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binary" PartName="/xl/commentsmeta11"/>
  <Override ContentType="application/binary" PartName="/xl/commentsmeta12"/>
  <Override ContentType="application/binary" PartName="/xl/commentsmeta13"/>
  <Override ContentType="application/binary" PartName="/xl/commentsmeta14"/>
  <Override ContentType="application/binary" PartName="/xl/commentsmeta10"/>
  <Override ContentType="application/binary" PartName="/xl/commentsmeta19"/>
  <Override ContentType="application/binary" PartName="/xl/commentsmeta15"/>
  <Override ContentType="application/binary" PartName="/xl/commentsmeta16"/>
  <Override ContentType="application/binary" PartName="/xl/commentsmeta17"/>
  <Override ContentType="application/binary" PartName="/xl/commentsmeta18"/>
  <Override ContentType="application/binary" PartName="/xl/commentsmeta22"/>
  <Override ContentType="application/binary" PartName="/xl/commentsmeta23"/>
  <Override ContentType="application/binary" PartName="/xl/commentsmeta24"/>
  <Override ContentType="application/binary" PartName="/xl/commentsmeta20"/>
  <Override ContentType="application/binary" PartName="/xl/commentsmeta21"/>
  <Override ContentType="application/binary" PartName="/xl/commentsmeta4"/>
  <Override ContentType="application/binary" PartName="/xl/commentsmeta5"/>
  <Override ContentType="application/binary" PartName="/xl/commentsmeta2"/>
  <Override ContentType="application/binary" PartName="/xl/commentsmeta3"/>
  <Override ContentType="application/binary" PartName="/xl/commentsmeta0"/>
  <Override ContentType="application/binary" PartName="/xl/commentsmeta1"/>
  <Override ContentType="application/binary" PartName="/xl/commentsmeta8"/>
  <Override ContentType="application/binary" PartName="/xl/commentsmeta9"/>
  <Override ContentType="application/binary" PartName="/xl/commentsmeta6"/>
  <Override ContentType="application/binary" PartName="/xl/commentsmeta7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21.xml"/>
  <Override ContentType="application/vnd.openxmlformats-officedocument.spreadsheetml.comments+xml" PartName="/xl/comments9.xml"/>
  <Override ContentType="application/vnd.openxmlformats-officedocument.spreadsheetml.comments+xml" PartName="/xl/comments13.xml"/>
  <Override ContentType="application/vnd.openxmlformats-officedocument.spreadsheetml.comments+xml" PartName="/xl/comments4.xml"/>
  <Override ContentType="application/vnd.openxmlformats-officedocument.spreadsheetml.comments+xml" PartName="/xl/comments17.xml"/>
  <Override ContentType="application/vnd.openxmlformats-officedocument.spreadsheetml.comments+xml" PartName="/xl/comments8.xml"/>
  <Override ContentType="application/vnd.openxmlformats-officedocument.spreadsheetml.comments+xml" PartName="/xl/comments14.xml"/>
  <Override ContentType="application/vnd.openxmlformats-officedocument.spreadsheetml.comments+xml" PartName="/xl/comments22.xml"/>
  <Override ContentType="application/vnd.openxmlformats-officedocument.spreadsheetml.comments+xml" PartName="/xl/comments3.xml"/>
  <Override ContentType="application/vnd.openxmlformats-officedocument.spreadsheetml.comments+xml" PartName="/xl/comments18.xml"/>
  <Override ContentType="application/vnd.openxmlformats-officedocument.spreadsheetml.comments+xml" PartName="/xl/comments15.xml"/>
  <Override ContentType="application/vnd.openxmlformats-officedocument.spreadsheetml.comments+xml" PartName="/xl/comments7.xml"/>
  <Override ContentType="application/vnd.openxmlformats-officedocument.spreadsheetml.comments+xml" PartName="/xl/comments10.xml"/>
  <Override ContentType="application/vnd.openxmlformats-officedocument.spreadsheetml.comments+xml" PartName="/xl/comments23.xml"/>
  <Override ContentType="application/vnd.openxmlformats-officedocument.spreadsheetml.comments+xml" PartName="/xl/comments24.xml"/>
  <Override ContentType="application/vnd.openxmlformats-officedocument.spreadsheetml.comments+xml" PartName="/xl/comments6.xml"/>
  <Override ContentType="application/vnd.openxmlformats-officedocument.spreadsheetml.comments+xml" PartName="/xl/comments19.xml"/>
  <Override ContentType="application/vnd.openxmlformats-officedocument.spreadsheetml.comments+xml" PartName="/xl/comments2.xml"/>
  <Override ContentType="application/vnd.openxmlformats-officedocument.spreadsheetml.comments+xml" PartName="/xl/comments11.xml"/>
  <Override ContentType="application/vnd.openxmlformats-officedocument.spreadsheetml.comments+xml" PartName="/xl/comments20.xml"/>
  <Override ContentType="application/vnd.openxmlformats-officedocument.spreadsheetml.comments+xml" PartName="/xl/comments25.xml"/>
  <Override ContentType="application/vnd.openxmlformats-officedocument.spreadsheetml.comments+xml" PartName="/xl/comments12.xml"/>
  <Override ContentType="application/vnd.openxmlformats-officedocument.spreadsheetml.comments+xml" PartName="/xl/comments5.xml"/>
  <Override ContentType="application/vnd.openxmlformats-officedocument.spreadsheetml.comments+xml" PartName="/xl/comments1.xml"/>
  <Override ContentType="application/vnd.openxmlformats-officedocument.spreadsheetml.comments+xml" PartName="/xl/comments16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GO-Main" sheetId="1" r:id="rId4"/>
    <sheet state="visible" name="PGO-BTS" sheetId="2" r:id="rId5"/>
    <sheet state="visible" name="PGO-PDRRMO" sheetId="3" r:id="rId6"/>
    <sheet state="visible" name="PGO-Jail" sheetId="4" r:id="rId7"/>
    <sheet state="visible" name="PGO-Library" sheetId="5" r:id="rId8"/>
    <sheet state="visible" name="PGO-Tourism" sheetId="6" r:id="rId9"/>
    <sheet state="visible" name="PVGO" sheetId="7" r:id="rId10"/>
    <sheet state="visible" name="SPMO" sheetId="8" r:id="rId11"/>
    <sheet state="visible" name="OSSP" sheetId="9" r:id="rId12"/>
    <sheet state="visible" name="PAccO" sheetId="10" r:id="rId13"/>
    <sheet state="visible" name="OPAG" sheetId="11" r:id="rId14"/>
    <sheet state="visible" name="PASSO" sheetId="12" r:id="rId15"/>
    <sheet state="visible" name="PBO" sheetId="13" r:id="rId16"/>
    <sheet state="visible" name="PEO" sheetId="14" r:id="rId17"/>
    <sheet state="visible" name="BPENRO" sheetId="15" r:id="rId18"/>
    <sheet state="visible" name="PGSO" sheetId="16" r:id="rId19"/>
    <sheet state="visible" name="HRMDO" sheetId="17" r:id="rId20"/>
    <sheet state="visible" name="PLO" sheetId="18" r:id="rId21"/>
    <sheet state="visible" name="PPDO" sheetId="19" r:id="rId22"/>
    <sheet state="visible" name="PSWDO" sheetId="20" r:id="rId23"/>
    <sheet state="visible" name="PTO" sheetId="21" r:id="rId24"/>
    <sheet state="visible" name="PVET" sheetId="22" r:id="rId25"/>
    <sheet state="visible" name="ADH" sheetId="23" r:id="rId26"/>
    <sheet state="visible" name="DMDH" sheetId="24" r:id="rId27"/>
    <sheet state="visible" name="IDH" sheetId="25" r:id="rId28"/>
    <sheet state="visible" name="KDH" sheetId="26" r:id="rId29"/>
    <sheet state="visible" name="NBDH" sheetId="27" r:id="rId30"/>
    <sheet state="visible" name="PHO" sheetId="28" r:id="rId31"/>
    <sheet state="visible" name="BTAA" sheetId="29" r:id="rId32"/>
    <sheet state="visible" name="COA" sheetId="30" r:id="rId33"/>
    <sheet state="visible" name="PPO" sheetId="31" r:id="rId34"/>
    <sheet state="visible" name="RTC" sheetId="32" r:id="rId35"/>
    <sheet state="visible" name="LDRRMF" sheetId="33" r:id="rId36"/>
    <sheet state="visible" name="BeGHEE" sheetId="34" r:id="rId37"/>
    <sheet state="visible" name="FORM 1b" sheetId="35" r:id="rId38"/>
  </sheets>
  <definedNames/>
  <calcPr/>
  <extLst>
    <ext uri="GoogleSheetsCustomDataVersion1">
      <go:sheetsCustomData xmlns:go="http://customooxmlschemas.google.com/" r:id="rId39" roundtripDataSignature="AMtx7mhzCdxaE43TOlfkMCz1uftEToYECw=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H57">
      <text>
        <t xml:space="preserve">======
ID#AAAAS8RG1tQ
User    (2021-12-14 06:09:13)
sophos firewall included</t>
      </text>
    </comment>
    <comment authorId="0" ref="H376">
      <text>
        <t xml:space="preserve">======
ID#AAAAS8RG1tE
USER    (2021-12-14 06:09:13)
from PGSO</t>
      </text>
    </comment>
    <comment authorId="0" ref="B294">
      <text>
        <t xml:space="preserve">======
ID#AAAAS8RG1s8
CT-ADMIN-PBO    (2021-12-14 06:09:13)
other supplies</t>
      </text>
    </comment>
    <comment authorId="0" ref="H356">
      <text>
        <t xml:space="preserve">======
ID#AAAAS8RG1sg
User    (2021-12-14 06:09:13)
SB: 2 units laptop for Mr. Jerome Potpotan and Ms. Ivy O. Subli;
1 set Desktop Computer for Dean Mark</t>
      </text>
    </comment>
    <comment authorId="0" ref="H127">
      <text>
        <t xml:space="preserve">======
ID#AAAAS8RG1sc
User    (2021-12-14 06:09:13)
(2 G-11 Programmer)</t>
      </text>
    </comment>
    <comment authorId="0" ref="B96">
      <text>
        <t xml:space="preserve">======
ID#AAAAS8DADAw
CT-ADMIN-PBO    (2021-12-14 06:09:13)
expense account reclassified</t>
      </text>
    </comment>
    <comment authorId="0" ref="H153">
      <text>
        <t xml:space="preserve">======
ID#AAAAS8DADAs
USER    (2021-12-14 06:09:13)
plus add'l personnel Feb-Dec.</t>
      </text>
    </comment>
    <comment authorId="0" ref="D322">
      <text>
        <t xml:space="preserve">======
ID#AAAAS8DADAo
CT-ADMIN-PBO    (2021-12-14 06:09:13)
expense account reclassified - from fuel, oil &amp; lubricants</t>
      </text>
    </comment>
    <comment authorId="0" ref="I127">
      <text>
        <t xml:space="preserve">======
ID#AAAAS8DADAI
User    (2021-12-14 06:09:13)
2 comp tech SG-11</t>
      </text>
    </comment>
    <comment authorId="0" ref="B58">
      <text>
        <t xml:space="preserve">======
ID#AAAAS8DADAE
CT-ADMIN-PBO    (2021-12-14 06:09:13)
Peace &amp; order, BPATs, Katarungan= 239,000+437,000+86,000+330000=1,092,000.00*30%</t>
      </text>
    </comment>
    <comment authorId="0" ref="H143">
      <text>
        <t xml:space="preserve">======
ID#AAAAS8DAC-4
CT-ADMIN-PBO    (2021-12-14 06:09:13)
(9 Watchmen , 7 Utility Workers)</t>
      </text>
    </comment>
    <comment authorId="0" ref="D81">
      <text>
        <t xml:space="preserve">======
ID#AAAAS8AsS8Q
CT-ADMIN-PBO    (2021-12-14 06:09:13)
per instruction of the PBO</t>
      </text>
    </comment>
    <comment authorId="0" ref="H58">
      <text>
        <t xml:space="preserve">======
ID#AAAAS8AsS7w
USER    (2021-12-14 06:09:13)
Peace &amp; order, BPATs, Katarungan= 239,000+437,000+86,000+330000=1,092,000.00*30%</t>
      </text>
    </comment>
    <comment authorId="0" ref="H96">
      <text>
        <t xml:space="preserve">======
ID#AAAAS8AsS7s
USER    (2021-12-14 06:09:13)
9/3/2019 add'l Php 1.3M per instruction of the Prov'l Gov to PBO</t>
      </text>
    </comment>
    <comment authorId="0" ref="H313">
      <text>
        <t xml:space="preserve">======
ID#AAAAS8AsS7U
USER    (2021-12-14 06:09:13)
from the original 2,000/month increased to 4,000 per letter of PAO to the Prov'l Gov</t>
      </text>
    </comment>
    <comment authorId="0" ref="H192">
      <text>
        <t xml:space="preserve">======
ID#AAAAS8AsS7Q
CT-ADMIN-PBO    (2021-12-14 06:09:13)
10/7/2019
BAC Infra - add'l 100,000.00 Office Supplies Expense - (blue printing)</t>
      </text>
    </comment>
    <comment authorId="0" ref="B60">
      <text>
        <t xml:space="preserve">======
ID#AAAAS8AsS6A
User    (2021-12-14 06:09:13)
2 Utility Workers</t>
      </text>
    </comment>
    <comment authorId="0" ref="I58">
      <text>
        <t xml:space="preserve">======
ID#AAAAS8AsS5s
User    (2021-12-14 06:09:13)
Peace &amp; order, BPATs, Katarungang Pambarangay</t>
      </text>
    </comment>
    <comment authorId="0" ref="H349">
      <text>
        <t xml:space="preserve">======
ID#AAAAS8AsS5Y
User    (2021-12-14 06:09:13)
March-June; 4 nurses - 2 months</t>
      </text>
    </comment>
    <comment authorId="0" ref="B43">
      <text>
        <t xml:space="preserve">======
ID#AAAAS8AsS5c
DESKTOP    (2021-12-14 06:09:13)
+ cooking gas expenses</t>
      </text>
    </comment>
    <comment authorId="0" ref="H154">
      <text>
        <t xml:space="preserve">======
ID#AAAAS8AsS5M
USER    (2021-12-14 06:09:13)
see next sheet</t>
      </text>
    </comment>
    <comment authorId="0" ref="B295">
      <text>
        <t xml:space="preserve">======
ID#AAAAS8AsS5A
CT-ADMIN-PBO    (2021-12-14 06:09:13)
expense account reclassified</t>
      </text>
    </comment>
  </commentList>
  <extLst>
    <ext uri="GoogleSheetsCustomDataVersion1">
      <go:sheetsCustomData xmlns:go="http://customooxmlschemas.google.com/" r:id="rId1" roundtripDataSignature="AMtx7mjJlDMDJQX33uTMCZwsYGYIFYvchA=="/>
    </ext>
  </extLst>
</comments>
</file>

<file path=xl/comments10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H16">
      <text>
        <t xml:space="preserve">======
ID#AAAAS8AsS5k
User    (2021-12-14 06:09:13)
add: Salaries and Wages - Casual (3 Driver I) ( as per DBM comment dated April 1, 2020)</t>
      </text>
    </comment>
    <comment authorId="0" ref="C201">
      <text>
        <t xml:space="preserve">======
ID#AAAAS8AsS5U
User    (2021-12-14 06:09:13)
in place of: Construction of Gym at Barangay Pacso, Kabayan</t>
      </text>
    </comment>
  </commentList>
  <extLst>
    <ext uri="GoogleSheetsCustomDataVersion1">
      <go:sheetsCustomData xmlns:go="http://customooxmlschemas.google.com/" r:id="rId1" roundtripDataSignature="AMtx7mgF3zerRtEdfXJNrh6c6ASGxtE7uA=="/>
    </ext>
  </extLst>
</comments>
</file>

<file path=xl/comments1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H94">
      <text>
        <t xml:space="preserve">======
ID#AAAAS8RG1so
User    (2021-12-14 06:09:13)
add'l : 432K</t>
      </text>
    </comment>
    <comment authorId="0" ref="H83">
      <text>
        <t xml:space="preserve">======
ID#AAAAS8DADA8
User    (2021-12-14 06:09:13)
add'l: 84,480</t>
      </text>
    </comment>
    <comment authorId="0" ref="B94">
      <text>
        <t xml:space="preserve">======
ID#AAAAS8DAC_A
CT-ADMIN-PBO    (2021-12-14 06:09:13)
expense account reclassified - (from other MOE)</t>
      </text>
    </comment>
    <comment authorId="0" ref="I53">
      <text>
        <t xml:space="preserve">======
ID#AAAAS8AsS8E
User    (2021-12-14 06:09:13)
added 30,000 - proposal for R &amp; M - IT</t>
      </text>
    </comment>
    <comment authorId="0" ref="B120">
      <text>
        <t xml:space="preserve">======
ID#AAAAS8AsS58
CT-ADMIN-PBO    (2021-12-14 06:09:13)
representation expense</t>
      </text>
    </comment>
  </commentList>
  <extLst>
    <ext uri="GoogleSheetsCustomDataVersion1">
      <go:sheetsCustomData xmlns:go="http://customooxmlschemas.google.com/" r:id="rId1" roundtripDataSignature="AMtx7mgavi2FemrVah705tFYXZOmAZ27TQ=="/>
    </ext>
  </extLst>
</comments>
</file>

<file path=xl/comments1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95">
      <text>
        <t xml:space="preserve">======
ID#AAAAS8RG1sw
CT-ADMIN-PBO    (2021-12-14 06:09:13)
BENECO- labor and materials</t>
      </text>
    </comment>
    <comment authorId="0" ref="J43">
      <text>
        <t xml:space="preserve">======
ID#AAAAS8DAC_8
User    (2021-12-14 06:09:13)
additional 
10K - bench instead of sofa
60K added after Budget hearing - 9/3/2020
940000+10000+60000+20800+200=1031000
w/ contingency</t>
      </text>
    </comment>
    <comment authorId="0" ref="I43">
      <text>
        <t xml:space="preserve">======
ID#AAAAS8DAC_0
USER    (2021-12-14 06:09:13)
22,600- items proposed by other offices
9600 - EXHAUST FAN</t>
      </text>
    </comment>
    <comment authorId="0" ref="J59">
      <text>
        <t xml:space="preserve">======
ID#AAAAS8DAC_k
User    (2021-12-14 06:09:13)
56 *15,500*12 mos+ 3* 15,500* 6 mos</t>
      </text>
    </comment>
  </commentList>
  <extLst>
    <ext uri="GoogleSheetsCustomDataVersion1">
      <go:sheetsCustomData xmlns:go="http://customooxmlschemas.google.com/" r:id="rId1" roundtripDataSignature="AMtx7miJjz0466jjkK73tSRZbl/ksC/sbA=="/>
    </ext>
  </extLst>
</comments>
</file>

<file path=xl/comments1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62">
      <text>
        <t xml:space="preserve">======
ID#AAAAS8DADBE
User    (2021-12-14 06:09:13)
IT Personnel &amp; AA IV
plus Additional amount - 3 Months - establishment of the Provincial Legal Office Archiving System</t>
      </text>
    </comment>
    <comment authorId="0" ref="I62">
      <text>
        <t xml:space="preserve">======
ID#AAAAS8AsS6M
User    (2021-12-14 06:09:13)
add'l: 17,610</t>
      </text>
    </comment>
  </commentList>
  <extLst>
    <ext uri="GoogleSheetsCustomDataVersion1">
      <go:sheetsCustomData xmlns:go="http://customooxmlschemas.google.com/" r:id="rId1" roundtripDataSignature="AMtx7mh1O3eaDflhVDgnZJ8qeQ5dJR7v1w=="/>
    </ext>
  </extLst>
</comments>
</file>

<file path=xl/comments1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J111">
      <text>
        <t xml:space="preserve">======
ID#AAAAS8RG1s4
User    (2021-12-14 06:09:13)
per instruction of madam PBO</t>
      </text>
    </comment>
    <comment authorId="0" ref="J128">
      <text>
        <t xml:space="preserve">======
ID#AAAAS8DAC_o
User    (2021-12-14 06:09:13)
from 180k to 200k adjustment - price of laptop from 30k to 50k</t>
      </text>
    </comment>
    <comment authorId="0" ref="I76">
      <text>
        <t xml:space="preserve">======
ID#AAAAS8AsS8U
USER    (2021-12-14 06:09:13)
9/3/2019 from 1M to 2,395,000 per approved request of the PSWDO to the Pgov. (5,000 * 479 child dev't workers)</t>
      </text>
    </comment>
    <comment authorId="0" ref="B76">
      <text>
        <t xml:space="preserve">======
ID#AAAAS8AsS44
User    (2021-12-14 06:09:13)
per proposal, it is Financial Assistance to child development workers</t>
      </text>
    </comment>
  </commentList>
  <extLst>
    <ext uri="GoogleSheetsCustomDataVersion1">
      <go:sheetsCustomData xmlns:go="http://customooxmlschemas.google.com/" r:id="rId1" roundtripDataSignature="AMtx7mjICf25SMmM5HRoh3AQtpntHkrd3g=="/>
    </ext>
  </extLst>
</comments>
</file>

<file path=xl/comments1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61">
      <text>
        <t xml:space="preserve">======
ID#AAAAS8AsS78
CT-ADMIN-PBO    (2021-12-14 06:09:13)
9/19/19
add'l 30,000 
120K + 30K = 150,000</t>
      </text>
    </comment>
  </commentList>
  <extLst>
    <ext uri="GoogleSheetsCustomDataVersion1">
      <go:sheetsCustomData xmlns:go="http://customooxmlschemas.google.com/" r:id="rId1" roundtripDataSignature="AMtx7micI74zVQ71dd3e+hcBprUDnUwGVQ=="/>
    </ext>
  </extLst>
</comments>
</file>

<file path=xl/comments1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J77">
      <text>
        <t xml:space="preserve">======
ID#AAAAS8RG1tY
User    (2021-12-14 06:09:13)
140,000 - blood bank ref per letter dated August 24</t>
      </text>
    </comment>
    <comment authorId="0" ref="J71">
      <text>
        <t xml:space="preserve">======
ID#AAAAS8RG1tM
User    (2021-12-14 06:09:13)
2 Med Tech I, 3 Nurses, 1 Patho</t>
      </text>
    </comment>
    <comment authorId="0" ref="C45">
      <text>
        <t xml:space="preserve">======
ID#AAAAS8DADAA
DESKTOP    (2021-12-14 06:09:13)
cooking gas included</t>
      </text>
    </comment>
    <comment authorId="0" ref="J78">
      <text>
        <t xml:space="preserve">======
ID#AAAAS8AsS6c
User    (2021-12-14 06:09:13)
60,000 - 1 unit ref for the kitchen add'l per letter dated August 24, 2020</t>
      </text>
    </comment>
  </commentList>
  <extLst>
    <ext uri="GoogleSheetsCustomDataVersion1">
      <go:sheetsCustomData xmlns:go="http://customooxmlschemas.google.com/" r:id="rId1" roundtripDataSignature="AMtx7mjNlBiJuJ2FeGQIc1KHUyNEHgyZiw=="/>
    </ext>
  </extLst>
</comments>
</file>

<file path=xl/comments17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75">
      <text>
        <t xml:space="preserve">======
ID#AAAAS8RG1tU
CT-ADMIN-PBO    (2021-12-14 06:09:13)
Automatic External Defibrillator - erroneously proposed @40K instead of 400k - amount reconsidered during PFC meeting 9/10/19
add: 360,000.00</t>
      </text>
    </comment>
    <comment authorId="0" ref="I39">
      <text>
        <t xml:space="preserve">======
ID#AAAAS8DADBA
CT-ADMIN-PBO    (2021-12-14 06:09:13)
(50*3*365*10 pax average)</t>
      </text>
    </comment>
  </commentList>
  <extLst>
    <ext uri="GoogleSheetsCustomDataVersion1">
      <go:sheetsCustomData xmlns:go="http://customooxmlschemas.google.com/" r:id="rId1" roundtripDataSignature="AMtx7mhKrQ0/bLut2B0TqXXKk5SsWQCUuA=="/>
    </ext>
  </extLst>
</comments>
</file>

<file path=xl/comments18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66">
      <text>
        <t xml:space="preserve">======
ID#AAAAS8DADAc
CT-ADMIN-PBO    (2021-12-14 06:09:13)
Med Tech I, -249,048; Pharma I- 249,048, &amp; pathologist- 54000</t>
      </text>
    </comment>
    <comment authorId="0" ref="C43">
      <text>
        <t xml:space="preserve">======
ID#AAAAS8AsS6g
DESKTOP    (2021-12-14 06:09:13)
cooking gas included</t>
      </text>
    </comment>
  </commentList>
  <extLst>
    <ext uri="GoogleSheetsCustomDataVersion1">
      <go:sheetsCustomData xmlns:go="http://customooxmlschemas.google.com/" r:id="rId1" roundtripDataSignature="AMtx7miGfUakNCCekGRqy+yEfDAmtXnz7w=="/>
    </ext>
  </extLst>
</comments>
</file>

<file path=xl/comments19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75">
      <text>
        <t xml:space="preserve">======
ID#AAAAS8RG1sY
CT-ADMIN-PBO    (2021-12-14 06:09:13)
from 20K to 29K</t>
      </text>
    </comment>
    <comment authorId="0" ref="E16">
      <text>
        <t xml:space="preserve">======
ID#AAAAS8AsS7Y
CT-ADMIN-PBO    (2021-12-14 06:09:13)
(2 A Aide III, 2 Nurse I, 1 Nursing Attendant)</t>
      </text>
    </comment>
    <comment authorId="0" ref="I78">
      <text>
        <t xml:space="preserve">======
ID#AAAAS8AsS6s
CT-ADMIN-PBO    (2021-12-14 06:09:13)
from 108K to 99K</t>
      </text>
    </comment>
    <comment authorId="0" ref="G75">
      <text>
        <t xml:space="preserve">======
ID#AAAAS8AsS6k
CT-ADMIN-PBO    (2021-12-14 06:09:13)
from 20K to 29K</t>
      </text>
    </comment>
    <comment authorId="0" ref="C43">
      <text>
        <t xml:space="preserve">======
ID#AAAAS8AsS6Y
DESKTOP    (2021-12-14 06:09:13)
cooking gas expense included</t>
      </text>
    </comment>
    <comment authorId="0" ref="G78">
      <text>
        <t xml:space="preserve">======
ID#AAAAS8AsS5w
CT-ADMIN-PBO    (2021-12-14 06:09:13)
from 108K to 99K</t>
      </text>
    </comment>
  </commentList>
  <extLst>
    <ext uri="GoogleSheetsCustomDataVersion1">
      <go:sheetsCustomData xmlns:go="http://customooxmlschemas.google.com/" r:id="rId1" roundtripDataSignature="AMtx7mhTYTU1zPrMHIDLeRsie6atlEmURA=="/>
    </ext>
  </extL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53">
      <text>
        <t xml:space="preserve">======
ID#AAAAS8RG1ss
User    (2021-12-14 06:09:13)
Warden - 2,500
Asst. PW - 700.00
AO- 700
Other - 700
Driver - 700</t>
      </text>
    </comment>
  </commentList>
  <extLst>
    <ext uri="GoogleSheetsCustomDataVersion1">
      <go:sheetsCustomData xmlns:go="http://customooxmlschemas.google.com/" r:id="rId1" roundtripDataSignature="AMtx7mjGG+6wL/mvlMRapkZ8+h+WW4GOyw=="/>
    </ext>
  </extLst>
</comments>
</file>

<file path=xl/comments20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20">
      <text>
        <t xml:space="preserve">======
ID#AAAAS8RG1tA
DESKTOP    (2021-12-14 06:09:13)
@ 150/month</t>
      </text>
    </comment>
    <comment authorId="0" ref="B19">
      <text>
        <t xml:space="preserve">======
ID#AAAAS8DADAY
DESKTOP    (2021-12-14 06:09:13)
@1,100.00/month</t>
      </text>
    </comment>
    <comment authorId="0" ref="I67">
      <text>
        <t xml:space="preserve">======
ID#AAAAS8DADAQ
USER    (2021-12-14 06:09:13)
3 MS ll (part time), 1 Physical Therapist, 1 Rad. Tech.  and 1 Pathologist</t>
      </text>
    </comment>
    <comment authorId="0" ref="I39">
      <text>
        <t xml:space="preserve">======
ID#AAAAS8DADAM
CT-ADMIN-PBO    (2021-12-14 06:09:13)
(25px*35 serving*3 meals*365)</t>
      </text>
    </comment>
    <comment authorId="0" ref="I63">
      <text>
        <t xml:space="preserve">======
ID#AAAAS8AsS8I
CT-ADMIN-PBO    (2021-12-14 06:09:13)
EQUAP 8k</t>
      </text>
    </comment>
    <comment authorId="0" ref="I76">
      <text>
        <t xml:space="preserve">======
ID#AAAAS8AsS7k
USER    (2021-12-14 06:09:13)
Sept. 2, 2019 add: volt - 40,000 (per AOM)</t>
      </text>
    </comment>
    <comment authorId="0" ref="I52">
      <text>
        <t xml:space="preserve">======
ID#AAAAS8AsS7g
CT-ADMIN-PBO    (2021-12-14 06:09:13)
Head- 5,500; Nurse-1500; D- 700; Others(2) - 1400 = 9100*12= 109,200</t>
      </text>
    </comment>
    <comment authorId="0" ref="C42">
      <text>
        <t xml:space="preserve">======
ID#AAAAS8AsS5o
DESKTOP    (2021-12-14 06:09:13)
cooking gas included</t>
      </text>
    </comment>
    <comment authorId="0" ref="I68">
      <text>
        <t xml:space="preserve">======
ID#AAAAS8AsS5I
USER    (2021-12-14 06:09:13)
1 SG-8
1 SG-6</t>
      </text>
    </comment>
  </commentList>
  <extLst>
    <ext uri="GoogleSheetsCustomDataVersion1">
      <go:sheetsCustomData xmlns:go="http://customooxmlschemas.google.com/" r:id="rId1" roundtripDataSignature="AMtx7mjtGKp/MgWgupHjCY74SAqiwVdfTw=="/>
    </ext>
  </extLst>
</comments>
</file>

<file path=xl/comments2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J66">
      <text>
        <t xml:space="preserve">======
ID#AAAAS8DADBI
User    (2021-12-14 06:09:13)
14,500*3 Guards * 12 mos.</t>
      </text>
    </comment>
    <comment authorId="0" ref="I86">
      <text>
        <t xml:space="preserve">======
ID#AAAAS8DADAg
User    (2021-12-14 06:09:13)
+ SB - cash prize awards: recognizing and honoring best performing district hospitals - 48,000</t>
      </text>
    </comment>
    <comment authorId="0" ref="I61">
      <text>
        <t xml:space="preserve">======
ID#AAAAS8DAC_Q
User    (2021-12-14 06:09:13)
291,600+sb 66,000</t>
      </text>
    </comment>
    <comment authorId="0" ref="B63">
      <text>
        <t xml:space="preserve">======
ID#AAAAS8DAC_E
USER    (2021-12-14 06:09:13)
CY 2021
chemist (SG-11) @ 22,316
patho (8,000*12)
patho &amp; chemist</t>
      </text>
    </comment>
    <comment authorId="0" ref="E88">
      <text>
        <t xml:space="preserve">======
ID#AAAAS8AsS7I
USER    (2021-12-14 06:09:13)
9/3/2019 per verification of proper account code w/ processing division (ate Marlene) - charge to donations but on 
9/16 Madam Mashy, Ate Lyds &amp; ate Annabelle agreed to classify it under Awards and rewards instead
* same w/ PSWDO</t>
      </text>
    </comment>
    <comment authorId="0" ref="I88">
      <text>
        <t xml:space="preserve">======
ID#AAAAS8AsS7E
User    (2021-12-14 06:09:13)
1,100 @ 2,500.00</t>
      </text>
    </comment>
    <comment authorId="0" ref="B86">
      <text>
        <t xml:space="preserve">======
ID#AAAAS8AsS64
CT-ADMIN-PBO    (2021-12-14 06:09:13)
water refill - 15K and disposal of toxic waste - 15K</t>
      </text>
    </comment>
    <comment authorId="0" ref="J63">
      <text>
        <t xml:space="preserve">======
ID#AAAAS8AsS60
User    (2021-12-14 06:09:13)
Chemist - 26,779 &amp; patho 8,000; amount proposed: 439,824</t>
      </text>
    </comment>
    <comment authorId="0" ref="J88">
      <text>
        <t xml:space="preserve">======
ID#AAAAS8AsS6E
User    (2021-12-14 06:09:13)
1,165 @2,500</t>
      </text>
    </comment>
  </commentList>
  <extLst>
    <ext uri="GoogleSheetsCustomDataVersion1">
      <go:sheetsCustomData xmlns:go="http://customooxmlschemas.google.com/" r:id="rId1" roundtripDataSignature="AMtx7micdZ1AEC2IMvqhJOzcejfCY2NoVA=="/>
    </ext>
  </extLst>
</comments>
</file>

<file path=xl/comments2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K49">
      <text>
        <t xml:space="preserve">======
ID#AAAAS8AsS7A
User    (2021-12-14 06:09:13)
16 prosecutors @4,000/head</t>
      </text>
    </comment>
    <comment authorId="0" ref="K50">
      <text>
        <t xml:space="preserve">======
ID#AAAAS8AsS68
User    (2021-12-14 06:09:13)
proposal for laundry services deleted; use washing machine at PGSO</t>
      </text>
    </comment>
  </commentList>
  <extLst>
    <ext uri="GoogleSheetsCustomDataVersion1">
      <go:sheetsCustomData xmlns:go="http://customooxmlschemas.google.com/" r:id="rId1" roundtripDataSignature="AMtx7mhGi12ly+7GRvzaB5t4JqT+wipCZg=="/>
    </ext>
  </extLst>
</comments>
</file>

<file path=xl/comments2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H16">
      <text>
        <t xml:space="preserve">======
ID#AAAAS8AsS7o
User    (2021-12-14 06:09:13)
5,138 court staff, 15,000 judges</t>
      </text>
    </comment>
    <comment authorId="0" ref="H21">
      <text>
        <t xml:space="preserve">======
ID#AAAAS8AsS54
USER    (2021-12-14 06:09:13)
8/30 per instruction from the Gov to the PBO (according to madam Mashy)- add'l: Honoraria for Clerk of Courts @2,000.00/mo. For 8 COCs
4,000 for the 6 judges</t>
      </text>
    </comment>
  </commentList>
  <extLst>
    <ext uri="GoogleSheetsCustomDataVersion1">
      <go:sheetsCustomData xmlns:go="http://customooxmlschemas.google.com/" r:id="rId1" roundtripDataSignature="AMtx7mgPDWshTcAH5EKAqMet8HuzrHM8ug=="/>
    </ext>
  </extLst>
</comments>
</file>

<file path=xl/comments2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H78">
      <text>
        <t xml:space="preserve">======
ID#AAAAS8DADA0
CT-ADMIN-PBO    (2021-12-14 06:09:13)
from support to search/rescue &amp; conduct of damage assessment needs analysis</t>
      </text>
    </comment>
    <comment authorId="0" ref="D13">
      <text>
        <t xml:space="preserve">======
ID#AAAAS8DADAk
CT-ADMIN-PBO    (2021-12-14 06:09:13)
June 2020
do not put any code…according to madam PBO</t>
      </text>
    </comment>
    <comment authorId="0" ref="I39">
      <text>
        <t xml:space="preserve">======
ID#AAAAS8AsS50
User    (2021-12-14 06:09:13)
1M - Fuel, oil &amp; lubricants Expenses</t>
      </text>
    </comment>
  </commentList>
  <extLst>
    <ext uri="GoogleSheetsCustomDataVersion1">
      <go:sheetsCustomData xmlns:go="http://customooxmlschemas.google.com/" r:id="rId1" roundtripDataSignature="AMtx7mgybAgN890662OZysXAT0yhM/JUNQ=="/>
    </ext>
  </extLst>
</comments>
</file>

<file path=xl/comments2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70">
      <text>
        <t xml:space="preserve">======
ID#AAAAS8DAC_4
User    (2021-12-14 06:09:13)
22 Nurses, 3 Nursing Attendants, 1 Med Tech
Consortium - 5
Admin Aide III- from 6 to 7 pax</t>
      </text>
    </comment>
    <comment authorId="0" ref="D71">
      <text>
        <t xml:space="preserve">======
ID#AAAAS8DAC_w
USER    (2021-12-14 06:09:13)
6 admin services</t>
      </text>
    </comment>
    <comment authorId="0" ref="D70">
      <text>
        <t xml:space="preserve">======
ID#AAAAS8DAC-8
USER    (2021-12-14 06:09:13)
17 nurses, 1 med tech I - 4,482,876.00, 5 nurses, 3 nursing attendant-1,720944, 5 consortium- 2,520,000</t>
      </text>
    </comment>
    <comment authorId="0" ref="D73">
      <text>
        <t xml:space="preserve">======
ID#AAAAS8AsS6w
CT-ADMIN-PBO    (2021-12-14 06:09:13)
@14,500</t>
      </text>
    </comment>
  </commentList>
  <extLst>
    <ext uri="GoogleSheetsCustomDataVersion1">
      <go:sheetsCustomData xmlns:go="http://customooxmlschemas.google.com/" r:id="rId1" roundtripDataSignature="AMtx7mhur0MsguuAUCSS4YHvxMS+mxFJJA=="/>
    </ext>
  </extL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J39">
      <text>
        <t xml:space="preserve">======
ID#AAAAS8AsS5Q
User    (2021-12-14 06:09:13)
Division Head @2,500.00</t>
      </text>
    </comment>
  </commentList>
  <extLst>
    <ext uri="GoogleSheetsCustomDataVersion1">
      <go:sheetsCustomData xmlns:go="http://customooxmlschemas.google.com/" r:id="rId1" roundtripDataSignature="AMtx7mguPlcp3TBp8ZuFg2WxicpRLJGtyw=="/>
    </ext>
  </extL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H53">
      <text>
        <t xml:space="preserve">======
ID#AAAAS8RG1tI
CT-ADMIN-PBO    (2021-12-14 06:09:13)
10/7/2019 
100,000 + add'l  100,000 =200K</t>
      </text>
    </comment>
    <comment authorId="0" ref="H21">
      <text>
        <t xml:space="preserve">======
ID#AAAAS8RG1s0
CT-ADMIN-PBO    (2021-12-14 06:09:13)
10/22/19 per instruction of the PBO;
SG-I casual to SG-3 casual</t>
      </text>
    </comment>
    <comment authorId="0" ref="H22">
      <text>
        <t xml:space="preserve">======
ID#AAAAS8DADAU
CT-ADMIN-PBO    (2021-12-14 06:09:13)
10/22/19 per instruction of the PBO;
SG-I casual to SG-3 casual</t>
      </text>
    </comment>
    <comment authorId="0" ref="I72">
      <text>
        <t xml:space="preserve">======
ID#AAAAS8DAC_c
User    (2021-12-14 06:09:13)
camera &amp; ref</t>
      </text>
    </comment>
    <comment authorId="0" ref="H15">
      <text>
        <t xml:space="preserve">======
ID#AAAAS8DAC_I
CT-ADMIN-PBO    (2021-12-14 06:09:13)
10/22/19 per instruction of the PBO;
SG-I casual to SG-3 casual</t>
      </text>
    </comment>
    <comment authorId="0" ref="H56">
      <text>
        <t xml:space="preserve">======
ID#AAAAS8AsS70
CT-ADMIN-PBO    (2021-12-14 06:09:13)
adjustment in the increase of Casual's salary adjusted here. Less 20k per instruction of the PBO 10/22/2019</t>
      </text>
    </comment>
    <comment authorId="0" ref="I65">
      <text>
        <t xml:space="preserve">======
ID#AAAAS8AsS74
User    (2021-12-14 06:09:13)
from 300k to 500k</t>
      </text>
    </comment>
  </commentList>
  <extLst>
    <ext uri="GoogleSheetsCustomDataVersion1">
      <go:sheetsCustomData xmlns:go="http://customooxmlschemas.google.com/" r:id="rId1" roundtripDataSignature="AMtx7mgxo3xFgZFqqLvbKCMKZodBMJZu8w=="/>
    </ext>
  </extLst>
</comments>
</file>

<file path=xl/comments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40">
      <text>
        <t xml:space="preserve">======
ID#AAAAS8RG1sk
USER    (2021-12-14 06:09:13)
per letter of the OSSP dated Aug. 23, 2019 - add'l amount for website &amp; cloud hosting - +50k</t>
      </text>
    </comment>
    <comment authorId="0" ref="I52">
      <text>
        <t xml:space="preserve">======
ID#AAAAS8DAC_Y
User    (2021-12-14 06:09:13)
(3@ Php11,843.00)</t>
      </text>
    </comment>
    <comment authorId="0" ref="I39">
      <text>
        <t xml:space="preserve">======
ID#AAAAS8AsS6U
CT-ADMIN-PBO    (2021-12-14 06:09:13)
:SP Sec 11,500; Board Sec IV - 2500, Others (4+3) 7*700=4900, drivers (5) @700 = 268,800</t>
      </text>
    </comment>
    <comment authorId="0" ref="I75">
      <text>
        <t xml:space="preserve">======
ID#AAAAS8AsS6I
USER    (2021-12-14 06:09:13)
add'l 10K book scanner
per letter dated Aug. 23</t>
      </text>
    </comment>
  </commentList>
  <extLst>
    <ext uri="GoogleSheetsCustomDataVersion1">
      <go:sheetsCustomData xmlns:go="http://customooxmlschemas.google.com/" r:id="rId1" roundtripDataSignature="AMtx7mgW/joVYDTynqy+mLPcjF5RFHL4LQ=="/>
    </ext>
  </extLst>
</comments>
</file>

<file path=xl/comments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16">
      <text>
        <t xml:space="preserve">======
ID#AAAAS8AsS5E
User    (2021-12-14 06:09:13)
SG - 8</t>
      </text>
    </comment>
  </commentList>
  <extLst>
    <ext uri="GoogleSheetsCustomDataVersion1">
      <go:sheetsCustomData xmlns:go="http://customooxmlschemas.google.com/" r:id="rId1" roundtripDataSignature="AMtx7mhTZfCNSTQjsJJtHfjup6YVP4JKTA=="/>
    </ext>
  </extLst>
</comments>
</file>

<file path=xl/comments7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57">
      <text>
        <t xml:space="preserve">======
ID#AAAAS8DADA4
CT-ADMIN-PBO    (2021-12-14 06:09:13)
per decision of the PFC during the Budget hearing held on Aug.13, Prizes for RIC and 4H club are transferred to training (in service)</t>
      </text>
    </comment>
    <comment authorId="0" ref="H64">
      <text>
        <t xml:space="preserve">======
ID#AAAAS8DAC-0
User    (2021-12-14 06:09:13)
existing + insurance of new vehicle of OPAG and Cold Chain</t>
      </text>
    </comment>
    <comment authorId="0" ref="H38">
      <text>
        <t xml:space="preserve">======
ID#AAAAS8AsS8A
USER    (2021-12-14 06:09:13)
1,300K in service trainings + 700k for coop dev</t>
      </text>
    </comment>
    <comment authorId="0" ref="H58">
      <text>
        <t xml:space="preserve">======
ID#AAAAS8AsS7c
CT-ADMIN-PBO    (2021-12-14 06:09:13)
3 @ 14,500</t>
      </text>
    </comment>
    <comment authorId="0" ref="B49">
      <text>
        <t xml:space="preserve">======
ID#AAAAS8AsS7M
DESKTOP    (2021-12-14 06:09:13)
+ cooking gas expenses</t>
      </text>
    </comment>
    <comment authorId="0" ref="H139">
      <text>
        <t xml:space="preserve">======
ID#AAAAS8AsS6Q
CT-ADMIN-PBO    (2021-12-14 06:09:13)
3*14,500*12 mos</t>
      </text>
    </comment>
    <comment authorId="0" ref="I93">
      <text>
        <t xml:space="preserve">======
ID#AAAAS8AsS48
User    (2021-12-14 06:09:13)
6,000/barangay</t>
      </text>
    </comment>
  </commentList>
  <extLst>
    <ext uri="GoogleSheetsCustomDataVersion1">
      <go:sheetsCustomData xmlns:go="http://customooxmlschemas.google.com/" r:id="rId1" roundtripDataSignature="AMtx7miFkp4WFtz4fW0CrcWyMGgz7uqfDA=="/>
    </ext>
  </extLst>
</comments>
</file>

<file path=xl/comments8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H59">
      <text>
        <t xml:space="preserve">======
ID#AAAAS8DAC_s
User    (2021-12-14 06:09:13)
753,180+ add' amt. 135,537</t>
      </text>
    </comment>
    <comment authorId="0" ref="H61">
      <text>
        <t xml:space="preserve">======
ID#AAAAS8DAC_U
User    (2021-12-14 06:09:13)
additional amount: 38,208</t>
      </text>
    </comment>
    <comment authorId="0" ref="I67">
      <text>
        <t xml:space="preserve">======
ID#AAAAS8DAC_M
User    (2021-12-14 06:09:13)
add'l 110,000 per letter of PASSO appealing for the inclusion of two scanners (flatbed &amp; auto document feeder</t>
      </text>
    </comment>
    <comment authorId="0" ref="H39">
      <text>
        <t xml:space="preserve">======
ID#AAAAS8AsS8M
USER    (2021-12-14 06:09:13)
add: materials for the construction of built in cabinets-40,000, curtains-11,000, added back 10,000 for rain gutter and 2,000 for warning device
tarp for citizen's charter under OMOE transferred to Other Supplies - Php 12,000.00</t>
      </text>
    </comment>
    <comment authorId="0" ref="I68">
      <text>
        <t xml:space="preserve">======
ID#AAAAS8AsS6o
User    (2021-12-14 06:09:13)
proposed mobile phone for APA</t>
      </text>
    </comment>
    <comment authorId="0" ref="I39">
      <text>
        <t xml:space="preserve">======
ID#AAAAS8AsS5g
User    (2021-12-14 06:09:13)
proposed + mobile phones</t>
      </text>
    </comment>
  </commentList>
  <extLst>
    <ext uri="GoogleSheetsCustomDataVersion1">
      <go:sheetsCustomData xmlns:go="http://customooxmlschemas.google.com/" r:id="rId1" roundtripDataSignature="AMtx7mg7wdPdSkyHs1lP2YBWbzNL1WmIhg=="/>
    </ext>
  </extLst>
</comments>
</file>

<file path=xl/comments9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53">
      <text>
        <t xml:space="preserve">======
ID#AAAAS8DAC_g
User    (2021-12-14 06:09:13)
September 14, 2020
tire</t>
      </text>
    </comment>
  </commentList>
  <extLst>
    <ext uri="GoogleSheetsCustomDataVersion1">
      <go:sheetsCustomData xmlns:go="http://customooxmlschemas.google.com/" r:id="rId1" roundtripDataSignature="AMtx7mja8rqgz0m+5pKg7il8eQGaTXsuQA=="/>
    </ext>
  </extLst>
</comments>
</file>

<file path=xl/sharedStrings.xml><?xml version="1.0" encoding="utf-8"?>
<sst xmlns="http://schemas.openxmlformats.org/spreadsheetml/2006/main" count="7821" uniqueCount="1625">
  <si>
    <t>FDPP Form 1a - Annual Budget Report, by Office of Department</t>
  </si>
  <si>
    <t>(DBM Local Budget Memorandum No. 77 dated may 15, 2018, LBP Form No. 2)</t>
  </si>
  <si>
    <t>Programmed Appropriation and Obligation by Object of Expenditure</t>
  </si>
  <si>
    <t>CY 2021</t>
  </si>
  <si>
    <t>PROVINCE OF BENGUET</t>
  </si>
  <si>
    <r>
      <rPr>
        <rFont val="Arial"/>
        <color theme="1"/>
        <sz val="10.0"/>
      </rPr>
      <t xml:space="preserve">Office/Department: </t>
    </r>
    <r>
      <rPr>
        <rFont val="Arial"/>
        <b/>
        <color theme="1"/>
        <sz val="10.0"/>
      </rPr>
      <t>Provincial Governor's Office - Main</t>
    </r>
  </si>
  <si>
    <t>Object of Expenditure</t>
  </si>
  <si>
    <t xml:space="preserve">Account </t>
  </si>
  <si>
    <t>Past Year</t>
  </si>
  <si>
    <t xml:space="preserve">Current Year </t>
  </si>
  <si>
    <t>Budget Year</t>
  </si>
  <si>
    <t>Code</t>
  </si>
  <si>
    <t>2019</t>
  </si>
  <si>
    <t>First Semester</t>
  </si>
  <si>
    <t>Second Semester</t>
  </si>
  <si>
    <t>2020</t>
  </si>
  <si>
    <t>2021</t>
  </si>
  <si>
    <t>(Actual)</t>
  </si>
  <si>
    <t>(Estimate)</t>
  </si>
  <si>
    <t>regular</t>
  </si>
  <si>
    <t>Current Operating Expenditures</t>
  </si>
  <si>
    <t>casual</t>
  </si>
  <si>
    <t>Personal Services:</t>
  </si>
  <si>
    <t>TOTAL</t>
  </si>
  <si>
    <t>Salaries and Wages - Regular</t>
  </si>
  <si>
    <t>5-01-01-010</t>
  </si>
  <si>
    <t>Salaries and Wages - Step Increment</t>
  </si>
  <si>
    <t>Salaries and Wages - Casual</t>
  </si>
  <si>
    <t>5-01-01-020</t>
  </si>
  <si>
    <t xml:space="preserve">Personnel Economic Relief Allowance  (PERA) </t>
  </si>
  <si>
    <t>5-01-02-010</t>
  </si>
  <si>
    <t>Representation Allowance ( RA )</t>
  </si>
  <si>
    <t>5-01-02-020</t>
  </si>
  <si>
    <t>Transportation Allowance ( TA )</t>
  </si>
  <si>
    <t>5-01-02-030</t>
  </si>
  <si>
    <t>Clothing Allowance</t>
  </si>
  <si>
    <t>5-01-02-040</t>
  </si>
  <si>
    <t>Productivity Enhancement Incentive</t>
  </si>
  <si>
    <t>5-01-02-080</t>
  </si>
  <si>
    <t>Service Recognition Incentive</t>
  </si>
  <si>
    <t>Longevity Pay</t>
  </si>
  <si>
    <t>5-01-02-120</t>
  </si>
  <si>
    <t xml:space="preserve">Overtime/Night Pay </t>
  </si>
  <si>
    <t>5-01-02-130</t>
  </si>
  <si>
    <t>Mid Year Bonus</t>
  </si>
  <si>
    <t>5-01-02-140</t>
  </si>
  <si>
    <t xml:space="preserve">Year End Bonus </t>
  </si>
  <si>
    <t xml:space="preserve">Cash Gift </t>
  </si>
  <si>
    <t>5-01-02-150</t>
  </si>
  <si>
    <t>Anniversary Bonus</t>
  </si>
  <si>
    <t>5-01-02-990</t>
  </si>
  <si>
    <t>Retirement and Life Insurance Premiums</t>
  </si>
  <si>
    <t>5-01-03-010</t>
  </si>
  <si>
    <t>PAG-IBIG Contributions</t>
  </si>
  <si>
    <t>5-01-03-020</t>
  </si>
  <si>
    <t xml:space="preserve">PHILHEALTH Contributions </t>
  </si>
  <si>
    <t>5-01-03-030</t>
  </si>
  <si>
    <t xml:space="preserve">Employees Compensation Insurance Premiums </t>
  </si>
  <si>
    <t>5-01-03-040</t>
  </si>
  <si>
    <t>Other Personnel Benefits</t>
  </si>
  <si>
    <t>5-01-04-990</t>
  </si>
  <si>
    <t>Total Personal Services</t>
  </si>
  <si>
    <t>Maintenance and Other Operating Expenses:</t>
  </si>
  <si>
    <t>increase</t>
  </si>
  <si>
    <t>Traveling Expenses - Local</t>
  </si>
  <si>
    <t>5-02-01-010</t>
  </si>
  <si>
    <t>Traveling Expenses - Foreign</t>
  </si>
  <si>
    <t>5-02-01-020</t>
  </si>
  <si>
    <t>Training Expenses</t>
  </si>
  <si>
    <t>5-02-02-010</t>
  </si>
  <si>
    <t>Training Expenses (PESO)</t>
  </si>
  <si>
    <t>Training Expenses (Community Based Skills and Livelihood)</t>
  </si>
  <si>
    <t>Training Expenses - Sectoral Committees</t>
  </si>
  <si>
    <t>Fuel, Oil and Lubricants Expenses</t>
  </si>
  <si>
    <t>5-02-03-090</t>
  </si>
  <si>
    <t>Other Supplies and Materials Expenses</t>
  </si>
  <si>
    <t>5-02-03-990</t>
  </si>
  <si>
    <t>Province of Benguet</t>
  </si>
  <si>
    <r>
      <rPr>
        <rFont val="Arial"/>
        <color theme="1"/>
        <sz val="10.0"/>
      </rPr>
      <t xml:space="preserve">Office/Department: </t>
    </r>
    <r>
      <rPr>
        <rFont val="Arial"/>
        <b/>
        <color theme="1"/>
        <sz val="10.0"/>
      </rPr>
      <t>Provincial Governor's Office - Main</t>
    </r>
  </si>
  <si>
    <t>Postage and Courier Services</t>
  </si>
  <si>
    <t>5-02-05-010</t>
  </si>
  <si>
    <t>Telephone Expenses - Landline</t>
  </si>
  <si>
    <t>5-02-05-020</t>
  </si>
  <si>
    <t>Telephone Expenses - Mobile</t>
  </si>
  <si>
    <t>add: mobile allowance for 2 personnel (700*2*12)</t>
  </si>
  <si>
    <t xml:space="preserve">Internet Subscription Expenses                                       </t>
  </si>
  <si>
    <t>5-02-05-030</t>
  </si>
  <si>
    <t>Confidential Expenses</t>
  </si>
  <si>
    <t>5-02-10-010</t>
  </si>
  <si>
    <t>Extraordinary and Miscellaneous Expenses (Discretionary)</t>
  </si>
  <si>
    <t>5-02-10-030</t>
  </si>
  <si>
    <t>Janitorial Services</t>
  </si>
  <si>
    <t>5-02-12-020</t>
  </si>
  <si>
    <r>
      <rPr>
        <rFont val="Arial"/>
        <color theme="1"/>
        <sz val="10.0"/>
      </rPr>
      <t>Other General Services</t>
    </r>
    <r>
      <rPr>
        <rFont val="Arial"/>
        <i/>
        <color theme="1"/>
        <sz val="8.0"/>
      </rPr>
      <t xml:space="preserve"> (Computer Programmer @BeGH)</t>
    </r>
  </si>
  <si>
    <t>5-02-12-990</t>
  </si>
  <si>
    <r>
      <rPr>
        <rFont val="Arial"/>
        <color theme="1"/>
        <sz val="10.0"/>
      </rPr>
      <t xml:space="preserve">Other General Services </t>
    </r>
    <r>
      <rPr>
        <rFont val="Arial"/>
        <i/>
        <color theme="1"/>
        <sz val="9.0"/>
      </rPr>
      <t>(PESO Government Internship Program)</t>
    </r>
  </si>
  <si>
    <t>*</t>
  </si>
  <si>
    <r>
      <rPr>
        <rFont val="Arial"/>
        <color theme="1"/>
        <sz val="10.0"/>
      </rPr>
      <t>Other General Services</t>
    </r>
    <r>
      <rPr>
        <rFont val="Arial"/>
        <color theme="1"/>
        <sz val="8.0"/>
      </rPr>
      <t xml:space="preserve"> (Emergency Employment - TUPAD) 120 *10 days *400/day</t>
    </r>
  </si>
  <si>
    <t xml:space="preserve">Repairs and Maintenance - Machinery and Equipment </t>
  </si>
  <si>
    <t>5-02-13-050</t>
  </si>
  <si>
    <t>Repairs and Maintenance - Transportation Equipment</t>
  </si>
  <si>
    <t>5-02-13-060</t>
  </si>
  <si>
    <t>Repairs and Maintenance - Other Property, Plant and Equip't</t>
  </si>
  <si>
    <t>5-02-13-990</t>
  </si>
  <si>
    <r>
      <rPr>
        <rFont val="Arial"/>
        <color theme="1"/>
        <sz val="10.0"/>
      </rPr>
      <t xml:space="preserve">Loan to Benguet General Hospital Economic Enterprise </t>
    </r>
    <r>
      <rPr>
        <rFont val="Arial"/>
        <i/>
        <color theme="1"/>
        <sz val="9.0"/>
      </rPr>
      <t>(consignment)</t>
    </r>
  </si>
  <si>
    <t>5-02-14-080</t>
  </si>
  <si>
    <t xml:space="preserve">Taxes, Duties and Licenses </t>
  </si>
  <si>
    <t>5-02-16-010</t>
  </si>
  <si>
    <t xml:space="preserve">Insurance Expenses - Government Vehicles </t>
  </si>
  <si>
    <t>5-02-16-030</t>
  </si>
  <si>
    <t>Advertising Expenses</t>
  </si>
  <si>
    <t>5-02-99-010</t>
  </si>
  <si>
    <t>Printing and Publication Expenses</t>
  </si>
  <si>
    <t>5-02-99-020</t>
  </si>
  <si>
    <t xml:space="preserve">Representation Expenses </t>
  </si>
  <si>
    <t>5-02-99-030</t>
  </si>
  <si>
    <t>Membership Dues and Contributions  to Organizations</t>
  </si>
  <si>
    <t>5-02-99-060</t>
  </si>
  <si>
    <t>Subscription Expenses</t>
  </si>
  <si>
    <t>5-02-99-070</t>
  </si>
  <si>
    <t>Donations/Financial Assistance</t>
  </si>
  <si>
    <t>5-02-99-080</t>
  </si>
  <si>
    <t xml:space="preserve">Other Maintenance and Operating Expenses </t>
  </si>
  <si>
    <t>5-02-99-990</t>
  </si>
  <si>
    <t xml:space="preserve">   Honoraria - NGO representatives</t>
  </si>
  <si>
    <r>
      <rPr>
        <rFont val="Arial"/>
        <color theme="1"/>
        <sz val="10.0"/>
      </rPr>
      <t xml:space="preserve">   Honoraria - Students</t>
    </r>
    <r>
      <rPr>
        <rFont val="Arial"/>
        <i/>
        <color theme="1"/>
        <sz val="10.0"/>
      </rPr>
      <t xml:space="preserve"> </t>
    </r>
    <r>
      <rPr>
        <rFont val="Arial"/>
        <i/>
        <color theme="1"/>
        <sz val="8.0"/>
      </rPr>
      <t>(PESO Program - 160 students * 30 days)</t>
    </r>
  </si>
  <si>
    <t xml:space="preserve">   Environmental Compliance Certificate/ Certificate of Non Coverage</t>
  </si>
  <si>
    <r>
      <rPr>
        <rFont val="Arial"/>
        <b/>
        <color theme="1"/>
        <sz val="10.0"/>
        <u/>
      </rPr>
      <t>Scholarship Expense</t>
    </r>
    <r>
      <rPr>
        <rFont val="Arial"/>
        <b/>
        <color theme="1"/>
        <sz val="8.0"/>
        <u/>
      </rPr>
      <t xml:space="preserve"> </t>
    </r>
    <r>
      <rPr>
        <rFont val="Arial"/>
        <b val="0"/>
        <color theme="1"/>
        <sz val="8.0"/>
        <u/>
      </rPr>
      <t>(Study Now Pay Later Program)</t>
    </r>
  </si>
  <si>
    <t>5-02-14-060</t>
  </si>
  <si>
    <t>(As per Provincial Ordinance No. 2017-208 and amended by Ordinance No. 2018-235)</t>
  </si>
  <si>
    <r>
      <rPr>
        <rFont val="Arial"/>
        <color theme="1"/>
        <sz val="10.0"/>
      </rPr>
      <t xml:space="preserve">Office/Department: </t>
    </r>
    <r>
      <rPr>
        <rFont val="Arial"/>
        <b/>
        <color theme="1"/>
        <sz val="10.0"/>
      </rPr>
      <t>Provincial Governor's Office - Main</t>
    </r>
  </si>
  <si>
    <t>Provincial Scholarship Program</t>
  </si>
  <si>
    <t>3,694,900.00</t>
  </si>
  <si>
    <r>
      <rPr>
        <rFont val="Arial"/>
        <color theme="1"/>
        <sz val="10.0"/>
      </rPr>
      <t xml:space="preserve">Scholarship Expense  </t>
    </r>
    <r>
      <rPr>
        <rFont val="Arial"/>
        <i/>
        <color theme="1"/>
        <sz val="10.0"/>
      </rPr>
      <t>(regular)</t>
    </r>
  </si>
  <si>
    <t>5-02-02-020</t>
  </si>
  <si>
    <r>
      <rPr>
        <rFont val="Arial"/>
        <color theme="1"/>
        <sz val="10.0"/>
      </rPr>
      <t xml:space="preserve">Scholarship Expense </t>
    </r>
    <r>
      <rPr>
        <rFont val="Arial"/>
        <i/>
        <color theme="1"/>
        <sz val="9.0"/>
      </rPr>
      <t>(vocational/technical students)</t>
    </r>
  </si>
  <si>
    <t>Other Maintenance and Operating Expenses</t>
  </si>
  <si>
    <t>Benguet Day Celebration Expenses</t>
  </si>
  <si>
    <t>4,716,576.59</t>
  </si>
  <si>
    <t>5,000,000</t>
  </si>
  <si>
    <r>
      <rPr>
        <rFont val="Arial"/>
        <color theme="1"/>
        <sz val="10.0"/>
      </rPr>
      <t xml:space="preserve">Office Supplies Expenses </t>
    </r>
    <r>
      <rPr>
        <rFont val="Arial"/>
        <i/>
        <color theme="1"/>
        <sz val="9.0"/>
      </rPr>
      <t>(Janitorial Supplies)</t>
    </r>
  </si>
  <si>
    <t>5-02-03-010</t>
  </si>
  <si>
    <r>
      <rPr>
        <rFont val="Arial"/>
        <color theme="1"/>
        <sz val="10.0"/>
      </rPr>
      <t xml:space="preserve">Other Supplies and Materials Expenses </t>
    </r>
    <r>
      <rPr>
        <rFont val="Arial"/>
        <i/>
        <color theme="1"/>
        <sz val="8.0"/>
      </rPr>
      <t>(ritual materials, etc.)</t>
    </r>
  </si>
  <si>
    <t>Prizes</t>
  </si>
  <si>
    <t>5-02-06-020</t>
  </si>
  <si>
    <t>Drugs and Medicines Expenses</t>
  </si>
  <si>
    <t>5-02-03-070</t>
  </si>
  <si>
    <t>Medical, Dental and Laboratory Supplies Expenses</t>
  </si>
  <si>
    <t>5-02-03-080</t>
  </si>
  <si>
    <t>Security Services</t>
  </si>
  <si>
    <t>5-02-12-030</t>
  </si>
  <si>
    <t>Electricity Expenses</t>
  </si>
  <si>
    <t>5-02-04-020</t>
  </si>
  <si>
    <t>Support Services to Various Programs</t>
  </si>
  <si>
    <t xml:space="preserve">Enhancement of Human Resource Development </t>
  </si>
  <si>
    <t xml:space="preserve">   Traveling Expenses </t>
  </si>
  <si>
    <t xml:space="preserve">   Training Expenses</t>
  </si>
  <si>
    <t>Support to External Affairs</t>
  </si>
  <si>
    <r>
      <rPr>
        <rFont val="Arial"/>
        <color rgb="FF000000"/>
        <sz val="10.0"/>
      </rPr>
      <t>Other General Services</t>
    </r>
    <r>
      <rPr>
        <rFont val="Arial"/>
        <i/>
        <color rgb="FF000000"/>
        <sz val="8.0"/>
      </rPr>
      <t xml:space="preserve"> (Liaison Officer, SG-6 @17,698.00)</t>
    </r>
  </si>
  <si>
    <t>Adivay Benguet Digest</t>
  </si>
  <si>
    <t xml:space="preserve">Information Technology </t>
  </si>
  <si>
    <r>
      <rPr>
        <rFont val="Arial"/>
        <color theme="1"/>
        <sz val="9.0"/>
      </rPr>
      <t xml:space="preserve">Other Supplies and Materials Expenses </t>
    </r>
    <r>
      <rPr>
        <rFont val="Arial"/>
        <color theme="1"/>
        <sz val="8.0"/>
      </rPr>
      <t>(Maintenance of LAN)</t>
    </r>
  </si>
  <si>
    <r>
      <rPr>
        <rFont val="Arial"/>
        <color theme="1"/>
        <sz val="10.0"/>
      </rPr>
      <t xml:space="preserve">Internet Subscription Expenses - </t>
    </r>
    <r>
      <rPr>
        <rFont val="Arial"/>
        <color theme="1"/>
        <sz val="8.0"/>
      </rPr>
      <t>Prov'l Website Programming &amp; Hosting Fee</t>
    </r>
  </si>
  <si>
    <r>
      <rPr>
        <rFont val="Arial"/>
        <color theme="1"/>
        <sz val="10.0"/>
      </rPr>
      <t>Other General Services</t>
    </r>
    <r>
      <rPr>
        <rFont val="Arial"/>
        <color theme="1"/>
        <sz val="8.0"/>
      </rPr>
      <t xml:space="preserve"> </t>
    </r>
  </si>
  <si>
    <r>
      <rPr>
        <rFont val="Arial"/>
        <color theme="1"/>
        <sz val="10.0"/>
      </rPr>
      <t xml:space="preserve">Office/Department: </t>
    </r>
    <r>
      <rPr>
        <rFont val="Arial"/>
        <b/>
        <color theme="1"/>
        <sz val="10.0"/>
      </rPr>
      <t>Provincial Governor's Office - Main</t>
    </r>
  </si>
  <si>
    <t>Repairs and Maintenance - Machinery and Equipment</t>
  </si>
  <si>
    <t>Installation of Structured Cabling w/ IP-PABX at Capitol,</t>
  </si>
  <si>
    <t xml:space="preserve">   Main Building (labor &amp; materials)</t>
  </si>
  <si>
    <t>Maintenance of Provincial Sports Center</t>
  </si>
  <si>
    <t xml:space="preserve">Other General Services </t>
  </si>
  <si>
    <t>Support to Anti-Drug Abuse Program</t>
  </si>
  <si>
    <t>776,081.50</t>
  </si>
  <si>
    <t>1,000,000</t>
  </si>
  <si>
    <t>Other Professional Services</t>
  </si>
  <si>
    <t>5-02-11-990</t>
  </si>
  <si>
    <t>Support to Special Projects , etc…</t>
  </si>
  <si>
    <t>6,810,716.18</t>
  </si>
  <si>
    <t>8,957,631</t>
  </si>
  <si>
    <t>9,530,432</t>
  </si>
  <si>
    <t>Office Supplies Expenses</t>
  </si>
  <si>
    <t>Other General Services</t>
  </si>
  <si>
    <t xml:space="preserve">  (CNC, ECC, Notarial Services)</t>
  </si>
  <si>
    <t>Support to Gender and Development Council of Benguet</t>
  </si>
  <si>
    <t>and GAD Unit (GAD Code)</t>
  </si>
  <si>
    <t>269,057.25</t>
  </si>
  <si>
    <t>420,000</t>
  </si>
  <si>
    <r>
      <rPr>
        <rFont val="Arial"/>
        <color theme="1"/>
        <sz val="10.0"/>
      </rPr>
      <t xml:space="preserve">Traveling Expenses </t>
    </r>
    <r>
      <rPr>
        <rFont val="Arial"/>
        <color theme="1"/>
        <sz val="9.0"/>
      </rPr>
      <t>(for WCPU-BeGH court calls)</t>
    </r>
  </si>
  <si>
    <t>Training Expenses (In-Service)</t>
  </si>
  <si>
    <t>Training Expenses (Registration fee for GAD Council &amp; Unit)</t>
  </si>
  <si>
    <t>Support to Benguet Sisterhood Program</t>
  </si>
  <si>
    <t>96,034.30</t>
  </si>
  <si>
    <t>Support to Bids and Awards Committee Activities - Goods</t>
  </si>
  <si>
    <t>194,223.24.00</t>
  </si>
  <si>
    <t>290,800</t>
  </si>
  <si>
    <t>276,800</t>
  </si>
  <si>
    <r>
      <rPr>
        <rFont val="Arial"/>
        <color theme="1"/>
        <sz val="10.0"/>
      </rPr>
      <t xml:space="preserve">Office/Department: </t>
    </r>
    <r>
      <rPr>
        <rFont val="Arial"/>
        <b/>
        <color theme="1"/>
        <sz val="10.0"/>
      </rPr>
      <t>Provincial Governor's Office - Main</t>
    </r>
  </si>
  <si>
    <t>Support to Bids and Awards Committee Activities - Goods (Health)</t>
  </si>
  <si>
    <t>103,960.00</t>
  </si>
  <si>
    <t>261,800</t>
  </si>
  <si>
    <t>311,800</t>
  </si>
  <si>
    <t>Office Supplies Expense</t>
  </si>
  <si>
    <t xml:space="preserve">Support to Bids and Awards Committee (BAC) Activities - Infra:         </t>
  </si>
  <si>
    <t>122,978.85</t>
  </si>
  <si>
    <t>498,400</t>
  </si>
  <si>
    <t>340,400</t>
  </si>
  <si>
    <t xml:space="preserve">Office Supplies Expenses </t>
  </si>
  <si>
    <t xml:space="preserve">Other Supplies and Materials Expenses  </t>
  </si>
  <si>
    <t>Court Litigation of Cases/Demolition</t>
  </si>
  <si>
    <t>Development Administration Enhancement Program</t>
  </si>
  <si>
    <t>Traveling Expenses</t>
  </si>
  <si>
    <t xml:space="preserve"> 5-02-01-010</t>
  </si>
  <si>
    <t xml:space="preserve">Employees Physical Fitness Program </t>
  </si>
  <si>
    <t>Provincial Sports Development Program (non-employees)</t>
  </si>
  <si>
    <r>
      <rPr>
        <rFont val="Arial"/>
        <color theme="1"/>
        <sz val="10.0"/>
      </rPr>
      <t xml:space="preserve">Office/Department: </t>
    </r>
    <r>
      <rPr>
        <rFont val="Arial"/>
        <b/>
        <color theme="1"/>
        <sz val="10.0"/>
      </rPr>
      <t>Provincial Governor's Office - Main</t>
    </r>
  </si>
  <si>
    <t>Support to 2020 PARA Games</t>
  </si>
  <si>
    <t>Provincial Peace and Order Council (DILG)</t>
  </si>
  <si>
    <t>225,657.00</t>
  </si>
  <si>
    <t>239,000.00</t>
  </si>
  <si>
    <t>719,380.00</t>
  </si>
  <si>
    <r>
      <rPr>
        <rFont val="Arial"/>
        <color theme="1"/>
        <sz val="10.0"/>
      </rPr>
      <t>Prizes</t>
    </r>
    <r>
      <rPr>
        <rFont val="Arial"/>
        <i/>
        <color theme="1"/>
        <sz val="9.0"/>
      </rPr>
      <t xml:space="preserve"> (BPOC &amp; MPOC)</t>
    </r>
  </si>
  <si>
    <t>Provincial Anti Drug Abuse Council</t>
  </si>
  <si>
    <t>100,000.00</t>
  </si>
  <si>
    <t>376,800.00</t>
  </si>
  <si>
    <r>
      <rPr>
        <rFont val="Arial"/>
        <color theme="1"/>
        <sz val="10.0"/>
      </rPr>
      <t>Prizes</t>
    </r>
    <r>
      <rPr>
        <rFont val="Arial"/>
        <i/>
        <color theme="1"/>
        <sz val="9.0"/>
      </rPr>
      <t xml:space="preserve"> (MADAC Unit)</t>
    </r>
  </si>
  <si>
    <t xml:space="preserve">Invitational Tournaments </t>
  </si>
  <si>
    <t>255,000.00</t>
  </si>
  <si>
    <t>Support to Provincial Development Council and Sectoral Committees</t>
  </si>
  <si>
    <t>Katarungang Pambarangay</t>
  </si>
  <si>
    <t>437,000.00</t>
  </si>
  <si>
    <t>394,700.00</t>
  </si>
  <si>
    <r>
      <rPr>
        <rFont val="Arial"/>
        <color theme="1"/>
        <sz val="10.0"/>
      </rPr>
      <t>Prizes</t>
    </r>
    <r>
      <rPr>
        <rFont val="Arial"/>
        <i/>
        <color theme="1"/>
        <sz val="9.0"/>
      </rPr>
      <t xml:space="preserve"> (Lupon Tagapamayapa)</t>
    </r>
  </si>
  <si>
    <t xml:space="preserve">Support to Provincial Skills Competitions </t>
  </si>
  <si>
    <t>250,000.00</t>
  </si>
  <si>
    <t xml:space="preserve">Community Based Skills and Livelihood Training </t>
  </si>
  <si>
    <t>600,000.00</t>
  </si>
  <si>
    <r>
      <rPr>
        <rFont val="Arial"/>
        <color theme="1"/>
        <sz val="10.0"/>
      </rPr>
      <t xml:space="preserve">Office/Department: </t>
    </r>
    <r>
      <rPr>
        <rFont val="Arial"/>
        <b/>
        <color theme="1"/>
        <sz val="10.0"/>
      </rPr>
      <t>Provincial Governor's Office - Main</t>
    </r>
  </si>
  <si>
    <t>Benguet Capitol  Employees Performing Arts Group</t>
  </si>
  <si>
    <t>25,000.00</t>
  </si>
  <si>
    <t>Benguet Heritage Singers</t>
  </si>
  <si>
    <t>32,000.00</t>
  </si>
  <si>
    <t>Scout Official for A Day (SOFAD) Program:</t>
  </si>
  <si>
    <t>160,000.00</t>
  </si>
  <si>
    <t>180,000.00</t>
  </si>
  <si>
    <t>Support to Cordillera Day Activities</t>
  </si>
  <si>
    <t>Local Youth Development</t>
  </si>
  <si>
    <t>Aids/Subsidies</t>
  </si>
  <si>
    <t>Subsidy - Aid to Boy Scouts, Benguet Chapter</t>
  </si>
  <si>
    <t>Subsidy - Aid to Girl Scouts, Benguet Chapter</t>
  </si>
  <si>
    <t>Subsidy - Aid to Red Cross, Benguet Chapter</t>
  </si>
  <si>
    <t>Subsidy to Other Funds - Benguet Technical School</t>
  </si>
  <si>
    <t xml:space="preserve">Subsidy to Local Econ. Enterprise - Benguet General Hospital </t>
  </si>
  <si>
    <t>Other Maintenance and Operating Expenses (Credit Surety Fund)</t>
  </si>
  <si>
    <t>Donation (indigent patients at BeGH)</t>
  </si>
  <si>
    <r>
      <rPr>
        <rFont val="Arial"/>
        <color rgb="FF000000"/>
        <sz val="10.0"/>
      </rPr>
      <t xml:space="preserve">Cash Incentive Awards </t>
    </r>
    <r>
      <rPr>
        <rFont val="Arial"/>
        <i/>
        <color rgb="FF000000"/>
        <sz val="9.0"/>
      </rPr>
      <t>(Sports)</t>
    </r>
  </si>
  <si>
    <r>
      <rPr>
        <rFont val="Arial"/>
        <color rgb="FF000000"/>
        <sz val="10.0"/>
      </rPr>
      <t>Cash Incentive Awards</t>
    </r>
    <r>
      <rPr>
        <rFont val="Arial"/>
        <i/>
        <color rgb="FF000000"/>
        <sz val="10.0"/>
      </rPr>
      <t xml:space="preserve"> </t>
    </r>
    <r>
      <rPr>
        <rFont val="Arial"/>
        <i/>
        <color rgb="FF000000"/>
        <sz val="9.0"/>
      </rPr>
      <t>(Academic and Technical Skills)</t>
    </r>
  </si>
  <si>
    <t>Burial Assistance to Veterans</t>
  </si>
  <si>
    <t xml:space="preserve">Benguet Liberation and Veterans Day Expenses </t>
  </si>
  <si>
    <t>Relocation Expenses (BENECO posts)</t>
  </si>
  <si>
    <t>5-02-08-010</t>
  </si>
  <si>
    <r>
      <rPr>
        <rFont val="Arial"/>
        <color theme="1"/>
        <sz val="10.0"/>
      </rPr>
      <t xml:space="preserve">Office/Department: </t>
    </r>
    <r>
      <rPr>
        <rFont val="Arial"/>
        <b/>
        <color theme="1"/>
        <sz val="10.0"/>
      </rPr>
      <t>Provincial Governor's Office - Main</t>
    </r>
  </si>
  <si>
    <t>Parole and Probation Administration</t>
  </si>
  <si>
    <t>20,000.00</t>
  </si>
  <si>
    <t>110,200</t>
  </si>
  <si>
    <t>135,000</t>
  </si>
  <si>
    <t>Therapeutic Community Program for clients</t>
  </si>
  <si>
    <t>Public Attorney's Office</t>
  </si>
  <si>
    <r>
      <rPr>
        <rFont val="Arial"/>
        <color rgb="FF000000"/>
        <sz val="10.0"/>
      </rPr>
      <t>Other Professional Services - Honoraria</t>
    </r>
    <r>
      <rPr>
        <rFont val="Arial"/>
        <i/>
        <color rgb="FF000000"/>
        <sz val="8.0"/>
      </rPr>
      <t xml:space="preserve"> (@ P4,000)</t>
    </r>
  </si>
  <si>
    <t>Police COMPAC (Benguet)</t>
  </si>
  <si>
    <t>Repair and Maintenance - Transportation Equipment</t>
  </si>
  <si>
    <t>Insurance Expenses - Motor Vehicle</t>
  </si>
  <si>
    <t>Taxes, Duties and Licenses</t>
  </si>
  <si>
    <t>PNP - Benguet Police Provincial Office/BPATs</t>
  </si>
  <si>
    <t>413,730.74</t>
  </si>
  <si>
    <t>330,000</t>
  </si>
  <si>
    <t>446,000</t>
  </si>
  <si>
    <t>Support to Teachers Day Activities</t>
  </si>
  <si>
    <t xml:space="preserve">Conduct of Feasibility Study for Mini Hydro Power Plant and the </t>
  </si>
  <si>
    <t>Establishment of Building at the Provincial Lot, Diego Silang, Baguio City</t>
  </si>
  <si>
    <t xml:space="preserve">Counterpart to PRDP Project </t>
  </si>
  <si>
    <t>5-02-15-020</t>
  </si>
  <si>
    <t>Livelihood Assistance Program</t>
  </si>
  <si>
    <r>
      <rPr>
        <rFont val="Arial"/>
        <color theme="1"/>
        <sz val="10.0"/>
      </rPr>
      <t xml:space="preserve">Office/Department: </t>
    </r>
    <r>
      <rPr>
        <rFont val="Arial"/>
        <b/>
        <color theme="1"/>
        <sz val="10.0"/>
      </rPr>
      <t>Provincial Governor's Office - Main</t>
    </r>
  </si>
  <si>
    <t>Augmentation of Frontline Workers during Health Crisis</t>
  </si>
  <si>
    <t>Subsidy to Benguet General Hospital</t>
  </si>
  <si>
    <t>Total Maintenance and Other Operating Expenses</t>
  </si>
  <si>
    <t>Total Current Operating Expenditures</t>
  </si>
  <si>
    <t>Capital Outlay:</t>
  </si>
  <si>
    <r>
      <rPr>
        <rFont val="Arial"/>
        <color theme="1"/>
        <sz val="10.0"/>
      </rPr>
      <t>Office Equipment</t>
    </r>
    <r>
      <rPr>
        <rFont val="Arial"/>
        <i/>
        <color theme="1"/>
        <sz val="8.0"/>
      </rPr>
      <t xml:space="preserve"> </t>
    </r>
  </si>
  <si>
    <t>1-07-05-020</t>
  </si>
  <si>
    <r>
      <rPr>
        <rFont val="Arial"/>
        <color theme="1"/>
        <sz val="10.0"/>
      </rPr>
      <t>Information and Communication Technology Equipment</t>
    </r>
    <r>
      <rPr>
        <rFont val="Arial"/>
        <i/>
        <color theme="1"/>
        <sz val="8.0"/>
      </rPr>
      <t xml:space="preserve"> </t>
    </r>
  </si>
  <si>
    <t>1-07-05-030</t>
  </si>
  <si>
    <t xml:space="preserve">Other Property, Plant and Equipment  </t>
  </si>
  <si>
    <t>1-07-99-990</t>
  </si>
  <si>
    <t xml:space="preserve">Agriculture and Forestry Equipment </t>
  </si>
  <si>
    <t>1-07-05-040</t>
  </si>
  <si>
    <t>Motor Vehicle</t>
  </si>
  <si>
    <t>1-07-06-010</t>
  </si>
  <si>
    <t>Communication Equipment</t>
  </si>
  <si>
    <t>1-07-05-070</t>
  </si>
  <si>
    <r>
      <rPr>
        <rFont val="Arial"/>
        <color theme="1"/>
        <sz val="10.0"/>
      </rPr>
      <t>Furniture and Fixtures</t>
    </r>
    <r>
      <rPr>
        <rFont val="Arial"/>
        <i/>
        <color theme="1"/>
        <sz val="8.0"/>
      </rPr>
      <t xml:space="preserve"> </t>
    </r>
  </si>
  <si>
    <t>1-07-07-010</t>
  </si>
  <si>
    <t>Military, Police, and Security Equipment</t>
  </si>
  <si>
    <t>1-07-05-100</t>
  </si>
  <si>
    <t>Information Technology Section</t>
  </si>
  <si>
    <t xml:space="preserve">Information and Communication Technology Equipment </t>
  </si>
  <si>
    <r>
      <rPr>
        <rFont val="Arial"/>
        <color theme="1"/>
        <sz val="10.0"/>
      </rPr>
      <t>Furniture and Fixtures</t>
    </r>
    <r>
      <rPr>
        <rFont val="Arial"/>
        <i/>
        <color theme="1"/>
        <sz val="8.0"/>
      </rPr>
      <t xml:space="preserve"> </t>
    </r>
  </si>
  <si>
    <r>
      <rPr>
        <rFont val="Arial"/>
        <color theme="1"/>
        <sz val="10.0"/>
      </rPr>
      <t>Office Equipment</t>
    </r>
    <r>
      <rPr>
        <rFont val="Arial"/>
        <i/>
        <color theme="1"/>
        <sz val="8.0"/>
      </rPr>
      <t xml:space="preserve"> </t>
    </r>
  </si>
  <si>
    <r>
      <rPr>
        <rFont val="Arial"/>
        <color theme="1"/>
        <sz val="10.0"/>
      </rPr>
      <t xml:space="preserve">Military, Police and Security Equipment </t>
    </r>
    <r>
      <rPr>
        <rFont val="Arial"/>
        <i/>
        <color theme="1"/>
        <sz val="8.0"/>
      </rPr>
      <t>(CCTV)</t>
    </r>
  </si>
  <si>
    <t xml:space="preserve">Office Equipment </t>
  </si>
  <si>
    <t xml:space="preserve">Communication Equipment </t>
  </si>
  <si>
    <r>
      <rPr>
        <rFont val="Arial"/>
        <color theme="1"/>
        <sz val="10.0"/>
      </rPr>
      <t>Information and Communication Technology Equipment</t>
    </r>
    <r>
      <rPr>
        <rFont val="Arial"/>
        <i/>
        <color theme="1"/>
        <sz val="8.0"/>
      </rPr>
      <t xml:space="preserve"> </t>
    </r>
  </si>
  <si>
    <r>
      <rPr>
        <rFont val="Arial"/>
        <color theme="1"/>
        <sz val="10.0"/>
      </rPr>
      <t xml:space="preserve">Office/Department: </t>
    </r>
    <r>
      <rPr>
        <rFont val="Arial"/>
        <b/>
        <color theme="1"/>
        <sz val="10.0"/>
      </rPr>
      <t>Provincial Governor's Office - Main</t>
    </r>
  </si>
  <si>
    <t>Support to Bids and Awards Committee Activities - Health</t>
  </si>
  <si>
    <t>Information and Communication Technology Equipment</t>
  </si>
  <si>
    <t>Support to Bids and Awards Committee Activities - Infra</t>
  </si>
  <si>
    <r>
      <rPr>
        <rFont val="Arial"/>
        <color theme="1"/>
        <sz val="10.0"/>
      </rPr>
      <t>Office Equipment</t>
    </r>
  </si>
  <si>
    <t>Furniture and Fixtures</t>
  </si>
  <si>
    <t>Total Capital Outlay</t>
  </si>
  <si>
    <t>Total Appropriations</t>
  </si>
  <si>
    <t>We hereby certify that we have reviewed the contents and hereby attest to the</t>
  </si>
  <si>
    <t>veracity and correctness of the data or information contained in this document.</t>
  </si>
  <si>
    <t>Approved by:</t>
  </si>
  <si>
    <t>BRIAN A. CAMHIT</t>
  </si>
  <si>
    <t>TOMASA S. ATAYOC</t>
  </si>
  <si>
    <t>MELCHOR D. DICLAS, M.D.</t>
  </si>
  <si>
    <t>Acting Provincial Administrator</t>
  </si>
  <si>
    <t>Provincial Budget Officer</t>
  </si>
  <si>
    <t>Provincial Governor</t>
  </si>
  <si>
    <r>
      <rPr>
        <rFont val="Arial"/>
        <color theme="1"/>
        <sz val="11.0"/>
      </rPr>
      <t xml:space="preserve">Office/Department   : </t>
    </r>
    <r>
      <rPr>
        <rFont val="Arial"/>
        <b/>
        <color theme="1"/>
        <sz val="11.0"/>
      </rPr>
      <t>PGO- Benguet Technical School</t>
    </r>
  </si>
  <si>
    <t>Account</t>
  </si>
  <si>
    <t xml:space="preserve">        </t>
  </si>
  <si>
    <t xml:space="preserve">Salaries and Wages </t>
  </si>
  <si>
    <t>Personnel Economic Relief Allowance ( PERA )</t>
  </si>
  <si>
    <t>Clothing and Uniform Allowance</t>
  </si>
  <si>
    <t>Cash Gift</t>
  </si>
  <si>
    <t xml:space="preserve">Service Recognition Incentive </t>
  </si>
  <si>
    <t>Retirement and Life Insurance Contributions</t>
  </si>
  <si>
    <t>PHILHEALTH Contributions</t>
  </si>
  <si>
    <t>Employees Compensation Insurance Premium</t>
  </si>
  <si>
    <t>Terminal Leave Benefits</t>
  </si>
  <si>
    <t>5-01-04-030</t>
  </si>
  <si>
    <t xml:space="preserve">Traveling Expenses </t>
  </si>
  <si>
    <t>Training Expenses (In-service)</t>
  </si>
  <si>
    <t>Agricultural and Marine Supplies Expenses</t>
  </si>
  <si>
    <t>5-02-03-100</t>
  </si>
  <si>
    <t>Water  Expenses</t>
  </si>
  <si>
    <t>5-02-04-010</t>
  </si>
  <si>
    <t>Internet Subscription Expenses</t>
  </si>
  <si>
    <t>Membership Dues and Contributions to Organizations</t>
  </si>
  <si>
    <r>
      <rPr>
        <rFont val="Arial"/>
        <color theme="1"/>
        <sz val="11.0"/>
      </rPr>
      <t xml:space="preserve">Office/Department   : </t>
    </r>
    <r>
      <rPr>
        <rFont val="Arial"/>
        <b/>
        <color theme="1"/>
        <sz val="11.0"/>
      </rPr>
      <t>PGO- Benguet Technical School</t>
    </r>
  </si>
  <si>
    <t>Programmed Appropriation and Obligation By Object of Expenditure</t>
  </si>
  <si>
    <t>Honoraria (Assessors and Trainors)</t>
  </si>
  <si>
    <t>Repair and Maintenance - School Building</t>
  </si>
  <si>
    <t>5-02-13-040</t>
  </si>
  <si>
    <t>Repair and Maintenance - Other Property, Plant and Equipment</t>
  </si>
  <si>
    <r>
      <rPr>
        <rFont val="Calibri"/>
        <color theme="1"/>
        <sz val="11.0"/>
      </rPr>
      <t xml:space="preserve">Other Maintenance and Operating Expenses </t>
    </r>
    <r>
      <rPr>
        <rFont val="Calibri"/>
        <i/>
        <color theme="1"/>
        <sz val="10.0"/>
      </rPr>
      <t xml:space="preserve"> (Honorarium)</t>
    </r>
  </si>
  <si>
    <t>Capital Outlay</t>
  </si>
  <si>
    <t xml:space="preserve">Other Property and Equipment </t>
  </si>
  <si>
    <t xml:space="preserve">Miltary, Police and Security Equipment </t>
  </si>
  <si>
    <t xml:space="preserve">         FLORA P. MANUEL</t>
  </si>
  <si>
    <t xml:space="preserve">   TOMASA S. ATAYOC</t>
  </si>
  <si>
    <t xml:space="preserve">       Officer-In-Charge</t>
  </si>
  <si>
    <t xml:space="preserve"> Provincial Budget Officer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</si>
  <si>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Governor's Office - Disaster Risk Reduction and Management Office</t>
    </r>
  </si>
  <si>
    <t>Object of Expenditures</t>
  </si>
  <si>
    <r>
      <rPr>
        <rFont val="Arial"/>
        <color theme="1"/>
        <sz val="9.0"/>
      </rPr>
      <t>Salaries and Wages - Casual</t>
    </r>
    <r>
      <rPr>
        <rFont val="Arial"/>
        <color theme="1"/>
        <sz val="10.0"/>
      </rPr>
      <t xml:space="preserve"> </t>
    </r>
  </si>
  <si>
    <t>Personnel Economic Relief Allowance (PERA)</t>
  </si>
  <si>
    <t xml:space="preserve">Clothing/Uniform Allowance </t>
  </si>
  <si>
    <t>Service Recogntiion Incentive</t>
  </si>
  <si>
    <t>Overtime and Night Pay</t>
  </si>
  <si>
    <t xml:space="preserve">PAG-IBIG Contributions </t>
  </si>
  <si>
    <t>Employees Compensation Insurance Premiums</t>
  </si>
  <si>
    <t>Medical, Dental and Laboratory Supplies</t>
  </si>
  <si>
    <t>Water Expenses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</si>
  <si>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Governor's Office - Disaster Risk Reduction and Management Office</t>
    </r>
  </si>
  <si>
    <r>
      <rPr>
        <rFont val="Calibri"/>
        <color theme="1"/>
        <sz val="11.0"/>
      </rPr>
      <t>Other General Services</t>
    </r>
    <r>
      <rPr>
        <rFont val="Calibri"/>
        <color theme="1"/>
        <sz val="9.0"/>
      </rPr>
      <t xml:space="preserve"> </t>
    </r>
    <r>
      <rPr>
        <rFont val="Calibri"/>
        <i/>
        <color theme="1"/>
        <sz val="8.0"/>
      </rPr>
      <t>(Watchman II, SG-4 @ ₱15,740.00)</t>
    </r>
  </si>
  <si>
    <t>Insurance Expenses - Government Vehicles</t>
  </si>
  <si>
    <t>Total Maintenance and other Operating Expenses</t>
  </si>
  <si>
    <t>Total Current Operating Operating Expenditures</t>
  </si>
  <si>
    <r>
      <rPr>
        <rFont val="Arial"/>
        <color theme="1"/>
        <sz val="10.0"/>
      </rPr>
      <t>Furnitures and Fixtures</t>
    </r>
    <r>
      <rPr>
        <rFont val="Arial"/>
        <i/>
        <color theme="1"/>
        <sz val="8.0"/>
      </rPr>
      <t xml:space="preserve"> </t>
    </r>
  </si>
  <si>
    <t>Office Equipment</t>
  </si>
  <si>
    <t>Other Property, Plant and Equipment</t>
  </si>
  <si>
    <r>
      <rPr>
        <rFont val="Arial"/>
        <color theme="1"/>
        <sz val="10.0"/>
      </rPr>
      <t>Communication Equipment</t>
    </r>
    <r>
      <rPr>
        <rFont val="Arial"/>
        <i/>
        <color theme="1"/>
        <sz val="8.0"/>
      </rPr>
      <t xml:space="preserve"> </t>
    </r>
  </si>
  <si>
    <t xml:space="preserve">Other Machinery and Equipment </t>
  </si>
  <si>
    <t>1-07-05-990</t>
  </si>
  <si>
    <t xml:space="preserve">Total </t>
  </si>
  <si>
    <t>Infrastructure Project</t>
  </si>
  <si>
    <t xml:space="preserve">Extension of Motor Pool Shed - Support Unit, </t>
  </si>
  <si>
    <t xml:space="preserve">     Wangal, La Trinidad</t>
  </si>
  <si>
    <t>1-07-04-010</t>
  </si>
  <si>
    <t xml:space="preserve">      ROSEMARIE P. MELECIO</t>
  </si>
  <si>
    <t>Local Disaster Risk Reduction and Management Officer IV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</si>
  <si>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Governor's Office - Jail</t>
    </r>
  </si>
  <si>
    <t xml:space="preserve">Personnel Economic Relief Allowance (PERA)     </t>
  </si>
  <si>
    <t xml:space="preserve">Subsistence Allowance </t>
  </si>
  <si>
    <t>5-01-02-050</t>
  </si>
  <si>
    <t xml:space="preserve">Training Expenses </t>
  </si>
  <si>
    <t xml:space="preserve">Food Supplies Expenses </t>
  </si>
  <si>
    <t>5-02-03-050</t>
  </si>
  <si>
    <t>Drugs and Medicine Supplies Expenses</t>
  </si>
  <si>
    <t>Military and Police Supplies Expenses</t>
  </si>
  <si>
    <t>5-02-03-120</t>
  </si>
  <si>
    <t xml:space="preserve">Other Supplies and Materials Expenses </t>
  </si>
  <si>
    <t>Postage and Courier Service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</si>
  <si>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Governor's Office - Jail</t>
    </r>
  </si>
  <si>
    <t xml:space="preserve">Telephone Expenses - Landline  </t>
  </si>
  <si>
    <t>Repairs and Maintenance - Other Property, Plant and Equipment</t>
  </si>
  <si>
    <t xml:space="preserve">Insurance Expenses - Government Vehicle </t>
  </si>
  <si>
    <t>Infrastructure:</t>
  </si>
  <si>
    <t>Installation of Razor Barbed Wire</t>
  </si>
  <si>
    <t xml:space="preserve">Military, Police and Security Equipment </t>
  </si>
  <si>
    <t xml:space="preserve">Disaster Response and Rescue Equipment </t>
  </si>
  <si>
    <t>1-07-05-090</t>
  </si>
  <si>
    <t>We hereby certify that we have reviewed the contents and hereby attest to the veracity and correctness of the data or information contained</t>
  </si>
  <si>
    <t xml:space="preserve"> in this document.</t>
  </si>
  <si>
    <t xml:space="preserve">            PETER P. TIP-AC</t>
  </si>
  <si>
    <t xml:space="preserve">            Provincial Warden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</si>
  <si>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Governor's Office - Library</t>
    </r>
  </si>
  <si>
    <t>Plibrary</t>
  </si>
  <si>
    <t>Training Expenses (in-service)</t>
  </si>
  <si>
    <t>Textbooks and Instructional Materials Expenses</t>
  </si>
  <si>
    <t>5-02-03-110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</si>
  <si>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Governor's Office - Library</t>
    </r>
  </si>
  <si>
    <t>Books</t>
  </si>
  <si>
    <t>1-07-07-020</t>
  </si>
  <si>
    <t xml:space="preserve">Furnitures and Fixtures </t>
  </si>
  <si>
    <t>LETICIA I. BAUTISTA</t>
  </si>
  <si>
    <t>Librarian IV</t>
  </si>
  <si>
    <t>Officer-In-Charge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</si>
  <si>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 xml:space="preserve">Provincial Governor's Office - Tourism   </t>
    </r>
  </si>
  <si>
    <t>Account Code</t>
  </si>
  <si>
    <t>Salaries and Wages  - Step Increment</t>
  </si>
  <si>
    <r>
      <rPr>
        <rFont val="Arial"/>
        <color theme="1"/>
        <sz val="10.0"/>
      </rPr>
      <t xml:space="preserve">Personnel Economic Relief Allowance </t>
    </r>
    <r>
      <rPr>
        <rFont val="Arial"/>
        <color theme="1"/>
        <sz val="9.0"/>
      </rPr>
      <t>(PERA)</t>
    </r>
  </si>
  <si>
    <t>Clothing/Uniform Allowance</t>
  </si>
  <si>
    <t>Year End Bonus</t>
  </si>
  <si>
    <t xml:space="preserve">Retirement and Life Insurance Premiums </t>
  </si>
  <si>
    <t>Traveling Expenses - local</t>
  </si>
  <si>
    <t>Training Expenses-in-service</t>
  </si>
  <si>
    <r>
      <rPr>
        <rFont val="Arial"/>
        <color theme="1"/>
        <sz val="10.0"/>
      </rPr>
      <t xml:space="preserve">Training Expenses </t>
    </r>
    <r>
      <rPr>
        <rFont val="Arial"/>
        <i/>
        <color theme="1"/>
        <sz val="8.0"/>
      </rPr>
      <t>( Benguet Tourism and  Cultural Convention)</t>
    </r>
  </si>
  <si>
    <r>
      <rPr>
        <rFont val="Calibri"/>
        <color theme="1"/>
        <sz val="11.0"/>
      </rPr>
      <t>Other Supplies and Materials Expenses</t>
    </r>
    <r>
      <rPr>
        <rFont val="Calibri"/>
        <color theme="1"/>
        <sz val="9.0"/>
      </rPr>
      <t xml:space="preserve"> </t>
    </r>
    <r>
      <rPr>
        <rFont val="Calibri"/>
        <color theme="1"/>
        <sz val="7.0"/>
      </rPr>
      <t>(Construction for Power Generator)</t>
    </r>
  </si>
  <si>
    <r>
      <rPr>
        <rFont val="Calibri"/>
        <color theme="1"/>
        <sz val="11.0"/>
      </rPr>
      <t xml:space="preserve">Other Supplies and Materials Expenses </t>
    </r>
    <r>
      <rPr>
        <rFont val="Calibri"/>
        <color theme="1"/>
        <sz val="7.0"/>
      </rPr>
      <t>(Weaving Looms, Wrapping Frames etc.)</t>
    </r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</si>
  <si>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Governor's Office - Tourism</t>
    </r>
  </si>
  <si>
    <t>Cable, Satellite, Telegraph and Radio Expenses</t>
  </si>
  <si>
    <t>5-02-05-040</t>
  </si>
  <si>
    <t>Repairs and Maintenance - Machinery and  Equipment</t>
  </si>
  <si>
    <t xml:space="preserve">Printing and Publication Expenses </t>
  </si>
  <si>
    <t>Support to School of Living Traditions and other NCCA Projects</t>
  </si>
  <si>
    <r>
      <rPr>
        <rFont val="Arial"/>
        <color theme="1"/>
        <sz val="10.0"/>
      </rPr>
      <t xml:space="preserve">Other Supplies and Materials Expenses </t>
    </r>
    <r>
      <rPr>
        <rFont val="Arial"/>
        <i/>
        <color theme="1"/>
        <sz val="8.0"/>
      </rPr>
      <t>(ritual materials - live pigs)</t>
    </r>
  </si>
  <si>
    <t>Support to Local Tourism, Culture and the Arts Council/MTAOs</t>
  </si>
  <si>
    <t>Support to Benguet Roadside Beautification</t>
  </si>
  <si>
    <t>Support to Cultural Performers/Activities</t>
  </si>
  <si>
    <t>Support to Ecotourism Activities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</si>
  <si>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Governor's Office - Tourism</t>
    </r>
  </si>
  <si>
    <t>Support to Micro, Small, Medium Enterprises (MSMEs)</t>
  </si>
  <si>
    <t xml:space="preserve">Counterpart to OTOP/ Provincial, Regional, National Trade Fairs </t>
  </si>
  <si>
    <t xml:space="preserve">   and MSMEs Development</t>
  </si>
  <si>
    <t>Support to Provincial Socio-Cultural Development Program</t>
  </si>
  <si>
    <t>Support to Agri-Tourism Programs</t>
  </si>
  <si>
    <t xml:space="preserve">Production/reproduction/purchase of Benguet Tourism Promotional </t>
  </si>
  <si>
    <t xml:space="preserve">   Collaterals &amp; Investment Brochures</t>
  </si>
  <si>
    <t>Infrastructure Project:</t>
  </si>
  <si>
    <t>Repair of Viewdeck at Bangao, Buguias</t>
  </si>
  <si>
    <t>5-02-13-030</t>
  </si>
  <si>
    <t>general</t>
  </si>
  <si>
    <t>decrease</t>
  </si>
  <si>
    <t xml:space="preserve">Furniture and Fixtures </t>
  </si>
  <si>
    <t>Completion of Police Compact and Tourism Information and Assistance</t>
  </si>
  <si>
    <t xml:space="preserve">   Center at Tadiangan, Nangalisan Tuba</t>
  </si>
  <si>
    <t>1-07-03-990</t>
  </si>
  <si>
    <t>economic</t>
  </si>
  <si>
    <t>Installation of hand railings going to Mt. Kabunian, Poblacion, Bakun (additional)</t>
  </si>
  <si>
    <t>Installation of iron grills at Kabunian Burial Coffins, Poblacion, Bakun</t>
  </si>
  <si>
    <t xml:space="preserve">summary: 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</si>
  <si>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Governor's Office - Tourism</t>
    </r>
  </si>
  <si>
    <t>1-07-03-010</t>
  </si>
  <si>
    <t>Fencing of Camp Site at Mt. Ugo, Tinongdan, Itogon</t>
  </si>
  <si>
    <t>Improvement of Access Road Going to Towing Falls, Poblacion, Sablan</t>
  </si>
  <si>
    <t>Construction of Water Impounding Facility, Sakura Park, Paoay, Atok</t>
  </si>
  <si>
    <t>Completion of Barangay Hall with Tourism Information Center of Barangay Tacadang, Tacadang Proper, Kibungan</t>
  </si>
  <si>
    <t>Installation of hand railings going to Mt. Kabunian, Bakun</t>
  </si>
  <si>
    <t xml:space="preserve">Fencing within the Benguet-Kochi Sisterhood Park, Paoay, Atok </t>
  </si>
  <si>
    <t xml:space="preserve">   (Phase III)</t>
  </si>
  <si>
    <t>Total Infrastructure Projects</t>
  </si>
  <si>
    <t xml:space="preserve">              ELEAZAR B. CARIAS</t>
  </si>
  <si>
    <t xml:space="preserve">          Chief Tourism Operations Officer</t>
  </si>
  <si>
    <r>
      <rPr>
        <rFont val="Arial"/>
        <color rgb="FF000000"/>
        <sz val="11.0"/>
      </rPr>
      <t xml:space="preserve">Office/Department: </t>
    </r>
    <r>
      <rPr>
        <rFont val="Arial"/>
        <b/>
        <color rgb="FF000000"/>
        <sz val="11.0"/>
      </rPr>
      <t>Provincial Vice Governor's Office</t>
    </r>
  </si>
  <si>
    <t xml:space="preserve">    </t>
  </si>
  <si>
    <r>
      <rPr>
        <rFont val="Arial"/>
        <color rgb="FF000000"/>
        <sz val="10.0"/>
      </rPr>
      <t>Salaries and Wages - Casual</t>
    </r>
    <r>
      <rPr>
        <rFont val="Arial"/>
        <i/>
        <color rgb="FF000000"/>
        <sz val="8.0"/>
      </rPr>
      <t xml:space="preserve"> </t>
    </r>
  </si>
  <si>
    <t xml:space="preserve">Personnel Economic Relief Allowance (PERA) </t>
  </si>
  <si>
    <t>Representation Allowance (RA)</t>
  </si>
  <si>
    <t>Traveling Expenses - Official</t>
  </si>
  <si>
    <t>Traveling Expenses - Staff</t>
  </si>
  <si>
    <t>Training Expenses - Official</t>
  </si>
  <si>
    <t>Training Expenses - Staff</t>
  </si>
  <si>
    <t>Repairs and Maintenance -Machinery and Equipment</t>
  </si>
  <si>
    <r>
      <rPr>
        <rFont val="Arial"/>
        <color rgb="FF000000"/>
        <sz val="11.0"/>
      </rPr>
      <t xml:space="preserve">Office/Department: </t>
    </r>
    <r>
      <rPr>
        <rFont val="Arial"/>
        <b/>
        <color rgb="FF000000"/>
        <sz val="11.0"/>
      </rPr>
      <t>Provincial Vice Governor's Office</t>
    </r>
  </si>
  <si>
    <t>Representation Expenses</t>
  </si>
  <si>
    <t xml:space="preserve">Membership Dues and Contributions to Organizations </t>
  </si>
  <si>
    <t xml:space="preserve">Advertising Expenses </t>
  </si>
  <si>
    <t>Boundary Dispute Settlement</t>
  </si>
  <si>
    <t xml:space="preserve">  Inter-Provincial Boundary Dispute</t>
  </si>
  <si>
    <t>Survey Expenses</t>
  </si>
  <si>
    <t>5-02-07-010</t>
  </si>
  <si>
    <t xml:space="preserve">  Inter-Municipal Boundary Dispute</t>
  </si>
  <si>
    <r>
      <rPr>
        <rFont val="Arial"/>
        <color rgb="FF000000"/>
        <sz val="10.0"/>
      </rPr>
      <t>Information and Communication Technology Equipment</t>
    </r>
    <r>
      <rPr>
        <rFont val="Arial"/>
        <i/>
        <color rgb="FF000000"/>
        <sz val="8.0"/>
      </rPr>
      <t xml:space="preserve"> </t>
    </r>
  </si>
  <si>
    <t xml:space="preserve">Other Property, Plant and Equipment </t>
  </si>
  <si>
    <t xml:space="preserve">        JOHNNY D. WAGUIS</t>
  </si>
  <si>
    <t xml:space="preserve">         Provincial Vice Governor</t>
  </si>
  <si>
    <r>
      <rPr>
        <rFont val="Arial"/>
        <color theme="1"/>
        <sz val="11.0"/>
      </rPr>
      <t>Office/Department:</t>
    </r>
    <r>
      <rPr>
        <rFont val="Arial"/>
        <b/>
        <color theme="1"/>
        <sz val="11.0"/>
      </rPr>
      <t xml:space="preserve"> Sangguniang Panlalawigan Members Office</t>
    </r>
  </si>
  <si>
    <t>16 SP Members</t>
  </si>
  <si>
    <t>14 casual (G-8)</t>
  </si>
  <si>
    <t>30 total</t>
  </si>
  <si>
    <t xml:space="preserve">Salaries and Wages - Step Increment </t>
  </si>
  <si>
    <r>
      <rPr>
        <rFont val="Arial"/>
        <color theme="1"/>
        <sz val="10.0"/>
      </rPr>
      <t>Salaries &amp; Wages - Casual</t>
    </r>
    <r>
      <rPr>
        <rFont val="Arial"/>
        <i/>
        <color theme="1"/>
        <sz val="8.0"/>
      </rPr>
      <t xml:space="preserve"> </t>
    </r>
  </si>
  <si>
    <t>Transportation Allowance (TA)</t>
  </si>
  <si>
    <t xml:space="preserve"> </t>
  </si>
  <si>
    <t xml:space="preserve">Covid-19 Hazard Pay </t>
  </si>
  <si>
    <t>5-01-02-110</t>
  </si>
  <si>
    <t xml:space="preserve">Longevity Pay </t>
  </si>
  <si>
    <t>Employees Compensation &amp; Insurance Premiums</t>
  </si>
  <si>
    <r>
      <rPr>
        <rFont val="Arial"/>
        <color theme="1"/>
        <sz val="10.0"/>
      </rPr>
      <t xml:space="preserve">Traveling Expenses </t>
    </r>
    <r>
      <rPr>
        <rFont val="Arial"/>
        <color theme="1"/>
        <sz val="8.0"/>
      </rPr>
      <t>(Regulation on the Operation of Cellular Sites)</t>
    </r>
  </si>
  <si>
    <t xml:space="preserve">Traveling Expenses - Foreign </t>
  </si>
  <si>
    <t>Training Expenses - Public hearing</t>
  </si>
  <si>
    <r>
      <rPr>
        <rFont val="Arial"/>
        <color theme="1"/>
        <sz val="11.0"/>
      </rPr>
      <t>Office/Department:</t>
    </r>
    <r>
      <rPr>
        <rFont val="Arial"/>
        <b/>
        <color theme="1"/>
        <sz val="11.0"/>
      </rPr>
      <t xml:space="preserve"> Sangguniang Panlalawigan Members Office</t>
    </r>
  </si>
  <si>
    <r>
      <rPr>
        <rFont val="Arial"/>
        <color theme="1"/>
        <sz val="10.0"/>
      </rPr>
      <t xml:space="preserve">Training Expenses </t>
    </r>
    <r>
      <rPr>
        <rFont val="Arial"/>
        <color theme="1"/>
        <sz val="8.0"/>
      </rPr>
      <t>(Continuing Learning Education of SP Members)</t>
    </r>
  </si>
  <si>
    <t>Repairs and Maintenance -  Machinery and Equipment</t>
  </si>
  <si>
    <t>Repairs and Maintenance -Transportation Equipment</t>
  </si>
  <si>
    <t>Repairs and Maintenance- Buildings and Other Structures</t>
  </si>
  <si>
    <t xml:space="preserve">Continuing Legislative Learning Education Program </t>
  </si>
  <si>
    <t xml:space="preserve">  for Philippine Councilor's League</t>
  </si>
  <si>
    <t>Training Expenses ( In-house)</t>
  </si>
  <si>
    <t xml:space="preserve">Enhancement/Assessment of the Environment and </t>
  </si>
  <si>
    <t xml:space="preserve">    Mining Code to Incorporate LCCAP</t>
  </si>
  <si>
    <t xml:space="preserve">Travelling Expenses </t>
  </si>
  <si>
    <r>
      <rPr>
        <rFont val="Arial"/>
        <color theme="1"/>
        <sz val="10.0"/>
      </rPr>
      <t xml:space="preserve">Printing and Publication Expenses </t>
    </r>
    <r>
      <rPr>
        <rFont val="Arial"/>
        <i/>
        <color theme="1"/>
        <sz val="10.0"/>
      </rPr>
      <t>(e-code)</t>
    </r>
  </si>
  <si>
    <t>Formulation/ Drafting of the Cooperative Code</t>
  </si>
  <si>
    <t>Crafting of an Ordinance on Sisterhood Agreement</t>
  </si>
  <si>
    <t>Youth Leadership Training</t>
  </si>
  <si>
    <r>
      <rPr>
        <rFont val="Arial"/>
        <color theme="1"/>
        <sz val="11.0"/>
      </rPr>
      <t>Office/Department:</t>
    </r>
    <r>
      <rPr>
        <rFont val="Arial"/>
        <b/>
        <color theme="1"/>
        <sz val="11.0"/>
      </rPr>
      <t xml:space="preserve"> Sangguniang Panlalawigan Members Office</t>
    </r>
  </si>
  <si>
    <t>Support to Sports Development Program (Provincewide)</t>
  </si>
  <si>
    <t>Other Supplies and Material Expenses</t>
  </si>
  <si>
    <t>Drafting and Finalization of the Health Code</t>
  </si>
  <si>
    <t>Crafting/Drafting of the Agriculture Code</t>
  </si>
  <si>
    <t>Barangay Officials Leadership Training &amp; Development</t>
  </si>
  <si>
    <t>Travelling Expenses (benchmarking/field survey)</t>
  </si>
  <si>
    <t>Continuing Learning Education for the Sangguniang Panlalawigan Members and OSSP Staff</t>
  </si>
  <si>
    <t>Indigenous Peoples/Leaders Leadership Training</t>
  </si>
  <si>
    <t>Crafting and Drafting of Transportation Code</t>
  </si>
  <si>
    <t>Crafting and Drafting of Comprehensive Smoke Free Ordinance</t>
  </si>
  <si>
    <t>Crafting and Drafting of Benguet Highland Festival</t>
  </si>
  <si>
    <r>
      <rPr>
        <rFont val="Arial"/>
        <color theme="1"/>
        <sz val="11.0"/>
      </rPr>
      <t>Office/Department:</t>
    </r>
    <r>
      <rPr>
        <rFont val="Arial"/>
        <b/>
        <color theme="1"/>
        <sz val="11.0"/>
      </rPr>
      <t xml:space="preserve"> Sangguniang Panlalawigan Members Office</t>
    </r>
  </si>
  <si>
    <t>Revision/Amendment of the Benguet Revenue Code</t>
  </si>
  <si>
    <t>Traveling Expenses (benchmarking//field survey)</t>
  </si>
  <si>
    <t>Crafting and Drafting of an Ordinance to Establish a Mechanism on Crop Planning, Programming and Marketing Program</t>
  </si>
  <si>
    <t xml:space="preserve">Information &amp; Communication Technology Equipment </t>
  </si>
  <si>
    <t xml:space="preserve">Motor Vehicles </t>
  </si>
  <si>
    <t xml:space="preserve">0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</si>
  <si>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rPr>
        <rFont val="Arial"/>
        <color rgb="FF000000"/>
        <sz val="11.0"/>
      </rPr>
      <t>Office/Department:</t>
    </r>
    <r>
      <rPr>
        <rFont val="Arial"/>
        <b/>
        <color rgb="FF000000"/>
        <sz val="11.0"/>
      </rPr>
      <t xml:space="preserve"> Office of the Secretary to the Sangguniang Panlalawigan</t>
    </r>
  </si>
  <si>
    <r>
      <rPr>
        <rFont val="Arial"/>
        <color rgb="FF000000"/>
        <sz val="10.0"/>
      </rPr>
      <t>Salaries &amp; Wages - Casual</t>
    </r>
    <r>
      <rPr>
        <rFont val="Arial"/>
        <i/>
        <color rgb="FF000000"/>
        <sz val="10.0"/>
      </rPr>
      <t xml:space="preserve"> </t>
    </r>
  </si>
  <si>
    <t>Internet Subscription Expenses / Website &amp; Cloud Hosting</t>
  </si>
  <si>
    <r>
      <rPr>
        <rFont val="Arial"/>
        <color rgb="FF000000"/>
        <sz val="11.0"/>
      </rPr>
      <t>Office/Department:</t>
    </r>
    <r>
      <rPr>
        <rFont val="Arial"/>
        <b/>
        <color rgb="FF000000"/>
        <sz val="11.0"/>
      </rPr>
      <t xml:space="preserve"> Office of the Secretary to the Sangguniang Panlalawigan</t>
    </r>
  </si>
  <si>
    <t xml:space="preserve">Janitorial Services </t>
  </si>
  <si>
    <t>Participatory Development of Archives for Benguet</t>
  </si>
  <si>
    <t xml:space="preserve">    Cultural Heritage and History</t>
  </si>
  <si>
    <t>Benguet Archives</t>
  </si>
  <si>
    <t>Compilation of Benguet Provincial Ordinances</t>
  </si>
  <si>
    <t>Boundary Dispute Settlement (Inter-Municipal Boundary Dispute)</t>
  </si>
  <si>
    <r>
      <rPr>
        <rFont val="Arial"/>
        <color rgb="FF000000"/>
        <sz val="10.0"/>
      </rPr>
      <t>Furniture and Fixtures</t>
    </r>
  </si>
  <si>
    <r>
      <rPr>
        <rFont val="Arial"/>
        <color rgb="FF000000"/>
        <sz val="11.0"/>
      </rPr>
      <t>Office/Department:</t>
    </r>
    <r>
      <rPr>
        <rFont val="Arial"/>
        <b/>
        <color rgb="FF000000"/>
        <sz val="11.0"/>
      </rPr>
      <t xml:space="preserve"> Office of the Secretary to the Sangguniang Panlalawigan</t>
    </r>
  </si>
  <si>
    <r>
      <rPr>
        <rFont val="Arial"/>
        <color rgb="FF000000"/>
        <sz val="10.0"/>
      </rPr>
      <t>Other Property, Plant and Equipment</t>
    </r>
    <r>
      <rPr>
        <rFont val="Arial"/>
        <i/>
        <color rgb="FF000000"/>
        <sz val="10.0"/>
      </rPr>
      <t xml:space="preserve"> </t>
    </r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</si>
  <si>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Accountant's Office</t>
    </r>
  </si>
  <si>
    <t xml:space="preserve">Salaries and Wages - Casual   </t>
  </si>
  <si>
    <t>Personnel Economic Relief Allowance</t>
  </si>
  <si>
    <t>Covid-19 Hazard Pay</t>
  </si>
  <si>
    <t xml:space="preserve">Overtime and Night Pay 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</si>
  <si>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Accountant's Office</t>
    </r>
  </si>
  <si>
    <t>Repairs and Maintenance - Furnitures and Fixtures</t>
  </si>
  <si>
    <t>5-02-13-070</t>
  </si>
  <si>
    <t>Insurance Expenses - Government Vehicle</t>
  </si>
  <si>
    <r>
      <rPr>
        <rFont val="Calibri"/>
        <color theme="1"/>
        <sz val="11.0"/>
      </rPr>
      <t xml:space="preserve">Information and Communication Technology Equipment </t>
    </r>
    <r>
      <rPr>
        <rFont val="Calibri"/>
        <i/>
        <color theme="1"/>
        <sz val="11.0"/>
      </rPr>
      <t xml:space="preserve"> </t>
    </r>
  </si>
  <si>
    <t>LUCIA P. KISIM</t>
  </si>
  <si>
    <t>Provincial Accountant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</si>
  <si>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Agriculturist's Office</t>
    </r>
  </si>
  <si>
    <t xml:space="preserve">Personnel Economic Relief Allowance  </t>
  </si>
  <si>
    <t>Representation Allowance</t>
  </si>
  <si>
    <t>Transportation Allowance</t>
  </si>
  <si>
    <t>Animal/Zoological Supplies</t>
  </si>
  <si>
    <t>5-02-03-040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</si>
  <si>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Agriculturist's Office</t>
    </r>
  </si>
  <si>
    <r>
      <rPr>
        <rFont val="Calibri"/>
        <color theme="1"/>
        <sz val="11.0"/>
      </rPr>
      <t xml:space="preserve">Awards and Rewards Expenses </t>
    </r>
    <r>
      <rPr>
        <rFont val="Calibri"/>
        <color theme="1"/>
        <sz val="11.0"/>
      </rPr>
      <t>(Organic Agriculture)</t>
    </r>
  </si>
  <si>
    <t>5-02-06-010</t>
  </si>
  <si>
    <t xml:space="preserve">Prizes </t>
  </si>
  <si>
    <r>
      <rPr>
        <rFont val="Calibri"/>
        <color theme="1"/>
        <sz val="11.0"/>
      </rPr>
      <t>Other General Services</t>
    </r>
    <r>
      <rPr>
        <rFont val="Calibri"/>
        <i/>
        <color theme="1"/>
        <sz val="9.0"/>
      </rPr>
      <t xml:space="preserve"> (2 Watchman @ ₱13,994)</t>
    </r>
  </si>
  <si>
    <t xml:space="preserve">Installation of Private Branch (PBX) Exchange System </t>
  </si>
  <si>
    <t>Production Support Services:</t>
  </si>
  <si>
    <t>Agri-Eco Farm and CTS</t>
  </si>
  <si>
    <r>
      <rPr>
        <rFont val="Arial"/>
        <color theme="1"/>
        <sz val="10.0"/>
      </rPr>
      <t xml:space="preserve">  Other General Services </t>
    </r>
    <r>
      <rPr>
        <rFont val="Arial"/>
        <i/>
        <color theme="1"/>
        <sz val="8.0"/>
      </rPr>
      <t>(6 FW*13,994*12)</t>
    </r>
  </si>
  <si>
    <t>G-Zero Soilless Potato S/P</t>
  </si>
  <si>
    <r>
      <rPr>
        <rFont val="Arial"/>
        <color theme="1"/>
        <sz val="10.0"/>
      </rPr>
      <t xml:space="preserve">  Other General Services</t>
    </r>
    <r>
      <rPr>
        <rFont val="Arial"/>
        <color theme="1"/>
        <sz val="8.0"/>
      </rPr>
      <t xml:space="preserve">  (1 FW*13,994*12)</t>
    </r>
  </si>
  <si>
    <t>Trichoderma Production</t>
  </si>
  <si>
    <t xml:space="preserve">  Other General Services</t>
  </si>
  <si>
    <t>Potato Seed Production</t>
  </si>
  <si>
    <r>
      <rPr>
        <rFont val="Arial"/>
        <color theme="1"/>
        <sz val="10.0"/>
      </rPr>
      <t xml:space="preserve">  Other General Services</t>
    </r>
    <r>
      <rPr>
        <rFont val="Arial"/>
        <i/>
        <color theme="1"/>
        <sz val="8.0"/>
      </rPr>
      <t xml:space="preserve"> (3 FW*13,994*12)</t>
    </r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</si>
  <si>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Agriculturist's Office</t>
    </r>
  </si>
  <si>
    <t>Organic Agricuture</t>
  </si>
  <si>
    <r>
      <rPr>
        <rFont val="Arial"/>
        <color theme="1"/>
        <sz val="10.0"/>
      </rPr>
      <t xml:space="preserve">  Other General Services </t>
    </r>
    <r>
      <rPr>
        <rFont val="Arial"/>
        <i/>
        <color theme="1"/>
        <sz val="8.0"/>
      </rPr>
      <t>(1 FW*13,994*12)</t>
    </r>
  </si>
  <si>
    <t>Young Farmers Exchange Program Technical  Training Program (Sisterhood Program)</t>
  </si>
  <si>
    <t>Support to Benguet Vegetable Council Program</t>
  </si>
  <si>
    <r>
      <rPr>
        <rFont val="Arial"/>
        <color theme="1"/>
        <sz val="10.0"/>
      </rPr>
      <t>Other General Services</t>
    </r>
    <r>
      <rPr>
        <rFont val="Arial"/>
        <i/>
        <color theme="1"/>
        <sz val="8.0"/>
      </rPr>
      <t xml:space="preserve"> (Honoraria of Brgy. Agricultural Extension Workers)</t>
    </r>
  </si>
  <si>
    <t>Support to Provincial Agricultural and Fishery Council</t>
  </si>
  <si>
    <t>Provincial Local Technical Committee on Organic Agriculture</t>
  </si>
  <si>
    <t>Promotion and Establishment of Cacao</t>
  </si>
  <si>
    <r>
      <rPr>
        <rFont val="Arial"/>
        <color theme="1"/>
        <sz val="10.0"/>
      </rPr>
      <t xml:space="preserve">Other General Services </t>
    </r>
    <r>
      <rPr>
        <rFont val="Arial"/>
        <i/>
        <color theme="1"/>
        <sz val="8.0"/>
      </rPr>
      <t>(1FW* 13,994* 12 mos)</t>
    </r>
  </si>
  <si>
    <t>Animal/Zoological Supplies Expenses</t>
  </si>
  <si>
    <t>Establishment of Techno Demo - Integrated Farming System</t>
  </si>
  <si>
    <t>Integrated Diversified Farming System (IDFS)</t>
  </si>
  <si>
    <t xml:space="preserve">Animal/Zoological Supplies 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</si>
  <si>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Agriculturist's Office</t>
    </r>
  </si>
  <si>
    <r>
      <rPr>
        <rFont val="Arial"/>
        <b/>
        <color theme="1"/>
        <sz val="10.0"/>
        <u/>
      </rPr>
      <t>Promotion of Organic Agriculture</t>
    </r>
    <r>
      <rPr>
        <rFont val="Arial"/>
        <color theme="1"/>
        <sz val="10.0"/>
        <u/>
      </rPr>
      <t xml:space="preserve"> thru Provincial Ordinance No. 18-238</t>
    </r>
  </si>
  <si>
    <t>Development of Agri Eco-Farm</t>
  </si>
  <si>
    <t>COLD CHAIN SERVICES</t>
  </si>
  <si>
    <t xml:space="preserve">Security Services </t>
  </si>
  <si>
    <t>Repairs and Maintenance - Buildings and Other Structures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</si>
  <si>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Agriculturist's Office</t>
    </r>
  </si>
  <si>
    <r>
      <rPr>
        <rFont val="Arial"/>
        <color theme="1"/>
        <sz val="10.0"/>
      </rPr>
      <t>Office Equipment</t>
    </r>
  </si>
  <si>
    <t>Other Machinery and Equipment</t>
  </si>
  <si>
    <t>Motor Vehicles</t>
  </si>
  <si>
    <r>
      <rPr>
        <rFont val="Arial"/>
        <color theme="1"/>
        <sz val="10.0"/>
      </rPr>
      <t>Furnitures and Fixtures</t>
    </r>
    <r>
      <rPr>
        <rFont val="Arial"/>
        <i/>
        <color theme="1"/>
        <sz val="10.0"/>
      </rPr>
      <t xml:space="preserve"> </t>
    </r>
  </si>
  <si>
    <t>Agricultural and  Forestry Equipment</t>
  </si>
  <si>
    <t>Medical Equipment</t>
  </si>
  <si>
    <t>1-07-05-110</t>
  </si>
  <si>
    <t>Cold Chain Services</t>
  </si>
  <si>
    <r>
      <rPr>
        <rFont val="Arial"/>
        <color theme="1"/>
        <sz val="10.0"/>
      </rPr>
      <t>Information and Communication Technology Equipment</t>
    </r>
  </si>
  <si>
    <t>Development of Eco-Farm</t>
  </si>
  <si>
    <t>Total</t>
  </si>
  <si>
    <t xml:space="preserve">Installation of pipelines, faucet and other accessories at </t>
  </si>
  <si>
    <t xml:space="preserve">   Agri Eco-Farm, Bulala, Bayabas, Sablan</t>
  </si>
  <si>
    <t>Construction of slope protection (various section), Eco Farm</t>
  </si>
  <si>
    <t xml:space="preserve">  Bulala, Bayabas</t>
  </si>
  <si>
    <t>1-07-02-990</t>
  </si>
  <si>
    <t>Total Infrastructure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</si>
  <si>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Agriculturist's Office</t>
    </r>
  </si>
  <si>
    <t>LOLITA B. BENTRES</t>
  </si>
  <si>
    <t>MELCHOR D. DICLAS</t>
  </si>
  <si>
    <t>Provincial Agriculturist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</si>
  <si>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Assessor's Office</t>
    </r>
  </si>
  <si>
    <t>Mid-Year Bonus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</si>
  <si>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Assessor's Office</t>
    </r>
  </si>
  <si>
    <t>Computerization of RPTAS</t>
  </si>
  <si>
    <r>
      <rPr>
        <rFont val="Arial"/>
        <color theme="1"/>
        <sz val="10.0"/>
      </rPr>
      <t xml:space="preserve">Other General Services </t>
    </r>
    <r>
      <rPr>
        <rFont val="Arial"/>
        <i/>
        <color theme="1"/>
        <sz val="8.0"/>
      </rPr>
      <t>(5 encoders @15,740)</t>
    </r>
  </si>
  <si>
    <t>Revision of Real Property Assessment</t>
  </si>
  <si>
    <t xml:space="preserve">Other General Services    </t>
  </si>
  <si>
    <t>Tax Mapping</t>
  </si>
  <si>
    <r>
      <rPr>
        <rFont val="Arial"/>
        <color theme="1"/>
        <sz val="10.0"/>
      </rPr>
      <t xml:space="preserve">Other Professional Services   </t>
    </r>
    <r>
      <rPr>
        <rFont val="Arial"/>
        <i/>
        <color theme="1"/>
        <sz val="8.0"/>
      </rPr>
      <t>(1 Tax Mapper @25,440)</t>
    </r>
  </si>
  <si>
    <r>
      <rPr>
        <rFont val="Arial"/>
        <color theme="1"/>
        <sz val="11.0"/>
      </rPr>
      <t>Information and Communication Technology Equipment</t>
    </r>
    <r>
      <rPr>
        <rFont val="Arial"/>
        <i/>
        <color theme="1"/>
        <sz val="10.0"/>
      </rPr>
      <t xml:space="preserve"> </t>
    </r>
  </si>
  <si>
    <r>
      <rPr>
        <rFont val="Arial"/>
        <color theme="1"/>
        <sz val="10.0"/>
      </rPr>
      <t>Communication Equipment</t>
    </r>
    <r>
      <rPr>
        <rFont val="Arial"/>
        <i/>
        <color theme="1"/>
        <sz val="9.0"/>
      </rPr>
      <t xml:space="preserve"> </t>
    </r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</si>
  <si>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Assessor's Office</t>
    </r>
  </si>
  <si>
    <t>ORLANDO T. OIDI</t>
  </si>
  <si>
    <t>Provincial Assessor</t>
  </si>
  <si>
    <r>
      <rPr>
        <rFont val="Calibri"/>
        <color theme="1"/>
        <sz val="12.0"/>
      </rPr>
      <t>Office/Department:</t>
    </r>
    <r>
      <rPr>
        <rFont val="Calibri"/>
        <b/>
        <color theme="1"/>
        <sz val="12.0"/>
      </rPr>
      <t xml:space="preserve">  Provincial Budget Office</t>
    </r>
  </si>
  <si>
    <t xml:space="preserve">Salaries and Wages - Regular </t>
  </si>
  <si>
    <t xml:space="preserve">Salaries and Wages - Casual </t>
  </si>
  <si>
    <r>
      <rPr>
        <rFont val="Calibri"/>
        <color theme="1"/>
        <sz val="11.0"/>
      </rPr>
      <t>Office/Department:</t>
    </r>
    <r>
      <rPr>
        <rFont val="Calibri"/>
        <b/>
        <color theme="1"/>
        <sz val="11.0"/>
      </rPr>
      <t xml:space="preserve">  Provincial Budget Office</t>
    </r>
  </si>
  <si>
    <t>Repairs and Maintenance - Furniture and Fixture</t>
  </si>
  <si>
    <r>
      <rPr>
        <rFont val="Calibri"/>
        <color theme="1"/>
        <sz val="11.0"/>
      </rPr>
      <t xml:space="preserve">Other General Services </t>
    </r>
    <r>
      <rPr>
        <rFont val="Calibri"/>
        <i/>
        <color theme="1"/>
        <sz val="10.0"/>
      </rPr>
      <t>(Programmer)</t>
    </r>
  </si>
  <si>
    <r>
      <rPr>
        <rFont val="Calibri"/>
        <color theme="1"/>
        <sz val="11.0"/>
      </rPr>
      <t>Office Equipment</t>
    </r>
    <r>
      <rPr>
        <rFont val="Calibri"/>
        <i/>
        <color theme="1"/>
        <sz val="11.0"/>
      </rPr>
      <t xml:space="preserve"> </t>
    </r>
  </si>
  <si>
    <r>
      <rPr>
        <rFont val="Arial"/>
        <color theme="1"/>
        <sz val="10.0"/>
      </rPr>
      <t xml:space="preserve">Office/Department: </t>
    </r>
    <r>
      <rPr>
        <rFont val="Arial"/>
        <b/>
        <color theme="1"/>
        <sz val="10.0"/>
      </rPr>
      <t>Provincial Engineer's Office</t>
    </r>
  </si>
  <si>
    <t>Representation  Allowance (RA)</t>
  </si>
  <si>
    <r>
      <rPr>
        <rFont val="Arial"/>
        <color theme="1"/>
        <sz val="10.0"/>
      </rPr>
      <t>Training Expenses</t>
    </r>
    <r>
      <rPr>
        <rFont val="Arial"/>
        <i/>
        <color theme="1"/>
        <sz val="9.0"/>
      </rPr>
      <t xml:space="preserve"> (CPES)</t>
    </r>
  </si>
  <si>
    <r>
      <rPr>
        <rFont val="Arial"/>
        <color theme="1"/>
        <sz val="10.0"/>
      </rPr>
      <t xml:space="preserve">Office/Department: </t>
    </r>
    <r>
      <rPr>
        <rFont val="Arial"/>
        <b/>
        <color theme="1"/>
        <sz val="10.0"/>
      </rPr>
      <t>Provincial Engineer's Office</t>
    </r>
  </si>
  <si>
    <t>Repairs and Maintenance - Infrastructure Assets</t>
  </si>
  <si>
    <t xml:space="preserve">Repairs and Maintenance - Other Property, Plant and Equipment </t>
  </si>
  <si>
    <t>* new</t>
  </si>
  <si>
    <t xml:space="preserve">   (LAN Structured Cabling)</t>
  </si>
  <si>
    <t>Barangay Projects</t>
  </si>
  <si>
    <t>Rehabilitation of drainage canal, Bekes, Buyacaoan, Buguias</t>
  </si>
  <si>
    <t>e</t>
  </si>
  <si>
    <t>Repair of Adabong-Sonapon-Basoy Footbridge, Bashoy, Kabayan</t>
  </si>
  <si>
    <t>s</t>
  </si>
  <si>
    <t>Repair of Ambiong Senior Citizens' Building, Ambiong, La Trinidad</t>
  </si>
  <si>
    <t>g</t>
  </si>
  <si>
    <t>Repair of Cotcot Footpath at Cotcot, Poblacion, Kabayan</t>
  </si>
  <si>
    <t>Rehabilitation of Farm Shed at Camp 2, Twin Peaks, Tuba</t>
  </si>
  <si>
    <t>Rehabilitation of Barangay Health Station, Tublay Central, Tublay</t>
  </si>
  <si>
    <t xml:space="preserve">Rehabilitation of Landing-Bileng FMR at Sitio Bileng, </t>
  </si>
  <si>
    <t xml:space="preserve">   Sagubo, Kapangan, Benguet</t>
  </si>
  <si>
    <t xml:space="preserve">Rehabilitation of Footpath and Drainage Canal along Gungabon </t>
  </si>
  <si>
    <t xml:space="preserve">    Residence Mamaga, Balili, La Trindad, Benguet</t>
  </si>
  <si>
    <t>Rehabilitation along Baguyos-Maduto FMR, Cabiten,</t>
  </si>
  <si>
    <t xml:space="preserve">    Mankayan, Benguet</t>
  </si>
  <si>
    <t>Rehabilitation of Calot-Wassit FMR, Banangan, Sablan, Benguet</t>
  </si>
  <si>
    <t>Total Maintenance and Operating Expenses</t>
  </si>
  <si>
    <r>
      <rPr>
        <rFont val="Arial"/>
        <color theme="1"/>
        <sz val="10.0"/>
      </rPr>
      <t xml:space="preserve">Office/Department: </t>
    </r>
    <r>
      <rPr>
        <rFont val="Arial"/>
        <b/>
        <color theme="1"/>
        <sz val="10.0"/>
      </rPr>
      <t>Provincial Engineer's Office</t>
    </r>
  </si>
  <si>
    <r>
      <rPr>
        <rFont val="Arial"/>
        <color theme="1"/>
        <sz val="10.0"/>
      </rPr>
      <t>Other Machineries and Equipment</t>
    </r>
    <r>
      <rPr>
        <rFont val="Arial"/>
        <i/>
        <color theme="1"/>
        <sz val="10.0"/>
      </rPr>
      <t xml:space="preserve"> </t>
    </r>
  </si>
  <si>
    <t>Agricultural and Forestry Equipment</t>
  </si>
  <si>
    <t>Construction and Heavy Equipment</t>
  </si>
  <si>
    <t>1-07-05-080</t>
  </si>
  <si>
    <t>Military, Police and Security Equipment</t>
  </si>
  <si>
    <r>
      <rPr>
        <rFont val="Arial"/>
        <color theme="1"/>
        <sz val="10.0"/>
      </rPr>
      <t>Furnitures and Fixtures</t>
    </r>
    <r>
      <rPr>
        <rFont val="Arial"/>
        <i/>
        <color theme="1"/>
        <sz val="10.0"/>
      </rPr>
      <t xml:space="preserve"> </t>
    </r>
  </si>
  <si>
    <t>Infrastructure Projects:</t>
  </si>
  <si>
    <t>Construction of Slope Protection at Rufino Alawas Elementary</t>
  </si>
  <si>
    <t xml:space="preserve">     School, Cattubo, Atok</t>
  </si>
  <si>
    <t xml:space="preserve">Construction  of Retaining Wall/Slope Protection at Brgy Hall Area, </t>
  </si>
  <si>
    <t xml:space="preserve">     Sagpat, Kibungan</t>
  </si>
  <si>
    <t xml:space="preserve">Improvement of Pokkong-Pasdong Proper Inuman FMR, Pasdong, </t>
  </si>
  <si>
    <t xml:space="preserve">     Atok (additional)</t>
  </si>
  <si>
    <t>Construction of Slope Protection of Women's Multi Purpose Building,</t>
  </si>
  <si>
    <t xml:space="preserve">    Sapuan, Abiang, Atok</t>
  </si>
  <si>
    <t xml:space="preserve">Construction of Drainage Canal, Daclan National High School, </t>
  </si>
  <si>
    <t xml:space="preserve">    Daclan, Bokod</t>
  </si>
  <si>
    <t xml:space="preserve">Construction of Road Rail Guard along Lengyatan-Belentian Barangay </t>
  </si>
  <si>
    <t xml:space="preserve">    Road, Tabio, Mankayan</t>
  </si>
  <si>
    <t>Riprap protection and improvement of FMR curve at Pasiday, Ampucao,</t>
  </si>
  <si>
    <t xml:space="preserve">    Itogon</t>
  </si>
  <si>
    <t xml:space="preserve">Construction of Access Road at San Pascual Elementary School </t>
  </si>
  <si>
    <t xml:space="preserve">   Community, San Pascual Tuba</t>
  </si>
  <si>
    <t>Improvement of Cabanawan-Bulok FMR Datakan, Kapangan</t>
  </si>
  <si>
    <t>Improvement of Bacaog-Bayating-Bawek FMR, Twin Peaks, Tuba</t>
  </si>
  <si>
    <t>Improvement of Canal along Tumpic, Labueg, Kapangan</t>
  </si>
  <si>
    <r>
      <rPr>
        <rFont val="Arial"/>
        <color theme="1"/>
        <sz val="10.0"/>
      </rPr>
      <t xml:space="preserve">Office/Department: </t>
    </r>
    <r>
      <rPr>
        <rFont val="Arial"/>
        <b/>
        <color theme="1"/>
        <sz val="10.0"/>
      </rPr>
      <t>Provincial Engineer's Office</t>
    </r>
  </si>
  <si>
    <t>Improvement of JFMRR BPBS Lam-ayan-Gaangbala Pongos FMR,</t>
  </si>
  <si>
    <t xml:space="preserve">    Bangao, Buguias</t>
  </si>
  <si>
    <t>1-07-03-020</t>
  </si>
  <si>
    <t>Improvement of Pitdaw-Dituan FMR, Pasdong, Atok</t>
  </si>
  <si>
    <t xml:space="preserve">Construction of Pegguey-Macbas (Maslong) Local Access Road, </t>
  </si>
  <si>
    <t xml:space="preserve">    Buyacaoan, Buguias</t>
  </si>
  <si>
    <t>Construction of Flood Control Lamut, Natubleng, Buguias</t>
  </si>
  <si>
    <t>Improvement of Lungog-Pankikan FMR, Balili, Mankayan</t>
  </si>
  <si>
    <t xml:space="preserve">Improvement of Soysoyan Alam-am Ayosep FMR, </t>
  </si>
  <si>
    <t xml:space="preserve">    Balili, Mankayan</t>
  </si>
  <si>
    <t>Improvement of Sookan-Gambang Pungo FMR, Gambang, Bakun</t>
  </si>
  <si>
    <t>Construction of Flood Control at Ansagan Proper, Ansagan, Tuba</t>
  </si>
  <si>
    <t>Construction of Lipit Flood Control, Lubas, Ansagan, Tuba</t>
  </si>
  <si>
    <t>Improvement of Sitio Dekdek FMR, Bulalacao, Mankayan</t>
  </si>
  <si>
    <t xml:space="preserve">Improvement of Drainage Canal at Labey Health and </t>
  </si>
  <si>
    <t xml:space="preserve">     Day Care Center, Ambuclao, Bokod</t>
  </si>
  <si>
    <t>Improvement of Lip-atan-Poy-ok FMR, Guinaoang, Mankayan</t>
  </si>
  <si>
    <t xml:space="preserve">Construction of FMR Sitio Lamew (Phase II) Sinacbat, Bakun </t>
  </si>
  <si>
    <t xml:space="preserve">Improvement of Road at Windy Hill (Cenon Garcia Area), Poblacion, </t>
  </si>
  <si>
    <t xml:space="preserve">     La Trinidad</t>
  </si>
  <si>
    <t>Construction of Flood Control at Mamaga, Balili, La Trinidad</t>
  </si>
  <si>
    <t xml:space="preserve">Construction of Drainage Canal from Balilis Residence towards Samoyao </t>
  </si>
  <si>
    <t xml:space="preserve">     Pond, Alapang, La Trinidad</t>
  </si>
  <si>
    <t>Construction of Flood Control at Jogaw Road, Tomay, Bahong, La Trinidad</t>
  </si>
  <si>
    <t>Concreting of Barangay Road Camanggaan to Balakbak, Tikey, Bokod</t>
  </si>
  <si>
    <t>Improvement of Wakal FMR, Nawal, Bokod</t>
  </si>
  <si>
    <t>Improvement of Malanac-Shekdan Road, Daclan, Tublay</t>
  </si>
  <si>
    <t>Improvement of Degwi to Deg-ong FMR Tuel, Tublay</t>
  </si>
  <si>
    <t>Construction of drainage canal at Lower Bato, Puguis, La Trinidad</t>
  </si>
  <si>
    <t>Improvement of Buhaw Community Road, Puguis, La Trinidad</t>
  </si>
  <si>
    <t>Construction of Riprap at the Barangay Health Clinic premises, Basil,</t>
  </si>
  <si>
    <t xml:space="preserve">     Tublay</t>
  </si>
  <si>
    <r>
      <rPr>
        <rFont val="Arial"/>
        <color theme="1"/>
        <sz val="10.0"/>
      </rPr>
      <t xml:space="preserve">Office/Department: </t>
    </r>
    <r>
      <rPr>
        <rFont val="Arial"/>
        <b/>
        <color theme="1"/>
        <sz val="10.0"/>
      </rPr>
      <t>Provincial Engineer's Office</t>
    </r>
  </si>
  <si>
    <t>Improvement of Municipal Stage, Ampusongan, Bakun</t>
  </si>
  <si>
    <t>Improvement of Upper Liang Footbridge, Pito, Bokod</t>
  </si>
  <si>
    <t>Construction of Stage at Simpa Gym, Ampucao, Itogon</t>
  </si>
  <si>
    <t>Construction of Senior Citizens' Building at Loakan, Itogon</t>
  </si>
  <si>
    <t>Improvement of  Gym, Barangay Tinongdan, Itogon</t>
  </si>
  <si>
    <t>Improvement of Barangay Hall (Extension), Tuding, Itogon</t>
  </si>
  <si>
    <t>Completion of Barangay Health Station, Amlimay, Buguias</t>
  </si>
  <si>
    <t>\</t>
  </si>
  <si>
    <t>Improvement of Bocaeg- Togtogyon FMR, Loo, Buguias</t>
  </si>
  <si>
    <t>Completion of Proper Paco RIC Multi-purpose Building, Paco, Mankayan</t>
  </si>
  <si>
    <t>Improvement of Marivic Multi-Purpose Training Center, Sapid, Mankayan</t>
  </si>
  <si>
    <t>Ground Improvement of Senior Citizens' Building, Kamog, Sablan</t>
  </si>
  <si>
    <t>Leveling of School Ground of Camp 4 Elementary School, Camp 4, Tuba</t>
  </si>
  <si>
    <t>Construction of Shed with railings of Canubas, Camp 4, Tuba</t>
  </si>
  <si>
    <t>Improvement of Pinaljok Topdac Footbridge, Topdac, Atok</t>
  </si>
  <si>
    <t>Improvement of Kimpit Primary School Playground, Amlimay, Buguias</t>
  </si>
  <si>
    <t>Construction of Dormitory, Domolpos Elementary School, Tinongdan, Itogon</t>
  </si>
  <si>
    <t>Construction of Pacso Barangay Multipurpose Hall Comfort Room,</t>
  </si>
  <si>
    <t xml:space="preserve">     Pacso, Kabayan</t>
  </si>
  <si>
    <t>Construction of Daket-Oguban Footbridge, Eddet,  Kabayan (additional)</t>
  </si>
  <si>
    <t>Improvement of foot trail with handrails at Nalbengan, Cuba, Kapangan</t>
  </si>
  <si>
    <t xml:space="preserve">Improvement of Bulalacao Senior Citizen's Ground and Building, </t>
  </si>
  <si>
    <t xml:space="preserve">     Bulalacao, Mankayan</t>
  </si>
  <si>
    <t>Improvement of Senior Citizens'  Building, Bedbed, Mankayan</t>
  </si>
  <si>
    <t>note:</t>
  </si>
  <si>
    <t>Improvement of Barangay Hall, Taneg, Mankayan</t>
  </si>
  <si>
    <t xml:space="preserve">Improvement/Construction of Foottrail at Tacadang Proper to </t>
  </si>
  <si>
    <t>Improvement of Litalit-Batangan Foottrail, Tacadang, Kibungan</t>
  </si>
  <si>
    <t xml:space="preserve">    Bolalakao, Tacadang, Kibungan</t>
  </si>
  <si>
    <t>Construction of slope protection of Mogao Elementary School Ground,</t>
  </si>
  <si>
    <t xml:space="preserve">   deleted 11/4/2020</t>
  </si>
  <si>
    <t xml:space="preserve">     Balili, Mankayan</t>
  </si>
  <si>
    <t>Improvement of Champeg-Besang Pacso Road, Pacso, Kabayan</t>
  </si>
  <si>
    <t>Ground Improvement of Camanpaguey E/S, Cabiten, Mankayan</t>
  </si>
  <si>
    <t xml:space="preserve">Construction of Perimeter Fence at Am-am Elementary </t>
  </si>
  <si>
    <t xml:space="preserve">    School, Balili, Mankayan</t>
  </si>
  <si>
    <t xml:space="preserve">Construction of Slope Protection of Ginaoang Elementary School Ground, </t>
  </si>
  <si>
    <t xml:space="preserve">    Ginaoang, Mankayan</t>
  </si>
  <si>
    <r>
      <rPr>
        <rFont val="Arial"/>
        <color theme="1"/>
        <sz val="10.0"/>
      </rPr>
      <t xml:space="preserve">Office/Department: </t>
    </r>
    <r>
      <rPr>
        <rFont val="Arial"/>
        <b/>
        <color theme="1"/>
        <sz val="10.0"/>
      </rPr>
      <t>Provincial Engineer's Office</t>
    </r>
  </si>
  <si>
    <t>Construction of Footbridge along Anawa to Pikon, Ampusongan, Bakun</t>
  </si>
  <si>
    <t>Improvement of Footbridge at Riverside, Camp 6, Tuba (additional fund)</t>
  </si>
  <si>
    <t>Improvement of Multi-Purpose Building at Cruz, Ampucao, Itogon</t>
  </si>
  <si>
    <t>Construction of covered court of Barangay Hall Ground, Tabaan Norte, Tuba</t>
  </si>
  <si>
    <t xml:space="preserve">Improvement of Coroz Barangay Road from Bajating Junction to Dorencio </t>
  </si>
  <si>
    <t xml:space="preserve">     Elementary School Ambassador, Tublay</t>
  </si>
  <si>
    <t>Construction of Public Access Pathway Aligan Twinpeaks Norte,  Tuba</t>
  </si>
  <si>
    <t>Improvement of Multi-Purpose Hall, Cayapes, Kapangan</t>
  </si>
  <si>
    <t>Construction of Multi-Purpose Hall (Phase II), Ansagan, Tuba</t>
  </si>
  <si>
    <t>Construction of Catlubong Multi-Purpose Building, Catlubong, Buguias</t>
  </si>
  <si>
    <t>Construction of Multi-Purpose Shed, Cuba, Kapangan</t>
  </si>
  <si>
    <t>Construction of footpath at Namegpegan to Lower Englandad, Paoay, Atok</t>
  </si>
  <si>
    <t>Improvement of Senior Citizen's Building, Poblacion, Kabayan</t>
  </si>
  <si>
    <t>Improvement of Barangay Covered Court, Bila, Bokod</t>
  </si>
  <si>
    <t>Improvement of Barangay Multi-Purpose Gym, Taloy Norte, Tuba</t>
  </si>
  <si>
    <t>Improvement of the Provincial Tourism Building, Capitol, La Trinidad</t>
  </si>
  <si>
    <t>Construction of 2 units slab footbridge and foot trail with handrailings,</t>
  </si>
  <si>
    <t xml:space="preserve">     Basisil and Paayosan, Pudong, Kapangan</t>
  </si>
  <si>
    <t>Improvement of Multi-purpose Gym, Tadiangan, Tuba</t>
  </si>
  <si>
    <t>Improvement of Senior Citizen's Building, Abatan, Buguias</t>
  </si>
  <si>
    <t>Construction of Senior Citizen's Building, Kagang, Gadang, Kapangan</t>
  </si>
  <si>
    <t>Construction of Banao Footbridge, Kabayan Barrio, Kabayan</t>
  </si>
  <si>
    <t xml:space="preserve">Improvement of Multi-purpose Hall and Ground Development, </t>
  </si>
  <si>
    <t xml:space="preserve">     Central, Kapangan</t>
  </si>
  <si>
    <t>Improvement of Baay Footbridge, Pito, Bokod</t>
  </si>
  <si>
    <t>Completion of Gymnasium at Upper Tram, Ampucao, Itogon</t>
  </si>
  <si>
    <t>Construction of Sombrero Waterworks Distribution System,</t>
  </si>
  <si>
    <t xml:space="preserve">     Ambuclao, Bokod</t>
  </si>
  <si>
    <t xml:space="preserve">Construction/installation of handrail along the critical section of the </t>
  </si>
  <si>
    <t xml:space="preserve">     Aloo-Eli Pathway, Bangao, Ambuclao, Bokod</t>
  </si>
  <si>
    <t>Construction of Quarry Inspectors Quarters with Public Comfort Room at</t>
  </si>
  <si>
    <t xml:space="preserve">     Adonot, Ambuclao, Bokod</t>
  </si>
  <si>
    <r>
      <rPr>
        <rFont val="Arial"/>
        <color theme="1"/>
        <sz val="10.0"/>
      </rPr>
      <t xml:space="preserve">Office/Department: </t>
    </r>
    <r>
      <rPr>
        <rFont val="Arial"/>
        <b/>
        <color theme="1"/>
        <sz val="10.0"/>
      </rPr>
      <t>Provincial Engineer's Office</t>
    </r>
  </si>
  <si>
    <t xml:space="preserve">Construction of Bad-ayan Elementary School Gym </t>
  </si>
  <si>
    <t xml:space="preserve">    (phase II), Baculongan Sur, Buguias</t>
  </si>
  <si>
    <t>Completion of Barangay Health Station, Karao, Bokod</t>
  </si>
  <si>
    <t>Construction of Kayapa Elementary School Gym, Kayapa, Bakun (add'l)</t>
  </si>
  <si>
    <t>Construction of Suyoc Hanging Bridge, Suyoc, Gadang, Kapangan</t>
  </si>
  <si>
    <t xml:space="preserve">Construction of covered walk way shed at the entrance of Swamp </t>
  </si>
  <si>
    <t xml:space="preserve">    Road to Frontage of Valley Hotel, Betag, La Trinidad</t>
  </si>
  <si>
    <t>Construction of Baayan Multi-Purpose Building, Baayan, Tublay</t>
  </si>
  <si>
    <t>Construction of Child Development Center, Toyong, Pico, La Trinidad</t>
  </si>
  <si>
    <t>Improvement of Lamut E/S Road, Lamut, Beckel, La Trinidad</t>
  </si>
  <si>
    <t>Construction of Basil Day Care Center, Basil, Tublay</t>
  </si>
  <si>
    <t xml:space="preserve">Improvement of Cobabeng Water Works System, </t>
  </si>
  <si>
    <t xml:space="preserve">    Poblacion, Bokod</t>
  </si>
  <si>
    <t>Improvement of Ligay, Bontigui, Camueg FMR, Camp One, Tuba</t>
  </si>
  <si>
    <t>Sub total Capital Outlay (Barangay Projects)</t>
  </si>
  <si>
    <t>Provincial Structures:</t>
  </si>
  <si>
    <t>Ground Improvement of Trade Fair Area at Wangal, La Trinidad</t>
  </si>
  <si>
    <t>Improvement of Sidewalk with Railing Stockfarm, Wangal, La Trinidad</t>
  </si>
  <si>
    <t>Sub total (Provincial Structures)</t>
  </si>
  <si>
    <t>Construction of pathway shed, Camp 6, Tuba</t>
  </si>
  <si>
    <t xml:space="preserve">Concreting of footpath with railings along Bito to Tofil </t>
  </si>
  <si>
    <t xml:space="preserve">   Footpath, Bagong, Sablan</t>
  </si>
  <si>
    <t>Construction of waiting shed along Sitio Coplo, Bayabas, Sablan</t>
  </si>
  <si>
    <t>Improvement of Open Gym, Poblacion, Buguias</t>
  </si>
  <si>
    <t>Ground Improvement of Ca-ew Elementary School, Bulalacao, Mankayan</t>
  </si>
  <si>
    <t>Improvement of Alang-Kadaygan Road, Poblacion, Buguias</t>
  </si>
  <si>
    <t xml:space="preserve">Construction of footpath with drainage canal from Saltico Area </t>
  </si>
  <si>
    <t xml:space="preserve">     towards National Road, Papasok, Tawang, La Trinidad</t>
  </si>
  <si>
    <t>Construction of footpath w/ railings near Bautista area to Boted, Tawang, La Trinidad</t>
  </si>
  <si>
    <t>Construction of Barangay Hall for Brgy. Taneg, Mankayan</t>
  </si>
  <si>
    <t>Construction of Gym at Karao Elementary School, Karao, Bokod</t>
  </si>
  <si>
    <t xml:space="preserve">Construction of Multi-purpose Gym at Palali Elementary School, </t>
  </si>
  <si>
    <t xml:space="preserve">    Poblacion, Sablan</t>
  </si>
  <si>
    <t>Fencing of Longlong Elementary School, Puguis, La Trinidad</t>
  </si>
  <si>
    <r>
      <rPr>
        <rFont val="Arial"/>
        <color theme="1"/>
        <sz val="10.0"/>
      </rPr>
      <t xml:space="preserve">Office/Department: </t>
    </r>
    <r>
      <rPr>
        <rFont val="Arial"/>
        <b/>
        <color theme="1"/>
        <sz val="10.0"/>
      </rPr>
      <t>Provincial Engineer's Office</t>
    </r>
  </si>
  <si>
    <t>summary</t>
  </si>
  <si>
    <t>social</t>
  </si>
  <si>
    <t xml:space="preserve">Construction of Balili National High School Gymnasium </t>
  </si>
  <si>
    <t xml:space="preserve">    Phase I, Balili, Mankayan</t>
  </si>
  <si>
    <t xml:space="preserve">Improvement of Classroom Building, Ayosep Elementary School, </t>
  </si>
  <si>
    <t>Improvement of Paoay Barangay Hall, Paoay, Atok</t>
  </si>
  <si>
    <t>Construction of footpath at Bengdulaw to Pasdong E/S, Pasdong, Atok</t>
  </si>
  <si>
    <t>Construction of pavement along Pokit FMR, Poblacion, Atok</t>
  </si>
  <si>
    <t>Construction of Footbridge at Taytay, Cadian, Topdac, Atok</t>
  </si>
  <si>
    <t>Construction of Footbridge at Makidol to Dacaan, Topdac, Atok</t>
  </si>
  <si>
    <t xml:space="preserve">Installation of hand railings along the critical sections </t>
  </si>
  <si>
    <t xml:space="preserve">     of the Aloo-Eli pathway, Sitio Bangao, Ambuklao, Bokod</t>
  </si>
  <si>
    <t>Improvement of Ambangeg to Naybaliw Foot Trail, Daclan, Bokod</t>
  </si>
  <si>
    <t>Construction of Decves to Afat Footbridge, Poblacion, Itogon</t>
  </si>
  <si>
    <t>Improvement of Datuan Footbridge, Eddet, Kabayan</t>
  </si>
  <si>
    <t>Construction of shed with railings from EJMWHS to Gusaran Camp 6,</t>
  </si>
  <si>
    <t xml:space="preserve">     Camp 4, Tuba</t>
  </si>
  <si>
    <t>Fencing and improvement of public comfort room at Acop, Caponga, Tublay</t>
  </si>
  <si>
    <t>Construction of Bolo Footbridge, Sitio Bolo, Poblacion, Bokod</t>
  </si>
  <si>
    <t>Improvement of Tourism Information Center, Poblacion, Itogon</t>
  </si>
  <si>
    <t>Construction of CICL and VAWC Refugee Center, Duacan, Kabayan</t>
  </si>
  <si>
    <t>Improvement of Pacso Multi-purpose Barangay Hall, Pacso, Kabayan</t>
  </si>
  <si>
    <t>Construction of Senior Citizens Multi-purpose Building, Keyang, Gadang, Kapangan</t>
  </si>
  <si>
    <t>Concreting of sink hole at Zone 2, Des-ok, Provincial Housing, Wangal, La Trinidad</t>
  </si>
  <si>
    <t>Enclosure of Multi-purpose Gym, Poblacion, Sablan</t>
  </si>
  <si>
    <t>Construction of two-storey Multi-purpose Building/Women's Center, Madaymen, Kibungan</t>
  </si>
  <si>
    <t>Construction of Grouted Riprap and Concreting of Grounds at PEO Compound, La Trinidad</t>
  </si>
  <si>
    <t>1-07-04-990</t>
  </si>
  <si>
    <t>Improvement of PEO Building, Wangal , La Trinidad</t>
  </si>
  <si>
    <t>Improvement of Road along Phase II, Block IV, Housing, Wangal,  La Trinidad</t>
  </si>
  <si>
    <t>Completion of the Buguias Public Market, Abatan, Buguias</t>
  </si>
  <si>
    <t>Improvement of the Training Center as Quarantine Facility,</t>
  </si>
  <si>
    <r>
      <rPr>
        <rFont val="Arial"/>
        <color theme="1"/>
        <sz val="10.0"/>
      </rPr>
      <t xml:space="preserve">Office/Department: </t>
    </r>
    <r>
      <rPr>
        <rFont val="Arial"/>
        <b/>
        <color theme="1"/>
        <sz val="10.0"/>
      </rPr>
      <t>Provincial Engineer's Office</t>
    </r>
  </si>
  <si>
    <t xml:space="preserve">Drilling and Installation of Deep Well Water Source System </t>
  </si>
  <si>
    <t xml:space="preserve">    at DMDH, Bokod</t>
  </si>
  <si>
    <t>1-07-03-040</t>
  </si>
  <si>
    <t>Construction of Benguet Provincial Jail Kitchen with Dining Hall, La Trinidad</t>
  </si>
  <si>
    <t xml:space="preserve">Construction of Concrete Pavement along Peggueyna FMR, </t>
  </si>
  <si>
    <t xml:space="preserve">    Buyacaoan, Buguias, Benguet</t>
  </si>
  <si>
    <t>Construction of Slope Protection along Nawal FMR, Nawal, Bokod</t>
  </si>
  <si>
    <t>Improvement of Bagto-Bacangganga FMR,Ballay, Kabayan</t>
  </si>
  <si>
    <t>Construction of footpath and railing installation along Depuac,</t>
  </si>
  <si>
    <t xml:space="preserve">     Buyagan, Bagong, Sablan</t>
  </si>
  <si>
    <t>Improvement along Darat-Lower Tamangan FMR, Ballay, Kabayan</t>
  </si>
  <si>
    <t>Improvement of Panig-an-Bot-oan FMR at Sebang, Buguias</t>
  </si>
  <si>
    <t>Improvement of Palinta-ang-Abbao-FMR Baculongan Sur, Buguias</t>
  </si>
  <si>
    <t>Improvement of Pasbol-Impugong FMR, Sebang, Buguias, Benguet</t>
  </si>
  <si>
    <t>Improvement along Bad-ayan - Balintag-Deckan-BPI FMR, Baculongan</t>
  </si>
  <si>
    <t xml:space="preserve">    Sur, Buguias, Benguet (156m m3 Maselselna Creek Riprap)</t>
  </si>
  <si>
    <t>Improvement of Insalong-Padongay FMR, Poblacion, Buguias</t>
  </si>
  <si>
    <t>Road Opening-Pacso, Kabayan, Benguet</t>
  </si>
  <si>
    <t>Improvement of Ponopon-Lusab FMR, Catlubong, Buguias</t>
  </si>
  <si>
    <t>Road Improvement, Maramal, Camp 4, Tuba, Benguet</t>
  </si>
  <si>
    <t>Improvement of Tagpaya-Peggueyna Farm to Market Road, Buyacaoan,</t>
  </si>
  <si>
    <t xml:space="preserve">   Buguias, Benguet</t>
  </si>
  <si>
    <t>Construction of Retaining Wall &amp; Widening of Sharp Curve along</t>
  </si>
  <si>
    <t xml:space="preserve">   Booan-Bocao Farm to Market Road, Eddet, Kabayan</t>
  </si>
  <si>
    <t xml:space="preserve">Concrete Pavement Along Madaymen-Daopyongo-Sagangasang </t>
  </si>
  <si>
    <t xml:space="preserve">   FMR, Madaymen, Kibungan</t>
  </si>
  <si>
    <t xml:space="preserve">Construction of Flood Control//Slope Protection Wall, Goldfield E/S </t>
  </si>
  <si>
    <t xml:space="preserve">   Goldfield, Poblacion, Itogon</t>
  </si>
  <si>
    <t>Construction of waiting shed at Calamay, Bayabas, Sablan</t>
  </si>
  <si>
    <t>Completion of Barangay Hall Extension Pacso, Kabayan, Benguet</t>
  </si>
  <si>
    <t>Improvement of basketball court at Ud-udan, Ampucao, Itogon</t>
  </si>
  <si>
    <t>Improvement of Open Gym, Daclan, Tublay</t>
  </si>
  <si>
    <t>Improvement of grounds and construction of basketball court at Upper</t>
  </si>
  <si>
    <t xml:space="preserve">   Camp, Ampucao, Itogon</t>
  </si>
  <si>
    <r>
      <rPr>
        <rFont val="Arial"/>
        <color theme="1"/>
        <sz val="10.0"/>
      </rPr>
      <t xml:space="preserve">Office/Department: </t>
    </r>
    <r>
      <rPr>
        <rFont val="Arial"/>
        <b/>
        <color theme="1"/>
        <sz val="10.0"/>
      </rPr>
      <t>Provincial Engineer's Office</t>
    </r>
  </si>
  <si>
    <t xml:space="preserve">Improvement of Footpath, Payew, Sadag (fronting R. Zarate's Residence), </t>
  </si>
  <si>
    <t xml:space="preserve">   Bahong, La Trinidad, Benguet</t>
  </si>
  <si>
    <t>Improvement of Footpath at Sadag (going to Shog-oy's Residence),</t>
  </si>
  <si>
    <t xml:space="preserve">Construction of Footpath with Railing along Tomay Road, Bahong, </t>
  </si>
  <si>
    <t xml:space="preserve">   La Trinidad, Benguet</t>
  </si>
  <si>
    <t>Construction of Footpath at Sadag (going to R. Marcos residenceTrinidad,</t>
  </si>
  <si>
    <t xml:space="preserve">   to Pacdal River), Bahong, La Trinidad, Benguet</t>
  </si>
  <si>
    <t xml:space="preserve">Ground Improvement and Completion of Indigenous Building </t>
  </si>
  <si>
    <t xml:space="preserve">   at Wangal, La Trinidad</t>
  </si>
  <si>
    <t>Completion of Atayan Multipurpose Building Located at Balili,</t>
  </si>
  <si>
    <t xml:space="preserve">   Mankayan, Benguet</t>
  </si>
  <si>
    <t xml:space="preserve">            ENGR. RENY S. TABDI</t>
  </si>
  <si>
    <t xml:space="preserve">               Provincial Engineer</t>
  </si>
  <si>
    <r>
      <rPr>
        <rFont val="Arial"/>
        <color rgb="FF000000"/>
        <sz val="10.0"/>
      </rPr>
      <t>Office/Department:</t>
    </r>
    <r>
      <rPr>
        <rFont val="Arial"/>
        <b/>
        <color rgb="FF000000"/>
        <sz val="10.0"/>
      </rPr>
      <t xml:space="preserve"> Benguet Environment and Natural Resources Office</t>
    </r>
  </si>
  <si>
    <t>Salaries and Wages- Step Increment</t>
  </si>
  <si>
    <t xml:space="preserve">Salaries and Wages - Casual  </t>
  </si>
  <si>
    <t xml:space="preserve">  </t>
  </si>
  <si>
    <r>
      <rPr>
        <rFont val="Arial"/>
        <color rgb="FF000000"/>
        <sz val="10.0"/>
      </rPr>
      <t xml:space="preserve">Electricity Expenses </t>
    </r>
    <r>
      <rPr>
        <rFont val="Arial"/>
        <i/>
        <color rgb="FF000000"/>
        <sz val="9.0"/>
      </rPr>
      <t>(Wangal Nursery)</t>
    </r>
  </si>
  <si>
    <r>
      <rPr>
        <rFont val="Arial"/>
        <color rgb="FF000000"/>
        <sz val="10.0"/>
      </rPr>
      <t>Office/Department:</t>
    </r>
    <r>
      <rPr>
        <rFont val="Arial"/>
        <b/>
        <color rgb="FF000000"/>
        <sz val="10.0"/>
      </rPr>
      <t xml:space="preserve"> Benguet Environment and Natural Resources Office</t>
    </r>
  </si>
  <si>
    <t>Updating of Benguet Environment Code and IRR</t>
  </si>
  <si>
    <t>Mineral Resources Management Services</t>
  </si>
  <si>
    <t xml:space="preserve">Agricultural and Marine Supplies Expenses </t>
  </si>
  <si>
    <t>Support to Provincial Mining Congress</t>
  </si>
  <si>
    <t>Support to Mines and Geosciences Management</t>
  </si>
  <si>
    <r>
      <rPr>
        <rFont val="Arial"/>
        <color rgb="FF000000"/>
        <sz val="10.0"/>
      </rPr>
      <t xml:space="preserve">Other General Services </t>
    </r>
    <r>
      <rPr>
        <rFont val="Arial"/>
        <i/>
        <color rgb="FF000000"/>
        <sz val="10.0"/>
      </rPr>
      <t xml:space="preserve"> (Enumerators)</t>
    </r>
  </si>
  <si>
    <t>Forest Protection and Management Services</t>
  </si>
  <si>
    <t>Agricultural and Marine Supplies Expenses (Nursery- Wangal &amp; Tuba)</t>
  </si>
  <si>
    <t>Other Supplies and Materials Expenses (Nursery- Wangal &amp; Tuba)</t>
  </si>
  <si>
    <r>
      <rPr>
        <rFont val="Arial"/>
        <color rgb="FF000000"/>
        <sz val="10.0"/>
      </rPr>
      <t>Agricultural and Marine Supplies Expenses</t>
    </r>
    <r>
      <rPr>
        <rFont val="Arial"/>
        <color rgb="FF000000"/>
        <sz val="8.0"/>
      </rPr>
      <t xml:space="preserve"> ( Brgy. school based nursery)</t>
    </r>
  </si>
  <si>
    <r>
      <rPr>
        <rFont val="Arial"/>
        <color rgb="FF000000"/>
        <sz val="10.0"/>
      </rPr>
      <t xml:space="preserve">Other Supplies and Materials Expenses </t>
    </r>
    <r>
      <rPr>
        <rFont val="Arial"/>
        <i/>
        <color rgb="FF000000"/>
        <sz val="10.0"/>
      </rPr>
      <t>(vermi composting)</t>
    </r>
  </si>
  <si>
    <r>
      <rPr>
        <rFont val="Arial"/>
        <color rgb="FF000000"/>
        <sz val="10.0"/>
      </rPr>
      <t>Other Supplies and Materials Expenses</t>
    </r>
    <r>
      <rPr>
        <rFont val="Arial"/>
        <color rgb="FF000000"/>
        <sz val="8.0"/>
      </rPr>
      <t xml:space="preserve"> (establishment of school based nursery)</t>
    </r>
  </si>
  <si>
    <r>
      <rPr>
        <rFont val="Arial"/>
        <color rgb="FF000000"/>
        <sz val="10.0"/>
      </rPr>
      <t>Other General Services</t>
    </r>
    <r>
      <rPr>
        <rFont val="Arial"/>
        <i/>
        <color rgb="FF000000"/>
        <sz val="10.0"/>
      </rPr>
      <t xml:space="preserve"> (Provincial Nursery )</t>
    </r>
  </si>
  <si>
    <r>
      <rPr>
        <rFont val="Arial"/>
        <color rgb="FF000000"/>
        <sz val="10.0"/>
      </rPr>
      <t>Office/Department:</t>
    </r>
    <r>
      <rPr>
        <rFont val="Arial"/>
        <b/>
        <color rgb="FF000000"/>
        <sz val="10.0"/>
      </rPr>
      <t xml:space="preserve"> Benguet Environment and Natural Resources Office</t>
    </r>
  </si>
  <si>
    <r>
      <rPr>
        <rFont val="Arial"/>
        <color rgb="FF000000"/>
        <sz val="10.0"/>
      </rPr>
      <t>Other General Services</t>
    </r>
    <r>
      <rPr>
        <rFont val="Arial"/>
        <i/>
        <color rgb="FF000000"/>
        <sz val="10.0"/>
      </rPr>
      <t xml:space="preserve"> (Honoraria of Forest Brigades/Rangers )</t>
    </r>
  </si>
  <si>
    <r>
      <rPr>
        <rFont val="Arial"/>
        <color rgb="FF000000"/>
        <sz val="10.0"/>
      </rPr>
      <t>Other Supplies and Materials Expenses</t>
    </r>
    <r>
      <rPr>
        <rFont val="Arial"/>
        <color rgb="FF000000"/>
        <sz val="8.0"/>
      </rPr>
      <t xml:space="preserve"> (protective gears </t>
    </r>
  </si>
  <si>
    <t xml:space="preserve">                   for brgy. forest brigades)</t>
  </si>
  <si>
    <t>Ecological Solid Waste Management Services</t>
  </si>
  <si>
    <t xml:space="preserve">Office Supplies and Materials Expenses </t>
  </si>
  <si>
    <r>
      <rPr>
        <rFont val="Arial"/>
        <color rgb="FF000000"/>
        <sz val="10.0"/>
      </rPr>
      <t xml:space="preserve">Other Supplies and Materials Expenses </t>
    </r>
    <r>
      <rPr>
        <rFont val="Arial"/>
        <i/>
        <color rgb="FF000000"/>
        <sz val="8.0"/>
      </rPr>
      <t>(Establishment of Brgy. Based MRF)</t>
    </r>
  </si>
  <si>
    <r>
      <rPr>
        <rFont val="Arial"/>
        <color rgb="FF000000"/>
        <sz val="10.0"/>
      </rPr>
      <t>Printing and Publication Expenses</t>
    </r>
    <r>
      <rPr>
        <rFont val="Arial"/>
        <color rgb="FF000000"/>
        <sz val="8.0"/>
      </rPr>
      <t xml:space="preserve"> (Provincial Solid Waste Management Plan)</t>
    </r>
  </si>
  <si>
    <t>Donations (Financial Assistance to Barangay School Based MRF)</t>
  </si>
  <si>
    <t xml:space="preserve">Provincial Counterpart to Construction of Municipal Ecological </t>
  </si>
  <si>
    <t xml:space="preserve">   Solid Waste Management Parks</t>
  </si>
  <si>
    <t>5-02-14-030</t>
  </si>
  <si>
    <t xml:space="preserve">  a. Construction of Ecological Solid Waste Management Park</t>
  </si>
  <si>
    <t xml:space="preserve">      (Provincial Counterpart for Kabayan, Benguet)</t>
  </si>
  <si>
    <t xml:space="preserve">  b. Construction of Ecological Solid Waste Management Park</t>
  </si>
  <si>
    <t xml:space="preserve">      (Provincial Counterpart for Kapangan, Benguet)</t>
  </si>
  <si>
    <t xml:space="preserve">  c. Construction of Ecological Solid Waste Management Park</t>
  </si>
  <si>
    <t xml:space="preserve">      (Provincial Counterpart for Kibungan, Benguet)</t>
  </si>
  <si>
    <t xml:space="preserve">  d. Construction of Ecological Solid Waste Management Park</t>
  </si>
  <si>
    <t xml:space="preserve">      (Provincial Counterpart for Tublay, Benguet)</t>
  </si>
  <si>
    <t>Conduct of Search for Clean and Green</t>
  </si>
  <si>
    <t>Training Expense</t>
  </si>
  <si>
    <t>Partnership and Coordination with Other Offices/Agencies</t>
  </si>
  <si>
    <t>Training Expense (in-service) - Anti-illegal logging task force</t>
  </si>
  <si>
    <r>
      <rPr>
        <rFont val="Arial"/>
        <color rgb="FF000000"/>
        <sz val="10.0"/>
      </rPr>
      <t>Agricultural and Marine Supplies Expenses</t>
    </r>
    <r>
      <rPr>
        <rFont val="Arial"/>
        <color rgb="FF000000"/>
        <sz val="8.0"/>
      </rPr>
      <t xml:space="preserve"> (Support to CHARMP 2 Projects)</t>
    </r>
  </si>
  <si>
    <t>Support to Kapangan Localized Anti-Poverty Program</t>
  </si>
  <si>
    <t xml:space="preserve">Other General Services   </t>
  </si>
  <si>
    <r>
      <rPr>
        <rFont val="Arial"/>
        <color rgb="FF000000"/>
        <sz val="10.0"/>
      </rPr>
      <t>Office/Department:</t>
    </r>
    <r>
      <rPr>
        <rFont val="Arial"/>
        <b/>
        <color rgb="FF000000"/>
        <sz val="10.0"/>
      </rPr>
      <t xml:space="preserve"> Benguet Environment and Natural Resources Office</t>
    </r>
  </si>
  <si>
    <t xml:space="preserve">Other Property, Plant &amp; Equipment </t>
  </si>
  <si>
    <r>
      <rPr>
        <rFont val="Arial"/>
        <color rgb="FF000000"/>
        <sz val="10.0"/>
      </rPr>
      <t>Office Equipment</t>
    </r>
  </si>
  <si>
    <r>
      <rPr>
        <rFont val="Arial"/>
        <color rgb="FF000000"/>
        <sz val="10.0"/>
      </rPr>
      <t>Motor Vehicle</t>
    </r>
    <r>
      <rPr>
        <rFont val="Arial"/>
        <i/>
        <color rgb="FF000000"/>
        <sz val="10.0"/>
      </rPr>
      <t xml:space="preserve"> </t>
    </r>
  </si>
  <si>
    <t xml:space="preserve">            JULIUS T. KOLLIN</t>
  </si>
  <si>
    <t xml:space="preserve">          Provincial Environment and</t>
  </si>
  <si>
    <t xml:space="preserve">    Natural Resources Officer</t>
  </si>
  <si>
    <r>
      <rPr>
        <rFont val="Arial"/>
        <color theme="1"/>
        <sz val="11.0"/>
      </rPr>
      <t xml:space="preserve">Office/Department:   </t>
    </r>
    <r>
      <rPr>
        <rFont val="Arial"/>
        <b/>
        <color theme="1"/>
        <sz val="11.0"/>
      </rPr>
      <t>Provincial General Services Office</t>
    </r>
  </si>
  <si>
    <t xml:space="preserve">Overtime Pay </t>
  </si>
  <si>
    <r>
      <rPr>
        <rFont val="Arial"/>
        <color theme="1"/>
        <sz val="11.0"/>
      </rPr>
      <t xml:space="preserve">Office/Department:   </t>
    </r>
    <r>
      <rPr>
        <rFont val="Arial"/>
        <b/>
        <color theme="1"/>
        <sz val="11.0"/>
      </rPr>
      <t>Provincial General Services Office</t>
    </r>
  </si>
  <si>
    <t>Electricity Expenses (for street lights)</t>
  </si>
  <si>
    <r>
      <rPr>
        <rFont val="Arial"/>
        <color theme="1"/>
        <sz val="10.0"/>
      </rPr>
      <t xml:space="preserve">Janitorial Services </t>
    </r>
    <r>
      <rPr>
        <rFont val="Arial"/>
        <i/>
        <color theme="1"/>
        <sz val="9.0"/>
      </rPr>
      <t>(4 @13,168*12 mos)</t>
    </r>
  </si>
  <si>
    <r>
      <rPr>
        <rFont val="Arial"/>
        <color theme="1"/>
        <sz val="10.0"/>
      </rPr>
      <t xml:space="preserve">Security Services </t>
    </r>
    <r>
      <rPr>
        <rFont val="Arial"/>
        <i/>
        <color theme="1"/>
        <sz val="9.0"/>
      </rPr>
      <t>(59 @15,500)</t>
    </r>
  </si>
  <si>
    <r>
      <rPr>
        <rFont val="Arial"/>
        <color theme="1"/>
        <sz val="10.0"/>
      </rPr>
      <t xml:space="preserve">Other Professional Services </t>
    </r>
    <r>
      <rPr>
        <rFont val="Arial"/>
        <i/>
        <color theme="1"/>
        <sz val="8.0"/>
      </rPr>
      <t>(Inventory of Prov'l Lots)</t>
    </r>
  </si>
  <si>
    <r>
      <rPr>
        <rFont val="Arial"/>
        <color theme="1"/>
        <sz val="10.0"/>
      </rPr>
      <t xml:space="preserve">Other General Services </t>
    </r>
    <r>
      <rPr>
        <rFont val="Arial"/>
        <i/>
        <color theme="1"/>
        <sz val="8.0"/>
      </rPr>
      <t>(2 Comp. Programmers, 3 Data Encoders</t>
    </r>
  </si>
  <si>
    <t xml:space="preserve">            &amp; 4 Laborers/Carpenters)</t>
  </si>
  <si>
    <t xml:space="preserve">Repairs and Maintenance - Infrastructure Assets </t>
  </si>
  <si>
    <t>Repairs and Maintenance - Furniture and Fixtures</t>
  </si>
  <si>
    <t>Insurance Expenses</t>
  </si>
  <si>
    <t>Appraisal of Provincial Government Lots</t>
  </si>
  <si>
    <t>Painting and lighting of the Legislative Building, La Trinidad</t>
  </si>
  <si>
    <t>Painting of Legislative Building (Interior), La Trinidad</t>
  </si>
  <si>
    <r>
      <rPr>
        <rFont val="Arial"/>
        <color theme="1"/>
        <sz val="11.0"/>
      </rPr>
      <t xml:space="preserve">Office/Department:   </t>
    </r>
    <r>
      <rPr>
        <rFont val="Arial"/>
        <b/>
        <color theme="1"/>
        <sz val="11.0"/>
      </rPr>
      <t>Provincial General Services Office</t>
    </r>
  </si>
  <si>
    <r>
      <rPr>
        <rFont val="Arial"/>
        <color theme="1"/>
        <sz val="10.0"/>
      </rPr>
      <t>Other Machineries and Equipment</t>
    </r>
    <r>
      <rPr>
        <rFont val="Arial"/>
        <i/>
        <color theme="1"/>
        <sz val="8.0"/>
      </rPr>
      <t xml:space="preserve"> </t>
    </r>
  </si>
  <si>
    <r>
      <rPr>
        <rFont val="Arial"/>
        <color theme="1"/>
        <sz val="10.0"/>
      </rPr>
      <t>Power Supply System</t>
    </r>
    <r>
      <rPr>
        <rFont val="Arial"/>
        <i/>
        <color theme="1"/>
        <sz val="9.0"/>
      </rPr>
      <t xml:space="preserve"> (Installation of streetlights)</t>
    </r>
  </si>
  <si>
    <t>1-07-03-050</t>
  </si>
  <si>
    <t>Improvement of the Capitol Open Gymnasium</t>
  </si>
  <si>
    <t>Construction of Storage Room</t>
  </si>
  <si>
    <t>Installation of Waterworks System at the Legislative Building</t>
  </si>
  <si>
    <t>Construction of Parking Area and Driveway with Slope Protection</t>
  </si>
  <si>
    <t xml:space="preserve">   at the back of the Legislative (Phase I)</t>
  </si>
  <si>
    <t>Sub-total - Infra Projects</t>
  </si>
  <si>
    <t xml:space="preserve">                        FLORITA T. BAY-ON</t>
  </si>
  <si>
    <t xml:space="preserve">               Provincial General Services Officer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</si>
  <si>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 xml:space="preserve">Provincial Human Resource Management and Development Office </t>
    </r>
  </si>
  <si>
    <t>22 regular personnel</t>
  </si>
  <si>
    <t>2 casuals</t>
  </si>
  <si>
    <t xml:space="preserve">Personal Services:    </t>
  </si>
  <si>
    <t>Personnel Economic Relief Allowance  (PERA)</t>
  </si>
  <si>
    <t xml:space="preserve">Employees Compensation Insurance Premium </t>
  </si>
  <si>
    <t>Fuel,  Oil and Lubricants Expenses</t>
  </si>
  <si>
    <t xml:space="preserve">Other Supplies and Materials Expenses   </t>
  </si>
  <si>
    <t>Office Supplies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</si>
  <si>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 xml:space="preserve">Provincial Human Resource Management and Development Office </t>
    </r>
  </si>
  <si>
    <t xml:space="preserve">Subscription Expenses    </t>
  </si>
  <si>
    <t xml:space="preserve">Other Maintenance and Operating Expenses  </t>
  </si>
  <si>
    <t>Provincial Employees Medical Health Service Program</t>
  </si>
  <si>
    <t>Program on Awards and Incentives for Service Excellence (PRAISE)</t>
  </si>
  <si>
    <t>Awards and Rewards Expenses</t>
  </si>
  <si>
    <r>
      <rPr>
        <rFont val="Arial"/>
        <color theme="1"/>
        <sz val="10.0"/>
      </rPr>
      <t>Other Maintenance and Operating Expenses</t>
    </r>
    <r>
      <rPr>
        <rFont val="Arial"/>
        <color theme="1"/>
        <sz val="7.0"/>
      </rPr>
      <t xml:space="preserve"> </t>
    </r>
  </si>
  <si>
    <r>
      <rPr>
        <rFont val="Arial"/>
        <color theme="1"/>
        <sz val="10.0"/>
      </rPr>
      <t>Office Equipment</t>
    </r>
    <r>
      <rPr>
        <rFont val="Arial"/>
        <i/>
        <color theme="1"/>
        <sz val="8.0"/>
      </rPr>
      <t xml:space="preserve"> </t>
    </r>
  </si>
  <si>
    <t xml:space="preserve">We hereby certify that we have reviewed the contents and hereby attest to the veracity and correctness of the data or information contained </t>
  </si>
  <si>
    <t>in this document.</t>
  </si>
  <si>
    <t>GINA D. SALAMAT</t>
  </si>
  <si>
    <t>Acting  Provincial Human Resources Management &amp; Development Officer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</si>
  <si>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Legal Office</t>
    </r>
  </si>
  <si>
    <t xml:space="preserve">Personnel Economic Relief Allowance </t>
  </si>
  <si>
    <t>PAG-IBIG Contributions - Regular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</si>
  <si>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Legal Office</t>
    </r>
  </si>
  <si>
    <t>Taxes, Duties and Licenses (Registration of Government Vehicles)</t>
  </si>
  <si>
    <t>Printing &amp; Publication Expenses</t>
  </si>
  <si>
    <t xml:space="preserve">Subscription Expenses </t>
  </si>
  <si>
    <t>(Cash Bond, filing fee etc.)</t>
  </si>
  <si>
    <t>Establishment of the Provincial Legal Office Archiving System</t>
  </si>
  <si>
    <r>
      <rPr>
        <rFont val="Arial"/>
        <color theme="1"/>
        <sz val="10.0"/>
      </rPr>
      <t>Other General Services</t>
    </r>
    <r>
      <rPr>
        <rFont val="Arial"/>
        <color theme="1"/>
        <sz val="9.0"/>
      </rPr>
      <t xml:space="preserve"> </t>
    </r>
  </si>
  <si>
    <r>
      <rPr>
        <rFont val="Arial"/>
        <color theme="1"/>
        <sz val="10.0"/>
      </rPr>
      <t>Furniture and Fixtures</t>
    </r>
    <r>
      <rPr>
        <rFont val="Arial"/>
        <i/>
        <color theme="1"/>
        <sz val="8.0"/>
      </rPr>
      <t xml:space="preserve"> </t>
    </r>
  </si>
  <si>
    <t xml:space="preserve">Information and Communication Technology  Equipment </t>
  </si>
  <si>
    <t xml:space="preserve">   ATTY. SUNNY G. SACLA</t>
  </si>
  <si>
    <t xml:space="preserve">     Provincial Legal Officer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</si>
  <si>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Planning and Development Office</t>
    </r>
  </si>
  <si>
    <t>Trainings Expenses</t>
  </si>
  <si>
    <t>Trainings Expenses (in-service)</t>
  </si>
  <si>
    <t>Trainings Expenses (BDC)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</si>
  <si>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Planning and Development Office</t>
    </r>
  </si>
  <si>
    <t xml:space="preserve">Taxes, Duties and Licenses  </t>
  </si>
  <si>
    <t>* no PPMP</t>
  </si>
  <si>
    <t>Development Planning and Programming Services</t>
  </si>
  <si>
    <t>Annual Investment Plan (AIP) Workshop</t>
  </si>
  <si>
    <t>Review of Comprehensive Development Plan</t>
  </si>
  <si>
    <t>Executive Legislative Agenda (ELA) Workshop</t>
  </si>
  <si>
    <t>Updating of Barangay LDIP (by municipality)</t>
  </si>
  <si>
    <t>Development Research and Statistical Services</t>
  </si>
  <si>
    <t>Community Based Monitoring System Training</t>
  </si>
  <si>
    <t>Provincial Statistics Committee Conference</t>
  </si>
  <si>
    <t>Finalization of Barangay Profile</t>
  </si>
  <si>
    <t>Support to National Statistics Month (NSM)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</si>
  <si>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Planning and Development Office</t>
    </r>
  </si>
  <si>
    <t>Trainor's Training on Institutional Development</t>
  </si>
  <si>
    <t>Monitoring and Evaluation Services</t>
  </si>
  <si>
    <t>Monitoring and Evaluation Training Workshop</t>
  </si>
  <si>
    <t>Performance Assessment/PMT Seminar Workshop</t>
  </si>
  <si>
    <t>72,000 charge to PGO</t>
  </si>
  <si>
    <t>Strengthening of Inter-Local Monitoring System (Intra Provincial Planning, Coordination and Monitoring)</t>
  </si>
  <si>
    <t>Other Property, Plant, and Equipment</t>
  </si>
  <si>
    <t xml:space="preserve">Construction of Palina Elementary School Comfort Room and Wash </t>
  </si>
  <si>
    <t xml:space="preserve">     Station, Palina, Kibungan, Benguet (counterpart)</t>
  </si>
  <si>
    <t xml:space="preserve">FIDELA A. LUIS </t>
  </si>
  <si>
    <t>Acting  Provincial Planning and Development Coordinator</t>
  </si>
  <si>
    <t>MOOE</t>
  </si>
  <si>
    <t>Repair of Ambangeg Waterworks System, Ambangeg, Daclan,</t>
  </si>
  <si>
    <t xml:space="preserve">   Bokod</t>
  </si>
  <si>
    <t>Repair and restoration (rehab) of retaining wall and concrete</t>
  </si>
  <si>
    <t xml:space="preserve">   fence of La Trinidad Central School, Poblacion, La Trinidad</t>
  </si>
  <si>
    <t>CO</t>
  </si>
  <si>
    <t>Ground Improvement of Ca-ew Elementary School</t>
  </si>
  <si>
    <t xml:space="preserve">Improvement of Classroom Building, Ayosep Elementary </t>
  </si>
  <si>
    <t xml:space="preserve">   School, Balili, Mankayan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</si>
  <si>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Social Welfare and Development Office</t>
    </r>
  </si>
  <si>
    <t>Subsistence Allowance</t>
  </si>
  <si>
    <t xml:space="preserve">Pag-IBIG Contributions </t>
  </si>
  <si>
    <t xml:space="preserve">PhilHealth Contributions 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</si>
  <si>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Social Welfare and Development Office</t>
    </r>
  </si>
  <si>
    <r>
      <rPr>
        <rFont val="Calibri"/>
        <color theme="1"/>
        <sz val="11.0"/>
      </rPr>
      <t xml:space="preserve">Taxes, Duties and Licenses </t>
    </r>
    <r>
      <rPr>
        <rFont val="Calibri"/>
        <i/>
        <color theme="1"/>
        <sz val="9.0"/>
      </rPr>
      <t>(Registration of Government Vehicles)</t>
    </r>
  </si>
  <si>
    <t>Protective Services Program</t>
  </si>
  <si>
    <t xml:space="preserve">Grants and Donations: </t>
  </si>
  <si>
    <t>Food and Non-food Assistance</t>
  </si>
  <si>
    <r>
      <rPr>
        <rFont val="Calibri"/>
        <color theme="1"/>
        <sz val="10.0"/>
      </rPr>
      <t xml:space="preserve">Food Supplies Expenses </t>
    </r>
    <r>
      <rPr>
        <rFont val="Calibri"/>
        <i/>
        <color theme="1"/>
        <sz val="10.0"/>
      </rPr>
      <t>(food for growth</t>
    </r>
    <r>
      <rPr>
        <rFont val="Calibri"/>
        <color theme="1"/>
        <sz val="10.0"/>
      </rPr>
      <t>)</t>
    </r>
  </si>
  <si>
    <r>
      <rPr>
        <rFont val="Calibri"/>
        <color theme="1"/>
        <sz val="10.0"/>
      </rPr>
      <t xml:space="preserve">Donations </t>
    </r>
    <r>
      <rPr>
        <rFont val="Calibri"/>
        <i/>
        <color theme="1"/>
        <sz val="10.0"/>
      </rPr>
      <t>(AICS, ESA)</t>
    </r>
  </si>
  <si>
    <r>
      <rPr>
        <rFont val="Calibri"/>
        <color theme="1"/>
        <sz val="11.0"/>
      </rPr>
      <t xml:space="preserve">Donations </t>
    </r>
    <r>
      <rPr>
        <rFont val="Calibri"/>
        <i/>
        <color theme="1"/>
        <sz val="10.0"/>
      </rPr>
      <t>(rehabilitation of children in conflict with law)</t>
    </r>
  </si>
  <si>
    <r>
      <rPr>
        <rFont val="Calibri"/>
        <color theme="1"/>
        <sz val="11.0"/>
      </rPr>
      <t xml:space="preserve">Donations </t>
    </r>
    <r>
      <rPr>
        <rFont val="Calibri"/>
        <i/>
        <color theme="1"/>
        <sz val="10.0"/>
      </rPr>
      <t>(for physical restoration of PWDs)</t>
    </r>
  </si>
  <si>
    <r>
      <rPr>
        <rFont val="Calibri"/>
        <color theme="1"/>
        <sz val="11.0"/>
      </rPr>
      <t>Donations</t>
    </r>
    <r>
      <rPr>
        <rFont val="Calibri"/>
        <i/>
        <color theme="1"/>
        <sz val="10.0"/>
      </rPr>
      <t xml:space="preserve"> (Day Care Learning Materials)</t>
    </r>
  </si>
  <si>
    <r>
      <rPr>
        <rFont val="Calibri"/>
        <color theme="1"/>
        <sz val="11.0"/>
      </rPr>
      <t xml:space="preserve">Donations </t>
    </r>
    <r>
      <rPr>
        <rFont val="Calibri"/>
        <i/>
        <color theme="1"/>
        <sz val="10.0"/>
      </rPr>
      <t>(assistance to multi sectoral groups)</t>
    </r>
  </si>
  <si>
    <t>Cash Incentives, Benefits and Privileges to Senior Citizens</t>
  </si>
  <si>
    <t xml:space="preserve">           (SP Ordinance 16-191; Centenarians)</t>
  </si>
  <si>
    <t>Medical and Burial Assistance to Senior Citizens</t>
  </si>
  <si>
    <t xml:space="preserve">           (SP Ordinance 16-184; Centenarians)</t>
  </si>
  <si>
    <t>Multi-Sectoral Development &amp; Capability Building Programs</t>
  </si>
  <si>
    <t>Support to Child Care and Development Programs</t>
  </si>
  <si>
    <r>
      <rPr>
        <rFont val="Calibri"/>
        <color theme="1"/>
        <sz val="10.0"/>
      </rPr>
      <t>Other Supplies and Materials Expenses</t>
    </r>
    <r>
      <rPr>
        <rFont val="Calibri"/>
        <color theme="1"/>
        <sz val="8.0"/>
      </rPr>
      <t xml:space="preserve"> </t>
    </r>
    <r>
      <rPr>
        <rFont val="Calibri"/>
        <i/>
        <color theme="1"/>
        <sz val="8.0"/>
      </rPr>
      <t>(Learning Materials)</t>
    </r>
  </si>
  <si>
    <t>Cash Incentives to Child Development Workers</t>
  </si>
  <si>
    <t xml:space="preserve">Trainings, seminars,workshops, conferences  &amp; other sectoral group activities </t>
  </si>
  <si>
    <t>Other Maintenance and Operating Expenses (SCOFAD)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</si>
  <si>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Social Welfare and Development Office</t>
    </r>
  </si>
  <si>
    <t>Senior Citizens Official for A Day (SCOFAD)</t>
  </si>
  <si>
    <r>
      <rPr>
        <rFont val="Arial"/>
        <color theme="1"/>
        <sz val="10.0"/>
      </rPr>
      <t>Other Maintenance and Operating Expenses</t>
    </r>
    <r>
      <rPr>
        <rFont val="Arial"/>
        <color theme="1"/>
        <sz val="8.0"/>
      </rPr>
      <t xml:space="preserve"> (honorarium)</t>
    </r>
  </si>
  <si>
    <t>Child Abuse Prevention &amp; Intervention Network</t>
  </si>
  <si>
    <t>Support to Provincial Council for the Protection of Children</t>
  </si>
  <si>
    <t>Juvenile and Crime Prevention Programs (CAR and CICL)</t>
  </si>
  <si>
    <t xml:space="preserve">Bahay Pag-asa </t>
  </si>
  <si>
    <t>Training Expenses  (In Service)</t>
  </si>
  <si>
    <r>
      <rPr>
        <rFont val="Arial"/>
        <color theme="1"/>
        <sz val="10.0"/>
      </rPr>
      <t>Other Supplies and Materials Expenses</t>
    </r>
    <r>
      <rPr>
        <rFont val="Arial"/>
        <color theme="1"/>
        <sz val="8.0"/>
      </rPr>
      <t xml:space="preserve"> </t>
    </r>
  </si>
  <si>
    <t>Food Supplies Expenses</t>
  </si>
  <si>
    <r>
      <rPr>
        <rFont val="Arial"/>
        <color theme="1"/>
        <sz val="10.0"/>
      </rPr>
      <t xml:space="preserve">Other Professional Services </t>
    </r>
    <r>
      <rPr>
        <rFont val="Arial"/>
        <i/>
        <color theme="1"/>
        <sz val="8.0"/>
      </rPr>
      <t>(1 SG-11 @26,779)</t>
    </r>
  </si>
  <si>
    <r>
      <rPr>
        <rFont val="Arial"/>
        <color theme="1"/>
        <sz val="10.0"/>
      </rPr>
      <t>Other General Services</t>
    </r>
    <r>
      <rPr>
        <rFont val="Arial"/>
        <i/>
        <color theme="1"/>
        <sz val="8.0"/>
      </rPr>
      <t xml:space="preserve"> </t>
    </r>
  </si>
  <si>
    <r>
      <rPr>
        <rFont val="Calibri"/>
        <color theme="1"/>
        <sz val="11.0"/>
      </rPr>
      <t>Other Maintenance and Operating Expenses</t>
    </r>
    <r>
      <rPr>
        <rFont val="Calibri"/>
        <i/>
        <color theme="1"/>
        <sz val="9.0"/>
      </rPr>
      <t xml:space="preserve"> </t>
    </r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</si>
  <si>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Social Welfare and Development Office</t>
    </r>
  </si>
  <si>
    <r>
      <rPr>
        <rFont val="Calibri"/>
        <color theme="1"/>
        <sz val="11.0"/>
      </rPr>
      <t>Furniture and Fixtures</t>
    </r>
    <r>
      <rPr>
        <rFont val="Calibri"/>
        <i/>
        <color theme="1"/>
        <sz val="11.0"/>
      </rPr>
      <t xml:space="preserve"> </t>
    </r>
  </si>
  <si>
    <r>
      <rPr>
        <rFont val="Calibri"/>
        <color theme="1"/>
        <sz val="11.0"/>
      </rPr>
      <t>Office Equipment</t>
    </r>
    <r>
      <rPr>
        <rFont val="Calibri"/>
        <i/>
        <color theme="1"/>
        <sz val="11.0"/>
      </rPr>
      <t xml:space="preserve"> </t>
    </r>
  </si>
  <si>
    <r>
      <rPr>
        <rFont val="Calibri"/>
        <color theme="1"/>
        <sz val="11.0"/>
      </rPr>
      <t>Other Property, Plant and Equipment</t>
    </r>
    <r>
      <rPr>
        <rFont val="Calibri"/>
        <i/>
        <color theme="1"/>
        <sz val="11.0"/>
      </rPr>
      <t xml:space="preserve"> </t>
    </r>
  </si>
  <si>
    <t>Bahay Pag-asa</t>
  </si>
  <si>
    <r>
      <rPr>
        <rFont val="Calibri"/>
        <color theme="1"/>
        <sz val="11.0"/>
      </rPr>
      <t>Military, Police &amp; Security Equipment</t>
    </r>
    <r>
      <rPr>
        <rFont val="Calibri"/>
        <i/>
        <color theme="1"/>
        <sz val="11.0"/>
      </rPr>
      <t xml:space="preserve"> </t>
    </r>
  </si>
  <si>
    <t>Perimeter Fencing at Bahay PAGASA, Wangal, La Trinidad</t>
  </si>
  <si>
    <t>Construction of Drainage Canal at Bahay PAGASA, Wangal,</t>
  </si>
  <si>
    <t xml:space="preserve">    La Trinidad</t>
  </si>
  <si>
    <t xml:space="preserve">                       JUANA B. BANNAWE</t>
  </si>
  <si>
    <t xml:space="preserve">     Provincial Social Welfare and Development Officer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</si>
  <si>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Treasurer's Office</t>
    </r>
  </si>
  <si>
    <t>Accountable Forms Expenses</t>
  </si>
  <si>
    <t>5-02-03-020</t>
  </si>
  <si>
    <t>Telephone Expenses (Landline)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</si>
  <si>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Treasurer's Office</t>
    </r>
  </si>
  <si>
    <t>Telephone Expenses (Mobile)</t>
  </si>
  <si>
    <t xml:space="preserve">Subsidy to Other Local Government Units </t>
  </si>
  <si>
    <r>
      <rPr>
        <rFont val="Arial"/>
        <color theme="1"/>
        <sz val="10.0"/>
      </rPr>
      <t xml:space="preserve">Taxes, Duties and Licenses </t>
    </r>
    <r>
      <rPr>
        <rFont val="Arial"/>
        <color theme="1"/>
        <sz val="8.0"/>
      </rPr>
      <t>(Registration of Gov't Vehicles)</t>
    </r>
  </si>
  <si>
    <t>Fidelity Bond Premiums</t>
  </si>
  <si>
    <t>5-02-16-020</t>
  </si>
  <si>
    <t>COMELEC Expenses</t>
  </si>
  <si>
    <t>Revenue Generation Program</t>
  </si>
  <si>
    <r>
      <rPr>
        <rFont val="Arial"/>
        <color theme="1"/>
        <sz val="9.0"/>
      </rPr>
      <t>Information and Communication Technology Equipment</t>
    </r>
  </si>
  <si>
    <t xml:space="preserve">1-07-05-030 </t>
  </si>
  <si>
    <t xml:space="preserve">                     IMELDA I. MACANES</t>
  </si>
  <si>
    <t xml:space="preserve">                       Provincial Treasurer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</si>
  <si>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Veterinary Office</t>
    </r>
  </si>
  <si>
    <t>Currrent Operating Expenditures</t>
  </si>
  <si>
    <t xml:space="preserve">Laundry Allowance </t>
  </si>
  <si>
    <t>5-01-02-060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</si>
  <si>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Veterinary Office</t>
    </r>
  </si>
  <si>
    <t>Medical, Dental and Laboratory Supplies Expense</t>
  </si>
  <si>
    <t xml:space="preserve">Postage and Courier Services </t>
  </si>
  <si>
    <r>
      <rPr>
        <rFont val="Arial"/>
        <color theme="1"/>
        <sz val="10.0"/>
      </rPr>
      <t xml:space="preserve">   Animal and fish production </t>
    </r>
    <r>
      <rPr>
        <rFont val="Arial"/>
        <color theme="1"/>
        <sz val="8.0"/>
      </rPr>
      <t xml:space="preserve"> (6*13,994.00*12 mos.)</t>
    </r>
  </si>
  <si>
    <r>
      <rPr>
        <rFont val="Arial"/>
        <color theme="1"/>
        <sz val="10.0"/>
      </rPr>
      <t xml:space="preserve">   Quarantine/Inspection Services</t>
    </r>
    <r>
      <rPr>
        <rFont val="Arial"/>
        <color theme="1"/>
        <sz val="8.0"/>
      </rPr>
      <t xml:space="preserve"> (43*19,956.00*12 mos.)</t>
    </r>
  </si>
  <si>
    <r>
      <rPr>
        <rFont val="Arial"/>
        <color theme="1"/>
        <sz val="10.0"/>
      </rPr>
      <t xml:space="preserve">   Vaccinators </t>
    </r>
    <r>
      <rPr>
        <rFont val="Arial"/>
        <i/>
        <color theme="1"/>
        <sz val="8.0"/>
      </rPr>
      <t>(6*23,050.00*6 mos.)</t>
    </r>
  </si>
  <si>
    <r>
      <rPr>
        <rFont val="Arial"/>
        <color theme="1"/>
        <sz val="10.0"/>
      </rPr>
      <t xml:space="preserve">   Watchman</t>
    </r>
    <r>
      <rPr>
        <rFont val="Arial"/>
        <i/>
        <color theme="1"/>
        <sz val="8.0"/>
      </rPr>
      <t xml:space="preserve"> (2*13,994.00*12)</t>
    </r>
  </si>
  <si>
    <t>*new</t>
  </si>
  <si>
    <r>
      <rPr>
        <rFont val="Arial"/>
        <color theme="1"/>
        <sz val="10.0"/>
      </rPr>
      <t>Taxes, Duties and Licenses</t>
    </r>
    <r>
      <rPr>
        <rFont val="Arial"/>
        <color theme="1"/>
        <sz val="8.0"/>
      </rPr>
      <t xml:space="preserve"> (Registration of Government Vehicles)</t>
    </r>
  </si>
  <si>
    <t>Dog &amp; cat population control in support to Rabies Eradication Program</t>
  </si>
  <si>
    <t xml:space="preserve">     Training Expenses (In-service)</t>
  </si>
  <si>
    <t xml:space="preserve">     Other Supplies and Materials Expenses</t>
  </si>
  <si>
    <r>
      <rPr>
        <rFont val="Arial"/>
        <color theme="1"/>
        <sz val="10.0"/>
      </rPr>
      <t xml:space="preserve">     Prizes </t>
    </r>
    <r>
      <rPr>
        <rFont val="Arial"/>
        <i/>
        <color theme="1"/>
        <sz val="10.0"/>
      </rPr>
      <t>(for best rabies program implementers)</t>
    </r>
  </si>
  <si>
    <t xml:space="preserve">     Advertising Expenses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</si>
  <si>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Veterinary Office</t>
    </r>
  </si>
  <si>
    <t>Establishment and Maintenance of Apiculture</t>
  </si>
  <si>
    <t xml:space="preserve">    Agricultural and Marine Supplies Expenses</t>
  </si>
  <si>
    <t xml:space="preserve">    Other Supplies and Materials Expenses</t>
  </si>
  <si>
    <t>Establishment of Demo Farm on Integrated Farming System</t>
  </si>
  <si>
    <t xml:space="preserve">    Animal/Zoological Supplies Expenses</t>
  </si>
  <si>
    <t>Updating of Database; Digitalized Provincial Animal Baseline Data Information</t>
  </si>
  <si>
    <t xml:space="preserve">       System (PABDIS) through the use of an Android Application</t>
  </si>
  <si>
    <t xml:space="preserve">    Office Supplies Expenses</t>
  </si>
  <si>
    <t xml:space="preserve">    Other General Services </t>
  </si>
  <si>
    <t xml:space="preserve">Other Property, Plant and Equipment   </t>
  </si>
  <si>
    <t>Biological Asset</t>
  </si>
  <si>
    <t>1-08-01-010</t>
  </si>
  <si>
    <t>Other Structures</t>
  </si>
  <si>
    <t xml:space="preserve">Agricultural and Forestry Equipment </t>
  </si>
  <si>
    <r>
      <rPr>
        <rFont val="Arial"/>
        <color theme="1"/>
        <sz val="10.0"/>
      </rPr>
      <t>Furniture and Fixtures</t>
    </r>
    <r>
      <rPr>
        <rFont val="Arial"/>
        <i/>
        <color theme="1"/>
        <sz val="8.0"/>
      </rPr>
      <t xml:space="preserve"> </t>
    </r>
  </si>
  <si>
    <t xml:space="preserve">Medical Equipment </t>
  </si>
  <si>
    <t>MIRIAM V. TIONGAN</t>
  </si>
  <si>
    <t>Provincial Veterinarian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</si>
  <si>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Atok District Hospital</t>
    </r>
  </si>
  <si>
    <r>
      <rPr>
        <rFont val="Arial"/>
        <color theme="1"/>
        <sz val="10.0"/>
      </rPr>
      <t>Salaries and Wages - Casual</t>
    </r>
    <r>
      <rPr>
        <rFont val="Arial"/>
        <i/>
        <color theme="1"/>
        <sz val="7.0"/>
      </rPr>
      <t xml:space="preserve"> </t>
    </r>
  </si>
  <si>
    <t>Hazard Pay (Technician and Medical Doctor)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</si>
  <si>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Atok District Hospital</t>
    </r>
  </si>
  <si>
    <t>Programmed Appropriation and Obligation By Object Expenditure</t>
  </si>
  <si>
    <t>Telephone Expenses</t>
  </si>
  <si>
    <t>Environment/Sanitary Services</t>
  </si>
  <si>
    <t>5-02-12-010</t>
  </si>
  <si>
    <t>Health Services Enhancement Program</t>
  </si>
  <si>
    <r>
      <rPr>
        <rFont val="Arial"/>
        <color theme="1"/>
        <sz val="10.0"/>
      </rPr>
      <t xml:space="preserve">  Other Professional Services</t>
    </r>
    <r>
      <rPr>
        <rFont val="Arial"/>
        <color theme="1"/>
        <sz val="8.0"/>
      </rPr>
      <t xml:space="preserve"> </t>
    </r>
  </si>
  <si>
    <t xml:space="preserve">  Other General Services 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</si>
  <si>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Atok District Hospital</t>
    </r>
  </si>
  <si>
    <t xml:space="preserve">                   DR. JOSEPH GIOVANNI C. FRIAS </t>
  </si>
  <si>
    <t xml:space="preserve">                               Chief of Hospital I 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</si>
  <si>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Dennis Molintas District Hospital</t>
    </r>
  </si>
  <si>
    <r>
      <rPr>
        <rFont val="Arial"/>
        <color theme="1"/>
        <sz val="10.0"/>
      </rPr>
      <t xml:space="preserve">Salaries and Wages - Casual </t>
    </r>
  </si>
  <si>
    <t xml:space="preserve">Clothing Allowance </t>
  </si>
  <si>
    <t>Hazard Pay (Technician and Medical Officer)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</si>
  <si>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Dennis Molintas District Hospital</t>
    </r>
  </si>
  <si>
    <r>
      <rPr>
        <rFont val="Arial"/>
        <color theme="1"/>
        <sz val="10.0"/>
      </rPr>
      <t>Security Services</t>
    </r>
    <r>
      <rPr>
        <rFont val="Arial"/>
        <i/>
        <color theme="1"/>
        <sz val="8.0"/>
      </rPr>
      <t xml:space="preserve"> </t>
    </r>
  </si>
  <si>
    <t>Repairs and Maintenance -  Buildings and Other Structures</t>
  </si>
  <si>
    <t>Repairs and Maintenance - Other Property, Plant &amp; Equipment</t>
  </si>
  <si>
    <t>Insurance Expenses -  Government Vehicles</t>
  </si>
  <si>
    <r>
      <rPr>
        <rFont val="Arial"/>
        <color theme="1"/>
        <sz val="10.0"/>
      </rPr>
      <t>Emergency Preparedness Expenses</t>
    </r>
    <r>
      <rPr>
        <rFont val="Arial"/>
        <i/>
        <color theme="1"/>
        <sz val="10.0"/>
      </rPr>
      <t xml:space="preserve"> (Earthquake and Fire Drill)</t>
    </r>
  </si>
  <si>
    <r>
      <rPr>
        <rFont val="Arial"/>
        <color theme="1"/>
        <sz val="10.0"/>
      </rPr>
      <t xml:space="preserve">  Other Professional Services</t>
    </r>
    <r>
      <rPr>
        <rFont val="Arial"/>
        <i/>
        <color theme="1"/>
        <sz val="6.0"/>
      </rPr>
      <t xml:space="preserve"> </t>
    </r>
  </si>
  <si>
    <r>
      <rPr>
        <rFont val="Arial"/>
        <color theme="1"/>
        <sz val="10.0"/>
      </rPr>
      <t>Medical Equipment</t>
    </r>
    <r>
      <rPr>
        <rFont val="Arial"/>
        <i/>
        <color theme="1"/>
        <sz val="8.0"/>
      </rPr>
      <t xml:space="preserve"> </t>
    </r>
  </si>
  <si>
    <t xml:space="preserve">Furniture and Fixtures  </t>
  </si>
  <si>
    <t xml:space="preserve"> TRICIA HAZELLE S. PANANGWE</t>
  </si>
  <si>
    <t xml:space="preserve">           Medical Officer IV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</si>
  <si>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Itogon District Hospital</t>
    </r>
  </si>
  <si>
    <t>Salaries and Wages -  Regular</t>
  </si>
  <si>
    <t>Salaries and Wages -  Step Increment</t>
  </si>
  <si>
    <t>Laundry Allowance</t>
  </si>
  <si>
    <t xml:space="preserve">Hazard Pay   </t>
  </si>
  <si>
    <t>Employees Compensation and Insurance Premium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</si>
  <si>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Itogon District Hospital</t>
    </r>
  </si>
  <si>
    <t>Repairs and Maintenance - Buildings &amp; Other Structures</t>
  </si>
  <si>
    <t xml:space="preserve">Repairs and Maintenance - Machinery &amp; Equipment </t>
  </si>
  <si>
    <r>
      <rPr>
        <rFont val="Arial"/>
        <color theme="1"/>
        <sz val="10.0"/>
      </rPr>
      <t xml:space="preserve">  Other Professional Services</t>
    </r>
    <r>
      <rPr>
        <rFont val="Arial"/>
        <color theme="1"/>
        <sz val="8.0"/>
      </rPr>
      <t xml:space="preserve"> </t>
    </r>
  </si>
  <si>
    <r>
      <rPr>
        <rFont val="Arial"/>
        <color theme="1"/>
        <sz val="10.0"/>
      </rPr>
      <t>Information and Communication Technology Equipment</t>
    </r>
    <r>
      <rPr>
        <rFont val="Arial"/>
        <i/>
        <color theme="1"/>
        <sz val="8.0"/>
      </rPr>
      <t xml:space="preserve"> </t>
    </r>
  </si>
  <si>
    <r>
      <rPr>
        <rFont val="Arial"/>
        <color theme="1"/>
        <sz val="10.0"/>
      </rPr>
      <t xml:space="preserve">Medical, Dental, Laboratory Equipment </t>
    </r>
  </si>
  <si>
    <t>Furnitures and Fixtures</t>
  </si>
  <si>
    <r>
      <rPr>
        <rFont val="Arial"/>
        <color theme="1"/>
        <sz val="10.0"/>
      </rPr>
      <t>Other Property, Plant and Equipment</t>
    </r>
    <r>
      <rPr>
        <rFont val="Arial"/>
        <i/>
        <color theme="1"/>
        <sz val="8.0"/>
      </rPr>
      <t xml:space="preserve"> </t>
    </r>
  </si>
  <si>
    <t>Construction of Powerhouse , Itogon</t>
  </si>
  <si>
    <t xml:space="preserve">           CHARISSE FAITH A. CUAGAT </t>
  </si>
  <si>
    <t xml:space="preserve">     MELCHOR D. DICLAS</t>
  </si>
  <si>
    <t xml:space="preserve">                  Medical Officer III</t>
  </si>
  <si>
    <t xml:space="preserve">    Provincial Governor</t>
  </si>
  <si>
    <t xml:space="preserve">                      Officer-in-Charge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</si>
  <si>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Kapangan District Hospital</t>
    </r>
  </si>
  <si>
    <t>updated plantilla</t>
  </si>
  <si>
    <t>27 regular</t>
  </si>
  <si>
    <t>5 casual</t>
  </si>
  <si>
    <t xml:space="preserve">Clothing/Allowance </t>
  </si>
  <si>
    <t>Service Recognition Incentive (SRI)</t>
  </si>
  <si>
    <t xml:space="preserve">Hazard Pay </t>
  </si>
  <si>
    <t xml:space="preserve">Employees Compensation and Insurance Premiums </t>
  </si>
  <si>
    <t xml:space="preserve">    Total Personal Services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</si>
  <si>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Kapangan District Hospital</t>
    </r>
  </si>
  <si>
    <t xml:space="preserve">   Other Professional Services</t>
  </si>
  <si>
    <r>
      <rPr>
        <rFont val="Arial"/>
        <color theme="1"/>
        <sz val="10.0"/>
      </rPr>
      <t>Office Equipment</t>
    </r>
  </si>
  <si>
    <r>
      <rPr>
        <rFont val="Arial"/>
        <color theme="1"/>
        <sz val="10.0"/>
      </rPr>
      <t>Medical Equipment</t>
    </r>
  </si>
  <si>
    <t>Construction of a Waste Storage Facility, Kapangan</t>
  </si>
  <si>
    <t xml:space="preserve">                       REYNELLE C. DEL AMOR</t>
  </si>
  <si>
    <t xml:space="preserve">                             Medical Officer IV</t>
  </si>
  <si>
    <r>
      <rPr>
        <rFont val="Arial"/>
        <color theme="1"/>
        <sz val="11.0"/>
      </rPr>
      <t>Office/Department:</t>
    </r>
    <r>
      <rPr>
        <rFont val="Arial"/>
        <b/>
        <color theme="1"/>
        <sz val="11.0"/>
      </rPr>
      <t xml:space="preserve"> Northern Benguet District Hospital</t>
    </r>
  </si>
  <si>
    <t>5</t>
  </si>
  <si>
    <t>casuals</t>
  </si>
  <si>
    <t>42</t>
  </si>
  <si>
    <t>Clothing/Uniform Allowance - Regular</t>
  </si>
  <si>
    <r>
      <rPr>
        <rFont val="Arial"/>
        <color theme="1"/>
        <sz val="10.0"/>
      </rPr>
      <t xml:space="preserve">Hazard Pay  </t>
    </r>
    <r>
      <rPr>
        <rFont val="Arial"/>
        <color theme="1"/>
        <sz val="9.0"/>
      </rPr>
      <t xml:space="preserve"> </t>
    </r>
    <r>
      <rPr>
        <rFont val="Arial"/>
        <i/>
        <color theme="1"/>
        <sz val="9.0"/>
      </rPr>
      <t>(Technician and Medical Officer)</t>
    </r>
  </si>
  <si>
    <r>
      <rPr>
        <rFont val="Arial"/>
        <color theme="1"/>
        <sz val="11.0"/>
      </rPr>
      <t>Office/Department:</t>
    </r>
    <r>
      <rPr>
        <rFont val="Arial"/>
        <b/>
        <color theme="1"/>
        <sz val="11.0"/>
      </rPr>
      <t xml:space="preserve"> Northern Benguet District Hospital</t>
    </r>
  </si>
  <si>
    <t xml:space="preserve">                         Programmed Appropriation and Obligation By Object of Expenditure</t>
  </si>
  <si>
    <t>OTHER PROFESSIONAL SERVICES</t>
  </si>
  <si>
    <t>Patho (De Hoya)</t>
  </si>
  <si>
    <t xml:space="preserve">PT II (Mangosan) </t>
  </si>
  <si>
    <t xml:space="preserve">Nurse I (Dionisio) </t>
  </si>
  <si>
    <t xml:space="preserve">Nurse I (Liked) </t>
  </si>
  <si>
    <t>Nurse I (Besitan)</t>
  </si>
  <si>
    <t xml:space="preserve">Nurse I (Camso-en) </t>
  </si>
  <si>
    <t xml:space="preserve">Nurse I (Banez) </t>
  </si>
  <si>
    <t xml:space="preserve">Med Specialist II- Pedia (Dr. Corpuz) </t>
  </si>
  <si>
    <t>(part time)</t>
  </si>
  <si>
    <t>Med Specialist II- (Dr. Walsi-en) Part time</t>
  </si>
  <si>
    <t>from Rad Tech to Med Tech (Siaden)</t>
  </si>
  <si>
    <t xml:space="preserve">Other Professional Services </t>
  </si>
  <si>
    <t>Pharma 1 (Bestre) May to June</t>
  </si>
  <si>
    <r>
      <rPr>
        <rFont val="Arial"/>
        <color theme="1"/>
        <sz val="10.0"/>
      </rPr>
      <t>Other General Services</t>
    </r>
    <r>
      <rPr>
        <rFont val="Arial"/>
        <i/>
        <color theme="1"/>
        <sz val="9.0"/>
      </rPr>
      <t xml:space="preserve"> (Admin Aide VI &amp; Data Controller)</t>
    </r>
  </si>
  <si>
    <t>= 320,848.00</t>
  </si>
  <si>
    <r>
      <rPr>
        <rFont val="Arial"/>
        <color theme="1"/>
        <sz val="10.0"/>
      </rPr>
      <t>Information and Communication Technology Equipment</t>
    </r>
  </si>
  <si>
    <t>* 12 mos</t>
  </si>
  <si>
    <r>
      <rPr>
        <rFont val="Arial"/>
        <color theme="1"/>
        <sz val="10.0"/>
      </rPr>
      <t>Medical Equipment</t>
    </r>
  </si>
  <si>
    <r>
      <rPr>
        <rFont val="Arial"/>
        <color theme="1"/>
        <sz val="10.0"/>
      </rPr>
      <t>Other Property, Plant and Equipment</t>
    </r>
    <r>
      <rPr>
        <rFont val="Arial"/>
        <i/>
        <color theme="1"/>
        <sz val="10.0"/>
      </rPr>
      <t xml:space="preserve"> </t>
    </r>
  </si>
  <si>
    <t>OTHER GENERAL SERVICES</t>
  </si>
  <si>
    <r>
      <rPr>
        <rFont val="Arial"/>
        <color theme="1"/>
        <sz val="11.0"/>
      </rPr>
      <t>Office/Department:</t>
    </r>
    <r>
      <rPr>
        <rFont val="Arial"/>
        <b/>
        <color theme="1"/>
        <sz val="11.0"/>
      </rPr>
      <t xml:space="preserve"> Northern Benguet District Hospital</t>
    </r>
  </si>
  <si>
    <t>Admin Asst. II (Data Controller) (Ansibey)</t>
  </si>
  <si>
    <t>Admin Aide IV (omela)</t>
  </si>
  <si>
    <t>Admin Aide I (Utility W) Andrada</t>
  </si>
  <si>
    <t>12 mos</t>
  </si>
  <si>
    <t>Upgrading of Electrical System to Three Phase</t>
  </si>
  <si>
    <t>Improvement of NBDH Building, Buguias</t>
  </si>
  <si>
    <t>1-07-04-030</t>
  </si>
  <si>
    <t>Improvement of Hospital Canal</t>
  </si>
  <si>
    <t>Construction of Retention Wall</t>
  </si>
  <si>
    <t xml:space="preserve">                DR. ALMA A. GED-ANG</t>
  </si>
  <si>
    <t xml:space="preserve">                      Medical Officer IV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</si>
  <si>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Health Office</t>
    </r>
  </si>
  <si>
    <t>Acode</t>
  </si>
  <si>
    <t>Subsistence  Allowance</t>
  </si>
  <si>
    <t xml:space="preserve">Laundry Allowance  </t>
  </si>
  <si>
    <t>Hazard Pay (3 Med Tech)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</si>
  <si>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Health Office</t>
    </r>
  </si>
  <si>
    <r>
      <rPr>
        <rFont val="Arial"/>
        <color theme="1"/>
        <sz val="10.0"/>
      </rPr>
      <t>Training Expenses - In Service</t>
    </r>
    <r>
      <rPr>
        <rFont val="Arial"/>
        <color theme="1"/>
        <sz val="8.0"/>
      </rPr>
      <t xml:space="preserve"> </t>
    </r>
  </si>
  <si>
    <r>
      <rPr>
        <rFont val="Arial"/>
        <color theme="1"/>
        <sz val="10.0"/>
      </rPr>
      <t>Drugs and Medicines Expenses (</t>
    </r>
    <r>
      <rPr>
        <rFont val="Arial"/>
        <color theme="1"/>
        <sz val="8.0"/>
      </rPr>
      <t>Itinerant Team)</t>
    </r>
  </si>
  <si>
    <r>
      <rPr>
        <rFont val="Arial"/>
        <color theme="1"/>
        <sz val="10.0"/>
      </rPr>
      <t xml:space="preserve">Drugs and Medicines </t>
    </r>
    <r>
      <rPr>
        <rFont val="Arial"/>
        <color theme="1"/>
        <sz val="8.0"/>
      </rPr>
      <t>(Commodities &amp; Self-Reliance Plus - CSR)</t>
    </r>
  </si>
  <si>
    <t xml:space="preserve">Water Expenses </t>
  </si>
  <si>
    <t xml:space="preserve">Telephone Expenses - Mobile </t>
  </si>
  <si>
    <r>
      <rPr>
        <rFont val="Arial"/>
        <color theme="1"/>
        <sz val="10.0"/>
      </rPr>
      <t>Other Professional Services</t>
    </r>
    <r>
      <rPr>
        <rFont val="Arial"/>
        <i/>
        <color theme="1"/>
        <sz val="8.0"/>
      </rPr>
      <t xml:space="preserve"> </t>
    </r>
  </si>
  <si>
    <t>Common Health Trust Fund (Inter Local Health Zone)</t>
  </si>
  <si>
    <t>Membership Dues and Contribution to Organization</t>
  </si>
  <si>
    <t>PhilHealth for Indigents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</si>
  <si>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Health Office</t>
    </r>
  </si>
  <si>
    <t xml:space="preserve">Cash Incentives to Barangay Health Workers </t>
  </si>
  <si>
    <t>Provincial Nutrition Program</t>
  </si>
  <si>
    <t>Training Expenses ( In-service)</t>
  </si>
  <si>
    <r>
      <rPr>
        <rFont val="Arial"/>
        <color theme="1"/>
        <sz val="10.0"/>
      </rPr>
      <t xml:space="preserve">Drugs and Medicines </t>
    </r>
    <r>
      <rPr>
        <rFont val="Arial"/>
        <i/>
        <color theme="1"/>
        <sz val="8.0"/>
      </rPr>
      <t>(micronutrient supplementation)</t>
    </r>
  </si>
  <si>
    <t>Agricultural Supplies</t>
  </si>
  <si>
    <t>Health Services Delivery Program</t>
  </si>
  <si>
    <r>
      <rPr>
        <rFont val="Arial"/>
        <color theme="1"/>
        <sz val="10.0"/>
      </rPr>
      <t>Training Expenses</t>
    </r>
    <r>
      <rPr>
        <rFont val="Arial"/>
        <i/>
        <color theme="1"/>
        <sz val="8.0"/>
      </rPr>
      <t xml:space="preserve">  (Blood Services Program)</t>
    </r>
  </si>
  <si>
    <t>Responsible Parenthood Reproductive Health (RPRH)</t>
  </si>
  <si>
    <t>Drugs and Medicines</t>
  </si>
  <si>
    <t>Medical, Dental, and Laboratory Supplies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</si>
  <si>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Health Office</t>
    </r>
  </si>
  <si>
    <t>Printing and Publication Expense</t>
  </si>
  <si>
    <t xml:space="preserve">Medical, Dental, Laboratory Equipment </t>
  </si>
  <si>
    <r>
      <rPr>
        <rFont val="Arial"/>
        <color theme="1"/>
        <sz val="10.0"/>
      </rPr>
      <t xml:space="preserve">Other Property, Plant and Equipment </t>
    </r>
    <r>
      <rPr>
        <rFont val="Arial"/>
        <i/>
        <color theme="1"/>
        <sz val="9.0"/>
      </rPr>
      <t>(for Breastfeeding Room Facility)</t>
    </r>
  </si>
  <si>
    <r>
      <rPr>
        <rFont val="Arial"/>
        <color theme="1"/>
        <sz val="10.0"/>
      </rPr>
      <t>Other Property, Plant and Equipment</t>
    </r>
    <r>
      <rPr>
        <rFont val="Arial"/>
        <i/>
        <color theme="1"/>
        <sz val="8.0"/>
      </rPr>
      <t xml:space="preserve"> </t>
    </r>
  </si>
  <si>
    <t>DR. NORA M. RUIZ</t>
  </si>
  <si>
    <t>Provincial Health Officer II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</si>
  <si>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Board of Tax Assessment Appeals</t>
    </r>
  </si>
  <si>
    <t>Salaries and Wages</t>
  </si>
  <si>
    <t xml:space="preserve">Internet Subscription Expenses </t>
  </si>
  <si>
    <t>Repair and Maintenance - Machinery and Equipment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</si>
  <si>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Board of Tax Assessment Appeals</t>
    </r>
  </si>
  <si>
    <t>Current Year 2018 (Estimate)</t>
  </si>
  <si>
    <t>2017</t>
  </si>
  <si>
    <t xml:space="preserve">          ATTY. GUERRERO A. FELIPE</t>
  </si>
  <si>
    <t xml:space="preserve">                 Registrar of Deeds</t>
  </si>
  <si>
    <r>
      <rPr>
        <rFont val="Arial"/>
        <color rgb="FF001400"/>
        <sz val="11.0"/>
      </rPr>
      <t xml:space="preserve">Office/Department: </t>
    </r>
    <r>
      <rPr>
        <rFont val="Arial"/>
        <b/>
        <color rgb="FF001400"/>
        <sz val="11.0"/>
      </rPr>
      <t>Commission on Audit</t>
    </r>
  </si>
  <si>
    <t>Auditing Services</t>
  </si>
  <si>
    <t>5-02-11-020</t>
  </si>
  <si>
    <t>Repairs and Maintenance - Machinery &amp; Equipment</t>
  </si>
  <si>
    <t>MARCELITA D. CAWILAN</t>
  </si>
  <si>
    <t>Audit Team Leader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</si>
  <si>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Prosecutor's Office</t>
    </r>
  </si>
  <si>
    <t>5 personnel</t>
  </si>
  <si>
    <r>
      <rPr>
        <rFont val="Arial"/>
        <color theme="1"/>
        <sz val="10.0"/>
      </rPr>
      <t xml:space="preserve">Salaries and Wages - Casual </t>
    </r>
    <r>
      <rPr>
        <rFont val="Arial"/>
        <i/>
        <color theme="1"/>
        <sz val="8.0"/>
      </rPr>
      <t>(1 Admin Aide IV)</t>
    </r>
  </si>
  <si>
    <r>
      <rPr>
        <rFont val="Arial"/>
        <color theme="1"/>
        <sz val="10.0"/>
      </rPr>
      <t>Telephone Expenses</t>
    </r>
    <r>
      <rPr>
        <rFont val="Arial"/>
        <color theme="1"/>
        <sz val="9.0"/>
      </rPr>
      <t xml:space="preserve"> (Landline)</t>
    </r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</si>
  <si>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Provincial Prosecutor's Office</t>
    </r>
  </si>
  <si>
    <t>Honoraria - Prosecutors</t>
  </si>
  <si>
    <r>
      <rPr>
        <rFont val="Arial"/>
        <color theme="1"/>
        <sz val="10.0"/>
      </rPr>
      <t>Office Equipment</t>
    </r>
    <r>
      <rPr>
        <rFont val="Arial"/>
        <i/>
        <color theme="1"/>
        <sz val="9.0"/>
      </rPr>
      <t xml:space="preserve"> </t>
    </r>
  </si>
  <si>
    <r>
      <rPr>
        <rFont val="Arial"/>
        <color theme="1"/>
        <sz val="10.0"/>
      </rPr>
      <t xml:space="preserve">Furnitures and Fixtures </t>
    </r>
  </si>
  <si>
    <t xml:space="preserve">                  ANDRES M. GONDAYAO</t>
  </si>
  <si>
    <t xml:space="preserve">                    Provincial Prosecutor</t>
  </si>
  <si>
    <r>
      <rPr>
        <rFont val="Arial"/>
        <color theme="1"/>
        <sz val="11.0"/>
      </rPr>
      <t xml:space="preserve">Office/Department: </t>
    </r>
    <r>
      <rPr>
        <rFont val="Arial"/>
        <b/>
        <color theme="1"/>
        <sz val="11.0"/>
      </rPr>
      <t>Regional Trial Court</t>
    </r>
  </si>
  <si>
    <t>Training Expenses (JST)</t>
  </si>
  <si>
    <r>
      <rPr>
        <rFont val="Arial"/>
        <color theme="1"/>
        <sz val="10.0"/>
      </rPr>
      <t xml:space="preserve">Honoraria </t>
    </r>
    <r>
      <rPr>
        <rFont val="Arial"/>
        <color theme="1"/>
        <sz val="9.0"/>
      </rPr>
      <t xml:space="preserve"> (Judges &amp; Clerk of Courts)</t>
    </r>
  </si>
  <si>
    <t xml:space="preserve">  TOMASA S. ATAYOC</t>
  </si>
  <si>
    <t>Local Disaster Risk Reduction and Management Fund</t>
  </si>
  <si>
    <t>AIP</t>
  </si>
  <si>
    <t>Sector</t>
  </si>
  <si>
    <t>Programs/Projects</t>
  </si>
  <si>
    <t xml:space="preserve">Reference </t>
  </si>
  <si>
    <t>Activities</t>
  </si>
  <si>
    <t>Social</t>
  </si>
  <si>
    <t>3000-000-01-01-001-001-003-001</t>
  </si>
  <si>
    <t>Quick Response Fund (30%)</t>
  </si>
  <si>
    <t>3000-000-01-01-001-001-003-003</t>
  </si>
  <si>
    <t>Preparedness, Prevention &amp; Mitigation (70%)</t>
  </si>
  <si>
    <t>Disaster Preparedness:</t>
  </si>
  <si>
    <t>Training Expenses:</t>
  </si>
  <si>
    <t>3000-000-01-01-001-001-003-003.1</t>
  </si>
  <si>
    <t>Community-Based DRRM Trainings/Orientations</t>
  </si>
  <si>
    <t>3000-000-01-01-001-001-003-003.2</t>
  </si>
  <si>
    <t>Competency Training for Fire Volunteers</t>
  </si>
  <si>
    <t>3000-000-01-01-001-001-003-003.3</t>
  </si>
  <si>
    <t>Emergency Responders Course</t>
  </si>
  <si>
    <t>3000-000-01-01-001-001-003-003.4</t>
  </si>
  <si>
    <t>Collapse Structure Search and Rescue Training</t>
  </si>
  <si>
    <t>3000-000-01-01-001-001-003-003.5</t>
  </si>
  <si>
    <t xml:space="preserve">Training on Incident Command System </t>
  </si>
  <si>
    <t>3000-000-01-01-001-001-003-003.6</t>
  </si>
  <si>
    <t xml:space="preserve">Simulated Evacuation Drills &amp; Exercises </t>
  </si>
  <si>
    <t>3000-000-01-01-001-001-003-003.7</t>
  </si>
  <si>
    <t>Provincial DRRM Jamboree</t>
  </si>
  <si>
    <t>3000-000-01-01-001-001-003-003.8</t>
  </si>
  <si>
    <t>Nutrition in Emergencies Training</t>
  </si>
  <si>
    <t>3000-000-01-01-001-001-003-003.9</t>
  </si>
  <si>
    <t xml:space="preserve">Rapid Response Team Training on Emerging and Re-emerging Infectious Diseases (EREID) </t>
  </si>
  <si>
    <t>3000-000-01-01-001-001-003-003.10</t>
  </si>
  <si>
    <t>Information, Education and Communications (IEC) on Emerging and Re-emerging Infectious Diseases</t>
  </si>
  <si>
    <t>3000-000-01-01-001-001-003-003.22</t>
  </si>
  <si>
    <t>Forecast-based financial assistance to crop farmers affected by impact of climate change, disasters/calamities</t>
  </si>
  <si>
    <t>3000-000-01-01-001-001-003-003.23</t>
  </si>
  <si>
    <t>Forecast-based financial assistance to animal/poultry, fish and apiary farmers affected by impact of climate change, disasters/calamities</t>
  </si>
  <si>
    <t>3000-000-01-01-001-001-003-003.24</t>
  </si>
  <si>
    <t>Forecast-based livelihood assistance to small-scale and medium enterprise operators affected by impact of climate change, disasters/calamities</t>
  </si>
  <si>
    <t>3000-000-01-01-001-001-002-001.3</t>
  </si>
  <si>
    <t>Mountain Search and Rescue Training (MoSAR)</t>
  </si>
  <si>
    <t>3000-000-01-01-001-001-002-001.4</t>
  </si>
  <si>
    <t>Water Safety and Rescue Training</t>
  </si>
  <si>
    <t>Contingency Planning for all types of Hazard</t>
  </si>
  <si>
    <t>Management of a Disaster Operations Center Training</t>
  </si>
  <si>
    <t>Finalization and printing of Public Service (Business) Continuity Plan</t>
  </si>
  <si>
    <t>3000-000-01-01-001-001-003-003.25</t>
  </si>
  <si>
    <t>Other Supplies Expense (modular/evacuation tents)</t>
  </si>
  <si>
    <t>3000-000-01-01-001-001-003-003.19</t>
  </si>
  <si>
    <t>Disaster Resilience Month Awareness Activities</t>
  </si>
  <si>
    <t>3000-000-01-01-001-001-003-003.11</t>
  </si>
  <si>
    <t>Support to PDRRMC Activities</t>
  </si>
  <si>
    <t>3000-000-01-01-001-001-003-003.12</t>
  </si>
  <si>
    <t xml:space="preserve">Strengthening of PDRRMC </t>
  </si>
  <si>
    <t>3000-000-01-01-001-001-003-003.13</t>
  </si>
  <si>
    <t>Fuel and allied products for Disaster Risk Reduction and Management Activities</t>
  </si>
  <si>
    <t xml:space="preserve">Acquisition of DRR/ SRR equipment, tools, gears,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</si>
  <si>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and medical supplies</t>
  </si>
  <si>
    <t>Other Supplies Expense</t>
  </si>
  <si>
    <t>3000-000-01-01-001-001-003-003.15</t>
  </si>
  <si>
    <t>Maintenance and repair of DRR/SRR equipment, emergency transport vehicles, communication &amp; other equipment</t>
  </si>
  <si>
    <t>Training on Rapid Disaster Assessment and Needs Analysis (RDANA)</t>
  </si>
  <si>
    <t>3000-000-01-01-001-001-003-003.14</t>
  </si>
  <si>
    <t>Counterpart to External  funded DRRM Activities in the Province</t>
  </si>
  <si>
    <t>Workshop on  Operations/Business Continuity Planning</t>
  </si>
  <si>
    <t>3000-000-01-01-001-001-003-003.16</t>
  </si>
  <si>
    <t>Equippage and furnishings for the Provincial</t>
  </si>
  <si>
    <t>Evacuation Center, Wangal, La Trinidad</t>
  </si>
  <si>
    <t xml:space="preserve">  Other Supplies Expense</t>
  </si>
  <si>
    <t>3000-000-01-01-001-001-002-002.15</t>
  </si>
  <si>
    <t>Repair and maintenance of DRR/SRR equipment, emergency transport vehicles, communication &amp; other equipment</t>
  </si>
  <si>
    <t>Repair and maintenance - Machinery and Equipment</t>
  </si>
  <si>
    <t>Repair and maintenace - Transportation Equipment</t>
  </si>
  <si>
    <t>3000-000-01-01-001-001-003-004.1</t>
  </si>
  <si>
    <t>Enrollment of PDRRMC emergency/ disaster response volunteers for insurance</t>
  </si>
  <si>
    <t>5-06-16-030</t>
  </si>
  <si>
    <t>3000-000-01-01-001-001-003-003.17</t>
  </si>
  <si>
    <t>Stockpiling of basic emergency relief supplies/items</t>
  </si>
  <si>
    <t>5-02-03-060</t>
  </si>
  <si>
    <t>3000-000-01-01-001-001-003-003.18</t>
  </si>
  <si>
    <t>Acquisition of Hygiene and First Aid Kits</t>
  </si>
  <si>
    <t xml:space="preserve">Provincial Environmental and Natural Resources Accounting </t>
  </si>
  <si>
    <t xml:space="preserve">  Training Expenses</t>
  </si>
  <si>
    <t>Enhancement of Local Climate Change Action Plan</t>
  </si>
  <si>
    <t>Research on Hazard and Vulnerability Provincewide</t>
  </si>
  <si>
    <t>Disaster Response:</t>
  </si>
  <si>
    <t>3000-000-01-01-001-001-003-003.26</t>
  </si>
  <si>
    <t>Search and Rescue/ Retrieval Operations, and Relief Operations</t>
  </si>
  <si>
    <t>3000-000-01-01-001-001-003-003.20</t>
  </si>
  <si>
    <t>Health and Psychosocial Services for responders</t>
  </si>
  <si>
    <t>Drugs and Medicine Supplies</t>
  </si>
  <si>
    <t>3000-001-01-01-001-001-003-002</t>
  </si>
  <si>
    <r>
      <rPr>
        <rFont val="Arial"/>
        <b/>
        <color theme="1"/>
        <sz val="10.0"/>
        <u/>
      </rPr>
      <t>Recovery and Rehabilitation Services</t>
    </r>
    <r>
      <rPr>
        <rFont val="Arial"/>
        <b/>
        <color theme="1"/>
        <sz val="10.0"/>
      </rPr>
      <t>:</t>
    </r>
  </si>
  <si>
    <t>3000-000-01-01-001-001-003-002.1</t>
  </si>
  <si>
    <t>Emergency Shelter Assistance</t>
  </si>
  <si>
    <t>3000-000-01-01-001-001-003-002.2</t>
  </si>
  <si>
    <t>Assistance to crop farmers affected by impact of climate change, disasters/calamities</t>
  </si>
  <si>
    <t>3000-000-01-01-001-001-003-002.3</t>
  </si>
  <si>
    <t>Assistance to animal farmers affected by impact on climate change , disasters/calamities</t>
  </si>
  <si>
    <t>3000-000-01-01-001-001-003-002.4</t>
  </si>
  <si>
    <t>Assistance to affected Small-Medium Enterprises Operators affected by impact of climate change, calamities/disasters</t>
  </si>
  <si>
    <t>Financial Assistance to Victims of Emergencies and//or Disasters in the Province of Benguet</t>
  </si>
  <si>
    <t>8000-000-01-01-008-007-002-015</t>
  </si>
  <si>
    <t>Rehabilitation along Jose Mencio Provincial Road (section not covered by PRDP), Atok, Benguet</t>
  </si>
  <si>
    <t>8000-000-01-01-008-007-002-016</t>
  </si>
  <si>
    <t>Rehabilitation along Baguio-Balatoc-Itogon Provincial Road, Itogon, Benguet</t>
  </si>
  <si>
    <t>8000-000-01-01-008-007-002-017</t>
  </si>
  <si>
    <t>Rehabilitation along Mankayan-Bedbed Provincial Road, Mankayan, Benguet</t>
  </si>
  <si>
    <t>8000-000-01-01-008-007-002-018</t>
  </si>
  <si>
    <t>Rehabilitation along JNR -Sagpat-Sapdaan Provincial Road</t>
  </si>
  <si>
    <t>8000-000-01-01-008-007-002-019</t>
  </si>
  <si>
    <t>Rehabilitation along Datakan-Labueg-Lomon Provincial Road, Kapangan</t>
  </si>
  <si>
    <t>3000-000-01-01-001-001-003-003.27</t>
  </si>
  <si>
    <t>Acquisition of DRR/ SRR equipment and accessories</t>
  </si>
  <si>
    <t>3000-000-01-01-001-001-003-003.28</t>
  </si>
  <si>
    <t xml:space="preserve">  Medical, Dental and Laboratory Equipment</t>
  </si>
  <si>
    <t xml:space="preserve">  Other Property, Plant and Equipment</t>
  </si>
  <si>
    <t xml:space="preserve">  Furnitures and Fixtures</t>
  </si>
  <si>
    <t>3000-000-01-01-001-001-003-003.29</t>
  </si>
  <si>
    <t>Acquisition of Ambulance &amp; Accessories</t>
  </si>
  <si>
    <t>3000-000-01-01-001-001-003-003.31</t>
  </si>
  <si>
    <t>Rehabilitation/Improvement along Jose Mencio Provincial Road (Sowe-Naguey Section), Atok</t>
  </si>
  <si>
    <t>3000-000-01-01-001-001-003-003.32</t>
  </si>
  <si>
    <t>Rehabilitation/Improvement along Guinaoang-Suyoc-Gambang  Provincial Road, Mankayan</t>
  </si>
  <si>
    <t>3000-000-01-01-001-001-003-003.33</t>
  </si>
  <si>
    <t xml:space="preserve">Rehabilitation/Improvement along Mankayan-Bedbed Provincial Road, Mankayan </t>
  </si>
  <si>
    <t>3000-000-01-01-001-001-003-003.34</t>
  </si>
  <si>
    <t xml:space="preserve">Rehabilitation/Improvement along Taloy-Bayacsan Provincial Road, Tuba </t>
  </si>
  <si>
    <t>3000-000-01-01-001-001-003-003.35</t>
  </si>
  <si>
    <t>Rehabilitation/Improvement of Begis-Poyopoy Provincial Road, Tuba</t>
  </si>
  <si>
    <t>3000-000-01-01-001-001-003-003.36</t>
  </si>
  <si>
    <t>Rehabilitation/Improvement along National Junction-Diboong-Bangao Provincial Road, Kabayan</t>
  </si>
  <si>
    <t>3000-000-01-01-001-001-003-003.37</t>
  </si>
  <si>
    <t>Rehabilitation/Improvement along Daclan-Bonagan-Tikey-Camangaan Provincial Road, Bokod</t>
  </si>
  <si>
    <t>3000-000-01-01-001-001-003-003.38</t>
  </si>
  <si>
    <t>Rehabilitation/Improvement along Sagpat-Sapdaan Provincial Road, Kibungan</t>
  </si>
  <si>
    <t>3000-000-01-01-001-001-003-003.39</t>
  </si>
  <si>
    <t xml:space="preserve">Rehabilitation/Improvement along Monglo-Bayabas Provincial Road, Sablan </t>
  </si>
  <si>
    <t>3000-000-01-01-001-001-003-003.40</t>
  </si>
  <si>
    <t>Rehabilitation/Improvement along La Trinidad-Capitol-Bineng Provincial Road, La Trinidad</t>
  </si>
  <si>
    <t>3000-000-01-01-001-001-003-003.30</t>
  </si>
  <si>
    <t>Perimeter Fencing and Ground Improvement of the Provincial Evacuation Center, Wangal, La Trinidad</t>
  </si>
  <si>
    <t>1-07-025-990</t>
  </si>
  <si>
    <t>3000-000-01-01-001-001-003-004.3</t>
  </si>
  <si>
    <t>Improvement/Rehabilitation along Jose Mencio Provincial Road, Atok</t>
  </si>
  <si>
    <t>3000-000-01-01-001-001-003-004.4</t>
  </si>
  <si>
    <t>Improvement/Rehabilitation  along Sagpat-Sapdaan Provincial Road, Kibungan</t>
  </si>
  <si>
    <t>3000-000-01-01-001-001-003-004.6</t>
  </si>
  <si>
    <t>Improvement/Rehabilitation  along Datakan-Labueg-Lomon Provincial Road, Kapangan</t>
  </si>
  <si>
    <t>3000-000-01-01-001-001-003-004.7</t>
  </si>
  <si>
    <t>Improvement/Rehabilitation along Lomon-Sagubo Provincial Road, Kapangan</t>
  </si>
  <si>
    <t>3000-000-01-01-001-001-003-004.8</t>
  </si>
  <si>
    <t>Improvement/Rehabilitation along Acop-Kapangan Jct.-Ambongdolan Provincial Road, Tublay</t>
  </si>
  <si>
    <t>3000-000-01-01-001-001-003-004.9</t>
  </si>
  <si>
    <t>Improvement/Rehabilitation along Alno-Tuel-Balway Provincial Road, Tublay</t>
  </si>
  <si>
    <t>3000-000-01-01-001-001-003-004.10</t>
  </si>
  <si>
    <t>Improvement/Rehabilitation along La Trinidad-Capitol-Bineng Provincial Road, La Trinidad</t>
  </si>
  <si>
    <t>3000-000-01-01-001-001-003-004.11</t>
  </si>
  <si>
    <t>Improvement/Rehabilitation Tublay Gate-Tublay Presidencia Provincial Road, Tublay</t>
  </si>
  <si>
    <t>3000-000-01-01-001-001-003-004.12</t>
  </si>
  <si>
    <t>Improvement/Rehabilitation along Halsema-Madaymen Provincial Road, Kibungan</t>
  </si>
  <si>
    <t>3000-000-01-01-001-001-003-004.13</t>
  </si>
  <si>
    <t>Electrical connection of evacuation center to Main Line  Power Supply</t>
  </si>
  <si>
    <r>
      <rPr>
        <rFont val="Arial"/>
        <color theme="1"/>
        <sz val="11.0"/>
      </rPr>
      <t xml:space="preserve">Office/Department :  </t>
    </r>
    <r>
      <rPr>
        <rFont val="Arial"/>
        <b/>
        <color theme="1"/>
        <sz val="11.0"/>
      </rPr>
      <t>BENGUET GENERAL HOSPITAL ECONOMIC ENTERPRISE</t>
    </r>
  </si>
  <si>
    <t>OBJECT OF EXPENDITURES</t>
  </si>
  <si>
    <t>300 plantilla</t>
  </si>
  <si>
    <t>30 casuals</t>
  </si>
  <si>
    <t>1 add'l casual (MO III)</t>
  </si>
  <si>
    <t>Salaries (salary increase under RA 7305)</t>
  </si>
  <si>
    <r>
      <rPr>
        <rFont val="Arial"/>
        <color theme="1"/>
        <sz val="10.0"/>
      </rPr>
      <t xml:space="preserve">Salaries and Wages - Casuals </t>
    </r>
    <r>
      <rPr>
        <rFont val="Arial"/>
        <i/>
        <color theme="1"/>
        <sz val="8.0"/>
      </rPr>
      <t>(31 personnel)</t>
    </r>
  </si>
  <si>
    <t xml:space="preserve">Quarter's Allowance </t>
  </si>
  <si>
    <t>5-01-02-070</t>
  </si>
  <si>
    <t>Hazard Pay</t>
  </si>
  <si>
    <t xml:space="preserve">   </t>
  </si>
  <si>
    <t>Monetization of Leave Credits</t>
  </si>
  <si>
    <r>
      <rPr>
        <rFont val="Arial"/>
        <color theme="1"/>
        <sz val="11.0"/>
      </rPr>
      <t xml:space="preserve">Office/Department :  </t>
    </r>
    <r>
      <rPr>
        <rFont val="Arial"/>
        <b/>
        <color theme="1"/>
        <sz val="11.0"/>
      </rPr>
      <t>BENGUET GENERAL HOSPITAL ECONOMIC ENTERPRISE</t>
    </r>
  </si>
  <si>
    <t>Telephone Expenses- Landline</t>
  </si>
  <si>
    <t>Telephone Expenses- Mobile</t>
  </si>
  <si>
    <r>
      <rPr>
        <rFont val="Arial"/>
        <color theme="1"/>
        <sz val="9.0"/>
      </rPr>
      <t xml:space="preserve">Internet Subscription Expenses </t>
    </r>
    <r>
      <rPr>
        <rFont val="Arial"/>
        <i/>
        <color theme="1"/>
        <sz val="9.0"/>
      </rPr>
      <t>(web hosting and domain</t>
    </r>
    <r>
      <rPr>
        <rFont val="Arial"/>
        <color theme="1"/>
        <sz val="9.0"/>
      </rPr>
      <t>)</t>
    </r>
  </si>
  <si>
    <r>
      <rPr>
        <rFont val="Arial"/>
        <color theme="1"/>
        <sz val="10.0"/>
      </rPr>
      <t>Other Professional Services</t>
    </r>
    <r>
      <rPr>
        <rFont val="Arial"/>
        <i/>
        <color theme="1"/>
        <sz val="10.0"/>
      </rPr>
      <t xml:space="preserve"> </t>
    </r>
  </si>
  <si>
    <t>Repairs and maintenance - Hospitals and Health Cares</t>
  </si>
  <si>
    <t>Repairs and Maintenance- Machinery and Equipment</t>
  </si>
  <si>
    <t xml:space="preserve">Repairs and Maintenance - Transportation Equipment  </t>
  </si>
  <si>
    <t>Repairs and Maintenance-Furnitures and Fixtures</t>
  </si>
  <si>
    <r>
      <rPr>
        <rFont val="Arial"/>
        <color theme="1"/>
        <sz val="10.0"/>
      </rPr>
      <t>Repairs and Maintenance-</t>
    </r>
    <r>
      <rPr>
        <rFont val="Arial"/>
        <color theme="1"/>
        <sz val="9.0"/>
      </rPr>
      <t>Other Property,Plant and Equipment</t>
    </r>
  </si>
  <si>
    <r>
      <rPr>
        <rFont val="Arial"/>
        <color theme="1"/>
        <sz val="11.0"/>
      </rPr>
      <t xml:space="preserve">Office/Department :  </t>
    </r>
    <r>
      <rPr>
        <rFont val="Arial"/>
        <b/>
        <color theme="1"/>
        <sz val="11.0"/>
      </rPr>
      <t>BENGUET GENERAL HOSPITAL ECONOMIC ENTERPRISE</t>
    </r>
  </si>
  <si>
    <t>Fidelity Bond Premium</t>
  </si>
  <si>
    <t>Insurance Expenses - Buildings and Equipment</t>
  </si>
  <si>
    <t>Insurance Expenses- Government Vehicles</t>
  </si>
  <si>
    <r>
      <rPr>
        <rFont val="Arial"/>
        <color theme="1"/>
        <sz val="10.0"/>
      </rPr>
      <t xml:space="preserve">Environmental/Sanitary Services </t>
    </r>
    <r>
      <rPr>
        <rFont val="Arial"/>
        <i/>
        <color theme="1"/>
        <sz val="8.0"/>
      </rPr>
      <t xml:space="preserve">(hauling of hazardous </t>
    </r>
  </si>
  <si>
    <t xml:space="preserve">   waste and pest control)</t>
  </si>
  <si>
    <r>
      <rPr>
        <rFont val="Arial"/>
        <color theme="1"/>
        <sz val="10.0"/>
      </rPr>
      <t>Information and Communication Technology  Equipment</t>
    </r>
    <r>
      <rPr>
        <rFont val="Arial"/>
        <i/>
        <color theme="1"/>
        <sz val="10.0"/>
      </rPr>
      <t xml:space="preserve"> </t>
    </r>
  </si>
  <si>
    <t>IT Software Development - Website Development</t>
  </si>
  <si>
    <t>1-09-01-020</t>
  </si>
  <si>
    <t>Medical/Dental/Laboratory Equipment</t>
  </si>
  <si>
    <r>
      <rPr>
        <rFont val="Arial"/>
        <color theme="1"/>
        <sz val="10.0"/>
      </rPr>
      <t>Other Property, Plant and Equipment</t>
    </r>
    <r>
      <rPr>
        <rFont val="Arial"/>
        <i/>
        <color theme="1"/>
        <sz val="10.0"/>
      </rPr>
      <t xml:space="preserve"> </t>
    </r>
  </si>
  <si>
    <t xml:space="preserve">           DR. MELIARAZON F. DULAY</t>
  </si>
  <si>
    <t xml:space="preserve">      PHO I/ Acting Chief of Hospital III                           Provincial Budget Officer</t>
  </si>
  <si>
    <t>FDPP Form 1b - Annual Budget Report Summary</t>
  </si>
  <si>
    <t>(DBM LBP Form No. 3)</t>
  </si>
  <si>
    <t>PROGRAMMED APPROPRIATION AND OBLIGATION</t>
  </si>
  <si>
    <t>BY OBJECT OF EXPENDITURE</t>
  </si>
  <si>
    <t>Past</t>
  </si>
  <si>
    <t>EXPENDITURES</t>
  </si>
  <si>
    <t>Personal Services</t>
  </si>
  <si>
    <t>Salaries and Wages - Casual/Contractual</t>
  </si>
  <si>
    <t>Performance Based Bonus</t>
  </si>
  <si>
    <t>5-01-02-140a</t>
  </si>
  <si>
    <t>5-01-02-140b</t>
  </si>
  <si>
    <t>Philhealth Contributions</t>
  </si>
  <si>
    <t>Maintenance and Other Operating Expenditure</t>
  </si>
  <si>
    <t xml:space="preserve">Telephone Expenses </t>
  </si>
  <si>
    <t>Cash Incentive Awards</t>
  </si>
  <si>
    <t xml:space="preserve">Survey Expenses </t>
  </si>
  <si>
    <t>Demolition and Relocation Expenses</t>
  </si>
  <si>
    <t xml:space="preserve">Insurance Expenses </t>
  </si>
  <si>
    <r>
      <rPr>
        <rFont val="Calibri"/>
        <color theme="1"/>
        <sz val="11.0"/>
      </rPr>
      <t xml:space="preserve">Extraordinary and Miscellaneous Expenses </t>
    </r>
    <r>
      <rPr>
        <rFont val="Calibri"/>
        <color theme="1"/>
        <sz val="10.0"/>
      </rPr>
      <t>(Discretionary)</t>
    </r>
  </si>
  <si>
    <t>Repairs and Maintenance - Investment Property</t>
  </si>
  <si>
    <t>5-02-13-010</t>
  </si>
  <si>
    <r>
      <rPr>
        <rFont val="Calibri"/>
        <color theme="1"/>
        <sz val="11.0"/>
      </rPr>
      <t xml:space="preserve">Donations  </t>
    </r>
    <r>
      <rPr>
        <rFont val="Calibri"/>
        <i/>
        <color theme="1"/>
        <sz val="8.0"/>
      </rPr>
      <t>(AICS, ESA, rehab of children in conflict w/ the law, physical</t>
    </r>
  </si>
  <si>
    <t xml:space="preserve"> restoration of PWDs and assistance to multi-sectoral groups)</t>
  </si>
  <si>
    <r>
      <rPr>
        <rFont val="Calibri"/>
        <color theme="1"/>
        <sz val="11.0"/>
      </rPr>
      <t>Donations</t>
    </r>
    <r>
      <rPr>
        <rFont val="Calibri"/>
        <color theme="1"/>
        <sz val="10.0"/>
      </rPr>
      <t xml:space="preserve"> </t>
    </r>
    <r>
      <rPr>
        <rFont val="Calibri"/>
        <i/>
        <color theme="1"/>
        <sz val="10.0"/>
      </rPr>
      <t>(indigent patients at BeGH)</t>
    </r>
  </si>
  <si>
    <r>
      <rPr>
        <rFont val="Calibri"/>
        <color theme="1"/>
        <sz val="11.0"/>
      </rPr>
      <t>Provincial Sports Development Program</t>
    </r>
    <r>
      <rPr>
        <rFont val="Calibri"/>
        <i/>
        <color theme="1"/>
        <sz val="10.0"/>
      </rPr>
      <t xml:space="preserve"> (non-employees)</t>
    </r>
  </si>
  <si>
    <t xml:space="preserve">Cash Incentives, Benefits and Privileges to Senior </t>
  </si>
  <si>
    <t>Support to Re-greening Movement Activities</t>
  </si>
  <si>
    <t>Philhealth for IndIgents</t>
  </si>
  <si>
    <t>Relocation Expense (BENECO posts)</t>
  </si>
  <si>
    <t>Subsidy/Aids (Boy Scout, Girl Scout &amp; Red Cross)</t>
  </si>
  <si>
    <r>
      <rPr>
        <rFont val="Calibri"/>
        <color theme="1"/>
        <sz val="11.0"/>
      </rPr>
      <t xml:space="preserve">Scholarship Expense </t>
    </r>
    <r>
      <rPr>
        <rFont val="Calibri"/>
        <color theme="1"/>
        <sz val="9.0"/>
      </rPr>
      <t>(Prov'l Scholarship Program)</t>
    </r>
  </si>
  <si>
    <r>
      <rPr>
        <rFont val="Calibri"/>
        <color theme="1"/>
        <sz val="11.0"/>
      </rPr>
      <t>Scholarship Expense</t>
    </r>
    <r>
      <rPr>
        <rFont val="Calibri"/>
        <color theme="1"/>
        <sz val="9.0"/>
      </rPr>
      <t xml:space="preserve"> (Study Now Pay Later Program)</t>
    </r>
  </si>
  <si>
    <t>(per Provincial Ordinance No. 2017-208 and amended by Ordinance No. 2018-235)</t>
  </si>
  <si>
    <t>Subsidy to Local Economic Enterprises</t>
  </si>
  <si>
    <t>Transfers for Project Equity Share/LGU Counterpart</t>
  </si>
  <si>
    <t>Counterpart to OTOP/ Provincial, Regional   and National Trade Fairs and SMEs Development</t>
  </si>
  <si>
    <r>
      <rPr>
        <rFont val="Calibri"/>
        <color theme="1"/>
        <sz val="11.0"/>
      </rPr>
      <t>Other Maintenance and Operating Expenses</t>
    </r>
    <r>
      <rPr>
        <rFont val="Calibri"/>
        <i/>
        <color theme="1"/>
        <sz val="8.0"/>
      </rPr>
      <t xml:space="preserve"> (Support to PARA games)</t>
    </r>
  </si>
  <si>
    <r>
      <rPr>
        <rFont val="Calibri"/>
        <color theme="1"/>
        <sz val="11.0"/>
      </rPr>
      <t>Other Maintenance and Operating Expenses</t>
    </r>
    <r>
      <rPr>
        <rFont val="Calibri"/>
        <color theme="1"/>
        <sz val="8.0"/>
      </rPr>
      <t xml:space="preserve"> (Cash Bond, filing fee etc.)</t>
    </r>
  </si>
  <si>
    <r>
      <rPr>
        <rFont val="Calibri"/>
        <color theme="1"/>
        <sz val="10.0"/>
      </rPr>
      <t>Other Maintenance and Operating Expenses</t>
    </r>
    <r>
      <rPr>
        <rFont val="Calibri"/>
        <color theme="1"/>
        <sz val="11.0"/>
      </rPr>
      <t xml:space="preserve"> </t>
    </r>
    <r>
      <rPr>
        <rFont val="Calibri"/>
        <color theme="1"/>
        <sz val="10.0"/>
      </rPr>
      <t>(Credit Surety Fund)</t>
    </r>
  </si>
  <si>
    <t>Honoraria - NGO representatives</t>
  </si>
  <si>
    <t>Honoraria - Students (PESO Program)</t>
  </si>
  <si>
    <t>Disaster Response and Rescue Equipment</t>
  </si>
  <si>
    <t>Medical, Dental, Laboratory Equipment</t>
  </si>
  <si>
    <t>Sports Equipment</t>
  </si>
  <si>
    <t>1-07-05-130</t>
  </si>
  <si>
    <t>Technical and Scientific Equipment</t>
  </si>
  <si>
    <t>1-07-05-140</t>
  </si>
  <si>
    <t>Work/Zoo Animals</t>
  </si>
  <si>
    <t>1-07-99-010</t>
  </si>
  <si>
    <t>Power Supply System</t>
  </si>
  <si>
    <t>Grand Total</t>
  </si>
  <si>
    <t xml:space="preserve">Projects under the General Fund Proper </t>
  </si>
  <si>
    <t>Special Purpose Appropriations</t>
  </si>
  <si>
    <t>Aid to Barangays</t>
  </si>
  <si>
    <t xml:space="preserve">20% Provincial Development Fund   </t>
  </si>
  <si>
    <t>Total Special Purpose Appropriations</t>
  </si>
  <si>
    <t>Total Expenditures (General Fund)</t>
  </si>
  <si>
    <t>ECONOMIC ENTERPRISE:</t>
  </si>
  <si>
    <t>Benguet General Hospital Economic Enterprise</t>
  </si>
  <si>
    <t>GRAND TOTAL</t>
  </si>
  <si>
    <t>IV. ENDING BALANCE</t>
  </si>
  <si>
    <t>We hereby certify that we have reviewed the contents and hereby attest to the veracity and correctness of the data</t>
  </si>
  <si>
    <t xml:space="preserve"> or information contained in this document.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</si>
</sst>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_-* #,##0.00_-;\-* #,##0.00_-;_-* &quot;-&quot;??_-;_-@"/>
    <numFmt numFmtId="165" formatCode="_(* #,##0.00_);_(* \(#,##0.00\);_(* &quot;-&quot;??_);_(@_)"/>
    <numFmt numFmtId="166" formatCode="_-* #,##0_-;\-* #,##0_-;_-* &quot;-&quot;_-;_-@"/>
    <numFmt numFmtId="167" formatCode="#,##0.00;[Red]#,##0.00"/>
    <numFmt numFmtId="168" formatCode="_(* #,##0_);_(* \(#,##0\);_(* &quot;-&quot;_);_(@_)"/>
    <numFmt numFmtId="169" formatCode="#,##0.00000000000_);\(#,##0.00000000000\)"/>
  </numFmts>
  <fonts count="110">
    <font>
      <sz val="11.0"/>
      <color theme="1"/>
      <name val="Arial"/>
    </font>
    <font>
      <sz val="8.0"/>
      <color theme="1"/>
      <name val="Arial"/>
    </font>
    <font>
      <sz val="10.0"/>
      <color theme="1"/>
      <name val="Arial"/>
    </font>
    <font>
      <sz val="10.0"/>
      <color theme="0"/>
      <name val="Arial"/>
    </font>
    <font>
      <b/>
      <sz val="10.0"/>
      <color theme="1"/>
      <name val="Arial"/>
    </font>
    <font/>
    <font>
      <sz val="9.0"/>
      <color theme="1"/>
      <name val="Arial"/>
    </font>
    <font>
      <sz val="9.0"/>
      <color theme="0"/>
      <name val="Arial"/>
    </font>
    <font>
      <sz val="8.0"/>
      <color theme="0"/>
      <name val="Arial"/>
    </font>
    <font>
      <b/>
      <sz val="10.0"/>
      <color theme="0"/>
      <name val="Arial"/>
    </font>
    <font>
      <sz val="10.0"/>
      <color rgb="FF000000"/>
      <name val="Arial"/>
    </font>
    <font>
      <b/>
      <u/>
      <sz val="10.0"/>
      <color theme="1"/>
      <name val="Arial"/>
    </font>
    <font>
      <i/>
      <sz val="8.0"/>
      <color theme="1"/>
      <name val="Arial"/>
    </font>
    <font>
      <b/>
      <u/>
      <sz val="10.0"/>
      <color theme="1"/>
      <name val="Arial"/>
    </font>
    <font>
      <b/>
      <u/>
      <sz val="9.0"/>
      <color theme="1"/>
      <name val="Arial"/>
    </font>
    <font>
      <b/>
      <u/>
      <sz val="10.0"/>
      <color rgb="FF000000"/>
      <name val="Arial"/>
    </font>
    <font>
      <b/>
      <i/>
      <u/>
      <sz val="10.0"/>
      <color theme="1"/>
      <name val="Arial"/>
    </font>
    <font>
      <b/>
      <i/>
      <u/>
      <sz val="10.0"/>
      <color theme="1"/>
      <name val="Arial"/>
    </font>
    <font>
      <b/>
      <i/>
      <u/>
      <sz val="10.0"/>
      <color theme="1"/>
      <name val="Arial"/>
    </font>
    <font>
      <b/>
      <u/>
      <sz val="10.0"/>
      <color theme="1"/>
      <name val="Arial"/>
    </font>
    <font>
      <b/>
      <u/>
      <sz val="10.0"/>
      <color theme="1"/>
      <name val="Arial"/>
    </font>
    <font>
      <i/>
      <sz val="9.0"/>
      <color theme="1"/>
      <name val="Arial"/>
    </font>
    <font>
      <b/>
      <u/>
      <sz val="10.0"/>
      <color theme="1"/>
      <name val="Arial"/>
    </font>
    <font>
      <u/>
      <sz val="10.0"/>
      <color theme="1"/>
      <name val="Arial"/>
    </font>
    <font>
      <sz val="10.0"/>
      <color rgb="FFFF0000"/>
      <name val="Arial"/>
    </font>
    <font>
      <b/>
      <u/>
      <sz val="10.0"/>
      <color theme="1"/>
      <name val="Arial"/>
    </font>
    <font>
      <b/>
      <u/>
      <sz val="10.0"/>
      <color rgb="FF000000"/>
      <name val="Arial"/>
    </font>
    <font>
      <b/>
      <i/>
      <sz val="10.0"/>
      <color theme="1"/>
      <name val="Arial"/>
    </font>
    <font>
      <sz val="9.0"/>
      <color rgb="FF000000"/>
      <name val="Arial"/>
    </font>
    <font>
      <i/>
      <sz val="10.0"/>
      <color theme="1"/>
      <name val="Arial"/>
    </font>
    <font>
      <b/>
      <i/>
      <u/>
      <sz val="10.0"/>
      <color theme="1"/>
      <name val="Arial"/>
    </font>
    <font>
      <sz val="11.0"/>
      <color theme="1"/>
      <name val="Calibri"/>
    </font>
    <font>
      <i/>
      <sz val="9.0"/>
      <color theme="1"/>
      <name val="Calibri"/>
    </font>
    <font>
      <sz val="10.0"/>
      <color theme="1"/>
      <name val="Calibri"/>
    </font>
    <font>
      <i/>
      <sz val="11.0"/>
      <color theme="1"/>
      <name val="Calibri"/>
    </font>
    <font>
      <sz val="11.0"/>
      <color rgb="FF000000"/>
      <name val="Calibri"/>
    </font>
    <font>
      <b/>
      <sz val="10.0"/>
      <color rgb="FF000000"/>
      <name val="Arial"/>
    </font>
    <font>
      <sz val="7.0"/>
      <color theme="1"/>
      <name val="Arial"/>
    </font>
    <font>
      <sz val="11.0"/>
      <color theme="0"/>
      <name val="Arial"/>
    </font>
    <font>
      <b/>
      <sz val="11.0"/>
      <color theme="1"/>
      <name val="Arial"/>
    </font>
    <font>
      <b/>
      <sz val="8.0"/>
      <color theme="1"/>
      <name val="Arial"/>
    </font>
    <font>
      <b/>
      <u/>
      <sz val="10.0"/>
      <color theme="1"/>
      <name val="Arial"/>
    </font>
    <font>
      <color theme="1"/>
      <name val="Calibri"/>
    </font>
    <font>
      <b/>
      <sz val="11.0"/>
      <color theme="1"/>
      <name val="Calibri"/>
    </font>
    <font>
      <sz val="11.0"/>
      <color rgb="FF000000"/>
      <name val="Arial"/>
    </font>
    <font>
      <b/>
      <u/>
      <sz val="10.0"/>
      <color rgb="FF000000"/>
      <name val="Arial"/>
    </font>
    <font>
      <b/>
      <u/>
      <sz val="10.0"/>
      <color rgb="FF000000"/>
      <name val="Arial"/>
    </font>
    <font>
      <i/>
      <sz val="10.0"/>
      <color rgb="FF000000"/>
      <name val="Arial"/>
    </font>
    <font>
      <b/>
      <i/>
      <u/>
      <sz val="10.0"/>
      <color theme="1"/>
      <name val="Arial"/>
    </font>
    <font>
      <b/>
      <i/>
      <u/>
      <sz val="10.0"/>
      <color theme="1"/>
      <name val="Arial"/>
    </font>
    <font>
      <b/>
      <i/>
      <u/>
      <sz val="10.0"/>
      <color theme="1"/>
      <name val="Arial"/>
    </font>
    <font>
      <u/>
      <sz val="10.0"/>
      <color theme="1"/>
      <name val="Arial"/>
    </font>
    <font>
      <b/>
      <u/>
      <sz val="11.0"/>
      <color theme="1"/>
      <name val="Calibri"/>
    </font>
    <font>
      <sz val="12.0"/>
      <color theme="1"/>
      <name val="Calibri"/>
    </font>
    <font>
      <sz val="10.0"/>
      <color rgb="FF000000"/>
      <name val="Calibri"/>
    </font>
    <font>
      <b/>
      <sz val="10.0"/>
      <color theme="1"/>
      <name val="Calibri"/>
    </font>
    <font>
      <b/>
      <sz val="10.0"/>
      <color rgb="FFFF0000"/>
      <name val="Arial"/>
    </font>
    <font>
      <sz val="10.0"/>
      <color theme="0"/>
      <name val="Calibri"/>
    </font>
    <font>
      <b/>
      <sz val="10.0"/>
      <color theme="0"/>
      <name val="Calibri"/>
    </font>
    <font>
      <b/>
      <u/>
      <sz val="10.0"/>
      <color rgb="FF000000"/>
      <name val="Arial"/>
    </font>
    <font>
      <sz val="8.0"/>
      <color rgb="FF000000"/>
      <name val="Arial"/>
    </font>
    <font>
      <sz val="8.0"/>
      <color theme="0"/>
      <name val="Calibri"/>
    </font>
    <font>
      <b/>
      <i/>
      <u/>
      <sz val="10.0"/>
      <color rgb="FF000000"/>
      <name val="Arial"/>
    </font>
    <font>
      <b/>
      <u/>
      <sz val="10.0"/>
      <color theme="1"/>
      <name val="Arial"/>
    </font>
    <font>
      <sz val="11.0"/>
      <color theme="0"/>
      <name val="Calibri"/>
    </font>
    <font>
      <sz val="9.0"/>
      <color theme="0"/>
      <name val="Calibri"/>
    </font>
    <font>
      <b/>
      <i/>
      <u/>
      <sz val="10.0"/>
      <color theme="1"/>
      <name val="Arial"/>
    </font>
    <font>
      <sz val="8.0"/>
      <color theme="1"/>
      <name val="Calibri"/>
    </font>
    <font>
      <b/>
      <sz val="10.0"/>
      <color rgb="FFFF0000"/>
      <name val="Calibri"/>
    </font>
    <font>
      <i/>
      <sz val="10.0"/>
      <color theme="1"/>
      <name val="Calibri"/>
    </font>
    <font>
      <sz val="10.0"/>
      <color rgb="FFC00000"/>
      <name val="Arial"/>
    </font>
    <font>
      <b/>
      <u/>
      <sz val="10.0"/>
      <color theme="1"/>
      <name val="Arial"/>
    </font>
    <font>
      <b/>
      <u/>
      <sz val="10.0"/>
      <color theme="1"/>
      <name val="Arial"/>
    </font>
    <font>
      <b/>
      <u/>
      <sz val="10.0"/>
      <color theme="1"/>
      <name val="Arial"/>
    </font>
    <font>
      <b/>
      <u/>
      <sz val="10.0"/>
      <color theme="1"/>
      <name val="Arial"/>
    </font>
    <font>
      <b/>
      <sz val="11.0"/>
      <color theme="0"/>
      <name val="Calibri"/>
    </font>
    <font>
      <b/>
      <sz val="8.0"/>
      <color theme="0"/>
      <name val="Arial"/>
    </font>
    <font>
      <b/>
      <u/>
      <sz val="11.0"/>
      <color theme="1"/>
      <name val="Calibri"/>
    </font>
    <font>
      <i/>
      <sz val="9.0"/>
      <color theme="0"/>
      <name val="Calibri"/>
    </font>
    <font>
      <b/>
      <i/>
      <u/>
      <sz val="11.0"/>
      <color theme="1"/>
      <name val="Calibri"/>
    </font>
    <font>
      <b/>
      <i/>
      <u/>
      <sz val="10.0"/>
      <color theme="1"/>
      <name val="Calibri"/>
    </font>
    <font>
      <b/>
      <i/>
      <sz val="10.0"/>
      <color theme="1"/>
      <name val="Calibri"/>
    </font>
    <font>
      <b/>
      <i/>
      <u/>
      <sz val="10.0"/>
      <color theme="1"/>
      <name val="Arial"/>
    </font>
    <font>
      <b/>
      <u/>
      <sz val="10.0"/>
      <color theme="1"/>
      <name val="Arial"/>
    </font>
    <font>
      <i/>
      <sz val="8.0"/>
      <color theme="0"/>
      <name val="Calibri"/>
    </font>
    <font>
      <i/>
      <sz val="8.0"/>
      <color theme="0"/>
      <name val="Arial"/>
    </font>
    <font>
      <i/>
      <sz val="10.0"/>
      <color theme="0"/>
      <name val="Arial"/>
    </font>
    <font>
      <sz val="11.0"/>
      <color theme="1"/>
      <name val="Arial Narrow"/>
    </font>
    <font>
      <b/>
      <sz val="9.0"/>
      <color theme="1"/>
      <name val="Arial"/>
    </font>
    <font>
      <i/>
      <sz val="9.0"/>
      <color theme="0"/>
      <name val="Arial"/>
    </font>
    <font>
      <i/>
      <sz val="9.0"/>
      <color rgb="FFFF0000"/>
      <name val="Arial"/>
    </font>
    <font>
      <b/>
      <u/>
      <sz val="10.0"/>
      <color theme="1"/>
      <name val="Arial"/>
    </font>
    <font>
      <i/>
      <u/>
      <sz val="10.0"/>
      <color theme="1"/>
      <name val="Arial"/>
    </font>
    <font>
      <i/>
      <sz val="7.0"/>
      <color theme="1"/>
      <name val="Arial"/>
    </font>
    <font>
      <sz val="10.0"/>
      <color rgb="FF001400"/>
      <name val="Arial"/>
    </font>
    <font>
      <sz val="11.0"/>
      <color rgb="FF001400"/>
      <name val="Arial"/>
    </font>
    <font>
      <b/>
      <sz val="10.0"/>
      <color rgb="FF001400"/>
      <name val="Arial"/>
    </font>
    <font>
      <i/>
      <sz val="10.0"/>
      <color rgb="FF001400"/>
      <name val="Arial"/>
    </font>
    <font>
      <sz val="9.0"/>
      <color theme="1"/>
      <name val="Calibri"/>
    </font>
    <font>
      <sz val="10.0"/>
      <color rgb="FF333333"/>
      <name val="Arial"/>
    </font>
    <font>
      <b/>
      <sz val="12.0"/>
      <color theme="1"/>
      <name val="Calibri"/>
    </font>
    <font>
      <sz val="10.0"/>
      <color rgb="FF000066"/>
      <name val="Arial"/>
    </font>
    <font>
      <b/>
      <sz val="10.0"/>
      <color rgb="FF000066"/>
      <name val="Arial"/>
    </font>
    <font>
      <b/>
      <u/>
      <sz val="10.0"/>
      <color theme="1"/>
      <name val="Arial"/>
    </font>
    <font>
      <u/>
      <sz val="9.0"/>
      <color theme="1"/>
      <name val="Arial"/>
    </font>
    <font>
      <b/>
      <u/>
      <sz val="10.0"/>
      <color theme="1"/>
      <name val="Arial"/>
    </font>
    <font>
      <u/>
      <sz val="9.0"/>
      <color theme="1"/>
      <name val="Arial"/>
    </font>
    <font>
      <b/>
      <sz val="11.0"/>
      <color theme="0"/>
      <name val="Arial"/>
    </font>
    <font>
      <i/>
      <sz val="8.0"/>
      <color theme="1"/>
      <name val="Calibri"/>
    </font>
    <font>
      <i/>
      <sz val="7.0"/>
      <color theme="1"/>
      <name val="Calibri"/>
    </font>
  </fonts>
  <fills count="8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9CC2E5"/>
        <bgColor rgb="FF9CC2E5"/>
      </patternFill>
    </fill>
    <fill>
      <patternFill patternType="solid">
        <fgColor rgb="FFA8D08D"/>
        <bgColor rgb="FFA8D08D"/>
      </patternFill>
    </fill>
    <fill>
      <patternFill patternType="solid">
        <fgColor rgb="FF66CCFF"/>
        <bgColor rgb="FF66CCFF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</fills>
  <borders count="99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 style="dotted">
        <color rgb="FF000000"/>
      </top>
      <bottom style="dotted">
        <color rgb="FF000000"/>
      </bottom>
    </border>
    <border>
      <top style="dotted">
        <color rgb="FF000000"/>
      </top>
      <bottom style="dotted">
        <color rgb="FF000000"/>
      </bottom>
    </border>
    <border>
      <left style="thin">
        <color rgb="FF000000"/>
      </left>
      <right style="thin">
        <color rgb="FF000000"/>
      </right>
      <top style="dotted">
        <color rgb="FF000000"/>
      </top>
      <bottom style="dotted">
        <color rgb="FF000000"/>
      </bottom>
    </border>
    <border>
      <left style="thin">
        <color rgb="FF000000"/>
      </left>
      <top style="thin">
        <color rgb="FF000000"/>
      </top>
      <bottom style="dotted">
        <color rgb="FF000000"/>
      </bottom>
    </border>
    <border>
      <top style="thin">
        <color rgb="FF000000"/>
      </top>
      <bottom style="dotted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</border>
    <border>
      <right style="thin">
        <color rgb="FF000000"/>
      </right>
      <top style="dotted">
        <color rgb="FF000000"/>
      </top>
      <bottom style="dotted">
        <color rgb="FF000000"/>
      </bottom>
    </border>
    <border>
      <left style="thin">
        <color rgb="FF000000"/>
      </left>
      <top style="dotted">
        <color rgb="FF000000"/>
      </top>
      <bottom style="double">
        <color rgb="FF000000"/>
      </bottom>
    </border>
    <border>
      <top style="dotted">
        <color rgb="FF000000"/>
      </top>
      <bottom style="double">
        <color rgb="FF000000"/>
      </bottom>
    </border>
    <border>
      <left style="thin">
        <color rgb="FF000000"/>
      </left>
      <right style="thin">
        <color rgb="FF000000"/>
      </right>
      <top style="dotted">
        <color rgb="FF000000"/>
      </top>
      <bottom style="double">
        <color rgb="FF000000"/>
      </bottom>
    </border>
    <border>
      <right style="thin">
        <color rgb="FF000000"/>
      </right>
      <top style="dotted">
        <color rgb="FF000000"/>
      </top>
      <bottom style="double">
        <color rgb="FF000000"/>
      </bottom>
    </border>
    <border>
      <left style="thin">
        <color rgb="FF000000"/>
      </left>
      <top style="double">
        <color rgb="FF000000"/>
      </top>
    </border>
    <border>
      <top style="double">
        <color rgb="FF000000"/>
      </top>
    </border>
    <border>
      <right style="thin">
        <color rgb="FF000000"/>
      </right>
      <top style="double">
        <color rgb="FF000000"/>
      </top>
    </border>
    <border>
      <left style="thin">
        <color rgb="FF000000"/>
      </left>
      <right style="thin">
        <color rgb="FF000000"/>
      </right>
      <top style="dotted">
        <color rgb="FF000000"/>
      </top>
    </border>
    <border>
      <left style="thin">
        <color rgb="FF000000"/>
      </left>
      <right style="thin">
        <color rgb="FF000000"/>
      </right>
      <bottom style="dotted">
        <color rgb="FF000000"/>
      </bottom>
    </border>
    <border>
      <left style="thin">
        <color rgb="FF000000"/>
      </left>
      <top style="dotted">
        <color rgb="FF000000"/>
      </top>
    </border>
    <border>
      <top style="dotted">
        <color rgb="FF000000"/>
      </top>
    </border>
    <border>
      <right style="thin">
        <color rgb="FF000000"/>
      </right>
      <top style="dotted">
        <color rgb="FF000000"/>
      </top>
    </border>
    <border>
      <left style="thin">
        <color rgb="FF000000"/>
      </left>
      <bottom style="double">
        <color rgb="FF000000"/>
      </bottom>
    </border>
    <border>
      <bottom style="double">
        <color rgb="FF000000"/>
      </bottom>
    </border>
    <border>
      <right style="thin">
        <color rgb="FF000000"/>
      </right>
      <bottom style="double">
        <color rgb="FF000000"/>
      </bottom>
    </border>
    <border>
      <left style="thin">
        <color rgb="FF000000"/>
      </left>
      <bottom style="dotted">
        <color rgb="FF000000"/>
      </bottom>
    </border>
    <border>
      <bottom style="dotted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double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bottom style="dotted">
        <color rgb="FF000000"/>
      </bottom>
    </border>
    <border>
      <left style="thin">
        <color rgb="FF000000"/>
      </left>
      <top style="dotted">
        <color rgb="FF000000"/>
      </top>
      <bottom style="thin">
        <color rgb="FF000000"/>
      </bottom>
    </border>
    <border>
      <top style="dotted">
        <color rgb="FF000000"/>
      </top>
      <bottom style="thin">
        <color rgb="FF000000"/>
      </bottom>
    </border>
    <border>
      <right style="thin">
        <color rgb="FF000000"/>
      </right>
      <top style="dotted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dotted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</border>
    <border>
      <left style="thin">
        <color rgb="FF000000"/>
      </left>
      <top style="thin">
        <color rgb="FF000000"/>
      </top>
      <bottom style="double">
        <color rgb="FF000000"/>
      </bottom>
    </border>
    <border>
      <top style="thin">
        <color rgb="FF000000"/>
      </top>
      <bottom style="double">
        <color rgb="FF000000"/>
      </bottom>
    </border>
    <border>
      <right style="thin">
        <color rgb="FF000000"/>
      </right>
      <top style="thin">
        <color rgb="FF000000"/>
      </top>
      <bottom style="double">
        <color rgb="FF000000"/>
      </bottom>
    </border>
    <border>
      <left/>
      <right/>
      <top/>
      <bottom/>
    </border>
    <border>
      <right style="thin">
        <color rgb="FF000000"/>
      </right>
      <top style="thin">
        <color rgb="FF000000"/>
      </top>
      <bottom style="dotted">
        <color rgb="FF000000"/>
      </bottom>
    </border>
    <border>
      <right style="hair">
        <color rgb="FF000000"/>
      </right>
    </border>
    <border>
      <left style="hair">
        <color rgb="FF000000"/>
      </left>
      <right style="thin">
        <color rgb="FF000000"/>
      </right>
      <top style="dotted">
        <color rgb="FF000000"/>
      </top>
      <bottom style="dotted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left style="thin">
        <color rgb="FF000000"/>
      </left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medium">
        <color rgb="FF000000"/>
      </left>
      <top style="thin">
        <color rgb="FF000000"/>
      </top>
      <bottom style="dotted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dotted">
        <color rgb="FF000000"/>
      </bottom>
    </border>
    <border>
      <left style="thin">
        <color rgb="FF000000"/>
      </left>
      <right style="thin">
        <color rgb="FF000000"/>
      </right>
      <top style="dotted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dotted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right style="hair">
        <color rgb="FF000000"/>
      </right>
      <top style="hair">
        <color rgb="FF000000"/>
      </top>
      <bottom style="thin">
        <color rgb="FF000000"/>
      </bottom>
    </border>
    <border>
      <right style="hair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right style="hair">
        <color rgb="FF000000"/>
      </right>
      <top style="thin">
        <color rgb="FF000000"/>
      </top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hair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right style="medium">
        <color rgb="FF000000"/>
      </right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right style="hair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left style="hair">
        <color rgb="FF000000"/>
      </left>
      <right style="thin">
        <color rgb="FF000000"/>
      </right>
      <top style="hair">
        <color rgb="FF000000"/>
      </top>
    </border>
    <border>
      <left style="thin">
        <color rgb="FF000000"/>
      </left>
      <right style="medium">
        <color rgb="FF000000"/>
      </right>
      <top style="hair">
        <color rgb="FF000000"/>
      </top>
    </border>
    <border>
      <left style="medium">
        <color rgb="FF000000"/>
      </left>
      <top style="dotted">
        <color rgb="FF000000"/>
      </top>
      <bottom style="dotted">
        <color rgb="FF000000"/>
      </bottom>
    </border>
    <border>
      <left style="thin">
        <color rgb="FF000000"/>
      </left>
      <right style="medium">
        <color rgb="FF000000"/>
      </right>
      <top style="dotted">
        <color rgb="FF000000"/>
      </top>
      <bottom style="dotted">
        <color rgb="FF000000"/>
      </bottom>
    </border>
    <border>
      <left style="thin">
        <color rgb="FF000000"/>
      </left>
      <right style="medium">
        <color rgb="FF000000"/>
      </right>
      <bottom style="dotted">
        <color rgb="FF000000"/>
      </bottom>
    </border>
    <border>
      <left style="medium">
        <color rgb="FF000000"/>
      </left>
      <bottom style="dotted">
        <color rgb="FF000000"/>
      </bottom>
    </border>
    <border>
      <left style="medium">
        <color rgb="FF000000"/>
      </left>
      <top style="thin">
        <color rgb="FF000000"/>
      </top>
      <bottom style="double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double">
        <color rgb="FF000000"/>
      </bottom>
    </border>
  </borders>
  <cellStyleXfs count="1">
    <xf borderId="0" fillId="0" fontId="0" numFmtId="0" applyAlignment="1" applyFont="1"/>
  </cellStyleXfs>
  <cellXfs count="2000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2" numFmtId="0" xfId="0" applyAlignment="1" applyFont="1">
      <alignment horizontal="center"/>
    </xf>
    <xf borderId="0" fillId="0" fontId="3" numFmtId="0" xfId="0" applyFont="1"/>
    <xf borderId="0" fillId="0" fontId="4" numFmtId="0" xfId="0" applyAlignment="1" applyFont="1">
      <alignment horizontal="center"/>
    </xf>
    <xf borderId="0" fillId="0" fontId="2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4" numFmtId="0" xfId="0" applyFont="1"/>
    <xf borderId="0" fillId="0" fontId="2" numFmtId="39" xfId="0" applyAlignment="1" applyFont="1" applyNumberFormat="1">
      <alignment horizontal="left"/>
    </xf>
    <xf borderId="0" fillId="0" fontId="3" numFmtId="0" xfId="0" applyAlignment="1" applyFont="1">
      <alignment horizontal="center"/>
    </xf>
    <xf borderId="1" fillId="0" fontId="2" numFmtId="0" xfId="0" applyAlignment="1" applyBorder="1" applyFont="1">
      <alignment horizontal="center" vertical="center"/>
    </xf>
    <xf borderId="2" fillId="0" fontId="5" numFmtId="0" xfId="0" applyBorder="1" applyFont="1"/>
    <xf borderId="3" fillId="0" fontId="5" numFmtId="0" xfId="0" applyBorder="1" applyFont="1"/>
    <xf borderId="4" fillId="0" fontId="2" numFmtId="0" xfId="0" applyAlignment="1" applyBorder="1" applyFont="1">
      <alignment horizontal="center" vertical="center"/>
    </xf>
    <xf quotePrefix="1" borderId="1" fillId="0" fontId="2" numFmtId="0" xfId="0" applyAlignment="1" applyBorder="1" applyFont="1">
      <alignment horizontal="center" vertical="center"/>
    </xf>
    <xf borderId="0" fillId="0" fontId="2" numFmtId="0" xfId="0" applyAlignment="1" applyFont="1">
      <alignment horizontal="center" vertical="center"/>
    </xf>
    <xf borderId="0" fillId="0" fontId="3" numFmtId="0" xfId="0" applyAlignment="1" applyFont="1">
      <alignment horizontal="center" vertical="center"/>
    </xf>
    <xf borderId="5" fillId="0" fontId="5" numFmtId="0" xfId="0" applyBorder="1" applyFont="1"/>
    <xf borderId="6" fillId="0" fontId="5" numFmtId="0" xfId="0" applyBorder="1" applyFont="1"/>
    <xf borderId="5" fillId="0" fontId="2" numFmtId="0" xfId="0" applyAlignment="1" applyBorder="1" applyFont="1">
      <alignment horizontal="center" vertical="center"/>
    </xf>
    <xf quotePrefix="1" borderId="7" fillId="0" fontId="2" numFmtId="0" xfId="0" applyAlignment="1" applyBorder="1" applyFont="1">
      <alignment horizontal="center" vertical="center"/>
    </xf>
    <xf quotePrefix="1" borderId="7" fillId="0" fontId="6" numFmtId="0" xfId="0" applyAlignment="1" applyBorder="1" applyFont="1">
      <alignment horizontal="center" vertical="center"/>
    </xf>
    <xf borderId="8" fillId="0" fontId="5" numFmtId="0" xfId="0" applyBorder="1" applyFont="1"/>
    <xf borderId="9" fillId="0" fontId="5" numFmtId="0" xfId="0" applyBorder="1" applyFont="1"/>
    <xf borderId="10" fillId="0" fontId="5" numFmtId="0" xfId="0" applyBorder="1" applyFont="1"/>
    <xf borderId="11" fillId="0" fontId="2" numFmtId="0" xfId="0" applyAlignment="1" applyBorder="1" applyFont="1">
      <alignment horizontal="center" vertical="center"/>
    </xf>
    <xf borderId="11" fillId="0" fontId="2" numFmtId="0" xfId="0" applyAlignment="1" applyBorder="1" applyFont="1">
      <alignment horizontal="center"/>
    </xf>
    <xf borderId="5" fillId="0" fontId="4" numFmtId="39" xfId="0" applyAlignment="1" applyBorder="1" applyFont="1" applyNumberFormat="1">
      <alignment horizontal="left" vertical="center"/>
    </xf>
    <xf borderId="0" fillId="0" fontId="2" numFmtId="39" xfId="0" applyAlignment="1" applyFont="1" applyNumberFormat="1">
      <alignment horizontal="left" vertical="center"/>
    </xf>
    <xf borderId="7" fillId="0" fontId="2" numFmtId="0" xfId="0" applyAlignment="1" applyBorder="1" applyFont="1">
      <alignment horizontal="center" vertical="center"/>
    </xf>
    <xf borderId="7" fillId="0" fontId="2" numFmtId="0" xfId="0" applyAlignment="1" applyBorder="1" applyFont="1">
      <alignment vertical="center"/>
    </xf>
    <xf borderId="4" fillId="0" fontId="2" numFmtId="0" xfId="0" applyAlignment="1" applyBorder="1" applyFont="1">
      <alignment vertical="center"/>
    </xf>
    <xf borderId="5" fillId="0" fontId="2" numFmtId="39" xfId="0" applyAlignment="1" applyBorder="1" applyFont="1" applyNumberFormat="1">
      <alignment horizontal="left" vertical="center"/>
    </xf>
    <xf borderId="0" fillId="0" fontId="4" numFmtId="39" xfId="0" applyAlignment="1" applyFont="1" applyNumberFormat="1">
      <alignment horizontal="left" vertical="center"/>
    </xf>
    <xf quotePrefix="1" borderId="7" fillId="0" fontId="2" numFmtId="39" xfId="0" applyAlignment="1" applyBorder="1" applyFont="1" applyNumberFormat="1">
      <alignment horizontal="center" vertical="center"/>
    </xf>
    <xf borderId="7" fillId="0" fontId="2" numFmtId="4" xfId="0" applyAlignment="1" applyBorder="1" applyFont="1" applyNumberFormat="1">
      <alignment vertical="center"/>
    </xf>
    <xf borderId="0" fillId="0" fontId="2" numFmtId="4" xfId="0" applyAlignment="1" applyFont="1" applyNumberFormat="1">
      <alignment vertical="center"/>
    </xf>
    <xf borderId="0" fillId="0" fontId="3" numFmtId="4" xfId="0" applyAlignment="1" applyFont="1" applyNumberFormat="1">
      <alignment vertical="center"/>
    </xf>
    <xf borderId="7" fillId="0" fontId="2" numFmtId="164" xfId="0" applyAlignment="1" applyBorder="1" applyFont="1" applyNumberFormat="1">
      <alignment vertical="center"/>
    </xf>
    <xf borderId="0" fillId="0" fontId="7" numFmtId="4" xfId="0" applyAlignment="1" applyFont="1" applyNumberFormat="1">
      <alignment shrinkToFit="1" vertical="center" wrapText="0"/>
    </xf>
    <xf borderId="5" fillId="0" fontId="2" numFmtId="0" xfId="0" applyAlignment="1" applyBorder="1" applyFont="1">
      <alignment vertical="center"/>
    </xf>
    <xf borderId="0" fillId="0" fontId="3" numFmtId="4" xfId="0" applyFont="1" applyNumberFormat="1"/>
    <xf borderId="12" fillId="0" fontId="4" numFmtId="39" xfId="0" applyAlignment="1" applyBorder="1" applyFont="1" applyNumberFormat="1">
      <alignment horizontal="left" vertical="center"/>
    </xf>
    <xf borderId="13" fillId="0" fontId="4" numFmtId="39" xfId="0" applyAlignment="1" applyBorder="1" applyFont="1" applyNumberFormat="1">
      <alignment horizontal="left" vertical="center"/>
    </xf>
    <xf borderId="13" fillId="0" fontId="4" numFmtId="0" xfId="0" applyAlignment="1" applyBorder="1" applyFont="1">
      <alignment vertical="center"/>
    </xf>
    <xf borderId="14" fillId="0" fontId="4" numFmtId="0" xfId="0" applyAlignment="1" applyBorder="1" applyFont="1">
      <alignment horizontal="center" vertical="center"/>
    </xf>
    <xf borderId="14" fillId="0" fontId="4" numFmtId="4" xfId="0" applyAlignment="1" applyBorder="1" applyFont="1" applyNumberFormat="1">
      <alignment vertical="center"/>
    </xf>
    <xf borderId="0" fillId="0" fontId="4" numFmtId="4" xfId="0" applyAlignment="1" applyFont="1" applyNumberFormat="1">
      <alignment vertical="center"/>
    </xf>
    <xf borderId="0" fillId="0" fontId="8" numFmtId="9" xfId="0" applyAlignment="1" applyFont="1" applyNumberFormat="1">
      <alignment horizontal="center"/>
    </xf>
    <xf borderId="0" fillId="0" fontId="9" numFmtId="4" xfId="0" applyAlignment="1" applyFont="1" applyNumberFormat="1">
      <alignment vertical="center"/>
    </xf>
    <xf borderId="7" fillId="0" fontId="2" numFmtId="164" xfId="0" applyAlignment="1" applyBorder="1" applyFont="1" applyNumberFormat="1">
      <alignment horizontal="center" vertical="center"/>
    </xf>
    <xf borderId="7" fillId="0" fontId="4" numFmtId="4" xfId="0" applyAlignment="1" applyBorder="1" applyFont="1" applyNumberFormat="1">
      <alignment horizontal="left" vertical="center"/>
    </xf>
    <xf borderId="0" fillId="0" fontId="4" numFmtId="4" xfId="0" applyAlignment="1" applyFont="1" applyNumberFormat="1">
      <alignment horizontal="left" vertical="center"/>
    </xf>
    <xf borderId="0" fillId="0" fontId="8" numFmtId="4" xfId="0" applyAlignment="1" applyFont="1" applyNumberFormat="1">
      <alignment horizontal="center" vertical="top"/>
    </xf>
    <xf borderId="0" fillId="0" fontId="9" numFmtId="4" xfId="0" applyAlignment="1" applyFont="1" applyNumberFormat="1">
      <alignment horizontal="left" vertical="center"/>
    </xf>
    <xf borderId="5" fillId="0" fontId="2" numFmtId="39" xfId="0" applyAlignment="1" applyBorder="1" applyFont="1" applyNumberFormat="1">
      <alignment horizontal="left"/>
    </xf>
    <xf quotePrefix="1" borderId="7" fillId="0" fontId="2" numFmtId="39" xfId="0" applyAlignment="1" applyBorder="1" applyFont="1" applyNumberFormat="1">
      <alignment horizontal="center"/>
    </xf>
    <xf borderId="7" fillId="0" fontId="2" numFmtId="4" xfId="0" applyAlignment="1" applyBorder="1" applyFont="1" applyNumberFormat="1">
      <alignment horizontal="right"/>
    </xf>
    <xf borderId="0" fillId="0" fontId="2" numFmtId="4" xfId="0" applyAlignment="1" applyFont="1" applyNumberFormat="1">
      <alignment horizontal="right"/>
    </xf>
    <xf borderId="0" fillId="0" fontId="3" numFmtId="4" xfId="0" applyAlignment="1" applyFont="1" applyNumberFormat="1">
      <alignment horizontal="right"/>
    </xf>
    <xf borderId="8" fillId="0" fontId="2" numFmtId="39" xfId="0" applyAlignment="1" applyBorder="1" applyFont="1" applyNumberFormat="1">
      <alignment horizontal="left" vertical="center"/>
    </xf>
    <xf borderId="9" fillId="0" fontId="2" numFmtId="39" xfId="0" applyAlignment="1" applyBorder="1" applyFont="1" applyNumberFormat="1">
      <alignment horizontal="left" vertical="center"/>
    </xf>
    <xf borderId="9" fillId="0" fontId="2" numFmtId="0" xfId="0" applyAlignment="1" applyBorder="1" applyFont="1">
      <alignment vertical="center"/>
    </xf>
    <xf quotePrefix="1" borderId="11" fillId="0" fontId="2" numFmtId="39" xfId="0" applyAlignment="1" applyBorder="1" applyFont="1" applyNumberFormat="1">
      <alignment horizontal="center" vertical="center"/>
    </xf>
    <xf borderId="11" fillId="0" fontId="2" numFmtId="4" xfId="0" applyAlignment="1" applyBorder="1" applyFont="1" applyNumberFormat="1">
      <alignment vertical="center"/>
    </xf>
    <xf borderId="0" fillId="0" fontId="2" numFmtId="39" xfId="0" applyAlignment="1" applyFont="1" applyNumberFormat="1">
      <alignment horizontal="center" vertical="center"/>
    </xf>
    <xf borderId="1" fillId="0" fontId="2" numFmtId="39" xfId="0" applyAlignment="1" applyBorder="1" applyFont="1" applyNumberFormat="1">
      <alignment horizontal="center" vertical="center"/>
    </xf>
    <xf borderId="2" fillId="0" fontId="2" numFmtId="39" xfId="0" applyAlignment="1" applyBorder="1" applyFont="1" applyNumberFormat="1">
      <alignment horizontal="left" vertical="center"/>
    </xf>
    <xf borderId="2" fillId="0" fontId="2" numFmtId="0" xfId="0" applyAlignment="1" applyBorder="1" applyFont="1">
      <alignment vertical="center"/>
    </xf>
    <xf quotePrefix="1" borderId="4" fillId="0" fontId="2" numFmtId="39" xfId="0" applyAlignment="1" applyBorder="1" applyFont="1" applyNumberFormat="1">
      <alignment horizontal="center" vertical="center"/>
    </xf>
    <xf borderId="4" fillId="0" fontId="2" numFmtId="4" xfId="0" applyAlignment="1" applyBorder="1" applyFont="1" applyNumberFormat="1">
      <alignment vertical="center"/>
    </xf>
    <xf borderId="5" fillId="0" fontId="2" numFmtId="39" xfId="0" applyAlignment="1" applyBorder="1" applyFont="1" applyNumberFormat="1">
      <alignment horizontal="center" vertical="center"/>
    </xf>
    <xf borderId="0" fillId="0" fontId="10" numFmtId="39" xfId="0" applyAlignment="1" applyFont="1" applyNumberFormat="1">
      <alignment horizontal="left" vertical="center"/>
    </xf>
    <xf borderId="6" fillId="0" fontId="10" numFmtId="0" xfId="0" applyAlignment="1" applyBorder="1" applyFont="1">
      <alignment vertical="center"/>
    </xf>
    <xf borderId="6" fillId="0" fontId="2" numFmtId="0" xfId="0" applyAlignment="1" applyBorder="1" applyFont="1">
      <alignment vertical="center"/>
    </xf>
    <xf borderId="5" fillId="0" fontId="2" numFmtId="39" xfId="0" applyAlignment="1" applyBorder="1" applyFont="1" applyNumberFormat="1">
      <alignment horizontal="center"/>
    </xf>
    <xf borderId="7" fillId="0" fontId="2" numFmtId="4" xfId="0" applyBorder="1" applyFont="1" applyNumberFormat="1"/>
    <xf borderId="0" fillId="0" fontId="2" numFmtId="4" xfId="0" applyFont="1" applyNumberFormat="1"/>
    <xf borderId="0" fillId="0" fontId="10" numFmtId="0" xfId="0" applyAlignment="1" applyFont="1">
      <alignment vertical="center"/>
    </xf>
    <xf borderId="0" fillId="0" fontId="10" numFmtId="39" xfId="0" applyAlignment="1" applyFont="1" applyNumberFormat="1">
      <alignment horizontal="center" vertical="center"/>
    </xf>
    <xf borderId="7" fillId="0" fontId="2" numFmtId="4" xfId="0" applyAlignment="1" applyBorder="1" applyFont="1" applyNumberFormat="1">
      <alignment horizontal="right" vertical="center"/>
    </xf>
    <xf borderId="6" fillId="0" fontId="2" numFmtId="4" xfId="0" applyAlignment="1" applyBorder="1" applyFont="1" applyNumberFormat="1">
      <alignment horizontal="right" vertical="center"/>
    </xf>
    <xf borderId="0" fillId="0" fontId="2" numFmtId="4" xfId="0" applyAlignment="1" applyFont="1" applyNumberFormat="1">
      <alignment horizontal="right" vertical="center"/>
    </xf>
    <xf borderId="0" fillId="0" fontId="3" numFmtId="4" xfId="0" applyAlignment="1" applyFont="1" applyNumberFormat="1">
      <alignment horizontal="right" vertical="center"/>
    </xf>
    <xf borderId="0" fillId="0" fontId="11" numFmtId="39" xfId="0" applyAlignment="1" applyFont="1" applyNumberFormat="1">
      <alignment horizontal="left" vertical="center"/>
    </xf>
    <xf quotePrefix="1" borderId="5" fillId="0" fontId="2" numFmtId="0" xfId="0" applyAlignment="1" applyBorder="1" applyFont="1">
      <alignment horizontal="center" vertical="center"/>
    </xf>
    <xf borderId="0" fillId="0" fontId="12" numFmtId="39" xfId="0" applyAlignment="1" applyFont="1" applyNumberFormat="1">
      <alignment horizontal="left" vertical="center"/>
    </xf>
    <xf borderId="8" fillId="0" fontId="2" numFmtId="39" xfId="0" applyAlignment="1" applyBorder="1" applyFont="1" applyNumberFormat="1">
      <alignment horizontal="center" vertical="center"/>
    </xf>
    <xf borderId="9" fillId="0" fontId="1" numFmtId="39" xfId="0" applyAlignment="1" applyBorder="1" applyFont="1" applyNumberFormat="1">
      <alignment horizontal="left" vertical="center"/>
    </xf>
    <xf borderId="8" fillId="0" fontId="2" numFmtId="0" xfId="0" applyAlignment="1" applyBorder="1" applyFont="1">
      <alignment horizontal="center" vertical="center"/>
    </xf>
    <xf borderId="11" fillId="0" fontId="2" numFmtId="4" xfId="0" applyBorder="1" applyFont="1" applyNumberFormat="1"/>
    <xf borderId="0" fillId="0" fontId="1" numFmtId="39" xfId="0" applyAlignment="1" applyFont="1" applyNumberFormat="1">
      <alignment horizontal="left" vertical="center"/>
    </xf>
    <xf borderId="0" fillId="0" fontId="2" numFmtId="39" xfId="0" applyAlignment="1" applyFont="1" applyNumberFormat="1">
      <alignment horizontal="center"/>
    </xf>
    <xf borderId="0" fillId="0" fontId="3" numFmtId="39" xfId="0" applyAlignment="1" applyFont="1" applyNumberFormat="1">
      <alignment horizontal="center"/>
    </xf>
    <xf borderId="1" fillId="0" fontId="2" numFmtId="0" xfId="0" applyAlignment="1" applyBorder="1" applyFont="1">
      <alignment vertical="center"/>
    </xf>
    <xf borderId="2" fillId="0" fontId="13" numFmtId="0" xfId="0" applyAlignment="1" applyBorder="1" applyFont="1">
      <alignment vertical="center"/>
    </xf>
    <xf borderId="2" fillId="0" fontId="2" numFmtId="39" xfId="0" applyAlignment="1" applyBorder="1" applyFont="1" applyNumberFormat="1">
      <alignment horizontal="center" vertical="center"/>
    </xf>
    <xf quotePrefix="1" borderId="4" fillId="0" fontId="4" numFmtId="4" xfId="0" applyAlignment="1" applyBorder="1" applyFont="1" applyNumberFormat="1">
      <alignment horizontal="left" vertical="center"/>
    </xf>
    <xf borderId="4" fillId="0" fontId="4" numFmtId="4" xfId="0" applyAlignment="1" applyBorder="1" applyFont="1" applyNumberFormat="1">
      <alignment horizontal="left" vertical="center"/>
    </xf>
    <xf borderId="4" fillId="0" fontId="2" numFmtId="4" xfId="0" applyBorder="1" applyFont="1" applyNumberFormat="1"/>
    <xf borderId="4" fillId="0" fontId="4" numFmtId="4" xfId="0" applyAlignment="1" applyBorder="1" applyFont="1" applyNumberFormat="1">
      <alignment horizontal="right" vertical="center"/>
    </xf>
    <xf borderId="0" fillId="0" fontId="4" numFmtId="4" xfId="0" applyAlignment="1" applyFont="1" applyNumberFormat="1">
      <alignment horizontal="right" vertical="center"/>
    </xf>
    <xf quotePrefix="1" borderId="7" fillId="0" fontId="2" numFmtId="0" xfId="0" applyAlignment="1" applyBorder="1" applyFont="1">
      <alignment horizontal="center"/>
    </xf>
    <xf borderId="6" fillId="0" fontId="2" numFmtId="0" xfId="0" applyAlignment="1" applyBorder="1" applyFont="1">
      <alignment horizontal="center" vertical="center"/>
    </xf>
    <xf borderId="7" fillId="0" fontId="2" numFmtId="0" xfId="0" applyAlignment="1" applyBorder="1" applyFont="1">
      <alignment horizontal="center"/>
    </xf>
    <xf borderId="6" fillId="0" fontId="2" numFmtId="0" xfId="0" applyAlignment="1" applyBorder="1" applyFont="1">
      <alignment horizontal="center"/>
    </xf>
    <xf borderId="7" fillId="0" fontId="2" numFmtId="39" xfId="0" applyAlignment="1" applyBorder="1" applyFont="1" applyNumberFormat="1">
      <alignment horizontal="center" vertical="center"/>
    </xf>
    <xf quotePrefix="1" borderId="7" fillId="0" fontId="4" numFmtId="4" xfId="0" applyAlignment="1" applyBorder="1" applyFont="1" applyNumberFormat="1">
      <alignment horizontal="left" vertical="center"/>
    </xf>
    <xf borderId="5" fillId="0" fontId="10" numFmtId="0" xfId="0" applyBorder="1" applyFont="1"/>
    <xf borderId="0" fillId="0" fontId="14" numFmtId="0" xfId="0" applyFont="1"/>
    <xf borderId="0" fillId="0" fontId="0" numFmtId="0" xfId="0" applyFont="1"/>
    <xf borderId="7" fillId="0" fontId="0" numFmtId="4" xfId="0" applyAlignment="1" applyBorder="1" applyFont="1" applyNumberFormat="1">
      <alignment horizontal="right"/>
    </xf>
    <xf borderId="6" fillId="0" fontId="2" numFmtId="4" xfId="0" applyAlignment="1" applyBorder="1" applyFont="1" applyNumberFormat="1">
      <alignment horizontal="right"/>
    </xf>
    <xf borderId="5" fillId="0" fontId="2" numFmtId="0" xfId="0" applyBorder="1" applyFont="1"/>
    <xf borderId="7" fillId="0" fontId="2" numFmtId="39" xfId="0" applyAlignment="1" applyBorder="1" applyFont="1" applyNumberFormat="1">
      <alignment horizontal="center"/>
    </xf>
    <xf borderId="7" fillId="0" fontId="2" numFmtId="165" xfId="0" applyBorder="1" applyFont="1" applyNumberFormat="1"/>
    <xf borderId="0" fillId="0" fontId="2" numFmtId="165" xfId="0" applyFont="1" applyNumberFormat="1"/>
    <xf borderId="0" fillId="0" fontId="3" numFmtId="165" xfId="0" applyFont="1" applyNumberFormat="1"/>
    <xf borderId="0" fillId="0" fontId="15" numFmtId="0" xfId="0" applyAlignment="1" applyFont="1">
      <alignment vertical="center"/>
    </xf>
    <xf borderId="0" fillId="0" fontId="16" numFmtId="39" xfId="0" applyAlignment="1" applyFont="1" applyNumberFormat="1">
      <alignment horizontal="left" vertical="center"/>
    </xf>
    <xf borderId="7" fillId="0" fontId="4" numFmtId="4" xfId="0" applyBorder="1" applyFont="1" applyNumberFormat="1"/>
    <xf borderId="0" fillId="0" fontId="4" numFmtId="4" xfId="0" applyFont="1" applyNumberFormat="1"/>
    <xf borderId="0" fillId="0" fontId="9" numFmtId="4" xfId="0" applyFont="1" applyNumberFormat="1"/>
    <xf borderId="0" fillId="0" fontId="17" numFmtId="39" xfId="0" applyAlignment="1" applyFont="1" applyNumberFormat="1">
      <alignment vertical="center"/>
    </xf>
    <xf borderId="7" fillId="0" fontId="4" numFmtId="4" xfId="0" applyAlignment="1" applyBorder="1" applyFont="1" applyNumberFormat="1">
      <alignment vertical="center"/>
    </xf>
    <xf borderId="7" fillId="0" fontId="4" numFmtId="4" xfId="0" applyAlignment="1" applyBorder="1" applyFont="1" applyNumberFormat="1">
      <alignment horizontal="right" vertical="center"/>
    </xf>
    <xf borderId="0" fillId="0" fontId="9" numFmtId="4" xfId="0" applyAlignment="1" applyFont="1" applyNumberFormat="1">
      <alignment horizontal="right" vertical="center"/>
    </xf>
    <xf borderId="0" fillId="0" fontId="6" numFmtId="39" xfId="0" applyAlignment="1" applyFont="1" applyNumberFormat="1">
      <alignment horizontal="left" vertical="center"/>
    </xf>
    <xf quotePrefix="1" borderId="5" fillId="0" fontId="2" numFmtId="39" xfId="0" applyAlignment="1" applyBorder="1" applyFont="1" applyNumberFormat="1">
      <alignment horizontal="center" vertical="center"/>
    </xf>
    <xf borderId="0" fillId="0" fontId="2" numFmtId="39" xfId="0" applyAlignment="1" applyFont="1" applyNumberFormat="1">
      <alignment vertical="center"/>
    </xf>
    <xf borderId="9" fillId="0" fontId="2" numFmtId="39" xfId="0" applyAlignment="1" applyBorder="1" applyFont="1" applyNumberFormat="1">
      <alignment vertical="center"/>
    </xf>
    <xf borderId="9" fillId="0" fontId="18" numFmtId="39" xfId="0" applyAlignment="1" applyBorder="1" applyFont="1" applyNumberFormat="1">
      <alignment vertical="center"/>
    </xf>
    <xf borderId="11" fillId="0" fontId="2" numFmtId="4" xfId="0" applyAlignment="1" applyBorder="1" applyFont="1" applyNumberFormat="1">
      <alignment horizontal="right" vertical="center"/>
    </xf>
    <xf borderId="6" fillId="0" fontId="4" numFmtId="4" xfId="0" applyAlignment="1" applyBorder="1" applyFont="1" applyNumberFormat="1">
      <alignment horizontal="right" vertical="center"/>
    </xf>
    <xf borderId="0" fillId="0" fontId="19" numFmtId="0" xfId="0" applyFont="1"/>
    <xf quotePrefix="1" borderId="6" fillId="0" fontId="4" numFmtId="4" xfId="0" applyAlignment="1" applyBorder="1" applyFont="1" applyNumberFormat="1">
      <alignment horizontal="left"/>
    </xf>
    <xf borderId="7" fillId="0" fontId="4" numFmtId="4" xfId="0" applyAlignment="1" applyBorder="1" applyFont="1" applyNumberFormat="1">
      <alignment horizontal="right"/>
    </xf>
    <xf quotePrefix="1" borderId="7" fillId="0" fontId="4" numFmtId="4" xfId="0" applyAlignment="1" applyBorder="1" applyFont="1" applyNumberFormat="1">
      <alignment horizontal="left"/>
    </xf>
    <xf borderId="0" fillId="0" fontId="4" numFmtId="4" xfId="0" applyAlignment="1" applyFont="1" applyNumberFormat="1">
      <alignment horizontal="right"/>
    </xf>
    <xf borderId="0" fillId="0" fontId="20" numFmtId="0" xfId="0" applyAlignment="1" applyFont="1">
      <alignment vertical="center"/>
    </xf>
    <xf quotePrefix="1" borderId="6" fillId="0" fontId="4" numFmtId="4" xfId="0" applyAlignment="1" applyBorder="1" applyFont="1" applyNumberFormat="1">
      <alignment vertical="center"/>
    </xf>
    <xf quotePrefix="1" borderId="7" fillId="0" fontId="4" numFmtId="4" xfId="0" applyAlignment="1" applyBorder="1" applyFont="1" applyNumberFormat="1">
      <alignment vertical="center"/>
    </xf>
    <xf borderId="0" fillId="0" fontId="0" numFmtId="39" xfId="0" applyAlignment="1" applyFont="1" applyNumberFormat="1">
      <alignment horizontal="center"/>
    </xf>
    <xf borderId="0" fillId="0" fontId="21" numFmtId="39" xfId="0" applyAlignment="1" applyFont="1" applyNumberFormat="1">
      <alignment vertical="center"/>
    </xf>
    <xf borderId="0" fillId="0" fontId="22" numFmtId="39" xfId="0" applyAlignment="1" applyFont="1" applyNumberFormat="1">
      <alignment vertical="center"/>
    </xf>
    <xf borderId="7" fillId="0" fontId="2" numFmtId="4" xfId="0" applyAlignment="1" applyBorder="1" applyFont="1" applyNumberFormat="1">
      <alignment horizontal="center" vertical="center"/>
    </xf>
    <xf borderId="6" fillId="0" fontId="2" numFmtId="0" xfId="0" applyBorder="1" applyFont="1"/>
    <xf quotePrefix="1" borderId="7" fillId="0" fontId="4" numFmtId="0" xfId="0" applyBorder="1" applyFont="1"/>
    <xf borderId="7" fillId="0" fontId="2" numFmtId="0" xfId="0" applyBorder="1" applyFont="1"/>
    <xf borderId="7" fillId="0" fontId="4" numFmtId="0" xfId="0" applyBorder="1" applyFont="1"/>
    <xf borderId="0" fillId="0" fontId="9" numFmtId="0" xfId="0" applyFont="1"/>
    <xf borderId="5" fillId="0" fontId="2" numFmtId="4" xfId="0" applyAlignment="1" applyBorder="1" applyFont="1" applyNumberFormat="1">
      <alignment horizontal="center" vertical="center"/>
    </xf>
    <xf borderId="6" fillId="0" fontId="23" numFmtId="0" xfId="0" applyAlignment="1" applyBorder="1" applyFont="1">
      <alignment vertical="center"/>
    </xf>
    <xf borderId="5" fillId="0" fontId="2" numFmtId="0" xfId="0" applyAlignment="1" applyBorder="1" applyFont="1">
      <alignment horizontal="center"/>
    </xf>
    <xf borderId="7" fillId="0" fontId="4" numFmtId="4" xfId="0" applyAlignment="1" applyBorder="1" applyFont="1" applyNumberFormat="1">
      <alignment horizontal="center" vertical="center"/>
    </xf>
    <xf quotePrefix="1" borderId="7" fillId="0" fontId="4" numFmtId="4" xfId="0" applyBorder="1" applyFont="1" applyNumberFormat="1"/>
    <xf quotePrefix="1" borderId="5" fillId="0" fontId="2" numFmtId="0" xfId="0" applyAlignment="1" applyBorder="1" applyFont="1">
      <alignment horizontal="center"/>
    </xf>
    <xf borderId="8" fillId="0" fontId="2" numFmtId="0" xfId="0" applyBorder="1" applyFont="1"/>
    <xf borderId="10" fillId="0" fontId="2" numFmtId="0" xfId="0" applyAlignment="1" applyBorder="1" applyFont="1">
      <alignment vertical="center"/>
    </xf>
    <xf quotePrefix="1" borderId="8" fillId="0" fontId="2" numFmtId="0" xfId="0" applyAlignment="1" applyBorder="1" applyFont="1">
      <alignment horizontal="center"/>
    </xf>
    <xf borderId="0" fillId="0" fontId="3" numFmtId="4" xfId="0" applyAlignment="1" applyFont="1" applyNumberFormat="1">
      <alignment horizontal="center"/>
    </xf>
    <xf borderId="5" fillId="0" fontId="2" numFmtId="4" xfId="0" applyBorder="1" applyFont="1" applyNumberFormat="1"/>
    <xf quotePrefix="1" borderId="0" fillId="0" fontId="2" numFmtId="0" xfId="0" applyAlignment="1" applyFont="1">
      <alignment horizontal="center"/>
    </xf>
    <xf quotePrefix="1" borderId="0" fillId="0" fontId="2" numFmtId="0" xfId="0" applyAlignment="1" applyFont="1">
      <alignment horizontal="center" vertical="center"/>
    </xf>
    <xf borderId="5" fillId="0" fontId="24" numFmtId="0" xfId="0" applyAlignment="1" applyBorder="1" applyFont="1">
      <alignment vertical="center"/>
    </xf>
    <xf borderId="6" fillId="0" fontId="4" numFmtId="39" xfId="0" applyAlignment="1" applyBorder="1" applyFont="1" applyNumberFormat="1">
      <alignment horizontal="center" vertical="center"/>
    </xf>
    <xf quotePrefix="1" borderId="0" fillId="0" fontId="2" numFmtId="0" xfId="0" applyAlignment="1" applyFont="1">
      <alignment horizontal="left" vertical="center"/>
    </xf>
    <xf borderId="6" fillId="0" fontId="2" numFmtId="39" xfId="0" applyAlignment="1" applyBorder="1" applyFont="1" applyNumberFormat="1">
      <alignment horizontal="center" vertical="center"/>
    </xf>
    <xf borderId="9" fillId="0" fontId="2" numFmtId="0" xfId="0" applyAlignment="1" applyBorder="1" applyFont="1">
      <alignment horizontal="center" vertical="center"/>
    </xf>
    <xf borderId="10" fillId="0" fontId="2" numFmtId="0" xfId="0" applyAlignment="1" applyBorder="1" applyFont="1">
      <alignment horizontal="center"/>
    </xf>
    <xf borderId="0" fillId="0" fontId="25" numFmtId="0" xfId="0" applyAlignment="1" applyFont="1">
      <alignment horizontal="left" vertical="center"/>
    </xf>
    <xf borderId="7" fillId="0" fontId="2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vertical="top"/>
    </xf>
    <xf borderId="0" fillId="0" fontId="2" numFmtId="0" xfId="0" applyAlignment="1" applyFont="1">
      <alignment vertical="top"/>
    </xf>
    <xf borderId="0" fillId="0" fontId="4" numFmtId="4" xfId="0" applyAlignment="1" applyFont="1" applyNumberFormat="1">
      <alignment horizontal="left"/>
    </xf>
    <xf borderId="0" fillId="0" fontId="9" numFmtId="4" xfId="0" applyAlignment="1" applyFont="1" applyNumberFormat="1">
      <alignment horizontal="left"/>
    </xf>
    <xf borderId="7" fillId="0" fontId="4" numFmtId="164" xfId="0" applyAlignment="1" applyBorder="1" applyFont="1" applyNumberFormat="1">
      <alignment vertical="center"/>
    </xf>
    <xf quotePrefix="1" borderId="7" fillId="0" fontId="4" numFmtId="164" xfId="0" applyAlignment="1" applyBorder="1" applyFont="1" applyNumberFormat="1">
      <alignment vertical="center"/>
    </xf>
    <xf borderId="0" fillId="0" fontId="4" numFmtId="164" xfId="0" applyAlignment="1" applyFont="1" applyNumberFormat="1">
      <alignment vertical="center"/>
    </xf>
    <xf borderId="0" fillId="0" fontId="9" numFmtId="164" xfId="0" applyAlignment="1" applyFont="1" applyNumberFormat="1">
      <alignment vertical="center"/>
    </xf>
    <xf borderId="8" fillId="0" fontId="2" numFmtId="0" xfId="0" applyAlignment="1" applyBorder="1" applyFont="1">
      <alignment vertical="top"/>
    </xf>
    <xf borderId="9" fillId="0" fontId="2" numFmtId="39" xfId="0" applyAlignment="1" applyBorder="1" applyFont="1" applyNumberFormat="1">
      <alignment horizontal="left" vertical="top"/>
    </xf>
    <xf borderId="9" fillId="0" fontId="2" numFmtId="0" xfId="0" applyAlignment="1" applyBorder="1" applyFont="1">
      <alignment vertical="top"/>
    </xf>
    <xf quotePrefix="1" borderId="11" fillId="0" fontId="2" numFmtId="0" xfId="0" applyAlignment="1" applyBorder="1" applyFont="1">
      <alignment horizontal="center" vertical="top"/>
    </xf>
    <xf borderId="11" fillId="0" fontId="2" numFmtId="4" xfId="0" applyAlignment="1" applyBorder="1" applyFont="1" applyNumberFormat="1">
      <alignment vertical="top"/>
    </xf>
    <xf borderId="11" fillId="0" fontId="2" numFmtId="4" xfId="0" applyAlignment="1" applyBorder="1" applyFont="1" applyNumberFormat="1">
      <alignment horizontal="right" vertical="top"/>
    </xf>
    <xf borderId="0" fillId="0" fontId="2" numFmtId="4" xfId="0" applyAlignment="1" applyFont="1" applyNumberFormat="1">
      <alignment horizontal="right" vertical="top"/>
    </xf>
    <xf borderId="5" fillId="0" fontId="10" numFmtId="0" xfId="0" applyAlignment="1" applyBorder="1" applyFont="1">
      <alignment vertical="center"/>
    </xf>
    <xf borderId="0" fillId="0" fontId="26" numFmtId="39" xfId="0" applyAlignment="1" applyFont="1" applyNumberFormat="1">
      <alignment horizontal="left" vertical="center"/>
    </xf>
    <xf quotePrefix="1" borderId="6" fillId="0" fontId="4" numFmtId="4" xfId="0" applyAlignment="1" applyBorder="1" applyFont="1" applyNumberFormat="1">
      <alignment horizontal="left" vertical="center"/>
    </xf>
    <xf borderId="6" fillId="0" fontId="2" numFmtId="4" xfId="0" applyAlignment="1" applyBorder="1" applyFont="1" applyNumberFormat="1">
      <alignment vertical="center"/>
    </xf>
    <xf borderId="0" fillId="0" fontId="27" numFmtId="0" xfId="0" applyAlignment="1" applyFont="1">
      <alignment horizontal="center" vertical="center"/>
    </xf>
    <xf borderId="5" fillId="0" fontId="10" numFmtId="39" xfId="0" applyAlignment="1" applyBorder="1" applyFont="1" applyNumberFormat="1">
      <alignment horizontal="left" vertical="center"/>
    </xf>
    <xf borderId="0" fillId="0" fontId="28" numFmtId="0" xfId="0" applyAlignment="1" applyFont="1">
      <alignment vertical="center"/>
    </xf>
    <xf borderId="0" fillId="0" fontId="0" numFmtId="0" xfId="0" applyAlignment="1" applyFont="1">
      <alignment vertical="center"/>
    </xf>
    <xf borderId="9" fillId="0" fontId="10" numFmtId="0" xfId="0" applyAlignment="1" applyBorder="1" applyFont="1">
      <alignment vertical="center"/>
    </xf>
    <xf borderId="9" fillId="0" fontId="10" numFmtId="39" xfId="0" applyAlignment="1" applyBorder="1" applyFont="1" applyNumberFormat="1">
      <alignment horizontal="center" vertical="center"/>
    </xf>
    <xf quotePrefix="1" borderId="8" fillId="0" fontId="2" numFmtId="39" xfId="0" applyAlignment="1" applyBorder="1" applyFont="1" applyNumberFormat="1">
      <alignment horizontal="center" vertical="center"/>
    </xf>
    <xf borderId="10" fillId="0" fontId="2" numFmtId="4" xfId="0" applyAlignment="1" applyBorder="1" applyFont="1" applyNumberFormat="1">
      <alignment horizontal="right" vertical="center"/>
    </xf>
    <xf quotePrefix="1" borderId="6" fillId="0" fontId="4" numFmtId="4" xfId="0" applyAlignment="1" applyBorder="1" applyFont="1" applyNumberFormat="1">
      <alignment horizontal="left" vertical="top"/>
    </xf>
    <xf borderId="5" fillId="0" fontId="2" numFmtId="0" xfId="0" applyAlignment="1" applyBorder="1" applyFont="1">
      <alignment horizontal="center" shrinkToFit="0" vertical="center" wrapText="1"/>
    </xf>
    <xf borderId="7" fillId="0" fontId="2" numFmtId="4" xfId="0" applyAlignment="1" applyBorder="1" applyFont="1" applyNumberFormat="1">
      <alignment horizontal="center"/>
    </xf>
    <xf borderId="6" fillId="0" fontId="2" numFmtId="4" xfId="0" applyAlignment="1" applyBorder="1" applyFont="1" applyNumberFormat="1">
      <alignment horizontal="center"/>
    </xf>
    <xf borderId="0" fillId="0" fontId="2" numFmtId="4" xfId="0" applyAlignment="1" applyFont="1" applyNumberFormat="1">
      <alignment horizontal="center"/>
    </xf>
    <xf borderId="6" fillId="0" fontId="4" numFmtId="4" xfId="0" applyAlignment="1" applyBorder="1" applyFont="1" applyNumberFormat="1">
      <alignment horizontal="left" vertical="center"/>
    </xf>
    <xf borderId="5" fillId="0" fontId="10" numFmtId="39" xfId="0" applyAlignment="1" applyBorder="1" applyFont="1" applyNumberFormat="1">
      <alignment horizontal="center" vertical="center"/>
    </xf>
    <xf borderId="6" fillId="0" fontId="4" numFmtId="4" xfId="0" applyAlignment="1" applyBorder="1" applyFont="1" applyNumberFormat="1">
      <alignment vertical="center"/>
    </xf>
    <xf borderId="6" fillId="0" fontId="2" numFmtId="4" xfId="0" applyBorder="1" applyFont="1" applyNumberFormat="1"/>
    <xf borderId="0" fillId="0" fontId="2" numFmtId="0" xfId="0" applyAlignment="1" applyFont="1">
      <alignment horizontal="left" vertical="center"/>
    </xf>
    <xf borderId="8" fillId="0" fontId="10" numFmtId="39" xfId="0" applyAlignment="1" applyBorder="1" applyFont="1" applyNumberFormat="1">
      <alignment horizontal="center" vertical="center"/>
    </xf>
    <xf borderId="11" fillId="0" fontId="2" numFmtId="39" xfId="0" applyAlignment="1" applyBorder="1" applyFont="1" applyNumberFormat="1">
      <alignment horizontal="center" vertical="center"/>
    </xf>
    <xf borderId="0" fillId="0" fontId="4" numFmtId="0" xfId="0" applyAlignment="1" applyFont="1">
      <alignment horizontal="left" vertical="center"/>
    </xf>
    <xf borderId="15" fillId="0" fontId="2" numFmtId="39" xfId="0" applyAlignment="1" applyBorder="1" applyFont="1" applyNumberFormat="1">
      <alignment horizontal="center" vertical="center"/>
    </xf>
    <xf borderId="16" fillId="0" fontId="4" numFmtId="39" xfId="0" applyAlignment="1" applyBorder="1" applyFont="1" applyNumberFormat="1">
      <alignment horizontal="left" vertical="center"/>
    </xf>
    <xf borderId="16" fillId="0" fontId="4" numFmtId="0" xfId="0" applyAlignment="1" applyBorder="1" applyFont="1">
      <alignment vertical="center"/>
    </xf>
    <xf borderId="17" fillId="0" fontId="4" numFmtId="39" xfId="0" applyAlignment="1" applyBorder="1" applyFont="1" applyNumberFormat="1">
      <alignment horizontal="center" vertical="center"/>
    </xf>
    <xf borderId="18" fillId="0" fontId="4" numFmtId="4" xfId="0" applyAlignment="1" applyBorder="1" applyFont="1" applyNumberFormat="1">
      <alignment vertical="center"/>
    </xf>
    <xf borderId="0" fillId="0" fontId="8" numFmtId="9" xfId="0" applyAlignment="1" applyFont="1" applyNumberFormat="1">
      <alignment horizontal="center" vertical="center"/>
    </xf>
    <xf borderId="13" fillId="0" fontId="4" numFmtId="39" xfId="0" applyAlignment="1" applyBorder="1" applyFont="1" applyNumberFormat="1">
      <alignment horizontal="center" vertical="center"/>
    </xf>
    <xf borderId="14" fillId="0" fontId="4" numFmtId="4" xfId="0" applyBorder="1" applyFont="1" applyNumberFormat="1"/>
    <xf borderId="0" fillId="0" fontId="8" numFmtId="4" xfId="0" applyAlignment="1" applyFont="1" applyNumberFormat="1">
      <alignment horizontal="center" vertical="center"/>
    </xf>
    <xf borderId="0" fillId="0" fontId="29" numFmtId="0" xfId="0" applyAlignment="1" applyFont="1">
      <alignment vertical="center"/>
    </xf>
    <xf borderId="6" fillId="0" fontId="29" numFmtId="0" xfId="0" applyAlignment="1" applyBorder="1" applyFont="1">
      <alignment vertical="center"/>
    </xf>
    <xf borderId="5" fillId="0" fontId="2" numFmtId="39" xfId="0" applyAlignment="1" applyBorder="1" applyFont="1" applyNumberFormat="1">
      <alignment horizontal="left" vertical="top"/>
    </xf>
    <xf borderId="6" fillId="0" fontId="29" numFmtId="0" xfId="0" applyAlignment="1" applyBorder="1" applyFont="1">
      <alignment vertical="top"/>
    </xf>
    <xf quotePrefix="1" borderId="0" fillId="0" fontId="2" numFmtId="0" xfId="0" applyAlignment="1" applyFont="1">
      <alignment horizontal="center" vertical="top"/>
    </xf>
    <xf borderId="7" fillId="0" fontId="2" numFmtId="4" xfId="0" applyAlignment="1" applyBorder="1" applyFont="1" applyNumberFormat="1">
      <alignment vertical="top"/>
    </xf>
    <xf borderId="6" fillId="0" fontId="29" numFmtId="0" xfId="0" applyBorder="1" applyFont="1"/>
    <xf borderId="0" fillId="0" fontId="2" numFmtId="4" xfId="0" applyAlignment="1" applyFont="1" applyNumberFormat="1">
      <alignment vertical="top"/>
    </xf>
    <xf borderId="0" fillId="0" fontId="3" numFmtId="4" xfId="0" applyAlignment="1" applyFont="1" applyNumberFormat="1">
      <alignment vertical="top"/>
    </xf>
    <xf borderId="6" fillId="0" fontId="29" numFmtId="39" xfId="0" applyAlignment="1" applyBorder="1" applyFont="1" applyNumberFormat="1">
      <alignment horizontal="center" vertical="center"/>
    </xf>
    <xf quotePrefix="1" borderId="0" fillId="0" fontId="2" numFmtId="39" xfId="0" applyAlignment="1" applyFont="1" applyNumberFormat="1">
      <alignment horizontal="center" vertical="center"/>
    </xf>
    <xf borderId="7" fillId="0" fontId="4" numFmtId="4" xfId="0" applyAlignment="1" applyBorder="1" applyFont="1" applyNumberFormat="1">
      <alignment horizontal="center"/>
    </xf>
    <xf borderId="9" fillId="0" fontId="29" numFmtId="0" xfId="0" applyAlignment="1" applyBorder="1" applyFont="1">
      <alignment vertical="center"/>
    </xf>
    <xf borderId="0" fillId="0" fontId="30" numFmtId="39" xfId="0" applyAlignment="1" applyFont="1" applyNumberFormat="1">
      <alignment horizontal="left"/>
    </xf>
    <xf borderId="5" fillId="0" fontId="2" numFmtId="4" xfId="0" applyAlignment="1" applyBorder="1" applyFont="1" applyNumberFormat="1">
      <alignment vertical="center"/>
    </xf>
    <xf borderId="12" fillId="0" fontId="4" numFmtId="0" xfId="0" applyAlignment="1" applyBorder="1" applyFont="1">
      <alignment vertical="center"/>
    </xf>
    <xf borderId="14" fillId="0" fontId="4" numFmtId="39" xfId="0" applyAlignment="1" applyBorder="1" applyFont="1" applyNumberFormat="1">
      <alignment horizontal="center" vertical="center"/>
    </xf>
    <xf borderId="14" fillId="0" fontId="4" numFmtId="4" xfId="0" applyAlignment="1" applyBorder="1" applyFont="1" applyNumberFormat="1">
      <alignment horizontal="right" vertical="center"/>
    </xf>
    <xf borderId="19" fillId="0" fontId="4" numFmtId="39" xfId="0" applyAlignment="1" applyBorder="1" applyFont="1" applyNumberFormat="1">
      <alignment horizontal="left" vertical="center"/>
    </xf>
    <xf borderId="20" fillId="0" fontId="4" numFmtId="39" xfId="0" applyAlignment="1" applyBorder="1" applyFont="1" applyNumberFormat="1">
      <alignment horizontal="left" vertical="center"/>
    </xf>
    <xf borderId="20" fillId="0" fontId="4" numFmtId="0" xfId="0" applyAlignment="1" applyBorder="1" applyFont="1">
      <alignment vertical="center"/>
    </xf>
    <xf borderId="21" fillId="0" fontId="4" numFmtId="0" xfId="0" applyAlignment="1" applyBorder="1" applyFont="1">
      <alignment horizontal="center" vertical="center"/>
    </xf>
    <xf borderId="22" fillId="0" fontId="4" numFmtId="4" xfId="0" applyAlignment="1" applyBorder="1" applyFont="1" applyNumberFormat="1">
      <alignment horizontal="right" vertical="center"/>
    </xf>
    <xf borderId="23" fillId="0" fontId="6" numFmtId="0" xfId="0" applyBorder="1" applyFont="1"/>
    <xf borderId="24" fillId="0" fontId="1" numFmtId="0" xfId="0" applyBorder="1" applyFont="1"/>
    <xf borderId="24" fillId="0" fontId="2" numFmtId="0" xfId="0" applyAlignment="1" applyBorder="1" applyFont="1">
      <alignment horizontal="center" vertical="center"/>
    </xf>
    <xf borderId="24" fillId="0" fontId="2" numFmtId="0" xfId="0" applyAlignment="1" applyBorder="1" applyFont="1">
      <alignment horizontal="center"/>
    </xf>
    <xf borderId="25" fillId="0" fontId="2" numFmtId="0" xfId="0" applyAlignment="1" applyBorder="1" applyFont="1">
      <alignment horizontal="center"/>
    </xf>
    <xf borderId="0" fillId="0" fontId="8" numFmtId="0" xfId="0" applyAlignment="1" applyFont="1">
      <alignment horizontal="center" vertical="top"/>
    </xf>
    <xf borderId="5" fillId="0" fontId="6" numFmtId="0" xfId="0" applyBorder="1" applyFont="1"/>
    <xf borderId="0" fillId="0" fontId="31" numFmtId="0" xfId="0" applyFont="1"/>
    <xf borderId="0" fillId="0" fontId="2" numFmtId="49" xfId="0" applyAlignment="1" applyFont="1" applyNumberFormat="1">
      <alignment horizontal="center"/>
    </xf>
    <xf borderId="5" fillId="0" fontId="4" numFmtId="0" xfId="0" applyBorder="1" applyFont="1"/>
    <xf borderId="0" fillId="0" fontId="9" numFmtId="0" xfId="0" applyAlignment="1" applyFont="1">
      <alignment horizontal="center"/>
    </xf>
    <xf borderId="9" fillId="0" fontId="2" numFmtId="0" xfId="0" applyBorder="1" applyFont="1"/>
    <xf borderId="9" fillId="0" fontId="2" numFmtId="0" xfId="0" applyAlignment="1" applyBorder="1" applyFont="1">
      <alignment horizontal="center"/>
    </xf>
    <xf borderId="10" fillId="0" fontId="2" numFmtId="0" xfId="0" applyBorder="1" applyFont="1"/>
    <xf borderId="0" fillId="0" fontId="31" numFmtId="0" xfId="0" applyAlignment="1" applyFont="1">
      <alignment horizontal="center"/>
    </xf>
    <xf borderId="0" fillId="0" fontId="0" numFmtId="39" xfId="0" applyFont="1" applyNumberFormat="1"/>
    <xf borderId="1" fillId="0" fontId="31" numFmtId="0" xfId="0" applyAlignment="1" applyBorder="1" applyFont="1">
      <alignment vertical="center"/>
    </xf>
    <xf borderId="2" fillId="0" fontId="31" numFmtId="0" xfId="0" applyAlignment="1" applyBorder="1" applyFont="1">
      <alignment vertical="center"/>
    </xf>
    <xf borderId="3" fillId="0" fontId="31" numFmtId="0" xfId="0" applyAlignment="1" applyBorder="1" applyFont="1">
      <alignment vertical="center"/>
    </xf>
    <xf borderId="3" fillId="0" fontId="31" numFmtId="0" xfId="0" applyAlignment="1" applyBorder="1" applyFont="1">
      <alignment horizontal="center" vertical="center"/>
    </xf>
    <xf borderId="0" fillId="0" fontId="32" numFmtId="0" xfId="0" applyAlignment="1" applyFont="1">
      <alignment horizontal="center"/>
    </xf>
    <xf borderId="5" fillId="0" fontId="31" numFmtId="0" xfId="0" applyAlignment="1" applyBorder="1" applyFont="1">
      <alignment horizontal="center"/>
    </xf>
    <xf borderId="5" fillId="0" fontId="31" numFmtId="39" xfId="0" applyAlignment="1" applyBorder="1" applyFont="1" applyNumberFormat="1">
      <alignment horizontal="center"/>
    </xf>
    <xf borderId="8" fillId="0" fontId="31" numFmtId="0" xfId="0" applyAlignment="1" applyBorder="1" applyFont="1">
      <alignment vertical="center"/>
    </xf>
    <xf borderId="9" fillId="0" fontId="31" numFmtId="0" xfId="0" applyAlignment="1" applyBorder="1" applyFont="1">
      <alignment vertical="center"/>
    </xf>
    <xf borderId="9" fillId="0" fontId="31" numFmtId="39" xfId="0" applyAlignment="1" applyBorder="1" applyFont="1" applyNumberFormat="1">
      <alignment horizontal="center" vertical="center"/>
    </xf>
    <xf borderId="8" fillId="0" fontId="31" numFmtId="39" xfId="0" applyAlignment="1" applyBorder="1" applyFont="1" applyNumberFormat="1">
      <alignment horizontal="center" vertical="center"/>
    </xf>
    <xf borderId="5" fillId="0" fontId="31" numFmtId="39" xfId="0" applyAlignment="1" applyBorder="1" applyFont="1" applyNumberFormat="1">
      <alignment horizontal="left" vertical="center"/>
    </xf>
    <xf borderId="0" fillId="0" fontId="31" numFmtId="0" xfId="0" applyAlignment="1" applyFont="1">
      <alignment vertical="center"/>
    </xf>
    <xf borderId="6" fillId="0" fontId="31" numFmtId="0" xfId="0" applyAlignment="1" applyBorder="1" applyFont="1">
      <alignment vertical="center"/>
    </xf>
    <xf borderId="0" fillId="0" fontId="31" numFmtId="0" xfId="0" applyAlignment="1" applyFont="1">
      <alignment horizontal="center" vertical="center"/>
    </xf>
    <xf borderId="4" fillId="0" fontId="31" numFmtId="0" xfId="0" applyAlignment="1" applyBorder="1" applyFont="1">
      <alignment vertical="center"/>
    </xf>
    <xf borderId="4" fillId="0" fontId="31" numFmtId="0" xfId="0" applyBorder="1" applyFont="1"/>
    <xf borderId="0" fillId="0" fontId="31" numFmtId="39" xfId="0" applyAlignment="1" applyFont="1" applyNumberFormat="1">
      <alignment horizontal="left" vertical="center"/>
    </xf>
    <xf borderId="7" fillId="0" fontId="31" numFmtId="0" xfId="0" applyAlignment="1" applyBorder="1" applyFont="1">
      <alignment vertical="center"/>
    </xf>
    <xf borderId="7" fillId="0" fontId="31" numFmtId="0" xfId="0" applyBorder="1" applyFont="1"/>
    <xf borderId="0" fillId="0" fontId="31" numFmtId="0" xfId="0" applyAlignment="1" applyFont="1">
      <alignment horizontal="center" shrinkToFit="0" vertical="center" wrapText="1"/>
    </xf>
    <xf borderId="7" fillId="0" fontId="31" numFmtId="4" xfId="0" applyAlignment="1" applyBorder="1" applyFont="1" applyNumberFormat="1">
      <alignment vertical="center"/>
    </xf>
    <xf borderId="7" fillId="0" fontId="31" numFmtId="4" xfId="0" applyBorder="1" applyFont="1" applyNumberFormat="1"/>
    <xf borderId="5" fillId="0" fontId="31" numFmtId="0" xfId="0" applyAlignment="1" applyBorder="1" applyFont="1">
      <alignment vertical="center"/>
    </xf>
    <xf borderId="6" fillId="0" fontId="31" numFmtId="4" xfId="0" applyAlignment="1" applyBorder="1" applyFont="1" applyNumberFormat="1">
      <alignment vertical="center"/>
    </xf>
    <xf borderId="12" fillId="0" fontId="31" numFmtId="0" xfId="0" applyAlignment="1" applyBorder="1" applyFont="1">
      <alignment vertical="center"/>
    </xf>
    <xf borderId="18" fillId="0" fontId="4" numFmtId="0" xfId="0" applyAlignment="1" applyBorder="1" applyFont="1">
      <alignment vertical="center"/>
    </xf>
    <xf borderId="18" fillId="0" fontId="4" numFmtId="0" xfId="0" applyAlignment="1" applyBorder="1" applyFont="1">
      <alignment horizontal="center" vertical="center"/>
    </xf>
    <xf borderId="0" fillId="0" fontId="1" numFmtId="9" xfId="0" applyAlignment="1" applyFont="1" applyNumberFormat="1">
      <alignment horizontal="center" vertical="center"/>
    </xf>
    <xf borderId="6" fillId="0" fontId="31" numFmtId="0" xfId="0" applyAlignment="1" applyBorder="1" applyFont="1">
      <alignment horizontal="center" vertical="center"/>
    </xf>
    <xf borderId="26" fillId="0" fontId="31" numFmtId="4" xfId="0" applyBorder="1" applyFont="1" applyNumberFormat="1"/>
    <xf borderId="0" fillId="0" fontId="1" numFmtId="0" xfId="0" applyAlignment="1" applyFont="1">
      <alignment horizontal="center" vertical="top"/>
    </xf>
    <xf quotePrefix="1" borderId="6" fillId="0" fontId="31" numFmtId="39" xfId="0" applyAlignment="1" applyBorder="1" applyFont="1" applyNumberFormat="1">
      <alignment horizontal="center" vertical="center"/>
    </xf>
    <xf borderId="9" fillId="0" fontId="31" numFmtId="39" xfId="0" applyAlignment="1" applyBorder="1" applyFont="1" applyNumberFormat="1">
      <alignment horizontal="left" vertical="center"/>
    </xf>
    <xf borderId="10" fillId="0" fontId="31" numFmtId="0" xfId="0" applyAlignment="1" applyBorder="1" applyFont="1">
      <alignment vertical="center"/>
    </xf>
    <xf quotePrefix="1" borderId="10" fillId="0" fontId="31" numFmtId="39" xfId="0" applyAlignment="1" applyBorder="1" applyFont="1" applyNumberFormat="1">
      <alignment horizontal="center" vertical="center"/>
    </xf>
    <xf borderId="10" fillId="0" fontId="31" numFmtId="4" xfId="0" applyAlignment="1" applyBorder="1" applyFont="1" applyNumberFormat="1">
      <alignment vertical="center"/>
    </xf>
    <xf borderId="11" fillId="0" fontId="31" numFmtId="4" xfId="0" applyAlignment="1" applyBorder="1" applyFont="1" applyNumberFormat="1">
      <alignment vertical="center"/>
    </xf>
    <xf borderId="11" fillId="0" fontId="31" numFmtId="4" xfId="0" applyBorder="1" applyFont="1" applyNumberFormat="1"/>
    <xf borderId="0" fillId="0" fontId="31" numFmtId="39" xfId="0" applyAlignment="1" applyFont="1" applyNumberFormat="1">
      <alignment horizontal="left"/>
    </xf>
    <xf borderId="0" fillId="0" fontId="31" numFmtId="39" xfId="0" applyAlignment="1" applyFont="1" applyNumberFormat="1">
      <alignment horizontal="center"/>
    </xf>
    <xf borderId="0" fillId="0" fontId="31" numFmtId="39" xfId="0" applyFont="1" applyNumberFormat="1"/>
    <xf borderId="0" fillId="0" fontId="31" numFmtId="164" xfId="0" applyFont="1" applyNumberFormat="1"/>
    <xf borderId="0" fillId="0" fontId="0" numFmtId="39" xfId="0" applyAlignment="1" applyFont="1" applyNumberFormat="1">
      <alignment horizontal="left"/>
    </xf>
    <xf borderId="0" fillId="0" fontId="0" numFmtId="0" xfId="0" applyAlignment="1" applyFont="1">
      <alignment horizontal="center"/>
    </xf>
    <xf borderId="6" fillId="0" fontId="31" numFmtId="0" xfId="0" applyBorder="1" applyFont="1"/>
    <xf quotePrefix="1" borderId="0" fillId="0" fontId="31" numFmtId="39" xfId="0" applyAlignment="1" applyFont="1" applyNumberFormat="1">
      <alignment horizontal="center" vertical="center"/>
    </xf>
    <xf borderId="0" fillId="0" fontId="33" numFmtId="0" xfId="0" applyAlignment="1" applyFont="1">
      <alignment vertical="center"/>
    </xf>
    <xf borderId="6" fillId="0" fontId="31" numFmtId="39" xfId="0" applyAlignment="1" applyBorder="1" applyFont="1" applyNumberFormat="1">
      <alignment horizontal="left" vertical="center"/>
    </xf>
    <xf borderId="27" fillId="0" fontId="31" numFmtId="4" xfId="0" applyBorder="1" applyFont="1" applyNumberFormat="1"/>
    <xf borderId="13" fillId="0" fontId="31" numFmtId="39" xfId="0" applyAlignment="1" applyBorder="1" applyFont="1" applyNumberFormat="1">
      <alignment horizontal="left" vertical="center"/>
    </xf>
    <xf borderId="18" fillId="0" fontId="31" numFmtId="0" xfId="0" applyAlignment="1" applyBorder="1" applyFont="1">
      <alignment vertical="center"/>
    </xf>
    <xf borderId="13" fillId="0" fontId="31" numFmtId="0" xfId="0" applyAlignment="1" applyBorder="1" applyFont="1">
      <alignment vertical="center"/>
    </xf>
    <xf borderId="18" fillId="0" fontId="31" numFmtId="0" xfId="0" applyAlignment="1" applyBorder="1" applyFont="1">
      <alignment horizontal="center" vertical="center"/>
    </xf>
    <xf borderId="18" fillId="0" fontId="31" numFmtId="4" xfId="0" applyAlignment="1" applyBorder="1" applyFont="1" applyNumberFormat="1">
      <alignment vertical="center"/>
    </xf>
    <xf borderId="0" fillId="0" fontId="31" numFmtId="4" xfId="0" applyFont="1" applyNumberFormat="1"/>
    <xf borderId="12" fillId="0" fontId="31" numFmtId="39" xfId="0" applyAlignment="1" applyBorder="1" applyFont="1" applyNumberFormat="1">
      <alignment horizontal="left" vertical="center"/>
    </xf>
    <xf borderId="28" fillId="0" fontId="31" numFmtId="39" xfId="0" applyAlignment="1" applyBorder="1" applyFont="1" applyNumberFormat="1">
      <alignment horizontal="left" vertical="center"/>
    </xf>
    <xf borderId="29" fillId="0" fontId="5" numFmtId="0" xfId="0" applyBorder="1" applyFont="1"/>
    <xf borderId="30" fillId="0" fontId="5" numFmtId="0" xfId="0" applyBorder="1" applyFont="1"/>
    <xf borderId="0" fillId="0" fontId="31" numFmtId="39" xfId="0" applyAlignment="1" applyFont="1" applyNumberFormat="1">
      <alignment horizontal="center" vertical="center"/>
    </xf>
    <xf borderId="6" fillId="0" fontId="31" numFmtId="39" xfId="0" applyAlignment="1" applyBorder="1" applyFont="1" applyNumberFormat="1">
      <alignment horizontal="center" vertical="center"/>
    </xf>
    <xf borderId="6" fillId="0" fontId="31" numFmtId="4" xfId="0" applyAlignment="1" applyBorder="1" applyFont="1" applyNumberFormat="1">
      <alignment horizontal="center" vertical="center"/>
    </xf>
    <xf borderId="6" fillId="0" fontId="34" numFmtId="0" xfId="0" applyAlignment="1" applyBorder="1" applyFont="1">
      <alignment vertical="center"/>
    </xf>
    <xf quotePrefix="1" borderId="12" fillId="0" fontId="31" numFmtId="39" xfId="0" applyAlignment="1" applyBorder="1" applyFont="1" applyNumberFormat="1">
      <alignment horizontal="left" vertical="center"/>
    </xf>
    <xf borderId="13" fillId="0" fontId="5" numFmtId="0" xfId="0" applyBorder="1" applyFont="1"/>
    <xf borderId="18" fillId="0" fontId="5" numFmtId="0" xfId="0" applyBorder="1" applyFont="1"/>
    <xf borderId="13" fillId="0" fontId="31" numFmtId="39" xfId="0" applyAlignment="1" applyBorder="1" applyFont="1" applyNumberFormat="1">
      <alignment horizontal="center" vertical="center"/>
    </xf>
    <xf borderId="18" fillId="0" fontId="31" numFmtId="39" xfId="0" applyAlignment="1" applyBorder="1" applyFont="1" applyNumberFormat="1">
      <alignment horizontal="center" vertical="center"/>
    </xf>
    <xf borderId="18" fillId="0" fontId="31" numFmtId="4" xfId="0" applyAlignment="1" applyBorder="1" applyFont="1" applyNumberFormat="1">
      <alignment horizontal="right" vertical="center"/>
    </xf>
    <xf borderId="0" fillId="0" fontId="1" numFmtId="9" xfId="0" applyAlignment="1" applyFont="1" applyNumberFormat="1">
      <alignment horizontal="center"/>
    </xf>
    <xf borderId="31" fillId="0" fontId="4" numFmtId="39" xfId="0" applyAlignment="1" applyBorder="1" applyFont="1" applyNumberFormat="1">
      <alignment horizontal="left" vertical="center"/>
    </xf>
    <xf borderId="32" fillId="0" fontId="31" numFmtId="0" xfId="0" applyAlignment="1" applyBorder="1" applyFont="1">
      <alignment vertical="center"/>
    </xf>
    <xf borderId="33" fillId="0" fontId="31" numFmtId="0" xfId="0" applyAlignment="1" applyBorder="1" applyFont="1">
      <alignment vertical="center"/>
    </xf>
    <xf borderId="33" fillId="0" fontId="31" numFmtId="0" xfId="0" applyAlignment="1" applyBorder="1" applyFont="1">
      <alignment horizontal="center" vertical="center"/>
    </xf>
    <xf borderId="33" fillId="0" fontId="4" numFmtId="4" xfId="0" applyAlignment="1" applyBorder="1" applyFont="1" applyNumberFormat="1">
      <alignment vertical="center"/>
    </xf>
    <xf borderId="24" fillId="0" fontId="6" numFmtId="0" xfId="0" applyBorder="1" applyFont="1"/>
    <xf borderId="0" fillId="0" fontId="6" numFmtId="0" xfId="0" applyFont="1"/>
    <xf borderId="0" fillId="0" fontId="7" numFmtId="0" xfId="0" applyAlignment="1" applyFont="1">
      <alignment horizontal="center" shrinkToFit="1" wrapText="0"/>
    </xf>
    <xf borderId="0" fillId="0" fontId="7" numFmtId="0" xfId="0" applyAlignment="1" applyFont="1">
      <alignment horizontal="center" shrinkToFit="1" vertical="center" wrapText="0"/>
    </xf>
    <xf borderId="0" fillId="0" fontId="2" numFmtId="49" xfId="0" applyAlignment="1" applyFont="1" applyNumberFormat="1">
      <alignment horizontal="center" vertical="center"/>
    </xf>
    <xf borderId="4" fillId="0" fontId="2" numFmtId="39" xfId="0" applyBorder="1" applyFont="1" applyNumberFormat="1"/>
    <xf borderId="6" fillId="0" fontId="4" numFmtId="164" xfId="0" applyBorder="1" applyFont="1" applyNumberFormat="1"/>
    <xf borderId="0" fillId="0" fontId="4" numFmtId="164" xfId="0" applyFont="1" applyNumberFormat="1"/>
    <xf borderId="7" fillId="0" fontId="2" numFmtId="39" xfId="0" applyBorder="1" applyFont="1" applyNumberFormat="1"/>
    <xf borderId="7" fillId="0" fontId="10" numFmtId="4" xfId="0" applyBorder="1" applyFont="1" applyNumberFormat="1"/>
    <xf borderId="7" fillId="0" fontId="31" numFmtId="4" xfId="0" applyAlignment="1" applyBorder="1" applyFont="1" applyNumberFormat="1">
      <alignment horizontal="right" vertical="center"/>
    </xf>
    <xf borderId="0" fillId="0" fontId="10" numFmtId="4" xfId="0" applyFont="1" applyNumberFormat="1"/>
    <xf borderId="7" fillId="0" fontId="10" numFmtId="166" xfId="0" applyBorder="1" applyFont="1" applyNumberFormat="1"/>
    <xf borderId="13" fillId="0" fontId="2" numFmtId="39" xfId="0" applyAlignment="1" applyBorder="1" applyFont="1" applyNumberFormat="1">
      <alignment horizontal="left" vertical="center"/>
    </xf>
    <xf borderId="13" fillId="0" fontId="31" numFmtId="0" xfId="0" applyAlignment="1" applyBorder="1" applyFont="1">
      <alignment horizontal="center" vertical="center"/>
    </xf>
    <xf borderId="14" fillId="0" fontId="2" numFmtId="4" xfId="0" applyAlignment="1" applyBorder="1" applyFont="1" applyNumberFormat="1">
      <alignment vertical="center"/>
    </xf>
    <xf borderId="28" fillId="0" fontId="2" numFmtId="39" xfId="0" applyAlignment="1" applyBorder="1" applyFont="1" applyNumberFormat="1">
      <alignment horizontal="left"/>
    </xf>
    <xf borderId="29" fillId="0" fontId="4" numFmtId="39" xfId="0" applyAlignment="1" applyBorder="1" applyFont="1" applyNumberFormat="1">
      <alignment horizontal="left"/>
    </xf>
    <xf borderId="5" fillId="0" fontId="31" numFmtId="39" xfId="0" applyAlignment="1" applyBorder="1" applyFont="1" applyNumberFormat="1">
      <alignment horizontal="center" vertical="center"/>
    </xf>
    <xf quotePrefix="1" borderId="8" fillId="0" fontId="2" numFmtId="0" xfId="0" applyAlignment="1" applyBorder="1" applyFont="1">
      <alignment horizontal="center" vertical="center"/>
    </xf>
    <xf borderId="11" fillId="0" fontId="31" numFmtId="4" xfId="0" applyAlignment="1" applyBorder="1" applyFont="1" applyNumberFormat="1">
      <alignment horizontal="right" vertical="center"/>
    </xf>
    <xf borderId="0" fillId="0" fontId="31" numFmtId="4" xfId="0" applyAlignment="1" applyFont="1" applyNumberFormat="1">
      <alignment vertical="center"/>
    </xf>
    <xf borderId="0" fillId="0" fontId="31" numFmtId="4" xfId="0" applyAlignment="1" applyFont="1" applyNumberFormat="1">
      <alignment horizontal="right" vertical="center"/>
    </xf>
    <xf borderId="0" fillId="0" fontId="0" numFmtId="0" xfId="0" applyAlignment="1" applyFont="1">
      <alignment horizontal="center" vertical="center"/>
    </xf>
    <xf borderId="5" fillId="0" fontId="31" numFmtId="4" xfId="0" applyAlignment="1" applyBorder="1" applyFont="1" applyNumberFormat="1">
      <alignment vertical="center"/>
    </xf>
    <xf borderId="5" fillId="0" fontId="31" numFmtId="4" xfId="0" applyBorder="1" applyFont="1" applyNumberFormat="1"/>
    <xf borderId="5" fillId="0" fontId="31" numFmtId="0" xfId="0" applyBorder="1" applyFont="1"/>
    <xf borderId="0" fillId="0" fontId="35" numFmtId="39" xfId="0" applyAlignment="1" applyFont="1" applyNumberFormat="1">
      <alignment horizontal="left" vertical="center"/>
    </xf>
    <xf borderId="7" fillId="0" fontId="10" numFmtId="0" xfId="0" applyAlignment="1" applyBorder="1" applyFont="1">
      <alignment horizontal="center" vertical="center"/>
    </xf>
    <xf borderId="7" fillId="0" fontId="10" numFmtId="4" xfId="0" applyAlignment="1" applyBorder="1" applyFont="1" applyNumberFormat="1">
      <alignment horizontal="right" vertical="center"/>
    </xf>
    <xf borderId="12" fillId="0" fontId="31" numFmtId="39" xfId="0" applyAlignment="1" applyBorder="1" applyFont="1" applyNumberFormat="1">
      <alignment horizontal="center" vertical="center"/>
    </xf>
    <xf borderId="14" fillId="0" fontId="2" numFmtId="39" xfId="0" applyAlignment="1" applyBorder="1" applyFont="1" applyNumberFormat="1">
      <alignment horizontal="center" vertical="center"/>
    </xf>
    <xf borderId="14" fillId="0" fontId="2" numFmtId="4" xfId="0" applyBorder="1" applyFont="1" applyNumberFormat="1"/>
    <xf borderId="34" fillId="0" fontId="4" numFmtId="0" xfId="0" applyAlignment="1" applyBorder="1" applyFont="1">
      <alignment vertical="center"/>
    </xf>
    <xf borderId="35" fillId="0" fontId="4" numFmtId="39" xfId="0" applyAlignment="1" applyBorder="1" applyFont="1" applyNumberFormat="1">
      <alignment horizontal="left" vertical="center"/>
    </xf>
    <xf borderId="35" fillId="0" fontId="4" numFmtId="0" xfId="0" applyAlignment="1" applyBorder="1" applyFont="1">
      <alignment vertical="center"/>
    </xf>
    <xf borderId="27" fillId="0" fontId="4" numFmtId="0" xfId="0" applyAlignment="1" applyBorder="1" applyFont="1">
      <alignment horizontal="center" vertical="center"/>
    </xf>
    <xf borderId="5" fillId="0" fontId="4" numFmtId="4" xfId="0" applyAlignment="1" applyBorder="1" applyFont="1" applyNumberFormat="1">
      <alignment vertical="center"/>
    </xf>
    <xf borderId="29" fillId="0" fontId="4" numFmtId="0" xfId="0" applyBorder="1" applyFont="1"/>
    <xf borderId="26" fillId="0" fontId="2" numFmtId="4" xfId="0" applyAlignment="1" applyBorder="1" applyFont="1" applyNumberFormat="1">
      <alignment horizontal="right"/>
    </xf>
    <xf borderId="7" fillId="0" fontId="31" numFmtId="4" xfId="0" applyAlignment="1" applyBorder="1" applyFont="1" applyNumberFormat="1">
      <alignment horizontal="right"/>
    </xf>
    <xf borderId="0" fillId="0" fontId="31" numFmtId="4" xfId="0" applyAlignment="1" applyFont="1" applyNumberFormat="1">
      <alignment horizontal="right"/>
    </xf>
    <xf borderId="5" fillId="0" fontId="31" numFmtId="4" xfId="0" applyAlignment="1" applyBorder="1" applyFont="1" applyNumberFormat="1">
      <alignment horizontal="right"/>
    </xf>
    <xf borderId="36" fillId="0" fontId="10" numFmtId="0" xfId="0" applyBorder="1" applyFont="1"/>
    <xf borderId="37" fillId="0" fontId="10" numFmtId="0" xfId="0" applyBorder="1" applyFont="1"/>
    <xf borderId="38" fillId="0" fontId="10" numFmtId="0" xfId="0" applyAlignment="1" applyBorder="1" applyFont="1">
      <alignment horizontal="center"/>
    </xf>
    <xf borderId="36" fillId="0" fontId="10" numFmtId="4" xfId="0" applyAlignment="1" applyBorder="1" applyFont="1" applyNumberFormat="1">
      <alignment horizontal="right"/>
    </xf>
    <xf borderId="38" fillId="0" fontId="10" numFmtId="4" xfId="0" applyAlignment="1" applyBorder="1" applyFont="1" applyNumberFormat="1">
      <alignment horizontal="right"/>
    </xf>
    <xf borderId="5" fillId="0" fontId="10" numFmtId="4" xfId="0" applyAlignment="1" applyBorder="1" applyFont="1" applyNumberFormat="1">
      <alignment horizontal="right"/>
    </xf>
    <xf borderId="0" fillId="0" fontId="36" numFmtId="0" xfId="0" applyFont="1"/>
    <xf borderId="0" fillId="0" fontId="10" numFmtId="0" xfId="0" applyFont="1"/>
    <xf borderId="7" fillId="0" fontId="10" numFmtId="0" xfId="0" applyAlignment="1" applyBorder="1" applyFont="1">
      <alignment horizontal="center"/>
    </xf>
    <xf borderId="7" fillId="0" fontId="10" numFmtId="4" xfId="0" applyAlignment="1" applyBorder="1" applyFont="1" applyNumberFormat="1">
      <alignment horizontal="right"/>
    </xf>
    <xf borderId="12" fillId="0" fontId="10" numFmtId="0" xfId="0" applyBorder="1" applyFont="1"/>
    <xf borderId="13" fillId="0" fontId="36" numFmtId="0" xfId="0" applyBorder="1" applyFont="1"/>
    <xf borderId="13" fillId="0" fontId="10" numFmtId="0" xfId="0" applyBorder="1" applyFont="1"/>
    <xf borderId="14" fillId="0" fontId="10" numFmtId="0" xfId="0" applyAlignment="1" applyBorder="1" applyFont="1">
      <alignment horizontal="center"/>
    </xf>
    <xf borderId="14" fillId="0" fontId="36" numFmtId="4" xfId="0" applyAlignment="1" applyBorder="1" applyFont="1" applyNumberFormat="1">
      <alignment horizontal="right"/>
    </xf>
    <xf borderId="5" fillId="0" fontId="36" numFmtId="4" xfId="0" applyAlignment="1" applyBorder="1" applyFont="1" applyNumberFormat="1">
      <alignment horizontal="right"/>
    </xf>
    <xf borderId="31" fillId="0" fontId="36" numFmtId="0" xfId="0" applyBorder="1" applyFont="1"/>
    <xf borderId="32" fillId="0" fontId="36" numFmtId="0" xfId="0" applyBorder="1" applyFont="1"/>
    <xf borderId="39" fillId="0" fontId="36" numFmtId="0" xfId="0" applyAlignment="1" applyBorder="1" applyFont="1">
      <alignment horizontal="center"/>
    </xf>
    <xf borderId="39" fillId="0" fontId="36" numFmtId="4" xfId="0" applyAlignment="1" applyBorder="1" applyFont="1" applyNumberFormat="1">
      <alignment horizontal="right"/>
    </xf>
    <xf borderId="0" fillId="0" fontId="10" numFmtId="0" xfId="0" applyAlignment="1" applyFont="1">
      <alignment horizontal="center"/>
    </xf>
    <xf borderId="0" fillId="0" fontId="10" numFmtId="4" xfId="0" applyAlignment="1" applyFont="1" applyNumberFormat="1">
      <alignment horizontal="right"/>
    </xf>
    <xf borderId="0" fillId="0" fontId="6" numFmtId="0" xfId="0" applyAlignment="1" applyFont="1">
      <alignment horizontal="center" shrinkToFit="0" vertical="center" wrapText="1"/>
    </xf>
    <xf borderId="0" fillId="0" fontId="2" numFmtId="0" xfId="0" applyAlignment="1" applyFont="1">
      <alignment horizontal="center" vertical="top"/>
    </xf>
    <xf borderId="0" fillId="0" fontId="31" numFmtId="0" xfId="0" applyAlignment="1" applyFont="1">
      <alignment horizontal="center" vertical="top"/>
    </xf>
    <xf borderId="0" fillId="0" fontId="4" numFmtId="0" xfId="0" applyAlignment="1" applyFont="1">
      <alignment vertical="center"/>
    </xf>
    <xf borderId="7" fillId="0" fontId="2" numFmtId="39" xfId="0" applyAlignment="1" applyBorder="1" applyFont="1" applyNumberFormat="1">
      <alignment horizontal="left" vertical="center"/>
    </xf>
    <xf borderId="6" fillId="0" fontId="2" numFmtId="164" xfId="0" applyAlignment="1" applyBorder="1" applyFont="1" applyNumberFormat="1">
      <alignment vertical="center"/>
    </xf>
    <xf borderId="12" fillId="0" fontId="2" numFmtId="0" xfId="0" applyAlignment="1" applyBorder="1" applyFont="1">
      <alignment vertical="center"/>
    </xf>
    <xf borderId="13" fillId="0" fontId="2" numFmtId="0" xfId="0" applyAlignment="1" applyBorder="1" applyFont="1">
      <alignment vertical="center"/>
    </xf>
    <xf borderId="14" fillId="0" fontId="2" numFmtId="0" xfId="0" applyAlignment="1" applyBorder="1" applyFont="1">
      <alignment vertical="center"/>
    </xf>
    <xf borderId="14" fillId="0" fontId="2" numFmtId="4" xfId="0" applyAlignment="1" applyBorder="1" applyFont="1" applyNumberFormat="1">
      <alignment horizontal="right" vertical="center"/>
    </xf>
    <xf borderId="7" fillId="0" fontId="0" numFmtId="0" xfId="0" applyAlignment="1" applyBorder="1" applyFont="1">
      <alignment vertical="center"/>
    </xf>
    <xf borderId="3" fillId="0" fontId="2" numFmtId="39" xfId="0" applyAlignment="1" applyBorder="1" applyFont="1" applyNumberFormat="1">
      <alignment horizontal="left" vertical="center"/>
    </xf>
    <xf borderId="4" fillId="0" fontId="2" numFmtId="39" xfId="0" applyAlignment="1" applyBorder="1" applyFont="1" applyNumberFormat="1">
      <alignment horizontal="center" vertical="center"/>
    </xf>
    <xf borderId="3" fillId="0" fontId="2" numFmtId="4" xfId="0" applyAlignment="1" applyBorder="1" applyFont="1" applyNumberFormat="1">
      <alignment vertical="center"/>
    </xf>
    <xf borderId="6" fillId="0" fontId="2" numFmtId="39" xfId="0" applyAlignment="1" applyBorder="1" applyFont="1" applyNumberFormat="1">
      <alignment horizontal="left" vertical="center"/>
    </xf>
    <xf borderId="18" fillId="0" fontId="2" numFmtId="4" xfId="0" applyAlignment="1" applyBorder="1" applyFont="1" applyNumberFormat="1">
      <alignment vertical="center"/>
    </xf>
    <xf borderId="29" fillId="0" fontId="4" numFmtId="39" xfId="0" applyAlignment="1" applyBorder="1" applyFont="1" applyNumberFormat="1">
      <alignment horizontal="left" vertical="center"/>
    </xf>
    <xf borderId="7" fillId="0" fontId="0" numFmtId="4" xfId="0" applyAlignment="1" applyBorder="1" applyFont="1" applyNumberFormat="1">
      <alignment vertical="center"/>
    </xf>
    <xf borderId="36" fillId="0" fontId="4" numFmtId="39" xfId="0" applyAlignment="1" applyBorder="1" applyFont="1" applyNumberFormat="1">
      <alignment horizontal="left" vertical="center"/>
    </xf>
    <xf borderId="37" fillId="0" fontId="2" numFmtId="0" xfId="0" applyAlignment="1" applyBorder="1" applyFont="1">
      <alignment vertical="center"/>
    </xf>
    <xf borderId="37" fillId="0" fontId="4" numFmtId="0" xfId="0" applyAlignment="1" applyBorder="1" applyFont="1">
      <alignment vertical="center"/>
    </xf>
    <xf borderId="38" fillId="0" fontId="4" numFmtId="0" xfId="0" applyAlignment="1" applyBorder="1" applyFont="1">
      <alignment horizontal="center" vertical="center"/>
    </xf>
    <xf borderId="40" fillId="0" fontId="2" numFmtId="4" xfId="0" applyAlignment="1" applyBorder="1" applyFont="1" applyNumberFormat="1">
      <alignment vertical="center"/>
    </xf>
    <xf borderId="20" fillId="0" fontId="2" numFmtId="0" xfId="0" applyAlignment="1" applyBorder="1" applyFont="1">
      <alignment vertical="center"/>
    </xf>
    <xf borderId="21" fillId="0" fontId="2" numFmtId="0" xfId="0" applyAlignment="1" applyBorder="1" applyFont="1">
      <alignment vertical="center"/>
    </xf>
    <xf borderId="22" fillId="0" fontId="4" numFmtId="4" xfId="0" applyAlignment="1" applyBorder="1" applyFont="1" applyNumberFormat="1">
      <alignment vertical="center"/>
    </xf>
    <xf borderId="0" fillId="0" fontId="2" numFmtId="0" xfId="0" applyAlignment="1" applyFont="1">
      <alignment horizontal="left"/>
    </xf>
    <xf borderId="0" fillId="0" fontId="0" numFmtId="4" xfId="0" applyFont="1" applyNumberFormat="1"/>
    <xf borderId="0" fillId="0" fontId="4" numFmtId="0" xfId="0" applyAlignment="1" applyFont="1">
      <alignment horizontal="left"/>
    </xf>
    <xf borderId="0" fillId="0" fontId="37" numFmtId="0" xfId="0" applyAlignment="1" applyFont="1">
      <alignment vertical="center"/>
    </xf>
    <xf borderId="0" fillId="0" fontId="38" numFmtId="0" xfId="0" applyFont="1"/>
    <xf borderId="0" fillId="0" fontId="8" numFmtId="10" xfId="0" applyFont="1" applyNumberFormat="1"/>
    <xf borderId="0" fillId="0" fontId="37" numFmtId="0" xfId="0" applyAlignment="1" applyFont="1">
      <alignment vertical="top"/>
    </xf>
    <xf borderId="0" fillId="0" fontId="3" numFmtId="39" xfId="0" applyAlignment="1" applyFont="1" applyNumberFormat="1">
      <alignment horizontal="center" vertical="center"/>
    </xf>
    <xf borderId="0" fillId="0" fontId="3" numFmtId="10" xfId="0" applyAlignment="1" applyFont="1" applyNumberFormat="1">
      <alignment horizontal="right" vertical="center"/>
    </xf>
    <xf borderId="0" fillId="0" fontId="3" numFmtId="39" xfId="0" applyFont="1" applyNumberFormat="1"/>
    <xf borderId="0" fillId="0" fontId="3" numFmtId="49" xfId="0" applyAlignment="1" applyFont="1" applyNumberFormat="1">
      <alignment horizontal="center" vertical="center"/>
    </xf>
    <xf borderId="0" fillId="0" fontId="8" numFmtId="10" xfId="0" applyAlignment="1" applyFont="1" applyNumberFormat="1">
      <alignment horizontal="center" vertical="center"/>
    </xf>
    <xf borderId="10" fillId="0" fontId="2" numFmtId="39" xfId="0" applyAlignment="1" applyBorder="1" applyFont="1" applyNumberFormat="1">
      <alignment horizontal="center" vertical="center"/>
    </xf>
    <xf borderId="1" fillId="0" fontId="4" numFmtId="39" xfId="0" applyAlignment="1" applyBorder="1" applyFont="1" applyNumberFormat="1">
      <alignment horizontal="left" vertical="center"/>
    </xf>
    <xf borderId="0" fillId="0" fontId="8" numFmtId="10" xfId="0" applyAlignment="1" applyFont="1" applyNumberFormat="1">
      <alignment vertical="center"/>
    </xf>
    <xf borderId="6" fillId="0" fontId="0" numFmtId="0" xfId="0" applyAlignment="1" applyBorder="1" applyFont="1">
      <alignment vertical="center"/>
    </xf>
    <xf quotePrefix="1" borderId="7" fillId="0" fontId="2" numFmtId="39" xfId="0" applyAlignment="1" applyBorder="1" applyFont="1" applyNumberFormat="1">
      <alignment horizontal="left" vertical="center"/>
    </xf>
    <xf borderId="7" fillId="0" fontId="0" numFmtId="0" xfId="0" applyBorder="1" applyFont="1"/>
    <xf borderId="0" fillId="0" fontId="0" numFmtId="165" xfId="0" applyFont="1" applyNumberFormat="1"/>
    <xf borderId="0" fillId="0" fontId="38" numFmtId="165" xfId="0" applyFont="1" applyNumberFormat="1"/>
    <xf borderId="0" fillId="0" fontId="38" numFmtId="164" xfId="0" applyFont="1" applyNumberFormat="1"/>
    <xf borderId="0" fillId="0" fontId="0" numFmtId="164" xfId="0" applyFont="1" applyNumberFormat="1"/>
    <xf borderId="5" fillId="0" fontId="0" numFmtId="0" xfId="0" applyBorder="1" applyFont="1"/>
    <xf borderId="6" fillId="0" fontId="0" numFmtId="0" xfId="0" applyBorder="1" applyFont="1"/>
    <xf borderId="0" fillId="0" fontId="24" numFmtId="4" xfId="0" applyFont="1" applyNumberFormat="1"/>
    <xf borderId="6" fillId="0" fontId="2" numFmtId="39" xfId="0" applyAlignment="1" applyBorder="1" applyFont="1" applyNumberFormat="1">
      <alignment horizontal="left"/>
    </xf>
    <xf quotePrefix="1" borderId="5" fillId="0" fontId="2" numFmtId="39" xfId="0" applyAlignment="1" applyBorder="1" applyFont="1" applyNumberFormat="1">
      <alignment horizontal="left" vertical="center"/>
    </xf>
    <xf quotePrefix="1" borderId="0" fillId="0" fontId="2" numFmtId="39" xfId="0" applyAlignment="1" applyFont="1" applyNumberFormat="1">
      <alignment horizontal="left" vertical="center"/>
    </xf>
    <xf borderId="0" fillId="0" fontId="38" numFmtId="0" xfId="0" applyAlignment="1" applyFont="1">
      <alignment horizontal="center"/>
    </xf>
    <xf borderId="30" fillId="0" fontId="2" numFmtId="0" xfId="0" applyAlignment="1" applyBorder="1" applyFont="1">
      <alignment vertical="center"/>
    </xf>
    <xf borderId="0" fillId="0" fontId="8" numFmtId="0" xfId="0" applyAlignment="1" applyFont="1">
      <alignment horizontal="center" vertical="center"/>
    </xf>
    <xf borderId="6" fillId="0" fontId="2" numFmtId="39" xfId="0" applyAlignment="1" applyBorder="1" applyFont="1" applyNumberFormat="1">
      <alignment vertical="center"/>
    </xf>
    <xf borderId="7" fillId="0" fontId="2" numFmtId="39" xfId="0" applyAlignment="1" applyBorder="1" applyFont="1" applyNumberFormat="1">
      <alignment vertical="center"/>
    </xf>
    <xf borderId="6" fillId="0" fontId="2" numFmtId="39" xfId="0" applyAlignment="1" applyBorder="1" applyFont="1" applyNumberFormat="1">
      <alignment horizontal="right" vertical="center"/>
    </xf>
    <xf borderId="7" fillId="0" fontId="2" numFmtId="39" xfId="0" applyAlignment="1" applyBorder="1" applyFont="1" applyNumberFormat="1">
      <alignment horizontal="right" vertical="center"/>
    </xf>
    <xf borderId="0" fillId="0" fontId="3" numFmtId="0" xfId="0" applyAlignment="1" applyFont="1">
      <alignment horizontal="left"/>
    </xf>
    <xf borderId="0" fillId="0" fontId="9" numFmtId="164" xfId="0" applyAlignment="1" applyFont="1" applyNumberFormat="1">
      <alignment horizontal="left"/>
    </xf>
    <xf borderId="8" fillId="0" fontId="2" numFmtId="0" xfId="0" applyAlignment="1" applyBorder="1" applyFont="1">
      <alignment vertical="center"/>
    </xf>
    <xf borderId="10" fillId="0" fontId="0" numFmtId="0" xfId="0" applyAlignment="1" applyBorder="1" applyFont="1">
      <alignment vertical="center"/>
    </xf>
    <xf borderId="9" fillId="0" fontId="2" numFmtId="0" xfId="0" applyAlignment="1" applyBorder="1" applyFont="1">
      <alignment horizontal="left" vertical="center"/>
    </xf>
    <xf borderId="10" fillId="0" fontId="2" numFmtId="39" xfId="0" applyAlignment="1" applyBorder="1" applyFont="1" applyNumberFormat="1">
      <alignment horizontal="left" vertical="center"/>
    </xf>
    <xf borderId="10" fillId="0" fontId="2" numFmtId="39" xfId="0" applyAlignment="1" applyBorder="1" applyFont="1" applyNumberFormat="1">
      <alignment vertical="center"/>
    </xf>
    <xf borderId="11" fillId="0" fontId="2" numFmtId="39" xfId="0" applyAlignment="1" applyBorder="1" applyFont="1" applyNumberFormat="1">
      <alignment vertical="center"/>
    </xf>
    <xf borderId="0" fillId="0" fontId="1" numFmtId="165" xfId="0" applyFont="1" applyNumberFormat="1"/>
    <xf borderId="0" fillId="0" fontId="38" numFmtId="0" xfId="0" applyAlignment="1" applyFont="1">
      <alignment horizontal="center" vertical="center"/>
    </xf>
    <xf borderId="0" fillId="0" fontId="38" numFmtId="0" xfId="0" applyAlignment="1" applyFont="1">
      <alignment vertical="center"/>
    </xf>
    <xf borderId="0" fillId="0" fontId="8" numFmtId="10" xfId="0" applyAlignment="1" applyFont="1" applyNumberFormat="1">
      <alignment horizontal="center"/>
    </xf>
    <xf borderId="5" fillId="0" fontId="2" numFmtId="0" xfId="0" applyAlignment="1" applyBorder="1" applyFont="1">
      <alignment horizontal="left" vertical="center"/>
    </xf>
    <xf borderId="0" fillId="0" fontId="8" numFmtId="10" xfId="0" applyAlignment="1" applyFont="1" applyNumberFormat="1">
      <alignment horizontal="center" vertical="top"/>
    </xf>
    <xf borderId="0" fillId="0" fontId="38" numFmtId="4" xfId="0" applyAlignment="1" applyFont="1" applyNumberFormat="1">
      <alignment vertical="center"/>
    </xf>
    <xf borderId="5" fillId="0" fontId="2" numFmtId="39" xfId="0" applyAlignment="1" applyBorder="1" applyFont="1" applyNumberFormat="1">
      <alignment vertical="center"/>
    </xf>
    <xf quotePrefix="1" borderId="5" fillId="0" fontId="2" numFmtId="39" xfId="0" applyAlignment="1" applyBorder="1" applyFont="1" applyNumberFormat="1">
      <alignment vertical="center"/>
    </xf>
    <xf borderId="19" fillId="0" fontId="4" numFmtId="0" xfId="0" applyAlignment="1" applyBorder="1" applyFont="1">
      <alignment vertical="center"/>
    </xf>
    <xf borderId="22" fillId="0" fontId="4" numFmtId="0" xfId="0" applyAlignment="1" applyBorder="1" applyFont="1">
      <alignment vertical="center"/>
    </xf>
    <xf borderId="21" fillId="0" fontId="4" numFmtId="4" xfId="0" applyAlignment="1" applyBorder="1" applyFont="1" applyNumberFormat="1">
      <alignment vertical="center"/>
    </xf>
    <xf borderId="0" fillId="0" fontId="9" numFmtId="9" xfId="0" applyAlignment="1" applyFont="1" applyNumberFormat="1">
      <alignment horizontal="center" vertical="center"/>
    </xf>
    <xf borderId="0" fillId="0" fontId="8" numFmtId="10" xfId="0" applyAlignment="1" applyFont="1" applyNumberFormat="1">
      <alignment horizontal="right" vertical="center"/>
    </xf>
    <xf borderId="0" fillId="0" fontId="38" numFmtId="164" xfId="0" applyAlignment="1" applyFont="1" applyNumberFormat="1">
      <alignment vertical="center"/>
    </xf>
    <xf borderId="0" fillId="0" fontId="2" numFmtId="0" xfId="0" applyAlignment="1" applyFont="1">
      <alignment horizontal="left" vertical="top"/>
    </xf>
    <xf borderId="0" fillId="0" fontId="7" numFmtId="0" xfId="0" applyAlignment="1" applyFont="1">
      <alignment horizontal="center" vertical="top"/>
    </xf>
    <xf borderId="0" fillId="0" fontId="39" numFmtId="0" xfId="0" applyAlignment="1" applyFont="1">
      <alignment horizontal="center"/>
    </xf>
    <xf borderId="0" fillId="0" fontId="6" numFmtId="0" xfId="0" applyAlignment="1" applyFont="1">
      <alignment horizontal="center"/>
    </xf>
    <xf borderId="0" fillId="0" fontId="1" numFmtId="0" xfId="0" applyAlignment="1" applyFont="1">
      <alignment horizontal="left"/>
    </xf>
    <xf borderId="0" fillId="0" fontId="1" numFmtId="39" xfId="0" applyAlignment="1" applyFont="1" applyNumberFormat="1">
      <alignment horizontal="left"/>
    </xf>
    <xf borderId="7" fillId="0" fontId="5" numFmtId="0" xfId="0" applyBorder="1" applyFont="1"/>
    <xf borderId="11" fillId="0" fontId="5" numFmtId="0" xfId="0" applyBorder="1" applyFont="1"/>
    <xf borderId="0" fillId="0" fontId="1" numFmtId="0" xfId="0" applyAlignment="1" applyFont="1">
      <alignment horizontal="left" vertical="center"/>
    </xf>
    <xf quotePrefix="1" borderId="6" fillId="0" fontId="2" numFmtId="39" xfId="0" applyAlignment="1" applyBorder="1" applyFont="1" applyNumberFormat="1">
      <alignment horizontal="center" vertical="center"/>
    </xf>
    <xf borderId="0" fillId="0" fontId="1" numFmtId="4" xfId="0" applyAlignment="1" applyFont="1" applyNumberFormat="1">
      <alignment horizontal="left"/>
    </xf>
    <xf borderId="6" fillId="0" fontId="2" numFmtId="164" xfId="0" applyBorder="1" applyFont="1" applyNumberFormat="1"/>
    <xf borderId="0" fillId="0" fontId="31" numFmtId="165" xfId="0" applyFont="1" applyNumberFormat="1"/>
    <xf borderId="6" fillId="0" fontId="31" numFmtId="4" xfId="0" applyBorder="1" applyFont="1" applyNumberFormat="1"/>
    <xf borderId="41" fillId="0" fontId="31" numFmtId="0" xfId="0" applyBorder="1" applyFont="1"/>
    <xf borderId="12" fillId="0" fontId="2" numFmtId="0" xfId="0" applyBorder="1" applyFont="1"/>
    <xf borderId="13" fillId="0" fontId="2" numFmtId="39" xfId="0" applyAlignment="1" applyBorder="1" applyFont="1" applyNumberFormat="1">
      <alignment horizontal="left"/>
    </xf>
    <xf borderId="18" fillId="0" fontId="2" numFmtId="0" xfId="0" applyBorder="1" applyFont="1"/>
    <xf borderId="0" fillId="0" fontId="4" numFmtId="39" xfId="0" applyAlignment="1" applyFont="1" applyNumberFormat="1">
      <alignment horizontal="left"/>
    </xf>
    <xf quotePrefix="1" borderId="0" fillId="0" fontId="1" numFmtId="0" xfId="0" applyAlignment="1" applyFont="1">
      <alignment horizontal="center" vertical="top"/>
    </xf>
    <xf borderId="9" fillId="0" fontId="31" numFmtId="39" xfId="0" applyAlignment="1" applyBorder="1" applyFont="1" applyNumberFormat="1">
      <alignment horizontal="left"/>
    </xf>
    <xf borderId="10" fillId="0" fontId="31" numFmtId="0" xfId="0" applyBorder="1" applyFont="1"/>
    <xf borderId="11" fillId="0" fontId="2" numFmtId="4" xfId="0" applyAlignment="1" applyBorder="1" applyFont="1" applyNumberFormat="1">
      <alignment horizontal="right"/>
    </xf>
    <xf quotePrefix="1" borderId="6" fillId="0" fontId="2" numFmtId="39" xfId="0" applyAlignment="1" applyBorder="1" applyFont="1" applyNumberFormat="1">
      <alignment horizontal="center"/>
    </xf>
    <xf borderId="0" fillId="0" fontId="1" numFmtId="164" xfId="0" applyAlignment="1" applyFont="1" applyNumberFormat="1">
      <alignment horizontal="left"/>
    </xf>
    <xf borderId="7" fillId="0" fontId="2" numFmtId="39" xfId="0" applyAlignment="1" applyBorder="1" applyFont="1" applyNumberFormat="1">
      <alignment horizontal="left"/>
    </xf>
    <xf borderId="6" fillId="0" fontId="4" numFmtId="4" xfId="0" applyAlignment="1" applyBorder="1" applyFont="1" applyNumberFormat="1">
      <alignment horizontal="left"/>
    </xf>
    <xf borderId="7" fillId="0" fontId="4" numFmtId="4" xfId="0" applyAlignment="1" applyBorder="1" applyFont="1" applyNumberFormat="1">
      <alignment horizontal="left"/>
    </xf>
    <xf borderId="6" fillId="0" fontId="4" numFmtId="164" xfId="0" applyAlignment="1" applyBorder="1" applyFont="1" applyNumberFormat="1">
      <alignment horizontal="left"/>
    </xf>
    <xf borderId="0" fillId="0" fontId="4" numFmtId="164" xfId="0" applyAlignment="1" applyFont="1" applyNumberFormat="1">
      <alignment horizontal="left"/>
    </xf>
    <xf borderId="0" fillId="0" fontId="40" numFmtId="164" xfId="0" applyAlignment="1" applyFont="1" applyNumberFormat="1">
      <alignment horizontal="left"/>
    </xf>
    <xf borderId="7" fillId="0" fontId="2" numFmtId="164" xfId="0" applyBorder="1" applyFont="1" applyNumberFormat="1"/>
    <xf borderId="0" fillId="0" fontId="2" numFmtId="164" xfId="0" applyFont="1" applyNumberFormat="1"/>
    <xf borderId="6" fillId="0" fontId="4" numFmtId="4" xfId="0" applyBorder="1" applyFont="1" applyNumberFormat="1"/>
    <xf borderId="0" fillId="0" fontId="41" numFmtId="39" xfId="0" applyAlignment="1" applyFont="1" applyNumberFormat="1">
      <alignment horizontal="left"/>
    </xf>
    <xf borderId="9" fillId="0" fontId="2" numFmtId="39" xfId="0" applyAlignment="1" applyBorder="1" applyFont="1" applyNumberFormat="1">
      <alignment horizontal="left"/>
    </xf>
    <xf borderId="9" fillId="0" fontId="31" numFmtId="0" xfId="0" applyBorder="1" applyFont="1"/>
    <xf borderId="10" fillId="0" fontId="2" numFmtId="4" xfId="0" applyBorder="1" applyFont="1" applyNumberFormat="1"/>
    <xf borderId="6" fillId="0" fontId="2" numFmtId="4" xfId="0" applyAlignment="1" applyBorder="1" applyFont="1" applyNumberFormat="1">
      <alignment horizontal="center" vertical="center"/>
    </xf>
    <xf borderId="0" fillId="0" fontId="1" numFmtId="4" xfId="0" applyAlignment="1" applyFont="1" applyNumberFormat="1">
      <alignment horizontal="left" vertical="center"/>
    </xf>
    <xf borderId="13" fillId="0" fontId="2" numFmtId="0" xfId="0" applyBorder="1" applyFont="1"/>
    <xf borderId="14" fillId="0" fontId="2" numFmtId="0" xfId="0" applyBorder="1" applyFont="1"/>
    <xf borderId="14" fillId="0" fontId="2" numFmtId="39" xfId="0" applyBorder="1" applyFont="1" applyNumberFormat="1"/>
    <xf borderId="0" fillId="0" fontId="2" numFmtId="39" xfId="0" applyFont="1" applyNumberFormat="1"/>
    <xf borderId="12" fillId="0" fontId="4" numFmtId="39" xfId="0" applyAlignment="1" applyBorder="1" applyFont="1" applyNumberFormat="1">
      <alignment horizontal="left"/>
    </xf>
    <xf borderId="13" fillId="0" fontId="4" numFmtId="0" xfId="0" applyBorder="1" applyFont="1"/>
    <xf borderId="14" fillId="0" fontId="4" numFmtId="0" xfId="0" applyBorder="1" applyFont="1"/>
    <xf borderId="18" fillId="0" fontId="4" numFmtId="4" xfId="0" applyBorder="1" applyFont="1" applyNumberFormat="1"/>
    <xf borderId="30" fillId="0" fontId="2" numFmtId="0" xfId="0" applyBorder="1" applyFont="1"/>
    <xf borderId="6" fillId="0" fontId="2" numFmtId="39" xfId="0" applyBorder="1" applyFont="1" applyNumberFormat="1"/>
    <xf borderId="6" fillId="0" fontId="12" numFmtId="0" xfId="0" applyBorder="1" applyFont="1"/>
    <xf borderId="6" fillId="0" fontId="21" numFmtId="0" xfId="0" applyBorder="1" applyFont="1"/>
    <xf borderId="14" fillId="0" fontId="4" numFmtId="0" xfId="0" applyAlignment="1" applyBorder="1" applyFont="1">
      <alignment vertical="center"/>
    </xf>
    <xf borderId="18" fillId="0" fontId="4" numFmtId="4" xfId="0" applyAlignment="1" applyBorder="1" applyFont="1" applyNumberFormat="1">
      <alignment horizontal="right" vertical="center"/>
    </xf>
    <xf borderId="0" fillId="0" fontId="1" numFmtId="9" xfId="0" applyAlignment="1" applyFont="1" applyNumberFormat="1">
      <alignment horizontal="left" vertical="center"/>
    </xf>
    <xf borderId="7" fillId="0" fontId="2" numFmtId="39" xfId="0" applyAlignment="1" applyBorder="1" applyFont="1" applyNumberFormat="1">
      <alignment horizontal="right"/>
    </xf>
    <xf borderId="0" fillId="0" fontId="2" numFmtId="39" xfId="0" applyAlignment="1" applyFont="1" applyNumberFormat="1">
      <alignment horizontal="right"/>
    </xf>
    <xf borderId="8" fillId="0" fontId="31" numFmtId="0" xfId="0" applyBorder="1" applyFont="1"/>
    <xf borderId="11" fillId="0" fontId="2" numFmtId="39" xfId="0" applyBorder="1" applyFont="1" applyNumberFormat="1"/>
    <xf borderId="11" fillId="0" fontId="2" numFmtId="39" xfId="0" applyAlignment="1" applyBorder="1" applyFont="1" applyNumberFormat="1">
      <alignment horizontal="right"/>
    </xf>
    <xf borderId="0" fillId="0" fontId="42" numFmtId="0" xfId="0" applyFont="1"/>
    <xf borderId="9" fillId="0" fontId="31" numFmtId="4" xfId="0" applyBorder="1" applyFont="1" applyNumberFormat="1"/>
    <xf borderId="0" fillId="0" fontId="43" numFmtId="4" xfId="0" applyFont="1" applyNumberFormat="1"/>
    <xf borderId="1" fillId="0" fontId="31" numFmtId="0" xfId="0" applyBorder="1" applyFont="1"/>
    <xf borderId="2" fillId="0" fontId="2" numFmtId="0" xfId="0" applyBorder="1" applyFont="1"/>
    <xf borderId="3" fillId="0" fontId="2" numFmtId="0" xfId="0" applyBorder="1" applyFont="1"/>
    <xf borderId="2" fillId="0" fontId="2" numFmtId="0" xfId="0" applyAlignment="1" applyBorder="1" applyFont="1">
      <alignment horizontal="center"/>
    </xf>
    <xf borderId="4" fillId="0" fontId="2" numFmtId="4" xfId="0" applyAlignment="1" applyBorder="1" applyFont="1" applyNumberFormat="1">
      <alignment horizontal="right"/>
    </xf>
    <xf borderId="4" fillId="0" fontId="2" numFmtId="39" xfId="0" applyAlignment="1" applyBorder="1" applyFont="1" applyNumberFormat="1">
      <alignment horizontal="right"/>
    </xf>
    <xf borderId="0" fillId="0" fontId="2" numFmtId="39" xfId="0" applyAlignment="1" applyFont="1" applyNumberFormat="1">
      <alignment horizontal="right" vertical="center"/>
    </xf>
    <xf borderId="0" fillId="0" fontId="31" numFmtId="0" xfId="0" applyAlignment="1" applyFont="1">
      <alignment horizontal="left" shrinkToFit="0" vertical="top" wrapText="1"/>
    </xf>
    <xf borderId="7" fillId="0" fontId="12" numFmtId="164" xfId="0" applyAlignment="1" applyBorder="1" applyFont="1" applyNumberFormat="1">
      <alignment horizontal="right"/>
    </xf>
    <xf borderId="0" fillId="0" fontId="12" numFmtId="164" xfId="0" applyAlignment="1" applyFont="1" applyNumberFormat="1">
      <alignment horizontal="right"/>
    </xf>
    <xf borderId="0" fillId="0" fontId="31" numFmtId="0" xfId="0" applyAlignment="1" applyFont="1">
      <alignment horizontal="left" shrinkToFit="0" wrapText="1"/>
    </xf>
    <xf borderId="7" fillId="0" fontId="12" numFmtId="164" xfId="0" applyAlignment="1" applyBorder="1" applyFont="1" applyNumberFormat="1">
      <alignment horizontal="right" vertical="center"/>
    </xf>
    <xf borderId="0" fillId="0" fontId="12" numFmtId="164" xfId="0" applyAlignment="1" applyFont="1" applyNumberFormat="1">
      <alignment horizontal="right" vertical="center"/>
    </xf>
    <xf borderId="6" fillId="0" fontId="31" numFmtId="0" xfId="0" applyAlignment="1" applyBorder="1" applyFont="1">
      <alignment horizontal="left" shrinkToFit="0" wrapText="1"/>
    </xf>
    <xf borderId="7" fillId="0" fontId="2" numFmtId="164" xfId="0" applyAlignment="1" applyBorder="1" applyFont="1" applyNumberFormat="1">
      <alignment horizontal="right"/>
    </xf>
    <xf borderId="0" fillId="0" fontId="2" numFmtId="164" xfId="0" applyAlignment="1" applyFont="1" applyNumberFormat="1">
      <alignment horizontal="right"/>
    </xf>
    <xf borderId="42" fillId="0" fontId="31" numFmtId="0" xfId="0" applyAlignment="1" applyBorder="1" applyFont="1">
      <alignment vertical="center"/>
    </xf>
    <xf borderId="43" fillId="0" fontId="2" numFmtId="0" xfId="0" applyAlignment="1" applyBorder="1" applyFont="1">
      <alignment vertical="center"/>
    </xf>
    <xf borderId="44" fillId="0" fontId="2" numFmtId="0" xfId="0" applyAlignment="1" applyBorder="1" applyFont="1">
      <alignment shrinkToFit="0" vertical="center" wrapText="1"/>
    </xf>
    <xf borderId="45" fillId="0" fontId="31" numFmtId="0" xfId="0" applyAlignment="1" applyBorder="1" applyFont="1">
      <alignment vertical="center"/>
    </xf>
    <xf borderId="45" fillId="0" fontId="31" numFmtId="4" xfId="0" applyAlignment="1" applyBorder="1" applyFont="1" applyNumberFormat="1">
      <alignment horizontal="right" vertical="center"/>
    </xf>
    <xf borderId="0" fillId="0" fontId="2" numFmtId="39" xfId="0" applyAlignment="1" applyFont="1" applyNumberFormat="1">
      <alignment horizontal="left" shrinkToFit="0" wrapText="1"/>
    </xf>
    <xf borderId="6" fillId="0" fontId="2" numFmtId="0" xfId="0" applyAlignment="1" applyBorder="1" applyFont="1">
      <alignment shrinkToFit="0" wrapText="1"/>
    </xf>
    <xf borderId="0" fillId="0" fontId="1" numFmtId="10" xfId="0" applyAlignment="1" applyFont="1" applyNumberFormat="1">
      <alignment horizontal="center" vertical="center"/>
    </xf>
    <xf borderId="19" fillId="0" fontId="36" numFmtId="39" xfId="0" applyAlignment="1" applyBorder="1" applyFont="1" applyNumberFormat="1">
      <alignment horizontal="left" vertical="center"/>
    </xf>
    <xf borderId="20" fillId="0" fontId="5" numFmtId="0" xfId="0" applyBorder="1" applyFont="1"/>
    <xf borderId="22" fillId="0" fontId="5" numFmtId="0" xfId="0" applyBorder="1" applyFont="1"/>
    <xf borderId="46" fillId="0" fontId="4" numFmtId="0" xfId="0" applyAlignment="1" applyBorder="1" applyFont="1">
      <alignment vertical="center"/>
    </xf>
    <xf borderId="46" fillId="0" fontId="4" numFmtId="4" xfId="0" applyAlignment="1" applyBorder="1" applyFont="1" applyNumberFormat="1">
      <alignment horizontal="right" vertical="center"/>
    </xf>
    <xf borderId="0" fillId="0" fontId="36" numFmtId="39" xfId="0" applyAlignment="1" applyFont="1" applyNumberFormat="1">
      <alignment horizontal="left" vertical="center"/>
    </xf>
    <xf borderId="0" fillId="0" fontId="4" numFmtId="0" xfId="0" applyAlignment="1" applyFont="1">
      <alignment shrinkToFit="0" wrapText="1"/>
    </xf>
    <xf quotePrefix="1" borderId="0" fillId="0" fontId="1" numFmtId="0" xfId="0" applyAlignment="1" applyFont="1">
      <alignment horizontal="center"/>
    </xf>
    <xf borderId="0" fillId="0" fontId="1" numFmtId="167" xfId="0" applyAlignment="1" applyFont="1" applyNumberFormat="1">
      <alignment horizontal="left" vertical="center"/>
    </xf>
    <xf borderId="0" fillId="0" fontId="6" numFmtId="0" xfId="0" applyAlignment="1" applyFont="1">
      <alignment horizontal="center" vertical="top"/>
    </xf>
    <xf borderId="0" fillId="0" fontId="40" numFmtId="0" xfId="0" applyAlignment="1" applyFont="1">
      <alignment horizontal="left"/>
    </xf>
    <xf borderId="0" fillId="0" fontId="44" numFmtId="0" xfId="0" applyFont="1"/>
    <xf borderId="0" fillId="0" fontId="10" numFmtId="39" xfId="0" applyFont="1" applyNumberFormat="1"/>
    <xf borderId="0" fillId="0" fontId="10" numFmtId="39" xfId="0" applyAlignment="1" applyFont="1" applyNumberFormat="1">
      <alignment horizontal="center"/>
    </xf>
    <xf borderId="0" fillId="0" fontId="10" numFmtId="39" xfId="0" applyAlignment="1" applyFont="1" applyNumberFormat="1">
      <alignment horizontal="left"/>
    </xf>
    <xf borderId="4" fillId="0" fontId="2" numFmtId="0" xfId="0" applyAlignment="1" applyBorder="1" applyFont="1">
      <alignment horizontal="center" shrinkToFit="0" vertical="center" wrapText="1"/>
    </xf>
    <xf borderId="5" fillId="0" fontId="36" numFmtId="39" xfId="0" applyAlignment="1" applyBorder="1" applyFont="1" applyNumberFormat="1">
      <alignment horizontal="left"/>
    </xf>
    <xf borderId="7" fillId="0" fontId="10" numFmtId="39" xfId="0" applyAlignment="1" applyBorder="1" applyFont="1" applyNumberFormat="1">
      <alignment horizontal="center"/>
    </xf>
    <xf borderId="7" fillId="0" fontId="10" numFmtId="39" xfId="0" applyBorder="1" applyFont="1" applyNumberFormat="1"/>
    <xf borderId="5" fillId="0" fontId="10" numFmtId="39" xfId="0" applyAlignment="1" applyBorder="1" applyFont="1" applyNumberFormat="1">
      <alignment horizontal="left"/>
    </xf>
    <xf borderId="6" fillId="0" fontId="10" numFmtId="39" xfId="0" applyBorder="1" applyFont="1" applyNumberFormat="1"/>
    <xf borderId="6" fillId="0" fontId="10" numFmtId="39" xfId="0" applyAlignment="1" applyBorder="1" applyFont="1" applyNumberFormat="1">
      <alignment horizontal="center"/>
    </xf>
    <xf borderId="6" fillId="0" fontId="10" numFmtId="0" xfId="0" applyBorder="1" applyFont="1"/>
    <xf borderId="6" fillId="0" fontId="10" numFmtId="4" xfId="0" applyAlignment="1" applyBorder="1" applyFont="1" applyNumberFormat="1">
      <alignment horizontal="right"/>
    </xf>
    <xf borderId="5" fillId="0" fontId="10" numFmtId="39" xfId="0" applyBorder="1" applyFont="1" applyNumberFormat="1"/>
    <xf borderId="12" fillId="0" fontId="10" numFmtId="39" xfId="0" applyAlignment="1" applyBorder="1" applyFont="1" applyNumberFormat="1">
      <alignment horizontal="left" vertical="center"/>
    </xf>
    <xf borderId="13" fillId="0" fontId="10" numFmtId="39" xfId="0" applyAlignment="1" applyBorder="1" applyFont="1" applyNumberFormat="1">
      <alignment horizontal="left" vertical="center"/>
    </xf>
    <xf borderId="18" fillId="0" fontId="10" numFmtId="39" xfId="0" applyAlignment="1" applyBorder="1" applyFont="1" applyNumberFormat="1">
      <alignment horizontal="left" vertical="center"/>
    </xf>
    <xf borderId="18" fillId="0" fontId="10" numFmtId="39" xfId="0" applyAlignment="1" applyBorder="1" applyFont="1" applyNumberFormat="1">
      <alignment horizontal="center" vertical="center"/>
    </xf>
    <xf borderId="0" fillId="0" fontId="31" numFmtId="0" xfId="0" applyAlignment="1" applyFont="1">
      <alignment horizontal="left" vertical="center"/>
    </xf>
    <xf borderId="5" fillId="0" fontId="10" numFmtId="39" xfId="0" applyAlignment="1" applyBorder="1" applyFont="1" applyNumberFormat="1">
      <alignment horizontal="center"/>
    </xf>
    <xf borderId="6" fillId="0" fontId="10" numFmtId="4" xfId="0" applyBorder="1" applyFont="1" applyNumberFormat="1"/>
    <xf borderId="7" fillId="0" fontId="10" numFmtId="4" xfId="0" applyAlignment="1" applyBorder="1" applyFont="1" applyNumberFormat="1">
      <alignment vertical="center"/>
    </xf>
    <xf borderId="8" fillId="0" fontId="10" numFmtId="39" xfId="0" applyAlignment="1" applyBorder="1" applyFont="1" applyNumberFormat="1">
      <alignment horizontal="center"/>
    </xf>
    <xf borderId="9" fillId="0" fontId="10" numFmtId="39" xfId="0" applyAlignment="1" applyBorder="1" applyFont="1" applyNumberFormat="1">
      <alignment horizontal="left"/>
    </xf>
    <xf borderId="10" fillId="0" fontId="10" numFmtId="0" xfId="0" applyBorder="1" applyFont="1"/>
    <xf quotePrefix="1" borderId="10" fillId="0" fontId="2" numFmtId="39" xfId="0" applyAlignment="1" applyBorder="1" applyFont="1" applyNumberFormat="1">
      <alignment horizontal="center" vertical="center"/>
    </xf>
    <xf borderId="10" fillId="0" fontId="10" numFmtId="4" xfId="0" applyBorder="1" applyFont="1" applyNumberFormat="1"/>
    <xf borderId="2" fillId="0" fontId="31" numFmtId="0" xfId="0" applyBorder="1" applyFont="1"/>
    <xf borderId="2" fillId="0" fontId="31" numFmtId="0" xfId="0" applyAlignment="1" applyBorder="1" applyFont="1">
      <alignment horizontal="center"/>
    </xf>
    <xf borderId="0" fillId="0" fontId="44" numFmtId="39" xfId="0" applyAlignment="1" applyFont="1" applyNumberFormat="1">
      <alignment horizontal="center" vertical="center"/>
    </xf>
    <xf borderId="9" fillId="0" fontId="10" numFmtId="39" xfId="0" applyAlignment="1" applyBorder="1" applyFont="1" applyNumberFormat="1">
      <alignment horizontal="center"/>
    </xf>
    <xf borderId="9" fillId="0" fontId="2" numFmtId="39" xfId="0" applyAlignment="1" applyBorder="1" applyFont="1" applyNumberFormat="1">
      <alignment horizontal="center"/>
    </xf>
    <xf borderId="1" fillId="0" fontId="10" numFmtId="39" xfId="0" applyAlignment="1" applyBorder="1" applyFont="1" applyNumberFormat="1">
      <alignment horizontal="center"/>
    </xf>
    <xf borderId="2" fillId="0" fontId="10" numFmtId="39" xfId="0" applyAlignment="1" applyBorder="1" applyFont="1" applyNumberFormat="1">
      <alignment horizontal="left"/>
    </xf>
    <xf borderId="3" fillId="0" fontId="10" numFmtId="0" xfId="0" applyBorder="1" applyFont="1"/>
    <xf quotePrefix="1" borderId="3" fillId="0" fontId="2" numFmtId="39" xfId="0" applyAlignment="1" applyBorder="1" applyFont="1" applyNumberFormat="1">
      <alignment horizontal="center" vertical="center"/>
    </xf>
    <xf borderId="3" fillId="0" fontId="10" numFmtId="4" xfId="0" applyBorder="1" applyFont="1" applyNumberFormat="1"/>
    <xf borderId="4" fillId="0" fontId="31" numFmtId="4" xfId="0" applyBorder="1" applyFont="1" applyNumberFormat="1"/>
    <xf quotePrefix="1" borderId="6" fillId="0" fontId="10" numFmtId="39" xfId="0" applyAlignment="1" applyBorder="1" applyFont="1" applyNumberFormat="1">
      <alignment horizontal="center"/>
    </xf>
    <xf borderId="6" fillId="0" fontId="4" numFmtId="39" xfId="0" applyAlignment="1" applyBorder="1" applyFont="1" applyNumberFormat="1">
      <alignment horizontal="left" vertical="center"/>
    </xf>
    <xf borderId="6" fillId="0" fontId="4" numFmtId="0" xfId="0" applyAlignment="1" applyBorder="1" applyFont="1">
      <alignment vertical="center"/>
    </xf>
    <xf borderId="12" fillId="0" fontId="10" numFmtId="39" xfId="0" applyBorder="1" applyFont="1" applyNumberFormat="1"/>
    <xf borderId="13" fillId="0" fontId="10" numFmtId="39" xfId="0" applyAlignment="1" applyBorder="1" applyFont="1" applyNumberFormat="1">
      <alignment horizontal="left"/>
    </xf>
    <xf borderId="18" fillId="0" fontId="10" numFmtId="39" xfId="0" applyBorder="1" applyFont="1" applyNumberFormat="1"/>
    <xf borderId="18" fillId="0" fontId="10" numFmtId="39" xfId="0" applyAlignment="1" applyBorder="1" applyFont="1" applyNumberFormat="1">
      <alignment horizontal="center"/>
    </xf>
    <xf borderId="12" fillId="0" fontId="36" numFmtId="39" xfId="0" applyAlignment="1" applyBorder="1" applyFont="1" applyNumberFormat="1">
      <alignment horizontal="left"/>
    </xf>
    <xf borderId="13" fillId="0" fontId="10" numFmtId="39" xfId="0" applyBorder="1" applyFont="1" applyNumberFormat="1"/>
    <xf borderId="14" fillId="0" fontId="10" numFmtId="39" xfId="0" applyAlignment="1" applyBorder="1" applyFont="1" applyNumberFormat="1">
      <alignment horizontal="center"/>
    </xf>
    <xf borderId="26" fillId="0" fontId="10" numFmtId="39" xfId="0" applyAlignment="1" applyBorder="1" applyFont="1" applyNumberFormat="1">
      <alignment horizontal="center"/>
    </xf>
    <xf quotePrefix="1" borderId="6" fillId="0" fontId="2" numFmtId="0" xfId="0" applyAlignment="1" applyBorder="1" applyFont="1">
      <alignment horizontal="center" vertical="center"/>
    </xf>
    <xf borderId="12" fillId="0" fontId="10" numFmtId="39" xfId="0" applyAlignment="1" applyBorder="1" applyFont="1" applyNumberFormat="1">
      <alignment horizontal="left"/>
    </xf>
    <xf borderId="22" fillId="0" fontId="36" numFmtId="39" xfId="0" applyAlignment="1" applyBorder="1" applyFont="1" applyNumberFormat="1">
      <alignment horizontal="left" vertical="center"/>
    </xf>
    <xf borderId="0" fillId="0" fontId="4" numFmtId="0" xfId="0" applyAlignment="1" applyFont="1">
      <alignment horizontal="center" vertical="center"/>
    </xf>
    <xf borderId="1" fillId="0" fontId="2" numFmtId="0" xfId="0" applyAlignment="1" applyBorder="1" applyFont="1">
      <alignment horizontal="center"/>
    </xf>
    <xf borderId="8" fillId="0" fontId="2" numFmtId="39" xfId="0" applyAlignment="1" applyBorder="1" applyFont="1" applyNumberFormat="1">
      <alignment horizontal="center"/>
    </xf>
    <xf borderId="10" fillId="0" fontId="2" numFmtId="39" xfId="0" applyAlignment="1" applyBorder="1" applyFont="1" applyNumberFormat="1">
      <alignment horizontal="center"/>
    </xf>
    <xf borderId="9" fillId="0" fontId="3" numFmtId="0" xfId="0" applyAlignment="1" applyBorder="1" applyFont="1">
      <alignment vertical="center"/>
    </xf>
    <xf borderId="6" fillId="0" fontId="2" numFmtId="39" xfId="0" applyAlignment="1" applyBorder="1" applyFont="1" applyNumberFormat="1">
      <alignment horizontal="center"/>
    </xf>
    <xf borderId="6" fillId="0" fontId="2" numFmtId="166" xfId="0" applyBorder="1" applyFont="1" applyNumberFormat="1"/>
    <xf borderId="7" fillId="0" fontId="2" numFmtId="166" xfId="0" applyBorder="1" applyFont="1" applyNumberFormat="1"/>
    <xf borderId="5" fillId="0" fontId="2" numFmtId="39" xfId="0" applyBorder="1" applyFont="1" applyNumberFormat="1"/>
    <xf borderId="12" fillId="0" fontId="4" numFmtId="39" xfId="0" applyAlignment="1" applyBorder="1" applyFont="1" applyNumberFormat="1">
      <alignment horizontal="center" vertical="center"/>
    </xf>
    <xf borderId="18" fillId="0" fontId="4" numFmtId="39" xfId="0" applyAlignment="1" applyBorder="1" applyFont="1" applyNumberFormat="1">
      <alignment vertical="center"/>
    </xf>
    <xf borderId="13" fillId="0" fontId="4" numFmtId="39" xfId="0" applyAlignment="1" applyBorder="1" applyFont="1" applyNumberFormat="1">
      <alignment vertical="center"/>
    </xf>
    <xf borderId="18" fillId="0" fontId="4" numFmtId="39" xfId="0" applyAlignment="1" applyBorder="1" applyFont="1" applyNumberFormat="1">
      <alignment horizontal="center" vertical="center"/>
    </xf>
    <xf borderId="0" fillId="0" fontId="9" numFmtId="0" xfId="0" applyAlignment="1" applyFont="1">
      <alignment vertical="center"/>
    </xf>
    <xf borderId="0" fillId="0" fontId="2" numFmtId="39" xfId="0" applyAlignment="1" applyFont="1" applyNumberFormat="1">
      <alignment horizontal="left" shrinkToFit="0" vertical="center" wrapText="1"/>
    </xf>
    <xf quotePrefix="1" borderId="10" fillId="0" fontId="2" numFmtId="39" xfId="0" applyAlignment="1" applyBorder="1" applyFont="1" applyNumberFormat="1">
      <alignment horizontal="center"/>
    </xf>
    <xf borderId="0" fillId="0" fontId="21" numFmtId="0" xfId="0" applyFont="1"/>
    <xf borderId="0" fillId="0" fontId="10" numFmtId="39" xfId="0" applyAlignment="1" applyFont="1" applyNumberFormat="1">
      <alignment vertical="center"/>
    </xf>
    <xf quotePrefix="1" borderId="6" fillId="0" fontId="10" numFmtId="39" xfId="0" applyAlignment="1" applyBorder="1" applyFont="1" applyNumberFormat="1">
      <alignment horizontal="center" vertical="center"/>
    </xf>
    <xf borderId="0" fillId="0" fontId="2" numFmtId="4" xfId="0" applyAlignment="1" applyFont="1" applyNumberFormat="1">
      <alignment horizontal="center" vertical="center"/>
    </xf>
    <xf borderId="0" fillId="0" fontId="8" numFmtId="4" xfId="0" applyFont="1" applyNumberFormat="1"/>
    <xf borderId="0" fillId="0" fontId="4" numFmtId="39" xfId="0" applyAlignment="1" applyFont="1" applyNumberFormat="1">
      <alignment vertical="center"/>
    </xf>
    <xf borderId="6" fillId="0" fontId="4" numFmtId="39" xfId="0" applyAlignment="1" applyBorder="1" applyFont="1" applyNumberFormat="1">
      <alignment vertical="center"/>
    </xf>
    <xf borderId="6" fillId="0" fontId="10" numFmtId="39" xfId="0" applyAlignment="1" applyBorder="1" applyFont="1" applyNumberFormat="1">
      <alignment horizontal="center" vertical="center"/>
    </xf>
    <xf borderId="10" fillId="0" fontId="2" numFmtId="0" xfId="0" applyAlignment="1" applyBorder="1" applyFont="1">
      <alignment horizontal="center" vertical="center"/>
    </xf>
    <xf borderId="5" fillId="0" fontId="4" numFmtId="0" xfId="0" applyAlignment="1" applyBorder="1" applyFont="1">
      <alignment horizontal="center" vertical="center"/>
    </xf>
    <xf borderId="12" fillId="0" fontId="4" numFmtId="4" xfId="0" applyAlignment="1" applyBorder="1" applyFont="1" applyNumberFormat="1">
      <alignment horizontal="center" vertical="center"/>
    </xf>
    <xf borderId="18" fillId="0" fontId="4" numFmtId="4" xfId="0" applyAlignment="1" applyBorder="1" applyFont="1" applyNumberFormat="1">
      <alignment horizontal="center" vertical="center"/>
    </xf>
    <xf borderId="12" fillId="0" fontId="4" numFmtId="39" xfId="0" applyAlignment="1" applyBorder="1" applyFont="1" applyNumberFormat="1">
      <alignment vertical="center"/>
    </xf>
    <xf borderId="12" fillId="0" fontId="4" numFmtId="0" xfId="0" applyAlignment="1" applyBorder="1" applyFont="1">
      <alignment horizontal="center" vertical="center"/>
    </xf>
    <xf borderId="5" fillId="0" fontId="4" numFmtId="39" xfId="0" applyAlignment="1" applyBorder="1" applyFont="1" applyNumberFormat="1">
      <alignment vertical="center"/>
    </xf>
    <xf borderId="29" fillId="0" fontId="2" numFmtId="39" xfId="0" applyAlignment="1" applyBorder="1" applyFont="1" applyNumberFormat="1">
      <alignment horizontal="left" vertical="center"/>
    </xf>
    <xf borderId="29" fillId="0" fontId="2" numFmtId="0" xfId="0" applyAlignment="1" applyBorder="1" applyFont="1">
      <alignment horizontal="center" vertical="center"/>
    </xf>
    <xf borderId="30" fillId="0" fontId="2" numFmtId="4" xfId="0" applyAlignment="1" applyBorder="1" applyFont="1" applyNumberFormat="1">
      <alignment horizontal="center" vertical="center"/>
    </xf>
    <xf borderId="6" fillId="0" fontId="6" numFmtId="0" xfId="0" applyAlignment="1" applyBorder="1" applyFont="1">
      <alignment vertical="center"/>
    </xf>
    <xf borderId="0" fillId="0" fontId="2" numFmtId="39" xfId="0" applyAlignment="1" applyFont="1" applyNumberFormat="1">
      <alignment vertical="top"/>
    </xf>
    <xf borderId="42" fillId="0" fontId="4" numFmtId="39" xfId="0" applyAlignment="1" applyBorder="1" applyFont="1" applyNumberFormat="1">
      <alignment horizontal="left" vertical="center"/>
    </xf>
    <xf borderId="30" fillId="0" fontId="4" numFmtId="39" xfId="0" applyAlignment="1" applyBorder="1" applyFont="1" applyNumberFormat="1">
      <alignment vertical="center"/>
    </xf>
    <xf borderId="29" fillId="0" fontId="4" numFmtId="39" xfId="0" applyAlignment="1" applyBorder="1" applyFont="1" applyNumberFormat="1">
      <alignment vertical="center"/>
    </xf>
    <xf borderId="30" fillId="0" fontId="4" numFmtId="39" xfId="0" applyAlignment="1" applyBorder="1" applyFont="1" applyNumberFormat="1">
      <alignment horizontal="center" vertical="center"/>
    </xf>
    <xf borderId="26" fillId="0" fontId="4" numFmtId="4" xfId="0" applyAlignment="1" applyBorder="1" applyFont="1" applyNumberFormat="1">
      <alignment vertical="center"/>
    </xf>
    <xf borderId="47" fillId="0" fontId="4" numFmtId="39" xfId="0" applyAlignment="1" applyBorder="1" applyFont="1" applyNumberFormat="1">
      <alignment horizontal="left" vertical="center"/>
    </xf>
    <xf borderId="48" fillId="0" fontId="4" numFmtId="0" xfId="0" applyAlignment="1" applyBorder="1" applyFont="1">
      <alignment vertical="center"/>
    </xf>
    <xf borderId="48" fillId="0" fontId="4" numFmtId="39" xfId="0" applyAlignment="1" applyBorder="1" applyFont="1" applyNumberFormat="1">
      <alignment vertical="center"/>
    </xf>
    <xf borderId="47" fillId="0" fontId="4" numFmtId="39" xfId="0" applyAlignment="1" applyBorder="1" applyFont="1" applyNumberFormat="1">
      <alignment vertical="center"/>
    </xf>
    <xf borderId="49" fillId="0" fontId="4" numFmtId="39" xfId="0" applyAlignment="1" applyBorder="1" applyFont="1" applyNumberFormat="1">
      <alignment horizontal="center" vertical="center"/>
    </xf>
    <xf borderId="46" fillId="0" fontId="4" numFmtId="4" xfId="0" applyAlignment="1" applyBorder="1" applyFont="1" applyNumberFormat="1">
      <alignment vertical="center"/>
    </xf>
    <xf borderId="0" fillId="0" fontId="4" numFmtId="39" xfId="0" applyAlignment="1" applyFont="1" applyNumberFormat="1">
      <alignment horizontal="center" vertical="center"/>
    </xf>
    <xf quotePrefix="1" borderId="0" fillId="0" fontId="2" numFmtId="39" xfId="0" applyAlignment="1" applyFont="1" applyNumberFormat="1">
      <alignment horizontal="center"/>
    </xf>
    <xf borderId="9" fillId="0" fontId="0" numFmtId="0" xfId="0" applyAlignment="1" applyBorder="1" applyFont="1">
      <alignment horizontal="center"/>
    </xf>
    <xf borderId="5" fillId="0" fontId="36" numFmtId="39" xfId="0" applyAlignment="1" applyBorder="1" applyFont="1" applyNumberFormat="1">
      <alignment horizontal="left" vertical="center"/>
    </xf>
    <xf borderId="5" fillId="0" fontId="10" numFmtId="39" xfId="0" applyAlignment="1" applyBorder="1" applyFont="1" applyNumberFormat="1">
      <alignment vertical="center"/>
    </xf>
    <xf borderId="4" fillId="0" fontId="0" numFmtId="0" xfId="0" applyAlignment="1" applyBorder="1" applyFont="1">
      <alignment vertical="center"/>
    </xf>
    <xf borderId="0" fillId="0" fontId="39" numFmtId="0" xfId="0" applyAlignment="1" applyFont="1">
      <alignment horizontal="center" vertical="center"/>
    </xf>
    <xf borderId="6" fillId="0" fontId="10" numFmtId="4" xfId="0" applyAlignment="1" applyBorder="1" applyFont="1" applyNumberFormat="1">
      <alignment horizontal="right" vertical="center"/>
    </xf>
    <xf borderId="0" fillId="0" fontId="0" numFmtId="165" xfId="0" applyAlignment="1" applyFont="1" applyNumberFormat="1">
      <alignment horizontal="center"/>
    </xf>
    <xf borderId="27" fillId="0" fontId="2" numFmtId="4" xfId="0" applyAlignment="1" applyBorder="1" applyFont="1" applyNumberFormat="1">
      <alignment horizontal="right"/>
    </xf>
    <xf borderId="0" fillId="0" fontId="0" numFmtId="4" xfId="0" applyAlignment="1" applyFont="1" applyNumberFormat="1">
      <alignment horizontal="center"/>
    </xf>
    <xf borderId="12" fillId="0" fontId="36" numFmtId="39" xfId="0" applyAlignment="1" applyBorder="1" applyFont="1" applyNumberFormat="1">
      <alignment horizontal="center" vertical="center"/>
    </xf>
    <xf borderId="13" fillId="0" fontId="36" numFmtId="39" xfId="0" applyAlignment="1" applyBorder="1" applyFont="1" applyNumberFormat="1">
      <alignment horizontal="left" vertical="center"/>
    </xf>
    <xf borderId="18" fillId="0" fontId="36" numFmtId="39" xfId="0" applyAlignment="1" applyBorder="1" applyFont="1" applyNumberFormat="1">
      <alignment vertical="center"/>
    </xf>
    <xf borderId="13" fillId="0" fontId="36" numFmtId="39" xfId="0" applyAlignment="1" applyBorder="1" applyFont="1" applyNumberFormat="1">
      <alignment vertical="center"/>
    </xf>
    <xf borderId="18" fillId="0" fontId="36" numFmtId="39" xfId="0" applyAlignment="1" applyBorder="1" applyFont="1" applyNumberFormat="1">
      <alignment horizontal="center" vertical="center"/>
    </xf>
    <xf borderId="14" fillId="0" fontId="9" numFmtId="4" xfId="0" applyAlignment="1" applyBorder="1" applyFont="1" applyNumberFormat="1">
      <alignment horizontal="right" vertical="center"/>
    </xf>
    <xf borderId="0" fillId="0" fontId="8" numFmtId="3" xfId="0" applyAlignment="1" applyFont="1" applyNumberFormat="1">
      <alignment horizontal="center" vertical="center"/>
    </xf>
    <xf borderId="0" fillId="0" fontId="4" numFmtId="164" xfId="0" applyAlignment="1" applyFont="1" applyNumberFormat="1">
      <alignment horizontal="center" vertical="center"/>
    </xf>
    <xf borderId="0" fillId="0" fontId="1" numFmtId="4" xfId="0" applyAlignment="1" applyFont="1" applyNumberFormat="1">
      <alignment horizontal="center" vertical="top"/>
    </xf>
    <xf borderId="7" fillId="0" fontId="2" numFmtId="4" xfId="0" applyAlignment="1" applyBorder="1" applyFont="1" applyNumberFormat="1">
      <alignment horizontal="right" shrinkToFit="0" vertical="center" wrapText="1"/>
    </xf>
    <xf borderId="6" fillId="0" fontId="10" numFmtId="39" xfId="0" applyAlignment="1" applyBorder="1" applyFont="1" applyNumberFormat="1">
      <alignment horizontal="left" vertical="center"/>
    </xf>
    <xf borderId="7" fillId="0" fontId="10" numFmtId="0" xfId="0" applyAlignment="1" applyBorder="1" applyFont="1">
      <alignment vertical="center"/>
    </xf>
    <xf borderId="9" fillId="0" fontId="10" numFmtId="39" xfId="0" applyAlignment="1" applyBorder="1" applyFont="1" applyNumberFormat="1">
      <alignment horizontal="left" vertical="center"/>
    </xf>
    <xf borderId="10" fillId="0" fontId="10" numFmtId="0" xfId="0" applyAlignment="1" applyBorder="1" applyFont="1">
      <alignment vertical="center"/>
    </xf>
    <xf borderId="9" fillId="0" fontId="10" numFmtId="39" xfId="0" applyAlignment="1" applyBorder="1" applyFont="1" applyNumberFormat="1">
      <alignment vertical="center"/>
    </xf>
    <xf quotePrefix="1" borderId="10" fillId="0" fontId="10" numFmtId="39" xfId="0" applyAlignment="1" applyBorder="1" applyFont="1" applyNumberFormat="1">
      <alignment horizontal="center" vertical="center"/>
    </xf>
    <xf borderId="0" fillId="0" fontId="38" numFmtId="39" xfId="0" applyAlignment="1" applyFont="1" applyNumberFormat="1">
      <alignment horizontal="center" vertical="center"/>
    </xf>
    <xf quotePrefix="1" borderId="6" fillId="0" fontId="10" numFmtId="0" xfId="0" applyAlignment="1" applyBorder="1" applyFont="1">
      <alignment horizontal="center" vertical="center"/>
    </xf>
    <xf borderId="6" fillId="0" fontId="10" numFmtId="0" xfId="0" applyAlignment="1" applyBorder="1" applyFont="1">
      <alignment horizontal="center" vertical="center"/>
    </xf>
    <xf borderId="6" fillId="0" fontId="45" numFmtId="0" xfId="0" applyAlignment="1" applyBorder="1" applyFont="1">
      <alignment vertical="center"/>
    </xf>
    <xf borderId="6" fillId="0" fontId="10" numFmtId="39" xfId="0" applyAlignment="1" applyBorder="1" applyFont="1" applyNumberFormat="1">
      <alignment vertical="center"/>
    </xf>
    <xf borderId="0" fillId="0" fontId="46" numFmtId="39" xfId="0" applyAlignment="1" applyFont="1" applyNumberFormat="1">
      <alignment vertical="center"/>
    </xf>
    <xf borderId="0" fillId="0" fontId="1" numFmtId="4" xfId="0" applyAlignment="1" applyFont="1" applyNumberFormat="1">
      <alignment horizontal="center" vertical="center"/>
    </xf>
    <xf borderId="29" fillId="0" fontId="36" numFmtId="39" xfId="0" applyAlignment="1" applyBorder="1" applyFont="1" applyNumberFormat="1">
      <alignment horizontal="left" vertical="center"/>
    </xf>
    <xf borderId="30" fillId="0" fontId="4" numFmtId="0" xfId="0" applyAlignment="1" applyBorder="1" applyFont="1">
      <alignment vertical="center"/>
    </xf>
    <xf borderId="29" fillId="0" fontId="4" numFmtId="0" xfId="0" applyAlignment="1" applyBorder="1" applyFont="1">
      <alignment horizontal="center" vertical="center"/>
    </xf>
    <xf borderId="30" fillId="0" fontId="4" numFmtId="4" xfId="0" applyAlignment="1" applyBorder="1" applyFont="1" applyNumberFormat="1">
      <alignment horizontal="center" vertical="center"/>
    </xf>
    <xf borderId="6" fillId="0" fontId="47" numFmtId="0" xfId="0" applyAlignment="1" applyBorder="1" applyFont="1">
      <alignment vertical="center"/>
    </xf>
    <xf quotePrefix="1" borderId="0" fillId="0" fontId="10" numFmtId="39" xfId="0" applyAlignment="1" applyFont="1" applyNumberFormat="1">
      <alignment horizontal="center" vertical="center"/>
    </xf>
    <xf borderId="8" fillId="0" fontId="10" numFmtId="39" xfId="0" applyAlignment="1" applyBorder="1" applyFont="1" applyNumberFormat="1">
      <alignment horizontal="left" vertical="center"/>
    </xf>
    <xf borderId="10" fillId="0" fontId="10" numFmtId="4" xfId="0" applyAlignment="1" applyBorder="1" applyFont="1" applyNumberFormat="1">
      <alignment vertical="center"/>
    </xf>
    <xf borderId="0" fillId="0" fontId="36" numFmtId="0" xfId="0" applyAlignment="1" applyFont="1">
      <alignment vertical="center"/>
    </xf>
    <xf borderId="0" fillId="0" fontId="36" numFmtId="39" xfId="0" applyAlignment="1" applyFont="1" applyNumberFormat="1">
      <alignment vertical="center"/>
    </xf>
    <xf borderId="0" fillId="0" fontId="36" numFmtId="39" xfId="0" applyAlignment="1" applyFont="1" applyNumberFormat="1">
      <alignment horizontal="center" vertical="center"/>
    </xf>
    <xf borderId="0" fillId="0" fontId="36" numFmtId="4" xfId="0" applyAlignment="1" applyFont="1" applyNumberFormat="1">
      <alignment vertical="center"/>
    </xf>
    <xf borderId="0" fillId="0" fontId="7" numFmtId="4" xfId="0" applyAlignment="1" applyFont="1" applyNumberFormat="1">
      <alignment vertical="top"/>
    </xf>
    <xf borderId="0" fillId="0" fontId="28" numFmtId="4" xfId="0" applyAlignment="1" applyFont="1" applyNumberFormat="1">
      <alignment vertical="top"/>
    </xf>
    <xf borderId="6" fillId="0" fontId="36" numFmtId="0" xfId="0" applyAlignment="1" applyBorder="1" applyFont="1">
      <alignment vertical="center"/>
    </xf>
    <xf borderId="6" fillId="0" fontId="10" numFmtId="4" xfId="0" applyAlignment="1" applyBorder="1" applyFont="1" applyNumberFormat="1">
      <alignment vertical="center"/>
    </xf>
    <xf borderId="42" fillId="0" fontId="36" numFmtId="39" xfId="0" applyAlignment="1" applyBorder="1" applyFont="1" applyNumberFormat="1">
      <alignment horizontal="left" vertical="center"/>
    </xf>
    <xf borderId="30" fillId="0" fontId="36" numFmtId="39" xfId="0" applyAlignment="1" applyBorder="1" applyFont="1" applyNumberFormat="1">
      <alignment vertical="center"/>
    </xf>
    <xf borderId="29" fillId="0" fontId="36" numFmtId="39" xfId="0" applyAlignment="1" applyBorder="1" applyFont="1" applyNumberFormat="1">
      <alignment vertical="center"/>
    </xf>
    <xf borderId="30" fillId="0" fontId="36" numFmtId="39" xfId="0" applyAlignment="1" applyBorder="1" applyFont="1" applyNumberFormat="1">
      <alignment horizontal="center" vertical="center"/>
    </xf>
    <xf borderId="26" fillId="0" fontId="36" numFmtId="4" xfId="0" applyAlignment="1" applyBorder="1" applyFont="1" applyNumberFormat="1">
      <alignment vertical="center"/>
    </xf>
    <xf borderId="47" fillId="0" fontId="36" numFmtId="39" xfId="0" applyAlignment="1" applyBorder="1" applyFont="1" applyNumberFormat="1">
      <alignment horizontal="left" vertical="center"/>
    </xf>
    <xf borderId="48" fillId="0" fontId="36" numFmtId="0" xfId="0" applyAlignment="1" applyBorder="1" applyFont="1">
      <alignment vertical="center"/>
    </xf>
    <xf borderId="48" fillId="0" fontId="36" numFmtId="39" xfId="0" applyAlignment="1" applyBorder="1" applyFont="1" applyNumberFormat="1">
      <alignment vertical="center"/>
    </xf>
    <xf borderId="47" fillId="0" fontId="36" numFmtId="39" xfId="0" applyAlignment="1" applyBorder="1" applyFont="1" applyNumberFormat="1">
      <alignment vertical="center"/>
    </xf>
    <xf borderId="49" fillId="0" fontId="36" numFmtId="39" xfId="0" applyAlignment="1" applyBorder="1" applyFont="1" applyNumberFormat="1">
      <alignment horizontal="center" vertical="center"/>
    </xf>
    <xf borderId="46" fillId="0" fontId="36" numFmtId="4" xfId="0" applyAlignment="1" applyBorder="1" applyFont="1" applyNumberFormat="1">
      <alignment vertical="center"/>
    </xf>
    <xf borderId="24" fillId="0" fontId="2" numFmtId="39" xfId="0" applyAlignment="1" applyBorder="1" applyFont="1" applyNumberFormat="1">
      <alignment horizontal="center"/>
    </xf>
    <xf borderId="24" fillId="0" fontId="2" numFmtId="39" xfId="0" applyAlignment="1" applyBorder="1" applyFont="1" applyNumberFormat="1">
      <alignment horizontal="center" vertical="center"/>
    </xf>
    <xf borderId="24" fillId="0" fontId="0" numFmtId="39" xfId="0" applyAlignment="1" applyBorder="1" applyFont="1" applyNumberFormat="1">
      <alignment horizontal="center" vertical="center"/>
    </xf>
    <xf borderId="50" fillId="2" fontId="0" numFmtId="0" xfId="0" applyAlignment="1" applyBorder="1" applyFill="1" applyFont="1">
      <alignment horizontal="center"/>
    </xf>
    <xf borderId="50" fillId="2" fontId="0" numFmtId="0" xfId="0" applyBorder="1" applyFont="1"/>
    <xf borderId="0" fillId="0" fontId="39" numFmtId="0" xfId="0" applyFont="1"/>
    <xf borderId="1" fillId="0" fontId="31" numFmtId="0" xfId="0" applyAlignment="1" applyBorder="1" applyFont="1">
      <alignment horizontal="center" vertical="center"/>
    </xf>
    <xf borderId="3" fillId="0" fontId="2" numFmtId="0" xfId="0" applyAlignment="1" applyBorder="1" applyFont="1">
      <alignment horizontal="center"/>
    </xf>
    <xf borderId="11" fillId="0" fontId="31" numFmtId="39" xfId="0" applyAlignment="1" applyBorder="1" applyFont="1" applyNumberFormat="1">
      <alignment horizontal="center"/>
    </xf>
    <xf borderId="5" fillId="0" fontId="0" numFmtId="39" xfId="0" applyAlignment="1" applyBorder="1" applyFont="1" applyNumberFormat="1">
      <alignment horizontal="left" vertical="center"/>
    </xf>
    <xf borderId="6" fillId="0" fontId="0" numFmtId="4" xfId="0" applyAlignment="1" applyBorder="1" applyFont="1" applyNumberFormat="1">
      <alignment vertical="center"/>
    </xf>
    <xf borderId="0" fillId="0" fontId="31" numFmtId="4" xfId="0" applyAlignment="1" applyFont="1" applyNumberFormat="1">
      <alignment horizontal="left" vertical="center"/>
    </xf>
    <xf borderId="5" fillId="0" fontId="0" numFmtId="0" xfId="0" applyAlignment="1" applyBorder="1" applyFont="1">
      <alignment vertical="center"/>
    </xf>
    <xf borderId="27" fillId="0" fontId="2" numFmtId="4" xfId="0" applyAlignment="1" applyBorder="1" applyFont="1" applyNumberFormat="1">
      <alignment horizontal="center" vertical="center"/>
    </xf>
    <xf borderId="12" fillId="0" fontId="0" numFmtId="0" xfId="0" applyAlignment="1" applyBorder="1" applyFont="1">
      <alignment vertical="center"/>
    </xf>
    <xf borderId="13" fillId="0" fontId="43" numFmtId="4" xfId="0" applyAlignment="1" applyBorder="1" applyFont="1" applyNumberFormat="1">
      <alignment horizontal="left" vertical="center"/>
    </xf>
    <xf borderId="26" fillId="0" fontId="2" numFmtId="0" xfId="0" applyAlignment="1" applyBorder="1" applyFont="1">
      <alignment vertical="center"/>
    </xf>
    <xf borderId="26" fillId="0" fontId="2" numFmtId="4" xfId="0" applyAlignment="1" applyBorder="1" applyFont="1" applyNumberFormat="1">
      <alignment vertical="center"/>
    </xf>
    <xf borderId="8" fillId="0" fontId="0" numFmtId="0" xfId="0" applyAlignment="1" applyBorder="1" applyFont="1">
      <alignment vertical="center"/>
    </xf>
    <xf borderId="9" fillId="0" fontId="2" numFmtId="4" xfId="0" applyAlignment="1" applyBorder="1" applyFont="1" applyNumberFormat="1">
      <alignment vertical="center"/>
    </xf>
    <xf borderId="2" fillId="0" fontId="31" numFmtId="39" xfId="0" applyAlignment="1" applyBorder="1" applyFont="1" applyNumberFormat="1">
      <alignment horizontal="left" vertical="center"/>
    </xf>
    <xf borderId="4" fillId="0" fontId="31" numFmtId="4" xfId="0" applyAlignment="1" applyBorder="1" applyFont="1" applyNumberFormat="1">
      <alignment vertical="center"/>
    </xf>
    <xf borderId="1" fillId="0" fontId="31" numFmtId="4" xfId="0" applyAlignment="1" applyBorder="1" applyFont="1" applyNumberFormat="1">
      <alignment horizontal="right" vertical="center"/>
    </xf>
    <xf borderId="5" fillId="0" fontId="31" numFmtId="4" xfId="0" applyAlignment="1" applyBorder="1" applyFont="1" applyNumberFormat="1">
      <alignment horizontal="right" vertical="center"/>
    </xf>
    <xf borderId="7" fillId="0" fontId="31" numFmtId="39" xfId="0" applyAlignment="1" applyBorder="1" applyFont="1" applyNumberFormat="1">
      <alignment horizontal="center" vertical="center"/>
    </xf>
    <xf borderId="28" fillId="0" fontId="31" numFmtId="0" xfId="0" applyAlignment="1" applyBorder="1" applyFont="1">
      <alignment vertical="center"/>
    </xf>
    <xf borderId="29" fillId="0" fontId="31" numFmtId="39" xfId="0" applyAlignment="1" applyBorder="1" applyFont="1" applyNumberFormat="1">
      <alignment horizontal="left" vertical="center"/>
    </xf>
    <xf borderId="29" fillId="0" fontId="31" numFmtId="0" xfId="0" applyAlignment="1" applyBorder="1" applyFont="1">
      <alignment vertical="center"/>
    </xf>
    <xf borderId="26" fillId="0" fontId="31" numFmtId="0" xfId="0" applyAlignment="1" applyBorder="1" applyFont="1">
      <alignment vertical="center"/>
    </xf>
    <xf borderId="30" fillId="0" fontId="31" numFmtId="4" xfId="0" applyAlignment="1" applyBorder="1" applyFont="1" applyNumberFormat="1">
      <alignment vertical="center"/>
    </xf>
    <xf borderId="12" fillId="0" fontId="43" numFmtId="39" xfId="0" applyAlignment="1" applyBorder="1" applyFont="1" applyNumberFormat="1">
      <alignment horizontal="left" vertical="center"/>
    </xf>
    <xf borderId="13" fillId="0" fontId="43" numFmtId="0" xfId="0" applyAlignment="1" applyBorder="1" applyFont="1">
      <alignment vertical="center"/>
    </xf>
    <xf borderId="18" fillId="0" fontId="43" numFmtId="4" xfId="0" applyAlignment="1" applyBorder="1" applyFont="1" applyNumberFormat="1">
      <alignment vertical="center"/>
    </xf>
    <xf borderId="5" fillId="0" fontId="31" numFmtId="39" xfId="0" applyAlignment="1" applyBorder="1" applyFont="1" applyNumberFormat="1">
      <alignment horizontal="left"/>
    </xf>
    <xf borderId="0" fillId="0" fontId="34" numFmtId="0" xfId="0" applyFont="1"/>
    <xf borderId="7" fillId="0" fontId="33" numFmtId="39" xfId="0" applyAlignment="1" applyBorder="1" applyFont="1" applyNumberFormat="1">
      <alignment horizontal="center"/>
    </xf>
    <xf borderId="0" fillId="0" fontId="34" numFmtId="39" xfId="0" applyAlignment="1" applyFont="1" applyNumberFormat="1">
      <alignment horizontal="center"/>
    </xf>
    <xf borderId="14" fillId="0" fontId="31" numFmtId="0" xfId="0" applyAlignment="1" applyBorder="1" applyFont="1">
      <alignment vertical="center"/>
    </xf>
    <xf borderId="19" fillId="0" fontId="43" numFmtId="39" xfId="0" applyAlignment="1" applyBorder="1" applyFont="1" applyNumberFormat="1">
      <alignment horizontal="left" vertical="center"/>
    </xf>
    <xf borderId="20" fillId="0" fontId="43" numFmtId="39" xfId="0" applyAlignment="1" applyBorder="1" applyFont="1" applyNumberFormat="1">
      <alignment horizontal="left" vertical="center"/>
    </xf>
    <xf borderId="20" fillId="0" fontId="31" numFmtId="0" xfId="0" applyAlignment="1" applyBorder="1" applyFont="1">
      <alignment vertical="center"/>
    </xf>
    <xf borderId="21" fillId="0" fontId="31" numFmtId="0" xfId="0" applyAlignment="1" applyBorder="1" applyFont="1">
      <alignment vertical="center"/>
    </xf>
    <xf borderId="22" fillId="0" fontId="43" numFmtId="4" xfId="0" applyAlignment="1" applyBorder="1" applyFont="1" applyNumberFormat="1">
      <alignment vertical="center"/>
    </xf>
    <xf borderId="4" fillId="0" fontId="2" numFmtId="0" xfId="0" applyAlignment="1" applyBorder="1" applyFont="1">
      <alignment horizontal="center"/>
    </xf>
    <xf borderId="11" fillId="0" fontId="31" numFmtId="0" xfId="0" applyBorder="1" applyFont="1"/>
    <xf borderId="5" fillId="0" fontId="4" numFmtId="39" xfId="0" applyAlignment="1" applyBorder="1" applyFont="1" applyNumberFormat="1">
      <alignment horizontal="left"/>
    </xf>
    <xf borderId="5" fillId="0" fontId="2" numFmtId="164" xfId="0" applyAlignment="1" applyBorder="1" applyFont="1" applyNumberFormat="1">
      <alignment horizontal="center" vertical="center"/>
    </xf>
    <xf borderId="7" fillId="0" fontId="31" numFmtId="166" xfId="0" applyAlignment="1" applyBorder="1" applyFont="1" applyNumberFormat="1">
      <alignment vertical="center"/>
    </xf>
    <xf borderId="12" fillId="0" fontId="31" numFmtId="39" xfId="0" applyAlignment="1" applyBorder="1" applyFont="1" applyNumberFormat="1">
      <alignment vertical="center"/>
    </xf>
    <xf borderId="14" fillId="0" fontId="31" numFmtId="4" xfId="0" applyAlignment="1" applyBorder="1" applyFont="1" applyNumberFormat="1">
      <alignment vertical="center"/>
    </xf>
    <xf borderId="5" fillId="0" fontId="31" numFmtId="164" xfId="0" applyAlignment="1" applyBorder="1" applyFont="1" applyNumberFormat="1">
      <alignment horizontal="center" vertical="center"/>
    </xf>
    <xf borderId="9" fillId="0" fontId="31" numFmtId="39" xfId="0" applyAlignment="1" applyBorder="1" applyFont="1" applyNumberFormat="1">
      <alignment horizontal="center"/>
    </xf>
    <xf borderId="0" fillId="0" fontId="31" numFmtId="39" xfId="0" applyAlignment="1" applyFont="1" applyNumberFormat="1">
      <alignment horizontal="left" vertical="top"/>
    </xf>
    <xf borderId="6" fillId="0" fontId="31" numFmtId="0" xfId="0" applyAlignment="1" applyBorder="1" applyFont="1">
      <alignment vertical="top"/>
    </xf>
    <xf borderId="5" fillId="0" fontId="31" numFmtId="0" xfId="0" applyAlignment="1" applyBorder="1" applyFont="1">
      <alignment horizontal="center" vertical="top"/>
    </xf>
    <xf borderId="7" fillId="0" fontId="31" numFmtId="4" xfId="0" applyAlignment="1" applyBorder="1" applyFont="1" applyNumberFormat="1">
      <alignment horizontal="right" vertical="top"/>
    </xf>
    <xf borderId="7" fillId="0" fontId="31" numFmtId="0" xfId="0" applyAlignment="1" applyBorder="1" applyFont="1">
      <alignment horizontal="center" vertical="center"/>
    </xf>
    <xf borderId="6" fillId="0" fontId="31" numFmtId="4" xfId="0" applyAlignment="1" applyBorder="1" applyFont="1" applyNumberFormat="1">
      <alignment horizontal="right"/>
    </xf>
    <xf borderId="5" fillId="0" fontId="31" numFmtId="0" xfId="0" applyAlignment="1" applyBorder="1" applyFont="1">
      <alignment horizontal="center" vertical="center"/>
    </xf>
    <xf borderId="7" fillId="0" fontId="31" numFmtId="0" xfId="0" applyAlignment="1" applyBorder="1" applyFont="1">
      <alignment horizontal="center"/>
    </xf>
    <xf borderId="7" fillId="0" fontId="31" numFmtId="39" xfId="0" applyAlignment="1" applyBorder="1" applyFont="1" applyNumberFormat="1">
      <alignment horizontal="right"/>
    </xf>
    <xf borderId="6" fillId="0" fontId="31" numFmtId="39" xfId="0" applyAlignment="1" applyBorder="1" applyFont="1" applyNumberFormat="1">
      <alignment horizontal="right" vertical="center"/>
    </xf>
    <xf quotePrefix="1" borderId="7" fillId="0" fontId="31" numFmtId="0" xfId="0" applyAlignment="1" applyBorder="1" applyFont="1">
      <alignment horizontal="center" vertical="center"/>
    </xf>
    <xf borderId="0" fillId="0" fontId="34" numFmtId="0" xfId="0" applyAlignment="1" applyFont="1">
      <alignment vertical="center"/>
    </xf>
    <xf borderId="0" fillId="0" fontId="33" numFmtId="39" xfId="0" applyAlignment="1" applyFont="1" applyNumberFormat="1">
      <alignment horizontal="left" vertical="center"/>
    </xf>
    <xf borderId="0" fillId="0" fontId="2" numFmtId="4" xfId="0" applyAlignment="1" applyFont="1" applyNumberFormat="1">
      <alignment horizontal="left" vertical="center"/>
    </xf>
    <xf borderId="0" fillId="0" fontId="48" numFmtId="0" xfId="0" applyFont="1"/>
    <xf borderId="7" fillId="0" fontId="31" numFmtId="164" xfId="0" applyBorder="1" applyFont="1" applyNumberFormat="1"/>
    <xf borderId="7" fillId="0" fontId="4" numFmtId="164" xfId="0" applyBorder="1" applyFont="1" applyNumberFormat="1"/>
    <xf borderId="6" fillId="0" fontId="31" numFmtId="4" xfId="0" applyAlignment="1" applyBorder="1" applyFont="1" applyNumberFormat="1">
      <alignment horizontal="right" vertical="center"/>
    </xf>
    <xf borderId="7" fillId="0" fontId="31" numFmtId="39" xfId="0" applyBorder="1" applyFont="1" applyNumberFormat="1"/>
    <xf borderId="6" fillId="0" fontId="31" numFmtId="39" xfId="0" applyBorder="1" applyFont="1" applyNumberFormat="1"/>
    <xf borderId="0" fillId="0" fontId="2" numFmtId="39" xfId="0" applyAlignment="1" applyFont="1" applyNumberFormat="1">
      <alignment horizontal="left" vertical="top"/>
    </xf>
    <xf borderId="7" fillId="0" fontId="31" numFmtId="0" xfId="0" applyAlignment="1" applyBorder="1" applyFont="1">
      <alignment horizontal="center" vertical="top"/>
    </xf>
    <xf borderId="7" fillId="0" fontId="31" numFmtId="39" xfId="0" applyAlignment="1" applyBorder="1" applyFont="1" applyNumberFormat="1">
      <alignment vertical="top"/>
    </xf>
    <xf borderId="6" fillId="0" fontId="2" numFmtId="4" xfId="0" applyAlignment="1" applyBorder="1" applyFont="1" applyNumberFormat="1">
      <alignment horizontal="right" vertical="top"/>
    </xf>
    <xf borderId="7" fillId="0" fontId="2" numFmtId="4" xfId="0" applyAlignment="1" applyBorder="1" applyFont="1" applyNumberFormat="1">
      <alignment horizontal="right" vertical="top"/>
    </xf>
    <xf borderId="8" fillId="0" fontId="31" numFmtId="0" xfId="0" applyAlignment="1" applyBorder="1" applyFont="1">
      <alignment horizontal="center" vertical="center"/>
    </xf>
    <xf borderId="9" fillId="0" fontId="31" numFmtId="0" xfId="0" applyAlignment="1" applyBorder="1" applyFont="1">
      <alignment horizontal="center" vertical="center"/>
    </xf>
    <xf borderId="11" fillId="0" fontId="31" numFmtId="0" xfId="0" applyAlignment="1" applyBorder="1" applyFont="1">
      <alignment horizontal="center"/>
    </xf>
    <xf borderId="11" fillId="0" fontId="31" numFmtId="39" xfId="0" applyBorder="1" applyFont="1" applyNumberFormat="1"/>
    <xf borderId="0" fillId="0" fontId="31" numFmtId="39" xfId="0" applyAlignment="1" applyFont="1" applyNumberFormat="1">
      <alignment vertical="top"/>
    </xf>
    <xf borderId="7" fillId="0" fontId="31" numFmtId="164" xfId="0" applyAlignment="1" applyBorder="1" applyFont="1" applyNumberFormat="1">
      <alignment horizontal="center" vertical="center"/>
    </xf>
    <xf borderId="6" fillId="0" fontId="4" numFmtId="164" xfId="0" applyAlignment="1" applyBorder="1" applyFont="1" applyNumberFormat="1">
      <alignment horizontal="center" vertical="center"/>
    </xf>
    <xf borderId="7" fillId="0" fontId="31" numFmtId="4" xfId="0" applyAlignment="1" applyBorder="1" applyFont="1" applyNumberFormat="1">
      <alignment horizontal="center" vertical="center"/>
    </xf>
    <xf borderId="7" fillId="0" fontId="4" numFmtId="164" xfId="0" applyAlignment="1" applyBorder="1" applyFont="1" applyNumberFormat="1">
      <alignment horizontal="center" vertical="center"/>
    </xf>
    <xf borderId="0" fillId="0" fontId="49" numFmtId="0" xfId="0" applyAlignment="1" applyFont="1">
      <alignment vertical="center"/>
    </xf>
    <xf borderId="6" fillId="0" fontId="4" numFmtId="4" xfId="0" applyAlignment="1" applyBorder="1" applyFont="1" applyNumberFormat="1">
      <alignment horizontal="center"/>
    </xf>
    <xf borderId="7" fillId="0" fontId="4" numFmtId="164" xfId="0" applyAlignment="1" applyBorder="1" applyFont="1" applyNumberFormat="1">
      <alignment horizontal="left" vertical="center"/>
    </xf>
    <xf borderId="6" fillId="0" fontId="50" numFmtId="39" xfId="0" applyAlignment="1" applyBorder="1" applyFont="1" applyNumberFormat="1">
      <alignment horizontal="center" vertical="center"/>
    </xf>
    <xf quotePrefix="1" borderId="5" fillId="0" fontId="2" numFmtId="39" xfId="0" applyAlignment="1" applyBorder="1" applyFont="1" applyNumberFormat="1">
      <alignment horizontal="center"/>
    </xf>
    <xf borderId="5" fillId="0" fontId="31" numFmtId="0" xfId="0" applyAlignment="1" applyBorder="1" applyFont="1">
      <alignment vertical="top"/>
    </xf>
    <xf borderId="0" fillId="0" fontId="2" numFmtId="39" xfId="0" applyAlignment="1" applyFont="1" applyNumberFormat="1">
      <alignment horizontal="center" vertical="top"/>
    </xf>
    <xf borderId="7" fillId="0" fontId="2" numFmtId="39" xfId="0" applyAlignment="1" applyBorder="1" applyFont="1" applyNumberFormat="1">
      <alignment horizontal="center" vertical="top"/>
    </xf>
    <xf borderId="8" fillId="0" fontId="31" numFmtId="0" xfId="0" applyAlignment="1" applyBorder="1" applyFont="1">
      <alignment vertical="top"/>
    </xf>
    <xf quotePrefix="1" borderId="8" fillId="0" fontId="2" numFmtId="39" xfId="0" applyAlignment="1" applyBorder="1" applyFont="1" applyNumberFormat="1">
      <alignment horizontal="center"/>
    </xf>
    <xf borderId="0" fillId="0" fontId="2" numFmtId="164" xfId="0" applyAlignment="1" applyFont="1" applyNumberFormat="1">
      <alignment horizontal="center" vertical="center"/>
    </xf>
    <xf borderId="0" fillId="0" fontId="51" numFmtId="0" xfId="0" applyFont="1"/>
    <xf borderId="7" fillId="0" fontId="4" numFmtId="4" xfId="0" applyAlignment="1" applyBorder="1" applyFont="1" applyNumberFormat="1">
      <alignment vertical="top"/>
    </xf>
    <xf borderId="0" fillId="0" fontId="52" numFmtId="0" xfId="0" applyAlignment="1" applyFont="1">
      <alignment vertical="center"/>
    </xf>
    <xf borderId="11" fillId="0" fontId="31" numFmtId="4" xfId="0" applyAlignment="1" applyBorder="1" applyFont="1" applyNumberFormat="1">
      <alignment horizontal="right"/>
    </xf>
    <xf borderId="0" fillId="0" fontId="31" numFmtId="0" xfId="0" applyAlignment="1" applyFont="1">
      <alignment vertical="top"/>
    </xf>
    <xf borderId="15" fillId="0" fontId="31" numFmtId="39" xfId="0" applyAlignment="1" applyBorder="1" applyFont="1" applyNumberFormat="1">
      <alignment horizontal="center" vertical="center"/>
    </xf>
    <xf borderId="16" fillId="0" fontId="31" numFmtId="39" xfId="0" applyAlignment="1" applyBorder="1" applyFont="1" applyNumberFormat="1">
      <alignment horizontal="left" vertical="center"/>
    </xf>
    <xf borderId="17" fillId="0" fontId="2" numFmtId="39" xfId="0" applyAlignment="1" applyBorder="1" applyFont="1" applyNumberFormat="1">
      <alignment vertical="center"/>
    </xf>
    <xf borderId="17" fillId="0" fontId="2" numFmtId="4" xfId="0" applyAlignment="1" applyBorder="1" applyFont="1" applyNumberFormat="1">
      <alignment vertical="center"/>
    </xf>
    <xf borderId="43" fillId="0" fontId="4" numFmtId="0" xfId="0" applyAlignment="1" applyBorder="1" applyFont="1">
      <alignment vertical="center"/>
    </xf>
    <xf borderId="45" fillId="0" fontId="4" numFmtId="39" xfId="0" applyAlignment="1" applyBorder="1" applyFont="1" applyNumberFormat="1">
      <alignment vertical="center"/>
    </xf>
    <xf borderId="45" fillId="0" fontId="4" numFmtId="4" xfId="0" applyAlignment="1" applyBorder="1" applyFont="1" applyNumberFormat="1">
      <alignment vertical="center"/>
    </xf>
    <xf borderId="5" fillId="0" fontId="2" numFmtId="4" xfId="0" applyAlignment="1" applyBorder="1" applyFont="1" applyNumberFormat="1">
      <alignment horizontal="left" vertical="center"/>
    </xf>
    <xf borderId="0" fillId="0" fontId="29" numFmtId="4" xfId="0" applyAlignment="1" applyFont="1" applyNumberFormat="1">
      <alignment vertical="center"/>
    </xf>
    <xf borderId="13" fillId="0" fontId="27" numFmtId="0" xfId="0" applyAlignment="1" applyBorder="1" applyFont="1">
      <alignment vertical="center"/>
    </xf>
    <xf borderId="14" fillId="0" fontId="4" numFmtId="4" xfId="0" applyAlignment="1" applyBorder="1" applyFont="1" applyNumberFormat="1">
      <alignment horizontal="right"/>
    </xf>
    <xf borderId="7" fillId="0" fontId="0" numFmtId="4" xfId="0" applyAlignment="1" applyBorder="1" applyFont="1" applyNumberFormat="1">
      <alignment horizontal="right" vertical="center"/>
    </xf>
    <xf borderId="12" fillId="0" fontId="2" numFmtId="39" xfId="0" applyAlignment="1" applyBorder="1" applyFont="1" applyNumberFormat="1">
      <alignment horizontal="left" vertical="center"/>
    </xf>
    <xf borderId="13" fillId="0" fontId="0" numFmtId="0" xfId="0" applyAlignment="1" applyBorder="1" applyFont="1">
      <alignment vertical="center"/>
    </xf>
    <xf borderId="14" fillId="0" fontId="0" numFmtId="39" xfId="0" applyAlignment="1" applyBorder="1" applyFont="1" applyNumberFormat="1">
      <alignment vertical="center"/>
    </xf>
    <xf borderId="28" fillId="0" fontId="2" numFmtId="39" xfId="0" applyAlignment="1" applyBorder="1" applyFont="1" applyNumberFormat="1">
      <alignment horizontal="left" vertical="center"/>
    </xf>
    <xf borderId="29" fillId="0" fontId="4" numFmtId="0" xfId="0" applyAlignment="1" applyBorder="1" applyFont="1">
      <alignment vertical="center"/>
    </xf>
    <xf borderId="29" fillId="0" fontId="0" numFmtId="0" xfId="0" applyAlignment="1" applyBorder="1" applyFont="1">
      <alignment vertical="center"/>
    </xf>
    <xf borderId="26" fillId="0" fontId="0" numFmtId="39" xfId="0" applyAlignment="1" applyBorder="1" applyFont="1" applyNumberFormat="1">
      <alignment vertical="center"/>
    </xf>
    <xf borderId="26" fillId="0" fontId="4" numFmtId="4" xfId="0" applyAlignment="1" applyBorder="1" applyFont="1" applyNumberFormat="1">
      <alignment horizontal="right" vertical="center"/>
    </xf>
    <xf borderId="20" fillId="0" fontId="0" numFmtId="0" xfId="0" applyAlignment="1" applyBorder="1" applyFont="1">
      <alignment vertical="center"/>
    </xf>
    <xf borderId="21" fillId="0" fontId="4" numFmtId="39" xfId="0" applyAlignment="1" applyBorder="1" applyFont="1" applyNumberFormat="1">
      <alignment vertical="center"/>
    </xf>
    <xf borderId="21" fillId="0" fontId="4" numFmtId="4" xfId="0" applyAlignment="1" applyBorder="1" applyFont="1" applyNumberFormat="1">
      <alignment horizontal="right" vertical="center"/>
    </xf>
    <xf borderId="3" fillId="0" fontId="31" numFmtId="39" xfId="0" applyBorder="1" applyFont="1" applyNumberFormat="1"/>
    <xf borderId="5" fillId="0" fontId="6" numFmtId="0" xfId="0" applyAlignment="1" applyBorder="1" applyFont="1">
      <alignment vertical="top"/>
    </xf>
    <xf borderId="6" fillId="0" fontId="4" numFmtId="0" xfId="0" applyBorder="1" applyFont="1"/>
    <xf borderId="5" fillId="0" fontId="31" numFmtId="0" xfId="0" applyAlignment="1" applyBorder="1" applyFont="1">
      <alignment horizontal="left"/>
    </xf>
    <xf borderId="0" fillId="0" fontId="31" numFmtId="4" xfId="0" applyAlignment="1" applyFont="1" applyNumberFormat="1">
      <alignment horizontal="left"/>
    </xf>
    <xf borderId="8" fillId="0" fontId="31" numFmtId="39" xfId="0" applyAlignment="1" applyBorder="1" applyFont="1" applyNumberFormat="1">
      <alignment horizontal="center"/>
    </xf>
    <xf borderId="6" fillId="0" fontId="31" numFmtId="39" xfId="0" applyAlignment="1" applyBorder="1" applyFont="1" applyNumberFormat="1">
      <alignment horizontal="left"/>
    </xf>
    <xf borderId="0" fillId="0" fontId="33" numFmtId="0" xfId="0" applyAlignment="1" applyFont="1">
      <alignment horizontal="center"/>
    </xf>
    <xf borderId="10" fillId="0" fontId="31" numFmtId="39" xfId="0" applyAlignment="1" applyBorder="1" applyFont="1" applyNumberFormat="1">
      <alignment horizontal="left"/>
    </xf>
    <xf borderId="9" fillId="0" fontId="33" numFmtId="0" xfId="0" applyAlignment="1" applyBorder="1" applyFont="1">
      <alignment horizontal="center"/>
    </xf>
    <xf borderId="0" fillId="0" fontId="31" numFmtId="4" xfId="0" applyAlignment="1" applyFont="1" applyNumberFormat="1">
      <alignment horizontal="center"/>
    </xf>
    <xf borderId="1" fillId="0" fontId="31" numFmtId="39" xfId="0" applyAlignment="1" applyBorder="1" applyFont="1" applyNumberFormat="1">
      <alignment horizontal="center"/>
    </xf>
    <xf borderId="2" fillId="0" fontId="31" numFmtId="39" xfId="0" applyAlignment="1" applyBorder="1" applyFont="1" applyNumberFormat="1">
      <alignment horizontal="left"/>
    </xf>
    <xf borderId="3" fillId="0" fontId="31" numFmtId="0" xfId="0" applyBorder="1" applyFont="1"/>
    <xf borderId="2" fillId="0" fontId="33" numFmtId="0" xfId="0" applyAlignment="1" applyBorder="1" applyFont="1">
      <alignment horizontal="center"/>
    </xf>
    <xf borderId="12" fillId="0" fontId="31" numFmtId="0" xfId="0" applyBorder="1" applyFont="1"/>
    <xf borderId="13" fillId="0" fontId="31" numFmtId="39" xfId="0" applyAlignment="1" applyBorder="1" applyFont="1" applyNumberFormat="1">
      <alignment horizontal="left"/>
    </xf>
    <xf borderId="18" fillId="0" fontId="31" numFmtId="0" xfId="0" applyBorder="1" applyFont="1"/>
    <xf borderId="13" fillId="0" fontId="31" numFmtId="0" xfId="0" applyBorder="1" applyFont="1"/>
    <xf borderId="14" fillId="0" fontId="31" numFmtId="4" xfId="0" applyAlignment="1" applyBorder="1" applyFont="1" applyNumberFormat="1">
      <alignment horizontal="right"/>
    </xf>
    <xf borderId="12" fillId="0" fontId="31" numFmtId="39" xfId="0" applyAlignment="1" applyBorder="1" applyFont="1" applyNumberFormat="1">
      <alignment horizontal="left"/>
    </xf>
    <xf borderId="14" fillId="0" fontId="31" numFmtId="0" xfId="0" applyBorder="1" applyFont="1"/>
    <xf borderId="18" fillId="0" fontId="2" numFmtId="4" xfId="0" applyAlignment="1" applyBorder="1" applyFont="1" applyNumberFormat="1">
      <alignment horizontal="right"/>
    </xf>
    <xf borderId="26" fillId="0" fontId="31" numFmtId="39" xfId="0" applyAlignment="1" applyBorder="1" applyFont="1" applyNumberFormat="1">
      <alignment horizontal="left"/>
    </xf>
    <xf borderId="0" fillId="0" fontId="2" numFmtId="39" xfId="0" applyAlignment="1" applyFont="1" applyNumberFormat="1">
      <alignment horizontal="left" shrinkToFit="1" wrapText="0"/>
    </xf>
    <xf borderId="7" fillId="0" fontId="31" numFmtId="39" xfId="0" applyAlignment="1" applyBorder="1" applyFont="1" applyNumberFormat="1">
      <alignment horizontal="center"/>
    </xf>
    <xf borderId="27" fillId="0" fontId="2" numFmtId="39" xfId="0" applyAlignment="1" applyBorder="1" applyFont="1" applyNumberFormat="1">
      <alignment horizontal="center"/>
    </xf>
    <xf borderId="18" fillId="0" fontId="31" numFmtId="4" xfId="0" applyBorder="1" applyFont="1" applyNumberFormat="1"/>
    <xf borderId="22" fillId="0" fontId="31" numFmtId="0" xfId="0" applyAlignment="1" applyBorder="1" applyFont="1">
      <alignment vertical="center"/>
    </xf>
    <xf borderId="2" fillId="0" fontId="31" numFmtId="4" xfId="0" applyBorder="1" applyFont="1" applyNumberFormat="1"/>
    <xf borderId="0" fillId="0" fontId="53" numFmtId="0" xfId="0" applyFont="1"/>
    <xf borderId="0" fillId="0" fontId="53" numFmtId="39" xfId="0" applyAlignment="1" applyFont="1" applyNumberFormat="1">
      <alignment horizontal="left"/>
    </xf>
    <xf borderId="1" fillId="0" fontId="33" numFmtId="0" xfId="0" applyAlignment="1" applyBorder="1" applyFont="1">
      <alignment horizontal="center" vertical="center"/>
    </xf>
    <xf borderId="3" fillId="0" fontId="33" numFmtId="0" xfId="0" applyAlignment="1" applyBorder="1" applyFont="1">
      <alignment horizontal="center"/>
    </xf>
    <xf borderId="6" fillId="0" fontId="33" numFmtId="39" xfId="0" applyAlignment="1" applyBorder="1" applyFont="1" applyNumberFormat="1">
      <alignment horizontal="center"/>
    </xf>
    <xf borderId="0" fillId="0" fontId="35" numFmtId="4" xfId="0" applyAlignment="1" applyFont="1" applyNumberFormat="1">
      <alignment horizontal="right" vertical="center"/>
    </xf>
    <xf borderId="7" fillId="0" fontId="35" numFmtId="164" xfId="0" applyAlignment="1" applyBorder="1" applyFont="1" applyNumberFormat="1">
      <alignment horizontal="right" vertical="center"/>
    </xf>
    <xf borderId="6" fillId="0" fontId="31" numFmtId="39" xfId="0" applyAlignment="1" applyBorder="1" applyFont="1" applyNumberFormat="1">
      <alignment horizontal="center"/>
    </xf>
    <xf borderId="7" fillId="0" fontId="35" numFmtId="4" xfId="0" applyAlignment="1" applyBorder="1" applyFont="1" applyNumberFormat="1">
      <alignment horizontal="right" vertical="center"/>
    </xf>
    <xf quotePrefix="1" borderId="7" fillId="0" fontId="31" numFmtId="39" xfId="0" applyAlignment="1" applyBorder="1" applyFont="1" applyNumberFormat="1">
      <alignment horizontal="center" vertical="center"/>
    </xf>
    <xf quotePrefix="1" borderId="6" fillId="0" fontId="31" numFmtId="39" xfId="0" applyAlignment="1" applyBorder="1" applyFont="1" applyNumberFormat="1">
      <alignment horizontal="center"/>
    </xf>
    <xf borderId="14" fillId="0" fontId="31" numFmtId="4" xfId="0" applyBorder="1" applyFont="1" applyNumberFormat="1"/>
    <xf borderId="7" fillId="0" fontId="31" numFmtId="165" xfId="0" applyBorder="1" applyFont="1" applyNumberFormat="1"/>
    <xf borderId="7" fillId="0" fontId="35" numFmtId="4" xfId="0" applyAlignment="1" applyBorder="1" applyFont="1" applyNumberFormat="1">
      <alignment vertical="center"/>
    </xf>
    <xf borderId="10" fillId="0" fontId="31" numFmtId="39" xfId="0" applyAlignment="1" applyBorder="1" applyFont="1" applyNumberFormat="1">
      <alignment horizontal="center"/>
    </xf>
    <xf borderId="11" fillId="0" fontId="35" numFmtId="4" xfId="0" applyAlignment="1" applyBorder="1" applyFont="1" applyNumberFormat="1">
      <alignment vertical="center"/>
    </xf>
    <xf borderId="6" fillId="0" fontId="31" numFmtId="0" xfId="0" applyAlignment="1" applyBorder="1" applyFont="1">
      <alignment horizontal="center"/>
    </xf>
    <xf quotePrefix="1" borderId="0" fillId="0" fontId="31" numFmtId="39" xfId="0" applyAlignment="1" applyFont="1" applyNumberFormat="1">
      <alignment horizontal="center"/>
    </xf>
    <xf borderId="0" fillId="0" fontId="33" numFmtId="39" xfId="0" applyAlignment="1" applyFont="1" applyNumberFormat="1">
      <alignment horizontal="center"/>
    </xf>
    <xf borderId="6" fillId="0" fontId="34" numFmtId="0" xfId="0" applyBorder="1" applyFont="1"/>
    <xf borderId="7" fillId="0" fontId="33" numFmtId="4" xfId="0" applyBorder="1" applyFont="1" applyNumberFormat="1"/>
    <xf borderId="7" fillId="0" fontId="54" numFmtId="4" xfId="0" applyAlignment="1" applyBorder="1" applyFont="1" applyNumberFormat="1">
      <alignment horizontal="right" vertical="center"/>
    </xf>
    <xf borderId="14" fillId="0" fontId="31" numFmtId="4" xfId="0" applyAlignment="1" applyBorder="1" applyFont="1" applyNumberFormat="1">
      <alignment horizontal="right" vertical="center"/>
    </xf>
    <xf borderId="20" fillId="0" fontId="43" numFmtId="0" xfId="0" applyAlignment="1" applyBorder="1" applyFont="1">
      <alignment vertical="center"/>
    </xf>
    <xf borderId="22" fillId="0" fontId="43" numFmtId="0" xfId="0" applyAlignment="1" applyBorder="1" applyFont="1">
      <alignment vertical="center"/>
    </xf>
    <xf borderId="21" fillId="0" fontId="43" numFmtId="4" xfId="0" applyAlignment="1" applyBorder="1" applyFont="1" applyNumberFormat="1">
      <alignment horizontal="right" vertical="center"/>
    </xf>
    <xf borderId="0" fillId="0" fontId="43" numFmtId="0" xfId="0" applyAlignment="1" applyFont="1">
      <alignment vertical="center"/>
    </xf>
    <xf borderId="0" fillId="0" fontId="6" numFmtId="0" xfId="0" applyAlignment="1" applyFont="1">
      <alignment vertical="top"/>
    </xf>
    <xf borderId="0" fillId="0" fontId="55" numFmtId="0" xfId="0" applyAlignment="1" applyFont="1">
      <alignment horizontal="center"/>
    </xf>
    <xf borderId="0" fillId="0" fontId="55" numFmtId="0" xfId="0" applyFont="1"/>
    <xf borderId="0" fillId="0" fontId="24" numFmtId="0" xfId="0" applyAlignment="1" applyFont="1">
      <alignment horizontal="left"/>
    </xf>
    <xf borderId="0" fillId="0" fontId="24" numFmtId="39" xfId="0" applyAlignment="1" applyFont="1" applyNumberFormat="1">
      <alignment horizontal="left"/>
    </xf>
    <xf borderId="11" fillId="0" fontId="2" numFmtId="39" xfId="0" applyAlignment="1" applyBorder="1" applyFont="1" applyNumberFormat="1">
      <alignment horizontal="center"/>
    </xf>
    <xf borderId="0" fillId="0" fontId="24" numFmtId="39" xfId="0" applyAlignment="1" applyFont="1" applyNumberFormat="1">
      <alignment horizontal="left" vertical="center"/>
    </xf>
    <xf borderId="0" fillId="0" fontId="24" numFmtId="4" xfId="0" applyAlignment="1" applyFont="1" applyNumberFormat="1">
      <alignment horizontal="left"/>
    </xf>
    <xf borderId="5" fillId="0" fontId="4" numFmtId="39" xfId="0" applyAlignment="1" applyBorder="1" applyFont="1" applyNumberFormat="1">
      <alignment horizontal="right"/>
    </xf>
    <xf borderId="27" fillId="0" fontId="2" numFmtId="4" xfId="0" applyBorder="1" applyFont="1" applyNumberFormat="1"/>
    <xf borderId="18" fillId="0" fontId="2" numFmtId="0" xfId="0" applyAlignment="1" applyBorder="1" applyFont="1">
      <alignment vertical="center"/>
    </xf>
    <xf borderId="18" fillId="0" fontId="2" numFmtId="0" xfId="0" applyAlignment="1" applyBorder="1" applyFont="1">
      <alignment horizontal="center" vertical="center"/>
    </xf>
    <xf borderId="0" fillId="0" fontId="24" numFmtId="4" xfId="0" applyAlignment="1" applyFont="1" applyNumberFormat="1">
      <alignment horizontal="left" vertical="center"/>
    </xf>
    <xf borderId="0" fillId="0" fontId="29" numFmtId="9" xfId="0" applyAlignment="1" applyFont="1" applyNumberFormat="1">
      <alignment horizontal="center" vertical="center"/>
    </xf>
    <xf borderId="28" fillId="0" fontId="2" numFmtId="0" xfId="0" applyBorder="1" applyFont="1"/>
    <xf borderId="29" fillId="0" fontId="2" numFmtId="0" xfId="0" applyBorder="1" applyFont="1"/>
    <xf borderId="26" fillId="0" fontId="2" numFmtId="39" xfId="0" applyAlignment="1" applyBorder="1" applyFont="1" applyNumberFormat="1">
      <alignment horizontal="center"/>
    </xf>
    <xf borderId="0" fillId="0" fontId="29" numFmtId="4" xfId="0" applyAlignment="1" applyFont="1" applyNumberFormat="1">
      <alignment horizontal="center" vertical="top"/>
    </xf>
    <xf borderId="0" fillId="0" fontId="2" numFmtId="39" xfId="0" applyAlignment="1" applyFont="1" applyNumberFormat="1">
      <alignment horizontal="left" shrinkToFit="1" vertical="center" wrapText="0"/>
    </xf>
    <xf borderId="0" fillId="0" fontId="21" numFmtId="39" xfId="0" applyAlignment="1" applyFont="1" applyNumberFormat="1">
      <alignment horizontal="left" vertical="center"/>
    </xf>
    <xf borderId="5" fillId="0" fontId="2" numFmtId="0" xfId="0" applyAlignment="1" applyBorder="1" applyFont="1">
      <alignment horizontal="left"/>
    </xf>
    <xf borderId="0" fillId="0" fontId="2" numFmtId="4" xfId="0" applyAlignment="1" applyFont="1" applyNumberFormat="1">
      <alignment horizontal="left"/>
    </xf>
    <xf borderId="0" fillId="0" fontId="27" numFmtId="39" xfId="0" applyAlignment="1" applyFont="1" applyNumberFormat="1">
      <alignment horizontal="left"/>
    </xf>
    <xf borderId="0" fillId="0" fontId="2" numFmtId="39" xfId="0" applyAlignment="1" applyFont="1" applyNumberFormat="1">
      <alignment horizontal="left" shrinkToFit="0" vertical="top" wrapText="1"/>
    </xf>
    <xf borderId="0" fillId="0" fontId="2" numFmtId="166" xfId="0" applyFont="1" applyNumberFormat="1"/>
    <xf borderId="0" fillId="0" fontId="2" numFmtId="166" xfId="0" applyAlignment="1" applyFont="1" applyNumberFormat="1">
      <alignment horizontal="center"/>
    </xf>
    <xf borderId="0" fillId="0" fontId="24" numFmtId="166" xfId="0" applyAlignment="1" applyFont="1" applyNumberFormat="1">
      <alignment horizontal="left"/>
    </xf>
    <xf borderId="14" fillId="0" fontId="2" numFmtId="0" xfId="0" applyAlignment="1" applyBorder="1" applyFont="1">
      <alignment horizontal="center" vertical="center"/>
    </xf>
    <xf borderId="0" fillId="0" fontId="29" numFmtId="9" xfId="0" applyAlignment="1" applyFont="1" applyNumberFormat="1">
      <alignment horizontal="center"/>
    </xf>
    <xf borderId="45" fillId="0" fontId="2" numFmtId="0" xfId="0" applyAlignment="1" applyBorder="1" applyFont="1">
      <alignment horizontal="center" vertical="center"/>
    </xf>
    <xf borderId="45" fillId="0" fontId="4" numFmtId="4" xfId="0" applyAlignment="1" applyBorder="1" applyFont="1" applyNumberFormat="1">
      <alignment horizontal="right" vertical="center"/>
    </xf>
    <xf borderId="0" fillId="0" fontId="4" numFmtId="4" xfId="0" applyAlignment="1" applyFont="1" applyNumberFormat="1">
      <alignment horizontal="center" vertical="center"/>
    </xf>
    <xf borderId="0" fillId="0" fontId="56" numFmtId="4" xfId="0" applyAlignment="1" applyFont="1" applyNumberFormat="1">
      <alignment horizontal="left" vertical="center"/>
    </xf>
    <xf borderId="0" fillId="0" fontId="29" numFmtId="39" xfId="0" applyAlignment="1" applyFont="1" applyNumberFormat="1">
      <alignment horizontal="center" vertical="center"/>
    </xf>
    <xf borderId="1" fillId="0" fontId="2" numFmtId="39" xfId="0" applyAlignment="1" applyBorder="1" applyFont="1" applyNumberFormat="1">
      <alignment horizontal="left" vertical="center"/>
    </xf>
    <xf borderId="4" fillId="0" fontId="2" numFmtId="4" xfId="0" applyAlignment="1" applyBorder="1" applyFont="1" applyNumberFormat="1">
      <alignment horizontal="right" vertical="center"/>
    </xf>
    <xf borderId="0" fillId="0" fontId="29" numFmtId="0" xfId="0" applyAlignment="1" applyFont="1">
      <alignment horizontal="left" vertical="center"/>
    </xf>
    <xf borderId="42" fillId="0" fontId="4" numFmtId="0" xfId="0" applyAlignment="1" applyBorder="1" applyFont="1">
      <alignment vertical="center"/>
    </xf>
    <xf borderId="43" fillId="0" fontId="4" numFmtId="39" xfId="0" applyAlignment="1" applyBorder="1" applyFont="1" applyNumberFormat="1">
      <alignment horizontal="left" vertical="center"/>
    </xf>
    <xf borderId="45" fillId="0" fontId="4" numFmtId="0" xfId="0" applyAlignment="1" applyBorder="1" applyFont="1">
      <alignment horizontal="center" vertical="center"/>
    </xf>
    <xf borderId="0" fillId="0" fontId="2" numFmtId="164" xfId="0" applyAlignment="1" applyFont="1" applyNumberFormat="1">
      <alignment vertical="center"/>
    </xf>
    <xf borderId="0" fillId="0" fontId="24" numFmtId="164" xfId="0" applyAlignment="1" applyFont="1" applyNumberFormat="1">
      <alignment horizontal="left" vertical="center"/>
    </xf>
    <xf borderId="0" fillId="0" fontId="27" numFmtId="39" xfId="0" applyAlignment="1" applyFont="1" applyNumberFormat="1">
      <alignment horizontal="left" vertical="center"/>
    </xf>
    <xf borderId="50" fillId="2" fontId="2" numFmtId="164" xfId="0" applyAlignment="1" applyBorder="1" applyFont="1" applyNumberFormat="1">
      <alignment horizontal="center" vertical="center"/>
    </xf>
    <xf borderId="50" fillId="3" fontId="2" numFmtId="164" xfId="0" applyAlignment="1" applyBorder="1" applyFill="1" applyFont="1" applyNumberFormat="1">
      <alignment horizontal="center" vertical="center"/>
    </xf>
    <xf borderId="50" fillId="2" fontId="2" numFmtId="164" xfId="0" applyAlignment="1" applyBorder="1" applyFont="1" applyNumberFormat="1">
      <alignment vertical="center"/>
    </xf>
    <xf borderId="2" fillId="0" fontId="2" numFmtId="4" xfId="0" applyAlignment="1" applyBorder="1" applyFont="1" applyNumberFormat="1">
      <alignment vertical="center"/>
    </xf>
    <xf borderId="2" fillId="0" fontId="2" numFmtId="164" xfId="0" applyAlignment="1" applyBorder="1" applyFont="1" applyNumberFormat="1">
      <alignment vertical="center"/>
    </xf>
    <xf borderId="50" fillId="4" fontId="2" numFmtId="164" xfId="0" applyAlignment="1" applyBorder="1" applyFill="1" applyFont="1" applyNumberFormat="1">
      <alignment horizontal="center" vertical="center"/>
    </xf>
    <xf borderId="50" fillId="5" fontId="2" numFmtId="164" xfId="0" applyAlignment="1" applyBorder="1" applyFill="1" applyFont="1" applyNumberFormat="1">
      <alignment horizontal="center" vertical="center"/>
    </xf>
    <xf borderId="50" fillId="6" fontId="2" numFmtId="164" xfId="0" applyAlignment="1" applyBorder="1" applyFill="1" applyFont="1" applyNumberFormat="1">
      <alignment horizontal="center" vertical="center"/>
    </xf>
    <xf borderId="50" fillId="2" fontId="2" numFmtId="4" xfId="0" applyAlignment="1" applyBorder="1" applyFont="1" applyNumberFormat="1">
      <alignment horizontal="center"/>
    </xf>
    <xf borderId="50" fillId="6" fontId="2" numFmtId="4" xfId="0" applyAlignment="1" applyBorder="1" applyFont="1" applyNumberFormat="1">
      <alignment horizontal="center"/>
    </xf>
    <xf borderId="0" fillId="0" fontId="2" numFmtId="0" xfId="0" applyAlignment="1" applyFont="1">
      <alignment horizontal="right"/>
    </xf>
    <xf borderId="4" fillId="0" fontId="2" numFmtId="39" xfId="0" applyAlignment="1" applyBorder="1" applyFont="1" applyNumberFormat="1">
      <alignment vertical="center"/>
    </xf>
    <xf borderId="4" fillId="0" fontId="2" numFmtId="164" xfId="0" applyAlignment="1" applyBorder="1" applyFont="1" applyNumberFormat="1">
      <alignment vertical="center"/>
    </xf>
    <xf borderId="50" fillId="3" fontId="2" numFmtId="4" xfId="0" applyAlignment="1" applyBorder="1" applyFont="1" applyNumberFormat="1">
      <alignment horizontal="center"/>
    </xf>
    <xf borderId="14" fillId="0" fontId="2" numFmtId="0" xfId="0" applyAlignment="1" applyBorder="1" applyFont="1">
      <alignment horizontal="center"/>
    </xf>
    <xf borderId="14" fillId="0" fontId="2" numFmtId="39" xfId="0" applyAlignment="1" applyBorder="1" applyFont="1" applyNumberFormat="1">
      <alignment vertical="center"/>
    </xf>
    <xf borderId="14" fillId="0" fontId="2" numFmtId="164" xfId="0" applyAlignment="1" applyBorder="1" applyFont="1" applyNumberFormat="1">
      <alignment vertical="center"/>
    </xf>
    <xf borderId="0" fillId="0" fontId="4" numFmtId="4" xfId="0" applyAlignment="1" applyFont="1" applyNumberFormat="1">
      <alignment horizontal="center"/>
    </xf>
    <xf borderId="11" fillId="0" fontId="2" numFmtId="166" xfId="0" applyBorder="1" applyFont="1" applyNumberFormat="1"/>
    <xf borderId="50" fillId="6" fontId="2" numFmtId="164" xfId="0" applyBorder="1" applyFont="1" applyNumberFormat="1"/>
    <xf borderId="0" fillId="0" fontId="2" numFmtId="0" xfId="0" applyAlignment="1" applyFont="1">
      <alignment horizontal="left" shrinkToFit="0" vertical="top" wrapText="1"/>
    </xf>
    <xf borderId="0" fillId="0" fontId="6" numFmtId="0" xfId="0" applyAlignment="1" applyFont="1">
      <alignment horizontal="left" shrinkToFit="0" vertical="center" wrapText="1"/>
    </xf>
    <xf borderId="7" fillId="0" fontId="6" numFmtId="0" xfId="0" applyAlignment="1" applyBorder="1" applyFont="1">
      <alignment horizontal="center" vertical="center"/>
    </xf>
    <xf borderId="7" fillId="0" fontId="6" numFmtId="4" xfId="0" applyAlignment="1" applyBorder="1" applyFont="1" applyNumberFormat="1">
      <alignment vertical="center"/>
    </xf>
    <xf borderId="0" fillId="0" fontId="2" numFmtId="0" xfId="0" applyAlignment="1" applyFont="1">
      <alignment horizontal="left" shrinkToFit="0" vertical="center" wrapText="1"/>
    </xf>
    <xf borderId="0" fillId="0" fontId="2" numFmtId="0" xfId="0" applyAlignment="1" applyFont="1">
      <alignment horizontal="left" shrinkToFit="0" wrapText="1"/>
    </xf>
    <xf borderId="0" fillId="0" fontId="6" numFmtId="0" xfId="0" applyAlignment="1" applyFont="1">
      <alignment horizontal="left" vertical="center"/>
    </xf>
    <xf borderId="6" fillId="0" fontId="2" numFmtId="0" xfId="0" applyAlignment="1" applyBorder="1" applyFont="1">
      <alignment horizontal="left" vertical="top"/>
    </xf>
    <xf borderId="9" fillId="0" fontId="2" numFmtId="0" xfId="0" applyAlignment="1" applyBorder="1" applyFont="1">
      <alignment horizontal="left" vertical="top"/>
    </xf>
    <xf borderId="2" fillId="0" fontId="2" numFmtId="0" xfId="0" applyAlignment="1" applyBorder="1" applyFont="1">
      <alignment horizontal="left" vertical="center"/>
    </xf>
    <xf borderId="2" fillId="0" fontId="2" numFmtId="0" xfId="0" applyAlignment="1" applyBorder="1" applyFont="1">
      <alignment horizontal="left" vertical="top"/>
    </xf>
    <xf borderId="5" fillId="0" fontId="2" numFmtId="4" xfId="0" applyAlignment="1" applyBorder="1" applyFont="1" applyNumberFormat="1">
      <alignment horizontal="right" vertical="center"/>
    </xf>
    <xf borderId="9" fillId="0" fontId="2" numFmtId="39" xfId="0" applyAlignment="1" applyBorder="1" applyFont="1" applyNumberFormat="1">
      <alignment horizontal="center" vertical="center"/>
    </xf>
    <xf borderId="3" fillId="0" fontId="2" numFmtId="4" xfId="0" applyAlignment="1" applyBorder="1" applyFont="1" applyNumberFormat="1">
      <alignment horizontal="right" vertical="center"/>
    </xf>
    <xf borderId="1" fillId="0" fontId="2" numFmtId="4" xfId="0" applyAlignment="1" applyBorder="1" applyFont="1" applyNumberFormat="1">
      <alignment horizontal="right" vertical="center"/>
    </xf>
    <xf borderId="0" fillId="0" fontId="1" numFmtId="4" xfId="0" applyAlignment="1" applyFont="1" applyNumberFormat="1">
      <alignment horizontal="right" vertical="center"/>
    </xf>
    <xf borderId="0" fillId="0" fontId="12" numFmtId="9" xfId="0" applyAlignment="1" applyFont="1" applyNumberFormat="1">
      <alignment horizontal="center"/>
    </xf>
    <xf borderId="21" fillId="0" fontId="2" numFmtId="0" xfId="0" applyAlignment="1" applyBorder="1" applyFont="1">
      <alignment horizontal="center" vertical="center"/>
    </xf>
    <xf borderId="24" fillId="0" fontId="31" numFmtId="0" xfId="0" applyBorder="1" applyFont="1"/>
    <xf borderId="25" fillId="0" fontId="31" numFmtId="39" xfId="0" applyBorder="1" applyFont="1" applyNumberFormat="1"/>
    <xf borderId="0" fillId="0" fontId="12" numFmtId="0" xfId="0" applyAlignment="1" applyFont="1">
      <alignment vertical="top"/>
    </xf>
    <xf borderId="5" fillId="0" fontId="4" numFmtId="0" xfId="0" applyAlignment="1" applyBorder="1" applyFont="1">
      <alignment horizontal="center"/>
    </xf>
    <xf borderId="8" fillId="0" fontId="31" numFmtId="39" xfId="0" applyAlignment="1" applyBorder="1" applyFont="1" applyNumberFormat="1">
      <alignment horizontal="left"/>
    </xf>
    <xf borderId="0" fillId="0" fontId="56" numFmtId="0" xfId="0" applyAlignment="1" applyFont="1">
      <alignment horizontal="left"/>
    </xf>
    <xf borderId="0" fillId="0" fontId="40" numFmtId="0" xfId="0" applyFont="1"/>
    <xf borderId="0" fillId="0" fontId="57" numFmtId="0" xfId="0" applyAlignment="1" applyFont="1">
      <alignment horizontal="center"/>
    </xf>
    <xf borderId="0" fillId="0" fontId="33" numFmtId="0" xfId="0" applyFont="1"/>
    <xf borderId="1" fillId="0" fontId="10" numFmtId="0" xfId="0" applyAlignment="1" applyBorder="1" applyFont="1">
      <alignment horizontal="center" vertical="center"/>
    </xf>
    <xf borderId="3" fillId="0" fontId="10" numFmtId="0" xfId="0" applyAlignment="1" applyBorder="1" applyFont="1">
      <alignment horizontal="center" vertical="center"/>
    </xf>
    <xf borderId="0" fillId="0" fontId="57" numFmtId="39" xfId="0" applyAlignment="1" applyFont="1" applyNumberFormat="1">
      <alignment horizontal="center"/>
    </xf>
    <xf borderId="0" fillId="0" fontId="33" numFmtId="39" xfId="0" applyFont="1" applyNumberFormat="1"/>
    <xf borderId="11" fillId="0" fontId="10" numFmtId="39" xfId="0" applyAlignment="1" applyBorder="1" applyFont="1" applyNumberFormat="1">
      <alignment horizontal="center" vertical="center"/>
    </xf>
    <xf borderId="4" fillId="0" fontId="10" numFmtId="0" xfId="0" applyAlignment="1" applyBorder="1" applyFont="1">
      <alignment vertical="center"/>
    </xf>
    <xf borderId="9" fillId="0" fontId="3" numFmtId="0" xfId="0" applyAlignment="1" applyBorder="1" applyFont="1">
      <alignment horizontal="center"/>
    </xf>
    <xf borderId="7" fillId="0" fontId="2" numFmtId="166" xfId="0" applyAlignment="1" applyBorder="1" applyFont="1" applyNumberFormat="1">
      <alignment vertical="center"/>
    </xf>
    <xf borderId="0" fillId="0" fontId="57" numFmtId="165" xfId="0" applyAlignment="1" applyFont="1" applyNumberFormat="1">
      <alignment horizontal="center"/>
    </xf>
    <xf borderId="0" fillId="0" fontId="33" numFmtId="165" xfId="0" applyFont="1" applyNumberFormat="1"/>
    <xf borderId="7" fillId="0" fontId="10" numFmtId="39" xfId="0" applyAlignment="1" applyBorder="1" applyFont="1" applyNumberFormat="1">
      <alignment horizontal="center" vertical="center"/>
    </xf>
    <xf borderId="0" fillId="0" fontId="3" numFmtId="0" xfId="0" applyAlignment="1" applyFont="1">
      <alignment horizontal="right"/>
    </xf>
    <xf borderId="0" fillId="0" fontId="10" numFmtId="4" xfId="0" applyAlignment="1" applyFont="1" applyNumberFormat="1">
      <alignment vertical="center"/>
    </xf>
    <xf borderId="0" fillId="0" fontId="57" numFmtId="164" xfId="0" applyAlignment="1" applyFont="1" applyNumberFormat="1">
      <alignment horizontal="center"/>
    </xf>
    <xf borderId="0" fillId="0" fontId="33" numFmtId="164" xfId="0" applyFont="1" applyNumberFormat="1"/>
    <xf borderId="0" fillId="0" fontId="3" numFmtId="164" xfId="0" applyFont="1" applyNumberFormat="1"/>
    <xf borderId="12" fillId="0" fontId="10" numFmtId="0" xfId="0" applyAlignment="1" applyBorder="1" applyFont="1">
      <alignment vertical="center"/>
    </xf>
    <xf borderId="18" fillId="0" fontId="10" numFmtId="0" xfId="0" applyAlignment="1" applyBorder="1" applyFont="1">
      <alignment vertical="center"/>
    </xf>
    <xf borderId="0" fillId="0" fontId="57" numFmtId="9" xfId="0" applyAlignment="1" applyFont="1" applyNumberFormat="1">
      <alignment horizontal="center"/>
    </xf>
    <xf borderId="0" fillId="0" fontId="33" numFmtId="9" xfId="0" applyAlignment="1" applyFont="1" applyNumberFormat="1">
      <alignment horizontal="center"/>
    </xf>
    <xf borderId="0" fillId="0" fontId="58" numFmtId="0" xfId="0" applyAlignment="1" applyFont="1">
      <alignment horizontal="center"/>
    </xf>
    <xf borderId="10" fillId="0" fontId="10" numFmtId="39" xfId="0" applyAlignment="1" applyBorder="1" applyFont="1" applyNumberFormat="1">
      <alignment horizontal="center" vertical="center"/>
    </xf>
    <xf borderId="11" fillId="0" fontId="10" numFmtId="4" xfId="0" applyAlignment="1" applyBorder="1" applyFont="1" applyNumberFormat="1">
      <alignment vertical="center"/>
    </xf>
    <xf borderId="0" fillId="0" fontId="10" numFmtId="0" xfId="0" applyAlignment="1" applyFont="1">
      <alignment horizontal="center" vertical="center"/>
    </xf>
    <xf borderId="5" fillId="0" fontId="10" numFmtId="0" xfId="0" applyAlignment="1" applyBorder="1" applyFont="1">
      <alignment horizontal="center" vertical="center"/>
    </xf>
    <xf borderId="5" fillId="0" fontId="2" numFmtId="39" xfId="0" applyAlignment="1" applyBorder="1" applyFont="1" applyNumberFormat="1">
      <alignment horizontal="right"/>
    </xf>
    <xf borderId="7" fillId="0" fontId="36" numFmtId="4" xfId="0" applyAlignment="1" applyBorder="1" applyFont="1" applyNumberFormat="1">
      <alignment horizontal="right" vertical="center"/>
    </xf>
    <xf borderId="6" fillId="0" fontId="36" numFmtId="4" xfId="0" applyAlignment="1" applyBorder="1" applyFont="1" applyNumberFormat="1">
      <alignment horizontal="right" vertical="center"/>
    </xf>
    <xf borderId="0" fillId="0" fontId="10" numFmtId="4" xfId="0" applyAlignment="1" applyFont="1" applyNumberFormat="1">
      <alignment horizontal="right" vertical="center"/>
    </xf>
    <xf borderId="0" fillId="0" fontId="59" numFmtId="39" xfId="0" applyAlignment="1" applyFont="1" applyNumberFormat="1">
      <alignment horizontal="left"/>
    </xf>
    <xf borderId="7" fillId="0" fontId="4" numFmtId="164" xfId="0" applyAlignment="1" applyBorder="1" applyFont="1" applyNumberFormat="1">
      <alignment horizontal="right" vertical="center"/>
    </xf>
    <xf borderId="7" fillId="0" fontId="36" numFmtId="164" xfId="0" applyAlignment="1" applyBorder="1" applyFont="1" applyNumberFormat="1">
      <alignment horizontal="right" vertical="center"/>
    </xf>
    <xf borderId="0" fillId="0" fontId="4" numFmtId="164" xfId="0" applyAlignment="1" applyFont="1" applyNumberFormat="1">
      <alignment horizontal="right" vertical="center"/>
    </xf>
    <xf borderId="10" fillId="0" fontId="10" numFmtId="4" xfId="0" applyAlignment="1" applyBorder="1" applyFont="1" applyNumberFormat="1">
      <alignment horizontal="right" vertical="center"/>
    </xf>
    <xf borderId="11" fillId="0" fontId="10" numFmtId="4" xfId="0" applyAlignment="1" applyBorder="1" applyFont="1" applyNumberFormat="1">
      <alignment horizontal="right" vertical="center"/>
    </xf>
    <xf borderId="0" fillId="0" fontId="10" numFmtId="0" xfId="0" applyAlignment="1" applyFont="1">
      <alignment horizontal="left" vertical="center"/>
    </xf>
    <xf borderId="0" fillId="0" fontId="60" numFmtId="0" xfId="0" applyAlignment="1" applyFont="1">
      <alignment horizontal="left" vertical="center"/>
    </xf>
    <xf borderId="7" fillId="0" fontId="36" numFmtId="4" xfId="0" applyAlignment="1" applyBorder="1" applyFont="1" applyNumberFormat="1">
      <alignment vertical="center"/>
    </xf>
    <xf borderId="0" fillId="0" fontId="57" numFmtId="0" xfId="0" applyAlignment="1" applyFont="1">
      <alignment horizontal="center" vertical="center"/>
    </xf>
    <xf borderId="7" fillId="0" fontId="10" numFmtId="168" xfId="0" applyAlignment="1" applyBorder="1" applyFont="1" applyNumberFormat="1">
      <alignment vertical="center"/>
    </xf>
    <xf borderId="0" fillId="0" fontId="10" numFmtId="168" xfId="0" applyAlignment="1" applyFont="1" applyNumberFormat="1">
      <alignment vertical="center"/>
    </xf>
    <xf borderId="7" fillId="0" fontId="36" numFmtId="4" xfId="0" applyAlignment="1" applyBorder="1" applyFont="1" applyNumberFormat="1">
      <alignment horizontal="left" vertical="center"/>
    </xf>
    <xf borderId="0" fillId="0" fontId="61" numFmtId="0" xfId="0" applyAlignment="1" applyFont="1">
      <alignment horizontal="center" shrinkToFit="0" wrapText="1"/>
    </xf>
    <xf borderId="0" fillId="0" fontId="58" numFmtId="0" xfId="0" applyAlignment="1" applyFont="1">
      <alignment horizontal="center" vertical="center"/>
    </xf>
    <xf borderId="0" fillId="0" fontId="55" numFmtId="0" xfId="0" applyAlignment="1" applyFont="1">
      <alignment vertical="center"/>
    </xf>
    <xf borderId="0" fillId="0" fontId="62" numFmtId="0" xfId="0" applyFont="1"/>
    <xf borderId="41" fillId="0" fontId="10" numFmtId="39" xfId="0" applyAlignment="1" applyBorder="1" applyFont="1" applyNumberFormat="1">
      <alignment horizontal="center" vertical="center"/>
    </xf>
    <xf borderId="6" fillId="0" fontId="2" numFmtId="39" xfId="0" applyAlignment="1" applyBorder="1" applyFont="1" applyNumberFormat="1">
      <alignment horizontal="right"/>
    </xf>
    <xf borderId="0" fillId="0" fontId="57" numFmtId="4" xfId="0" applyAlignment="1" applyFont="1" applyNumberFormat="1">
      <alignment horizontal="center" vertical="center"/>
    </xf>
    <xf borderId="0" fillId="0" fontId="33" numFmtId="4" xfId="0" applyAlignment="1" applyFont="1" applyNumberFormat="1">
      <alignment horizontal="left" vertical="center"/>
    </xf>
    <xf borderId="12" fillId="0" fontId="10" numFmtId="39" xfId="0" applyAlignment="1" applyBorder="1" applyFont="1" applyNumberFormat="1">
      <alignment horizontal="center" vertical="center"/>
    </xf>
    <xf borderId="13" fillId="0" fontId="10" numFmtId="0" xfId="0" applyAlignment="1" applyBorder="1" applyFont="1">
      <alignment vertical="center"/>
    </xf>
    <xf borderId="34" fillId="0" fontId="36" numFmtId="0" xfId="0" applyAlignment="1" applyBorder="1" applyFont="1">
      <alignment vertical="center"/>
    </xf>
    <xf borderId="13" fillId="0" fontId="36" numFmtId="0" xfId="0" applyAlignment="1" applyBorder="1" applyFont="1">
      <alignment vertical="center"/>
    </xf>
    <xf borderId="41" fillId="0" fontId="36" numFmtId="0" xfId="0" applyAlignment="1" applyBorder="1" applyFont="1">
      <alignment vertical="center"/>
    </xf>
    <xf borderId="35" fillId="0" fontId="36" numFmtId="0" xfId="0" applyAlignment="1" applyBorder="1" applyFont="1">
      <alignment vertical="center"/>
    </xf>
    <xf borderId="27" fillId="0" fontId="4" numFmtId="39" xfId="0" applyAlignment="1" applyBorder="1" applyFont="1" applyNumberFormat="1">
      <alignment vertical="center"/>
    </xf>
    <xf borderId="0" fillId="0" fontId="57" numFmtId="0" xfId="0" applyAlignment="1" applyFont="1">
      <alignment horizontal="center" vertical="top"/>
    </xf>
    <xf borderId="0" fillId="0" fontId="33" numFmtId="0" xfId="0" applyAlignment="1" applyFont="1">
      <alignment vertical="top"/>
    </xf>
    <xf borderId="29" fillId="0" fontId="36" numFmtId="0" xfId="0" applyAlignment="1" applyBorder="1" applyFont="1">
      <alignment vertical="center"/>
    </xf>
    <xf borderId="42" fillId="0" fontId="2" numFmtId="0" xfId="0" applyBorder="1" applyFont="1"/>
    <xf borderId="43" fillId="0" fontId="36" numFmtId="39" xfId="0" applyAlignment="1" applyBorder="1" applyFont="1" applyNumberFormat="1">
      <alignment horizontal="left" vertical="center"/>
    </xf>
    <xf borderId="44" fillId="0" fontId="4" numFmtId="0" xfId="0" applyAlignment="1" applyBorder="1" applyFont="1">
      <alignment vertical="center"/>
    </xf>
    <xf borderId="44" fillId="0" fontId="4" numFmtId="4" xfId="0" applyAlignment="1" applyBorder="1" applyFont="1" applyNumberFormat="1">
      <alignment horizontal="right" vertical="center"/>
    </xf>
    <xf borderId="31" fillId="0" fontId="36" numFmtId="39" xfId="0" applyAlignment="1" applyBorder="1" applyFont="1" applyNumberFormat="1">
      <alignment horizontal="left" vertical="center"/>
    </xf>
    <xf borderId="32" fillId="0" fontId="63" numFmtId="39" xfId="0" applyAlignment="1" applyBorder="1" applyFont="1" applyNumberFormat="1">
      <alignment horizontal="left" vertical="center"/>
    </xf>
    <xf borderId="33" fillId="0" fontId="10" numFmtId="0" xfId="0" applyAlignment="1" applyBorder="1" applyFont="1">
      <alignment vertical="center"/>
    </xf>
    <xf borderId="33" fillId="0" fontId="4" numFmtId="4" xfId="0" applyAlignment="1" applyBorder="1" applyFont="1" applyNumberFormat="1">
      <alignment horizontal="right" vertical="center"/>
    </xf>
    <xf borderId="0" fillId="0" fontId="57" numFmtId="10" xfId="0" applyAlignment="1" applyFont="1" applyNumberFormat="1">
      <alignment horizontal="center"/>
    </xf>
    <xf borderId="0" fillId="0" fontId="33" numFmtId="10" xfId="0" applyAlignment="1" applyFont="1" applyNumberFormat="1">
      <alignment horizontal="center" vertical="center"/>
    </xf>
    <xf borderId="0" fillId="0" fontId="64" numFmtId="0" xfId="0" applyAlignment="1" applyFont="1">
      <alignment horizontal="left"/>
    </xf>
    <xf borderId="0" fillId="0" fontId="3" numFmtId="39" xfId="0" applyAlignment="1" applyFont="1" applyNumberFormat="1">
      <alignment horizontal="left"/>
    </xf>
    <xf borderId="0" fillId="0" fontId="3" numFmtId="39" xfId="0" applyAlignment="1" applyFont="1" applyNumberFormat="1">
      <alignment horizontal="left" vertical="center"/>
    </xf>
    <xf borderId="3" fillId="0" fontId="2" numFmtId="0" xfId="0" applyAlignment="1" applyBorder="1" applyFont="1">
      <alignment vertical="center"/>
    </xf>
    <xf borderId="0" fillId="0" fontId="3" numFmtId="164" xfId="0" applyAlignment="1" applyFont="1" applyNumberFormat="1">
      <alignment horizontal="left" vertical="center"/>
    </xf>
    <xf borderId="0" fillId="0" fontId="64" numFmtId="4" xfId="0" applyAlignment="1" applyFont="1" applyNumberFormat="1">
      <alignment horizontal="left" vertical="center"/>
    </xf>
    <xf borderId="6" fillId="0" fontId="2" numFmtId="166" xfId="0" applyAlignment="1" applyBorder="1" applyFont="1" applyNumberFormat="1">
      <alignment vertical="center"/>
    </xf>
    <xf borderId="0" fillId="0" fontId="3" numFmtId="4" xfId="0" applyAlignment="1" applyFont="1" applyNumberFormat="1">
      <alignment horizontal="left" vertical="center"/>
    </xf>
    <xf borderId="5" fillId="0" fontId="64" numFmtId="4" xfId="0" applyAlignment="1" applyBorder="1" applyFont="1" applyNumberFormat="1">
      <alignment horizontal="left" vertical="center"/>
    </xf>
    <xf quotePrefix="1" borderId="6" fillId="0" fontId="2" numFmtId="0" xfId="0" applyAlignment="1" applyBorder="1" applyFont="1">
      <alignment vertical="center"/>
    </xf>
    <xf borderId="13" fillId="0" fontId="0" numFmtId="39" xfId="0" applyAlignment="1" applyBorder="1" applyFont="1" applyNumberFormat="1">
      <alignment horizontal="left" vertical="center"/>
    </xf>
    <xf borderId="18" fillId="0" fontId="0" numFmtId="0" xfId="0" applyAlignment="1" applyBorder="1" applyFont="1">
      <alignment vertical="center"/>
    </xf>
    <xf borderId="44" fillId="0" fontId="0" numFmtId="0" xfId="0" applyAlignment="1" applyBorder="1" applyFont="1">
      <alignment vertical="center"/>
    </xf>
    <xf borderId="0" fillId="0" fontId="65" numFmtId="9" xfId="0" applyAlignment="1" applyFont="1" applyNumberFormat="1">
      <alignment horizontal="center" vertical="center"/>
    </xf>
    <xf borderId="2" fillId="0" fontId="4" numFmtId="39" xfId="0" applyAlignment="1" applyBorder="1" applyFont="1" applyNumberFormat="1">
      <alignment horizontal="left" vertical="center"/>
    </xf>
    <xf borderId="3" fillId="0" fontId="2" numFmtId="0" xfId="0" applyAlignment="1" applyBorder="1" applyFont="1">
      <alignment horizontal="center" vertical="center"/>
    </xf>
    <xf borderId="3" fillId="0" fontId="2" numFmtId="165" xfId="0" applyAlignment="1" applyBorder="1" applyFont="1" applyNumberFormat="1">
      <alignment vertical="center"/>
    </xf>
    <xf borderId="4" fillId="0" fontId="2" numFmtId="165" xfId="0" applyAlignment="1" applyBorder="1" applyFont="1" applyNumberFormat="1">
      <alignment vertical="center"/>
    </xf>
    <xf borderId="0" fillId="0" fontId="61" numFmtId="0" xfId="0" applyAlignment="1" applyFont="1">
      <alignment horizontal="left" vertical="center"/>
    </xf>
    <xf borderId="6" fillId="0" fontId="2" numFmtId="0" xfId="0" applyAlignment="1" applyBorder="1" applyFont="1">
      <alignment horizontal="left" vertical="center"/>
    </xf>
    <xf borderId="10" fillId="0" fontId="2" numFmtId="0" xfId="0" applyAlignment="1" applyBorder="1" applyFont="1">
      <alignment horizontal="left" vertical="center"/>
    </xf>
    <xf borderId="10" fillId="0" fontId="2" numFmtId="4" xfId="0" applyAlignment="1" applyBorder="1" applyFont="1" applyNumberFormat="1">
      <alignment vertical="center"/>
    </xf>
    <xf borderId="0" fillId="0" fontId="29" numFmtId="39" xfId="0" applyAlignment="1" applyFont="1" applyNumberFormat="1">
      <alignment horizontal="left" vertical="center"/>
    </xf>
    <xf borderId="0" fillId="0" fontId="38" numFmtId="0" xfId="0" applyAlignment="1" applyFont="1">
      <alignment horizontal="left"/>
    </xf>
    <xf borderId="0" fillId="0" fontId="3" numFmtId="4" xfId="0" applyAlignment="1" applyFont="1" applyNumberFormat="1">
      <alignment horizontal="left"/>
    </xf>
    <xf quotePrefix="1" borderId="6" fillId="0" fontId="2" numFmtId="0" xfId="0" applyAlignment="1" applyBorder="1" applyFont="1">
      <alignment horizontal="left" vertical="center"/>
    </xf>
    <xf borderId="42" fillId="0" fontId="2" numFmtId="0" xfId="0" applyAlignment="1" applyBorder="1" applyFont="1">
      <alignment vertical="center"/>
    </xf>
    <xf borderId="43" fillId="0" fontId="2" numFmtId="39" xfId="0" applyAlignment="1" applyBorder="1" applyFont="1" applyNumberFormat="1">
      <alignment horizontal="left" vertical="center"/>
    </xf>
    <xf borderId="44" fillId="0" fontId="2" numFmtId="0" xfId="0" applyAlignment="1" applyBorder="1" applyFont="1">
      <alignment vertical="center"/>
    </xf>
    <xf borderId="43" fillId="0" fontId="2" numFmtId="0" xfId="0" applyAlignment="1" applyBorder="1" applyFont="1">
      <alignment horizontal="left" vertical="center"/>
    </xf>
    <xf borderId="44" fillId="0" fontId="2" numFmtId="0" xfId="0" applyAlignment="1" applyBorder="1" applyFont="1">
      <alignment horizontal="center" vertical="center"/>
    </xf>
    <xf borderId="45" fillId="0" fontId="2" numFmtId="4" xfId="0" applyAlignment="1" applyBorder="1" applyFont="1" applyNumberFormat="1">
      <alignment horizontal="right" vertical="center"/>
    </xf>
    <xf borderId="42" fillId="0" fontId="2" numFmtId="0" xfId="0" applyAlignment="1" applyBorder="1" applyFont="1">
      <alignment horizontal="left" vertical="center"/>
    </xf>
    <xf borderId="43" fillId="0" fontId="2" numFmtId="0" xfId="0" applyAlignment="1" applyBorder="1" applyFont="1">
      <alignment horizontal="center" vertical="center"/>
    </xf>
    <xf borderId="0" fillId="0" fontId="3" numFmtId="0" xfId="0" applyAlignment="1" applyFont="1">
      <alignment horizontal="left" vertical="center"/>
    </xf>
    <xf borderId="6" fillId="0" fontId="21" numFmtId="0" xfId="0" applyAlignment="1" applyBorder="1" applyFont="1">
      <alignment vertical="center"/>
    </xf>
    <xf borderId="13" fillId="0" fontId="2" numFmtId="0" xfId="0" applyAlignment="1" applyBorder="1" applyFont="1">
      <alignment horizontal="left" vertical="center"/>
    </xf>
    <xf borderId="18" fillId="0" fontId="2" numFmtId="39" xfId="0" applyAlignment="1" applyBorder="1" applyFont="1" applyNumberFormat="1">
      <alignment vertical="center"/>
    </xf>
    <xf borderId="12" fillId="0" fontId="2" numFmtId="39" xfId="0" applyAlignment="1" applyBorder="1" applyFont="1" applyNumberFormat="1">
      <alignment horizontal="center" vertical="center"/>
    </xf>
    <xf borderId="13" fillId="0" fontId="6" numFmtId="39" xfId="0" applyAlignment="1" applyBorder="1" applyFont="1" applyNumberFormat="1">
      <alignment horizontal="left" shrinkToFit="0" vertical="center" wrapText="1"/>
    </xf>
    <xf borderId="18" fillId="0" fontId="6" numFmtId="39" xfId="0" applyAlignment="1" applyBorder="1" applyFont="1" applyNumberFormat="1">
      <alignment horizontal="left" shrinkToFit="0" vertical="center" wrapText="1"/>
    </xf>
    <xf borderId="18" fillId="0" fontId="2" numFmtId="39" xfId="0" applyAlignment="1" applyBorder="1" applyFont="1" applyNumberFormat="1">
      <alignment horizontal="center" vertical="center"/>
    </xf>
    <xf borderId="22" fillId="0" fontId="2" numFmtId="0" xfId="0" applyAlignment="1" applyBorder="1" applyFont="1">
      <alignment vertical="center"/>
    </xf>
    <xf borderId="20" fillId="0" fontId="2" numFmtId="0" xfId="0" applyAlignment="1" applyBorder="1" applyFont="1">
      <alignment horizontal="left" vertical="center"/>
    </xf>
    <xf borderId="22" fillId="0" fontId="2" numFmtId="0" xfId="0" applyAlignment="1" applyBorder="1" applyFont="1">
      <alignment horizontal="center" vertical="center"/>
    </xf>
    <xf borderId="0" fillId="0" fontId="61" numFmtId="0" xfId="0" applyAlignment="1" applyFont="1">
      <alignment horizontal="left" vertical="top"/>
    </xf>
    <xf borderId="0" fillId="0" fontId="64" numFmtId="0" xfId="0" applyFont="1"/>
    <xf borderId="0" fillId="0" fontId="64" numFmtId="0" xfId="0" applyAlignment="1" applyFont="1">
      <alignment vertical="center"/>
    </xf>
    <xf borderId="9" fillId="0" fontId="3" numFmtId="39" xfId="0" applyAlignment="1" applyBorder="1" applyFont="1" applyNumberFormat="1">
      <alignment horizontal="left" vertical="center"/>
    </xf>
    <xf borderId="0" fillId="0" fontId="64" numFmtId="164" xfId="0" applyAlignment="1" applyFont="1" applyNumberFormat="1">
      <alignment vertical="center"/>
    </xf>
    <xf borderId="0" fillId="0" fontId="64" numFmtId="14" xfId="0" applyAlignment="1" applyFont="1" applyNumberFormat="1">
      <alignment horizontal="center"/>
    </xf>
    <xf borderId="0" fillId="0" fontId="64" numFmtId="0" xfId="0" applyAlignment="1" applyFont="1">
      <alignment horizontal="center"/>
    </xf>
    <xf borderId="4" fillId="0" fontId="4" numFmtId="164" xfId="0" applyBorder="1" applyFont="1" applyNumberFormat="1"/>
    <xf borderId="0" fillId="0" fontId="64" numFmtId="164" xfId="0" applyFont="1" applyNumberFormat="1"/>
    <xf borderId="0" fillId="0" fontId="64" numFmtId="165" xfId="0" applyFont="1" applyNumberFormat="1"/>
    <xf borderId="7" fillId="0" fontId="2" numFmtId="166" xfId="0" applyAlignment="1" applyBorder="1" applyFont="1" applyNumberFormat="1">
      <alignment horizontal="right"/>
    </xf>
    <xf borderId="13" fillId="0" fontId="2" numFmtId="0" xfId="0" applyAlignment="1" applyBorder="1" applyFont="1">
      <alignment horizontal="center" vertical="center"/>
    </xf>
    <xf borderId="0" fillId="0" fontId="64" numFmtId="165" xfId="0" applyAlignment="1" applyFont="1" applyNumberFormat="1">
      <alignment vertical="center"/>
    </xf>
    <xf borderId="7" fillId="0" fontId="4" numFmtId="164" xfId="0" applyAlignment="1" applyBorder="1" applyFont="1" applyNumberFormat="1">
      <alignment horizontal="right"/>
    </xf>
    <xf borderId="0" fillId="0" fontId="64" numFmtId="4" xfId="0" applyFont="1" applyNumberFormat="1"/>
    <xf borderId="6" fillId="0" fontId="66" numFmtId="39" xfId="0" applyAlignment="1" applyBorder="1" applyFont="1" applyNumberFormat="1">
      <alignment horizontal="left" vertical="center"/>
    </xf>
    <xf borderId="0" fillId="0" fontId="64" numFmtId="4" xfId="0" applyAlignment="1" applyFont="1" applyNumberFormat="1">
      <alignment vertical="center"/>
    </xf>
    <xf borderId="0" fillId="0" fontId="61" numFmtId="0" xfId="0" applyFont="1"/>
    <xf borderId="13" fillId="0" fontId="4" numFmtId="39" xfId="0" applyAlignment="1" applyBorder="1" applyFont="1" applyNumberFormat="1">
      <alignment horizontal="left"/>
    </xf>
    <xf borderId="12" fillId="0" fontId="4" numFmtId="0" xfId="0" applyBorder="1" applyFont="1"/>
    <xf borderId="18" fillId="0" fontId="4" numFmtId="0" xfId="0" applyAlignment="1" applyBorder="1" applyFont="1">
      <alignment horizontal="center"/>
    </xf>
    <xf borderId="0" fillId="0" fontId="9" numFmtId="10" xfId="0" applyFont="1" applyNumberFormat="1"/>
    <xf borderId="0" fillId="0" fontId="9" numFmtId="164" xfId="0" applyFont="1" applyNumberFormat="1"/>
    <xf borderId="12" fillId="0" fontId="4" numFmtId="39" xfId="0" applyBorder="1" applyFont="1" applyNumberFormat="1"/>
    <xf borderId="13" fillId="0" fontId="2" numFmtId="39" xfId="0" applyAlignment="1" applyBorder="1" applyFont="1" applyNumberFormat="1">
      <alignment horizontal="center"/>
    </xf>
    <xf borderId="18" fillId="0" fontId="2" numFmtId="0" xfId="0" applyAlignment="1" applyBorder="1" applyFont="1">
      <alignment horizontal="center"/>
    </xf>
    <xf borderId="0" fillId="0" fontId="8" numFmtId="9" xfId="0" applyAlignment="1" applyFont="1" applyNumberFormat="1">
      <alignment horizontal="center" vertical="top"/>
    </xf>
    <xf borderId="29" fillId="0" fontId="2" numFmtId="39" xfId="0" applyAlignment="1" applyBorder="1" applyFont="1" applyNumberFormat="1">
      <alignment horizontal="left"/>
    </xf>
    <xf borderId="30" fillId="0" fontId="2" numFmtId="0" xfId="0" applyAlignment="1" applyBorder="1" applyFont="1">
      <alignment horizontal="center"/>
    </xf>
    <xf borderId="29" fillId="0" fontId="2" numFmtId="0" xfId="0" applyAlignment="1" applyBorder="1" applyFont="1">
      <alignment horizontal="right"/>
    </xf>
    <xf borderId="26" fillId="0" fontId="2" numFmtId="0" xfId="0" applyAlignment="1" applyBorder="1" applyFont="1">
      <alignment horizontal="right"/>
    </xf>
    <xf borderId="0" fillId="0" fontId="29" numFmtId="0" xfId="0" applyFont="1"/>
    <xf borderId="19" fillId="0" fontId="2" numFmtId="0" xfId="0" applyAlignment="1" applyBorder="1" applyFont="1">
      <alignment vertical="center"/>
    </xf>
    <xf borderId="0" fillId="0" fontId="61" numFmtId="0" xfId="0" applyAlignment="1" applyFont="1">
      <alignment vertical="top"/>
    </xf>
    <xf borderId="0" fillId="0" fontId="6" numFmtId="0" xfId="0" applyAlignment="1" applyFont="1">
      <alignment horizontal="center" shrinkToFit="0" vertical="top" wrapText="1"/>
    </xf>
    <xf borderId="0" fillId="0" fontId="6" numFmtId="0" xfId="0" applyAlignment="1" applyFont="1">
      <alignment shrinkToFit="0" vertical="top" wrapText="1"/>
    </xf>
    <xf borderId="50" fillId="7" fontId="31" numFmtId="0" xfId="0" applyBorder="1" applyFill="1" applyFont="1"/>
    <xf borderId="50" fillId="7" fontId="31" numFmtId="0" xfId="0" applyAlignment="1" applyBorder="1" applyFont="1">
      <alignment horizontal="left" vertical="center"/>
    </xf>
    <xf borderId="50" fillId="7" fontId="2" numFmtId="39" xfId="0" applyAlignment="1" applyBorder="1" applyFont="1" applyNumberFormat="1">
      <alignment horizontal="center"/>
    </xf>
    <xf borderId="50" fillId="7" fontId="31" numFmtId="39" xfId="0" applyAlignment="1" applyBorder="1" applyFont="1" applyNumberFormat="1">
      <alignment horizontal="center"/>
    </xf>
    <xf borderId="1" fillId="0" fontId="31" numFmtId="39" xfId="0" applyAlignment="1" applyBorder="1" applyFont="1" applyNumberFormat="1">
      <alignment horizontal="left"/>
    </xf>
    <xf borderId="3" fillId="0" fontId="31" numFmtId="0" xfId="0" applyAlignment="1" applyBorder="1" applyFont="1">
      <alignment horizontal="center"/>
    </xf>
    <xf borderId="50" fillId="7" fontId="31" numFmtId="4" xfId="0" applyAlignment="1" applyBorder="1" applyFont="1" applyNumberFormat="1">
      <alignment vertical="center"/>
    </xf>
    <xf borderId="7" fillId="0" fontId="31" numFmtId="164" xfId="0" applyAlignment="1" applyBorder="1" applyFont="1" applyNumberFormat="1">
      <alignment vertical="center"/>
    </xf>
    <xf borderId="0" fillId="0" fontId="33" numFmtId="4" xfId="0" applyAlignment="1" applyFont="1" applyNumberFormat="1">
      <alignment horizontal="right"/>
    </xf>
    <xf borderId="0" fillId="0" fontId="33" numFmtId="4" xfId="0" applyAlignment="1" applyFont="1" applyNumberFormat="1">
      <alignment horizontal="center"/>
    </xf>
    <xf borderId="50" fillId="7" fontId="33" numFmtId="4" xfId="0" applyAlignment="1" applyBorder="1" applyFont="1" applyNumberFormat="1">
      <alignment horizontal="right"/>
    </xf>
    <xf borderId="0" fillId="0" fontId="43" numFmtId="4" xfId="0" applyAlignment="1" applyFont="1" applyNumberFormat="1">
      <alignment vertical="center"/>
    </xf>
    <xf borderId="0" fillId="0" fontId="67" numFmtId="9" xfId="0" applyAlignment="1" applyFont="1" applyNumberFormat="1">
      <alignment horizontal="center"/>
    </xf>
    <xf borderId="50" fillId="7" fontId="55" numFmtId="39" xfId="0" applyAlignment="1" applyBorder="1" applyFont="1" applyNumberFormat="1">
      <alignment vertical="center"/>
    </xf>
    <xf borderId="0" fillId="0" fontId="67" numFmtId="0" xfId="0" applyAlignment="1" applyFont="1">
      <alignment horizontal="center"/>
    </xf>
    <xf borderId="50" fillId="7" fontId="31" numFmtId="0" xfId="0" applyAlignment="1" applyBorder="1" applyFont="1">
      <alignment vertical="center"/>
    </xf>
    <xf borderId="0" fillId="0" fontId="33" numFmtId="4" xfId="0" applyAlignment="1" applyFont="1" applyNumberFormat="1">
      <alignment horizontal="right" vertical="center"/>
    </xf>
    <xf borderId="50" fillId="7" fontId="68" numFmtId="4" xfId="0" applyAlignment="1" applyBorder="1" applyFont="1" applyNumberFormat="1">
      <alignment vertical="center"/>
    </xf>
    <xf borderId="0" fillId="0" fontId="31" numFmtId="169" xfId="0" applyFont="1" applyNumberFormat="1"/>
    <xf borderId="0" fillId="0" fontId="33" numFmtId="4" xfId="0" applyAlignment="1" applyFont="1" applyNumberFormat="1">
      <alignment horizontal="left"/>
    </xf>
    <xf borderId="0" fillId="0" fontId="33" numFmtId="0" xfId="0" applyAlignment="1" applyFont="1">
      <alignment horizontal="left"/>
    </xf>
    <xf borderId="0" fillId="0" fontId="31" numFmtId="0" xfId="0" applyAlignment="1" applyFont="1">
      <alignment horizontal="left"/>
    </xf>
    <xf quotePrefix="1" borderId="10" fillId="0" fontId="31" numFmtId="39" xfId="0" applyAlignment="1" applyBorder="1" applyFont="1" applyNumberFormat="1">
      <alignment horizontal="center"/>
    </xf>
    <xf borderId="0" fillId="0" fontId="69" numFmtId="39" xfId="0" applyAlignment="1" applyFont="1" applyNumberFormat="1">
      <alignment horizontal="left" vertical="top"/>
    </xf>
    <xf borderId="50" fillId="7" fontId="0" numFmtId="0" xfId="0" applyAlignment="1" applyBorder="1" applyFont="1">
      <alignment horizontal="center"/>
    </xf>
    <xf borderId="1" fillId="0" fontId="2" numFmtId="0" xfId="0" applyBorder="1" applyFont="1"/>
    <xf borderId="2" fillId="0" fontId="2" numFmtId="39" xfId="0" applyAlignment="1" applyBorder="1" applyFont="1" applyNumberFormat="1">
      <alignment horizontal="left"/>
    </xf>
    <xf quotePrefix="1" borderId="2" fillId="0" fontId="2" numFmtId="39" xfId="0" applyAlignment="1" applyBorder="1" applyFont="1" applyNumberFormat="1">
      <alignment horizontal="center"/>
    </xf>
    <xf borderId="50" fillId="7" fontId="34" numFmtId="0" xfId="0" applyBorder="1" applyFont="1"/>
    <xf borderId="50" fillId="7" fontId="31" numFmtId="4" xfId="0" applyBorder="1" applyFont="1" applyNumberFormat="1"/>
    <xf borderId="0" fillId="0" fontId="2" numFmtId="9" xfId="0" applyAlignment="1" applyFont="1" applyNumberFormat="1">
      <alignment horizontal="left"/>
    </xf>
    <xf borderId="0" fillId="0" fontId="2" numFmtId="9" xfId="0" applyAlignment="1" applyFont="1" applyNumberFormat="1">
      <alignment horizontal="center"/>
    </xf>
    <xf borderId="18" fillId="0" fontId="31" numFmtId="0" xfId="0" applyAlignment="1" applyBorder="1" applyFont="1">
      <alignment horizontal="center"/>
    </xf>
    <xf borderId="50" fillId="7" fontId="31" numFmtId="39" xfId="0" applyBorder="1" applyFont="1" applyNumberFormat="1"/>
    <xf borderId="0" fillId="0" fontId="4" numFmtId="10" xfId="0" applyAlignment="1" applyFont="1" applyNumberFormat="1">
      <alignment horizontal="left"/>
    </xf>
    <xf borderId="18" fillId="0" fontId="4" numFmtId="39" xfId="0" applyAlignment="1" applyBorder="1" applyFont="1" applyNumberFormat="1">
      <alignment horizontal="right"/>
    </xf>
    <xf borderId="0" fillId="0" fontId="1" numFmtId="0" xfId="0" applyAlignment="1" applyFont="1">
      <alignment horizontal="center"/>
    </xf>
    <xf quotePrefix="1" borderId="6" fillId="0" fontId="2" numFmtId="0" xfId="0" applyAlignment="1" applyBorder="1" applyFont="1">
      <alignment horizontal="center"/>
    </xf>
    <xf borderId="50" fillId="7" fontId="56" numFmtId="4" xfId="0" applyBorder="1" applyFont="1" applyNumberFormat="1"/>
    <xf borderId="12" fillId="0" fontId="31" numFmtId="39" xfId="0" applyAlignment="1" applyBorder="1" applyFont="1" applyNumberFormat="1">
      <alignment horizontal="center"/>
    </xf>
    <xf borderId="18" fillId="0" fontId="31" numFmtId="39" xfId="0" applyAlignment="1" applyBorder="1" applyFont="1" applyNumberFormat="1">
      <alignment horizontal="center"/>
    </xf>
    <xf borderId="50" fillId="7" fontId="31" numFmtId="39" xfId="0" applyAlignment="1" applyBorder="1" applyFont="1" applyNumberFormat="1">
      <alignment horizontal="right"/>
    </xf>
    <xf borderId="19" fillId="0" fontId="31" numFmtId="0" xfId="0" applyAlignment="1" applyBorder="1" applyFont="1">
      <alignment vertical="center"/>
    </xf>
    <xf borderId="22" fillId="0" fontId="31" numFmtId="0" xfId="0" applyAlignment="1" applyBorder="1" applyFont="1">
      <alignment horizontal="center" vertical="center"/>
    </xf>
    <xf borderId="50" fillId="7" fontId="4" numFmtId="39" xfId="0" applyAlignment="1" applyBorder="1" applyFont="1" applyNumberFormat="1">
      <alignment vertical="center"/>
    </xf>
    <xf borderId="0" fillId="0" fontId="31" numFmtId="164" xfId="0" applyAlignment="1" applyFont="1" applyNumberFormat="1">
      <alignment vertical="center"/>
    </xf>
    <xf borderId="0" fillId="0" fontId="31" numFmtId="9" xfId="0" applyAlignment="1" applyFont="1" applyNumberFormat="1">
      <alignment horizontal="center"/>
    </xf>
    <xf borderId="0" fillId="0" fontId="31" numFmtId="164" xfId="0" applyAlignment="1" applyFont="1" applyNumberFormat="1">
      <alignment horizontal="center"/>
    </xf>
    <xf borderId="50" fillId="7" fontId="31" numFmtId="164" xfId="0" applyBorder="1" applyFont="1" applyNumberFormat="1"/>
    <xf borderId="50" fillId="7" fontId="8" numFmtId="10" xfId="0" applyBorder="1" applyFont="1" applyNumberFormat="1"/>
    <xf borderId="50" fillId="7" fontId="64" numFmtId="0" xfId="0" applyBorder="1" applyFont="1"/>
    <xf borderId="50" fillId="7" fontId="8" numFmtId="10" xfId="0" applyAlignment="1" applyBorder="1" applyFont="1" applyNumberFormat="1">
      <alignment horizontal="center" vertical="center"/>
    </xf>
    <xf borderId="50" fillId="7" fontId="64" numFmtId="39" xfId="0" applyAlignment="1" applyBorder="1" applyFont="1" applyNumberFormat="1">
      <alignment horizontal="center"/>
    </xf>
    <xf borderId="50" fillId="7" fontId="8" numFmtId="10" xfId="0" applyAlignment="1" applyBorder="1" applyFont="1" applyNumberFormat="1">
      <alignment vertical="center"/>
    </xf>
    <xf borderId="50" fillId="7" fontId="3" numFmtId="0" xfId="0" applyAlignment="1" applyBorder="1" applyFont="1">
      <alignment horizontal="center"/>
    </xf>
    <xf borderId="5" fillId="0" fontId="4" numFmtId="0" xfId="0" applyAlignment="1" applyBorder="1" applyFont="1">
      <alignment vertical="center"/>
    </xf>
    <xf borderId="50" fillId="7" fontId="64" numFmtId="0" xfId="0" applyAlignment="1" applyBorder="1" applyFont="1">
      <alignment horizontal="center"/>
    </xf>
    <xf borderId="50" fillId="7" fontId="64" numFmtId="164" xfId="0" applyBorder="1" applyFont="1" applyNumberFormat="1"/>
    <xf borderId="6" fillId="0" fontId="2" numFmtId="166" xfId="0" applyAlignment="1" applyBorder="1" applyFont="1" applyNumberFormat="1">
      <alignment horizontal="right" vertical="center"/>
    </xf>
    <xf borderId="50" fillId="7" fontId="8" numFmtId="4" xfId="0" applyAlignment="1" applyBorder="1" applyFont="1" applyNumberFormat="1">
      <alignment vertical="center"/>
    </xf>
    <xf borderId="18" fillId="0" fontId="2" numFmtId="4" xfId="0" applyAlignment="1" applyBorder="1" applyFont="1" applyNumberFormat="1">
      <alignment horizontal="right" vertical="center"/>
    </xf>
    <xf borderId="50" fillId="7" fontId="8" numFmtId="9" xfId="0" applyAlignment="1" applyBorder="1" applyFont="1" applyNumberFormat="1">
      <alignment horizontal="center" vertical="center"/>
    </xf>
    <xf borderId="0" fillId="0" fontId="24" numFmtId="164" xfId="0" applyFont="1" applyNumberFormat="1"/>
    <xf borderId="0" fillId="0" fontId="70" numFmtId="164" xfId="0" applyFont="1" applyNumberFormat="1"/>
    <xf borderId="28" fillId="0" fontId="4" numFmtId="0" xfId="0" applyAlignment="1" applyBorder="1" applyFont="1">
      <alignment vertical="center"/>
    </xf>
    <xf borderId="29" fillId="0" fontId="2" numFmtId="0" xfId="0" applyAlignment="1" applyBorder="1" applyFont="1">
      <alignment horizontal="right" vertical="center"/>
    </xf>
    <xf borderId="29" fillId="0" fontId="2" numFmtId="0" xfId="0" applyAlignment="1" applyBorder="1" applyFont="1">
      <alignment horizontal="center"/>
    </xf>
    <xf borderId="26" fillId="0" fontId="2" numFmtId="4" xfId="0" applyAlignment="1" applyBorder="1" applyFont="1" applyNumberFormat="1">
      <alignment horizontal="right" vertical="center"/>
    </xf>
    <xf borderId="50" fillId="7" fontId="8" numFmtId="10" xfId="0" applyAlignment="1" applyBorder="1" applyFont="1" applyNumberFormat="1">
      <alignment horizontal="center"/>
    </xf>
    <xf quotePrefix="1" borderId="3" fillId="0" fontId="2" numFmtId="39" xfId="0" applyAlignment="1" applyBorder="1" applyFont="1" applyNumberFormat="1">
      <alignment horizontal="center"/>
    </xf>
    <xf borderId="50" fillId="7" fontId="3" numFmtId="10" xfId="0" applyAlignment="1" applyBorder="1" applyFont="1" applyNumberFormat="1">
      <alignment horizontal="center"/>
    </xf>
    <xf borderId="50" fillId="7" fontId="3" numFmtId="10" xfId="0" applyAlignment="1" applyBorder="1" applyFont="1" applyNumberFormat="1">
      <alignment vertical="center"/>
    </xf>
    <xf borderId="5" fillId="0" fontId="71" numFmtId="0" xfId="0" applyAlignment="1" applyBorder="1" applyFont="1">
      <alignment vertical="center"/>
    </xf>
    <xf borderId="6" fillId="0" fontId="33" numFmtId="0" xfId="0" applyAlignment="1" applyBorder="1" applyFont="1">
      <alignment vertical="center"/>
    </xf>
    <xf borderId="7" fillId="0" fontId="33" numFmtId="4" xfId="0" applyAlignment="1" applyBorder="1" applyFont="1" applyNumberFormat="1">
      <alignment vertical="center"/>
    </xf>
    <xf borderId="0" fillId="0" fontId="33" numFmtId="4" xfId="0" applyAlignment="1" applyFont="1" applyNumberFormat="1">
      <alignment vertical="center"/>
    </xf>
    <xf borderId="5" fillId="0" fontId="72" numFmtId="39" xfId="0" applyAlignment="1" applyBorder="1" applyFont="1" applyNumberFormat="1">
      <alignment horizontal="left" vertical="center"/>
    </xf>
    <xf borderId="6" fillId="0" fontId="33" numFmtId="4" xfId="0" applyAlignment="1" applyBorder="1" applyFont="1" applyNumberFormat="1">
      <alignment vertical="center"/>
    </xf>
    <xf borderId="7" fillId="0" fontId="33" numFmtId="4" xfId="0" applyAlignment="1" applyBorder="1" applyFont="1" applyNumberFormat="1">
      <alignment horizontal="right" vertical="center"/>
    </xf>
    <xf borderId="50" fillId="7" fontId="3" numFmtId="10" xfId="0" applyAlignment="1" applyBorder="1" applyFont="1" applyNumberFormat="1">
      <alignment horizontal="right" vertical="center"/>
    </xf>
    <xf borderId="0" fillId="0" fontId="43" numFmtId="39" xfId="0" applyAlignment="1" applyFont="1" applyNumberFormat="1">
      <alignment horizontal="left" vertical="center"/>
    </xf>
    <xf borderId="50" fillId="7" fontId="64" numFmtId="0" xfId="0" applyAlignment="1" applyBorder="1" applyFont="1">
      <alignment vertical="center"/>
    </xf>
    <xf borderId="0" fillId="0" fontId="43" numFmtId="0" xfId="0" applyAlignment="1" applyFont="1">
      <alignment horizontal="left" vertical="center"/>
    </xf>
    <xf borderId="8" fillId="0" fontId="73" numFmtId="0" xfId="0" applyAlignment="1" applyBorder="1" applyFont="1">
      <alignment vertical="center"/>
    </xf>
    <xf borderId="5" fillId="0" fontId="74" numFmtId="0" xfId="0" applyBorder="1" applyFont="1"/>
    <xf borderId="0" fillId="0" fontId="31" numFmtId="4" xfId="0" applyAlignment="1" applyFont="1" applyNumberFormat="1">
      <alignment horizontal="center" vertical="center"/>
    </xf>
    <xf borderId="28" fillId="0" fontId="31" numFmtId="39" xfId="0" applyAlignment="1" applyBorder="1" applyFont="1" applyNumberFormat="1">
      <alignment horizontal="left"/>
    </xf>
    <xf borderId="30" fillId="0" fontId="31" numFmtId="0" xfId="0" applyBorder="1" applyFont="1"/>
    <xf borderId="29" fillId="0" fontId="31" numFmtId="0" xfId="0" applyBorder="1" applyFont="1"/>
    <xf borderId="30" fillId="0" fontId="31" numFmtId="0" xfId="0" applyAlignment="1" applyBorder="1" applyFont="1">
      <alignment horizontal="center"/>
    </xf>
    <xf borderId="18" fillId="0" fontId="43" numFmtId="0" xfId="0" applyAlignment="1" applyBorder="1" applyFont="1">
      <alignment vertical="center"/>
    </xf>
    <xf borderId="18" fillId="0" fontId="43" numFmtId="0" xfId="0" applyAlignment="1" applyBorder="1" applyFont="1">
      <alignment horizontal="center" vertical="center"/>
    </xf>
    <xf borderId="14" fillId="0" fontId="43" numFmtId="4" xfId="0" applyAlignment="1" applyBorder="1" applyFont="1" applyNumberFormat="1">
      <alignment vertical="center"/>
    </xf>
    <xf borderId="50" fillId="7" fontId="8" numFmtId="10" xfId="0" applyAlignment="1" applyBorder="1" applyFont="1" applyNumberFormat="1">
      <alignment horizontal="right" vertical="center"/>
    </xf>
    <xf borderId="0" fillId="0" fontId="34" numFmtId="4" xfId="0" applyFont="1" applyNumberFormat="1"/>
    <xf quotePrefix="1" borderId="6" fillId="0" fontId="31" numFmtId="4" xfId="0" applyAlignment="1" applyBorder="1" applyFont="1" applyNumberFormat="1">
      <alignment horizontal="center" vertical="center"/>
    </xf>
    <xf borderId="5" fillId="0" fontId="31" numFmtId="4" xfId="0" applyAlignment="1" applyBorder="1" applyFont="1" applyNumberFormat="1">
      <alignment horizontal="left"/>
    </xf>
    <xf quotePrefix="1" borderId="6" fillId="0" fontId="31" numFmtId="4" xfId="0" applyAlignment="1" applyBorder="1" applyFont="1" applyNumberFormat="1">
      <alignment horizontal="center"/>
    </xf>
    <xf borderId="12" fillId="0" fontId="2" numFmtId="39" xfId="0" applyAlignment="1" applyBorder="1" applyFont="1" applyNumberFormat="1">
      <alignment horizontal="left"/>
    </xf>
    <xf borderId="28" fillId="0" fontId="4" numFmtId="39" xfId="0" applyAlignment="1" applyBorder="1" applyFont="1" applyNumberFormat="1">
      <alignment horizontal="left"/>
    </xf>
    <xf borderId="6" fillId="0" fontId="33" numFmtId="0" xfId="0" applyBorder="1" applyFont="1"/>
    <xf borderId="22" fillId="0" fontId="4" numFmtId="39" xfId="0" applyAlignment="1" applyBorder="1" applyFont="1" applyNumberFormat="1">
      <alignment vertical="center"/>
    </xf>
    <xf borderId="50" fillId="7" fontId="75" numFmtId="0" xfId="0" applyAlignment="1" applyBorder="1" applyFont="1">
      <alignment vertical="center"/>
    </xf>
    <xf borderId="50" fillId="7" fontId="76" numFmtId="10" xfId="0" applyBorder="1" applyFont="1" applyNumberFormat="1"/>
    <xf borderId="50" fillId="7" fontId="9" numFmtId="0" xfId="0" applyBorder="1" applyFont="1"/>
    <xf borderId="0" fillId="0" fontId="77" numFmtId="0" xfId="0" applyFont="1"/>
    <xf quotePrefix="1" borderId="0" fillId="0" fontId="31" numFmtId="0" xfId="0" applyAlignment="1" applyFont="1">
      <alignment horizontal="center"/>
    </xf>
    <xf quotePrefix="1" borderId="0" fillId="0" fontId="31" numFmtId="39" xfId="0" applyFont="1" applyNumberFormat="1"/>
    <xf borderId="0" fillId="0" fontId="64" numFmtId="39" xfId="0" applyAlignment="1" applyFont="1" applyNumberFormat="1">
      <alignment horizontal="center" vertical="center"/>
    </xf>
    <xf borderId="10" fillId="0" fontId="31" numFmtId="39" xfId="0" applyAlignment="1" applyBorder="1" applyFont="1" applyNumberFormat="1">
      <alignment horizontal="center" vertical="center"/>
    </xf>
    <xf borderId="0" fillId="0" fontId="78" numFmtId="9" xfId="0" applyAlignment="1" applyFont="1" applyNumberFormat="1">
      <alignment horizontal="center" vertical="center"/>
    </xf>
    <xf borderId="0" fillId="0" fontId="78" numFmtId="4" xfId="0" applyAlignment="1" applyFont="1" applyNumberFormat="1">
      <alignment vertical="center"/>
    </xf>
    <xf quotePrefix="1" borderId="0" fillId="0" fontId="0" numFmtId="0" xfId="0" applyAlignment="1" applyFont="1">
      <alignment horizontal="center"/>
    </xf>
    <xf borderId="1" fillId="0" fontId="31" numFmtId="39" xfId="0" applyAlignment="1" applyBorder="1" applyFont="1" applyNumberFormat="1">
      <alignment horizontal="left" vertical="center"/>
    </xf>
    <xf borderId="3" fillId="0" fontId="31" numFmtId="39" xfId="0" applyAlignment="1" applyBorder="1" applyFont="1" applyNumberFormat="1">
      <alignment horizontal="center" vertical="center"/>
    </xf>
    <xf borderId="5" fillId="0" fontId="31" numFmtId="0" xfId="0" applyAlignment="1" applyBorder="1" applyFont="1">
      <alignment horizontal="left" vertical="center"/>
    </xf>
    <xf borderId="6" fillId="0" fontId="31" numFmtId="0" xfId="0" applyAlignment="1" applyBorder="1" applyFont="1">
      <alignment horizontal="left" vertical="center"/>
    </xf>
    <xf borderId="6" fillId="0" fontId="33" numFmtId="39" xfId="0" applyAlignment="1" applyBorder="1" applyFont="1" applyNumberFormat="1">
      <alignment horizontal="center" vertical="center"/>
    </xf>
    <xf borderId="0" fillId="0" fontId="79" numFmtId="39" xfId="0" applyAlignment="1" applyFont="1" applyNumberFormat="1">
      <alignment horizontal="left" vertical="center"/>
    </xf>
    <xf quotePrefix="1" borderId="6" fillId="0" fontId="33" numFmtId="39" xfId="0" applyAlignment="1" applyBorder="1" applyFont="1" applyNumberFormat="1">
      <alignment horizontal="center" vertical="center"/>
    </xf>
    <xf borderId="0" fillId="0" fontId="67" numFmtId="39" xfId="0" applyAlignment="1" applyFont="1" applyNumberFormat="1">
      <alignment horizontal="left" vertical="center"/>
    </xf>
    <xf borderId="0" fillId="0" fontId="80" numFmtId="39" xfId="0" applyAlignment="1" applyFont="1" applyNumberFormat="1">
      <alignment horizontal="left"/>
    </xf>
    <xf borderId="7" fillId="0" fontId="43" numFmtId="4" xfId="0" applyBorder="1" applyFont="1" applyNumberFormat="1"/>
    <xf borderId="0" fillId="0" fontId="75" numFmtId="4" xfId="0" applyFont="1" applyNumberFormat="1"/>
    <xf borderId="0" fillId="0" fontId="81" numFmtId="39" xfId="0" applyAlignment="1" applyFont="1" applyNumberFormat="1">
      <alignment horizontal="left" vertical="center"/>
    </xf>
    <xf quotePrefix="1" borderId="6" fillId="0" fontId="33" numFmtId="39" xfId="0" applyAlignment="1" applyBorder="1" applyFont="1" applyNumberFormat="1">
      <alignment horizontal="center"/>
    </xf>
    <xf borderId="9" fillId="0" fontId="33" numFmtId="0" xfId="0" applyAlignment="1" applyBorder="1" applyFont="1">
      <alignment vertical="center"/>
    </xf>
    <xf quotePrefix="1" borderId="10" fillId="0" fontId="33" numFmtId="39" xfId="0" applyAlignment="1" applyBorder="1" applyFont="1" applyNumberFormat="1">
      <alignment horizontal="center" vertical="center"/>
    </xf>
    <xf borderId="1" fillId="0" fontId="31" numFmtId="39" xfId="0" applyAlignment="1" applyBorder="1" applyFont="1" applyNumberFormat="1">
      <alignment horizontal="center" vertical="center"/>
    </xf>
    <xf borderId="2" fillId="0" fontId="82" numFmtId="0" xfId="0" applyBorder="1" applyFont="1"/>
    <xf borderId="3" fillId="0" fontId="4" numFmtId="4" xfId="0" applyAlignment="1" applyBorder="1" applyFont="1" applyNumberFormat="1">
      <alignment horizontal="right"/>
    </xf>
    <xf borderId="4" fillId="0" fontId="4" numFmtId="4" xfId="0" applyAlignment="1" applyBorder="1" applyFont="1" applyNumberFormat="1">
      <alignment horizontal="right"/>
    </xf>
    <xf borderId="0" fillId="0" fontId="9" numFmtId="4" xfId="0" applyAlignment="1" applyFont="1" applyNumberFormat="1">
      <alignment horizontal="right"/>
    </xf>
    <xf borderId="6" fillId="0" fontId="83" numFmtId="0" xfId="0" applyAlignment="1" applyBorder="1" applyFont="1">
      <alignment vertical="center"/>
    </xf>
    <xf borderId="7" fillId="0" fontId="43" numFmtId="4" xfId="0" applyAlignment="1" applyBorder="1" applyFont="1" applyNumberFormat="1">
      <alignment vertical="center"/>
    </xf>
    <xf borderId="0" fillId="0" fontId="75" numFmtId="4" xfId="0" applyAlignment="1" applyFont="1" applyNumberFormat="1">
      <alignment vertical="center"/>
    </xf>
    <xf quotePrefix="1" borderId="6" fillId="0" fontId="2" numFmtId="39" xfId="0" applyAlignment="1" applyBorder="1" applyFont="1" applyNumberFormat="1">
      <alignment horizontal="left"/>
    </xf>
    <xf quotePrefix="1" borderId="6" fillId="0" fontId="2" numFmtId="39" xfId="0" applyAlignment="1" applyBorder="1" applyFont="1" applyNumberFormat="1">
      <alignment horizontal="left" vertical="center"/>
    </xf>
    <xf borderId="44" fillId="0" fontId="4" numFmtId="0" xfId="0" applyAlignment="1" applyBorder="1" applyFont="1">
      <alignment horizontal="center" vertical="center"/>
    </xf>
    <xf borderId="44" fillId="0" fontId="4" numFmtId="4" xfId="0" applyAlignment="1" applyBorder="1" applyFont="1" applyNumberFormat="1">
      <alignment vertical="center"/>
    </xf>
    <xf borderId="0" fillId="0" fontId="78" numFmtId="4" xfId="0" applyAlignment="1" applyFont="1" applyNumberFormat="1">
      <alignment horizontal="center" vertical="top"/>
    </xf>
    <xf borderId="2" fillId="0" fontId="4" numFmtId="0" xfId="0" applyAlignment="1" applyBorder="1" applyFont="1">
      <alignment vertical="center"/>
    </xf>
    <xf borderId="9" fillId="0" fontId="2" numFmtId="164" xfId="0" applyBorder="1" applyFont="1" applyNumberFormat="1"/>
    <xf borderId="18" fillId="0" fontId="2" numFmtId="39" xfId="0" applyAlignment="1" applyBorder="1" applyFont="1" applyNumberFormat="1">
      <alignment horizontal="right" vertical="center"/>
    </xf>
    <xf quotePrefix="1" borderId="10" fillId="0" fontId="2" numFmtId="39" xfId="0" applyAlignment="1" applyBorder="1" applyFont="1" applyNumberFormat="1">
      <alignment horizontal="left"/>
    </xf>
    <xf borderId="9" fillId="0" fontId="2" numFmtId="4" xfId="0" applyBorder="1" applyFont="1" applyNumberFormat="1"/>
    <xf quotePrefix="1" borderId="0" fillId="0" fontId="2" numFmtId="39" xfId="0" applyAlignment="1" applyFont="1" applyNumberFormat="1">
      <alignment horizontal="left"/>
    </xf>
    <xf quotePrefix="1" borderId="0" fillId="0" fontId="2" numFmtId="0" xfId="0" applyFont="1"/>
    <xf quotePrefix="1" borderId="0" fillId="0" fontId="2" numFmtId="0" xfId="0" applyAlignment="1" applyFont="1">
      <alignment vertical="center"/>
    </xf>
    <xf borderId="41" fillId="0" fontId="29" numFmtId="0" xfId="0" applyBorder="1" applyFont="1"/>
    <xf borderId="0" fillId="0" fontId="84" numFmtId="0" xfId="0" applyFont="1"/>
    <xf borderId="0" fillId="0" fontId="85" numFmtId="0" xfId="0" applyAlignment="1" applyFont="1">
      <alignment vertical="center"/>
    </xf>
    <xf borderId="0" fillId="0" fontId="85" numFmtId="39" xfId="0" applyAlignment="1" applyFont="1" applyNumberFormat="1">
      <alignment horizontal="center" vertical="center"/>
    </xf>
    <xf borderId="0" fillId="0" fontId="3" numFmtId="1" xfId="0" applyAlignment="1" applyFont="1" applyNumberFormat="1">
      <alignment horizontal="center" vertical="center"/>
    </xf>
    <xf borderId="9" fillId="0" fontId="3" numFmtId="1" xfId="0" applyAlignment="1" applyBorder="1" applyFont="1" applyNumberFormat="1">
      <alignment horizontal="center" vertical="center"/>
    </xf>
    <xf borderId="0" fillId="0" fontId="6" numFmtId="4" xfId="0" applyAlignment="1" applyFont="1" applyNumberFormat="1">
      <alignment horizontal="center" vertical="center"/>
    </xf>
    <xf borderId="0" fillId="0" fontId="3" numFmtId="1" xfId="0" applyAlignment="1" applyFont="1" applyNumberFormat="1">
      <alignment vertical="center"/>
    </xf>
    <xf borderId="0" fillId="0" fontId="85" numFmtId="4" xfId="0" applyAlignment="1" applyFont="1" applyNumberFormat="1">
      <alignment horizontal="right" vertical="center"/>
    </xf>
    <xf borderId="6" fillId="0" fontId="1" numFmtId="0" xfId="0" applyAlignment="1" applyBorder="1" applyFont="1">
      <alignment vertical="center"/>
    </xf>
    <xf borderId="0" fillId="0" fontId="64" numFmtId="1" xfId="0" applyAlignment="1" applyFont="1" applyNumberFormat="1">
      <alignment vertical="center"/>
    </xf>
    <xf borderId="0" fillId="0" fontId="3" numFmtId="164" xfId="0" applyAlignment="1" applyFont="1" applyNumberFormat="1">
      <alignment vertical="center"/>
    </xf>
    <xf borderId="0" fillId="0" fontId="85" numFmtId="4" xfId="0" applyAlignment="1" applyFont="1" applyNumberFormat="1">
      <alignment vertical="center"/>
    </xf>
    <xf borderId="0" fillId="0" fontId="85" numFmtId="9" xfId="0" applyAlignment="1" applyFont="1" applyNumberFormat="1">
      <alignment horizontal="center" vertical="center"/>
    </xf>
    <xf borderId="0" fillId="0" fontId="85" numFmtId="4" xfId="0" applyAlignment="1" applyFont="1" applyNumberFormat="1">
      <alignment horizontal="center" vertical="center"/>
    </xf>
    <xf borderId="0" fillId="0" fontId="84" numFmtId="4" xfId="0" applyAlignment="1" applyFont="1" applyNumberFormat="1">
      <alignment horizontal="left" vertical="center"/>
    </xf>
    <xf borderId="0" fillId="0" fontId="84" numFmtId="4" xfId="0" applyAlignment="1" applyFont="1" applyNumberFormat="1">
      <alignment horizontal="right" vertical="center"/>
    </xf>
    <xf borderId="0" fillId="0" fontId="84" numFmtId="4" xfId="0" applyAlignment="1" applyFont="1" applyNumberFormat="1">
      <alignment horizontal="right"/>
    </xf>
    <xf borderId="0" fillId="0" fontId="85" numFmtId="0" xfId="0" applyFont="1"/>
    <xf borderId="0" fillId="0" fontId="85" numFmtId="0" xfId="0" applyAlignment="1" applyFont="1">
      <alignment horizontal="center" vertical="center"/>
    </xf>
    <xf borderId="0" fillId="0" fontId="85" numFmtId="39" xfId="0" applyAlignment="1" applyFont="1" applyNumberFormat="1">
      <alignment horizontal="center"/>
    </xf>
    <xf borderId="6" fillId="0" fontId="6" numFmtId="39" xfId="0" applyAlignment="1" applyBorder="1" applyFont="1" applyNumberFormat="1">
      <alignment horizontal="right" vertical="center"/>
    </xf>
    <xf borderId="0" fillId="0" fontId="9" numFmtId="165" xfId="0" applyFont="1" applyNumberFormat="1"/>
    <xf borderId="0" fillId="0" fontId="3" numFmtId="39" xfId="0" applyAlignment="1" applyFont="1" applyNumberFormat="1">
      <alignment vertical="center"/>
    </xf>
    <xf borderId="50" fillId="7" fontId="2" numFmtId="0" xfId="0" applyAlignment="1" applyBorder="1" applyFont="1">
      <alignment vertical="top"/>
    </xf>
    <xf borderId="0" fillId="0" fontId="85" numFmtId="4" xfId="0" applyAlignment="1" applyFont="1" applyNumberFormat="1">
      <alignment horizontal="left" vertical="center"/>
    </xf>
    <xf borderId="0" fillId="0" fontId="4" numFmtId="0" xfId="0" applyAlignment="1" applyFont="1">
      <alignment vertical="top"/>
    </xf>
    <xf quotePrefix="1" borderId="13" fillId="0" fontId="4" numFmtId="39" xfId="0" applyAlignment="1" applyBorder="1" applyFont="1" applyNumberFormat="1">
      <alignment horizontal="left" vertical="center"/>
    </xf>
    <xf borderId="0" fillId="0" fontId="86" numFmtId="0" xfId="0" applyAlignment="1" applyFont="1">
      <alignment vertical="center"/>
    </xf>
    <xf borderId="13" fillId="0" fontId="4" numFmtId="0" xfId="0" applyAlignment="1" applyBorder="1" applyFont="1">
      <alignment horizontal="center" vertical="center"/>
    </xf>
    <xf borderId="5" fillId="0" fontId="85" numFmtId="39" xfId="0" applyAlignment="1" applyBorder="1" applyFont="1" applyNumberFormat="1">
      <alignment horizontal="center" vertical="center"/>
    </xf>
    <xf borderId="0" fillId="0" fontId="84" numFmtId="0" xfId="0" applyAlignment="1" applyFont="1">
      <alignment vertical="center"/>
    </xf>
    <xf borderId="0" fillId="0" fontId="1" numFmtId="0" xfId="0" applyAlignment="1" applyFont="1">
      <alignment vertical="center"/>
    </xf>
    <xf borderId="0" fillId="0" fontId="85" numFmtId="39" xfId="0" applyAlignment="1" applyFont="1" applyNumberFormat="1">
      <alignment vertical="center"/>
    </xf>
    <xf borderId="0" fillId="0" fontId="8" numFmtId="0" xfId="0" applyAlignment="1" applyFont="1">
      <alignment vertical="center"/>
    </xf>
    <xf borderId="28" fillId="0" fontId="4" numFmtId="39" xfId="0" applyAlignment="1" applyBorder="1" applyFont="1" applyNumberFormat="1">
      <alignment horizontal="left" vertical="center"/>
    </xf>
    <xf borderId="30" fillId="0" fontId="4" numFmtId="0" xfId="0" applyAlignment="1" applyBorder="1" applyFont="1">
      <alignment horizontal="center" vertical="center"/>
    </xf>
    <xf borderId="30" fillId="0" fontId="4" numFmtId="4" xfId="0" applyAlignment="1" applyBorder="1" applyFont="1" applyNumberFormat="1">
      <alignment vertical="center"/>
    </xf>
    <xf borderId="0" fillId="0" fontId="85" numFmtId="0" xfId="0" applyAlignment="1" applyFont="1">
      <alignment horizontal="center"/>
    </xf>
    <xf borderId="7" fillId="0" fontId="87" numFmtId="4" xfId="0" applyBorder="1" applyFont="1" applyNumberFormat="1"/>
    <xf borderId="0" fillId="0" fontId="4" numFmtId="165" xfId="0" applyFont="1" applyNumberFormat="1"/>
    <xf borderId="5" fillId="0" fontId="4" numFmtId="0" xfId="0" applyAlignment="1" applyBorder="1" applyFont="1">
      <alignment horizontal="left" vertical="center"/>
    </xf>
    <xf borderId="0" fillId="0" fontId="21" numFmtId="4" xfId="0" applyAlignment="1" applyFont="1" applyNumberFormat="1">
      <alignment horizontal="right"/>
    </xf>
    <xf borderId="8" fillId="0" fontId="4" numFmtId="39" xfId="0" applyAlignment="1" applyBorder="1" applyFont="1" applyNumberFormat="1">
      <alignment horizontal="left" vertical="center"/>
    </xf>
    <xf borderId="9" fillId="0" fontId="4" numFmtId="0" xfId="0" applyAlignment="1" applyBorder="1" applyFont="1">
      <alignment vertical="center"/>
    </xf>
    <xf borderId="10" fillId="0" fontId="4" numFmtId="0" xfId="0" applyAlignment="1" applyBorder="1" applyFont="1">
      <alignment vertical="center"/>
    </xf>
    <xf borderId="10" fillId="0" fontId="4" numFmtId="4" xfId="0" applyAlignment="1" applyBorder="1" applyFont="1" applyNumberFormat="1">
      <alignment vertical="center"/>
    </xf>
    <xf borderId="2" fillId="0" fontId="4" numFmtId="39" xfId="0" applyAlignment="1" applyBorder="1" applyFont="1" applyNumberFormat="1">
      <alignment horizontal="left"/>
    </xf>
    <xf borderId="18" fillId="0" fontId="29" numFmtId="0" xfId="0" applyBorder="1" applyFont="1"/>
    <xf borderId="18" fillId="0" fontId="2" numFmtId="4" xfId="0" applyBorder="1" applyFont="1" applyNumberFormat="1"/>
    <xf borderId="0" fillId="0" fontId="2" numFmtId="165" xfId="0" applyAlignment="1" applyFont="1" applyNumberFormat="1">
      <alignment vertical="center"/>
    </xf>
    <xf borderId="2" fillId="0" fontId="4" numFmtId="4" xfId="0" applyAlignment="1" applyBorder="1" applyFont="1" applyNumberFormat="1">
      <alignment vertical="center"/>
    </xf>
    <xf borderId="3" fillId="0" fontId="4" numFmtId="4" xfId="0" applyAlignment="1" applyBorder="1" applyFont="1" applyNumberFormat="1">
      <alignment vertical="center"/>
    </xf>
    <xf borderId="0" fillId="0" fontId="88" numFmtId="0" xfId="0" applyAlignment="1" applyFont="1">
      <alignment horizontal="left" vertical="center"/>
    </xf>
    <xf borderId="5" fillId="0" fontId="4" numFmtId="0" xfId="0" applyAlignment="1" applyBorder="1" applyFont="1">
      <alignment horizontal="left"/>
    </xf>
    <xf borderId="5" fillId="0" fontId="2" numFmtId="39" xfId="0" applyAlignment="1" applyBorder="1" applyFont="1" applyNumberFormat="1">
      <alignment horizontal="right" vertical="center"/>
    </xf>
    <xf borderId="5" fillId="0" fontId="2" numFmtId="0" xfId="0" applyAlignment="1" applyBorder="1" applyFont="1">
      <alignment horizontal="right" vertical="center"/>
    </xf>
    <xf borderId="3" fillId="0" fontId="29" numFmtId="39" xfId="0" applyAlignment="1" applyBorder="1" applyFont="1" applyNumberFormat="1">
      <alignment horizontal="left" vertical="center"/>
    </xf>
    <xf quotePrefix="1" borderId="3" fillId="0" fontId="2" numFmtId="39" xfId="0" applyAlignment="1" applyBorder="1" applyFont="1" applyNumberFormat="1">
      <alignment horizontal="left"/>
    </xf>
    <xf borderId="6" fillId="0" fontId="29" numFmtId="39" xfId="0" applyAlignment="1" applyBorder="1" applyFont="1" applyNumberFormat="1">
      <alignment horizontal="left" vertical="center"/>
    </xf>
    <xf borderId="42" fillId="0" fontId="4" numFmtId="39" xfId="0" applyAlignment="1" applyBorder="1" applyFont="1" applyNumberFormat="1">
      <alignment horizontal="left"/>
    </xf>
    <xf borderId="43" fillId="0" fontId="4" numFmtId="39" xfId="0" applyAlignment="1" applyBorder="1" applyFont="1" applyNumberFormat="1">
      <alignment horizontal="left"/>
    </xf>
    <xf borderId="43" fillId="0" fontId="4" numFmtId="0" xfId="0" applyBorder="1" applyFont="1"/>
    <xf borderId="42" fillId="0" fontId="4" numFmtId="0" xfId="0" applyBorder="1" applyFont="1"/>
    <xf borderId="44" fillId="0" fontId="4" numFmtId="0" xfId="0" applyBorder="1" applyFont="1"/>
    <xf borderId="44" fillId="0" fontId="4" numFmtId="4" xfId="0" applyBorder="1" applyFont="1" applyNumberFormat="1"/>
    <xf borderId="30" fillId="0" fontId="2" numFmtId="39" xfId="0" applyAlignment="1" applyBorder="1" applyFont="1" applyNumberFormat="1">
      <alignment horizontal="right" vertical="center"/>
    </xf>
    <xf borderId="0" fillId="0" fontId="6" numFmtId="0" xfId="0" applyAlignment="1" applyFont="1">
      <alignment vertical="center"/>
    </xf>
    <xf borderId="0" fillId="0" fontId="21" numFmtId="0" xfId="0" applyAlignment="1" applyFont="1">
      <alignment vertical="center"/>
    </xf>
    <xf borderId="30" fillId="0" fontId="2" numFmtId="4" xfId="0" applyBorder="1" applyFont="1" applyNumberFormat="1"/>
    <xf borderId="20" fillId="0" fontId="2" numFmtId="39" xfId="0" applyAlignment="1" applyBorder="1" applyFont="1" applyNumberFormat="1">
      <alignment horizontal="left" vertical="center"/>
    </xf>
    <xf borderId="8" fillId="0" fontId="2" numFmtId="39" xfId="0" applyAlignment="1" applyBorder="1" applyFont="1" applyNumberFormat="1">
      <alignment horizontal="left"/>
    </xf>
    <xf borderId="30" fillId="0" fontId="2" numFmtId="39" xfId="0" applyBorder="1" applyFont="1" applyNumberFormat="1"/>
    <xf quotePrefix="1" borderId="10" fillId="0" fontId="2" numFmtId="0" xfId="0" applyBorder="1" applyFont="1"/>
    <xf borderId="10" fillId="0" fontId="2" numFmtId="39" xfId="0" applyBorder="1" applyFont="1" applyNumberFormat="1"/>
    <xf borderId="0" fillId="0" fontId="8" numFmtId="0" xfId="0" applyAlignment="1" applyFont="1">
      <alignment horizontal="center"/>
    </xf>
    <xf borderId="1" fillId="0" fontId="2" numFmtId="0" xfId="0" applyAlignment="1" applyBorder="1" applyFont="1">
      <alignment horizontal="center" shrinkToFit="0" vertical="center" wrapText="1"/>
    </xf>
    <xf borderId="0" fillId="0" fontId="8" numFmtId="39" xfId="0" applyAlignment="1" applyFont="1" applyNumberFormat="1">
      <alignment horizontal="center"/>
    </xf>
    <xf borderId="0" fillId="0" fontId="1" numFmtId="39" xfId="0" applyAlignment="1" applyFont="1" applyNumberFormat="1">
      <alignment horizontal="center"/>
    </xf>
    <xf borderId="4" fillId="0" fontId="2" numFmtId="0" xfId="0" applyBorder="1" applyFont="1"/>
    <xf borderId="0" fillId="0" fontId="8" numFmtId="164" xfId="0" applyAlignment="1" applyFont="1" applyNumberFormat="1">
      <alignment horizontal="center"/>
    </xf>
    <xf borderId="0" fillId="0" fontId="1" numFmtId="164" xfId="0" applyAlignment="1" applyFont="1" applyNumberFormat="1">
      <alignment horizontal="center"/>
    </xf>
    <xf borderId="0" fillId="0" fontId="27" numFmtId="0" xfId="0" applyFont="1"/>
    <xf borderId="5" fillId="0" fontId="4" numFmtId="0" xfId="0" applyAlignment="1" applyBorder="1" applyFont="1">
      <alignment horizontal="right"/>
    </xf>
    <xf borderId="0" fillId="0" fontId="76" numFmtId="164" xfId="0" applyAlignment="1" applyFont="1" applyNumberFormat="1">
      <alignment horizontal="center"/>
    </xf>
    <xf borderId="0" fillId="0" fontId="40" numFmtId="164" xfId="0" applyAlignment="1" applyFont="1" applyNumberFormat="1">
      <alignment horizontal="center"/>
    </xf>
    <xf borderId="0" fillId="0" fontId="2" numFmtId="166" xfId="0" applyAlignment="1" applyFont="1" applyNumberFormat="1">
      <alignment horizontal="right"/>
    </xf>
    <xf borderId="35" fillId="0" fontId="2" numFmtId="39" xfId="0" applyAlignment="1" applyBorder="1" applyFont="1" applyNumberFormat="1">
      <alignment horizontal="left" vertical="center"/>
    </xf>
    <xf borderId="41" fillId="0" fontId="2" numFmtId="0" xfId="0" applyAlignment="1" applyBorder="1" applyFont="1">
      <alignment vertical="center"/>
    </xf>
    <xf quotePrefix="1" borderId="35" fillId="0" fontId="2" numFmtId="39" xfId="0" applyAlignment="1" applyBorder="1" applyFont="1" applyNumberFormat="1">
      <alignment horizontal="left" vertical="center"/>
    </xf>
    <xf borderId="27" fillId="0" fontId="2" numFmtId="4" xfId="0" applyAlignment="1" applyBorder="1" applyFont="1" applyNumberFormat="1">
      <alignment vertical="center"/>
    </xf>
    <xf borderId="0" fillId="0" fontId="8" numFmtId="164" xfId="0" applyAlignment="1" applyFont="1" applyNumberFormat="1">
      <alignment horizontal="left" vertical="center"/>
    </xf>
    <xf borderId="0" fillId="0" fontId="1" numFmtId="164" xfId="0" applyAlignment="1" applyFont="1" applyNumberFormat="1">
      <alignment horizontal="left" vertical="center"/>
    </xf>
    <xf borderId="41" fillId="0" fontId="4" numFmtId="0" xfId="0" applyAlignment="1" applyBorder="1" applyFont="1">
      <alignment vertical="center"/>
    </xf>
    <xf borderId="27" fillId="0" fontId="4" numFmtId="4" xfId="0" applyAlignment="1" applyBorder="1" applyFont="1" applyNumberFormat="1">
      <alignment vertical="center"/>
    </xf>
    <xf borderId="0" fillId="0" fontId="3" numFmtId="165" xfId="0" applyAlignment="1" applyFont="1" applyNumberFormat="1">
      <alignment vertical="center"/>
    </xf>
    <xf borderId="0" fillId="0" fontId="8" numFmtId="0" xfId="0" applyAlignment="1" applyFont="1">
      <alignment horizontal="left"/>
    </xf>
    <xf borderId="0" fillId="0" fontId="85" numFmtId="164" xfId="0" applyAlignment="1" applyFont="1" applyNumberFormat="1">
      <alignment horizontal="center"/>
    </xf>
    <xf borderId="0" fillId="0" fontId="12" numFmtId="164" xfId="0" applyAlignment="1" applyFont="1" applyNumberFormat="1">
      <alignment horizontal="center"/>
    </xf>
    <xf borderId="0" fillId="0" fontId="89" numFmtId="0" xfId="0" applyFont="1"/>
    <xf borderId="0" fillId="0" fontId="21" numFmtId="39" xfId="0" applyFont="1" applyNumberFormat="1"/>
    <xf borderId="0" fillId="0" fontId="8" numFmtId="164" xfId="0" applyAlignment="1" applyFont="1" applyNumberFormat="1">
      <alignment horizontal="left"/>
    </xf>
    <xf borderId="0" fillId="0" fontId="8" numFmtId="39" xfId="0" applyAlignment="1" applyFont="1" applyNumberFormat="1">
      <alignment horizontal="left"/>
    </xf>
    <xf borderId="0" fillId="0" fontId="1" numFmtId="0" xfId="0" applyAlignment="1" applyFont="1">
      <alignment horizontal="center" vertical="center"/>
    </xf>
    <xf borderId="9" fillId="0" fontId="3" numFmtId="0" xfId="0" applyBorder="1" applyFont="1"/>
    <xf borderId="29" fillId="0" fontId="2" numFmtId="0" xfId="0" applyAlignment="1" applyBorder="1" applyFont="1">
      <alignment vertical="center"/>
    </xf>
    <xf borderId="15" fillId="0" fontId="2" numFmtId="39" xfId="0" applyAlignment="1" applyBorder="1" applyFont="1" applyNumberFormat="1">
      <alignment horizontal="left" vertical="center"/>
    </xf>
    <xf borderId="16" fillId="0" fontId="2" numFmtId="0" xfId="0" applyAlignment="1" applyBorder="1" applyFont="1">
      <alignment vertical="center"/>
    </xf>
    <xf borderId="15" fillId="0" fontId="2" numFmtId="0" xfId="0" applyAlignment="1" applyBorder="1" applyFont="1">
      <alignment vertical="center"/>
    </xf>
    <xf borderId="51" fillId="0" fontId="2" numFmtId="0" xfId="0" applyAlignment="1" applyBorder="1" applyFont="1">
      <alignment vertical="center"/>
    </xf>
    <xf borderId="51" fillId="0" fontId="4" numFmtId="4" xfId="0" applyAlignment="1" applyBorder="1" applyFont="1" applyNumberFormat="1">
      <alignment vertical="center"/>
    </xf>
    <xf borderId="0" fillId="0" fontId="8" numFmtId="0" xfId="0" applyFont="1"/>
    <xf borderId="0" fillId="0" fontId="78" numFmtId="0" xfId="0" applyAlignment="1" applyFont="1">
      <alignment horizontal="left" vertical="center"/>
    </xf>
    <xf borderId="0" fillId="0" fontId="32" numFmtId="0" xfId="0" applyAlignment="1" applyFont="1">
      <alignment horizontal="left" vertical="center"/>
    </xf>
    <xf borderId="2" fillId="0" fontId="2" numFmtId="39" xfId="0" applyAlignment="1" applyBorder="1" applyFont="1" applyNumberFormat="1">
      <alignment horizontal="center"/>
    </xf>
    <xf borderId="0" fillId="0" fontId="78" numFmtId="39" xfId="0" applyAlignment="1" applyFont="1" applyNumberFormat="1">
      <alignment horizontal="left"/>
    </xf>
    <xf borderId="0" fillId="0" fontId="32" numFmtId="39" xfId="0" applyAlignment="1" applyFont="1" applyNumberFormat="1">
      <alignment horizontal="left"/>
    </xf>
    <xf borderId="0" fillId="0" fontId="78" numFmtId="49" xfId="0" applyAlignment="1" applyFont="1" applyNumberFormat="1">
      <alignment horizontal="left"/>
    </xf>
    <xf borderId="0" fillId="0" fontId="89" numFmtId="39" xfId="0" applyAlignment="1" applyFont="1" applyNumberFormat="1">
      <alignment horizontal="left"/>
    </xf>
    <xf borderId="0" fillId="0" fontId="21" numFmtId="39" xfId="0" applyAlignment="1" applyFont="1" applyNumberFormat="1">
      <alignment horizontal="left"/>
    </xf>
    <xf borderId="0" fillId="0" fontId="89" numFmtId="49" xfId="0" applyAlignment="1" applyFont="1" applyNumberFormat="1">
      <alignment horizontal="right"/>
    </xf>
    <xf quotePrefix="1" borderId="0" fillId="0" fontId="89" numFmtId="39" xfId="0" applyAlignment="1" applyFont="1" applyNumberFormat="1">
      <alignment horizontal="left"/>
    </xf>
    <xf borderId="9" fillId="0" fontId="78" numFmtId="49" xfId="0" applyAlignment="1" applyBorder="1" applyFont="1" applyNumberFormat="1">
      <alignment horizontal="right"/>
    </xf>
    <xf borderId="0" fillId="0" fontId="78" numFmtId="0" xfId="0" applyAlignment="1" applyFont="1">
      <alignment horizontal="left"/>
    </xf>
    <xf borderId="0" fillId="0" fontId="32" numFmtId="0" xfId="0" applyAlignment="1" applyFont="1">
      <alignment horizontal="left"/>
    </xf>
    <xf borderId="0" fillId="0" fontId="78" numFmtId="49" xfId="0" applyAlignment="1" applyFont="1" applyNumberFormat="1">
      <alignment horizontal="right"/>
    </xf>
    <xf borderId="0" fillId="0" fontId="78" numFmtId="164" xfId="0" applyAlignment="1" applyFont="1" applyNumberFormat="1">
      <alignment horizontal="left"/>
    </xf>
    <xf borderId="0" fillId="0" fontId="32" numFmtId="164" xfId="0" applyAlignment="1" applyFont="1" applyNumberFormat="1">
      <alignment horizontal="left"/>
    </xf>
    <xf borderId="7" fillId="0" fontId="31" numFmtId="166" xfId="0" applyBorder="1" applyFont="1" applyNumberFormat="1"/>
    <xf borderId="0" fillId="0" fontId="89" numFmtId="164" xfId="0" applyAlignment="1" applyFont="1" applyNumberFormat="1">
      <alignment horizontal="left"/>
    </xf>
    <xf borderId="0" fillId="0" fontId="90" numFmtId="164" xfId="0" applyAlignment="1" applyFont="1" applyNumberFormat="1">
      <alignment horizontal="left"/>
    </xf>
    <xf borderId="0" fillId="0" fontId="89" numFmtId="49" xfId="0" applyAlignment="1" applyFont="1" applyNumberFormat="1">
      <alignment horizontal="left"/>
    </xf>
    <xf borderId="6" fillId="0" fontId="6" numFmtId="0" xfId="0" applyBorder="1" applyFont="1"/>
    <xf borderId="30" fillId="0" fontId="31" numFmtId="0" xfId="0" applyAlignment="1" applyBorder="1" applyFont="1">
      <alignment vertical="center"/>
    </xf>
    <xf borderId="26" fillId="0" fontId="31" numFmtId="4" xfId="0" applyAlignment="1" applyBorder="1" applyFont="1" applyNumberFormat="1">
      <alignment vertical="center"/>
    </xf>
    <xf borderId="0" fillId="0" fontId="85" numFmtId="9" xfId="0" applyAlignment="1" applyFont="1" applyNumberFormat="1">
      <alignment horizontal="center"/>
    </xf>
    <xf borderId="0" fillId="0" fontId="89" numFmtId="9" xfId="0" applyAlignment="1" applyFont="1" applyNumberFormat="1">
      <alignment horizontal="center" vertical="center"/>
    </xf>
    <xf borderId="28" fillId="0" fontId="31" numFmtId="39" xfId="0" applyAlignment="1" applyBorder="1" applyFont="1" applyNumberFormat="1">
      <alignment horizontal="center"/>
    </xf>
    <xf borderId="30" fillId="0" fontId="31" numFmtId="39" xfId="0" applyAlignment="1" applyBorder="1" applyFont="1" applyNumberFormat="1">
      <alignment horizontal="center"/>
    </xf>
    <xf borderId="26" fillId="0" fontId="31" numFmtId="0" xfId="0" applyBorder="1" applyFont="1"/>
    <xf borderId="0" fillId="0" fontId="85" numFmtId="0" xfId="0" applyAlignment="1" applyFont="1">
      <alignment horizontal="center" vertical="top"/>
    </xf>
    <xf borderId="0" fillId="0" fontId="12" numFmtId="0" xfId="0" applyAlignment="1" applyFont="1">
      <alignment horizontal="center" vertical="top"/>
    </xf>
    <xf borderId="0" fillId="0" fontId="89" numFmtId="0" xfId="0" applyAlignment="1" applyFont="1">
      <alignment horizontal="center"/>
    </xf>
    <xf borderId="0" fillId="0" fontId="89" numFmtId="4" xfId="0" applyAlignment="1" applyFont="1" applyNumberFormat="1">
      <alignment horizontal="left"/>
    </xf>
    <xf borderId="0" fillId="0" fontId="21" numFmtId="4" xfId="0" applyAlignment="1" applyFont="1" applyNumberFormat="1">
      <alignment horizontal="left"/>
    </xf>
    <xf borderId="0" fillId="0" fontId="75" numFmtId="0" xfId="0" applyFont="1"/>
    <xf borderId="0" fillId="0" fontId="57" numFmtId="4" xfId="0" applyFont="1" applyNumberFormat="1"/>
    <xf borderId="0" fillId="0" fontId="57" numFmtId="0" xfId="0" applyFont="1"/>
    <xf quotePrefix="1" borderId="6" fillId="0" fontId="2" numFmtId="4" xfId="0" applyAlignment="1" applyBorder="1" applyFont="1" applyNumberFormat="1">
      <alignment horizontal="left"/>
    </xf>
    <xf borderId="0" fillId="0" fontId="78" numFmtId="4" xfId="0" applyAlignment="1" applyFont="1" applyNumberFormat="1">
      <alignment horizontal="left"/>
    </xf>
    <xf borderId="0" fillId="0" fontId="32" numFmtId="4" xfId="0" applyAlignment="1" applyFont="1" applyNumberFormat="1">
      <alignment horizontal="left"/>
    </xf>
    <xf borderId="6" fillId="0" fontId="2" numFmtId="4" xfId="0" applyAlignment="1" applyBorder="1" applyFont="1" applyNumberFormat="1">
      <alignment horizontal="left"/>
    </xf>
    <xf borderId="0" fillId="0" fontId="91" numFmtId="4" xfId="0" applyAlignment="1" applyFont="1" applyNumberFormat="1">
      <alignment horizontal="left"/>
    </xf>
    <xf borderId="9" fillId="0" fontId="57" numFmtId="4" xfId="0" applyBorder="1" applyFont="1" applyNumberFormat="1"/>
    <xf borderId="28" fillId="0" fontId="31" numFmtId="0" xfId="0" applyBorder="1" applyFont="1"/>
    <xf borderId="29" fillId="0" fontId="2" numFmtId="4" xfId="0" applyAlignment="1" applyBorder="1" applyFont="1" applyNumberFormat="1">
      <alignment horizontal="left"/>
    </xf>
    <xf borderId="29" fillId="0" fontId="2" numFmtId="4" xfId="0" applyBorder="1" applyFont="1" applyNumberFormat="1"/>
    <xf borderId="28" fillId="0" fontId="2" numFmtId="4" xfId="0" applyBorder="1" applyFont="1" applyNumberFormat="1"/>
    <xf borderId="0" fillId="0" fontId="21" numFmtId="9" xfId="0" applyAlignment="1" applyFont="1" applyNumberFormat="1">
      <alignment horizontal="center"/>
    </xf>
    <xf borderId="0" fillId="0" fontId="89" numFmtId="9" xfId="0" applyAlignment="1" applyFont="1" applyNumberFormat="1">
      <alignment horizontal="center"/>
    </xf>
    <xf borderId="13" fillId="0" fontId="2" numFmtId="4" xfId="0" applyAlignment="1" applyBorder="1" applyFont="1" applyNumberFormat="1">
      <alignment vertical="center"/>
    </xf>
    <xf borderId="12" fillId="0" fontId="2" numFmtId="4" xfId="0" applyAlignment="1" applyBorder="1" applyFont="1" applyNumberFormat="1">
      <alignment vertical="center"/>
    </xf>
    <xf borderId="0" fillId="0" fontId="21" numFmtId="0" xfId="0" applyAlignment="1" applyFont="1">
      <alignment horizontal="center"/>
    </xf>
    <xf borderId="5" fillId="0" fontId="2" numFmtId="4" xfId="0" applyAlignment="1" applyBorder="1" applyFont="1" applyNumberFormat="1">
      <alignment horizontal="left"/>
    </xf>
    <xf quotePrefix="1" borderId="0" fillId="0" fontId="64" numFmtId="4" xfId="0" applyAlignment="1" applyFont="1" applyNumberFormat="1">
      <alignment horizontal="center" vertical="center"/>
    </xf>
    <xf borderId="5" fillId="0" fontId="33" numFmtId="39" xfId="0" applyAlignment="1" applyBorder="1" applyFont="1" applyNumberFormat="1">
      <alignment horizontal="left"/>
    </xf>
    <xf borderId="0" fillId="0" fontId="29" numFmtId="4" xfId="0" applyFont="1" applyNumberFormat="1"/>
    <xf quotePrefix="1" borderId="6" fillId="0" fontId="2" numFmtId="4" xfId="0" applyAlignment="1" applyBorder="1" applyFont="1" applyNumberFormat="1">
      <alignment vertical="center"/>
    </xf>
    <xf borderId="9" fillId="0" fontId="64" numFmtId="4" xfId="0" applyAlignment="1" applyBorder="1" applyFont="1" applyNumberFormat="1">
      <alignment horizontal="center" vertical="center"/>
    </xf>
    <xf borderId="37" fillId="0" fontId="75" numFmtId="4" xfId="0" applyAlignment="1" applyBorder="1" applyFont="1" applyNumberFormat="1">
      <alignment vertical="center"/>
    </xf>
    <xf borderId="0" fillId="0" fontId="92" numFmtId="4" xfId="0" applyFont="1" applyNumberFormat="1"/>
    <xf borderId="0" fillId="0" fontId="89" numFmtId="9" xfId="0" applyAlignment="1" applyFont="1" applyNumberFormat="1">
      <alignment horizontal="left" vertical="center"/>
    </xf>
    <xf borderId="0" fillId="0" fontId="21" numFmtId="9" xfId="0" applyAlignment="1" applyFont="1" applyNumberFormat="1">
      <alignment horizontal="left" vertical="center"/>
    </xf>
    <xf borderId="29" fillId="0" fontId="31" numFmtId="4" xfId="0" applyAlignment="1" applyBorder="1" applyFont="1" applyNumberFormat="1">
      <alignment vertical="center"/>
    </xf>
    <xf borderId="9" fillId="0" fontId="64" numFmtId="4" xfId="0" applyAlignment="1" applyBorder="1" applyFont="1" applyNumberFormat="1">
      <alignment vertical="center"/>
    </xf>
    <xf borderId="9" fillId="0" fontId="64" numFmtId="4" xfId="0" applyAlignment="1" applyBorder="1" applyFont="1" applyNumberFormat="1">
      <alignment horizontal="right" vertical="center"/>
    </xf>
    <xf borderId="0" fillId="0" fontId="21" numFmtId="9" xfId="0" applyAlignment="1" applyFont="1" applyNumberFormat="1">
      <alignment horizontal="left"/>
    </xf>
    <xf borderId="0" fillId="0" fontId="89" numFmtId="9" xfId="0" applyAlignment="1" applyFont="1" applyNumberFormat="1">
      <alignment horizontal="left"/>
    </xf>
    <xf borderId="0" fillId="0" fontId="43" numFmtId="0" xfId="0" applyAlignment="1" applyFont="1">
      <alignment horizontal="center"/>
    </xf>
    <xf borderId="52" fillId="0" fontId="31" numFmtId="0" xfId="0" applyAlignment="1" applyBorder="1" applyFont="1">
      <alignment vertical="top"/>
    </xf>
    <xf borderId="12" fillId="0" fontId="43" numFmtId="0" xfId="0" applyAlignment="1" applyBorder="1" applyFont="1">
      <alignment vertical="center"/>
    </xf>
    <xf borderId="13" fillId="0" fontId="43" numFmtId="39" xfId="0" applyAlignment="1" applyBorder="1" applyFont="1" applyNumberFormat="1">
      <alignment horizontal="left" vertical="center"/>
    </xf>
    <xf borderId="6" fillId="0" fontId="29" numFmtId="39" xfId="0" applyAlignment="1" applyBorder="1" applyFont="1" applyNumberFormat="1">
      <alignment horizontal="left"/>
    </xf>
    <xf borderId="4" fillId="0" fontId="31" numFmtId="4" xfId="0" applyAlignment="1" applyBorder="1" applyFont="1" applyNumberFormat="1">
      <alignment horizontal="right"/>
    </xf>
    <xf borderId="4" fillId="0" fontId="31" numFmtId="4" xfId="0" applyAlignment="1" applyBorder="1" applyFont="1" applyNumberFormat="1">
      <alignment horizontal="right" vertical="center"/>
    </xf>
    <xf borderId="0" fillId="0" fontId="1" numFmtId="39" xfId="0" applyAlignment="1" applyFont="1" applyNumberFormat="1">
      <alignment horizontal="left" vertical="top"/>
    </xf>
    <xf borderId="10" fillId="0" fontId="31" numFmtId="4" xfId="0" applyBorder="1" applyFont="1" applyNumberFormat="1"/>
    <xf borderId="6" fillId="0" fontId="93" numFmtId="0" xfId="0" applyAlignment="1" applyBorder="1" applyFont="1">
      <alignment vertical="center"/>
    </xf>
    <xf quotePrefix="1" borderId="6" fillId="0" fontId="31" numFmtId="0" xfId="0" applyAlignment="1" applyBorder="1" applyFont="1">
      <alignment horizontal="center" vertical="center"/>
    </xf>
    <xf borderId="22" fillId="0" fontId="4" numFmtId="39" xfId="0" applyAlignment="1" applyBorder="1" applyFont="1" applyNumberFormat="1">
      <alignment horizontal="center" vertical="center"/>
    </xf>
    <xf borderId="6" fillId="0" fontId="31" numFmtId="0" xfId="0" applyAlignment="1" applyBorder="1" applyFont="1">
      <alignment horizontal="left"/>
    </xf>
    <xf borderId="13" fillId="0" fontId="31" numFmtId="0" xfId="0" applyAlignment="1" applyBorder="1" applyFont="1">
      <alignment horizontal="left"/>
    </xf>
    <xf borderId="29" fillId="0" fontId="31" numFmtId="39" xfId="0" applyAlignment="1" applyBorder="1" applyFont="1" applyNumberFormat="1">
      <alignment horizontal="left"/>
    </xf>
    <xf borderId="29" fillId="0" fontId="31" numFmtId="4" xfId="0" applyBorder="1" applyFont="1" applyNumberFormat="1"/>
    <xf borderId="3" fillId="0" fontId="31" numFmtId="39" xfId="0" applyAlignment="1" applyBorder="1" applyFont="1" applyNumberFormat="1">
      <alignment horizontal="center"/>
    </xf>
    <xf borderId="36" fillId="0" fontId="2" numFmtId="39" xfId="0" applyAlignment="1" applyBorder="1" applyFont="1" applyNumberFormat="1">
      <alignment horizontal="center" vertical="center"/>
    </xf>
    <xf borderId="37" fillId="0" fontId="5" numFmtId="0" xfId="0" applyBorder="1" applyFont="1"/>
    <xf borderId="40" fillId="0" fontId="5" numFmtId="0" xfId="0" applyBorder="1" applyFont="1"/>
    <xf borderId="4" fillId="0" fontId="31" numFmtId="39" xfId="0" applyAlignment="1" applyBorder="1" applyFont="1" applyNumberFormat="1">
      <alignment horizontal="center"/>
    </xf>
    <xf quotePrefix="1" borderId="6" fillId="0" fontId="6" numFmtId="39" xfId="0" applyAlignment="1" applyBorder="1" applyFont="1" applyNumberFormat="1">
      <alignment horizontal="center" vertical="center"/>
    </xf>
    <xf borderId="0" fillId="0" fontId="94" numFmtId="0" xfId="0" applyFont="1"/>
    <xf borderId="0" fillId="0" fontId="94" numFmtId="0" xfId="0" applyAlignment="1" applyFont="1">
      <alignment horizontal="center"/>
    </xf>
    <xf borderId="0" fillId="0" fontId="95" numFmtId="0" xfId="0" applyFont="1"/>
    <xf borderId="0" fillId="0" fontId="94" numFmtId="39" xfId="0" applyAlignment="1" applyFont="1" applyNumberFormat="1">
      <alignment horizontal="left"/>
    </xf>
    <xf borderId="1" fillId="0" fontId="94" numFmtId="0" xfId="0" applyAlignment="1" applyBorder="1" applyFont="1">
      <alignment horizontal="center" vertical="center"/>
    </xf>
    <xf borderId="1" fillId="0" fontId="94" numFmtId="0" xfId="0" applyAlignment="1" applyBorder="1" applyFont="1">
      <alignment horizontal="center"/>
    </xf>
    <xf borderId="5" fillId="0" fontId="94" numFmtId="39" xfId="0" applyAlignment="1" applyBorder="1" applyFont="1" applyNumberFormat="1">
      <alignment horizontal="center"/>
    </xf>
    <xf borderId="8" fillId="0" fontId="94" numFmtId="39" xfId="0" applyAlignment="1" applyBorder="1" applyFont="1" applyNumberFormat="1">
      <alignment horizontal="center"/>
    </xf>
    <xf borderId="10" fillId="0" fontId="94" numFmtId="39" xfId="0" applyAlignment="1" applyBorder="1" applyFont="1" applyNumberFormat="1">
      <alignment horizontal="center"/>
    </xf>
    <xf borderId="1" fillId="0" fontId="96" numFmtId="39" xfId="0" applyAlignment="1" applyBorder="1" applyFont="1" applyNumberFormat="1">
      <alignment horizontal="left"/>
    </xf>
    <xf borderId="6" fillId="0" fontId="94" numFmtId="0" xfId="0" applyBorder="1" applyFont="1"/>
    <xf borderId="1" fillId="0" fontId="94" numFmtId="39" xfId="0" applyAlignment="1" applyBorder="1" applyFont="1" applyNumberFormat="1">
      <alignment horizontal="left"/>
    </xf>
    <xf borderId="3" fillId="0" fontId="94" numFmtId="0" xfId="0" applyAlignment="1" applyBorder="1" applyFont="1">
      <alignment horizontal="center"/>
    </xf>
    <xf borderId="4" fillId="0" fontId="94" numFmtId="0" xfId="0" applyBorder="1" applyFont="1"/>
    <xf borderId="5" fillId="0" fontId="94" numFmtId="39" xfId="0" applyAlignment="1" applyBorder="1" applyFont="1" applyNumberFormat="1">
      <alignment horizontal="left"/>
    </xf>
    <xf borderId="0" fillId="0" fontId="96" numFmtId="39" xfId="0" applyAlignment="1" applyFont="1" applyNumberFormat="1">
      <alignment horizontal="left"/>
    </xf>
    <xf borderId="6" fillId="0" fontId="94" numFmtId="0" xfId="0" applyAlignment="1" applyBorder="1" applyFont="1">
      <alignment horizontal="center"/>
    </xf>
    <xf borderId="7" fillId="0" fontId="94" numFmtId="0" xfId="0" applyBorder="1" applyFont="1"/>
    <xf borderId="5" fillId="0" fontId="94" numFmtId="0" xfId="0" applyBorder="1" applyFont="1"/>
    <xf quotePrefix="1" borderId="6" fillId="0" fontId="94" numFmtId="0" xfId="0" applyAlignment="1" applyBorder="1" applyFont="1">
      <alignment horizontal="center" vertical="center"/>
    </xf>
    <xf borderId="7" fillId="0" fontId="94" numFmtId="4" xfId="0" applyAlignment="1" applyBorder="1" applyFont="1" applyNumberFormat="1">
      <alignment vertical="center"/>
    </xf>
    <xf borderId="7" fillId="0" fontId="94" numFmtId="4" xfId="0" applyBorder="1" applyFont="1" applyNumberFormat="1"/>
    <xf borderId="34" fillId="0" fontId="94" numFmtId="0" xfId="0" applyBorder="1" applyFont="1"/>
    <xf borderId="35" fillId="0" fontId="94" numFmtId="0" xfId="0" applyBorder="1" applyFont="1"/>
    <xf borderId="35" fillId="0" fontId="94" numFmtId="39" xfId="0" applyAlignment="1" applyBorder="1" applyFont="1" applyNumberFormat="1">
      <alignment horizontal="left"/>
    </xf>
    <xf borderId="27" fillId="0" fontId="94" numFmtId="4" xfId="0" applyAlignment="1" applyBorder="1" applyFont="1" applyNumberFormat="1">
      <alignment vertical="center"/>
    </xf>
    <xf borderId="34" fillId="0" fontId="94" numFmtId="4" xfId="0" applyAlignment="1" applyBorder="1" applyFont="1" applyNumberFormat="1">
      <alignment vertical="center"/>
    </xf>
    <xf borderId="27" fillId="0" fontId="94" numFmtId="4" xfId="0" applyBorder="1" applyFont="1" applyNumberFormat="1"/>
    <xf borderId="5" fillId="0" fontId="96" numFmtId="0" xfId="0" applyBorder="1" applyFont="1"/>
    <xf borderId="0" fillId="0" fontId="96" numFmtId="0" xfId="0" applyFont="1"/>
    <xf borderId="18" fillId="0" fontId="96" numFmtId="0" xfId="0" applyBorder="1" applyFont="1"/>
    <xf borderId="12" fillId="0" fontId="96" numFmtId="0" xfId="0" applyBorder="1" applyFont="1"/>
    <xf borderId="18" fillId="0" fontId="96" numFmtId="0" xfId="0" applyAlignment="1" applyBorder="1" applyFont="1">
      <alignment horizontal="center"/>
    </xf>
    <xf borderId="14" fillId="0" fontId="94" numFmtId="4" xfId="0" applyAlignment="1" applyBorder="1" applyFont="1" applyNumberFormat="1">
      <alignment horizontal="right" vertical="center"/>
    </xf>
    <xf borderId="12" fillId="0" fontId="96" numFmtId="39" xfId="0" applyAlignment="1" applyBorder="1" applyFont="1" applyNumberFormat="1">
      <alignment horizontal="left"/>
    </xf>
    <xf borderId="13" fillId="0" fontId="96" numFmtId="39" xfId="0" applyAlignment="1" applyBorder="1" applyFont="1" applyNumberFormat="1">
      <alignment horizontal="left"/>
    </xf>
    <xf borderId="13" fillId="0" fontId="96" numFmtId="0" xfId="0" applyBorder="1" applyFont="1"/>
    <xf borderId="41" fillId="0" fontId="96" numFmtId="0" xfId="0" applyBorder="1" applyFont="1"/>
    <xf borderId="34" fillId="0" fontId="96" numFmtId="0" xfId="0" applyBorder="1" applyFont="1"/>
    <xf borderId="14" fillId="0" fontId="96" numFmtId="4" xfId="0" applyAlignment="1" applyBorder="1" applyFont="1" applyNumberFormat="1">
      <alignment horizontal="right"/>
    </xf>
    <xf borderId="5" fillId="0" fontId="96" numFmtId="39" xfId="0" applyAlignment="1" applyBorder="1" applyFont="1" applyNumberFormat="1">
      <alignment horizontal="left"/>
    </xf>
    <xf borderId="30" fillId="0" fontId="94" numFmtId="0" xfId="0" applyBorder="1" applyFont="1"/>
    <xf borderId="28" fillId="0" fontId="94" numFmtId="39" xfId="0" applyAlignment="1" applyBorder="1" applyFont="1" applyNumberFormat="1">
      <alignment horizontal="left"/>
    </xf>
    <xf borderId="30" fillId="0" fontId="94" numFmtId="0" xfId="0" applyAlignment="1" applyBorder="1" applyFont="1">
      <alignment horizontal="center"/>
    </xf>
    <xf borderId="26" fillId="0" fontId="94" numFmtId="4" xfId="0" applyAlignment="1" applyBorder="1" applyFont="1" applyNumberFormat="1">
      <alignment vertical="center"/>
    </xf>
    <xf borderId="28" fillId="0" fontId="94" numFmtId="4" xfId="0" applyAlignment="1" applyBorder="1" applyFont="1" applyNumberFormat="1">
      <alignment vertical="center"/>
    </xf>
    <xf borderId="26" fillId="0" fontId="94" numFmtId="4" xfId="0" applyBorder="1" applyFont="1" applyNumberFormat="1"/>
    <xf borderId="6" fillId="0" fontId="97" numFmtId="0" xfId="0" applyAlignment="1" applyBorder="1" applyFont="1">
      <alignment horizontal="left"/>
    </xf>
    <xf quotePrefix="1" borderId="0" fillId="0" fontId="94" numFmtId="0" xfId="0" applyAlignment="1" applyFont="1">
      <alignment horizontal="center"/>
    </xf>
    <xf borderId="5" fillId="0" fontId="94" numFmtId="4" xfId="0" applyAlignment="1" applyBorder="1" applyFont="1" applyNumberFormat="1">
      <alignment vertical="center"/>
    </xf>
    <xf quotePrefix="1" borderId="6" fillId="0" fontId="94" numFmtId="0" xfId="0" applyAlignment="1" applyBorder="1" applyFont="1">
      <alignment horizontal="center"/>
    </xf>
    <xf borderId="12" fillId="0" fontId="96" numFmtId="0" xfId="0" applyAlignment="1" applyBorder="1" applyFont="1">
      <alignment vertical="center"/>
    </xf>
    <xf borderId="13" fillId="0" fontId="96" numFmtId="0" xfId="0" applyAlignment="1" applyBorder="1" applyFont="1">
      <alignment vertical="center"/>
    </xf>
    <xf borderId="13" fillId="0" fontId="96" numFmtId="39" xfId="0" applyAlignment="1" applyBorder="1" applyFont="1" applyNumberFormat="1">
      <alignment horizontal="left" vertical="center"/>
    </xf>
    <xf borderId="18" fillId="0" fontId="96" numFmtId="0" xfId="0" applyAlignment="1" applyBorder="1" applyFont="1">
      <alignment vertical="center"/>
    </xf>
    <xf borderId="18" fillId="0" fontId="96" numFmtId="0" xfId="0" applyAlignment="1" applyBorder="1" applyFont="1">
      <alignment horizontal="center" vertical="center"/>
    </xf>
    <xf borderId="14" fillId="0" fontId="96" numFmtId="4" xfId="0" applyAlignment="1" applyBorder="1" applyFont="1" applyNumberFormat="1">
      <alignment horizontal="right" vertical="center"/>
    </xf>
    <xf borderId="0" fillId="0" fontId="96" numFmtId="0" xfId="0" applyAlignment="1" applyFont="1">
      <alignment vertical="center"/>
    </xf>
    <xf borderId="31" fillId="0" fontId="96" numFmtId="39" xfId="0" applyAlignment="1" applyBorder="1" applyFont="1" applyNumberFormat="1">
      <alignment horizontal="left" vertical="center"/>
    </xf>
    <xf borderId="32" fillId="0" fontId="96" numFmtId="39" xfId="0" applyAlignment="1" applyBorder="1" applyFont="1" applyNumberFormat="1">
      <alignment horizontal="left" vertical="center"/>
    </xf>
    <xf borderId="32" fillId="0" fontId="96" numFmtId="0" xfId="0" applyAlignment="1" applyBorder="1" applyFont="1">
      <alignment vertical="center"/>
    </xf>
    <xf borderId="33" fillId="0" fontId="96" numFmtId="0" xfId="0" applyAlignment="1" applyBorder="1" applyFont="1">
      <alignment vertical="center"/>
    </xf>
    <xf borderId="33" fillId="0" fontId="96" numFmtId="0" xfId="0" applyAlignment="1" applyBorder="1" applyFont="1">
      <alignment horizontal="center" vertical="center"/>
    </xf>
    <xf borderId="39" fillId="0" fontId="96" numFmtId="4" xfId="0" applyAlignment="1" applyBorder="1" applyFont="1" applyNumberFormat="1">
      <alignment horizontal="right" vertical="center"/>
    </xf>
    <xf borderId="0" fillId="0" fontId="96" numFmtId="0" xfId="0" applyAlignment="1" applyFont="1">
      <alignment horizontal="center" vertical="center"/>
    </xf>
    <xf borderId="8" fillId="0" fontId="2" numFmtId="39" xfId="0" applyAlignment="1" applyBorder="1" applyFont="1" applyNumberFormat="1">
      <alignment horizontal="center" vertical="top"/>
    </xf>
    <xf borderId="10" fillId="0" fontId="2" numFmtId="39" xfId="0" applyAlignment="1" applyBorder="1" applyFont="1" applyNumberFormat="1">
      <alignment horizontal="center" vertical="top"/>
    </xf>
    <xf borderId="0" fillId="0" fontId="3" numFmtId="39" xfId="0" applyAlignment="1" applyFont="1" applyNumberFormat="1">
      <alignment horizontal="center" vertical="top"/>
    </xf>
    <xf borderId="0" fillId="0" fontId="64" numFmtId="0" xfId="0" applyAlignment="1" applyFont="1">
      <alignment vertical="top"/>
    </xf>
    <xf quotePrefix="1" borderId="6" fillId="0" fontId="2" numFmtId="39" xfId="0" applyAlignment="1" applyBorder="1" applyFont="1" applyNumberFormat="1">
      <alignment vertical="center"/>
    </xf>
    <xf borderId="6" fillId="0" fontId="12" numFmtId="0" xfId="0" applyAlignment="1" applyBorder="1" applyFont="1">
      <alignment vertical="center"/>
    </xf>
    <xf borderId="34" fillId="0" fontId="2" numFmtId="0" xfId="0" applyAlignment="1" applyBorder="1" applyFont="1">
      <alignment vertical="center"/>
    </xf>
    <xf borderId="35" fillId="0" fontId="31" numFmtId="0" xfId="0" applyBorder="1" applyFont="1"/>
    <xf borderId="0" fillId="0" fontId="6" numFmtId="9" xfId="0" applyAlignment="1" applyFont="1" applyNumberFormat="1">
      <alignment horizontal="center" vertical="center"/>
    </xf>
    <xf borderId="0" fillId="0" fontId="98" numFmtId="4" xfId="0" applyAlignment="1" applyFont="1" applyNumberFormat="1">
      <alignment horizontal="center" vertical="top"/>
    </xf>
    <xf quotePrefix="1" borderId="10" fillId="0" fontId="2" numFmtId="39" xfId="0" applyAlignment="1" applyBorder="1" applyFont="1" applyNumberFormat="1">
      <alignment horizontal="left" vertical="center"/>
    </xf>
    <xf borderId="0" fillId="0" fontId="6" numFmtId="9" xfId="0" applyAlignment="1" applyFont="1" applyNumberFormat="1">
      <alignment horizontal="center"/>
    </xf>
    <xf borderId="26" fillId="0" fontId="31" numFmtId="4" xfId="0" applyAlignment="1" applyBorder="1" applyFont="1" applyNumberFormat="1">
      <alignment horizontal="right" vertical="center"/>
    </xf>
    <xf borderId="0" fillId="0" fontId="98" numFmtId="4" xfId="0" applyAlignment="1" applyFont="1" applyNumberFormat="1">
      <alignment horizontal="center" vertical="center"/>
    </xf>
    <xf borderId="53" fillId="0" fontId="4" numFmtId="4" xfId="0" applyAlignment="1" applyBorder="1" applyFont="1" applyNumberFormat="1">
      <alignment horizontal="right" vertical="center"/>
    </xf>
    <xf borderId="0" fillId="0" fontId="88" numFmtId="4" xfId="0" applyAlignment="1" applyFont="1" applyNumberFormat="1">
      <alignment horizontal="center" vertical="center"/>
    </xf>
    <xf borderId="0" fillId="0" fontId="99" numFmtId="0" xfId="0" applyAlignment="1" applyFont="1">
      <alignment horizontal="center"/>
    </xf>
    <xf borderId="0" fillId="0" fontId="99" numFmtId="0" xfId="0" applyFont="1"/>
    <xf borderId="0" fillId="0" fontId="0" numFmtId="0" xfId="0" applyAlignment="1" applyFont="1">
      <alignment horizontal="left"/>
    </xf>
    <xf borderId="1" fillId="0" fontId="2" numFmtId="39" xfId="0" applyAlignment="1" applyBorder="1" applyFont="1" applyNumberFormat="1">
      <alignment horizontal="left"/>
    </xf>
    <xf borderId="0" fillId="0" fontId="100" numFmtId="0" xfId="0" applyFont="1"/>
    <xf borderId="5" fillId="0" fontId="1" numFmtId="9" xfId="0" applyAlignment="1" applyBorder="1" applyFont="1" applyNumberFormat="1">
      <alignment horizontal="center" vertical="center"/>
    </xf>
    <xf borderId="34" fillId="0" fontId="2" numFmtId="39" xfId="0" applyAlignment="1" applyBorder="1" applyFont="1" applyNumberFormat="1">
      <alignment horizontal="left" vertical="center"/>
    </xf>
    <xf borderId="35" fillId="0" fontId="2" numFmtId="0" xfId="0" applyAlignment="1" applyBorder="1" applyFont="1">
      <alignment vertical="center"/>
    </xf>
    <xf borderId="41" fillId="0" fontId="2" numFmtId="4" xfId="0" applyAlignment="1" applyBorder="1" applyFont="1" applyNumberFormat="1">
      <alignment vertical="center"/>
    </xf>
    <xf borderId="50" fillId="7" fontId="2" numFmtId="0" xfId="0" applyAlignment="1" applyBorder="1" applyFont="1">
      <alignment vertical="center"/>
    </xf>
    <xf borderId="0" fillId="0" fontId="101" numFmtId="0" xfId="0" applyFont="1"/>
    <xf borderId="0" fillId="0" fontId="39" numFmtId="0" xfId="0" applyAlignment="1" applyFont="1">
      <alignment horizontal="left" vertical="center"/>
    </xf>
    <xf borderId="0" fillId="0" fontId="102" numFmtId="0" xfId="0" applyAlignment="1" applyFont="1">
      <alignment horizontal="left" vertical="center"/>
    </xf>
    <xf borderId="0" fillId="0" fontId="102" numFmtId="0" xfId="0" applyAlignment="1" applyFont="1">
      <alignment horizontal="left"/>
    </xf>
    <xf borderId="4" fillId="0" fontId="4" numFmtId="0" xfId="0" applyAlignment="1" applyBorder="1" applyFont="1">
      <alignment horizontal="center" vertical="center"/>
    </xf>
    <xf quotePrefix="1" borderId="1" fillId="0" fontId="4" numFmtId="0" xfId="0" applyAlignment="1" applyBorder="1" applyFont="1">
      <alignment horizontal="center" vertical="center"/>
    </xf>
    <xf borderId="0" fillId="0" fontId="101" numFmtId="0" xfId="0" applyAlignment="1" applyFont="1">
      <alignment vertical="center"/>
    </xf>
    <xf borderId="7" fillId="0" fontId="4" numFmtId="0" xfId="0" applyAlignment="1" applyBorder="1" applyFont="1">
      <alignment horizontal="center" vertical="center"/>
    </xf>
    <xf borderId="7" fillId="0" fontId="4" numFmtId="39" xfId="0" applyAlignment="1" applyBorder="1" applyFont="1" applyNumberFormat="1">
      <alignment horizontal="center" vertical="center"/>
    </xf>
    <xf quotePrefix="1" borderId="7" fillId="0" fontId="4" numFmtId="0" xfId="0" applyAlignment="1" applyBorder="1" applyFont="1">
      <alignment horizontal="center" vertical="center"/>
    </xf>
    <xf quotePrefix="1" borderId="7" fillId="0" fontId="88" numFmtId="0" xfId="0" applyAlignment="1" applyBorder="1" applyFont="1">
      <alignment horizontal="center" vertical="center"/>
    </xf>
    <xf borderId="11" fillId="0" fontId="4" numFmtId="0" xfId="0" applyAlignment="1" applyBorder="1" applyFont="1">
      <alignment horizontal="center" vertical="center"/>
    </xf>
    <xf borderId="11" fillId="0" fontId="4" numFmtId="39" xfId="0" applyAlignment="1" applyBorder="1" applyFont="1" applyNumberFormat="1">
      <alignment horizontal="center" vertical="center"/>
    </xf>
    <xf borderId="11" fillId="0" fontId="4" numFmtId="0" xfId="0" applyAlignment="1" applyBorder="1" applyFont="1">
      <alignment horizontal="center"/>
    </xf>
    <xf borderId="0" fillId="0" fontId="101" numFmtId="0" xfId="0" applyAlignment="1" applyFont="1">
      <alignment horizontal="center"/>
    </xf>
    <xf borderId="4" fillId="0" fontId="37" numFmtId="39" xfId="0" applyAlignment="1" applyBorder="1" applyFont="1" applyNumberFormat="1">
      <alignment vertical="top"/>
    </xf>
    <xf borderId="4" fillId="0" fontId="4" numFmtId="0" xfId="0" applyAlignment="1" applyBorder="1" applyFont="1">
      <alignment horizontal="center"/>
    </xf>
    <xf borderId="4" fillId="0" fontId="4" numFmtId="0" xfId="0" applyBorder="1" applyFont="1"/>
    <xf borderId="4" fillId="0" fontId="2" numFmtId="0" xfId="0" applyAlignment="1" applyBorder="1" applyFont="1">
      <alignment horizontal="right"/>
    </xf>
    <xf quotePrefix="1" borderId="7" fillId="0" fontId="37" numFmtId="0" xfId="0" applyAlignment="1" applyBorder="1" applyFont="1">
      <alignment horizontal="left" shrinkToFit="0" vertical="center" wrapText="1"/>
    </xf>
    <xf borderId="7" fillId="0" fontId="4" numFmtId="0" xfId="0" applyAlignment="1" applyBorder="1" applyFont="1">
      <alignment vertical="center"/>
    </xf>
    <xf borderId="7" fillId="0" fontId="2" numFmtId="39" xfId="0" applyAlignment="1" applyBorder="1" applyFont="1" applyNumberFormat="1">
      <alignment horizontal="right" shrinkToFit="0" vertical="center" wrapText="1"/>
    </xf>
    <xf borderId="0" fillId="0" fontId="101" numFmtId="164" xfId="0" applyAlignment="1" applyFont="1" applyNumberFormat="1">
      <alignment vertical="center"/>
    </xf>
    <xf borderId="7" fillId="0" fontId="37" numFmtId="0" xfId="0" applyAlignment="1" applyBorder="1" applyFont="1">
      <alignment horizontal="left" shrinkToFit="0" vertical="center" wrapText="1"/>
    </xf>
    <xf borderId="7" fillId="0" fontId="2" numFmtId="4" xfId="0" applyAlignment="1" applyBorder="1" applyFont="1" applyNumberFormat="1">
      <alignment horizontal="right" shrinkToFit="0" vertical="top" wrapText="1"/>
    </xf>
    <xf borderId="7" fillId="0" fontId="2" numFmtId="39" xfId="0" applyAlignment="1" applyBorder="1" applyFont="1" applyNumberFormat="1">
      <alignment horizontal="right" shrinkToFit="0" vertical="top" wrapText="1"/>
    </xf>
    <xf borderId="7" fillId="0" fontId="37" numFmtId="0" xfId="0" applyAlignment="1" applyBorder="1" applyFont="1">
      <alignment horizontal="left" shrinkToFit="0" vertical="top" wrapText="1"/>
    </xf>
    <xf borderId="7" fillId="0" fontId="103" numFmtId="0" xfId="0" applyAlignment="1" applyBorder="1" applyFont="1">
      <alignment vertical="center"/>
    </xf>
    <xf borderId="7" fillId="0" fontId="104" numFmtId="0" xfId="0" applyAlignment="1" applyBorder="1" applyFont="1">
      <alignment horizontal="center"/>
    </xf>
    <xf borderId="0" fillId="0" fontId="101" numFmtId="164" xfId="0" applyFont="1" applyNumberFormat="1"/>
    <xf borderId="7" fillId="0" fontId="37" numFmtId="39" xfId="0" applyAlignment="1" applyBorder="1" applyFont="1" applyNumberFormat="1">
      <alignment horizontal="left" vertical="center"/>
    </xf>
    <xf borderId="7" fillId="0" fontId="4" numFmtId="0" xfId="0" applyAlignment="1" applyBorder="1" applyFont="1">
      <alignment horizontal="left" shrinkToFit="0" vertical="center" wrapText="1"/>
    </xf>
    <xf borderId="7" fillId="0" fontId="2" numFmtId="0" xfId="0" applyAlignment="1" applyBorder="1" applyFont="1">
      <alignment shrinkToFit="0" vertical="center" wrapText="1"/>
    </xf>
    <xf borderId="7" fillId="0" fontId="6" numFmtId="0" xfId="0" applyAlignment="1" applyBorder="1" applyFont="1">
      <alignment horizontal="center"/>
    </xf>
    <xf borderId="11" fillId="0" fontId="37" numFmtId="0" xfId="0" applyAlignment="1" applyBorder="1" applyFont="1">
      <alignment horizontal="left" shrinkToFit="0" vertical="top" wrapText="1"/>
    </xf>
    <xf borderId="11" fillId="0" fontId="2" numFmtId="0" xfId="0" applyAlignment="1" applyBorder="1" applyFont="1">
      <alignment shrinkToFit="0" vertical="center" wrapText="1"/>
    </xf>
    <xf borderId="11" fillId="0" fontId="6" numFmtId="0" xfId="0" applyAlignment="1" applyBorder="1" applyFont="1">
      <alignment horizontal="center"/>
    </xf>
    <xf quotePrefix="1" borderId="7" fillId="0" fontId="6" numFmtId="0" xfId="0" applyAlignment="1" applyBorder="1" applyFont="1">
      <alignment horizontal="center"/>
    </xf>
    <xf borderId="7" fillId="0" fontId="6" numFmtId="4" xfId="0" applyAlignment="1" applyBorder="1" applyFont="1" applyNumberFormat="1">
      <alignment horizontal="center" vertical="center"/>
    </xf>
    <xf quotePrefix="1" borderId="7" fillId="0" fontId="6" numFmtId="4" xfId="0" applyAlignment="1" applyBorder="1" applyFont="1" applyNumberFormat="1">
      <alignment horizontal="center" vertical="center"/>
    </xf>
    <xf borderId="11" fillId="0" fontId="2" numFmtId="39" xfId="0" applyAlignment="1" applyBorder="1" applyFont="1" applyNumberFormat="1">
      <alignment horizontal="left"/>
    </xf>
    <xf quotePrefix="1" borderId="11" fillId="0" fontId="6" numFmtId="4" xfId="0" applyAlignment="1" applyBorder="1" applyFont="1" applyNumberFormat="1">
      <alignment horizontal="center" vertical="center"/>
    </xf>
    <xf borderId="11" fillId="0" fontId="2" numFmtId="39" xfId="0" applyAlignment="1" applyBorder="1" applyFont="1" applyNumberFormat="1">
      <alignment horizontal="right" vertical="center"/>
    </xf>
    <xf quotePrefix="1" borderId="7" fillId="0" fontId="37" numFmtId="0" xfId="0" applyAlignment="1" applyBorder="1" applyFont="1">
      <alignment horizontal="left" shrinkToFit="0" vertical="top" wrapText="1"/>
    </xf>
    <xf borderId="7" fillId="0" fontId="4" numFmtId="0" xfId="0" applyAlignment="1" applyBorder="1" applyFont="1">
      <alignment shrinkToFit="0" vertical="top" wrapText="1"/>
    </xf>
    <xf borderId="7" fillId="0" fontId="56" numFmtId="0" xfId="0" applyAlignment="1" applyBorder="1" applyFont="1">
      <alignment shrinkToFit="0" vertical="center" wrapText="1"/>
    </xf>
    <xf borderId="7" fillId="0" fontId="37" numFmtId="0" xfId="0" applyAlignment="1" applyBorder="1" applyFont="1">
      <alignment shrinkToFit="0" vertical="center" wrapText="1"/>
    </xf>
    <xf borderId="7" fillId="0" fontId="2" numFmtId="0" xfId="0" applyAlignment="1" applyBorder="1" applyFont="1">
      <alignment shrinkToFit="0" vertical="top" wrapText="1"/>
    </xf>
    <xf borderId="7" fillId="0" fontId="2" numFmtId="0" xfId="0" applyAlignment="1" applyBorder="1" applyFont="1">
      <alignment shrinkToFit="0" wrapText="1"/>
    </xf>
    <xf borderId="11" fillId="0" fontId="6" numFmtId="0" xfId="0" applyAlignment="1" applyBorder="1" applyFont="1">
      <alignment horizontal="center" vertical="center"/>
    </xf>
    <xf borderId="2" fillId="0" fontId="37" numFmtId="0" xfId="0" applyAlignment="1" applyBorder="1" applyFont="1">
      <alignment horizontal="left" shrinkToFit="0" vertical="top" wrapText="1"/>
    </xf>
    <xf borderId="2" fillId="0" fontId="2" numFmtId="0" xfId="0" applyAlignment="1" applyBorder="1" applyFont="1">
      <alignment shrinkToFit="0" vertical="center" wrapText="1"/>
    </xf>
    <xf borderId="2" fillId="0" fontId="6" numFmtId="0" xfId="0" applyAlignment="1" applyBorder="1" applyFont="1">
      <alignment horizontal="center" vertical="center"/>
    </xf>
    <xf borderId="2" fillId="0" fontId="2" numFmtId="4" xfId="0" applyAlignment="1" applyBorder="1" applyFont="1" applyNumberFormat="1">
      <alignment horizontal="right" vertical="center"/>
    </xf>
    <xf borderId="2" fillId="0" fontId="2" numFmtId="39" xfId="0" applyAlignment="1" applyBorder="1" applyFont="1" applyNumberFormat="1">
      <alignment horizontal="right" vertical="center"/>
    </xf>
    <xf borderId="7" fillId="0" fontId="4" numFmtId="0" xfId="0" applyAlignment="1" applyBorder="1" applyFont="1">
      <alignment shrinkToFit="0" vertical="center" wrapText="1"/>
    </xf>
    <xf borderId="7" fillId="0" fontId="37" numFmtId="39" xfId="0" applyAlignment="1" applyBorder="1" applyFont="1" applyNumberFormat="1">
      <alignment vertical="top"/>
    </xf>
    <xf borderId="7" fillId="0" fontId="4" numFmtId="0" xfId="0" applyAlignment="1" applyBorder="1" applyFont="1">
      <alignment shrinkToFit="0" wrapText="1"/>
    </xf>
    <xf borderId="7" fillId="0" fontId="2" numFmtId="0" xfId="0" applyAlignment="1" applyBorder="1" applyFont="1">
      <alignment horizontal="left" shrinkToFit="0" vertical="center" wrapText="1"/>
    </xf>
    <xf quotePrefix="1" borderId="7" fillId="0" fontId="4" numFmtId="0" xfId="0" applyAlignment="1" applyBorder="1" applyFont="1">
      <alignment horizontal="left" shrinkToFit="0" vertical="center" wrapText="1"/>
    </xf>
    <xf borderId="5" fillId="0" fontId="101" numFmtId="0" xfId="0" applyAlignment="1" applyBorder="1" applyFont="1">
      <alignment vertical="center"/>
    </xf>
    <xf borderId="11" fillId="0" fontId="37" numFmtId="39" xfId="0" applyAlignment="1" applyBorder="1" applyFont="1" applyNumberFormat="1">
      <alignment horizontal="left" shrinkToFit="0" vertical="center" wrapText="1"/>
    </xf>
    <xf borderId="11" fillId="0" fontId="2" numFmtId="39" xfId="0" applyAlignment="1" applyBorder="1" applyFont="1" applyNumberFormat="1">
      <alignment horizontal="left" vertical="center"/>
    </xf>
    <xf borderId="11" fillId="0" fontId="6" numFmtId="4" xfId="0" applyAlignment="1" applyBorder="1" applyFont="1" applyNumberFormat="1">
      <alignment horizontal="center" vertical="center"/>
    </xf>
    <xf borderId="7" fillId="0" fontId="37" numFmtId="39" xfId="0" applyAlignment="1" applyBorder="1" applyFont="1" applyNumberFormat="1">
      <alignment horizontal="left" shrinkToFit="0" vertical="top" wrapText="1"/>
    </xf>
    <xf borderId="7" fillId="0" fontId="2" numFmtId="39" xfId="0" applyAlignment="1" applyBorder="1" applyFont="1" applyNumberFormat="1">
      <alignment horizontal="left" vertical="top"/>
    </xf>
    <xf quotePrefix="1" borderId="7" fillId="0" fontId="37" numFmtId="39" xfId="0" applyAlignment="1" applyBorder="1" applyFont="1" applyNumberFormat="1">
      <alignment horizontal="left" shrinkToFit="0" vertical="center" wrapText="1"/>
    </xf>
    <xf borderId="7" fillId="0" fontId="2" numFmtId="0" xfId="0" applyAlignment="1" applyBorder="1" applyFont="1">
      <alignment horizontal="left"/>
    </xf>
    <xf borderId="7" fillId="0" fontId="6" numFmtId="4" xfId="0" applyAlignment="1" applyBorder="1" applyFont="1" applyNumberFormat="1">
      <alignment horizontal="center"/>
    </xf>
    <xf quotePrefix="1" borderId="7" fillId="0" fontId="6" numFmtId="4" xfId="0" applyAlignment="1" applyBorder="1" applyFont="1" applyNumberFormat="1">
      <alignment horizontal="center"/>
    </xf>
    <xf borderId="11" fillId="0" fontId="37" numFmtId="0" xfId="0" applyAlignment="1" applyBorder="1" applyFont="1">
      <alignment horizontal="left" shrinkToFit="0" vertical="center" wrapText="1"/>
    </xf>
    <xf quotePrefix="1" borderId="11" fillId="0" fontId="6" numFmtId="4" xfId="0" applyAlignment="1" applyBorder="1" applyFont="1" applyNumberFormat="1">
      <alignment horizontal="center"/>
    </xf>
    <xf borderId="0" fillId="0" fontId="101" numFmtId="165" xfId="0" applyAlignment="1" applyFont="1" applyNumberFormat="1">
      <alignment vertical="center"/>
    </xf>
    <xf borderId="7" fillId="0" fontId="37" numFmtId="0" xfId="0" applyAlignment="1" applyBorder="1" applyFont="1">
      <alignment horizontal="left" vertical="center"/>
    </xf>
    <xf borderId="7" fillId="0" fontId="2" numFmtId="165" xfId="0" applyAlignment="1" applyBorder="1" applyFont="1" applyNumberFormat="1">
      <alignment vertical="center"/>
    </xf>
    <xf borderId="7" fillId="0" fontId="37" numFmtId="39" xfId="0" applyAlignment="1" applyBorder="1" applyFont="1" applyNumberFormat="1">
      <alignment horizontal="left" vertical="top"/>
    </xf>
    <xf borderId="7" fillId="0" fontId="105" numFmtId="0" xfId="0" applyBorder="1" applyFont="1"/>
    <xf borderId="7" fillId="0" fontId="106" numFmtId="4" xfId="0" applyAlignment="1" applyBorder="1" applyFont="1" applyNumberFormat="1">
      <alignment horizontal="center"/>
    </xf>
    <xf borderId="0" fillId="0" fontId="101" numFmtId="4" xfId="0" applyFont="1" applyNumberFormat="1"/>
    <xf quotePrefix="1" borderId="7" fillId="0" fontId="2" numFmtId="0" xfId="0" applyAlignment="1" applyBorder="1" applyFont="1">
      <alignment shrinkToFit="0" vertical="center" wrapText="1"/>
    </xf>
    <xf borderId="11" fillId="0" fontId="37" numFmtId="39" xfId="0" applyAlignment="1" applyBorder="1" applyFont="1" applyNumberFormat="1">
      <alignment horizontal="left" shrinkToFit="0" vertical="top" wrapText="1"/>
    </xf>
    <xf borderId="11" fillId="0" fontId="2" numFmtId="0" xfId="0" applyAlignment="1" applyBorder="1" applyFont="1">
      <alignment shrinkToFit="0" wrapText="1"/>
    </xf>
    <xf borderId="11" fillId="0" fontId="6" numFmtId="4" xfId="0" applyAlignment="1" applyBorder="1" applyFont="1" applyNumberFormat="1">
      <alignment horizontal="center"/>
    </xf>
    <xf borderId="36" fillId="0" fontId="40" numFmtId="0" xfId="0" applyAlignment="1" applyBorder="1" applyFont="1">
      <alignment shrinkToFit="0" vertical="center" wrapText="1"/>
    </xf>
    <xf borderId="40" fillId="0" fontId="4" numFmtId="0" xfId="0" applyAlignment="1" applyBorder="1" applyFont="1">
      <alignment vertical="center"/>
    </xf>
    <xf borderId="38" fillId="0" fontId="40" numFmtId="4" xfId="0" applyAlignment="1" applyBorder="1" applyFont="1" applyNumberFormat="1">
      <alignment horizontal="right" shrinkToFit="0" vertical="center" wrapText="1"/>
    </xf>
    <xf borderId="38" fillId="0" fontId="4" numFmtId="4" xfId="0" applyAlignment="1" applyBorder="1" applyFont="1" applyNumberFormat="1">
      <alignment vertical="center"/>
    </xf>
    <xf borderId="38" fillId="0" fontId="4" numFmtId="165" xfId="0" applyAlignment="1" applyBorder="1" applyFont="1" applyNumberFormat="1">
      <alignment vertical="center"/>
    </xf>
    <xf borderId="0" fillId="0" fontId="101" numFmtId="39" xfId="0" applyAlignment="1" applyFont="1" applyNumberFormat="1">
      <alignment vertical="center"/>
    </xf>
    <xf borderId="47" fillId="0" fontId="4" numFmtId="0" xfId="0" applyAlignment="1" applyBorder="1" applyFont="1">
      <alignment vertical="center"/>
    </xf>
    <xf borderId="49" fillId="0" fontId="4" numFmtId="0" xfId="0" applyAlignment="1" applyBorder="1" applyFont="1">
      <alignment vertical="center"/>
    </xf>
    <xf borderId="46" fillId="0" fontId="4" numFmtId="165" xfId="0" applyAlignment="1" applyBorder="1" applyFont="1" applyNumberFormat="1">
      <alignment vertical="center"/>
    </xf>
    <xf borderId="0" fillId="0" fontId="101" numFmtId="0" xfId="0" applyAlignment="1" applyFont="1">
      <alignment horizontal="right"/>
    </xf>
    <xf borderId="0" fillId="0" fontId="101" numFmtId="4" xfId="0" applyAlignment="1" applyFont="1" applyNumberFormat="1">
      <alignment vertical="center"/>
    </xf>
    <xf borderId="0" fillId="0" fontId="32" numFmtId="0" xfId="0" applyAlignment="1" applyFont="1">
      <alignment horizontal="center" vertical="center"/>
    </xf>
    <xf borderId="0" fillId="0" fontId="64" numFmtId="0" xfId="0" applyAlignment="1" applyFont="1">
      <alignment horizontal="center" vertical="center"/>
    </xf>
    <xf borderId="7" fillId="0" fontId="2" numFmtId="0" xfId="0" applyAlignment="1" applyBorder="1" applyFont="1">
      <alignment horizontal="right"/>
    </xf>
    <xf borderId="0" fillId="0" fontId="38" numFmtId="165" xfId="0" applyAlignment="1" applyFont="1" applyNumberFormat="1">
      <alignment horizontal="center"/>
    </xf>
    <xf borderId="7" fillId="0" fontId="31" numFmtId="164" xfId="0" applyAlignment="1" applyBorder="1" applyFont="1" applyNumberFormat="1">
      <alignment horizontal="right"/>
    </xf>
    <xf borderId="9" fillId="0" fontId="3" numFmtId="4" xfId="0" applyAlignment="1" applyBorder="1" applyFont="1" applyNumberFormat="1">
      <alignment horizontal="left"/>
    </xf>
    <xf borderId="0" fillId="0" fontId="2" numFmtId="0" xfId="0" applyAlignment="1" applyFont="1">
      <alignment shrinkToFit="1" wrapText="0"/>
    </xf>
    <xf borderId="0" fillId="0" fontId="38" numFmtId="164" xfId="0" applyAlignment="1" applyFont="1" applyNumberFormat="1">
      <alignment horizontal="center"/>
    </xf>
    <xf borderId="0" fillId="0" fontId="0" numFmtId="165" xfId="0" applyAlignment="1" applyFont="1" applyNumberFormat="1">
      <alignment horizontal="left"/>
    </xf>
    <xf borderId="0" fillId="0" fontId="7" numFmtId="164" xfId="0" applyFont="1" applyNumberFormat="1"/>
    <xf borderId="0" fillId="0" fontId="7" numFmtId="164" xfId="0" applyAlignment="1" applyFont="1" applyNumberFormat="1">
      <alignment horizontal="center"/>
    </xf>
    <xf borderId="0" fillId="0" fontId="6" numFmtId="0" xfId="0" applyAlignment="1" applyFont="1">
      <alignment horizontal="center" vertical="center"/>
    </xf>
    <xf borderId="5" fillId="0" fontId="4" numFmtId="4" xfId="0" applyAlignment="1" applyBorder="1" applyFont="1" applyNumberFormat="1">
      <alignment horizontal="right" vertical="center"/>
    </xf>
    <xf borderId="0" fillId="0" fontId="7" numFmtId="10" xfId="0" applyAlignment="1" applyFont="1" applyNumberFormat="1">
      <alignment horizontal="center" vertical="center"/>
    </xf>
    <xf borderId="0" fillId="0" fontId="9" numFmtId="10" xfId="0" applyAlignment="1" applyFont="1" applyNumberFormat="1">
      <alignment horizontal="right" vertical="center"/>
    </xf>
    <xf borderId="0" fillId="0" fontId="6" numFmtId="10" xfId="0" applyAlignment="1" applyFont="1" applyNumberFormat="1">
      <alignment horizontal="center" vertical="center"/>
    </xf>
    <xf borderId="0" fillId="0" fontId="0" numFmtId="4" xfId="0" applyAlignment="1" applyFont="1" applyNumberFormat="1">
      <alignment vertical="center"/>
    </xf>
    <xf borderId="0" fillId="0" fontId="3" numFmtId="4" xfId="0" applyAlignment="1" applyFont="1" applyNumberFormat="1">
      <alignment horizontal="center" vertical="center"/>
    </xf>
    <xf borderId="0" fillId="0" fontId="107" numFmtId="0" xfId="0" applyAlignment="1" applyFont="1">
      <alignment horizontal="center"/>
    </xf>
    <xf borderId="0" fillId="0" fontId="38" numFmtId="165" xfId="0" applyAlignment="1" applyFont="1" applyNumberFormat="1">
      <alignment horizontal="center" vertical="center"/>
    </xf>
    <xf borderId="0" fillId="0" fontId="0" numFmtId="0" xfId="0" applyAlignment="1" applyFont="1">
      <alignment horizontal="left" vertical="center"/>
    </xf>
    <xf borderId="2" fillId="0" fontId="4" numFmtId="0" xfId="0" applyBorder="1" applyFont="1"/>
    <xf borderId="3" fillId="0" fontId="4" numFmtId="0" xfId="0" applyBorder="1" applyFont="1"/>
    <xf borderId="3" fillId="0" fontId="2" numFmtId="4" xfId="0" applyAlignment="1" applyBorder="1" applyFont="1" applyNumberFormat="1">
      <alignment horizontal="right"/>
    </xf>
    <xf borderId="0" fillId="0" fontId="64" numFmtId="4" xfId="0" applyAlignment="1" applyFont="1" applyNumberFormat="1">
      <alignment horizontal="right"/>
    </xf>
    <xf borderId="0" fillId="0" fontId="31" numFmtId="164" xfId="0" applyAlignment="1" applyFont="1" applyNumberFormat="1">
      <alignment horizontal="right"/>
    </xf>
    <xf borderId="6" fillId="0" fontId="2" numFmtId="0" xfId="0" applyAlignment="1" applyBorder="1" applyFont="1">
      <alignment shrinkToFit="1" vertical="center" wrapText="0"/>
    </xf>
    <xf quotePrefix="1" borderId="11" fillId="0" fontId="2" numFmtId="0" xfId="0" applyAlignment="1" applyBorder="1" applyFont="1">
      <alignment horizontal="center" vertical="center"/>
    </xf>
    <xf borderId="9" fillId="0" fontId="2" numFmtId="4" xfId="0" applyAlignment="1" applyBorder="1" applyFont="1" applyNumberFormat="1">
      <alignment horizontal="right" vertical="center"/>
    </xf>
    <xf borderId="0" fillId="0" fontId="12" numFmtId="0" xfId="0" applyAlignment="1" applyFont="1">
      <alignment vertical="center"/>
    </xf>
    <xf borderId="0" fillId="0" fontId="64" numFmtId="4" xfId="0" applyAlignment="1" applyFont="1" applyNumberFormat="1">
      <alignment horizontal="right" vertical="center"/>
    </xf>
    <xf borderId="0" fillId="0" fontId="107" numFmtId="165" xfId="0" applyAlignment="1" applyFont="1" applyNumberFormat="1">
      <alignment horizontal="center" vertical="center"/>
    </xf>
    <xf borderId="0" fillId="0" fontId="39" numFmtId="0" xfId="0" applyAlignment="1" applyFont="1">
      <alignment vertical="center"/>
    </xf>
    <xf borderId="8" fillId="0" fontId="4" numFmtId="0" xfId="0" applyAlignment="1" applyBorder="1" applyFont="1">
      <alignment vertical="center"/>
    </xf>
    <xf borderId="38" fillId="0" fontId="4" numFmtId="4" xfId="0" applyAlignment="1" applyBorder="1" applyFont="1" applyNumberFormat="1">
      <alignment horizontal="right" vertical="center"/>
    </xf>
    <xf borderId="0" fillId="0" fontId="3" numFmtId="4" xfId="0" applyAlignment="1" applyFont="1" applyNumberFormat="1">
      <alignment horizontal="center" vertical="top"/>
    </xf>
    <xf borderId="6" fillId="0" fontId="4" numFmtId="0" xfId="0" applyAlignment="1" applyBorder="1" applyFont="1">
      <alignment horizontal="left" vertical="center"/>
    </xf>
    <xf borderId="27" fillId="0" fontId="9" numFmtId="4" xfId="0" applyAlignment="1" applyBorder="1" applyFont="1" applyNumberFormat="1">
      <alignment horizontal="right" vertical="center"/>
    </xf>
    <xf borderId="0" fillId="0" fontId="1" numFmtId="10" xfId="0" applyAlignment="1" applyFont="1" applyNumberFormat="1">
      <alignment horizontal="center"/>
    </xf>
    <xf borderId="0" fillId="0" fontId="67" numFmtId="0" xfId="0" applyFont="1"/>
    <xf borderId="0" fillId="0" fontId="31" numFmtId="0" xfId="0" applyAlignment="1" applyFont="1">
      <alignment horizontal="right"/>
    </xf>
    <xf borderId="0" fillId="0" fontId="43" numFmtId="4" xfId="0" applyAlignment="1" applyFont="1" applyNumberFormat="1">
      <alignment horizontal="center"/>
    </xf>
    <xf borderId="0" fillId="0" fontId="43" numFmtId="4" xfId="0" applyAlignment="1" applyFont="1" applyNumberFormat="1">
      <alignment horizontal="right"/>
    </xf>
    <xf borderId="0" fillId="0" fontId="43" numFmtId="0" xfId="0" applyAlignment="1" applyFont="1">
      <alignment horizontal="right"/>
    </xf>
    <xf borderId="54" fillId="0" fontId="31" numFmtId="0" xfId="0" applyAlignment="1" applyBorder="1" applyFont="1">
      <alignment horizontal="center" vertical="center"/>
    </xf>
    <xf borderId="55" fillId="0" fontId="5" numFmtId="0" xfId="0" applyBorder="1" applyFont="1"/>
    <xf borderId="56" fillId="0" fontId="5" numFmtId="0" xfId="0" applyBorder="1" applyFont="1"/>
    <xf borderId="57" fillId="0" fontId="31" numFmtId="0" xfId="0" applyAlignment="1" applyBorder="1" applyFont="1">
      <alignment horizontal="center" vertical="top"/>
    </xf>
    <xf borderId="58" fillId="0" fontId="31" numFmtId="4" xfId="0" applyAlignment="1" applyBorder="1" applyFont="1" applyNumberFormat="1">
      <alignment horizontal="center" vertical="center"/>
    </xf>
    <xf quotePrefix="1" borderId="57" fillId="0" fontId="2" numFmtId="0" xfId="0" applyAlignment="1" applyBorder="1" applyFont="1">
      <alignment horizontal="center" vertical="center"/>
    </xf>
    <xf borderId="59" fillId="0" fontId="31" numFmtId="4" xfId="0" applyAlignment="1" applyBorder="1" applyFont="1" applyNumberFormat="1">
      <alignment horizontal="center" vertical="center"/>
    </xf>
    <xf borderId="60" fillId="0" fontId="5" numFmtId="0" xfId="0" applyBorder="1" applyFont="1"/>
    <xf quotePrefix="1" borderId="7" fillId="0" fontId="31" numFmtId="4" xfId="0" applyAlignment="1" applyBorder="1" applyFont="1" applyNumberFormat="1">
      <alignment horizontal="center" vertical="center"/>
    </xf>
    <xf quotePrefix="1" borderId="61" fillId="0" fontId="31" numFmtId="4" xfId="0" applyAlignment="1" applyBorder="1" applyFont="1" applyNumberFormat="1">
      <alignment horizontal="center" vertical="center"/>
    </xf>
    <xf borderId="62" fillId="0" fontId="5" numFmtId="0" xfId="0" applyBorder="1" applyFont="1"/>
    <xf borderId="63" fillId="0" fontId="5" numFmtId="0" xfId="0" applyBorder="1" applyFont="1"/>
    <xf borderId="64" fillId="0" fontId="5" numFmtId="0" xfId="0" applyBorder="1" applyFont="1"/>
    <xf borderId="65" fillId="0" fontId="33" numFmtId="0" xfId="0" applyAlignment="1" applyBorder="1" applyFont="1">
      <alignment horizontal="center" vertical="top"/>
    </xf>
    <xf borderId="63" fillId="0" fontId="31" numFmtId="0" xfId="0" applyAlignment="1" applyBorder="1" applyFont="1">
      <alignment horizontal="center" vertical="top"/>
    </xf>
    <xf borderId="65" fillId="0" fontId="31" numFmtId="4" xfId="0" applyAlignment="1" applyBorder="1" applyFont="1" applyNumberFormat="1">
      <alignment horizontal="center" vertical="center"/>
    </xf>
    <xf borderId="65" fillId="0" fontId="2" numFmtId="0" xfId="0" applyAlignment="1" applyBorder="1" applyFont="1">
      <alignment horizontal="center"/>
    </xf>
    <xf borderId="66" fillId="0" fontId="31" numFmtId="4" xfId="0" applyAlignment="1" applyBorder="1" applyFont="1" applyNumberFormat="1">
      <alignment horizontal="center" shrinkToFit="0" vertical="center" wrapText="1"/>
    </xf>
    <xf borderId="67" fillId="0" fontId="43" numFmtId="0" xfId="0" applyBorder="1" applyFont="1"/>
    <xf borderId="9" fillId="0" fontId="43" numFmtId="0" xfId="0" applyBorder="1" applyFont="1"/>
    <xf borderId="7" fillId="0" fontId="33" numFmtId="0" xfId="0" applyAlignment="1" applyBorder="1" applyFont="1">
      <alignment horizontal="center"/>
    </xf>
    <xf borderId="7" fillId="0" fontId="31" numFmtId="0" xfId="0" applyAlignment="1" applyBorder="1" applyFont="1">
      <alignment horizontal="right"/>
    </xf>
    <xf borderId="61" fillId="0" fontId="31" numFmtId="4" xfId="0" applyBorder="1" applyFont="1" applyNumberFormat="1"/>
    <xf borderId="68" fillId="0" fontId="43" numFmtId="0" xfId="0" applyBorder="1" applyFont="1"/>
    <xf borderId="37" fillId="0" fontId="43" numFmtId="0" xfId="0" applyBorder="1" applyFont="1"/>
    <xf borderId="37" fillId="0" fontId="31" numFmtId="0" xfId="0" applyBorder="1" applyFont="1"/>
    <xf borderId="40" fillId="0" fontId="31" numFmtId="0" xfId="0" applyBorder="1" applyFont="1"/>
    <xf borderId="38" fillId="0" fontId="33" numFmtId="0" xfId="0" applyAlignment="1" applyBorder="1" applyFont="1">
      <alignment horizontal="center"/>
    </xf>
    <xf borderId="38" fillId="0" fontId="31" numFmtId="4" xfId="0" applyBorder="1" applyFont="1" applyNumberFormat="1"/>
    <xf borderId="4" fillId="0" fontId="31" numFmtId="0" xfId="0" applyAlignment="1" applyBorder="1" applyFont="1">
      <alignment horizontal="right"/>
    </xf>
    <xf borderId="69" fillId="0" fontId="31" numFmtId="4" xfId="0" applyBorder="1" applyFont="1" applyNumberFormat="1"/>
    <xf borderId="68" fillId="0" fontId="31" numFmtId="0" xfId="0" applyBorder="1" applyFont="1"/>
    <xf borderId="38" fillId="0" fontId="31" numFmtId="0" xfId="0" applyBorder="1" applyFont="1"/>
    <xf borderId="70" fillId="0" fontId="31" numFmtId="4" xfId="0" applyBorder="1" applyFont="1" applyNumberFormat="1"/>
    <xf borderId="38" fillId="0" fontId="31" numFmtId="4" xfId="0" applyAlignment="1" applyBorder="1" applyFont="1" applyNumberFormat="1">
      <alignment horizontal="right"/>
    </xf>
    <xf borderId="71" fillId="0" fontId="31" numFmtId="4" xfId="0" applyBorder="1" applyFont="1" applyNumberFormat="1"/>
    <xf borderId="0" fillId="0" fontId="31" numFmtId="4" xfId="0" applyAlignment="1" applyFont="1" applyNumberFormat="1">
      <alignment shrinkToFit="0" vertical="center" wrapText="1"/>
    </xf>
    <xf borderId="38" fillId="0" fontId="31" numFmtId="0" xfId="0" applyAlignment="1" applyBorder="1" applyFont="1">
      <alignment horizontal="center"/>
    </xf>
    <xf borderId="0" fillId="0" fontId="31" numFmtId="0" xfId="0" applyAlignment="1" applyFont="1">
      <alignment shrinkToFit="0" vertical="center" wrapText="1"/>
    </xf>
    <xf borderId="72" fillId="0" fontId="31" numFmtId="0" xfId="0" applyBorder="1" applyFont="1"/>
    <xf borderId="40" fillId="0" fontId="31" numFmtId="39" xfId="0" applyAlignment="1" applyBorder="1" applyFont="1" applyNumberFormat="1">
      <alignment horizontal="left"/>
    </xf>
    <xf quotePrefix="1" borderId="38" fillId="0" fontId="33" numFmtId="0" xfId="0" applyAlignment="1" applyBorder="1" applyFont="1">
      <alignment horizontal="center"/>
    </xf>
    <xf borderId="40" fillId="0" fontId="31" numFmtId="39" xfId="0" applyAlignment="1" applyBorder="1" applyFont="1" applyNumberFormat="1">
      <alignment horizontal="left" vertical="center"/>
    </xf>
    <xf borderId="7" fillId="0" fontId="31" numFmtId="4" xfId="0" applyAlignment="1" applyBorder="1" applyFont="1" applyNumberFormat="1">
      <alignment shrinkToFit="0" vertical="center" wrapText="1"/>
    </xf>
    <xf borderId="0" fillId="0" fontId="64" numFmtId="4" xfId="0" applyAlignment="1" applyFont="1" applyNumberFormat="1">
      <alignment shrinkToFit="0" vertical="center" wrapText="1"/>
    </xf>
    <xf borderId="9" fillId="0" fontId="64" numFmtId="4" xfId="0" applyAlignment="1" applyBorder="1" applyFont="1" applyNumberFormat="1">
      <alignment shrinkToFit="0" vertical="center" wrapText="1"/>
    </xf>
    <xf borderId="73" fillId="0" fontId="43" numFmtId="0" xfId="0" applyBorder="1" applyFont="1"/>
    <xf borderId="16" fillId="0" fontId="31" numFmtId="0" xfId="0" applyBorder="1" applyFont="1"/>
    <xf borderId="51" fillId="0" fontId="31" numFmtId="0" xfId="0" applyBorder="1" applyFont="1"/>
    <xf quotePrefix="1" borderId="17" fillId="0" fontId="33" numFmtId="0" xfId="0" applyAlignment="1" applyBorder="1" applyFont="1">
      <alignment horizontal="center"/>
    </xf>
    <xf borderId="17" fillId="0" fontId="31" numFmtId="0" xfId="0" applyAlignment="1" applyBorder="1" applyFont="1">
      <alignment horizontal="center"/>
    </xf>
    <xf borderId="17" fillId="0" fontId="31" numFmtId="4" xfId="0" applyBorder="1" applyFont="1" applyNumberFormat="1"/>
    <xf borderId="17" fillId="0" fontId="31" numFmtId="4" xfId="0" applyAlignment="1" applyBorder="1" applyFont="1" applyNumberFormat="1">
      <alignment horizontal="right"/>
    </xf>
    <xf borderId="74" fillId="0" fontId="31" numFmtId="4" xfId="0" applyBorder="1" applyFont="1" applyNumberFormat="1"/>
    <xf borderId="0" fillId="0" fontId="43" numFmtId="0" xfId="0" applyFont="1"/>
    <xf borderId="62" fillId="0" fontId="43" numFmtId="0" xfId="0" applyBorder="1" applyFont="1"/>
    <xf borderId="63" fillId="0" fontId="43" numFmtId="0" xfId="0" applyAlignment="1" applyBorder="1" applyFont="1">
      <alignment vertical="center"/>
    </xf>
    <xf borderId="63" fillId="0" fontId="43" numFmtId="39" xfId="0" applyAlignment="1" applyBorder="1" applyFont="1" applyNumberFormat="1">
      <alignment horizontal="left" vertical="center"/>
    </xf>
    <xf borderId="63" fillId="0" fontId="43" numFmtId="0" xfId="0" applyBorder="1" applyFont="1"/>
    <xf borderId="64" fillId="0" fontId="43" numFmtId="0" xfId="0" applyBorder="1" applyFont="1"/>
    <xf borderId="65" fillId="0" fontId="55" numFmtId="0" xfId="0" applyAlignment="1" applyBorder="1" applyFont="1">
      <alignment horizontal="center"/>
    </xf>
    <xf borderId="65" fillId="0" fontId="43" numFmtId="4" xfId="0" applyBorder="1" applyFont="1" applyNumberFormat="1"/>
    <xf borderId="75" fillId="0" fontId="43" numFmtId="4" xfId="0" applyBorder="1" applyFont="1" applyNumberFormat="1"/>
    <xf borderId="76" fillId="0" fontId="43" numFmtId="4" xfId="0" applyBorder="1" applyFont="1" applyNumberFormat="1"/>
    <xf borderId="67" fillId="0" fontId="43" numFmtId="0" xfId="0" applyAlignment="1" applyBorder="1" applyFont="1">
      <alignment horizontal="center"/>
    </xf>
    <xf borderId="9" fillId="0" fontId="43" numFmtId="0" xfId="0" applyAlignment="1" applyBorder="1" applyFont="1">
      <alignment horizontal="left"/>
    </xf>
    <xf borderId="9" fillId="0" fontId="43" numFmtId="0" xfId="0" applyAlignment="1" applyBorder="1" applyFont="1">
      <alignment horizontal="center"/>
    </xf>
    <xf borderId="10" fillId="0" fontId="43" numFmtId="0" xfId="0" applyAlignment="1" applyBorder="1" applyFont="1">
      <alignment horizontal="center"/>
    </xf>
    <xf borderId="11" fillId="0" fontId="55" numFmtId="0" xfId="0" applyAlignment="1" applyBorder="1" applyFont="1">
      <alignment horizontal="center"/>
    </xf>
    <xf borderId="11" fillId="0" fontId="43" numFmtId="0" xfId="0" applyAlignment="1" applyBorder="1" applyFont="1">
      <alignment horizontal="center"/>
    </xf>
    <xf borderId="11" fillId="0" fontId="43" numFmtId="4" xfId="0" applyAlignment="1" applyBorder="1" applyFont="1" applyNumberFormat="1">
      <alignment horizontal="center"/>
    </xf>
    <xf borderId="11" fillId="0" fontId="43" numFmtId="4" xfId="0" applyAlignment="1" applyBorder="1" applyFont="1" applyNumberFormat="1">
      <alignment horizontal="right"/>
    </xf>
    <xf borderId="11" fillId="0" fontId="43" numFmtId="0" xfId="0" applyAlignment="1" applyBorder="1" applyFont="1">
      <alignment horizontal="right"/>
    </xf>
    <xf borderId="11" fillId="0" fontId="43" numFmtId="4" xfId="0" applyBorder="1" applyFont="1" applyNumberFormat="1"/>
    <xf borderId="77" fillId="0" fontId="43" numFmtId="4" xfId="0" applyAlignment="1" applyBorder="1" applyFont="1" applyNumberFormat="1">
      <alignment horizontal="center"/>
    </xf>
    <xf borderId="68" fillId="0" fontId="43" numFmtId="0" xfId="0" applyAlignment="1" applyBorder="1" applyFont="1">
      <alignment horizontal="center"/>
    </xf>
    <xf borderId="78" fillId="0" fontId="31" numFmtId="0" xfId="0" applyBorder="1" applyFont="1"/>
    <xf borderId="68" fillId="0" fontId="31" numFmtId="0" xfId="0" applyAlignment="1" applyBorder="1" applyFont="1">
      <alignment horizontal="center" vertical="center"/>
    </xf>
    <xf borderId="79" fillId="0" fontId="31" numFmtId="0" xfId="0" applyBorder="1" applyFont="1"/>
    <xf borderId="37" fillId="0" fontId="31" numFmtId="0" xfId="0" applyAlignment="1" applyBorder="1" applyFont="1">
      <alignment horizontal="center" vertical="center"/>
    </xf>
    <xf borderId="38" fillId="0" fontId="33" numFmtId="0" xfId="0" applyAlignment="1" applyBorder="1" applyFont="1">
      <alignment horizontal="center" vertical="top"/>
    </xf>
    <xf borderId="38" fillId="0" fontId="31" numFmtId="0" xfId="0" applyAlignment="1" applyBorder="1" applyFont="1">
      <alignment horizontal="center" vertical="top"/>
    </xf>
    <xf borderId="38" fillId="0" fontId="31" numFmtId="4" xfId="0" applyAlignment="1" applyBorder="1" applyFont="1" applyNumberFormat="1">
      <alignment horizontal="right" vertical="center"/>
    </xf>
    <xf borderId="38" fillId="0" fontId="31" numFmtId="4" xfId="0" applyAlignment="1" applyBorder="1" applyFont="1" applyNumberFormat="1">
      <alignment horizontal="right" shrinkToFit="0" vertical="center" wrapText="1"/>
    </xf>
    <xf borderId="71" fillId="0" fontId="31" numFmtId="4" xfId="0" applyAlignment="1" applyBorder="1" applyFont="1" applyNumberFormat="1">
      <alignment horizontal="right" shrinkToFit="0" vertical="center" wrapText="1"/>
    </xf>
    <xf borderId="80" fillId="0" fontId="31" numFmtId="0" xfId="0" applyAlignment="1" applyBorder="1" applyFont="1">
      <alignment horizontal="center" vertical="center"/>
    </xf>
    <xf borderId="81" fillId="0" fontId="31" numFmtId="0" xfId="0" applyBorder="1" applyFont="1"/>
    <xf borderId="2" fillId="0" fontId="31" numFmtId="0" xfId="0" applyAlignment="1" applyBorder="1" applyFont="1">
      <alignment horizontal="center" vertical="center"/>
    </xf>
    <xf borderId="4" fillId="0" fontId="33" numFmtId="0" xfId="0" applyAlignment="1" applyBorder="1" applyFont="1">
      <alignment horizontal="center" vertical="top"/>
    </xf>
    <xf borderId="4" fillId="0" fontId="31" numFmtId="0" xfId="0" applyAlignment="1" applyBorder="1" applyFont="1">
      <alignment horizontal="center" vertical="top"/>
    </xf>
    <xf borderId="4" fillId="0" fontId="31" numFmtId="4" xfId="0" applyAlignment="1" applyBorder="1" applyFont="1" applyNumberFormat="1">
      <alignment horizontal="right" shrinkToFit="0" vertical="center" wrapText="1"/>
    </xf>
    <xf borderId="69" fillId="0" fontId="31" numFmtId="4" xfId="0" applyAlignment="1" applyBorder="1" applyFont="1" applyNumberFormat="1">
      <alignment horizontal="right" shrinkToFit="0" vertical="center" wrapText="1"/>
    </xf>
    <xf borderId="37" fillId="0" fontId="31" numFmtId="0" xfId="0" applyAlignment="1" applyBorder="1" applyFont="1">
      <alignment horizontal="left" vertical="center"/>
    </xf>
    <xf borderId="36" fillId="0" fontId="31" numFmtId="0" xfId="0" applyAlignment="1" applyBorder="1" applyFont="1">
      <alignment horizontal="center" vertical="top"/>
    </xf>
    <xf borderId="40" fillId="0" fontId="31" numFmtId="4" xfId="0" applyAlignment="1" applyBorder="1" applyFont="1" applyNumberFormat="1">
      <alignment horizontal="right" shrinkToFit="0" vertical="center" wrapText="1"/>
    </xf>
    <xf borderId="82" fillId="0" fontId="31" numFmtId="0" xfId="0" applyAlignment="1" applyBorder="1" applyFont="1">
      <alignment horizontal="center" vertical="center"/>
    </xf>
    <xf borderId="83" fillId="0" fontId="31" numFmtId="0" xfId="0" applyBorder="1" applyFont="1"/>
    <xf borderId="84" fillId="0" fontId="31" numFmtId="0" xfId="0" applyBorder="1" applyFont="1"/>
    <xf borderId="83" fillId="0" fontId="31" numFmtId="0" xfId="0" applyAlignment="1" applyBorder="1" applyFont="1">
      <alignment horizontal="center" vertical="center"/>
    </xf>
    <xf borderId="85" fillId="0" fontId="33" numFmtId="0" xfId="0" applyAlignment="1" applyBorder="1" applyFont="1">
      <alignment horizontal="center" vertical="top"/>
    </xf>
    <xf borderId="85" fillId="0" fontId="31" numFmtId="0" xfId="0" applyAlignment="1" applyBorder="1" applyFont="1">
      <alignment horizontal="center" vertical="top"/>
    </xf>
    <xf borderId="85" fillId="0" fontId="31" numFmtId="4" xfId="0" applyAlignment="1" applyBorder="1" applyFont="1" applyNumberFormat="1">
      <alignment horizontal="right" vertical="center"/>
    </xf>
    <xf borderId="85" fillId="0" fontId="31" numFmtId="4" xfId="0" applyAlignment="1" applyBorder="1" applyFont="1" applyNumberFormat="1">
      <alignment horizontal="right" shrinkToFit="0" vertical="center" wrapText="1"/>
    </xf>
    <xf borderId="86" fillId="0" fontId="31" numFmtId="4" xfId="0" applyAlignment="1" applyBorder="1" applyFont="1" applyNumberFormat="1">
      <alignment horizontal="right" shrinkToFit="0" vertical="center" wrapText="1"/>
    </xf>
    <xf borderId="37" fillId="0" fontId="43" numFmtId="0" xfId="0" applyAlignment="1" applyBorder="1" applyFont="1">
      <alignment horizontal="center"/>
    </xf>
    <xf borderId="87" fillId="0" fontId="31" numFmtId="0" xfId="0" applyBorder="1" applyFont="1"/>
    <xf borderId="80" fillId="0" fontId="43" numFmtId="0" xfId="0" applyAlignment="1" applyBorder="1" applyFont="1">
      <alignment horizontal="center"/>
    </xf>
    <xf borderId="2" fillId="0" fontId="31" numFmtId="0" xfId="0" applyAlignment="1" applyBorder="1" applyFont="1">
      <alignment horizontal="left" shrinkToFit="1" wrapText="0"/>
    </xf>
    <xf borderId="3" fillId="0" fontId="31" numFmtId="0" xfId="0" applyAlignment="1" applyBorder="1" applyFont="1">
      <alignment horizontal="left" shrinkToFit="1" wrapText="0"/>
    </xf>
    <xf borderId="4" fillId="0" fontId="33" numFmtId="0" xfId="0" applyAlignment="1" applyBorder="1" applyFont="1">
      <alignment horizontal="center" vertical="center"/>
    </xf>
    <xf borderId="4" fillId="0" fontId="31" numFmtId="0" xfId="0" applyAlignment="1" applyBorder="1" applyFont="1">
      <alignment horizontal="center"/>
    </xf>
    <xf borderId="69" fillId="0" fontId="31" numFmtId="4" xfId="0" applyAlignment="1" applyBorder="1" applyFont="1" applyNumberFormat="1">
      <alignment horizontal="right" vertical="center"/>
    </xf>
    <xf borderId="60" fillId="0" fontId="43" numFmtId="0" xfId="0" applyAlignment="1" applyBorder="1" applyFont="1">
      <alignment horizontal="center"/>
    </xf>
    <xf borderId="0" fillId="0" fontId="31" numFmtId="0" xfId="0" applyAlignment="1" applyFont="1">
      <alignment horizontal="left" shrinkToFit="1" wrapText="0"/>
    </xf>
    <xf borderId="6" fillId="0" fontId="108" numFmtId="0" xfId="0" applyAlignment="1" applyBorder="1" applyFont="1">
      <alignment horizontal="left" shrinkToFit="1" vertical="top" wrapText="0"/>
    </xf>
    <xf borderId="77" fillId="0" fontId="5" numFmtId="0" xfId="0" applyBorder="1" applyFont="1"/>
    <xf borderId="37" fillId="0" fontId="31" numFmtId="39" xfId="0" applyAlignment="1" applyBorder="1" applyFont="1" applyNumberFormat="1">
      <alignment horizontal="left" vertical="center"/>
    </xf>
    <xf borderId="37" fillId="0" fontId="31" numFmtId="0" xfId="0" applyAlignment="1" applyBorder="1" applyFont="1">
      <alignment horizontal="left" shrinkToFit="1" wrapText="0"/>
    </xf>
    <xf borderId="40" fillId="0" fontId="31" numFmtId="0" xfId="0" applyAlignment="1" applyBorder="1" applyFont="1">
      <alignment horizontal="left" shrinkToFit="1" wrapText="0"/>
    </xf>
    <xf borderId="11" fillId="0" fontId="33" numFmtId="0" xfId="0" applyAlignment="1" applyBorder="1" applyFont="1">
      <alignment horizontal="center"/>
    </xf>
    <xf borderId="11" fillId="0" fontId="31" numFmtId="165" xfId="0" applyAlignment="1" applyBorder="1" applyFont="1" applyNumberFormat="1">
      <alignment horizontal="right"/>
    </xf>
    <xf borderId="8" fillId="0" fontId="31" numFmtId="4" xfId="0" applyAlignment="1" applyBorder="1" applyFont="1" applyNumberFormat="1">
      <alignment horizontal="right" shrinkToFit="0" vertical="center" wrapText="1"/>
    </xf>
    <xf borderId="11" fillId="0" fontId="31" numFmtId="165" xfId="0" applyAlignment="1" applyBorder="1" applyFont="1" applyNumberFormat="1">
      <alignment horizontal="right" shrinkToFit="0" vertical="center" wrapText="1"/>
    </xf>
    <xf borderId="77" fillId="0" fontId="31" numFmtId="4" xfId="0" applyAlignment="1" applyBorder="1" applyFont="1" applyNumberFormat="1">
      <alignment horizontal="right"/>
    </xf>
    <xf borderId="2" fillId="0" fontId="64" numFmtId="0" xfId="0" applyBorder="1" applyFont="1"/>
    <xf borderId="37" fillId="0" fontId="33" numFmtId="0" xfId="0" applyBorder="1" applyFont="1"/>
    <xf borderId="38" fillId="0" fontId="31" numFmtId="165" xfId="0" applyAlignment="1" applyBorder="1" applyFont="1" applyNumberFormat="1">
      <alignment horizontal="right"/>
    </xf>
    <xf borderId="36" fillId="0" fontId="31" numFmtId="4" xfId="0" applyAlignment="1" applyBorder="1" applyFont="1" applyNumberFormat="1">
      <alignment horizontal="right" shrinkToFit="0" vertical="center" wrapText="1"/>
    </xf>
    <xf borderId="38" fillId="0" fontId="31" numFmtId="165" xfId="0" applyAlignment="1" applyBorder="1" applyFont="1" applyNumberFormat="1">
      <alignment horizontal="right" shrinkToFit="0" vertical="center" wrapText="1"/>
    </xf>
    <xf borderId="71" fillId="0" fontId="31" numFmtId="4" xfId="0" applyAlignment="1" applyBorder="1" applyFont="1" applyNumberFormat="1">
      <alignment horizontal="right"/>
    </xf>
    <xf borderId="82" fillId="0" fontId="43" numFmtId="0" xfId="0" applyAlignment="1" applyBorder="1" applyFont="1">
      <alignment horizontal="center"/>
    </xf>
    <xf borderId="83" fillId="0" fontId="43" numFmtId="0" xfId="0" applyAlignment="1" applyBorder="1" applyFont="1">
      <alignment horizontal="center"/>
    </xf>
    <xf borderId="88" fillId="0" fontId="31" numFmtId="0" xfId="0" applyBorder="1" applyFont="1"/>
    <xf borderId="85" fillId="0" fontId="33" numFmtId="0" xfId="0" applyAlignment="1" applyBorder="1" applyFont="1">
      <alignment horizontal="center"/>
    </xf>
    <xf borderId="85" fillId="0" fontId="31" numFmtId="0" xfId="0" applyAlignment="1" applyBorder="1" applyFont="1">
      <alignment horizontal="center"/>
    </xf>
    <xf borderId="85" fillId="0" fontId="31" numFmtId="165" xfId="0" applyAlignment="1" applyBorder="1" applyFont="1" applyNumberFormat="1">
      <alignment horizontal="right"/>
    </xf>
    <xf borderId="85" fillId="0" fontId="31" numFmtId="39" xfId="0" applyAlignment="1" applyBorder="1" applyFont="1" applyNumberFormat="1">
      <alignment horizontal="right" shrinkToFit="0" vertical="center" wrapText="1"/>
    </xf>
    <xf borderId="85" fillId="0" fontId="31" numFmtId="4" xfId="0" applyBorder="1" applyFont="1" applyNumberFormat="1"/>
    <xf borderId="86" fillId="0" fontId="31" numFmtId="4" xfId="0" applyBorder="1" applyFont="1" applyNumberFormat="1"/>
    <xf borderId="63" fillId="0" fontId="31" numFmtId="0" xfId="0" applyBorder="1" applyFont="1"/>
    <xf borderId="63" fillId="0" fontId="64" numFmtId="0" xfId="0" applyBorder="1" applyFont="1"/>
    <xf borderId="0" fillId="0" fontId="108" numFmtId="0" xfId="0" applyAlignment="1" applyFont="1">
      <alignment horizontal="left" shrinkToFit="1" vertical="top" wrapText="0"/>
    </xf>
    <xf borderId="0" fillId="0" fontId="33" numFmtId="0" xfId="0" applyAlignment="1" applyFont="1">
      <alignment horizontal="center" vertical="center"/>
    </xf>
    <xf borderId="0" fillId="0" fontId="31" numFmtId="4" xfId="0" applyAlignment="1" applyFont="1" applyNumberFormat="1">
      <alignment horizontal="right" shrinkToFit="0" vertical="center" wrapText="1"/>
    </xf>
    <xf borderId="38" fillId="0" fontId="31" numFmtId="39" xfId="0" applyBorder="1" applyFont="1" applyNumberFormat="1"/>
    <xf borderId="38" fillId="0" fontId="31" numFmtId="39" xfId="0" applyAlignment="1" applyBorder="1" applyFont="1" applyNumberFormat="1">
      <alignment horizontal="right" shrinkToFit="0" vertical="center" wrapText="1"/>
    </xf>
    <xf borderId="40" fillId="0" fontId="31" numFmtId="39" xfId="0" applyBorder="1" applyFont="1" applyNumberFormat="1"/>
    <xf borderId="38" fillId="0" fontId="31" numFmtId="4" xfId="0" applyAlignment="1" applyBorder="1" applyFont="1" applyNumberFormat="1">
      <alignment shrinkToFit="0" vertical="center" wrapText="1"/>
    </xf>
    <xf borderId="37" fillId="0" fontId="31" numFmtId="4" xfId="0" applyAlignment="1" applyBorder="1" applyFont="1" applyNumberFormat="1">
      <alignment shrinkToFit="0" vertical="center" wrapText="1"/>
    </xf>
    <xf borderId="40" fillId="0" fontId="31" numFmtId="4" xfId="0" applyAlignment="1" applyBorder="1" applyFont="1" applyNumberFormat="1">
      <alignment horizontal="right"/>
    </xf>
    <xf borderId="2" fillId="0" fontId="43" numFmtId="0" xfId="0" applyAlignment="1" applyBorder="1" applyFont="1">
      <alignment horizontal="center"/>
    </xf>
    <xf borderId="4" fillId="0" fontId="33" numFmtId="0" xfId="0" applyAlignment="1" applyBorder="1" applyFont="1">
      <alignment horizontal="center"/>
    </xf>
    <xf borderId="3" fillId="0" fontId="31" numFmtId="4" xfId="0" applyAlignment="1" applyBorder="1" applyFont="1" applyNumberFormat="1">
      <alignment horizontal="right"/>
    </xf>
    <xf borderId="89" fillId="0" fontId="31" numFmtId="0" xfId="0" applyBorder="1" applyFont="1"/>
    <xf borderId="10" fillId="0" fontId="31" numFmtId="4" xfId="0" applyAlignment="1" applyBorder="1" applyFont="1" applyNumberFormat="1">
      <alignment horizontal="right"/>
    </xf>
    <xf borderId="11" fillId="0" fontId="31" numFmtId="4" xfId="0" applyAlignment="1" applyBorder="1" applyFont="1" applyNumberFormat="1">
      <alignment horizontal="right" shrinkToFit="0" vertical="center" wrapText="1"/>
    </xf>
    <xf borderId="77" fillId="0" fontId="31" numFmtId="4" xfId="0" applyBorder="1" applyFont="1" applyNumberFormat="1"/>
    <xf quotePrefix="1" borderId="38" fillId="0" fontId="33" numFmtId="0" xfId="0" applyAlignment="1" applyBorder="1" applyFont="1">
      <alignment horizontal="center" vertical="center"/>
    </xf>
    <xf borderId="4" fillId="0" fontId="31" numFmtId="4" xfId="0" applyAlignment="1" applyBorder="1" applyFont="1" applyNumberFormat="1">
      <alignment shrinkToFit="0" vertical="center" wrapText="1"/>
    </xf>
    <xf borderId="69" fillId="0" fontId="31" numFmtId="4" xfId="0" applyAlignment="1" applyBorder="1" applyFont="1" applyNumberFormat="1">
      <alignment vertical="center"/>
    </xf>
    <xf borderId="89" fillId="0" fontId="109" numFmtId="39" xfId="0" applyAlignment="1" applyBorder="1" applyFont="1" applyNumberFormat="1">
      <alignment horizontal="left" vertical="center"/>
    </xf>
    <xf borderId="37" fillId="0" fontId="31" numFmtId="0" xfId="0" applyAlignment="1" applyBorder="1" applyFont="1">
      <alignment horizontal="left" shrinkToFit="0" vertical="center" wrapText="1"/>
    </xf>
    <xf borderId="38" fillId="0" fontId="33" numFmtId="0" xfId="0" applyAlignment="1" applyBorder="1" applyFont="1">
      <alignment horizontal="center" vertical="center"/>
    </xf>
    <xf borderId="38" fillId="0" fontId="31" numFmtId="0" xfId="0" applyAlignment="1" applyBorder="1" applyFont="1">
      <alignment horizontal="center" vertical="center"/>
    </xf>
    <xf borderId="38" fillId="0" fontId="31" numFmtId="4" xfId="0" applyAlignment="1" applyBorder="1" applyFont="1" applyNumberFormat="1">
      <alignment vertical="center"/>
    </xf>
    <xf borderId="71" fillId="0" fontId="31" numFmtId="4" xfId="0" applyAlignment="1" applyBorder="1" applyFont="1" applyNumberFormat="1">
      <alignment vertical="center"/>
    </xf>
    <xf borderId="82" fillId="0" fontId="43" numFmtId="0" xfId="0" applyAlignment="1" applyBorder="1" applyFont="1">
      <alignment vertical="center"/>
    </xf>
    <xf borderId="83" fillId="0" fontId="31" numFmtId="0" xfId="0" applyAlignment="1" applyBorder="1" applyFont="1">
      <alignment vertical="center"/>
    </xf>
    <xf borderId="83" fillId="0" fontId="31" numFmtId="0" xfId="0" applyAlignment="1" applyBorder="1" applyFont="1">
      <alignment horizontal="left" shrinkToFit="0" vertical="center" wrapText="1"/>
    </xf>
    <xf borderId="83" fillId="0" fontId="5" numFmtId="0" xfId="0" applyBorder="1" applyFont="1"/>
    <xf borderId="88" fillId="0" fontId="5" numFmtId="0" xfId="0" applyBorder="1" applyFont="1"/>
    <xf borderId="90" fillId="0" fontId="33" numFmtId="0" xfId="0" applyAlignment="1" applyBorder="1" applyFont="1">
      <alignment horizontal="center" vertical="center"/>
    </xf>
    <xf borderId="90" fillId="0" fontId="31" numFmtId="0" xfId="0" applyAlignment="1" applyBorder="1" applyFont="1">
      <alignment horizontal="center" vertical="center"/>
    </xf>
    <xf borderId="85" fillId="0" fontId="31" numFmtId="4" xfId="0" applyAlignment="1" applyBorder="1" applyFont="1" applyNumberFormat="1">
      <alignment vertical="center"/>
    </xf>
    <xf borderId="65" fillId="0" fontId="31" numFmtId="4" xfId="0" applyAlignment="1" applyBorder="1" applyFont="1" applyNumberFormat="1">
      <alignment horizontal="right" shrinkToFit="0" vertical="center" wrapText="1"/>
    </xf>
    <xf borderId="68" fillId="0" fontId="43" numFmtId="0" xfId="0" applyAlignment="1" applyBorder="1" applyFont="1">
      <alignment vertical="center"/>
    </xf>
    <xf borderId="37" fillId="0" fontId="31" numFmtId="0" xfId="0" applyAlignment="1" applyBorder="1" applyFont="1">
      <alignment vertical="center"/>
    </xf>
    <xf borderId="40" fillId="0" fontId="31" numFmtId="0" xfId="0" applyAlignment="1" applyBorder="1" applyFont="1">
      <alignment vertical="center"/>
    </xf>
    <xf borderId="36" fillId="0" fontId="33" numFmtId="0" xfId="0" applyAlignment="1" applyBorder="1" applyFont="1">
      <alignment horizontal="center" vertical="top"/>
    </xf>
    <xf borderId="79" fillId="0" fontId="31" numFmtId="39" xfId="0" applyAlignment="1" applyBorder="1" applyFont="1" applyNumberFormat="1">
      <alignment horizontal="left" vertical="center"/>
    </xf>
    <xf borderId="79" fillId="0" fontId="43" numFmtId="0" xfId="0" applyAlignment="1" applyBorder="1" applyFont="1">
      <alignment vertical="center"/>
    </xf>
    <xf borderId="38" fillId="0" fontId="43" numFmtId="4" xfId="0" applyAlignment="1" applyBorder="1" applyFont="1" applyNumberFormat="1">
      <alignment horizontal="right" shrinkToFit="0" vertical="center" wrapText="1"/>
    </xf>
    <xf borderId="37" fillId="0" fontId="43" numFmtId="39" xfId="0" applyAlignment="1" applyBorder="1" applyFont="1" applyNumberFormat="1">
      <alignment horizontal="left" vertical="center"/>
    </xf>
    <xf borderId="38" fillId="0" fontId="31" numFmtId="4" xfId="0" applyAlignment="1" applyBorder="1" applyFont="1" applyNumberFormat="1">
      <alignment horizontal="center" vertical="center"/>
    </xf>
    <xf borderId="38" fillId="0" fontId="31" numFmtId="0" xfId="0" applyAlignment="1" applyBorder="1" applyFont="1">
      <alignment horizontal="right" shrinkToFit="0" vertical="center" wrapText="1"/>
    </xf>
    <xf quotePrefix="1" borderId="36" fillId="0" fontId="33" numFmtId="0" xfId="0" applyAlignment="1" applyBorder="1" applyFont="1">
      <alignment horizontal="center" vertical="top"/>
    </xf>
    <xf borderId="6" fillId="0" fontId="31" numFmtId="4" xfId="0" applyAlignment="1" applyBorder="1" applyFont="1" applyNumberFormat="1">
      <alignment horizontal="right" shrinkToFit="0" vertical="center" wrapText="1"/>
    </xf>
    <xf borderId="61" fillId="0" fontId="31" numFmtId="4" xfId="0" applyAlignment="1" applyBorder="1" applyFont="1" applyNumberFormat="1">
      <alignment horizontal="right" shrinkToFit="0" vertical="center" wrapText="1"/>
    </xf>
    <xf borderId="80" fillId="0" fontId="43" numFmtId="0" xfId="0" applyAlignment="1" applyBorder="1" applyFont="1">
      <alignment vertical="center"/>
    </xf>
    <xf borderId="1" fillId="0" fontId="33" numFmtId="0" xfId="0" applyAlignment="1" applyBorder="1" applyFont="1">
      <alignment horizontal="center" vertical="top"/>
    </xf>
    <xf borderId="1" fillId="0" fontId="31" numFmtId="0" xfId="0" applyAlignment="1" applyBorder="1" applyFont="1">
      <alignment horizontal="center" vertical="top"/>
    </xf>
    <xf borderId="3" fillId="0" fontId="31" numFmtId="4" xfId="0" applyAlignment="1" applyBorder="1" applyFont="1" applyNumberFormat="1">
      <alignment horizontal="right" shrinkToFit="0" vertical="center" wrapText="1"/>
    </xf>
    <xf borderId="91" fillId="0" fontId="31" numFmtId="4" xfId="0" applyBorder="1" applyFont="1" applyNumberFormat="1"/>
    <xf borderId="92" fillId="0" fontId="31" numFmtId="4" xfId="0" applyBorder="1" applyFont="1" applyNumberFormat="1"/>
    <xf quotePrefix="1" borderId="11" fillId="0" fontId="33" numFmtId="0" xfId="0" applyAlignment="1" applyBorder="1" applyFont="1">
      <alignment horizontal="center" vertical="center"/>
    </xf>
    <xf borderId="38" fillId="0" fontId="43" numFmtId="4" xfId="0" applyBorder="1" applyFont="1" applyNumberFormat="1"/>
    <xf borderId="71" fillId="0" fontId="43" numFmtId="4" xfId="0" applyBorder="1" applyFont="1" applyNumberFormat="1"/>
    <xf borderId="82" fillId="0" fontId="43" numFmtId="0" xfId="0" applyBorder="1" applyFont="1"/>
    <xf borderId="83" fillId="0" fontId="43" numFmtId="39" xfId="0" applyAlignment="1" applyBorder="1" applyFont="1" applyNumberFormat="1">
      <alignment horizontal="left" vertical="center"/>
    </xf>
    <xf borderId="83" fillId="0" fontId="43" numFmtId="0" xfId="0" applyBorder="1" applyFont="1"/>
    <xf borderId="88" fillId="0" fontId="43" numFmtId="0" xfId="0" applyBorder="1" applyFont="1"/>
    <xf borderId="85" fillId="0" fontId="55" numFmtId="0" xfId="0" applyAlignment="1" applyBorder="1" applyFont="1">
      <alignment horizontal="center"/>
    </xf>
    <xf borderId="90" fillId="0" fontId="43" numFmtId="0" xfId="0" applyAlignment="1" applyBorder="1" applyFont="1">
      <alignment horizontal="center"/>
    </xf>
    <xf borderId="85" fillId="0" fontId="43" numFmtId="4" xfId="0" applyBorder="1" applyFont="1" applyNumberFormat="1"/>
    <xf borderId="86" fillId="0" fontId="43" numFmtId="4" xfId="0" applyBorder="1" applyFont="1" applyNumberFormat="1"/>
    <xf borderId="37" fillId="0" fontId="43" numFmtId="0" xfId="0" applyAlignment="1" applyBorder="1" applyFont="1">
      <alignment vertical="center"/>
    </xf>
    <xf borderId="40" fillId="0" fontId="43" numFmtId="0" xfId="0" applyAlignment="1" applyBorder="1" applyFont="1">
      <alignment vertical="center"/>
    </xf>
    <xf borderId="38" fillId="0" fontId="55" numFmtId="0" xfId="0" applyAlignment="1" applyBorder="1" applyFont="1">
      <alignment horizontal="center" vertical="center"/>
    </xf>
    <xf borderId="36" fillId="0" fontId="43" numFmtId="4" xfId="0" applyAlignment="1" applyBorder="1" applyFont="1" applyNumberFormat="1">
      <alignment horizontal="right" vertical="center"/>
    </xf>
    <xf borderId="38" fillId="0" fontId="43" numFmtId="4" xfId="0" applyAlignment="1" applyBorder="1" applyFont="1" applyNumberFormat="1">
      <alignment horizontal="right" vertical="center"/>
    </xf>
    <xf borderId="71" fillId="0" fontId="43" numFmtId="4" xfId="0" applyAlignment="1" applyBorder="1" applyFont="1" applyNumberFormat="1">
      <alignment horizontal="right" vertical="center"/>
    </xf>
    <xf borderId="11" fillId="0" fontId="55" numFmtId="0" xfId="0" applyAlignment="1" applyBorder="1" applyFont="1">
      <alignment horizontal="center" vertical="center"/>
    </xf>
    <xf borderId="8" fillId="0" fontId="43" numFmtId="4" xfId="0" applyAlignment="1" applyBorder="1" applyFont="1" applyNumberFormat="1">
      <alignment horizontal="right" vertical="center"/>
    </xf>
    <xf borderId="11" fillId="0" fontId="43" numFmtId="4" xfId="0" applyAlignment="1" applyBorder="1" applyFont="1" applyNumberFormat="1">
      <alignment horizontal="right" vertical="center"/>
    </xf>
    <xf borderId="77" fillId="0" fontId="43" numFmtId="4" xfId="0" applyAlignment="1" applyBorder="1" applyFont="1" applyNumberFormat="1">
      <alignment horizontal="right" vertical="center"/>
    </xf>
    <xf borderId="11" fillId="0" fontId="31" numFmtId="0" xfId="0" applyAlignment="1" applyBorder="1" applyFont="1">
      <alignment horizontal="right"/>
    </xf>
    <xf borderId="36" fillId="0" fontId="31" numFmtId="0" xfId="0" applyBorder="1" applyFont="1"/>
    <xf borderId="73" fillId="0" fontId="31" numFmtId="0" xfId="0" applyBorder="1" applyFont="1"/>
    <xf borderId="16" fillId="0" fontId="43" numFmtId="0" xfId="0" applyBorder="1" applyFont="1"/>
    <xf borderId="17" fillId="0" fontId="33" numFmtId="0" xfId="0" applyAlignment="1" applyBorder="1" applyFont="1">
      <alignment horizontal="center"/>
    </xf>
    <xf borderId="15" fillId="0" fontId="31" numFmtId="0" xfId="0" applyBorder="1" applyFont="1"/>
    <xf borderId="17" fillId="0" fontId="31" numFmtId="4" xfId="0" applyAlignment="1" applyBorder="1" applyFont="1" applyNumberFormat="1">
      <alignment horizontal="right" vertical="center"/>
    </xf>
    <xf borderId="74" fillId="0" fontId="31" numFmtId="4" xfId="0" applyAlignment="1" applyBorder="1" applyFont="1" applyNumberFormat="1">
      <alignment horizontal="right" vertical="center"/>
    </xf>
    <xf borderId="93" fillId="0" fontId="31" numFmtId="0" xfId="0" applyBorder="1" applyFont="1"/>
    <xf borderId="13" fillId="0" fontId="43" numFmtId="0" xfId="0" applyBorder="1" applyFont="1"/>
    <xf borderId="14" fillId="0" fontId="33" numFmtId="0" xfId="0" applyAlignment="1" applyBorder="1" applyFont="1">
      <alignment horizontal="center"/>
    </xf>
    <xf borderId="14" fillId="0" fontId="43" numFmtId="4" xfId="0" applyBorder="1" applyFont="1" applyNumberFormat="1"/>
    <xf borderId="94" fillId="0" fontId="43" numFmtId="4" xfId="0" applyBorder="1" applyFont="1" applyNumberFormat="1"/>
    <xf borderId="67" fillId="0" fontId="31" numFmtId="0" xfId="0" applyBorder="1" applyFont="1"/>
    <xf borderId="34" fillId="0" fontId="43" numFmtId="4" xfId="0" applyBorder="1" applyFont="1" applyNumberFormat="1"/>
    <xf borderId="27" fillId="0" fontId="43" numFmtId="4" xfId="0" applyBorder="1" applyFont="1" applyNumberFormat="1"/>
    <xf borderId="95" fillId="0" fontId="43" numFmtId="4" xfId="0" applyBorder="1" applyFont="1" applyNumberFormat="1"/>
    <xf borderId="60" fillId="0" fontId="31" numFmtId="0" xfId="0" applyBorder="1" applyFont="1"/>
    <xf borderId="5" fillId="0" fontId="43" numFmtId="4" xfId="0" applyBorder="1" applyFont="1" applyNumberFormat="1"/>
    <xf borderId="61" fillId="0" fontId="43" numFmtId="4" xfId="0" applyBorder="1" applyFont="1" applyNumberFormat="1"/>
    <xf borderId="96" fillId="0" fontId="31" numFmtId="0" xfId="0" applyBorder="1" applyFont="1"/>
    <xf borderId="35" fillId="0" fontId="43" numFmtId="0" xfId="0" applyBorder="1" applyFont="1"/>
    <xf borderId="27" fillId="0" fontId="33" numFmtId="0" xfId="0" applyAlignment="1" applyBorder="1" applyFont="1">
      <alignment horizontal="center"/>
    </xf>
    <xf borderId="0" fillId="0" fontId="43" numFmtId="165" xfId="0" applyFont="1" applyNumberFormat="1"/>
    <xf borderId="97" fillId="0" fontId="43" numFmtId="165" xfId="0" applyBorder="1" applyFont="1" applyNumberFormat="1"/>
    <xf borderId="48" fillId="0" fontId="43" numFmtId="165" xfId="0" applyBorder="1" applyFont="1" applyNumberFormat="1"/>
    <xf borderId="49" fillId="0" fontId="43" numFmtId="165" xfId="0" applyBorder="1" applyFont="1" applyNumberFormat="1"/>
    <xf borderId="46" fillId="0" fontId="55" numFmtId="165" xfId="0" applyAlignment="1" applyBorder="1" applyFont="1" applyNumberFormat="1">
      <alignment horizontal="center"/>
    </xf>
    <xf borderId="47" fillId="0" fontId="43" numFmtId="165" xfId="0" applyBorder="1" applyFont="1" applyNumberFormat="1"/>
    <xf borderId="46" fillId="0" fontId="43" numFmtId="165" xfId="0" applyBorder="1" applyFont="1" applyNumberFormat="1"/>
    <xf borderId="98" fillId="0" fontId="43" numFmtId="165" xfId="0" applyBorder="1" applyFont="1" applyNumberFormat="1"/>
    <xf borderId="23" fillId="0" fontId="31" numFmtId="0" xfId="0" applyBorder="1" applyFont="1"/>
    <xf borderId="24" fillId="0" fontId="43" numFmtId="0" xfId="0" applyBorder="1" applyFont="1"/>
    <xf borderId="24" fillId="0" fontId="33" numFmtId="0" xfId="0" applyAlignment="1" applyBorder="1" applyFont="1">
      <alignment horizontal="center"/>
    </xf>
    <xf borderId="24" fillId="0" fontId="31" numFmtId="4" xfId="0" applyBorder="1" applyFont="1" applyNumberFormat="1"/>
    <xf borderId="24" fillId="0" fontId="31" numFmtId="4" xfId="0" applyAlignment="1" applyBorder="1" applyFont="1" applyNumberFormat="1">
      <alignment horizontal="right"/>
    </xf>
    <xf borderId="24" fillId="0" fontId="31" numFmtId="0" xfId="0" applyAlignment="1" applyBorder="1" applyFont="1">
      <alignment horizontal="right"/>
    </xf>
    <xf borderId="25" fillId="0" fontId="31" numFmtId="4" xfId="0" applyBorder="1" applyFont="1" applyNumberFormat="1"/>
    <xf borderId="0" fillId="0" fontId="43" numFmtId="0" xfId="0" applyAlignment="1" applyFont="1">
      <alignment horizontal="center" vertical="center"/>
    </xf>
    <xf borderId="9" fillId="0" fontId="31" numFmtId="0" xfId="0" applyAlignment="1" applyBorder="1" applyFont="1">
      <alignment horizontal="center"/>
    </xf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<Relationships xmlns="http://schemas.openxmlformats.org/package/2006/relationships"><Relationship Id="rId1" Type="http://customschemas.google.com/relationships/workbookmetadata" Target="commentsmeta9"/></Relationships>
</file>

<file path=xl/_rels/comments11.xml.rels><?xml version="1.0" encoding="UTF-8" standalone="yes"?><Relationships xmlns="http://schemas.openxmlformats.org/package/2006/relationships"><Relationship Id="rId1" Type="http://customschemas.google.com/relationships/workbookmetadata" Target="commentsmeta10"/></Relationships>
</file>

<file path=xl/_rels/comments12.xml.rels><?xml version="1.0" encoding="UTF-8" standalone="yes"?><Relationships xmlns="http://schemas.openxmlformats.org/package/2006/relationships"><Relationship Id="rId1" Type="http://customschemas.google.com/relationships/workbookmetadata" Target="commentsmeta11"/></Relationships>
</file>

<file path=xl/_rels/comments13.xml.rels><?xml version="1.0" encoding="UTF-8" standalone="yes"?><Relationships xmlns="http://schemas.openxmlformats.org/package/2006/relationships"><Relationship Id="rId1" Type="http://customschemas.google.com/relationships/workbookmetadata" Target="commentsmeta12"/></Relationships>
</file>

<file path=xl/_rels/comments14.xml.rels><?xml version="1.0" encoding="UTF-8" standalone="yes"?><Relationships xmlns="http://schemas.openxmlformats.org/package/2006/relationships"><Relationship Id="rId1" Type="http://customschemas.google.com/relationships/workbookmetadata" Target="commentsmeta13"/></Relationships>
</file>

<file path=xl/_rels/comments15.xml.rels><?xml version="1.0" encoding="UTF-8" standalone="yes"?><Relationships xmlns="http://schemas.openxmlformats.org/package/2006/relationships"><Relationship Id="rId1" Type="http://customschemas.google.com/relationships/workbookmetadata" Target="commentsmeta14"/></Relationships>
</file>

<file path=xl/_rels/comments16.xml.rels><?xml version="1.0" encoding="UTF-8" standalone="yes"?><Relationships xmlns="http://schemas.openxmlformats.org/package/2006/relationships"><Relationship Id="rId1" Type="http://customschemas.google.com/relationships/workbookmetadata" Target="commentsmeta15"/></Relationships>
</file>

<file path=xl/_rels/comments17.xml.rels><?xml version="1.0" encoding="UTF-8" standalone="yes"?><Relationships xmlns="http://schemas.openxmlformats.org/package/2006/relationships"><Relationship Id="rId1" Type="http://customschemas.google.com/relationships/workbookmetadata" Target="commentsmeta16"/></Relationships>
</file>

<file path=xl/_rels/comments18.xml.rels><?xml version="1.0" encoding="UTF-8" standalone="yes"?><Relationships xmlns="http://schemas.openxmlformats.org/package/2006/relationships"><Relationship Id="rId1" Type="http://customschemas.google.com/relationships/workbookmetadata" Target="commentsmeta17"/></Relationships>
</file>

<file path=xl/_rels/comments19.xml.rels><?xml version="1.0" encoding="UTF-8" standalone="yes"?><Relationships xmlns="http://schemas.openxmlformats.org/package/2006/relationships"><Relationship Id="rId1" Type="http://customschemas.google.com/relationships/workbookmetadata" Target="commentsmeta18"/></Relationships>
</file>

<file path=xl/_rels/comments2.xml.rels><?xml version="1.0" encoding="UTF-8" standalone="yes"?><Relationships xmlns="http://schemas.openxmlformats.org/package/2006/relationships"><Relationship Id="rId1" Type="http://customschemas.google.com/relationships/workbookmetadata" Target="commentsmeta1"/></Relationships>
</file>

<file path=xl/_rels/comments20.xml.rels><?xml version="1.0" encoding="UTF-8" standalone="yes"?><Relationships xmlns="http://schemas.openxmlformats.org/package/2006/relationships"><Relationship Id="rId1" Type="http://customschemas.google.com/relationships/workbookmetadata" Target="commentsmeta19"/></Relationships>
</file>

<file path=xl/_rels/comments21.xml.rels><?xml version="1.0" encoding="UTF-8" standalone="yes"?><Relationships xmlns="http://schemas.openxmlformats.org/package/2006/relationships"><Relationship Id="rId1" Type="http://customschemas.google.com/relationships/workbookmetadata" Target="commentsmeta20"/></Relationships>
</file>

<file path=xl/_rels/comments22.xml.rels><?xml version="1.0" encoding="UTF-8" standalone="yes"?><Relationships xmlns="http://schemas.openxmlformats.org/package/2006/relationships"><Relationship Id="rId1" Type="http://customschemas.google.com/relationships/workbookmetadata" Target="commentsmeta21"/></Relationships>
</file>

<file path=xl/_rels/comments23.xml.rels><?xml version="1.0" encoding="UTF-8" standalone="yes"?><Relationships xmlns="http://schemas.openxmlformats.org/package/2006/relationships"><Relationship Id="rId1" Type="http://customschemas.google.com/relationships/workbookmetadata" Target="commentsmeta22"/></Relationships>
</file>

<file path=xl/_rels/comments24.xml.rels><?xml version="1.0" encoding="UTF-8" standalone="yes"?><Relationships xmlns="http://schemas.openxmlformats.org/package/2006/relationships"><Relationship Id="rId1" Type="http://customschemas.google.com/relationships/workbookmetadata" Target="commentsmeta23"/></Relationships>
</file>

<file path=xl/_rels/comments25.xml.rels><?xml version="1.0" encoding="UTF-8" standalone="yes"?><Relationships xmlns="http://schemas.openxmlformats.org/package/2006/relationships"><Relationship Id="rId1" Type="http://customschemas.google.com/relationships/workbookmetadata" Target="commentsmeta24"/></Relationships>
</file>

<file path=xl/_rels/comments3.xml.rels><?xml version="1.0" encoding="UTF-8" standalone="yes"?>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<Relationships xmlns="http://schemas.openxmlformats.org/package/2006/relationships"><Relationship Id="rId1" Type="http://customschemas.google.com/relationships/workbookmetadata" Target="commentsmeta7"/></Relationships>
</file>

<file path=xl/_rels/comments9.xml.rels><?xml version="1.0" encoding="UTF-8" standalone="yes"?><Relationships xmlns="http://schemas.openxmlformats.org/package/2006/relationships"><Relationship Id="rId1" Type="http://customschemas.google.com/relationships/workbookmetadata" Target="commentsmeta8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37" Type="http://schemas.openxmlformats.org/officeDocument/2006/relationships/worksheet" Target="worksheets/sheet34.xml"/><Relationship Id="rId14" Type="http://schemas.openxmlformats.org/officeDocument/2006/relationships/worksheet" Target="worksheets/sheet11.xml"/><Relationship Id="rId36" Type="http://schemas.openxmlformats.org/officeDocument/2006/relationships/worksheet" Target="worksheets/sheet33.xml"/><Relationship Id="rId17" Type="http://schemas.openxmlformats.org/officeDocument/2006/relationships/worksheet" Target="worksheets/sheet14.xml"/><Relationship Id="rId39" Type="http://customschemas.google.com/relationships/workbookmetadata" Target="metadata"/><Relationship Id="rId16" Type="http://schemas.openxmlformats.org/officeDocument/2006/relationships/worksheet" Target="worksheets/sheet13.xml"/><Relationship Id="rId38" Type="http://schemas.openxmlformats.org/officeDocument/2006/relationships/worksheet" Target="worksheets/sheet35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590550</xdr:colOff>
      <xdr:row>235</xdr:row>
      <xdr:rowOff>114300</xdr:rowOff>
    </xdr:from>
    <xdr:ext cx="190500" cy="266700"/>
    <xdr:sp>
      <xdr:nvSpPr>
        <xdr:cNvPr id="3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27</xdr:col>
      <xdr:colOff>0</xdr:colOff>
      <xdr:row>329</xdr:row>
      <xdr:rowOff>0</xdr:rowOff>
    </xdr:from>
    <xdr:ext cx="704850" cy="504825"/>
    <xdr:sp>
      <xdr:nvSpPr>
        <xdr:cNvPr descr="Cambodian sarong" id="4" name="Shape 4"/>
        <xdr:cNvSpPr/>
      </xdr:nvSpPr>
      <xdr:spPr>
        <a:xfrm>
          <a:off x="4998338" y="3527588"/>
          <a:ext cx="695325" cy="5048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2266950</xdr:colOff>
      <xdr:row>207</xdr:row>
      <xdr:rowOff>133350</xdr:rowOff>
    </xdr:from>
    <xdr:ext cx="1895475" cy="695325"/>
    <xdr:sp>
      <xdr:nvSpPr>
        <xdr:cNvPr id="5" name="Shape 5"/>
        <xdr:cNvSpPr txBox="1"/>
      </xdr:nvSpPr>
      <xdr:spPr>
        <a:xfrm>
          <a:off x="4403025" y="3437100"/>
          <a:ext cx="1885950" cy="685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sz="11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TOMASA</a:t>
          </a:r>
          <a:r>
            <a:rPr b="1"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S. ATAYOC</a:t>
          </a:r>
          <a:endParaRPr b="1" sz="11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Provincial</a:t>
          </a:r>
          <a:r>
            <a:rPr b="0"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Budget Officer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0" sz="1100"/>
        </a:p>
      </xdr:txBody>
    </xdr:sp>
    <xdr:clientData fLocksWithSheet="0"/>
  </xdr:oneCellAnchor>
  <xdr:oneCellAnchor>
    <xdr:from>
      <xdr:col>9</xdr:col>
      <xdr:colOff>9525</xdr:colOff>
      <xdr:row>207</xdr:row>
      <xdr:rowOff>19050</xdr:rowOff>
    </xdr:from>
    <xdr:ext cx="1524000" cy="990600"/>
    <xdr:sp>
      <xdr:nvSpPr>
        <xdr:cNvPr id="6" name="Shape 6"/>
        <xdr:cNvSpPr txBox="1"/>
      </xdr:nvSpPr>
      <xdr:spPr>
        <a:xfrm>
          <a:off x="4588763" y="3289463"/>
          <a:ext cx="1514475" cy="9810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sz="11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LUCIA P. KISIM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Provincial</a:t>
          </a:r>
          <a:r>
            <a:rPr b="0"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Accountant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0" sz="1100"/>
        </a:p>
      </xdr:txBody>
    </xdr:sp>
    <xdr:clientData fLocksWithSheet="0"/>
  </xdr:oneCellAnchor>
  <xdr:oneCellAnchor>
    <xdr:from>
      <xdr:col>8</xdr:col>
      <xdr:colOff>847725</xdr:colOff>
      <xdr:row>203</xdr:row>
      <xdr:rowOff>123825</xdr:rowOff>
    </xdr:from>
    <xdr:ext cx="4057650" cy="704850"/>
    <xdr:sp>
      <xdr:nvSpPr>
        <xdr:cNvPr id="7" name="Shape 7"/>
        <xdr:cNvSpPr txBox="1"/>
      </xdr:nvSpPr>
      <xdr:spPr>
        <a:xfrm>
          <a:off x="3321938" y="3432338"/>
          <a:ext cx="4048125" cy="6953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FIDELA</a:t>
          </a:r>
          <a:r>
            <a:rPr b="1"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A. LUIS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Project Development Officer IV and </a:t>
          </a:r>
          <a:endParaRPr b="0" sz="105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Acting PPDC</a:t>
          </a:r>
          <a:endParaRPr b="0" sz="11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0" sz="1100"/>
        </a:p>
      </xdr:txBody>
    </xdr:sp>
    <xdr:clientData fLocksWithSheet="0"/>
  </xdr:oneCellAnchor>
  <xdr:oneCellAnchor>
    <xdr:from>
      <xdr:col>5</xdr:col>
      <xdr:colOff>2495550</xdr:colOff>
      <xdr:row>202</xdr:row>
      <xdr:rowOff>133350</xdr:rowOff>
    </xdr:from>
    <xdr:ext cx="1533525" cy="1000125"/>
    <xdr:sp>
      <xdr:nvSpPr>
        <xdr:cNvPr id="8" name="Shape 8"/>
        <xdr:cNvSpPr txBox="1"/>
      </xdr:nvSpPr>
      <xdr:spPr>
        <a:xfrm>
          <a:off x="4584000" y="3284700"/>
          <a:ext cx="1524000" cy="9906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sz="11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LUCIA P. KISIM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Provincial</a:t>
          </a:r>
          <a:r>
            <a:rPr b="0"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Accountant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0" sz="1100"/>
        </a:p>
      </xdr:txBody>
    </xdr:sp>
    <xdr:clientData fLocksWithSheet="0"/>
  </xdr:oneCellAnchor>
  <xdr:oneCellAnchor>
    <xdr:from>
      <xdr:col>5</xdr:col>
      <xdr:colOff>95250</xdr:colOff>
      <xdr:row>202</xdr:row>
      <xdr:rowOff>114300</xdr:rowOff>
    </xdr:from>
    <xdr:ext cx="1524000" cy="1000125"/>
    <xdr:sp>
      <xdr:nvSpPr>
        <xdr:cNvPr id="9" name="Shape 9"/>
        <xdr:cNvSpPr txBox="1"/>
      </xdr:nvSpPr>
      <xdr:spPr>
        <a:xfrm>
          <a:off x="4588763" y="3284700"/>
          <a:ext cx="1514475" cy="9906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sz="11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IMELDA</a:t>
          </a:r>
          <a:r>
            <a:rPr b="1"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I MACANES</a:t>
          </a:r>
          <a:endParaRPr b="1" sz="11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Provincial</a:t>
          </a:r>
          <a:r>
            <a:rPr b="0"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Treasurer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0" sz="11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10.xml"/><Relationship Id="rId3" Type="http://schemas.openxmlformats.org/officeDocument/2006/relationships/vmlDrawing" Target="../drawings/vmlDrawing6.v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drawing" Target="../drawings/drawing11.xml"/><Relationship Id="rId3" Type="http://schemas.openxmlformats.org/officeDocument/2006/relationships/vmlDrawing" Target="../drawings/vmlDrawing7.v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drawing" Target="../drawings/drawing12.xml"/><Relationship Id="rId3" Type="http://schemas.openxmlformats.org/officeDocument/2006/relationships/vmlDrawing" Target="../drawings/vmlDrawing8.v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drawing" Target="../drawings/drawing13.xml"/><Relationship Id="rId3" Type="http://schemas.openxmlformats.org/officeDocument/2006/relationships/vmlDrawing" Target="../drawings/vmlDrawing9.v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drawing" Target="../drawings/drawing14.xml"/><Relationship Id="rId3" Type="http://schemas.openxmlformats.org/officeDocument/2006/relationships/vmlDrawing" Target="../drawings/vmlDrawing10.v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drawing" Target="../drawings/drawing15.xml"/><Relationship Id="rId3" Type="http://schemas.openxmlformats.org/officeDocument/2006/relationships/vmlDrawing" Target="../drawings/vmlDrawing11.v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drawing" Target="../drawings/drawing16.xml"/><Relationship Id="rId3" Type="http://schemas.openxmlformats.org/officeDocument/2006/relationships/vmlDrawing" Target="../drawings/vmlDrawing12.v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drawing" Target="../drawings/drawing18.xml"/><Relationship Id="rId3" Type="http://schemas.openxmlformats.org/officeDocument/2006/relationships/vmlDrawing" Target="../drawings/vmlDrawing13.v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drawing" Target="../drawings/drawing20.xml"/><Relationship Id="rId3" Type="http://schemas.openxmlformats.org/officeDocument/2006/relationships/vmlDrawing" Target="../drawings/vmlDrawing14.v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drawing" Target="../drawings/drawing21.xml"/><Relationship Id="rId3" Type="http://schemas.openxmlformats.org/officeDocument/2006/relationships/vmlDrawing" Target="../drawings/vmlDrawing15.v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drawing" Target="../drawings/drawing23.xml"/><Relationship Id="rId3" Type="http://schemas.openxmlformats.org/officeDocument/2006/relationships/vmlDrawing" Target="../drawings/vmlDrawing16.v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drawing" Target="../drawings/drawing24.xml"/><Relationship Id="rId3" Type="http://schemas.openxmlformats.org/officeDocument/2006/relationships/vmlDrawing" Target="../drawings/vmlDrawing17.v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comments" Target="../comments18.xml"/><Relationship Id="rId2" Type="http://schemas.openxmlformats.org/officeDocument/2006/relationships/drawing" Target="../drawings/drawing25.xml"/><Relationship Id="rId3" Type="http://schemas.openxmlformats.org/officeDocument/2006/relationships/vmlDrawing" Target="../drawings/vmlDrawing18.v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comments" Target="../comments19.xml"/><Relationship Id="rId2" Type="http://schemas.openxmlformats.org/officeDocument/2006/relationships/drawing" Target="../drawings/drawing26.xml"/><Relationship Id="rId3" Type="http://schemas.openxmlformats.org/officeDocument/2006/relationships/vmlDrawing" Target="../drawings/vmlDrawing19.v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comments" Target="../comments20.xml"/><Relationship Id="rId2" Type="http://schemas.openxmlformats.org/officeDocument/2006/relationships/drawing" Target="../drawings/drawing27.xml"/><Relationship Id="rId3" Type="http://schemas.openxmlformats.org/officeDocument/2006/relationships/vmlDrawing" Target="../drawings/vmlDrawing20.v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comments" Target="../comments21.xml"/><Relationship Id="rId2" Type="http://schemas.openxmlformats.org/officeDocument/2006/relationships/drawing" Target="../drawings/drawing28.xml"/><Relationship Id="rId3" Type="http://schemas.openxmlformats.org/officeDocument/2006/relationships/vmlDrawing" Target="../drawings/vmlDrawing21.v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comments" Target="../comments22.xml"/><Relationship Id="rId2" Type="http://schemas.openxmlformats.org/officeDocument/2006/relationships/drawing" Target="../drawings/drawing31.xml"/><Relationship Id="rId3" Type="http://schemas.openxmlformats.org/officeDocument/2006/relationships/vmlDrawing" Target="../drawings/vmlDrawing22.v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comments" Target="../comments23.xml"/><Relationship Id="rId2" Type="http://schemas.openxmlformats.org/officeDocument/2006/relationships/drawing" Target="../drawings/drawing32.xml"/><Relationship Id="rId3" Type="http://schemas.openxmlformats.org/officeDocument/2006/relationships/vmlDrawing" Target="../drawings/vmlDrawing23.v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comments" Target="../comments24.xml"/><Relationship Id="rId2" Type="http://schemas.openxmlformats.org/officeDocument/2006/relationships/drawing" Target="../drawings/drawing33.xml"/><Relationship Id="rId3" Type="http://schemas.openxmlformats.org/officeDocument/2006/relationships/vmlDrawing" Target="../drawings/vmlDrawing24.v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comments" Target="../comments25.xml"/><Relationship Id="rId2" Type="http://schemas.openxmlformats.org/officeDocument/2006/relationships/drawing" Target="../drawings/drawing34.xml"/><Relationship Id="rId3" Type="http://schemas.openxmlformats.org/officeDocument/2006/relationships/vmlDrawing" Target="../drawings/vmlDrawing25.v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2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3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4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9.xml"/><Relationship Id="rId3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25"/>
    <col customWidth="1" min="2" max="2" width="27.38"/>
    <col customWidth="1" min="3" max="3" width="25.0"/>
    <col customWidth="1" min="4" max="4" width="10.0"/>
    <col customWidth="1" min="5" max="5" width="12.38"/>
    <col customWidth="1" hidden="1" min="6" max="6" width="12.13"/>
    <col customWidth="1" hidden="1" min="7" max="7" width="12.88"/>
    <col customWidth="1" min="8" max="8" width="12.13"/>
    <col customWidth="1" min="9" max="9" width="12.75"/>
    <col customWidth="1" min="10" max="10" width="7.0"/>
    <col customWidth="1" min="11" max="11" width="14.25"/>
    <col customWidth="1" min="12" max="12" width="12.75"/>
    <col customWidth="1" min="13" max="13" width="13.0"/>
    <col customWidth="1" min="14" max="26" width="8.0"/>
  </cols>
  <sheetData>
    <row r="1" ht="12.75" customHeight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4"/>
      <c r="N1" s="4"/>
      <c r="O1" s="4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4"/>
      <c r="N2" s="4"/>
      <c r="O2" s="4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4"/>
      <c r="N3" s="4"/>
      <c r="O3" s="4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2.75" customHeight="1">
      <c r="A4" s="5" t="s">
        <v>2</v>
      </c>
      <c r="J4" s="2"/>
      <c r="K4" s="4"/>
      <c r="L4" s="4"/>
      <c r="M4" s="4"/>
      <c r="N4" s="4"/>
      <c r="O4" s="4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2.75" customHeight="1">
      <c r="A5" s="3" t="s">
        <v>3</v>
      </c>
      <c r="J5" s="2"/>
      <c r="K5" s="4"/>
      <c r="L5" s="4"/>
      <c r="M5" s="4"/>
      <c r="N5" s="4"/>
      <c r="O5" s="4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7"/>
      <c r="N6" s="7"/>
      <c r="O6" s="7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11.25" customHeight="1">
      <c r="A7" s="2"/>
      <c r="B7" s="2"/>
      <c r="C7" s="2"/>
      <c r="D7" s="3"/>
      <c r="E7" s="2"/>
      <c r="F7" s="2"/>
      <c r="G7" s="2"/>
      <c r="H7" s="2"/>
      <c r="I7" s="2"/>
      <c r="J7" s="2"/>
      <c r="K7" s="4"/>
      <c r="L7" s="4"/>
      <c r="M7" s="4"/>
      <c r="N7" s="4"/>
      <c r="O7" s="4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2.75" customHeight="1">
      <c r="A8" s="2" t="s">
        <v>5</v>
      </c>
      <c r="B8" s="2"/>
      <c r="C8" s="8"/>
      <c r="D8" s="3"/>
      <c r="E8" s="2"/>
      <c r="F8" s="9"/>
      <c r="G8" s="9"/>
      <c r="H8" s="9"/>
      <c r="I8" s="2"/>
      <c r="J8" s="3"/>
      <c r="K8" s="10"/>
      <c r="L8" s="10"/>
      <c r="M8" s="4"/>
      <c r="N8" s="4"/>
      <c r="O8" s="4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2.75" customHeight="1">
      <c r="A9" s="11" t="s">
        <v>6</v>
      </c>
      <c r="B9" s="12"/>
      <c r="C9" s="13"/>
      <c r="D9" s="14" t="s">
        <v>7</v>
      </c>
      <c r="E9" s="14" t="s">
        <v>8</v>
      </c>
      <c r="F9" s="15" t="s">
        <v>9</v>
      </c>
      <c r="G9" s="12"/>
      <c r="H9" s="13"/>
      <c r="I9" s="14" t="s">
        <v>10</v>
      </c>
      <c r="J9" s="16"/>
      <c r="K9" s="17"/>
      <c r="L9" s="17"/>
      <c r="M9" s="4"/>
      <c r="N9" s="4"/>
      <c r="O9" s="4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2.75" customHeight="1">
      <c r="A10" s="18"/>
      <c r="C10" s="19"/>
      <c r="D10" s="20" t="s">
        <v>11</v>
      </c>
      <c r="E10" s="21" t="s">
        <v>12</v>
      </c>
      <c r="F10" s="21" t="s">
        <v>13</v>
      </c>
      <c r="G10" s="22" t="s">
        <v>14</v>
      </c>
      <c r="H10" s="21" t="s">
        <v>15</v>
      </c>
      <c r="I10" s="21" t="s">
        <v>16</v>
      </c>
      <c r="J10" s="16"/>
      <c r="K10" s="17"/>
      <c r="L10" s="17"/>
      <c r="M10" s="4"/>
      <c r="N10" s="4"/>
      <c r="O10" s="4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2.75" customHeight="1">
      <c r="A11" s="23"/>
      <c r="B11" s="24"/>
      <c r="C11" s="25"/>
      <c r="D11" s="26"/>
      <c r="E11" s="26" t="s">
        <v>17</v>
      </c>
      <c r="F11" s="27" t="s">
        <v>17</v>
      </c>
      <c r="G11" s="27" t="s">
        <v>18</v>
      </c>
      <c r="H11" s="27" t="s">
        <v>18</v>
      </c>
      <c r="I11" s="27" t="s">
        <v>18</v>
      </c>
      <c r="J11" s="3"/>
      <c r="K11" s="10"/>
      <c r="L11" s="10"/>
      <c r="M11" s="4" t="s">
        <v>19</v>
      </c>
      <c r="N11" s="4"/>
      <c r="O11" s="4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2.75" customHeight="1">
      <c r="A12" s="28" t="s">
        <v>20</v>
      </c>
      <c r="B12" s="29"/>
      <c r="C12" s="6"/>
      <c r="D12" s="30"/>
      <c r="E12" s="6"/>
      <c r="F12" s="31"/>
      <c r="G12" s="31"/>
      <c r="H12" s="31"/>
      <c r="I12" s="32"/>
      <c r="J12" s="6"/>
      <c r="K12" s="7"/>
      <c r="L12" s="7"/>
      <c r="M12" s="4" t="s">
        <v>21</v>
      </c>
      <c r="N12" s="4"/>
      <c r="O12" s="4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2.75" customHeight="1">
      <c r="A13" s="33"/>
      <c r="B13" s="34" t="s">
        <v>22</v>
      </c>
      <c r="C13" s="6"/>
      <c r="D13" s="30"/>
      <c r="E13" s="31"/>
      <c r="F13" s="31"/>
      <c r="G13" s="31"/>
      <c r="H13" s="31"/>
      <c r="I13" s="31"/>
      <c r="J13" s="6"/>
      <c r="K13" s="7"/>
      <c r="L13" s="7"/>
      <c r="M13" s="4" t="s">
        <v>23</v>
      </c>
      <c r="N13" s="4"/>
      <c r="O13" s="4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2.0" customHeight="1">
      <c r="A14" s="33"/>
      <c r="B14" s="6" t="s">
        <v>24</v>
      </c>
      <c r="C14" s="6"/>
      <c r="D14" s="35" t="s">
        <v>25</v>
      </c>
      <c r="E14" s="36">
        <v>1.547167402E7</v>
      </c>
      <c r="F14" s="36">
        <v>8098738.0</v>
      </c>
      <c r="G14" s="36">
        <f>H14-F14</f>
        <v>8868340</v>
      </c>
      <c r="H14" s="36">
        <v>1.6967078E7</v>
      </c>
      <c r="I14" s="36">
        <v>1.8409992E7</v>
      </c>
      <c r="J14" s="37"/>
      <c r="K14" s="38"/>
      <c r="L14" s="38"/>
      <c r="M14" s="4"/>
      <c r="N14" s="4"/>
      <c r="O14" s="4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2.0" customHeight="1">
      <c r="A15" s="33"/>
      <c r="B15" s="6" t="s">
        <v>26</v>
      </c>
      <c r="C15" s="6"/>
      <c r="D15" s="35" t="s">
        <v>25</v>
      </c>
      <c r="E15" s="39">
        <v>0.0</v>
      </c>
      <c r="F15" s="39">
        <v>0.0</v>
      </c>
      <c r="G15" s="39">
        <v>0.0</v>
      </c>
      <c r="H15" s="39">
        <v>0.0</v>
      </c>
      <c r="I15" s="36">
        <v>23290.0</v>
      </c>
      <c r="J15" s="37"/>
      <c r="K15" s="38"/>
      <c r="L15" s="38"/>
      <c r="M15" s="40"/>
      <c r="N15" s="4"/>
      <c r="O15" s="4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2.0" customHeight="1">
      <c r="A16" s="41"/>
      <c r="B16" s="29" t="s">
        <v>27</v>
      </c>
      <c r="C16" s="6"/>
      <c r="D16" s="35" t="s">
        <v>28</v>
      </c>
      <c r="E16" s="36">
        <v>623349.8</v>
      </c>
      <c r="F16" s="36">
        <v>203272.21</v>
      </c>
      <c r="G16" s="36">
        <f t="shared" ref="G16:G33" si="1">H16-F16</f>
        <v>290167.79</v>
      </c>
      <c r="H16" s="36">
        <v>493440.0</v>
      </c>
      <c r="I16" s="36">
        <f>514716+702216</f>
        <v>1216932</v>
      </c>
      <c r="J16" s="37"/>
      <c r="K16" s="38"/>
      <c r="L16" s="38"/>
      <c r="M16" s="42"/>
      <c r="N16" s="4"/>
      <c r="O16" s="4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2.0" customHeight="1">
      <c r="A17" s="41"/>
      <c r="B17" s="29" t="s">
        <v>29</v>
      </c>
      <c r="C17" s="6"/>
      <c r="D17" s="35" t="s">
        <v>30</v>
      </c>
      <c r="E17" s="36">
        <v>1141545.98</v>
      </c>
      <c r="F17" s="36">
        <v>581636.52</v>
      </c>
      <c r="G17" s="36">
        <f t="shared" si="1"/>
        <v>666363.48</v>
      </c>
      <c r="H17" s="36">
        <v>1248000.0</v>
      </c>
      <c r="I17" s="36">
        <f>54*2000*12</f>
        <v>1296000</v>
      </c>
      <c r="J17" s="37"/>
      <c r="K17" s="38"/>
      <c r="L17" s="38"/>
      <c r="M17" s="42"/>
      <c r="N17" s="4"/>
      <c r="O17" s="4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2.0" customHeight="1">
      <c r="A18" s="41"/>
      <c r="B18" s="29" t="s">
        <v>31</v>
      </c>
      <c r="C18" s="6"/>
      <c r="D18" s="35" t="s">
        <v>32</v>
      </c>
      <c r="E18" s="36">
        <v>263268.75</v>
      </c>
      <c r="F18" s="36">
        <v>92625.0</v>
      </c>
      <c r="G18" s="36">
        <f t="shared" si="1"/>
        <v>215175</v>
      </c>
      <c r="H18" s="36">
        <v>307800.0</v>
      </c>
      <c r="I18" s="36">
        <v>307800.0</v>
      </c>
      <c r="J18" s="37"/>
      <c r="K18" s="38"/>
      <c r="L18" s="38"/>
      <c r="M18" s="42"/>
      <c r="N18" s="4"/>
      <c r="O18" s="4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2.0" customHeight="1">
      <c r="A19" s="41"/>
      <c r="B19" s="29" t="s">
        <v>33</v>
      </c>
      <c r="C19" s="6"/>
      <c r="D19" s="35" t="s">
        <v>34</v>
      </c>
      <c r="E19" s="36">
        <v>137868.75</v>
      </c>
      <c r="F19" s="36">
        <v>40375.0</v>
      </c>
      <c r="G19" s="36">
        <f t="shared" si="1"/>
        <v>142025</v>
      </c>
      <c r="H19" s="36">
        <v>182400.0</v>
      </c>
      <c r="I19" s="36">
        <v>182400.0</v>
      </c>
      <c r="J19" s="37"/>
      <c r="K19" s="38"/>
      <c r="L19" s="38"/>
      <c r="M19" s="42"/>
      <c r="N19" s="4"/>
      <c r="O19" s="4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2.0" customHeight="1">
      <c r="A20" s="41"/>
      <c r="B20" s="29" t="s">
        <v>35</v>
      </c>
      <c r="C20" s="6"/>
      <c r="D20" s="35" t="s">
        <v>36</v>
      </c>
      <c r="E20" s="36">
        <v>300000.0</v>
      </c>
      <c r="F20" s="36">
        <v>282000.0</v>
      </c>
      <c r="G20" s="36">
        <f t="shared" si="1"/>
        <v>30000</v>
      </c>
      <c r="H20" s="36">
        <v>312000.0</v>
      </c>
      <c r="I20" s="36">
        <f>6000*54</f>
        <v>324000</v>
      </c>
      <c r="J20" s="37"/>
      <c r="K20" s="38"/>
      <c r="L20" s="38"/>
      <c r="M20" s="42"/>
      <c r="N20" s="4"/>
      <c r="O20" s="4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2.0" customHeight="1">
      <c r="A21" s="41"/>
      <c r="B21" s="29" t="s">
        <v>37</v>
      </c>
      <c r="C21" s="6"/>
      <c r="D21" s="35" t="s">
        <v>38</v>
      </c>
      <c r="E21" s="36">
        <v>235500.0</v>
      </c>
      <c r="F21" s="36">
        <v>0.0</v>
      </c>
      <c r="G21" s="36">
        <f t="shared" si="1"/>
        <v>260000</v>
      </c>
      <c r="H21" s="36">
        <v>260000.0</v>
      </c>
      <c r="I21" s="36">
        <f>5000*54</f>
        <v>270000</v>
      </c>
      <c r="J21" s="37"/>
      <c r="K21" s="38"/>
      <c r="L21" s="38"/>
      <c r="M21" s="42"/>
      <c r="N21" s="4"/>
      <c r="O21" s="4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2.0" customHeight="1">
      <c r="A22" s="41"/>
      <c r="B22" s="29" t="s">
        <v>39</v>
      </c>
      <c r="C22" s="6"/>
      <c r="D22" s="35" t="s">
        <v>38</v>
      </c>
      <c r="E22" s="36">
        <v>477000.0</v>
      </c>
      <c r="F22" s="36">
        <v>0.0</v>
      </c>
      <c r="G22" s="36">
        <f t="shared" si="1"/>
        <v>0</v>
      </c>
      <c r="H22" s="36">
        <v>0.0</v>
      </c>
      <c r="I22" s="36">
        <v>0.0</v>
      </c>
      <c r="J22" s="37"/>
      <c r="K22" s="38"/>
      <c r="L22" s="38"/>
      <c r="M22" s="42"/>
      <c r="N22" s="4"/>
      <c r="O22" s="4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2.0" customHeight="1">
      <c r="A23" s="41"/>
      <c r="B23" s="29" t="s">
        <v>40</v>
      </c>
      <c r="C23" s="6"/>
      <c r="D23" s="35" t="s">
        <v>41</v>
      </c>
      <c r="E23" s="36">
        <v>55000.0</v>
      </c>
      <c r="F23" s="36">
        <v>10000.0</v>
      </c>
      <c r="G23" s="36">
        <f t="shared" si="1"/>
        <v>35000</v>
      </c>
      <c r="H23" s="36">
        <v>45000.0</v>
      </c>
      <c r="I23" s="36">
        <v>30000.0</v>
      </c>
      <c r="J23" s="37"/>
      <c r="K23" s="38"/>
      <c r="L23" s="38"/>
      <c r="M23" s="4"/>
      <c r="N23" s="4"/>
      <c r="O23" s="4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2.0" customHeight="1">
      <c r="A24" s="41"/>
      <c r="B24" s="29" t="s">
        <v>42</v>
      </c>
      <c r="C24" s="6"/>
      <c r="D24" s="35" t="s">
        <v>43</v>
      </c>
      <c r="E24" s="36">
        <v>5199.44</v>
      </c>
      <c r="F24" s="36">
        <v>0.0</v>
      </c>
      <c r="G24" s="36">
        <f t="shared" si="1"/>
        <v>675000</v>
      </c>
      <c r="H24" s="36">
        <v>675000.0</v>
      </c>
      <c r="I24" s="36">
        <v>100000.0</v>
      </c>
      <c r="J24" s="37"/>
      <c r="K24" s="38"/>
      <c r="L24" s="38"/>
      <c r="M24" s="4"/>
      <c r="N24" s="4"/>
      <c r="O24" s="4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2.0" customHeight="1">
      <c r="A25" s="41"/>
      <c r="B25" s="29" t="s">
        <v>44</v>
      </c>
      <c r="C25" s="6"/>
      <c r="D25" s="35" t="s">
        <v>45</v>
      </c>
      <c r="E25" s="36">
        <v>1383416.0</v>
      </c>
      <c r="F25" s="36">
        <v>1391379.0</v>
      </c>
      <c r="G25" s="36">
        <f t="shared" si="1"/>
        <v>129766</v>
      </c>
      <c r="H25" s="36">
        <v>1521145.0</v>
      </c>
      <c r="I25" s="36">
        <v>1639637.0</v>
      </c>
      <c r="J25" s="37"/>
      <c r="K25" s="38"/>
      <c r="L25" s="38"/>
      <c r="M25" s="4"/>
      <c r="N25" s="4"/>
      <c r="O25" s="4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2.0" customHeight="1">
      <c r="A26" s="41"/>
      <c r="B26" s="29" t="s">
        <v>46</v>
      </c>
      <c r="C26" s="6"/>
      <c r="D26" s="35" t="s">
        <v>45</v>
      </c>
      <c r="E26" s="36">
        <v>1546994.3</v>
      </c>
      <c r="F26" s="36">
        <v>0.0</v>
      </c>
      <c r="G26" s="36">
        <f t="shared" si="1"/>
        <v>1521145</v>
      </c>
      <c r="H26" s="36">
        <v>1521145.0</v>
      </c>
      <c r="I26" s="36">
        <f>I25</f>
        <v>1639637</v>
      </c>
      <c r="J26" s="37"/>
      <c r="K26" s="38"/>
      <c r="L26" s="38"/>
      <c r="M26" s="4"/>
      <c r="N26" s="4"/>
      <c r="O26" s="4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2.0" customHeight="1">
      <c r="A27" s="41"/>
      <c r="B27" s="29" t="s">
        <v>47</v>
      </c>
      <c r="C27" s="6"/>
      <c r="D27" s="35" t="s">
        <v>48</v>
      </c>
      <c r="E27" s="36">
        <v>252500.0</v>
      </c>
      <c r="F27" s="36">
        <v>0.0</v>
      </c>
      <c r="G27" s="36">
        <f t="shared" si="1"/>
        <v>260000</v>
      </c>
      <c r="H27" s="36">
        <v>260000.0</v>
      </c>
      <c r="I27" s="36">
        <f>5000*54</f>
        <v>270000</v>
      </c>
      <c r="J27" s="37"/>
      <c r="K27" s="38"/>
      <c r="L27" s="38"/>
      <c r="M27" s="4"/>
      <c r="N27" s="4"/>
      <c r="O27" s="4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2.0" customHeight="1">
      <c r="A28" s="41"/>
      <c r="B28" s="29" t="s">
        <v>49</v>
      </c>
      <c r="C28" s="6"/>
      <c r="D28" s="35" t="s">
        <v>50</v>
      </c>
      <c r="E28" s="36">
        <v>0.0</v>
      </c>
      <c r="F28" s="36">
        <v>0.0</v>
      </c>
      <c r="G28" s="36">
        <f t="shared" si="1"/>
        <v>156000</v>
      </c>
      <c r="H28" s="36">
        <v>156000.0</v>
      </c>
      <c r="I28" s="36">
        <v>0.0</v>
      </c>
      <c r="J28" s="37"/>
      <c r="K28" s="38"/>
      <c r="L28" s="38"/>
      <c r="M28" s="4"/>
      <c r="N28" s="4"/>
      <c r="O28" s="4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2.0" customHeight="1">
      <c r="A29" s="41"/>
      <c r="B29" s="29" t="s">
        <v>51</v>
      </c>
      <c r="C29" s="6"/>
      <c r="D29" s="35" t="s">
        <v>52</v>
      </c>
      <c r="E29" s="36">
        <v>1877378.09</v>
      </c>
      <c r="F29" s="36">
        <v>758429.64</v>
      </c>
      <c r="G29" s="36">
        <f t="shared" si="1"/>
        <v>1431548.36</v>
      </c>
      <c r="H29" s="36">
        <v>2189978.0</v>
      </c>
      <c r="I29" s="36">
        <v>2358026.0</v>
      </c>
      <c r="J29" s="37"/>
      <c r="K29" s="38"/>
      <c r="L29" s="38"/>
      <c r="M29" s="4"/>
      <c r="N29" s="4"/>
      <c r="O29" s="4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2.0" customHeight="1">
      <c r="A30" s="41"/>
      <c r="B30" s="29" t="s">
        <v>53</v>
      </c>
      <c r="C30" s="6"/>
      <c r="D30" s="35" t="s">
        <v>54</v>
      </c>
      <c r="E30" s="36">
        <v>57200.0</v>
      </c>
      <c r="F30" s="36">
        <v>23500.0</v>
      </c>
      <c r="G30" s="36">
        <f t="shared" si="1"/>
        <v>38900</v>
      </c>
      <c r="H30" s="36">
        <v>62400.0</v>
      </c>
      <c r="I30" s="36">
        <f>150*12*54</f>
        <v>97200</v>
      </c>
      <c r="J30" s="37"/>
      <c r="K30" s="38"/>
      <c r="L30" s="38"/>
      <c r="M30" s="4"/>
      <c r="N30" s="4"/>
      <c r="O30" s="4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2.0" customHeight="1">
      <c r="A31" s="41"/>
      <c r="B31" s="29" t="s">
        <v>55</v>
      </c>
      <c r="C31" s="6"/>
      <c r="D31" s="35" t="s">
        <v>56</v>
      </c>
      <c r="E31" s="36">
        <v>185140.86</v>
      </c>
      <c r="F31" s="36">
        <v>93990.1</v>
      </c>
      <c r="G31" s="36">
        <f t="shared" si="1"/>
        <v>147042.9</v>
      </c>
      <c r="H31" s="36">
        <v>241033.0</v>
      </c>
      <c r="I31" s="36">
        <v>311386.0</v>
      </c>
      <c r="J31" s="37"/>
      <c r="K31" s="38"/>
      <c r="L31" s="38"/>
      <c r="M31" s="4"/>
      <c r="N31" s="4"/>
      <c r="O31" s="4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2.0" customHeight="1">
      <c r="A32" s="41"/>
      <c r="B32" s="29" t="s">
        <v>57</v>
      </c>
      <c r="C32" s="6"/>
      <c r="D32" s="35" t="s">
        <v>58</v>
      </c>
      <c r="E32" s="36">
        <v>56500.0</v>
      </c>
      <c r="F32" s="36">
        <v>22900.0</v>
      </c>
      <c r="G32" s="36">
        <f t="shared" si="1"/>
        <v>39500</v>
      </c>
      <c r="H32" s="36">
        <v>62400.0</v>
      </c>
      <c r="I32" s="36">
        <f>100*12*54</f>
        <v>64800</v>
      </c>
      <c r="J32" s="37"/>
      <c r="K32" s="38"/>
      <c r="L32" s="38"/>
      <c r="M32" s="4"/>
      <c r="N32" s="4"/>
      <c r="O32" s="4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2.0" customHeight="1">
      <c r="A33" s="41"/>
      <c r="B33" s="29" t="s">
        <v>59</v>
      </c>
      <c r="C33" s="6"/>
      <c r="D33" s="35" t="s">
        <v>60</v>
      </c>
      <c r="E33" s="36">
        <v>1123200.0</v>
      </c>
      <c r="F33" s="36">
        <v>0.0</v>
      </c>
      <c r="G33" s="36">
        <f t="shared" si="1"/>
        <v>0</v>
      </c>
      <c r="H33" s="36">
        <v>0.0</v>
      </c>
      <c r="I33" s="36">
        <v>0.0</v>
      </c>
      <c r="J33" s="37"/>
      <c r="K33" s="38"/>
      <c r="L33" s="38"/>
      <c r="M33" s="4"/>
      <c r="N33" s="4"/>
      <c r="O33" s="4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4.25" customHeight="1">
      <c r="A34" s="43"/>
      <c r="B34" s="44" t="s">
        <v>61</v>
      </c>
      <c r="C34" s="45"/>
      <c r="D34" s="46"/>
      <c r="E34" s="47">
        <f t="shared" ref="E34:I34" si="2">SUM(E14:E33)</f>
        <v>25192735.99</v>
      </c>
      <c r="F34" s="47">
        <f t="shared" si="2"/>
        <v>11598845.47</v>
      </c>
      <c r="G34" s="47">
        <f t="shared" si="2"/>
        <v>14905973.53</v>
      </c>
      <c r="H34" s="47">
        <f t="shared" si="2"/>
        <v>26504819</v>
      </c>
      <c r="I34" s="47">
        <f t="shared" si="2"/>
        <v>28541100</v>
      </c>
      <c r="J34" s="48"/>
      <c r="K34" s="49">
        <f>(I34-H34)/H34</f>
        <v>0.07682682157</v>
      </c>
      <c r="L34" s="50">
        <f>27550841+1001806</f>
        <v>28552647</v>
      </c>
      <c r="M34" s="4"/>
      <c r="N34" s="4"/>
      <c r="O34" s="4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ht="12.75" customHeight="1">
      <c r="A35" s="33"/>
      <c r="B35" s="34" t="s">
        <v>62</v>
      </c>
      <c r="C35" s="6"/>
      <c r="D35" s="30"/>
      <c r="E35" s="51"/>
      <c r="F35" s="52"/>
      <c r="G35" s="52"/>
      <c r="H35" s="52"/>
      <c r="I35" s="52"/>
      <c r="J35" s="53"/>
      <c r="K35" s="54" t="s">
        <v>63</v>
      </c>
      <c r="L35" s="55"/>
      <c r="M35" s="4"/>
      <c r="N35" s="4"/>
      <c r="O35" s="4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2.75" customHeight="1">
      <c r="A36" s="33"/>
      <c r="B36" s="29" t="s">
        <v>64</v>
      </c>
      <c r="C36" s="6"/>
      <c r="D36" s="35" t="s">
        <v>65</v>
      </c>
      <c r="E36" s="36">
        <v>1803966.82</v>
      </c>
      <c r="F36" s="36">
        <v>265786.81</v>
      </c>
      <c r="G36" s="36">
        <f t="shared" ref="G36:G43" si="3">H36-F36</f>
        <v>1534213.19</v>
      </c>
      <c r="H36" s="36">
        <v>1800000.0</v>
      </c>
      <c r="I36" s="36">
        <v>1500000.0</v>
      </c>
      <c r="J36" s="37"/>
      <c r="K36" s="38"/>
      <c r="L36" s="38"/>
      <c r="M36" s="4"/>
      <c r="N36" s="4"/>
      <c r="O36" s="4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2.75" customHeight="1">
      <c r="A37" s="33"/>
      <c r="B37" s="29" t="s">
        <v>66</v>
      </c>
      <c r="C37" s="6"/>
      <c r="D37" s="35" t="s">
        <v>67</v>
      </c>
      <c r="E37" s="36">
        <v>0.0</v>
      </c>
      <c r="F37" s="36">
        <v>0.0</v>
      </c>
      <c r="G37" s="36">
        <f t="shared" si="3"/>
        <v>300000</v>
      </c>
      <c r="H37" s="36">
        <v>300000.0</v>
      </c>
      <c r="I37" s="36">
        <v>200000.0</v>
      </c>
      <c r="J37" s="37"/>
      <c r="K37" s="38"/>
      <c r="L37" s="38"/>
      <c r="M37" s="4"/>
      <c r="N37" s="4"/>
      <c r="O37" s="4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2.75" customHeight="1">
      <c r="A38" s="33"/>
      <c r="B38" s="6" t="s">
        <v>68</v>
      </c>
      <c r="C38" s="6"/>
      <c r="D38" s="35" t="s">
        <v>69</v>
      </c>
      <c r="E38" s="36">
        <v>295600.0</v>
      </c>
      <c r="F38" s="36">
        <v>26000.0</v>
      </c>
      <c r="G38" s="36">
        <f t="shared" si="3"/>
        <v>324000</v>
      </c>
      <c r="H38" s="36">
        <v>350000.0</v>
      </c>
      <c r="I38" s="36">
        <v>300000.0</v>
      </c>
      <c r="J38" s="37"/>
      <c r="K38" s="38"/>
      <c r="L38" s="38"/>
      <c r="M38" s="4"/>
      <c r="N38" s="4"/>
      <c r="O38" s="4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2.75" customHeight="1">
      <c r="A39" s="56"/>
      <c r="B39" s="9" t="s">
        <v>70</v>
      </c>
      <c r="C39" s="2"/>
      <c r="D39" s="57" t="s">
        <v>69</v>
      </c>
      <c r="E39" s="58">
        <v>221440.0</v>
      </c>
      <c r="F39" s="58">
        <v>12057.0</v>
      </c>
      <c r="G39" s="36">
        <f t="shared" si="3"/>
        <v>287943</v>
      </c>
      <c r="H39" s="58">
        <v>300000.0</v>
      </c>
      <c r="I39" s="58">
        <v>300000.0</v>
      </c>
      <c r="J39" s="59"/>
      <c r="K39" s="60"/>
      <c r="L39" s="60"/>
      <c r="M39" s="4"/>
      <c r="N39" s="4"/>
      <c r="O39" s="4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2.75" customHeight="1">
      <c r="A40" s="56"/>
      <c r="B40" s="9" t="s">
        <v>71</v>
      </c>
      <c r="C40" s="2"/>
      <c r="D40" s="57" t="s">
        <v>69</v>
      </c>
      <c r="E40" s="58">
        <v>0.0</v>
      </c>
      <c r="F40" s="58">
        <v>0.0</v>
      </c>
      <c r="G40" s="36">
        <f t="shared" si="3"/>
        <v>703500</v>
      </c>
      <c r="H40" s="58">
        <v>703500.0</v>
      </c>
      <c r="I40" s="58">
        <v>0.0</v>
      </c>
      <c r="J40" s="59"/>
      <c r="K40" s="60"/>
      <c r="L40" s="60"/>
      <c r="M40" s="4"/>
      <c r="N40" s="4"/>
      <c r="O40" s="4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2.75" customHeight="1">
      <c r="A41" s="56"/>
      <c r="B41" s="9" t="s">
        <v>72</v>
      </c>
      <c r="C41" s="2"/>
      <c r="D41" s="57" t="s">
        <v>69</v>
      </c>
      <c r="E41" s="58">
        <v>345555.56</v>
      </c>
      <c r="F41" s="58">
        <v>89925.0</v>
      </c>
      <c r="G41" s="36">
        <f t="shared" si="3"/>
        <v>610075</v>
      </c>
      <c r="H41" s="58">
        <v>700000.0</v>
      </c>
      <c r="I41" s="58">
        <v>500000.0</v>
      </c>
      <c r="J41" s="59"/>
      <c r="K41" s="60"/>
      <c r="L41" s="60"/>
      <c r="M41" s="4"/>
      <c r="N41" s="4"/>
      <c r="O41" s="4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2.75" customHeight="1">
      <c r="A42" s="33"/>
      <c r="B42" s="29" t="s">
        <v>73</v>
      </c>
      <c r="C42" s="6"/>
      <c r="D42" s="35" t="s">
        <v>74</v>
      </c>
      <c r="E42" s="36">
        <f>1294306</f>
        <v>1294306</v>
      </c>
      <c r="F42" s="36">
        <v>312347.22</v>
      </c>
      <c r="G42" s="36">
        <f t="shared" si="3"/>
        <v>1187652.78</v>
      </c>
      <c r="H42" s="36">
        <v>1500000.0</v>
      </c>
      <c r="I42" s="36">
        <v>1500000.0</v>
      </c>
      <c r="J42" s="37"/>
      <c r="K42" s="38"/>
      <c r="L42" s="38"/>
      <c r="M42" s="4"/>
      <c r="N42" s="4"/>
      <c r="O42" s="4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2.75" customHeight="1">
      <c r="A43" s="61"/>
      <c r="B43" s="62" t="s">
        <v>75</v>
      </c>
      <c r="C43" s="63"/>
      <c r="D43" s="64" t="s">
        <v>76</v>
      </c>
      <c r="E43" s="65">
        <v>1093659.71</v>
      </c>
      <c r="F43" s="65">
        <v>226593.25</v>
      </c>
      <c r="G43" s="65">
        <f t="shared" si="3"/>
        <v>1186606.75</v>
      </c>
      <c r="H43" s="65">
        <f>1300000+12000+10285+8415+7500+75000</f>
        <v>1413200</v>
      </c>
      <c r="I43" s="65">
        <v>1000000.0</v>
      </c>
      <c r="J43" s="37"/>
      <c r="K43" s="38"/>
      <c r="L43" s="38"/>
      <c r="M43" s="4"/>
      <c r="N43" s="4"/>
      <c r="O43" s="4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8.25" customHeight="1">
      <c r="A44" s="29"/>
      <c r="B44" s="29"/>
      <c r="C44" s="6"/>
      <c r="D44" s="66"/>
      <c r="E44" s="37"/>
      <c r="F44" s="37"/>
      <c r="G44" s="37"/>
      <c r="H44" s="37"/>
      <c r="I44" s="37"/>
      <c r="J44" s="37"/>
      <c r="K44" s="38"/>
      <c r="L44" s="38"/>
      <c r="M44" s="4"/>
      <c r="N44" s="4"/>
      <c r="O44" s="4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1.25" customHeight="1">
      <c r="A45" s="2"/>
      <c r="B45" s="2"/>
      <c r="C45" s="2"/>
      <c r="D45" s="3"/>
      <c r="E45" s="2"/>
      <c r="F45" s="2"/>
      <c r="G45" s="2"/>
      <c r="H45" s="2"/>
      <c r="I45" s="2"/>
      <c r="J45" s="2"/>
      <c r="K45" s="4"/>
      <c r="L45" s="4"/>
      <c r="M45" s="4"/>
      <c r="N45" s="4"/>
      <c r="O45" s="4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2.75" customHeight="1">
      <c r="A46" s="5" t="s">
        <v>2</v>
      </c>
      <c r="J46" s="2"/>
      <c r="K46" s="4"/>
      <c r="L46" s="4"/>
      <c r="M46" s="4"/>
      <c r="N46" s="4"/>
      <c r="O46" s="4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2.75" customHeight="1">
      <c r="A47" s="3" t="s">
        <v>3</v>
      </c>
      <c r="J47" s="2"/>
      <c r="K47" s="4"/>
      <c r="L47" s="4"/>
      <c r="M47" s="4"/>
      <c r="N47" s="4"/>
      <c r="O47" s="4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8.75" customHeight="1">
      <c r="A48" s="3" t="s">
        <v>77</v>
      </c>
      <c r="J48" s="2"/>
      <c r="K48" s="4"/>
      <c r="L48" s="4"/>
      <c r="M48" s="4"/>
      <c r="N48" s="4"/>
      <c r="O48" s="4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2.75" customHeight="1">
      <c r="A49" s="2"/>
      <c r="B49" s="2"/>
      <c r="C49" s="2"/>
      <c r="D49" s="3"/>
      <c r="E49" s="2"/>
      <c r="F49" s="2"/>
      <c r="G49" s="2"/>
      <c r="H49" s="2"/>
      <c r="I49" s="2"/>
      <c r="J49" s="2"/>
      <c r="K49" s="4"/>
      <c r="L49" s="4"/>
      <c r="M49" s="4"/>
      <c r="N49" s="4"/>
      <c r="O49" s="4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2.75" customHeight="1">
      <c r="A50" s="2" t="s">
        <v>78</v>
      </c>
      <c r="B50" s="2"/>
      <c r="C50" s="8"/>
      <c r="D50" s="3"/>
      <c r="E50" s="2"/>
      <c r="F50" s="9"/>
      <c r="G50" s="9"/>
      <c r="H50" s="9"/>
      <c r="I50" s="2"/>
      <c r="J50" s="3"/>
      <c r="K50" s="10"/>
      <c r="L50" s="10"/>
      <c r="M50" s="4"/>
      <c r="N50" s="4"/>
      <c r="O50" s="4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2.75" customHeight="1">
      <c r="A51" s="11" t="s">
        <v>6</v>
      </c>
      <c r="B51" s="12"/>
      <c r="C51" s="13"/>
      <c r="D51" s="14" t="s">
        <v>7</v>
      </c>
      <c r="E51" s="14" t="s">
        <v>8</v>
      </c>
      <c r="F51" s="15" t="s">
        <v>9</v>
      </c>
      <c r="G51" s="12"/>
      <c r="H51" s="13"/>
      <c r="I51" s="14" t="s">
        <v>10</v>
      </c>
      <c r="J51" s="16"/>
      <c r="K51" s="17"/>
      <c r="L51" s="38"/>
      <c r="M51" s="4"/>
      <c r="N51" s="4"/>
      <c r="O51" s="4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2.75" customHeight="1">
      <c r="A52" s="18"/>
      <c r="C52" s="19"/>
      <c r="D52" s="20" t="s">
        <v>11</v>
      </c>
      <c r="E52" s="21" t="s">
        <v>12</v>
      </c>
      <c r="F52" s="21" t="s">
        <v>13</v>
      </c>
      <c r="G52" s="22" t="s">
        <v>14</v>
      </c>
      <c r="H52" s="21" t="s">
        <v>15</v>
      </c>
      <c r="I52" s="21" t="s">
        <v>16</v>
      </c>
      <c r="J52" s="16"/>
      <c r="K52" s="17"/>
      <c r="L52" s="17"/>
      <c r="M52" s="4"/>
      <c r="N52" s="4"/>
      <c r="O52" s="4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2.75" customHeight="1">
      <c r="A53" s="23"/>
      <c r="B53" s="24"/>
      <c r="C53" s="25"/>
      <c r="D53" s="26"/>
      <c r="E53" s="26" t="s">
        <v>17</v>
      </c>
      <c r="F53" s="27" t="s">
        <v>17</v>
      </c>
      <c r="G53" s="27" t="s">
        <v>18</v>
      </c>
      <c r="H53" s="27" t="s">
        <v>18</v>
      </c>
      <c r="I53" s="27" t="s">
        <v>18</v>
      </c>
      <c r="J53" s="3"/>
      <c r="K53" s="10"/>
      <c r="L53" s="10"/>
      <c r="M53" s="4"/>
      <c r="N53" s="4"/>
      <c r="O53" s="4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2.75" customHeight="1">
      <c r="A54" s="67"/>
      <c r="B54" s="68" t="s">
        <v>79</v>
      </c>
      <c r="C54" s="69"/>
      <c r="D54" s="70" t="s">
        <v>80</v>
      </c>
      <c r="E54" s="71">
        <v>15690.0</v>
      </c>
      <c r="F54" s="71">
        <v>2600.0</v>
      </c>
      <c r="G54" s="71">
        <f t="shared" ref="G54:G79" si="4">H54-F54</f>
        <v>17400</v>
      </c>
      <c r="H54" s="71">
        <v>20000.0</v>
      </c>
      <c r="I54" s="71">
        <v>20000.0</v>
      </c>
      <c r="J54" s="37"/>
      <c r="K54" s="10"/>
      <c r="L54" s="10"/>
      <c r="M54" s="4"/>
      <c r="N54" s="4"/>
      <c r="O54" s="4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2.75" customHeight="1">
      <c r="A55" s="72"/>
      <c r="B55" s="29" t="s">
        <v>81</v>
      </c>
      <c r="C55" s="6"/>
      <c r="D55" s="35" t="s">
        <v>82</v>
      </c>
      <c r="E55" s="36">
        <v>81143.86</v>
      </c>
      <c r="F55" s="36">
        <v>28521.44</v>
      </c>
      <c r="G55" s="36">
        <f t="shared" si="4"/>
        <v>91478.56</v>
      </c>
      <c r="H55" s="36">
        <v>120000.0</v>
      </c>
      <c r="I55" s="36">
        <v>120000.0</v>
      </c>
      <c r="J55" s="37"/>
      <c r="K55" s="38"/>
      <c r="L55" s="38"/>
      <c r="M55" s="4"/>
      <c r="N55" s="4"/>
      <c r="O55" s="4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2.75" customHeight="1">
      <c r="A56" s="72"/>
      <c r="B56" s="29" t="s">
        <v>83</v>
      </c>
      <c r="C56" s="6"/>
      <c r="D56" s="35" t="s">
        <v>82</v>
      </c>
      <c r="E56" s="36">
        <v>697300.0</v>
      </c>
      <c r="F56" s="36">
        <v>283000.0</v>
      </c>
      <c r="G56" s="36">
        <f t="shared" si="4"/>
        <v>443000</v>
      </c>
      <c r="H56" s="36">
        <v>726000.0</v>
      </c>
      <c r="I56" s="36">
        <v>751200.0</v>
      </c>
      <c r="J56" s="37"/>
      <c r="K56" s="38"/>
      <c r="L56" s="38" t="s">
        <v>84</v>
      </c>
      <c r="M56" s="4"/>
      <c r="N56" s="4"/>
      <c r="O56" s="4">
        <f>700*2*12</f>
        <v>16800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2.75" customHeight="1">
      <c r="A57" s="72"/>
      <c r="B57" s="29" t="s">
        <v>85</v>
      </c>
      <c r="C57" s="6"/>
      <c r="D57" s="35" t="s">
        <v>86</v>
      </c>
      <c r="E57" s="36">
        <v>662756.17</v>
      </c>
      <c r="F57" s="36">
        <v>333760.0</v>
      </c>
      <c r="G57" s="36">
        <f t="shared" si="4"/>
        <v>891040</v>
      </c>
      <c r="H57" s="36">
        <f>724800+500000</f>
        <v>1224800</v>
      </c>
      <c r="I57" s="36">
        <v>1027200.0</v>
      </c>
      <c r="J57" s="37"/>
      <c r="K57" s="38"/>
      <c r="L57" s="4">
        <f>700*12</f>
        <v>8400</v>
      </c>
      <c r="M57" s="4"/>
      <c r="N57" s="4"/>
      <c r="O57" s="4">
        <v>726000.0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2.75" customHeight="1">
      <c r="A58" s="20"/>
      <c r="B58" s="73" t="s">
        <v>87</v>
      </c>
      <c r="C58" s="74"/>
      <c r="D58" s="35" t="s">
        <v>88</v>
      </c>
      <c r="E58" s="36">
        <v>0.0</v>
      </c>
      <c r="F58" s="36">
        <v>0.0</v>
      </c>
      <c r="G58" s="36">
        <f t="shared" si="4"/>
        <v>327600</v>
      </c>
      <c r="H58" s="36">
        <v>327600.0</v>
      </c>
      <c r="I58" s="36">
        <f>(719380+446000+394700)*0.3</f>
        <v>468024</v>
      </c>
      <c r="J58" s="37"/>
      <c r="K58" s="38"/>
      <c r="L58" s="38">
        <v>726000.0</v>
      </c>
      <c r="M58" s="4"/>
      <c r="N58" s="4"/>
      <c r="O58" s="4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2.75" customHeight="1">
      <c r="A59" s="20"/>
      <c r="B59" s="29" t="s">
        <v>89</v>
      </c>
      <c r="C59" s="75"/>
      <c r="D59" s="35" t="s">
        <v>90</v>
      </c>
      <c r="E59" s="36">
        <v>794144.95</v>
      </c>
      <c r="F59" s="36">
        <v>42299.0</v>
      </c>
      <c r="G59" s="36">
        <f t="shared" si="4"/>
        <v>542787.45</v>
      </c>
      <c r="H59" s="36">
        <v>585086.45</v>
      </c>
      <c r="I59" s="36">
        <v>873444.0</v>
      </c>
      <c r="J59" s="37"/>
      <c r="K59" s="38"/>
      <c r="L59" s="38">
        <v>8400.0</v>
      </c>
      <c r="M59" s="4"/>
      <c r="N59" s="4"/>
      <c r="O59" s="4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2.75" customHeight="1">
      <c r="A60" s="20"/>
      <c r="B60" s="29" t="s">
        <v>91</v>
      </c>
      <c r="C60" s="75"/>
      <c r="D60" s="35" t="s">
        <v>92</v>
      </c>
      <c r="E60" s="36">
        <v>0.0</v>
      </c>
      <c r="F60" s="36">
        <v>0.0</v>
      </c>
      <c r="G60" s="36">
        <f t="shared" si="4"/>
        <v>227124</v>
      </c>
      <c r="H60" s="36">
        <v>227124.0</v>
      </c>
      <c r="I60" s="36">
        <v>316032.0</v>
      </c>
      <c r="J60" s="37"/>
      <c r="K60" s="38"/>
      <c r="L60" s="38"/>
      <c r="M60" s="4"/>
      <c r="N60" s="4"/>
      <c r="O60" s="4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2.75" customHeight="1">
      <c r="A61" s="20"/>
      <c r="B61" s="29" t="s">
        <v>93</v>
      </c>
      <c r="C61" s="75"/>
      <c r="D61" s="35" t="s">
        <v>94</v>
      </c>
      <c r="E61" s="36">
        <v>0.0</v>
      </c>
      <c r="F61" s="36">
        <v>0.0</v>
      </c>
      <c r="G61" s="36">
        <f t="shared" si="4"/>
        <v>212931</v>
      </c>
      <c r="H61" s="36">
        <v>212931.0</v>
      </c>
      <c r="I61" s="36">
        <v>0.0</v>
      </c>
      <c r="J61" s="37"/>
      <c r="K61" s="38"/>
      <c r="L61" s="38"/>
      <c r="M61" s="4"/>
      <c r="N61" s="4"/>
      <c r="O61" s="4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2.75" customHeight="1">
      <c r="A62" s="20"/>
      <c r="B62" s="29" t="s">
        <v>95</v>
      </c>
      <c r="C62" s="75"/>
      <c r="D62" s="35" t="s">
        <v>94</v>
      </c>
      <c r="E62" s="36">
        <v>0.0</v>
      </c>
      <c r="F62" s="36">
        <v>0.0</v>
      </c>
      <c r="G62" s="36">
        <f t="shared" si="4"/>
        <v>0</v>
      </c>
      <c r="H62" s="36">
        <v>0.0</v>
      </c>
      <c r="I62" s="36">
        <v>137184.0</v>
      </c>
      <c r="J62" s="37"/>
      <c r="K62" s="38" t="s">
        <v>96</v>
      </c>
      <c r="L62" s="38"/>
      <c r="M62" s="4"/>
      <c r="N62" s="4"/>
      <c r="O62" s="4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2.75" customHeight="1">
      <c r="A63" s="20"/>
      <c r="B63" s="29" t="s">
        <v>97</v>
      </c>
      <c r="C63" s="75"/>
      <c r="D63" s="35" t="s">
        <v>94</v>
      </c>
      <c r="E63" s="36">
        <v>0.0</v>
      </c>
      <c r="F63" s="36">
        <v>0.0</v>
      </c>
      <c r="G63" s="36">
        <f t="shared" si="4"/>
        <v>0</v>
      </c>
      <c r="H63" s="36">
        <v>0.0</v>
      </c>
      <c r="I63" s="36">
        <v>480000.0</v>
      </c>
      <c r="J63" s="37"/>
      <c r="K63" s="38"/>
      <c r="L63" s="38"/>
      <c r="M63" s="4"/>
      <c r="N63" s="4"/>
      <c r="O63" s="4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2.75" customHeight="1">
      <c r="A64" s="20"/>
      <c r="B64" s="29" t="s">
        <v>98</v>
      </c>
      <c r="C64" s="75"/>
      <c r="D64" s="35" t="s">
        <v>99</v>
      </c>
      <c r="E64" s="36">
        <v>75806.0</v>
      </c>
      <c r="F64" s="36">
        <v>726.0</v>
      </c>
      <c r="G64" s="36">
        <f t="shared" si="4"/>
        <v>199274</v>
      </c>
      <c r="H64" s="36">
        <v>200000.0</v>
      </c>
      <c r="I64" s="36">
        <v>200000.0</v>
      </c>
      <c r="J64" s="37"/>
      <c r="K64" s="38"/>
      <c r="L64" s="38"/>
      <c r="M64" s="4"/>
      <c r="N64" s="4"/>
      <c r="O64" s="4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2.75" customHeight="1">
      <c r="A65" s="20"/>
      <c r="B65" s="29" t="s">
        <v>100</v>
      </c>
      <c r="C65" s="75"/>
      <c r="D65" s="35" t="s">
        <v>101</v>
      </c>
      <c r="E65" s="36">
        <v>487071.06</v>
      </c>
      <c r="F65" s="36">
        <v>171070.0</v>
      </c>
      <c r="G65" s="36">
        <f t="shared" si="4"/>
        <v>528930</v>
      </c>
      <c r="H65" s="36">
        <v>700000.0</v>
      </c>
      <c r="I65" s="36">
        <v>700000.0</v>
      </c>
      <c r="J65" s="37"/>
      <c r="K65" s="38"/>
      <c r="L65" s="38"/>
      <c r="M65" s="4"/>
      <c r="N65" s="4"/>
      <c r="O65" s="4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2.75" customHeight="1">
      <c r="A66" s="72"/>
      <c r="B66" s="29" t="s">
        <v>102</v>
      </c>
      <c r="C66" s="75"/>
      <c r="D66" s="35" t="s">
        <v>103</v>
      </c>
      <c r="E66" s="36">
        <v>0.0</v>
      </c>
      <c r="F66" s="36">
        <v>2000.0</v>
      </c>
      <c r="G66" s="36">
        <f t="shared" si="4"/>
        <v>18000</v>
      </c>
      <c r="H66" s="36">
        <v>20000.0</v>
      </c>
      <c r="I66" s="36">
        <v>20000.0</v>
      </c>
      <c r="J66" s="37"/>
      <c r="K66" s="38"/>
      <c r="L66" s="38"/>
      <c r="M66" s="4"/>
      <c r="N66" s="4"/>
      <c r="O66" s="4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2.75" customHeight="1">
      <c r="A67" s="72"/>
      <c r="B67" s="29" t="s">
        <v>104</v>
      </c>
      <c r="C67" s="75"/>
      <c r="D67" s="35" t="s">
        <v>105</v>
      </c>
      <c r="E67" s="36">
        <v>5000000.0</v>
      </c>
      <c r="F67" s="36">
        <v>0.0</v>
      </c>
      <c r="G67" s="36">
        <f t="shared" si="4"/>
        <v>0</v>
      </c>
      <c r="H67" s="36">
        <v>0.0</v>
      </c>
      <c r="I67" s="36">
        <v>0.0</v>
      </c>
      <c r="J67" s="37"/>
      <c r="K67" s="38"/>
      <c r="L67" s="38"/>
      <c r="M67" s="4"/>
      <c r="N67" s="4"/>
      <c r="O67" s="4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2.75" customHeight="1">
      <c r="A68" s="20"/>
      <c r="B68" s="29" t="s">
        <v>106</v>
      </c>
      <c r="C68" s="75"/>
      <c r="D68" s="35" t="s">
        <v>107</v>
      </c>
      <c r="E68" s="36">
        <v>24507.66</v>
      </c>
      <c r="F68" s="36">
        <v>4989.68</v>
      </c>
      <c r="G68" s="36">
        <f t="shared" si="4"/>
        <v>25010.32</v>
      </c>
      <c r="H68" s="36">
        <v>30000.0</v>
      </c>
      <c r="I68" s="36">
        <v>30000.0</v>
      </c>
      <c r="J68" s="37"/>
      <c r="K68" s="38"/>
      <c r="L68" s="38"/>
      <c r="M68" s="4"/>
      <c r="N68" s="4"/>
      <c r="O68" s="4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2.75" customHeight="1">
      <c r="A69" s="20"/>
      <c r="B69" s="29" t="s">
        <v>108</v>
      </c>
      <c r="C69" s="75"/>
      <c r="D69" s="35" t="s">
        <v>109</v>
      </c>
      <c r="E69" s="36">
        <v>57813.01</v>
      </c>
      <c r="F69" s="36">
        <v>31740.07</v>
      </c>
      <c r="G69" s="36">
        <f t="shared" si="4"/>
        <v>73259.93</v>
      </c>
      <c r="H69" s="36">
        <v>105000.0</v>
      </c>
      <c r="I69" s="36">
        <v>100000.0</v>
      </c>
      <c r="J69" s="37"/>
      <c r="K69" s="38"/>
      <c r="L69" s="38"/>
      <c r="M69" s="4"/>
      <c r="N69" s="4"/>
      <c r="O69" s="4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2.75" customHeight="1">
      <c r="A70" s="20"/>
      <c r="B70" s="29" t="s">
        <v>110</v>
      </c>
      <c r="C70" s="75"/>
      <c r="D70" s="35" t="s">
        <v>111</v>
      </c>
      <c r="E70" s="36">
        <v>0.0</v>
      </c>
      <c r="F70" s="36">
        <v>0.0</v>
      </c>
      <c r="G70" s="36">
        <f t="shared" si="4"/>
        <v>120000</v>
      </c>
      <c r="H70" s="36">
        <v>120000.0</v>
      </c>
      <c r="I70" s="36">
        <v>120000.0</v>
      </c>
      <c r="J70" s="37"/>
      <c r="K70" s="38"/>
      <c r="L70" s="38"/>
      <c r="M70" s="4"/>
      <c r="N70" s="4"/>
      <c r="O70" s="4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2.75" customHeight="1">
      <c r="A71" s="20"/>
      <c r="B71" s="29" t="s">
        <v>112</v>
      </c>
      <c r="C71" s="75"/>
      <c r="D71" s="35" t="s">
        <v>113</v>
      </c>
      <c r="E71" s="36">
        <v>10750.0</v>
      </c>
      <c r="F71" s="36">
        <v>0.0</v>
      </c>
      <c r="G71" s="36">
        <f t="shared" si="4"/>
        <v>10000</v>
      </c>
      <c r="H71" s="36">
        <v>10000.0</v>
      </c>
      <c r="I71" s="36">
        <v>10000.0</v>
      </c>
      <c r="J71" s="37"/>
      <c r="K71" s="38"/>
      <c r="L71" s="38"/>
      <c r="M71" s="4"/>
      <c r="N71" s="4"/>
      <c r="O71" s="4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2.75" customHeight="1">
      <c r="A72" s="20"/>
      <c r="B72" s="29" t="s">
        <v>114</v>
      </c>
      <c r="C72" s="6"/>
      <c r="D72" s="35" t="s">
        <v>115</v>
      </c>
      <c r="E72" s="36">
        <v>998644.59</v>
      </c>
      <c r="F72" s="36">
        <v>263674.3</v>
      </c>
      <c r="G72" s="36">
        <f t="shared" si="4"/>
        <v>1036325.7</v>
      </c>
      <c r="H72" s="36">
        <v>1300000.0</v>
      </c>
      <c r="I72" s="36">
        <v>1300000.0</v>
      </c>
      <c r="J72" s="37"/>
      <c r="K72" s="38"/>
      <c r="L72" s="38"/>
      <c r="M72" s="4"/>
      <c r="N72" s="4"/>
      <c r="O72" s="4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2.75" customHeight="1">
      <c r="A73" s="72"/>
      <c r="B73" s="29" t="s">
        <v>116</v>
      </c>
      <c r="C73" s="6"/>
      <c r="D73" s="35" t="s">
        <v>117</v>
      </c>
      <c r="E73" s="36">
        <v>320000.0</v>
      </c>
      <c r="F73" s="36">
        <v>320000.0</v>
      </c>
      <c r="G73" s="36">
        <f t="shared" si="4"/>
        <v>0</v>
      </c>
      <c r="H73" s="36">
        <v>320000.0</v>
      </c>
      <c r="I73" s="36">
        <v>320000.0</v>
      </c>
      <c r="J73" s="37"/>
      <c r="K73" s="38"/>
      <c r="L73" s="38"/>
      <c r="M73" s="4"/>
      <c r="N73" s="4"/>
      <c r="O73" s="4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2.75" customHeight="1">
      <c r="A74" s="72"/>
      <c r="B74" s="29" t="s">
        <v>118</v>
      </c>
      <c r="C74" s="6"/>
      <c r="D74" s="35" t="s">
        <v>119</v>
      </c>
      <c r="E74" s="36">
        <v>18814.0</v>
      </c>
      <c r="F74" s="36">
        <v>3144.0</v>
      </c>
      <c r="G74" s="36">
        <f t="shared" si="4"/>
        <v>26856</v>
      </c>
      <c r="H74" s="36">
        <v>30000.0</v>
      </c>
      <c r="I74" s="36">
        <v>30000.0</v>
      </c>
      <c r="J74" s="37"/>
      <c r="K74" s="38"/>
      <c r="L74" s="38"/>
      <c r="M74" s="4"/>
      <c r="N74" s="4"/>
      <c r="O74" s="4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2.75" customHeight="1">
      <c r="A75" s="72"/>
      <c r="B75" s="29" t="s">
        <v>120</v>
      </c>
      <c r="C75" s="6"/>
      <c r="D75" s="35" t="s">
        <v>121</v>
      </c>
      <c r="E75" s="36">
        <v>0.0</v>
      </c>
      <c r="F75" s="36">
        <v>0.0</v>
      </c>
      <c r="G75" s="36">
        <f t="shared" si="4"/>
        <v>100000</v>
      </c>
      <c r="H75" s="36">
        <v>100000.0</v>
      </c>
      <c r="I75" s="36">
        <v>0.0</v>
      </c>
      <c r="J75" s="37"/>
      <c r="K75" s="38"/>
      <c r="L75" s="38"/>
      <c r="M75" s="4"/>
      <c r="N75" s="4"/>
      <c r="O75" s="4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2.75" customHeight="1">
      <c r="A76" s="76"/>
      <c r="B76" s="9" t="s">
        <v>122</v>
      </c>
      <c r="C76" s="2"/>
      <c r="D76" s="57" t="s">
        <v>123</v>
      </c>
      <c r="E76" s="77">
        <v>123102.82</v>
      </c>
      <c r="F76" s="77">
        <v>166282.0</v>
      </c>
      <c r="G76" s="36">
        <f t="shared" si="4"/>
        <v>283718</v>
      </c>
      <c r="H76" s="77">
        <f>450000</f>
        <v>450000</v>
      </c>
      <c r="I76" s="77">
        <v>500000.0</v>
      </c>
      <c r="J76" s="78"/>
      <c r="K76" s="42"/>
      <c r="L76" s="42"/>
      <c r="M76" s="4"/>
      <c r="N76" s="4"/>
      <c r="O76" s="4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2.75" customHeight="1">
      <c r="A77" s="72"/>
      <c r="B77" s="29" t="s">
        <v>124</v>
      </c>
      <c r="C77" s="6"/>
      <c r="D77" s="35" t="s">
        <v>123</v>
      </c>
      <c r="E77" s="36">
        <v>12500.0</v>
      </c>
      <c r="F77" s="36">
        <v>0.0</v>
      </c>
      <c r="G77" s="36">
        <f t="shared" si="4"/>
        <v>200000</v>
      </c>
      <c r="H77" s="36">
        <v>200000.0</v>
      </c>
      <c r="I77" s="36">
        <v>300000.0</v>
      </c>
      <c r="J77" s="37"/>
      <c r="K77" s="38"/>
      <c r="L77" s="38"/>
      <c r="M77" s="4"/>
      <c r="N77" s="4"/>
      <c r="O77" s="4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2.75" customHeight="1">
      <c r="A78" s="72"/>
      <c r="B78" s="29" t="s">
        <v>125</v>
      </c>
      <c r="C78" s="6"/>
      <c r="D78" s="35" t="s">
        <v>123</v>
      </c>
      <c r="E78" s="36">
        <v>1191051.4</v>
      </c>
      <c r="F78" s="36">
        <v>0.0</v>
      </c>
      <c r="G78" s="36">
        <f t="shared" si="4"/>
        <v>1368000</v>
      </c>
      <c r="H78" s="36">
        <v>1368000.0</v>
      </c>
      <c r="I78" s="36">
        <v>1500000.0</v>
      </c>
      <c r="J78" s="37"/>
      <c r="K78" s="38"/>
      <c r="L78" s="38"/>
      <c r="M78" s="4"/>
      <c r="N78" s="4"/>
      <c r="O78" s="4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2.75" customHeight="1">
      <c r="A79" s="72"/>
      <c r="B79" s="79" t="s">
        <v>126</v>
      </c>
      <c r="C79" s="80"/>
      <c r="D79" s="35" t="s">
        <v>123</v>
      </c>
      <c r="E79" s="81">
        <v>0.0</v>
      </c>
      <c r="F79" s="81">
        <v>0.0</v>
      </c>
      <c r="G79" s="36">
        <f t="shared" si="4"/>
        <v>100000</v>
      </c>
      <c r="H79" s="82">
        <v>100000.0</v>
      </c>
      <c r="I79" s="82">
        <v>0.0</v>
      </c>
      <c r="J79" s="83"/>
      <c r="K79" s="84"/>
      <c r="L79" s="84"/>
      <c r="M79" s="4"/>
      <c r="N79" s="4"/>
      <c r="O79" s="4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1.25" customHeight="1">
      <c r="A80" s="72"/>
      <c r="B80" s="79"/>
      <c r="C80" s="80"/>
      <c r="D80" s="72"/>
      <c r="E80" s="81"/>
      <c r="F80" s="81"/>
      <c r="G80" s="77"/>
      <c r="H80" s="82"/>
      <c r="I80" s="82"/>
      <c r="J80" s="83"/>
      <c r="K80" s="84"/>
      <c r="L80" s="84"/>
      <c r="M80" s="4"/>
      <c r="N80" s="4"/>
      <c r="O80" s="4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2.75" customHeight="1">
      <c r="A81" s="72"/>
      <c r="B81" s="85" t="s">
        <v>127</v>
      </c>
      <c r="C81" s="6"/>
      <c r="D81" s="86" t="s">
        <v>128</v>
      </c>
      <c r="E81" s="36">
        <v>4500000.0</v>
      </c>
      <c r="F81" s="36">
        <v>6000000.0</v>
      </c>
      <c r="G81" s="77">
        <f>H81-F81</f>
        <v>0</v>
      </c>
      <c r="H81" s="36">
        <v>6000000.0</v>
      </c>
      <c r="I81" s="36">
        <v>7500000.0</v>
      </c>
      <c r="J81" s="37"/>
      <c r="K81" s="38"/>
      <c r="L81" s="38"/>
      <c r="M81" s="4"/>
      <c r="N81" s="4"/>
      <c r="O81" s="4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2.75" customHeight="1">
      <c r="A82" s="72"/>
      <c r="B82" s="87" t="s">
        <v>129</v>
      </c>
      <c r="C82" s="6"/>
      <c r="D82" s="20"/>
      <c r="E82" s="36"/>
      <c r="F82" s="36"/>
      <c r="G82" s="77"/>
      <c r="H82" s="36"/>
      <c r="I82" s="36"/>
      <c r="J82" s="37"/>
      <c r="K82" s="38"/>
      <c r="L82" s="38"/>
      <c r="M82" s="4"/>
      <c r="N82" s="4"/>
      <c r="O82" s="4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7.5" customHeight="1">
      <c r="A83" s="88"/>
      <c r="B83" s="89"/>
      <c r="C83" s="63"/>
      <c r="D83" s="90"/>
      <c r="E83" s="65"/>
      <c r="F83" s="65"/>
      <c r="G83" s="91"/>
      <c r="H83" s="65"/>
      <c r="I83" s="65"/>
      <c r="J83" s="37"/>
      <c r="K83" s="38"/>
      <c r="L83" s="38"/>
      <c r="M83" s="4"/>
      <c r="N83" s="4"/>
      <c r="O83" s="4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2.75" customHeight="1">
      <c r="A84" s="66"/>
      <c r="B84" s="92"/>
      <c r="C84" s="6"/>
      <c r="D84" s="16"/>
      <c r="E84" s="37"/>
      <c r="F84" s="37"/>
      <c r="G84" s="78"/>
      <c r="H84" s="37"/>
      <c r="I84" s="37"/>
      <c r="J84" s="37"/>
      <c r="K84" s="38"/>
      <c r="L84" s="38"/>
      <c r="M84" s="4"/>
      <c r="N84" s="4"/>
      <c r="O84" s="4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2.75" customHeight="1">
      <c r="A85" s="66"/>
      <c r="B85" s="92"/>
      <c r="C85" s="6"/>
      <c r="D85" s="16"/>
      <c r="E85" s="37"/>
      <c r="F85" s="37"/>
      <c r="G85" s="78"/>
      <c r="H85" s="37"/>
      <c r="I85" s="37"/>
      <c r="J85" s="37"/>
      <c r="K85" s="38"/>
      <c r="L85" s="38"/>
      <c r="M85" s="4"/>
      <c r="N85" s="4"/>
      <c r="O85" s="4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2.75" customHeight="1">
      <c r="A86" s="2"/>
      <c r="B86" s="2"/>
      <c r="C86" s="2"/>
      <c r="D86" s="3"/>
      <c r="E86" s="2"/>
      <c r="F86" s="2"/>
      <c r="G86" s="2"/>
      <c r="H86" s="2"/>
      <c r="I86" s="2"/>
      <c r="J86" s="2"/>
      <c r="K86" s="38"/>
      <c r="L86" s="38"/>
      <c r="M86" s="4"/>
      <c r="N86" s="4"/>
      <c r="O86" s="4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2.75" customHeight="1">
      <c r="A87" s="5" t="s">
        <v>2</v>
      </c>
      <c r="J87" s="2"/>
      <c r="K87" s="38"/>
      <c r="L87" s="38"/>
      <c r="M87" s="4"/>
      <c r="N87" s="4"/>
      <c r="O87" s="4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3" t="s">
        <v>3</v>
      </c>
      <c r="J88" s="2"/>
      <c r="K88" s="4"/>
      <c r="L88" s="4"/>
      <c r="M88" s="4"/>
      <c r="N88" s="4"/>
      <c r="O88" s="4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2.0" customHeight="1">
      <c r="A89" s="3" t="s">
        <v>77</v>
      </c>
      <c r="J89" s="2"/>
      <c r="K89" s="4"/>
      <c r="L89" s="4"/>
      <c r="M89" s="4"/>
      <c r="N89" s="4"/>
      <c r="O89" s="4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2.75" customHeight="1">
      <c r="A90" s="2"/>
      <c r="B90" s="2"/>
      <c r="C90" s="2"/>
      <c r="D90" s="3"/>
      <c r="E90" s="2"/>
      <c r="F90" s="2"/>
      <c r="G90" s="2"/>
      <c r="H90" s="2"/>
      <c r="I90" s="2"/>
      <c r="J90" s="3"/>
      <c r="K90" s="10"/>
      <c r="L90" s="10"/>
      <c r="M90" s="4"/>
      <c r="N90" s="4"/>
      <c r="O90" s="4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2.75" customHeight="1">
      <c r="A91" s="2" t="s">
        <v>130</v>
      </c>
      <c r="B91" s="2"/>
      <c r="C91" s="8"/>
      <c r="D91" s="3"/>
      <c r="E91" s="2"/>
      <c r="F91" s="9"/>
      <c r="G91" s="9"/>
      <c r="H91" s="9"/>
      <c r="I91" s="2"/>
      <c r="J91" s="93"/>
      <c r="K91" s="94"/>
      <c r="L91" s="94"/>
      <c r="M91" s="4"/>
      <c r="N91" s="4"/>
      <c r="O91" s="4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2.75" customHeight="1">
      <c r="A92" s="11" t="s">
        <v>6</v>
      </c>
      <c r="B92" s="12"/>
      <c r="C92" s="13"/>
      <c r="D92" s="14" t="s">
        <v>7</v>
      </c>
      <c r="E92" s="14" t="s">
        <v>8</v>
      </c>
      <c r="F92" s="15" t="s">
        <v>9</v>
      </c>
      <c r="G92" s="12"/>
      <c r="H92" s="13"/>
      <c r="I92" s="14" t="s">
        <v>10</v>
      </c>
      <c r="J92" s="16"/>
      <c r="K92" s="17"/>
      <c r="L92" s="17"/>
      <c r="M92" s="4"/>
      <c r="N92" s="4"/>
      <c r="O92" s="4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2.75" customHeight="1">
      <c r="A93" s="18"/>
      <c r="C93" s="19"/>
      <c r="D93" s="20" t="s">
        <v>11</v>
      </c>
      <c r="E93" s="21" t="s">
        <v>12</v>
      </c>
      <c r="F93" s="21" t="s">
        <v>13</v>
      </c>
      <c r="G93" s="22" t="s">
        <v>14</v>
      </c>
      <c r="H93" s="21" t="s">
        <v>15</v>
      </c>
      <c r="I93" s="21" t="s">
        <v>16</v>
      </c>
      <c r="J93" s="16"/>
      <c r="K93" s="17"/>
      <c r="L93" s="17"/>
      <c r="M93" s="4"/>
      <c r="N93" s="4"/>
      <c r="O93" s="4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2.75" customHeight="1">
      <c r="A94" s="23"/>
      <c r="B94" s="24"/>
      <c r="C94" s="25"/>
      <c r="D94" s="26"/>
      <c r="E94" s="26" t="s">
        <v>17</v>
      </c>
      <c r="F94" s="27" t="s">
        <v>17</v>
      </c>
      <c r="G94" s="27" t="s">
        <v>18</v>
      </c>
      <c r="H94" s="27" t="s">
        <v>18</v>
      </c>
      <c r="I94" s="27" t="s">
        <v>18</v>
      </c>
      <c r="J94" s="3"/>
      <c r="K94" s="10"/>
      <c r="L94" s="10"/>
      <c r="M94" s="4"/>
      <c r="N94" s="4"/>
      <c r="O94" s="4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3.5" customHeight="1">
      <c r="A95" s="95"/>
      <c r="B95" s="96" t="s">
        <v>131</v>
      </c>
      <c r="C95" s="97"/>
      <c r="D95" s="67"/>
      <c r="E95" s="98" t="s">
        <v>132</v>
      </c>
      <c r="F95" s="99"/>
      <c r="G95" s="100"/>
      <c r="H95" s="101"/>
      <c r="I95" s="101"/>
      <c r="J95" s="102"/>
      <c r="K95" s="10"/>
      <c r="L95" s="10"/>
      <c r="M95" s="4"/>
      <c r="N95" s="4"/>
      <c r="O95" s="4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3.5" customHeight="1">
      <c r="A96" s="41"/>
      <c r="B96" s="29" t="s">
        <v>133</v>
      </c>
      <c r="C96" s="6"/>
      <c r="D96" s="86" t="s">
        <v>134</v>
      </c>
      <c r="E96" s="36">
        <v>3644000.0</v>
      </c>
      <c r="F96" s="36">
        <v>1670000.0</v>
      </c>
      <c r="G96" s="81">
        <f t="shared" ref="G96:G98" si="5">H96-F96</f>
        <v>3630000</v>
      </c>
      <c r="H96" s="36">
        <v>5300000.0</v>
      </c>
      <c r="I96" s="36">
        <v>7200000.0</v>
      </c>
      <c r="J96" s="37"/>
      <c r="K96" s="10"/>
      <c r="L96" s="10"/>
      <c r="M96" s="4"/>
      <c r="N96" s="4"/>
      <c r="O96" s="4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3.5" customHeight="1">
      <c r="A97" s="41"/>
      <c r="B97" s="29" t="s">
        <v>135</v>
      </c>
      <c r="C97" s="6"/>
      <c r="D97" s="86" t="s">
        <v>134</v>
      </c>
      <c r="E97" s="36">
        <v>21000.0</v>
      </c>
      <c r="F97" s="36">
        <v>114000.0</v>
      </c>
      <c r="G97" s="81">
        <f t="shared" si="5"/>
        <v>756000</v>
      </c>
      <c r="H97" s="36">
        <f>500000+370000</f>
        <v>870000</v>
      </c>
      <c r="I97" s="36">
        <v>378000.0</v>
      </c>
      <c r="J97" s="37"/>
      <c r="K97" s="10"/>
      <c r="L97" s="10"/>
      <c r="M97" s="4"/>
      <c r="N97" s="4"/>
      <c r="O97" s="4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3.5" customHeight="1">
      <c r="A98" s="41"/>
      <c r="B98" s="29" t="s">
        <v>136</v>
      </c>
      <c r="C98" s="2"/>
      <c r="D98" s="103" t="s">
        <v>123</v>
      </c>
      <c r="E98" s="36">
        <v>29900.0</v>
      </c>
      <c r="F98" s="36">
        <v>0.0</v>
      </c>
      <c r="G98" s="81">
        <f t="shared" si="5"/>
        <v>30000</v>
      </c>
      <c r="H98" s="36">
        <v>30000.0</v>
      </c>
      <c r="I98" s="36">
        <v>200000.0</v>
      </c>
      <c r="J98" s="37"/>
      <c r="K98" s="10"/>
      <c r="L98" s="10"/>
      <c r="M98" s="4"/>
      <c r="N98" s="4"/>
      <c r="O98" s="4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7.5" customHeight="1">
      <c r="A99" s="20"/>
      <c r="B99" s="16"/>
      <c r="C99" s="104"/>
      <c r="D99" s="30"/>
      <c r="E99" s="16"/>
      <c r="F99" s="105"/>
      <c r="G99" s="106"/>
      <c r="H99" s="104"/>
      <c r="I99" s="106"/>
      <c r="J99" s="3"/>
      <c r="K99" s="10"/>
      <c r="L99" s="10"/>
      <c r="M99" s="4"/>
      <c r="N99" s="4"/>
      <c r="O99" s="4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0" customHeight="1">
      <c r="A100" s="72"/>
      <c r="B100" s="85" t="s">
        <v>137</v>
      </c>
      <c r="C100" s="75"/>
      <c r="D100" s="107"/>
      <c r="E100" s="108" t="s">
        <v>138</v>
      </c>
      <c r="F100" s="36"/>
      <c r="G100" s="77"/>
      <c r="H100" s="108" t="s">
        <v>139</v>
      </c>
      <c r="I100" s="108" t="s">
        <v>139</v>
      </c>
      <c r="J100" s="102"/>
      <c r="K100" s="10"/>
      <c r="L100" s="10"/>
      <c r="M100" s="4"/>
      <c r="N100" s="4"/>
      <c r="O100" s="4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2.75" customHeight="1">
      <c r="A101" s="72"/>
      <c r="B101" s="29" t="s">
        <v>140</v>
      </c>
      <c r="C101" s="75"/>
      <c r="D101" s="35" t="s">
        <v>141</v>
      </c>
      <c r="E101" s="36">
        <v>33421.0</v>
      </c>
      <c r="F101" s="36">
        <v>0.0</v>
      </c>
      <c r="G101" s="36">
        <f t="shared" ref="G101:G110" si="6">H101-F101</f>
        <v>100000</v>
      </c>
      <c r="H101" s="36">
        <v>100000.0</v>
      </c>
      <c r="I101" s="36">
        <v>100000.0</v>
      </c>
      <c r="J101" s="37"/>
      <c r="K101" s="10"/>
      <c r="L101" s="10"/>
      <c r="M101" s="4"/>
      <c r="N101" s="4"/>
      <c r="O101" s="4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2.75" customHeight="1">
      <c r="A102" s="72"/>
      <c r="B102" s="29" t="s">
        <v>73</v>
      </c>
      <c r="C102" s="75"/>
      <c r="D102" s="35" t="s">
        <v>74</v>
      </c>
      <c r="E102" s="36">
        <v>0.0</v>
      </c>
      <c r="F102" s="36">
        <v>0.0</v>
      </c>
      <c r="G102" s="36">
        <f t="shared" si="6"/>
        <v>10000</v>
      </c>
      <c r="H102" s="36">
        <v>10000.0</v>
      </c>
      <c r="I102" s="36">
        <v>10000.0</v>
      </c>
      <c r="J102" s="37"/>
      <c r="K102" s="10"/>
      <c r="L102" s="10"/>
      <c r="M102" s="4"/>
      <c r="N102" s="4"/>
      <c r="O102" s="4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2.75" customHeight="1">
      <c r="A103" s="72"/>
      <c r="B103" s="29" t="s">
        <v>142</v>
      </c>
      <c r="C103" s="75"/>
      <c r="D103" s="35" t="s">
        <v>76</v>
      </c>
      <c r="E103" s="36">
        <v>1569634.59</v>
      </c>
      <c r="F103" s="36">
        <v>0.0</v>
      </c>
      <c r="G103" s="36">
        <f t="shared" si="6"/>
        <v>2030000</v>
      </c>
      <c r="H103" s="36">
        <v>2030000.0</v>
      </c>
      <c r="I103" s="36">
        <v>2030000.0</v>
      </c>
      <c r="J103" s="37"/>
      <c r="K103" s="10"/>
      <c r="L103" s="10"/>
      <c r="M103" s="4"/>
      <c r="N103" s="4"/>
      <c r="O103" s="4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2.75" customHeight="1">
      <c r="A104" s="72"/>
      <c r="B104" s="29" t="s">
        <v>143</v>
      </c>
      <c r="C104" s="75"/>
      <c r="D104" s="35" t="s">
        <v>144</v>
      </c>
      <c r="E104" s="36">
        <v>1987996.0</v>
      </c>
      <c r="F104" s="36">
        <v>0.0</v>
      </c>
      <c r="G104" s="36">
        <f t="shared" si="6"/>
        <v>2000000</v>
      </c>
      <c r="H104" s="36">
        <v>2000000.0</v>
      </c>
      <c r="I104" s="36">
        <v>2000000.0</v>
      </c>
      <c r="J104" s="37"/>
      <c r="K104" s="10"/>
      <c r="L104" s="10"/>
      <c r="M104" s="4"/>
      <c r="N104" s="4"/>
      <c r="O104" s="4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2.75" customHeight="1">
      <c r="A105" s="72"/>
      <c r="B105" s="29" t="s">
        <v>110</v>
      </c>
      <c r="C105" s="75"/>
      <c r="D105" s="35" t="s">
        <v>111</v>
      </c>
      <c r="E105" s="36">
        <v>95740.0</v>
      </c>
      <c r="F105" s="36">
        <v>0.0</v>
      </c>
      <c r="G105" s="36">
        <f t="shared" si="6"/>
        <v>150000</v>
      </c>
      <c r="H105" s="36">
        <v>150000.0</v>
      </c>
      <c r="I105" s="36">
        <v>150000.0</v>
      </c>
      <c r="J105" s="37"/>
      <c r="K105" s="10"/>
      <c r="L105" s="10"/>
      <c r="M105" s="4"/>
      <c r="N105" s="4"/>
      <c r="O105" s="4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2.75" customHeight="1">
      <c r="A106" s="72"/>
      <c r="B106" s="29" t="s">
        <v>145</v>
      </c>
      <c r="C106" s="75"/>
      <c r="D106" s="35" t="s">
        <v>146</v>
      </c>
      <c r="E106" s="36">
        <v>0.0</v>
      </c>
      <c r="F106" s="36">
        <v>0.0</v>
      </c>
      <c r="G106" s="36">
        <f t="shared" si="6"/>
        <v>20000</v>
      </c>
      <c r="H106" s="36">
        <v>20000.0</v>
      </c>
      <c r="I106" s="36">
        <v>20000.0</v>
      </c>
      <c r="J106" s="37"/>
      <c r="K106" s="10"/>
      <c r="L106" s="10"/>
      <c r="M106" s="4"/>
      <c r="N106" s="4"/>
      <c r="O106" s="4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2.75" customHeight="1">
      <c r="A107" s="72"/>
      <c r="B107" s="29" t="s">
        <v>147</v>
      </c>
      <c r="C107" s="75"/>
      <c r="D107" s="35" t="s">
        <v>148</v>
      </c>
      <c r="E107" s="36">
        <v>9965.0</v>
      </c>
      <c r="F107" s="36">
        <v>0.0</v>
      </c>
      <c r="G107" s="36">
        <f t="shared" si="6"/>
        <v>15000</v>
      </c>
      <c r="H107" s="36">
        <v>15000.0</v>
      </c>
      <c r="I107" s="36">
        <v>15000.0</v>
      </c>
      <c r="J107" s="37"/>
      <c r="K107" s="10"/>
      <c r="L107" s="10"/>
      <c r="M107" s="4"/>
      <c r="N107" s="4"/>
      <c r="O107" s="4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2.75" customHeight="1">
      <c r="A108" s="72"/>
      <c r="B108" s="29" t="s">
        <v>149</v>
      </c>
      <c r="C108" s="75"/>
      <c r="D108" s="35" t="s">
        <v>150</v>
      </c>
      <c r="E108" s="36">
        <v>0.0</v>
      </c>
      <c r="F108" s="36">
        <v>0.0</v>
      </c>
      <c r="G108" s="36">
        <f t="shared" si="6"/>
        <v>60000</v>
      </c>
      <c r="H108" s="36">
        <v>60000.0</v>
      </c>
      <c r="I108" s="36">
        <v>60000.0</v>
      </c>
      <c r="J108" s="37"/>
      <c r="K108" s="10"/>
      <c r="L108" s="10"/>
      <c r="M108" s="4"/>
      <c r="N108" s="4"/>
      <c r="O108" s="4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2.75" customHeight="1">
      <c r="A109" s="72"/>
      <c r="B109" s="29" t="s">
        <v>151</v>
      </c>
      <c r="C109" s="75"/>
      <c r="D109" s="35" t="s">
        <v>152</v>
      </c>
      <c r="E109" s="36">
        <v>0.0</v>
      </c>
      <c r="F109" s="36">
        <v>0.0</v>
      </c>
      <c r="G109" s="36">
        <f t="shared" si="6"/>
        <v>20000</v>
      </c>
      <c r="H109" s="36">
        <v>20000.0</v>
      </c>
      <c r="I109" s="36">
        <v>20000.0</v>
      </c>
      <c r="J109" s="37"/>
      <c r="K109" s="38"/>
      <c r="L109" s="38"/>
      <c r="M109" s="4"/>
      <c r="N109" s="4"/>
      <c r="O109" s="4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2.75" customHeight="1">
      <c r="A110" s="72"/>
      <c r="B110" s="29" t="s">
        <v>136</v>
      </c>
      <c r="C110" s="75"/>
      <c r="D110" s="35" t="s">
        <v>123</v>
      </c>
      <c r="E110" s="36">
        <v>1020000.0</v>
      </c>
      <c r="F110" s="36">
        <v>0.0</v>
      </c>
      <c r="G110" s="36">
        <f t="shared" si="6"/>
        <v>595000</v>
      </c>
      <c r="H110" s="36">
        <v>595000.0</v>
      </c>
      <c r="I110" s="36">
        <v>595000.0</v>
      </c>
      <c r="J110" s="37"/>
      <c r="K110" s="38"/>
      <c r="L110" s="38"/>
      <c r="M110" s="4"/>
      <c r="N110" s="4"/>
      <c r="O110" s="4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7.5" customHeight="1">
      <c r="A111" s="72"/>
      <c r="B111" s="79"/>
      <c r="C111" s="80"/>
      <c r="D111" s="72"/>
      <c r="E111" s="81"/>
      <c r="F111" s="81"/>
      <c r="G111" s="77"/>
      <c r="H111" s="82"/>
      <c r="I111" s="82"/>
      <c r="J111" s="83"/>
      <c r="K111" s="84"/>
      <c r="L111" s="84"/>
      <c r="M111" s="4"/>
      <c r="N111" s="4"/>
      <c r="O111" s="4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6.5" customHeight="1">
      <c r="A112" s="109"/>
      <c r="B112" s="110" t="s">
        <v>153</v>
      </c>
      <c r="C112" s="111"/>
      <c r="D112" s="76"/>
      <c r="E112" s="58"/>
      <c r="F112" s="112"/>
      <c r="G112" s="77"/>
      <c r="H112" s="113"/>
      <c r="I112" s="113"/>
      <c r="J112" s="59"/>
      <c r="K112" s="60"/>
      <c r="L112" s="60"/>
      <c r="M112" s="4"/>
      <c r="N112" s="4"/>
      <c r="O112" s="4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3.5" customHeight="1">
      <c r="A113" s="114"/>
      <c r="B113" s="29" t="s">
        <v>154</v>
      </c>
      <c r="C113" s="75"/>
      <c r="D113" s="115"/>
      <c r="E113" s="36"/>
      <c r="F113" s="77"/>
      <c r="G113" s="77"/>
      <c r="H113" s="116"/>
      <c r="I113" s="116"/>
      <c r="J113" s="117"/>
      <c r="K113" s="118"/>
      <c r="L113" s="118"/>
      <c r="M113" s="4"/>
      <c r="N113" s="4"/>
      <c r="O113" s="4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3.5" customHeight="1">
      <c r="A114" s="114"/>
      <c r="B114" s="29" t="s">
        <v>155</v>
      </c>
      <c r="C114" s="6"/>
      <c r="D114" s="35" t="s">
        <v>65</v>
      </c>
      <c r="E114" s="36">
        <v>446609.4</v>
      </c>
      <c r="F114" s="77">
        <v>0.0</v>
      </c>
      <c r="G114" s="77">
        <f t="shared" ref="G114:G115" si="7">H114-F114</f>
        <v>300000</v>
      </c>
      <c r="H114" s="77">
        <v>300000.0</v>
      </c>
      <c r="I114" s="77">
        <v>300000.0</v>
      </c>
      <c r="J114" s="78"/>
      <c r="K114" s="42"/>
      <c r="L114" s="42"/>
      <c r="M114" s="4"/>
      <c r="N114" s="4"/>
      <c r="O114" s="4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3.5" customHeight="1">
      <c r="A115" s="114"/>
      <c r="B115" s="6" t="s">
        <v>156</v>
      </c>
      <c r="C115" s="6"/>
      <c r="D115" s="35" t="s">
        <v>69</v>
      </c>
      <c r="E115" s="36">
        <v>4765.0</v>
      </c>
      <c r="F115" s="77">
        <v>0.0</v>
      </c>
      <c r="G115" s="77">
        <f t="shared" si="7"/>
        <v>700000</v>
      </c>
      <c r="H115" s="77">
        <v>700000.0</v>
      </c>
      <c r="I115" s="77">
        <v>700000.0</v>
      </c>
      <c r="J115" s="78"/>
      <c r="K115" s="42"/>
      <c r="L115" s="42"/>
      <c r="M115" s="4"/>
      <c r="N115" s="4"/>
      <c r="O115" s="4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6.0" customHeight="1">
      <c r="A116" s="72"/>
      <c r="B116" s="79"/>
      <c r="C116" s="80"/>
      <c r="D116" s="72"/>
      <c r="E116" s="81"/>
      <c r="F116" s="81"/>
      <c r="G116" s="77"/>
      <c r="H116" s="82"/>
      <c r="I116" s="82"/>
      <c r="J116" s="83"/>
      <c r="K116" s="84"/>
      <c r="L116" s="84"/>
      <c r="M116" s="4"/>
      <c r="N116" s="4"/>
      <c r="O116" s="4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2.75" customHeight="1">
      <c r="A117" s="72"/>
      <c r="B117" s="119" t="s">
        <v>157</v>
      </c>
      <c r="C117" s="80"/>
      <c r="D117" s="72"/>
      <c r="E117" s="81">
        <v>79628.76</v>
      </c>
      <c r="F117" s="81"/>
      <c r="G117" s="77"/>
      <c r="H117" s="82"/>
      <c r="I117" s="82"/>
      <c r="J117" s="83"/>
      <c r="K117" s="84"/>
      <c r="L117" s="84"/>
      <c r="M117" s="4"/>
      <c r="N117" s="4"/>
      <c r="O117" s="4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2.75" customHeight="1">
      <c r="A118" s="72"/>
      <c r="B118" s="79" t="s">
        <v>158</v>
      </c>
      <c r="C118" s="80"/>
      <c r="D118" s="35" t="s">
        <v>94</v>
      </c>
      <c r="E118" s="36"/>
      <c r="F118" s="36">
        <v>79628.76</v>
      </c>
      <c r="G118" s="77">
        <f>H118-F118</f>
        <v>123483.24</v>
      </c>
      <c r="H118" s="36">
        <f>169260+33852</f>
        <v>203112</v>
      </c>
      <c r="I118" s="36">
        <f>17698*12</f>
        <v>212376</v>
      </c>
      <c r="J118" s="37"/>
      <c r="K118" s="38"/>
      <c r="L118" s="38"/>
      <c r="M118" s="4"/>
      <c r="N118" s="4"/>
      <c r="O118" s="4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6.0" customHeight="1">
      <c r="A119" s="72"/>
      <c r="B119" s="79"/>
      <c r="C119" s="80"/>
      <c r="D119" s="72"/>
      <c r="E119" s="81"/>
      <c r="F119" s="81"/>
      <c r="G119" s="77"/>
      <c r="H119" s="82"/>
      <c r="I119" s="82"/>
      <c r="J119" s="83"/>
      <c r="K119" s="84"/>
      <c r="L119" s="84"/>
      <c r="M119" s="4"/>
      <c r="N119" s="4"/>
      <c r="O119" s="4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2.75" customHeight="1">
      <c r="A120" s="72"/>
      <c r="B120" s="120" t="s">
        <v>159</v>
      </c>
      <c r="C120" s="75"/>
      <c r="D120" s="107"/>
      <c r="E120" s="121"/>
      <c r="F120" s="121"/>
      <c r="G120" s="121"/>
      <c r="H120" s="121"/>
      <c r="I120" s="121"/>
      <c r="J120" s="122"/>
      <c r="K120" s="123"/>
      <c r="L120" s="123"/>
      <c r="M120" s="4"/>
      <c r="N120" s="4"/>
      <c r="O120" s="4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2.75" customHeight="1">
      <c r="A121" s="72"/>
      <c r="B121" s="29" t="s">
        <v>112</v>
      </c>
      <c r="C121" s="75"/>
      <c r="D121" s="35" t="s">
        <v>113</v>
      </c>
      <c r="E121" s="81">
        <v>162000.0</v>
      </c>
      <c r="F121" s="81">
        <v>0.0</v>
      </c>
      <c r="G121" s="77">
        <f>H121-F121</f>
        <v>200000</v>
      </c>
      <c r="H121" s="36">
        <v>200000.0</v>
      </c>
      <c r="I121" s="36">
        <v>200000.0</v>
      </c>
      <c r="J121" s="48"/>
      <c r="K121" s="50"/>
      <c r="L121" s="50"/>
      <c r="M121" s="4"/>
      <c r="N121" s="4"/>
      <c r="O121" s="4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9.75" customHeight="1">
      <c r="A122" s="72"/>
      <c r="B122" s="79"/>
      <c r="C122" s="80"/>
      <c r="D122" s="72"/>
      <c r="E122" s="81"/>
      <c r="F122" s="81"/>
      <c r="G122" s="77"/>
      <c r="H122" s="82"/>
      <c r="I122" s="82"/>
      <c r="J122" s="83"/>
      <c r="K122" s="84"/>
      <c r="L122" s="84"/>
      <c r="M122" s="4"/>
      <c r="N122" s="4"/>
      <c r="O122" s="4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2.75" customHeight="1">
      <c r="A123" s="72"/>
      <c r="B123" s="124" t="s">
        <v>160</v>
      </c>
      <c r="C123" s="124"/>
      <c r="D123" s="107"/>
      <c r="E123" s="52"/>
      <c r="F123" s="125"/>
      <c r="G123" s="121"/>
      <c r="H123" s="126"/>
      <c r="I123" s="126"/>
      <c r="J123" s="102"/>
      <c r="K123" s="127"/>
      <c r="L123" s="127"/>
      <c r="M123" s="4"/>
      <c r="N123" s="4"/>
      <c r="O123" s="4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2.75" customHeight="1">
      <c r="A124" s="72"/>
      <c r="B124" s="29" t="s">
        <v>75</v>
      </c>
      <c r="C124" s="75"/>
      <c r="D124" s="35" t="s">
        <v>76</v>
      </c>
      <c r="E124" s="81">
        <f>521499+97860</f>
        <v>619359</v>
      </c>
      <c r="F124" s="81">
        <v>156500.0</v>
      </c>
      <c r="G124" s="77">
        <f t="shared" ref="G124:G127" si="8">H124-F124</f>
        <v>132050</v>
      </c>
      <c r="H124" s="36">
        <f>160000+128550</f>
        <v>288550</v>
      </c>
      <c r="I124" s="36">
        <v>50000.0</v>
      </c>
      <c r="J124" s="37"/>
      <c r="K124" s="38"/>
      <c r="L124" s="38"/>
      <c r="M124" s="4"/>
      <c r="N124" s="4"/>
      <c r="O124" s="4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2.75" customHeight="1">
      <c r="A125" s="72"/>
      <c r="B125" s="128" t="s">
        <v>161</v>
      </c>
      <c r="C125" s="6"/>
      <c r="D125" s="129" t="s">
        <v>76</v>
      </c>
      <c r="E125" s="81">
        <v>168196.0</v>
      </c>
      <c r="F125" s="81">
        <v>50000.0</v>
      </c>
      <c r="G125" s="77">
        <f t="shared" si="8"/>
        <v>0</v>
      </c>
      <c r="H125" s="36">
        <v>50000.0</v>
      </c>
      <c r="I125" s="36">
        <v>50000.0</v>
      </c>
      <c r="J125" s="37"/>
      <c r="K125" s="38"/>
      <c r="L125" s="38"/>
      <c r="M125" s="4"/>
      <c r="N125" s="4"/>
      <c r="O125" s="4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2.75" customHeight="1">
      <c r="A126" s="72"/>
      <c r="B126" s="130" t="s">
        <v>162</v>
      </c>
      <c r="C126" s="124"/>
      <c r="D126" s="35" t="s">
        <v>86</v>
      </c>
      <c r="E126" s="81">
        <v>15000.0</v>
      </c>
      <c r="F126" s="81">
        <v>15000.0</v>
      </c>
      <c r="G126" s="77">
        <f t="shared" si="8"/>
        <v>3000</v>
      </c>
      <c r="H126" s="36">
        <f>15000+3000</f>
        <v>18000</v>
      </c>
      <c r="I126" s="36">
        <v>18000.0</v>
      </c>
      <c r="J126" s="37"/>
      <c r="K126" s="38"/>
      <c r="L126" s="38"/>
      <c r="M126" s="4"/>
      <c r="N126" s="4"/>
      <c r="O126" s="4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2.75" customHeight="1">
      <c r="A127" s="88"/>
      <c r="B127" s="131" t="s">
        <v>163</v>
      </c>
      <c r="C127" s="132"/>
      <c r="D127" s="64" t="s">
        <v>94</v>
      </c>
      <c r="E127" s="133">
        <v>155102.66</v>
      </c>
      <c r="F127" s="133">
        <v>206478.56</v>
      </c>
      <c r="G127" s="91">
        <f t="shared" si="8"/>
        <v>314019.44</v>
      </c>
      <c r="H127" s="65">
        <f>473184+47314</f>
        <v>520498</v>
      </c>
      <c r="I127" s="65">
        <v>610560.0</v>
      </c>
      <c r="J127" s="37"/>
      <c r="K127" s="38"/>
      <c r="L127" s="38"/>
      <c r="M127" s="4"/>
      <c r="N127" s="4"/>
      <c r="O127" s="4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5.25" customHeight="1">
      <c r="A128" s="66"/>
      <c r="B128" s="29"/>
      <c r="C128" s="6"/>
      <c r="D128" s="16"/>
      <c r="E128" s="83"/>
      <c r="F128" s="83"/>
      <c r="G128" s="83"/>
      <c r="H128" s="37"/>
      <c r="I128" s="37"/>
      <c r="J128" s="37"/>
      <c r="K128" s="38"/>
      <c r="L128" s="38"/>
      <c r="M128" s="4"/>
      <c r="N128" s="4"/>
      <c r="O128" s="4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2.75" customHeight="1">
      <c r="A129" s="2"/>
      <c r="B129" s="2"/>
      <c r="C129" s="2"/>
      <c r="D129" s="3"/>
      <c r="E129" s="2"/>
      <c r="F129" s="2"/>
      <c r="G129" s="2"/>
      <c r="H129" s="2"/>
      <c r="I129" s="2"/>
      <c r="J129" s="37"/>
      <c r="K129" s="38"/>
      <c r="L129" s="38"/>
      <c r="M129" s="4"/>
      <c r="N129" s="4"/>
      <c r="O129" s="4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2.75" customHeight="1">
      <c r="A130" s="5" t="s">
        <v>2</v>
      </c>
      <c r="J130" s="37"/>
      <c r="K130" s="38"/>
      <c r="L130" s="38"/>
      <c r="M130" s="4"/>
      <c r="N130" s="4"/>
      <c r="O130" s="4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0" customHeight="1">
      <c r="A131" s="3" t="s">
        <v>3</v>
      </c>
      <c r="J131" s="2"/>
      <c r="K131" s="4"/>
      <c r="L131" s="4"/>
      <c r="M131" s="4"/>
      <c r="N131" s="4"/>
      <c r="O131" s="4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2.75" customHeight="1">
      <c r="A132" s="3" t="s">
        <v>77</v>
      </c>
      <c r="J132" s="2"/>
      <c r="K132" s="4"/>
      <c r="L132" s="4"/>
      <c r="M132" s="4"/>
      <c r="N132" s="4"/>
      <c r="O132" s="4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2.75" customHeight="1">
      <c r="A133" s="2"/>
      <c r="B133" s="2"/>
      <c r="C133" s="2"/>
      <c r="D133" s="3"/>
      <c r="E133" s="2"/>
      <c r="F133" s="2"/>
      <c r="G133" s="2"/>
      <c r="H133" s="2"/>
      <c r="I133" s="2"/>
      <c r="J133" s="3"/>
      <c r="K133" s="10"/>
      <c r="L133" s="10"/>
      <c r="M133" s="4"/>
      <c r="N133" s="4"/>
      <c r="O133" s="4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2.75" customHeight="1">
      <c r="A134" s="2" t="s">
        <v>164</v>
      </c>
      <c r="B134" s="2"/>
      <c r="C134" s="8"/>
      <c r="D134" s="3"/>
      <c r="E134" s="2"/>
      <c r="F134" s="9"/>
      <c r="G134" s="9"/>
      <c r="H134" s="9"/>
      <c r="I134" s="2"/>
      <c r="J134" s="93"/>
      <c r="K134" s="94"/>
      <c r="L134" s="94"/>
      <c r="M134" s="4"/>
      <c r="N134" s="4"/>
      <c r="O134" s="4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2.75" customHeight="1">
      <c r="A135" s="11" t="s">
        <v>6</v>
      </c>
      <c r="B135" s="12"/>
      <c r="C135" s="13"/>
      <c r="D135" s="14" t="s">
        <v>7</v>
      </c>
      <c r="E135" s="14" t="s">
        <v>8</v>
      </c>
      <c r="F135" s="15" t="s">
        <v>9</v>
      </c>
      <c r="G135" s="12"/>
      <c r="H135" s="13"/>
      <c r="I135" s="14" t="s">
        <v>10</v>
      </c>
      <c r="J135" s="16"/>
      <c r="K135" s="17"/>
      <c r="L135" s="17"/>
      <c r="M135" s="4"/>
      <c r="N135" s="4"/>
      <c r="O135" s="4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2.75" customHeight="1">
      <c r="A136" s="18"/>
      <c r="C136" s="19"/>
      <c r="D136" s="20" t="s">
        <v>11</v>
      </c>
      <c r="E136" s="21" t="s">
        <v>12</v>
      </c>
      <c r="F136" s="21" t="s">
        <v>13</v>
      </c>
      <c r="G136" s="22" t="s">
        <v>14</v>
      </c>
      <c r="H136" s="21" t="s">
        <v>15</v>
      </c>
      <c r="I136" s="21" t="s">
        <v>16</v>
      </c>
      <c r="J136" s="16"/>
      <c r="K136" s="17"/>
      <c r="L136" s="17"/>
      <c r="M136" s="4"/>
      <c r="N136" s="4"/>
      <c r="O136" s="4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2.75" customHeight="1">
      <c r="A137" s="23"/>
      <c r="B137" s="24"/>
      <c r="C137" s="25"/>
      <c r="D137" s="26"/>
      <c r="E137" s="26" t="s">
        <v>17</v>
      </c>
      <c r="F137" s="27" t="s">
        <v>17</v>
      </c>
      <c r="G137" s="27" t="s">
        <v>18</v>
      </c>
      <c r="H137" s="27" t="s">
        <v>18</v>
      </c>
      <c r="I137" s="27" t="s">
        <v>18</v>
      </c>
      <c r="J137" s="3"/>
      <c r="K137" s="10"/>
      <c r="L137" s="10"/>
      <c r="M137" s="4"/>
      <c r="N137" s="4"/>
      <c r="O137" s="4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2.75" customHeight="1">
      <c r="A138" s="72"/>
      <c r="B138" s="29" t="s">
        <v>165</v>
      </c>
      <c r="C138" s="6"/>
      <c r="D138" s="35" t="s">
        <v>99</v>
      </c>
      <c r="E138" s="81">
        <v>88970.0</v>
      </c>
      <c r="F138" s="81">
        <v>0.0</v>
      </c>
      <c r="G138" s="77">
        <f>H138-F138</f>
        <v>200000</v>
      </c>
      <c r="H138" s="36">
        <v>200000.0</v>
      </c>
      <c r="I138" s="36">
        <v>50000.0</v>
      </c>
      <c r="J138" s="37"/>
      <c r="K138" s="10"/>
      <c r="L138" s="10"/>
      <c r="M138" s="4"/>
      <c r="N138" s="4"/>
      <c r="O138" s="4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2.75" customHeight="1">
      <c r="A139" s="72"/>
      <c r="B139" s="29" t="s">
        <v>166</v>
      </c>
      <c r="C139" s="6"/>
      <c r="D139" s="107"/>
      <c r="E139" s="81"/>
      <c r="F139" s="81"/>
      <c r="G139" s="81"/>
      <c r="H139" s="36"/>
      <c r="I139" s="36"/>
      <c r="J139" s="37"/>
      <c r="K139" s="10"/>
      <c r="L139" s="10"/>
      <c r="M139" s="4"/>
      <c r="N139" s="4"/>
      <c r="O139" s="4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2.75" customHeight="1">
      <c r="A140" s="72"/>
      <c r="B140" s="29" t="s">
        <v>167</v>
      </c>
      <c r="C140" s="6"/>
      <c r="D140" s="35" t="s">
        <v>123</v>
      </c>
      <c r="E140" s="81">
        <v>2000000.0</v>
      </c>
      <c r="F140" s="81">
        <v>0.0</v>
      </c>
      <c r="G140" s="81">
        <v>0.0</v>
      </c>
      <c r="H140" s="36">
        <v>0.0</v>
      </c>
      <c r="I140" s="36">
        <v>0.0</v>
      </c>
      <c r="J140" s="37"/>
      <c r="K140" s="10"/>
      <c r="L140" s="10"/>
      <c r="M140" s="4"/>
      <c r="N140" s="4"/>
      <c r="O140" s="4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7.5" customHeight="1">
      <c r="A141" s="20"/>
      <c r="B141" s="16"/>
      <c r="C141" s="16"/>
      <c r="D141" s="30"/>
      <c r="E141" s="16"/>
      <c r="F141" s="105"/>
      <c r="G141" s="106"/>
      <c r="H141" s="104"/>
      <c r="I141" s="106"/>
      <c r="J141" s="3"/>
      <c r="K141" s="10"/>
      <c r="L141" s="10"/>
      <c r="M141" s="4"/>
      <c r="N141" s="4"/>
      <c r="O141" s="4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2.75" customHeight="1">
      <c r="A142" s="72"/>
      <c r="B142" s="120" t="s">
        <v>168</v>
      </c>
      <c r="C142" s="6"/>
      <c r="D142" s="107"/>
      <c r="E142" s="82"/>
      <c r="F142" s="81"/>
      <c r="G142" s="81"/>
      <c r="H142" s="36"/>
      <c r="I142" s="36"/>
      <c r="J142" s="37"/>
      <c r="K142" s="10"/>
      <c r="L142" s="10"/>
      <c r="M142" s="4"/>
      <c r="N142" s="4"/>
      <c r="O142" s="4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2.75" customHeight="1">
      <c r="A143" s="72"/>
      <c r="B143" s="29" t="s">
        <v>169</v>
      </c>
      <c r="C143" s="6"/>
      <c r="D143" s="35" t="s">
        <v>94</v>
      </c>
      <c r="E143" s="134">
        <v>2117068.94</v>
      </c>
      <c r="F143" s="126">
        <v>1085621.91</v>
      </c>
      <c r="G143" s="126">
        <f>H143-F143</f>
        <v>1752510.09</v>
      </c>
      <c r="H143" s="126">
        <f>2238984+599148</f>
        <v>2838132</v>
      </c>
      <c r="I143" s="126">
        <v>2964048.0</v>
      </c>
      <c r="J143" s="102"/>
      <c r="K143" s="10"/>
      <c r="L143" s="10"/>
      <c r="M143" s="4"/>
      <c r="N143" s="4"/>
      <c r="O143" s="4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8.25" customHeight="1">
      <c r="A144" s="20"/>
      <c r="B144" s="16"/>
      <c r="C144" s="16"/>
      <c r="D144" s="30"/>
      <c r="E144" s="16"/>
      <c r="F144" s="105"/>
      <c r="G144" s="106"/>
      <c r="H144" s="104"/>
      <c r="I144" s="106"/>
      <c r="J144" s="3"/>
      <c r="K144" s="10"/>
      <c r="L144" s="10"/>
      <c r="M144" s="4"/>
      <c r="N144" s="4"/>
      <c r="O144" s="4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3.5" customHeight="1">
      <c r="A145" s="76"/>
      <c r="B145" s="135" t="s">
        <v>170</v>
      </c>
      <c r="C145" s="93"/>
      <c r="D145" s="115"/>
      <c r="E145" s="136" t="s">
        <v>171</v>
      </c>
      <c r="F145" s="137"/>
      <c r="G145" s="137"/>
      <c r="H145" s="138" t="s">
        <v>172</v>
      </c>
      <c r="I145" s="138" t="s">
        <v>172</v>
      </c>
      <c r="J145" s="139"/>
      <c r="K145" s="10"/>
      <c r="L145" s="10"/>
      <c r="M145" s="4"/>
      <c r="N145" s="4"/>
      <c r="O145" s="4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3.5" customHeight="1">
      <c r="A146" s="72"/>
      <c r="B146" s="6" t="s">
        <v>68</v>
      </c>
      <c r="C146" s="6"/>
      <c r="D146" s="35" t="s">
        <v>69</v>
      </c>
      <c r="E146" s="82">
        <v>576081.5</v>
      </c>
      <c r="F146" s="81">
        <v>0.0</v>
      </c>
      <c r="G146" s="81">
        <f t="shared" ref="G146:G148" si="9">H146-F146</f>
        <v>600000</v>
      </c>
      <c r="H146" s="81">
        <v>600000.0</v>
      </c>
      <c r="I146" s="81">
        <v>600000.0</v>
      </c>
      <c r="J146" s="83"/>
      <c r="K146" s="10"/>
      <c r="L146" s="10"/>
      <c r="M146" s="4"/>
      <c r="N146" s="4"/>
      <c r="O146" s="4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3.5" customHeight="1">
      <c r="A147" s="72"/>
      <c r="B147" s="6" t="s">
        <v>173</v>
      </c>
      <c r="C147" s="6"/>
      <c r="D147" s="35" t="s">
        <v>174</v>
      </c>
      <c r="E147" s="82">
        <v>200000.0</v>
      </c>
      <c r="F147" s="81">
        <v>0.0</v>
      </c>
      <c r="G147" s="81">
        <f t="shared" si="9"/>
        <v>0</v>
      </c>
      <c r="H147" s="81">
        <v>0.0</v>
      </c>
      <c r="I147" s="81">
        <v>0.0</v>
      </c>
      <c r="J147" s="83"/>
      <c r="K147" s="10"/>
      <c r="L147" s="10"/>
      <c r="M147" s="4"/>
      <c r="N147" s="4"/>
      <c r="O147" s="4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3.5" customHeight="1">
      <c r="A148" s="72"/>
      <c r="B148" s="6" t="s">
        <v>136</v>
      </c>
      <c r="C148" s="75"/>
      <c r="D148" s="21" t="s">
        <v>123</v>
      </c>
      <c r="E148" s="82">
        <v>0.0</v>
      </c>
      <c r="F148" s="81">
        <v>200000.0</v>
      </c>
      <c r="G148" s="81">
        <f t="shared" si="9"/>
        <v>200000</v>
      </c>
      <c r="H148" s="36">
        <v>400000.0</v>
      </c>
      <c r="I148" s="36">
        <v>400000.0</v>
      </c>
      <c r="J148" s="37"/>
      <c r="K148" s="10"/>
      <c r="L148" s="10"/>
      <c r="M148" s="4"/>
      <c r="N148" s="4"/>
      <c r="O148" s="4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6.0" customHeight="1">
      <c r="A149" s="72"/>
      <c r="B149" s="6"/>
      <c r="C149" s="6"/>
      <c r="D149" s="30"/>
      <c r="E149" s="82"/>
      <c r="F149" s="81"/>
      <c r="G149" s="81"/>
      <c r="H149" s="36"/>
      <c r="I149" s="36"/>
      <c r="J149" s="37"/>
      <c r="K149" s="10"/>
      <c r="L149" s="10"/>
      <c r="M149" s="4"/>
      <c r="N149" s="4"/>
      <c r="O149" s="4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75" customHeight="1">
      <c r="A150" s="72"/>
      <c r="B150" s="140" t="s">
        <v>175</v>
      </c>
      <c r="C150" s="6"/>
      <c r="D150" s="30"/>
      <c r="E150" s="141" t="s">
        <v>176</v>
      </c>
      <c r="F150" s="125"/>
      <c r="G150" s="125"/>
      <c r="H150" s="142" t="s">
        <v>177</v>
      </c>
      <c r="I150" s="142" t="s">
        <v>178</v>
      </c>
      <c r="J150" s="48"/>
      <c r="K150" s="50"/>
      <c r="L150" s="50"/>
      <c r="M150" s="4"/>
      <c r="N150" s="4"/>
      <c r="O150" s="4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75" customHeight="1">
      <c r="A151" s="72"/>
      <c r="B151" s="2" t="s">
        <v>179</v>
      </c>
      <c r="C151" s="143"/>
      <c r="D151" s="35" t="s">
        <v>141</v>
      </c>
      <c r="E151" s="81">
        <v>180400.0</v>
      </c>
      <c r="F151" s="81">
        <v>99175.0</v>
      </c>
      <c r="G151" s="81">
        <f t="shared" ref="G151:G155" si="10">H151-F151</f>
        <v>825</v>
      </c>
      <c r="H151" s="36">
        <v>100000.0</v>
      </c>
      <c r="I151" s="36">
        <v>104000.0</v>
      </c>
      <c r="J151" s="37"/>
      <c r="K151" s="38"/>
      <c r="L151" s="38"/>
      <c r="M151" s="4"/>
      <c r="N151" s="4"/>
      <c r="O151" s="4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72"/>
      <c r="B152" s="6" t="s">
        <v>68</v>
      </c>
      <c r="C152" s="6"/>
      <c r="D152" s="35" t="s">
        <v>69</v>
      </c>
      <c r="E152" s="81">
        <v>29450.0</v>
      </c>
      <c r="F152" s="81">
        <v>0.0</v>
      </c>
      <c r="G152" s="81">
        <f t="shared" si="10"/>
        <v>150000</v>
      </c>
      <c r="H152" s="36">
        <v>150000.0</v>
      </c>
      <c r="I152" s="36">
        <v>100000.0</v>
      </c>
      <c r="J152" s="37"/>
      <c r="K152" s="38"/>
      <c r="L152" s="38"/>
      <c r="M152" s="4"/>
      <c r="N152" s="4"/>
      <c r="O152" s="4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75" customHeight="1">
      <c r="A153" s="72"/>
      <c r="B153" s="2" t="s">
        <v>173</v>
      </c>
      <c r="C153" s="143"/>
      <c r="D153" s="129" t="s">
        <v>174</v>
      </c>
      <c r="E153" s="81">
        <v>6079422.25</v>
      </c>
      <c r="F153" s="81">
        <v>2988010.51</v>
      </c>
      <c r="G153" s="81">
        <f t="shared" si="10"/>
        <v>4830540.49</v>
      </c>
      <c r="H153" s="36">
        <f>1255104+287639+6275808</f>
        <v>7818551</v>
      </c>
      <c r="I153" s="36">
        <v>8377200.0</v>
      </c>
      <c r="J153" s="37"/>
      <c r="K153" s="38"/>
      <c r="L153" s="38"/>
      <c r="M153" s="4"/>
      <c r="N153" s="4"/>
      <c r="O153" s="4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75" customHeight="1">
      <c r="A154" s="72"/>
      <c r="B154" s="130" t="s">
        <v>180</v>
      </c>
      <c r="C154" s="124"/>
      <c r="D154" s="35" t="s">
        <v>94</v>
      </c>
      <c r="E154" s="81">
        <v>521443.93</v>
      </c>
      <c r="F154" s="81">
        <v>362521.2</v>
      </c>
      <c r="G154" s="81">
        <f t="shared" si="10"/>
        <v>526558.8</v>
      </c>
      <c r="H154" s="36">
        <f>740904+148176</f>
        <v>889080</v>
      </c>
      <c r="I154" s="36">
        <v>929232.0</v>
      </c>
      <c r="J154" s="37"/>
      <c r="K154" s="38"/>
      <c r="L154" s="38"/>
      <c r="M154" s="4"/>
      <c r="N154" s="4"/>
      <c r="O154" s="4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75" customHeight="1">
      <c r="A155" s="72"/>
      <c r="B155" s="130" t="s">
        <v>136</v>
      </c>
      <c r="C155" s="124"/>
      <c r="D155" s="35" t="s">
        <v>123</v>
      </c>
      <c r="E155" s="81">
        <v>0.0</v>
      </c>
      <c r="F155" s="81">
        <v>0.0</v>
      </c>
      <c r="G155" s="81">
        <f t="shared" si="10"/>
        <v>0</v>
      </c>
      <c r="H155" s="36">
        <v>0.0</v>
      </c>
      <c r="I155" s="36">
        <v>20000.0</v>
      </c>
      <c r="J155" s="37"/>
      <c r="K155" s="38"/>
      <c r="L155" s="38"/>
      <c r="M155" s="4"/>
      <c r="N155" s="4"/>
      <c r="O155" s="4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72"/>
      <c r="B156" s="144" t="s">
        <v>181</v>
      </c>
      <c r="C156" s="124"/>
      <c r="D156" s="72"/>
      <c r="E156" s="81"/>
      <c r="F156" s="81"/>
      <c r="G156" s="81"/>
      <c r="H156" s="36"/>
      <c r="I156" s="36"/>
      <c r="J156" s="37"/>
      <c r="K156" s="38"/>
      <c r="L156" s="38"/>
      <c r="M156" s="4"/>
      <c r="N156" s="4"/>
      <c r="O156" s="4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6.0" customHeight="1">
      <c r="A157" s="72"/>
      <c r="B157" s="92"/>
      <c r="C157" s="6"/>
      <c r="D157" s="20"/>
      <c r="E157" s="36"/>
      <c r="F157" s="36"/>
      <c r="G157" s="77"/>
      <c r="H157" s="36"/>
      <c r="I157" s="36"/>
      <c r="J157" s="37"/>
      <c r="K157" s="38"/>
      <c r="L157" s="38"/>
      <c r="M157" s="4"/>
      <c r="N157" s="4"/>
      <c r="O157" s="4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72"/>
      <c r="B158" s="145" t="s">
        <v>182</v>
      </c>
      <c r="C158" s="124"/>
      <c r="D158" s="72"/>
      <c r="E158" s="81"/>
      <c r="F158" s="81"/>
      <c r="G158" s="81"/>
      <c r="H158" s="36"/>
      <c r="I158" s="36"/>
      <c r="J158" s="37"/>
      <c r="K158" s="38"/>
      <c r="L158" s="38"/>
      <c r="M158" s="4"/>
      <c r="N158" s="4"/>
      <c r="O158" s="4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72"/>
      <c r="B159" s="145" t="s">
        <v>183</v>
      </c>
      <c r="C159" s="124"/>
      <c r="D159" s="72"/>
      <c r="E159" s="142" t="s">
        <v>184</v>
      </c>
      <c r="F159" s="125"/>
      <c r="G159" s="125"/>
      <c r="H159" s="142" t="s">
        <v>185</v>
      </c>
      <c r="I159" s="142" t="s">
        <v>185</v>
      </c>
      <c r="J159" s="48"/>
      <c r="K159" s="50"/>
      <c r="L159" s="50"/>
      <c r="M159" s="4"/>
      <c r="N159" s="4"/>
      <c r="O159" s="4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3.5" customHeight="1">
      <c r="A160" s="72"/>
      <c r="B160" s="130" t="s">
        <v>186</v>
      </c>
      <c r="C160" s="124"/>
      <c r="D160" s="129" t="s">
        <v>65</v>
      </c>
      <c r="E160" s="36">
        <v>0.0</v>
      </c>
      <c r="F160" s="36">
        <v>0.0</v>
      </c>
      <c r="G160" s="36">
        <f t="shared" ref="G160:G162" si="11">H160-F160</f>
        <v>20000</v>
      </c>
      <c r="H160" s="36">
        <v>20000.0</v>
      </c>
      <c r="I160" s="36">
        <v>20000.0</v>
      </c>
      <c r="J160" s="37"/>
      <c r="K160" s="38"/>
      <c r="L160" s="38"/>
      <c r="M160" s="4"/>
      <c r="N160" s="4"/>
      <c r="O160" s="4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3.5" customHeight="1">
      <c r="A161" s="72"/>
      <c r="B161" s="6" t="s">
        <v>187</v>
      </c>
      <c r="C161" s="6"/>
      <c r="D161" s="146" t="s">
        <v>69</v>
      </c>
      <c r="E161" s="81">
        <v>220757.25</v>
      </c>
      <c r="F161" s="81">
        <v>0.0</v>
      </c>
      <c r="G161" s="36">
        <f t="shared" si="11"/>
        <v>300000</v>
      </c>
      <c r="H161" s="36">
        <v>300000.0</v>
      </c>
      <c r="I161" s="36">
        <v>300000.0</v>
      </c>
      <c r="J161" s="37"/>
      <c r="K161" s="38"/>
      <c r="L161" s="38"/>
      <c r="M161" s="4"/>
      <c r="N161" s="4"/>
      <c r="O161" s="4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3.5" customHeight="1">
      <c r="A162" s="72"/>
      <c r="B162" s="130" t="s">
        <v>188</v>
      </c>
      <c r="C162" s="124"/>
      <c r="D162" s="146" t="s">
        <v>69</v>
      </c>
      <c r="E162" s="81">
        <v>48300.0</v>
      </c>
      <c r="F162" s="81">
        <v>0.0</v>
      </c>
      <c r="G162" s="36">
        <f t="shared" si="11"/>
        <v>100000</v>
      </c>
      <c r="H162" s="36">
        <v>100000.0</v>
      </c>
      <c r="I162" s="36">
        <v>100000.0</v>
      </c>
      <c r="J162" s="37"/>
      <c r="K162" s="38"/>
      <c r="L162" s="38"/>
      <c r="M162" s="4"/>
      <c r="N162" s="4"/>
      <c r="O162" s="4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9.75" customHeight="1">
      <c r="A163" s="20"/>
      <c r="B163" s="16"/>
      <c r="C163" s="104"/>
      <c r="D163" s="30"/>
      <c r="E163" s="16"/>
      <c r="F163" s="105"/>
      <c r="G163" s="106"/>
      <c r="H163" s="106"/>
      <c r="I163" s="106"/>
      <c r="J163" s="3"/>
      <c r="K163" s="10"/>
      <c r="L163" s="10"/>
      <c r="M163" s="4"/>
      <c r="N163" s="4"/>
      <c r="O163" s="4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72"/>
      <c r="B164" s="135" t="s">
        <v>189</v>
      </c>
      <c r="C164" s="147"/>
      <c r="D164" s="105"/>
      <c r="E164" s="148" t="s">
        <v>190</v>
      </c>
      <c r="F164" s="149"/>
      <c r="G164" s="149"/>
      <c r="H164" s="150"/>
      <c r="I164" s="150"/>
      <c r="J164" s="8"/>
      <c r="K164" s="151"/>
      <c r="L164" s="151"/>
      <c r="M164" s="4"/>
      <c r="N164" s="4"/>
      <c r="O164" s="4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72"/>
      <c r="B165" s="2" t="s">
        <v>136</v>
      </c>
      <c r="C165" s="143"/>
      <c r="D165" s="21" t="s">
        <v>123</v>
      </c>
      <c r="E165" s="77">
        <v>96034.3</v>
      </c>
      <c r="F165" s="77">
        <v>0.0</v>
      </c>
      <c r="G165" s="36">
        <f>H165-F165</f>
        <v>200000</v>
      </c>
      <c r="H165" s="77">
        <v>200000.0</v>
      </c>
      <c r="I165" s="77">
        <v>200000.0</v>
      </c>
      <c r="J165" s="78"/>
      <c r="K165" s="42"/>
      <c r="L165" s="42"/>
      <c r="M165" s="4"/>
      <c r="N165" s="4"/>
      <c r="O165" s="4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7.5" customHeight="1">
      <c r="A166" s="72"/>
      <c r="B166" s="2"/>
      <c r="C166" s="143"/>
      <c r="D166" s="152"/>
      <c r="E166" s="77"/>
      <c r="F166" s="77"/>
      <c r="G166" s="77"/>
      <c r="H166" s="77"/>
      <c r="I166" s="77"/>
      <c r="J166" s="78"/>
      <c r="K166" s="42"/>
      <c r="L166" s="42"/>
      <c r="M166" s="4"/>
      <c r="N166" s="4"/>
      <c r="O166" s="4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114"/>
      <c r="B167" s="120" t="s">
        <v>191</v>
      </c>
      <c r="C167" s="153"/>
      <c r="D167" s="154"/>
      <c r="E167" s="138" t="s">
        <v>192</v>
      </c>
      <c r="F167" s="155"/>
      <c r="G167" s="77"/>
      <c r="H167" s="156" t="s">
        <v>193</v>
      </c>
      <c r="I167" s="156" t="s">
        <v>194</v>
      </c>
      <c r="J167" s="122"/>
      <c r="K167" s="123"/>
      <c r="L167" s="123"/>
      <c r="M167" s="4"/>
      <c r="N167" s="4"/>
      <c r="O167" s="4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3.5" customHeight="1">
      <c r="A168" s="114"/>
      <c r="B168" s="29" t="s">
        <v>75</v>
      </c>
      <c r="C168" s="75"/>
      <c r="D168" s="157" t="s">
        <v>76</v>
      </c>
      <c r="E168" s="36">
        <v>9132.0</v>
      </c>
      <c r="F168" s="36">
        <v>0.0</v>
      </c>
      <c r="G168" s="81">
        <f t="shared" ref="G168:G171" si="12">H168-F168</f>
        <v>31000</v>
      </c>
      <c r="H168" s="77">
        <v>31000.0</v>
      </c>
      <c r="I168" s="77">
        <v>0.0</v>
      </c>
      <c r="J168" s="78"/>
      <c r="K168" s="42"/>
      <c r="L168" s="42"/>
      <c r="M168" s="4"/>
      <c r="N168" s="4"/>
      <c r="O168" s="4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3.5" customHeight="1">
      <c r="A169" s="114"/>
      <c r="B169" s="29" t="s">
        <v>79</v>
      </c>
      <c r="C169" s="75"/>
      <c r="D169" s="157" t="s">
        <v>80</v>
      </c>
      <c r="E169" s="36">
        <v>0.0</v>
      </c>
      <c r="F169" s="36">
        <v>0.0</v>
      </c>
      <c r="G169" s="81">
        <f t="shared" si="12"/>
        <v>43000</v>
      </c>
      <c r="H169" s="77">
        <v>43000.0</v>
      </c>
      <c r="I169" s="77">
        <v>30000.0</v>
      </c>
      <c r="J169" s="78"/>
      <c r="K169" s="42"/>
      <c r="L169" s="42"/>
      <c r="M169" s="4"/>
      <c r="N169" s="4"/>
      <c r="O169" s="4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3.5" customHeight="1">
      <c r="A170" s="114"/>
      <c r="B170" s="29" t="s">
        <v>81</v>
      </c>
      <c r="C170" s="75"/>
      <c r="D170" s="157" t="s">
        <v>82</v>
      </c>
      <c r="E170" s="36">
        <v>14292.24</v>
      </c>
      <c r="F170" s="36">
        <v>7099.08</v>
      </c>
      <c r="G170" s="81">
        <f t="shared" si="12"/>
        <v>12900.92</v>
      </c>
      <c r="H170" s="77">
        <v>20000.0</v>
      </c>
      <c r="I170" s="77">
        <v>20000.0</v>
      </c>
      <c r="J170" s="78"/>
      <c r="K170" s="42"/>
      <c r="L170" s="42"/>
      <c r="M170" s="4"/>
      <c r="N170" s="4"/>
      <c r="O170" s="4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3.5" customHeight="1">
      <c r="A171" s="158"/>
      <c r="B171" s="62" t="s">
        <v>83</v>
      </c>
      <c r="C171" s="159"/>
      <c r="D171" s="160" t="s">
        <v>82</v>
      </c>
      <c r="E171" s="65">
        <v>16800.0</v>
      </c>
      <c r="F171" s="65">
        <v>7000.0</v>
      </c>
      <c r="G171" s="133">
        <f t="shared" si="12"/>
        <v>9800</v>
      </c>
      <c r="H171" s="91">
        <v>16800.0</v>
      </c>
      <c r="I171" s="91">
        <v>16800.0</v>
      </c>
      <c r="J171" s="78"/>
      <c r="K171" s="42"/>
      <c r="L171" s="42"/>
      <c r="M171" s="4"/>
      <c r="N171" s="4"/>
      <c r="O171" s="4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4.5" customHeight="1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42"/>
      <c r="L172" s="42"/>
      <c r="M172" s="4"/>
      <c r="N172" s="4"/>
      <c r="O172" s="4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 t="s">
        <v>195</v>
      </c>
      <c r="B173" s="2"/>
      <c r="C173" s="8"/>
      <c r="D173" s="3"/>
      <c r="E173" s="2"/>
      <c r="F173" s="9"/>
      <c r="G173" s="9"/>
      <c r="H173" s="9"/>
      <c r="I173" s="2"/>
      <c r="J173" s="2"/>
      <c r="K173" s="4"/>
      <c r="L173" s="4"/>
      <c r="M173" s="4"/>
      <c r="N173" s="4"/>
      <c r="O173" s="4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9"/>
      <c r="B174" s="2"/>
      <c r="C174" s="2"/>
      <c r="D174" s="3"/>
      <c r="E174" s="2"/>
      <c r="F174" s="9"/>
      <c r="G174" s="9"/>
      <c r="H174" s="9"/>
      <c r="I174" s="2"/>
      <c r="J174" s="2"/>
      <c r="K174" s="4"/>
      <c r="L174" s="4"/>
      <c r="M174" s="4"/>
      <c r="N174" s="4"/>
      <c r="O174" s="4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3" t="s">
        <v>2</v>
      </c>
      <c r="J175" s="3"/>
      <c r="K175" s="161">
        <f>I169+I170+I171+I180+I182</f>
        <v>276800</v>
      </c>
      <c r="L175" s="10"/>
      <c r="M175" s="4"/>
      <c r="N175" s="4"/>
      <c r="O175" s="4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4"/>
      <c r="L176" s="94"/>
      <c r="M176" s="4"/>
      <c r="N176" s="4"/>
      <c r="O176" s="4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11" t="s">
        <v>6</v>
      </c>
      <c r="B177" s="12"/>
      <c r="C177" s="13"/>
      <c r="D177" s="14" t="s">
        <v>7</v>
      </c>
      <c r="E177" s="14" t="s">
        <v>8</v>
      </c>
      <c r="F177" s="15" t="s">
        <v>9</v>
      </c>
      <c r="G177" s="12"/>
      <c r="H177" s="13"/>
      <c r="I177" s="14" t="s">
        <v>10</v>
      </c>
      <c r="J177" s="16"/>
      <c r="K177" s="17"/>
      <c r="L177" s="17"/>
      <c r="M177" s="4"/>
      <c r="N177" s="4"/>
      <c r="O177" s="4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18"/>
      <c r="C178" s="19"/>
      <c r="D178" s="20" t="s">
        <v>11</v>
      </c>
      <c r="E178" s="21" t="s">
        <v>12</v>
      </c>
      <c r="F178" s="21" t="s">
        <v>13</v>
      </c>
      <c r="G178" s="22" t="s">
        <v>14</v>
      </c>
      <c r="H178" s="21" t="s">
        <v>15</v>
      </c>
      <c r="I178" s="21" t="s">
        <v>16</v>
      </c>
      <c r="J178" s="16"/>
      <c r="K178" s="17"/>
      <c r="L178" s="17"/>
      <c r="M178" s="4"/>
      <c r="N178" s="4"/>
      <c r="O178" s="4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3"/>
      <c r="B179" s="24"/>
      <c r="C179" s="25"/>
      <c r="D179" s="26"/>
      <c r="E179" s="26" t="s">
        <v>17</v>
      </c>
      <c r="F179" s="27" t="s">
        <v>17</v>
      </c>
      <c r="G179" s="27" t="s">
        <v>18</v>
      </c>
      <c r="H179" s="27" t="s">
        <v>18</v>
      </c>
      <c r="I179" s="27" t="s">
        <v>18</v>
      </c>
      <c r="J179" s="3"/>
      <c r="K179" s="10"/>
      <c r="L179" s="10"/>
      <c r="M179" s="4"/>
      <c r="N179" s="4"/>
      <c r="O179" s="4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114"/>
      <c r="B180" s="29" t="s">
        <v>110</v>
      </c>
      <c r="C180" s="75"/>
      <c r="D180" s="157" t="s">
        <v>111</v>
      </c>
      <c r="E180" s="71">
        <v>0.0</v>
      </c>
      <c r="F180" s="36">
        <v>0.0</v>
      </c>
      <c r="G180" s="81">
        <f t="shared" ref="G180:G182" si="13">H180-F180</f>
        <v>0</v>
      </c>
      <c r="H180" s="77">
        <v>0.0</v>
      </c>
      <c r="I180" s="77">
        <v>30000.0</v>
      </c>
      <c r="J180" s="78"/>
      <c r="K180" s="10"/>
      <c r="L180" s="10"/>
      <c r="M180" s="4"/>
      <c r="N180" s="4"/>
      <c r="O180" s="4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114"/>
      <c r="B181" s="29" t="s">
        <v>165</v>
      </c>
      <c r="C181" s="75"/>
      <c r="D181" s="157" t="s">
        <v>99</v>
      </c>
      <c r="E181" s="36">
        <v>0.0</v>
      </c>
      <c r="F181" s="36">
        <v>0.0</v>
      </c>
      <c r="G181" s="81">
        <f t="shared" si="13"/>
        <v>30000</v>
      </c>
      <c r="H181" s="77">
        <v>30000.0</v>
      </c>
      <c r="I181" s="77">
        <v>0.0</v>
      </c>
      <c r="J181" s="78"/>
      <c r="K181" s="10"/>
      <c r="L181" s="10"/>
      <c r="M181" s="4"/>
      <c r="N181" s="4"/>
      <c r="O181" s="4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114"/>
      <c r="B182" s="29" t="s">
        <v>136</v>
      </c>
      <c r="C182" s="75"/>
      <c r="D182" s="157" t="s">
        <v>123</v>
      </c>
      <c r="E182" s="36">
        <v>153999.0</v>
      </c>
      <c r="F182" s="36">
        <v>26818.0</v>
      </c>
      <c r="G182" s="81">
        <f t="shared" si="13"/>
        <v>123182</v>
      </c>
      <c r="H182" s="77">
        <v>150000.0</v>
      </c>
      <c r="I182" s="77">
        <v>180000.0</v>
      </c>
      <c r="J182" s="78"/>
      <c r="K182" s="10"/>
      <c r="L182" s="10"/>
      <c r="M182" s="4"/>
      <c r="N182" s="4"/>
      <c r="O182" s="4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0"/>
      <c r="B183" s="16"/>
      <c r="C183" s="104"/>
      <c r="D183" s="20"/>
      <c r="E183" s="30"/>
      <c r="F183" s="105"/>
      <c r="G183" s="106"/>
      <c r="H183" s="104"/>
      <c r="I183" s="106"/>
      <c r="J183" s="3"/>
      <c r="K183" s="10"/>
      <c r="L183" s="10"/>
      <c r="M183" s="4"/>
      <c r="N183" s="4"/>
      <c r="O183" s="4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114"/>
      <c r="B184" s="120" t="s">
        <v>196</v>
      </c>
      <c r="C184" s="147"/>
      <c r="D184" s="154"/>
      <c r="E184" s="156" t="s">
        <v>197</v>
      </c>
      <c r="F184" s="155"/>
      <c r="G184" s="77"/>
      <c r="H184" s="156" t="s">
        <v>198</v>
      </c>
      <c r="I184" s="156" t="s">
        <v>199</v>
      </c>
      <c r="J184" s="122"/>
      <c r="K184" s="10"/>
      <c r="L184" s="10"/>
      <c r="M184" s="4"/>
      <c r="N184" s="4"/>
      <c r="O184" s="4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114"/>
      <c r="B185" s="29" t="s">
        <v>200</v>
      </c>
      <c r="C185" s="147"/>
      <c r="D185" s="129" t="s">
        <v>141</v>
      </c>
      <c r="E185" s="77">
        <v>89010.0</v>
      </c>
      <c r="F185" s="81">
        <v>0.0</v>
      </c>
      <c r="G185" s="81">
        <f t="shared" ref="G185:G189" si="14">H185-F185</f>
        <v>140000</v>
      </c>
      <c r="H185" s="77">
        <v>140000.0</v>
      </c>
      <c r="I185" s="77">
        <v>140000.0</v>
      </c>
      <c r="J185" s="78"/>
      <c r="K185" s="10"/>
      <c r="L185" s="10"/>
      <c r="M185" s="4"/>
      <c r="N185" s="4"/>
      <c r="O185" s="4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114"/>
      <c r="B186" s="29" t="s">
        <v>79</v>
      </c>
      <c r="C186" s="75"/>
      <c r="D186" s="157" t="s">
        <v>80</v>
      </c>
      <c r="E186" s="77">
        <v>0.0</v>
      </c>
      <c r="F186" s="77">
        <v>0.0</v>
      </c>
      <c r="G186" s="81">
        <f t="shared" si="14"/>
        <v>5000</v>
      </c>
      <c r="H186" s="77">
        <v>5000.0</v>
      </c>
      <c r="I186" s="77">
        <v>5000.0</v>
      </c>
      <c r="J186" s="78"/>
      <c r="K186" s="10"/>
      <c r="L186" s="10"/>
      <c r="M186" s="4"/>
      <c r="N186" s="4"/>
      <c r="O186" s="4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114"/>
      <c r="B187" s="29" t="s">
        <v>83</v>
      </c>
      <c r="C187" s="147"/>
      <c r="D187" s="157" t="s">
        <v>82</v>
      </c>
      <c r="E187" s="77">
        <v>3500.0</v>
      </c>
      <c r="F187" s="77">
        <v>0.0</v>
      </c>
      <c r="G187" s="81">
        <f t="shared" si="14"/>
        <v>16800</v>
      </c>
      <c r="H187" s="77">
        <v>16800.0</v>
      </c>
      <c r="I187" s="77">
        <v>16800.0</v>
      </c>
      <c r="J187" s="78"/>
      <c r="K187" s="42"/>
      <c r="L187" s="42"/>
      <c r="M187" s="4"/>
      <c r="N187" s="4"/>
      <c r="O187" s="4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114"/>
      <c r="B188" s="29" t="s">
        <v>112</v>
      </c>
      <c r="C188" s="147"/>
      <c r="D188" s="157" t="s">
        <v>113</v>
      </c>
      <c r="E188" s="77">
        <v>0.0</v>
      </c>
      <c r="F188" s="36">
        <v>0.0</v>
      </c>
      <c r="G188" s="81">
        <f t="shared" si="14"/>
        <v>100000</v>
      </c>
      <c r="H188" s="77">
        <v>100000.0</v>
      </c>
      <c r="I188" s="77">
        <v>0.0</v>
      </c>
      <c r="J188" s="78"/>
      <c r="K188" s="42"/>
      <c r="L188" s="42"/>
      <c r="M188" s="4"/>
      <c r="N188" s="4"/>
      <c r="O188" s="4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114"/>
      <c r="B189" s="29" t="s">
        <v>136</v>
      </c>
      <c r="C189" s="147"/>
      <c r="D189" s="157" t="s">
        <v>123</v>
      </c>
      <c r="E189" s="77">
        <v>11450.0</v>
      </c>
      <c r="F189" s="77">
        <v>0.0</v>
      </c>
      <c r="G189" s="81">
        <f t="shared" si="14"/>
        <v>0</v>
      </c>
      <c r="H189" s="77">
        <v>0.0</v>
      </c>
      <c r="I189" s="77">
        <v>150000.0</v>
      </c>
      <c r="J189" s="78"/>
      <c r="K189" s="42"/>
      <c r="L189" s="42"/>
      <c r="M189" s="4"/>
      <c r="N189" s="4"/>
      <c r="O189" s="4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9.0" customHeight="1">
      <c r="A190" s="114"/>
      <c r="B190" s="29"/>
      <c r="C190" s="2"/>
      <c r="D190" s="154"/>
      <c r="E190" s="162"/>
      <c r="F190" s="77"/>
      <c r="G190" s="77"/>
      <c r="H190" s="77"/>
      <c r="I190" s="77"/>
      <c r="J190" s="78"/>
      <c r="K190" s="42"/>
      <c r="L190" s="42"/>
      <c r="M190" s="4"/>
      <c r="N190" s="4"/>
      <c r="O190" s="4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3.5" customHeight="1">
      <c r="A191" s="114"/>
      <c r="B191" s="120" t="s">
        <v>201</v>
      </c>
      <c r="C191" s="6"/>
      <c r="D191" s="154"/>
      <c r="E191" s="156" t="s">
        <v>202</v>
      </c>
      <c r="F191" s="77"/>
      <c r="G191" s="77"/>
      <c r="H191" s="156" t="s">
        <v>203</v>
      </c>
      <c r="I191" s="156" t="s">
        <v>204</v>
      </c>
      <c r="J191" s="122"/>
      <c r="K191" s="123"/>
      <c r="L191" s="123"/>
      <c r="M191" s="4"/>
      <c r="N191" s="4"/>
      <c r="O191" s="4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3.5" customHeight="1">
      <c r="A192" s="114"/>
      <c r="B192" s="29" t="s">
        <v>205</v>
      </c>
      <c r="C192" s="6"/>
      <c r="D192" s="154" t="s">
        <v>141</v>
      </c>
      <c r="E192" s="162">
        <v>18040.0</v>
      </c>
      <c r="F192" s="77">
        <v>0.0</v>
      </c>
      <c r="G192" s="81">
        <f t="shared" ref="G192:G198" si="15">H192-F192</f>
        <v>100000</v>
      </c>
      <c r="H192" s="77">
        <v>100000.0</v>
      </c>
      <c r="I192" s="77">
        <v>150000.0</v>
      </c>
      <c r="J192" s="78"/>
      <c r="K192" s="123"/>
      <c r="L192" s="123"/>
      <c r="M192" s="4"/>
      <c r="N192" s="4"/>
      <c r="O192" s="4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3.5" customHeight="1">
      <c r="A193" s="114"/>
      <c r="B193" s="29" t="s">
        <v>79</v>
      </c>
      <c r="C193" s="75"/>
      <c r="D193" s="157" t="s">
        <v>80</v>
      </c>
      <c r="E193" s="162">
        <v>0.0</v>
      </c>
      <c r="F193" s="77">
        <v>2000.0</v>
      </c>
      <c r="G193" s="81">
        <f t="shared" si="15"/>
        <v>0</v>
      </c>
      <c r="H193" s="77">
        <v>2000.0</v>
      </c>
      <c r="I193" s="77">
        <v>2000.0</v>
      </c>
      <c r="J193" s="78"/>
      <c r="K193" s="42"/>
      <c r="L193" s="42"/>
      <c r="M193" s="4"/>
      <c r="N193" s="4"/>
      <c r="O193" s="4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3.5" customHeight="1">
      <c r="A194" s="114"/>
      <c r="B194" s="29" t="s">
        <v>206</v>
      </c>
      <c r="C194" s="6"/>
      <c r="D194" s="86" t="s">
        <v>76</v>
      </c>
      <c r="E194" s="162">
        <v>0.0</v>
      </c>
      <c r="F194" s="58">
        <v>0.0</v>
      </c>
      <c r="G194" s="81">
        <f t="shared" si="15"/>
        <v>13000</v>
      </c>
      <c r="H194" s="58">
        <v>13000.0</v>
      </c>
      <c r="I194" s="58">
        <v>0.0</v>
      </c>
      <c r="J194" s="59"/>
      <c r="K194" s="60"/>
      <c r="L194" s="60"/>
      <c r="M194" s="4"/>
      <c r="N194" s="4"/>
      <c r="O194" s="4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3.5" customHeight="1">
      <c r="A195" s="114"/>
      <c r="B195" s="29" t="s">
        <v>83</v>
      </c>
      <c r="C195" s="75"/>
      <c r="D195" s="157" t="s">
        <v>82</v>
      </c>
      <c r="E195" s="162">
        <v>6300.0</v>
      </c>
      <c r="F195" s="58">
        <v>0.0</v>
      </c>
      <c r="G195" s="81">
        <f t="shared" si="15"/>
        <v>8400</v>
      </c>
      <c r="H195" s="58">
        <v>8400.0</v>
      </c>
      <c r="I195" s="58">
        <v>8400.0</v>
      </c>
      <c r="J195" s="59"/>
      <c r="K195" s="60"/>
      <c r="L195" s="60"/>
      <c r="M195" s="4"/>
      <c r="N195" s="4"/>
      <c r="O195" s="4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3.5" customHeight="1">
      <c r="A196" s="72"/>
      <c r="B196" s="29" t="s">
        <v>110</v>
      </c>
      <c r="C196" s="75"/>
      <c r="D196" s="157" t="s">
        <v>111</v>
      </c>
      <c r="E196" s="36">
        <v>11401.6</v>
      </c>
      <c r="F196" s="36">
        <v>0.0</v>
      </c>
      <c r="G196" s="81">
        <f t="shared" si="15"/>
        <v>250000</v>
      </c>
      <c r="H196" s="36">
        <v>250000.0</v>
      </c>
      <c r="I196" s="36">
        <v>0.0</v>
      </c>
      <c r="J196" s="37"/>
      <c r="K196" s="38"/>
      <c r="L196" s="38"/>
      <c r="M196" s="4"/>
      <c r="N196" s="4"/>
      <c r="O196" s="4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3.5" customHeight="1">
      <c r="A197" s="72"/>
      <c r="B197" s="29" t="s">
        <v>165</v>
      </c>
      <c r="C197" s="75"/>
      <c r="D197" s="163" t="s">
        <v>99</v>
      </c>
      <c r="E197" s="36">
        <v>0.0</v>
      </c>
      <c r="F197" s="36">
        <v>0.0</v>
      </c>
      <c r="G197" s="81">
        <f t="shared" si="15"/>
        <v>25000</v>
      </c>
      <c r="H197" s="36">
        <v>25000.0</v>
      </c>
      <c r="I197" s="36">
        <v>0.0</v>
      </c>
      <c r="J197" s="37"/>
      <c r="K197" s="38"/>
      <c r="L197" s="38"/>
      <c r="M197" s="4"/>
      <c r="N197" s="4"/>
      <c r="O197" s="4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3.5" customHeight="1">
      <c r="A198" s="72"/>
      <c r="B198" s="29" t="s">
        <v>136</v>
      </c>
      <c r="C198" s="147"/>
      <c r="D198" s="163" t="s">
        <v>123</v>
      </c>
      <c r="E198" s="36">
        <v>87237.25</v>
      </c>
      <c r="F198" s="36">
        <v>59706.5</v>
      </c>
      <c r="G198" s="81">
        <f t="shared" si="15"/>
        <v>40293.5</v>
      </c>
      <c r="H198" s="36">
        <v>100000.0</v>
      </c>
      <c r="I198" s="36">
        <v>180000.0</v>
      </c>
      <c r="J198" s="37"/>
      <c r="K198" s="38"/>
      <c r="L198" s="38"/>
      <c r="M198" s="4"/>
      <c r="N198" s="4"/>
      <c r="O198" s="4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1.25" customHeight="1">
      <c r="A199" s="72"/>
      <c r="B199" s="92"/>
      <c r="C199" s="75"/>
      <c r="D199" s="16"/>
      <c r="E199" s="36"/>
      <c r="F199" s="36"/>
      <c r="G199" s="77"/>
      <c r="H199" s="36"/>
      <c r="I199" s="36"/>
      <c r="J199" s="37"/>
      <c r="K199" s="38"/>
      <c r="L199" s="38"/>
      <c r="M199" s="4"/>
      <c r="N199" s="4"/>
      <c r="O199" s="4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3.5" customHeight="1">
      <c r="A200" s="41"/>
      <c r="B200" s="85" t="s">
        <v>207</v>
      </c>
      <c r="C200" s="75"/>
      <c r="D200" s="16"/>
      <c r="E200" s="125"/>
      <c r="F200" s="125"/>
      <c r="G200" s="77"/>
      <c r="H200" s="125"/>
      <c r="I200" s="125"/>
      <c r="J200" s="48"/>
      <c r="K200" s="50"/>
      <c r="L200" s="50"/>
      <c r="M200" s="4"/>
      <c r="N200" s="4"/>
      <c r="O200" s="4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3.5" customHeight="1">
      <c r="A201" s="41"/>
      <c r="B201" s="29" t="s">
        <v>180</v>
      </c>
      <c r="C201" s="75"/>
      <c r="D201" s="16" t="s">
        <v>94</v>
      </c>
      <c r="E201" s="125">
        <v>0.0</v>
      </c>
      <c r="F201" s="36">
        <v>0.0</v>
      </c>
      <c r="G201" s="81">
        <f t="shared" ref="G201:G202" si="16">H201-F201</f>
        <v>100000</v>
      </c>
      <c r="H201" s="36">
        <v>100000.0</v>
      </c>
      <c r="I201" s="36">
        <v>100000.0</v>
      </c>
      <c r="J201" s="37"/>
      <c r="K201" s="50"/>
      <c r="L201" s="50"/>
      <c r="M201" s="4"/>
      <c r="N201" s="4"/>
      <c r="O201" s="4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3.5" customHeight="1">
      <c r="A202" s="41"/>
      <c r="B202" s="29" t="s">
        <v>136</v>
      </c>
      <c r="C202" s="75"/>
      <c r="D202" s="164" t="s">
        <v>123</v>
      </c>
      <c r="E202" s="36">
        <v>0.0</v>
      </c>
      <c r="F202" s="36">
        <v>0.0</v>
      </c>
      <c r="G202" s="81">
        <f t="shared" si="16"/>
        <v>115000</v>
      </c>
      <c r="H202" s="36">
        <f>100000+15000</f>
        <v>115000</v>
      </c>
      <c r="I202" s="36">
        <v>100000.0</v>
      </c>
      <c r="J202" s="37"/>
      <c r="K202" s="38"/>
      <c r="L202" s="38"/>
      <c r="M202" s="4"/>
      <c r="N202" s="4"/>
      <c r="O202" s="4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9.75" customHeight="1">
      <c r="A203" s="41"/>
      <c r="B203" s="29"/>
      <c r="C203" s="75"/>
      <c r="D203" s="16"/>
      <c r="E203" s="36"/>
      <c r="F203" s="36"/>
      <c r="G203" s="77"/>
      <c r="H203" s="36"/>
      <c r="I203" s="36"/>
      <c r="J203" s="37"/>
      <c r="K203" s="38"/>
      <c r="L203" s="38"/>
      <c r="M203" s="4"/>
      <c r="N203" s="4"/>
      <c r="O203" s="4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3.5" customHeight="1">
      <c r="A204" s="165"/>
      <c r="B204" s="140" t="s">
        <v>208</v>
      </c>
      <c r="C204" s="166"/>
      <c r="D204" s="66"/>
      <c r="E204" s="52"/>
      <c r="F204" s="52"/>
      <c r="G204" s="77"/>
      <c r="H204" s="52"/>
      <c r="I204" s="52"/>
      <c r="J204" s="53"/>
      <c r="K204" s="55"/>
      <c r="L204" s="55"/>
      <c r="M204" s="4"/>
      <c r="N204" s="4"/>
      <c r="O204" s="4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3.5" customHeight="1">
      <c r="A205" s="165"/>
      <c r="B205" s="29" t="s">
        <v>209</v>
      </c>
      <c r="C205" s="75"/>
      <c r="D205" s="167" t="s">
        <v>210</v>
      </c>
      <c r="E205" s="81">
        <v>0.0</v>
      </c>
      <c r="F205" s="81">
        <v>0.0</v>
      </c>
      <c r="G205" s="81">
        <f t="shared" ref="G205:G206" si="17">H205-F205</f>
        <v>160000</v>
      </c>
      <c r="H205" s="81">
        <v>160000.0</v>
      </c>
      <c r="I205" s="81">
        <v>160000.0</v>
      </c>
      <c r="J205" s="83"/>
      <c r="K205" s="84"/>
      <c r="L205" s="84"/>
      <c r="M205" s="4"/>
      <c r="N205" s="4"/>
      <c r="O205" s="4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3.5" customHeight="1">
      <c r="A206" s="41"/>
      <c r="B206" s="29" t="s">
        <v>68</v>
      </c>
      <c r="C206" s="75"/>
      <c r="D206" s="164" t="s">
        <v>69</v>
      </c>
      <c r="E206" s="81">
        <v>356800.0</v>
      </c>
      <c r="F206" s="81">
        <v>220430.0</v>
      </c>
      <c r="G206" s="81">
        <f t="shared" si="17"/>
        <v>179570</v>
      </c>
      <c r="H206" s="81">
        <v>400000.0</v>
      </c>
      <c r="I206" s="81">
        <v>400000.0</v>
      </c>
      <c r="J206" s="83"/>
      <c r="K206" s="84"/>
      <c r="L206" s="84"/>
      <c r="M206" s="4"/>
      <c r="N206" s="4"/>
      <c r="O206" s="4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9.75" customHeight="1">
      <c r="A207" s="41"/>
      <c r="B207" s="29"/>
      <c r="C207" s="75"/>
      <c r="D207" s="16"/>
      <c r="E207" s="81"/>
      <c r="F207" s="81"/>
      <c r="G207" s="81"/>
      <c r="H207" s="81"/>
      <c r="I207" s="81"/>
      <c r="J207" s="83"/>
      <c r="K207" s="84"/>
      <c r="L207" s="84"/>
      <c r="M207" s="4"/>
      <c r="N207" s="4"/>
      <c r="O207" s="4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3.5" customHeight="1">
      <c r="A208" s="41"/>
      <c r="B208" s="140" t="s">
        <v>211</v>
      </c>
      <c r="C208" s="168"/>
      <c r="D208" s="66"/>
      <c r="E208" s="52"/>
      <c r="F208" s="52"/>
      <c r="G208" s="77"/>
      <c r="H208" s="52"/>
      <c r="I208" s="52"/>
      <c r="J208" s="53"/>
      <c r="K208" s="84"/>
      <c r="L208" s="84"/>
      <c r="M208" s="4"/>
      <c r="N208" s="4"/>
      <c r="O208" s="4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3.5" customHeight="1">
      <c r="A209" s="41"/>
      <c r="B209" s="29" t="s">
        <v>75</v>
      </c>
      <c r="C209" s="75"/>
      <c r="D209" s="164" t="s">
        <v>76</v>
      </c>
      <c r="E209" s="81">
        <v>298500.0</v>
      </c>
      <c r="F209" s="81">
        <v>0.0</v>
      </c>
      <c r="G209" s="81">
        <f t="shared" ref="G209:G210" si="18">H209-F209</f>
        <v>1675000</v>
      </c>
      <c r="H209" s="81">
        <f>75000+1600000</f>
        <v>1675000</v>
      </c>
      <c r="I209" s="81">
        <v>2174225.0</v>
      </c>
      <c r="J209" s="83"/>
      <c r="K209" s="84"/>
      <c r="L209" s="84"/>
      <c r="M209" s="4"/>
      <c r="N209" s="4"/>
      <c r="O209" s="4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3.5" customHeight="1">
      <c r="A210" s="41"/>
      <c r="B210" s="29" t="s">
        <v>136</v>
      </c>
      <c r="C210" s="75"/>
      <c r="D210" s="164" t="s">
        <v>123</v>
      </c>
      <c r="E210" s="81">
        <v>148350.0</v>
      </c>
      <c r="F210" s="81">
        <v>0.0</v>
      </c>
      <c r="G210" s="81">
        <f t="shared" si="18"/>
        <v>225000</v>
      </c>
      <c r="H210" s="81">
        <f>165000+60000</f>
        <v>225000</v>
      </c>
      <c r="I210" s="81">
        <v>200000.0</v>
      </c>
      <c r="J210" s="83"/>
      <c r="K210" s="84"/>
      <c r="L210" s="84"/>
      <c r="M210" s="4"/>
      <c r="N210" s="4"/>
      <c r="O210" s="4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41"/>
      <c r="B211" s="29"/>
      <c r="C211" s="6"/>
      <c r="D211" s="152"/>
      <c r="E211" s="81"/>
      <c r="F211" s="81"/>
      <c r="G211" s="77"/>
      <c r="H211" s="81"/>
      <c r="I211" s="81"/>
      <c r="J211" s="83"/>
      <c r="K211" s="84"/>
      <c r="L211" s="84"/>
      <c r="M211" s="4"/>
      <c r="N211" s="4"/>
      <c r="O211" s="4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41"/>
      <c r="B212" s="140" t="s">
        <v>212</v>
      </c>
      <c r="C212" s="66"/>
      <c r="D212" s="152" t="s">
        <v>121</v>
      </c>
      <c r="E212" s="81">
        <v>399198.0</v>
      </c>
      <c r="F212" s="81">
        <v>0.0</v>
      </c>
      <c r="G212" s="81">
        <f>H212-F212</f>
        <v>500000</v>
      </c>
      <c r="H212" s="81">
        <v>500000.0</v>
      </c>
      <c r="I212" s="81">
        <v>750000.0</v>
      </c>
      <c r="J212" s="83"/>
      <c r="K212" s="84"/>
      <c r="L212" s="84"/>
      <c r="M212" s="4"/>
      <c r="N212" s="4"/>
      <c r="O212" s="4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3.0" customHeight="1">
      <c r="A213" s="90"/>
      <c r="B213" s="169"/>
      <c r="C213" s="169"/>
      <c r="D213" s="90"/>
      <c r="E213" s="26"/>
      <c r="F213" s="27"/>
      <c r="G213" s="170"/>
      <c r="H213" s="170"/>
      <c r="I213" s="170"/>
      <c r="J213" s="3"/>
      <c r="K213" s="84"/>
      <c r="L213" s="84"/>
      <c r="M213" s="4"/>
      <c r="N213" s="4"/>
      <c r="O213" s="4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6"/>
      <c r="B214" s="29"/>
      <c r="C214" s="6"/>
      <c r="D214" s="16"/>
      <c r="E214" s="83"/>
      <c r="F214" s="83"/>
      <c r="G214" s="83"/>
      <c r="H214" s="83"/>
      <c r="I214" s="83"/>
      <c r="J214" s="83"/>
      <c r="K214" s="84"/>
      <c r="L214" s="84"/>
      <c r="M214" s="4"/>
      <c r="N214" s="4"/>
      <c r="O214" s="4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7.25" customHeight="1">
      <c r="A215" s="2" t="s">
        <v>213</v>
      </c>
      <c r="B215" s="2"/>
      <c r="C215" s="8"/>
      <c r="D215" s="3"/>
      <c r="E215" s="2"/>
      <c r="F215" s="9"/>
      <c r="G215" s="9"/>
      <c r="H215" s="9"/>
      <c r="I215" s="2"/>
      <c r="J215" s="2"/>
      <c r="K215" s="4"/>
      <c r="L215" s="4"/>
      <c r="M215" s="4"/>
      <c r="N215" s="4"/>
      <c r="O215" s="4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9"/>
      <c r="B216" s="2"/>
      <c r="C216" s="2"/>
      <c r="D216" s="3"/>
      <c r="E216" s="2"/>
      <c r="F216" s="9"/>
      <c r="G216" s="9"/>
      <c r="H216" s="9"/>
      <c r="I216" s="2"/>
      <c r="J216" s="2"/>
      <c r="K216" s="4"/>
      <c r="L216" s="4"/>
      <c r="M216" s="4"/>
      <c r="N216" s="4"/>
      <c r="O216" s="4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3" t="s">
        <v>2</v>
      </c>
      <c r="J217" s="3"/>
      <c r="K217" s="10"/>
      <c r="L217" s="10"/>
      <c r="M217" s="4"/>
      <c r="N217" s="4"/>
      <c r="O217" s="4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4"/>
      <c r="L218" s="94"/>
      <c r="M218" s="4"/>
      <c r="N218" s="4"/>
      <c r="O218" s="4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11" t="s">
        <v>6</v>
      </c>
      <c r="B219" s="12"/>
      <c r="C219" s="13"/>
      <c r="D219" s="14" t="s">
        <v>7</v>
      </c>
      <c r="E219" s="14" t="s">
        <v>8</v>
      </c>
      <c r="F219" s="15" t="s">
        <v>9</v>
      </c>
      <c r="G219" s="12"/>
      <c r="H219" s="13"/>
      <c r="I219" s="14" t="s">
        <v>10</v>
      </c>
      <c r="J219" s="16"/>
      <c r="K219" s="17"/>
      <c r="L219" s="17"/>
      <c r="M219" s="4"/>
      <c r="N219" s="4"/>
      <c r="O219" s="4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18"/>
      <c r="C220" s="19"/>
      <c r="D220" s="20" t="s">
        <v>11</v>
      </c>
      <c r="E220" s="21" t="s">
        <v>12</v>
      </c>
      <c r="F220" s="21" t="s">
        <v>13</v>
      </c>
      <c r="G220" s="22" t="s">
        <v>14</v>
      </c>
      <c r="H220" s="21" t="s">
        <v>15</v>
      </c>
      <c r="I220" s="21" t="s">
        <v>16</v>
      </c>
      <c r="J220" s="16"/>
      <c r="K220" s="17"/>
      <c r="L220" s="17"/>
      <c r="M220" s="4"/>
      <c r="N220" s="4"/>
      <c r="O220" s="4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3"/>
      <c r="B221" s="24"/>
      <c r="C221" s="25"/>
      <c r="D221" s="26"/>
      <c r="E221" s="26" t="s">
        <v>17</v>
      </c>
      <c r="F221" s="27" t="s">
        <v>17</v>
      </c>
      <c r="G221" s="27" t="s">
        <v>18</v>
      </c>
      <c r="H221" s="27" t="s">
        <v>18</v>
      </c>
      <c r="I221" s="27" t="s">
        <v>18</v>
      </c>
      <c r="J221" s="3"/>
      <c r="K221" s="10"/>
      <c r="L221" s="10"/>
      <c r="M221" s="4"/>
      <c r="N221" s="4"/>
      <c r="O221" s="4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0"/>
      <c r="B222" s="171" t="s">
        <v>214</v>
      </c>
      <c r="C222" s="16"/>
      <c r="D222" s="20"/>
      <c r="E222" s="30"/>
      <c r="F222" s="105"/>
      <c r="G222" s="106"/>
      <c r="H222" s="106"/>
      <c r="I222" s="106"/>
      <c r="J222" s="3"/>
      <c r="K222" s="10"/>
      <c r="L222" s="10"/>
      <c r="M222" s="4"/>
      <c r="N222" s="4"/>
      <c r="O222" s="4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0"/>
      <c r="B223" s="29" t="s">
        <v>136</v>
      </c>
      <c r="C223" s="75"/>
      <c r="D223" s="86" t="s">
        <v>123</v>
      </c>
      <c r="E223" s="81">
        <v>0.0</v>
      </c>
      <c r="F223" s="58">
        <v>0.0</v>
      </c>
      <c r="G223" s="81">
        <f>H223-F223</f>
        <v>300000</v>
      </c>
      <c r="H223" s="113">
        <v>300000.0</v>
      </c>
      <c r="I223" s="113">
        <v>100000.0</v>
      </c>
      <c r="J223" s="59"/>
      <c r="K223" s="10"/>
      <c r="L223" s="10"/>
      <c r="M223" s="4"/>
      <c r="N223" s="4"/>
      <c r="O223" s="4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8.25" customHeight="1">
      <c r="A224" s="20"/>
      <c r="B224" s="16"/>
      <c r="C224" s="16"/>
      <c r="D224" s="20"/>
      <c r="E224" s="30"/>
      <c r="F224" s="105"/>
      <c r="G224" s="106"/>
      <c r="H224" s="104"/>
      <c r="I224" s="106"/>
      <c r="J224" s="3"/>
      <c r="K224" s="10"/>
      <c r="L224" s="10"/>
      <c r="M224" s="4"/>
      <c r="N224" s="4"/>
      <c r="O224" s="4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41"/>
      <c r="B225" s="140" t="s">
        <v>215</v>
      </c>
      <c r="C225" s="6"/>
      <c r="D225" s="20"/>
      <c r="E225" s="108" t="s">
        <v>216</v>
      </c>
      <c r="F225" s="125"/>
      <c r="G225" s="77"/>
      <c r="H225" s="142" t="s">
        <v>217</v>
      </c>
      <c r="I225" s="142" t="s">
        <v>218</v>
      </c>
      <c r="J225" s="48"/>
      <c r="K225" s="50"/>
      <c r="L225" s="50"/>
      <c r="M225" s="4"/>
      <c r="N225" s="4"/>
      <c r="O225" s="4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41"/>
      <c r="B226" s="6" t="s">
        <v>179</v>
      </c>
      <c r="C226" s="6"/>
      <c r="D226" s="86" t="s">
        <v>141</v>
      </c>
      <c r="E226" s="36">
        <v>20457.0</v>
      </c>
      <c r="F226" s="36">
        <v>0.0</v>
      </c>
      <c r="G226" s="81">
        <f t="shared" ref="G226:G229" si="19">H226-F226</f>
        <v>21000</v>
      </c>
      <c r="H226" s="77">
        <v>21000.0</v>
      </c>
      <c r="I226" s="77">
        <v>25780.0</v>
      </c>
      <c r="J226" s="78"/>
      <c r="K226" s="42"/>
      <c r="L226" s="42"/>
      <c r="M226" s="4"/>
      <c r="N226" s="4"/>
      <c r="O226" s="4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41"/>
      <c r="B227" s="6" t="s">
        <v>68</v>
      </c>
      <c r="C227" s="75"/>
      <c r="D227" s="86" t="s">
        <v>69</v>
      </c>
      <c r="E227" s="36">
        <v>53400.0</v>
      </c>
      <c r="F227" s="36">
        <v>52930.0</v>
      </c>
      <c r="G227" s="81">
        <f t="shared" si="19"/>
        <v>120070</v>
      </c>
      <c r="H227" s="77">
        <v>173000.0</v>
      </c>
      <c r="I227" s="77">
        <v>200000.0</v>
      </c>
      <c r="J227" s="78"/>
      <c r="K227" s="42"/>
      <c r="L227" s="42"/>
      <c r="M227" s="4"/>
      <c r="N227" s="4"/>
      <c r="O227" s="4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41"/>
      <c r="B228" s="29" t="s">
        <v>75</v>
      </c>
      <c r="C228" s="75"/>
      <c r="D228" s="86" t="s">
        <v>76</v>
      </c>
      <c r="E228" s="36">
        <v>1800.0</v>
      </c>
      <c r="F228" s="36">
        <v>0.0</v>
      </c>
      <c r="G228" s="81">
        <f t="shared" si="19"/>
        <v>45000</v>
      </c>
      <c r="H228" s="77">
        <v>45000.0</v>
      </c>
      <c r="I228" s="77">
        <v>33600.0</v>
      </c>
      <c r="J228" s="78"/>
      <c r="K228" s="42"/>
      <c r="L228" s="42"/>
      <c r="M228" s="4"/>
      <c r="N228" s="4"/>
      <c r="O228" s="4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41"/>
      <c r="B229" s="6" t="s">
        <v>219</v>
      </c>
      <c r="C229" s="6"/>
      <c r="D229" s="86" t="s">
        <v>144</v>
      </c>
      <c r="E229" s="36">
        <v>150000.0</v>
      </c>
      <c r="F229" s="36">
        <v>0.0</v>
      </c>
      <c r="G229" s="81">
        <f t="shared" si="19"/>
        <v>0</v>
      </c>
      <c r="H229" s="77">
        <v>0.0</v>
      </c>
      <c r="I229" s="77">
        <v>460000.0</v>
      </c>
      <c r="J229" s="78"/>
      <c r="K229" s="42"/>
      <c r="L229" s="42"/>
      <c r="M229" s="4"/>
      <c r="N229" s="4"/>
      <c r="O229" s="4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7.5" customHeight="1">
      <c r="A230" s="41"/>
      <c r="B230" s="6"/>
      <c r="C230" s="6"/>
      <c r="D230" s="20"/>
      <c r="E230" s="36"/>
      <c r="F230" s="36"/>
      <c r="G230" s="77"/>
      <c r="H230" s="77"/>
      <c r="I230" s="77"/>
      <c r="J230" s="78"/>
      <c r="K230" s="42"/>
      <c r="L230" s="42"/>
      <c r="M230" s="4"/>
      <c r="N230" s="4"/>
      <c r="O230" s="4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0"/>
      <c r="B231" s="171" t="s">
        <v>220</v>
      </c>
      <c r="C231" s="16"/>
      <c r="D231" s="172"/>
      <c r="E231" s="36"/>
      <c r="F231" s="36"/>
      <c r="G231" s="77"/>
      <c r="H231" s="156" t="s">
        <v>221</v>
      </c>
      <c r="I231" s="156" t="s">
        <v>222</v>
      </c>
      <c r="J231" s="122"/>
      <c r="K231" s="42"/>
      <c r="L231" s="42"/>
      <c r="M231" s="4"/>
      <c r="N231" s="4"/>
      <c r="O231" s="4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0"/>
      <c r="B232" s="6" t="s">
        <v>68</v>
      </c>
      <c r="C232" s="75"/>
      <c r="D232" s="86" t="s">
        <v>69</v>
      </c>
      <c r="E232" s="81">
        <v>42491.75</v>
      </c>
      <c r="F232" s="81">
        <v>0.0</v>
      </c>
      <c r="G232" s="81">
        <f t="shared" ref="G232:G234" si="20">H232-F232</f>
        <v>100000</v>
      </c>
      <c r="H232" s="81">
        <v>100000.0</v>
      </c>
      <c r="I232" s="81">
        <v>100000.0</v>
      </c>
      <c r="J232" s="83"/>
      <c r="K232" s="84"/>
      <c r="L232" s="84"/>
      <c r="M232" s="4"/>
      <c r="N232" s="4"/>
      <c r="O232" s="4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0"/>
      <c r="B233" s="29" t="s">
        <v>75</v>
      </c>
      <c r="C233" s="75"/>
      <c r="D233" s="86" t="s">
        <v>76</v>
      </c>
      <c r="E233" s="81">
        <v>0.0</v>
      </c>
      <c r="F233" s="81">
        <v>0.0</v>
      </c>
      <c r="G233" s="81">
        <f t="shared" si="20"/>
        <v>0</v>
      </c>
      <c r="H233" s="81">
        <v>0.0</v>
      </c>
      <c r="I233" s="81">
        <v>16800.0</v>
      </c>
      <c r="J233" s="83"/>
      <c r="K233" s="84"/>
      <c r="L233" s="84"/>
      <c r="M233" s="4"/>
      <c r="N233" s="4"/>
      <c r="O233" s="4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0"/>
      <c r="B234" s="6" t="s">
        <v>223</v>
      </c>
      <c r="C234" s="6"/>
      <c r="D234" s="86" t="s">
        <v>144</v>
      </c>
      <c r="E234" s="81">
        <v>0.0</v>
      </c>
      <c r="F234" s="81">
        <v>0.0</v>
      </c>
      <c r="G234" s="81">
        <f t="shared" si="20"/>
        <v>0</v>
      </c>
      <c r="H234" s="81">
        <v>0.0</v>
      </c>
      <c r="I234" s="81">
        <v>260000.0</v>
      </c>
      <c r="J234" s="83"/>
      <c r="K234" s="84"/>
      <c r="L234" s="84"/>
      <c r="M234" s="4"/>
      <c r="N234" s="4"/>
      <c r="O234" s="4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6.75" customHeight="1">
      <c r="A235" s="20"/>
      <c r="B235" s="16"/>
      <c r="C235" s="16"/>
      <c r="D235" s="172"/>
      <c r="E235" s="81"/>
      <c r="F235" s="81"/>
      <c r="G235" s="77"/>
      <c r="H235" s="81"/>
      <c r="I235" s="81"/>
      <c r="J235" s="83"/>
      <c r="K235" s="84"/>
      <c r="L235" s="84"/>
      <c r="M235" s="4"/>
      <c r="N235" s="4"/>
      <c r="O235" s="4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72"/>
      <c r="B236" s="145" t="s">
        <v>224</v>
      </c>
      <c r="C236" s="66"/>
      <c r="D236" s="107"/>
      <c r="E236" s="126"/>
      <c r="F236" s="126"/>
      <c r="G236" s="77"/>
      <c r="H236" s="108" t="s">
        <v>225</v>
      </c>
      <c r="I236" s="108" t="s">
        <v>225</v>
      </c>
      <c r="J236" s="53"/>
      <c r="K236" s="55"/>
      <c r="L236" s="55"/>
      <c r="M236" s="4"/>
      <c r="N236" s="4"/>
      <c r="O236" s="4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72"/>
      <c r="B237" s="29" t="s">
        <v>75</v>
      </c>
      <c r="C237" s="75"/>
      <c r="D237" s="35" t="s">
        <v>76</v>
      </c>
      <c r="E237" s="81">
        <v>163846.0</v>
      </c>
      <c r="F237" s="81">
        <v>0.0</v>
      </c>
      <c r="G237" s="81">
        <f t="shared" ref="G237:G238" si="21">H237-F237</f>
        <v>180000</v>
      </c>
      <c r="H237" s="81">
        <v>180000.0</v>
      </c>
      <c r="I237" s="81">
        <v>180000.0</v>
      </c>
      <c r="J237" s="83"/>
      <c r="K237" s="84"/>
      <c r="L237" s="84"/>
      <c r="M237" s="173"/>
      <c r="N237" s="4"/>
      <c r="O237" s="4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72"/>
      <c r="B238" s="29" t="s">
        <v>136</v>
      </c>
      <c r="C238" s="75"/>
      <c r="D238" s="35" t="s">
        <v>123</v>
      </c>
      <c r="E238" s="81">
        <v>75000.0</v>
      </c>
      <c r="F238" s="81">
        <v>0.0</v>
      </c>
      <c r="G238" s="81">
        <f t="shared" si="21"/>
        <v>75000</v>
      </c>
      <c r="H238" s="81">
        <v>75000.0</v>
      </c>
      <c r="I238" s="81">
        <v>75000.0</v>
      </c>
      <c r="J238" s="83"/>
      <c r="K238" s="84"/>
      <c r="L238" s="84"/>
      <c r="M238" s="173"/>
      <c r="N238" s="173"/>
      <c r="O238" s="4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6.0" customHeight="1">
      <c r="A239" s="72"/>
      <c r="B239" s="29"/>
      <c r="C239" s="75"/>
      <c r="D239" s="107"/>
      <c r="E239" s="81"/>
      <c r="F239" s="81"/>
      <c r="G239" s="77"/>
      <c r="H239" s="81"/>
      <c r="I239" s="81"/>
      <c r="J239" s="83"/>
      <c r="K239" s="84"/>
      <c r="L239" s="84"/>
      <c r="M239" s="173"/>
      <c r="N239" s="173"/>
      <c r="O239" s="4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41"/>
      <c r="B240" s="140" t="s">
        <v>226</v>
      </c>
      <c r="C240" s="75"/>
      <c r="D240" s="30"/>
      <c r="E240" s="81"/>
      <c r="F240" s="126"/>
      <c r="G240" s="77"/>
      <c r="H240" s="81"/>
      <c r="I240" s="81"/>
      <c r="J240" s="83"/>
      <c r="K240" s="84"/>
      <c r="L240" s="84"/>
      <c r="M240" s="173"/>
      <c r="N240" s="173"/>
      <c r="O240" s="4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41"/>
      <c r="B241" s="6" t="s">
        <v>136</v>
      </c>
      <c r="C241" s="75"/>
      <c r="D241" s="21" t="s">
        <v>123</v>
      </c>
      <c r="E241" s="113">
        <v>0.0</v>
      </c>
      <c r="F241" s="58">
        <v>0.0</v>
      </c>
      <c r="G241" s="81">
        <f>H241-F241</f>
        <v>80000</v>
      </c>
      <c r="H241" s="58">
        <v>80000.0</v>
      </c>
      <c r="I241" s="58">
        <v>50000.0</v>
      </c>
      <c r="J241" s="59"/>
      <c r="K241" s="60"/>
      <c r="L241" s="60"/>
      <c r="M241" s="4"/>
      <c r="N241" s="4"/>
      <c r="O241" s="173"/>
      <c r="P241" s="174"/>
      <c r="Q241" s="174"/>
      <c r="R241" s="174"/>
      <c r="S241" s="174"/>
      <c r="T241" s="174"/>
      <c r="U241" s="174"/>
      <c r="V241" s="174"/>
      <c r="W241" s="174"/>
      <c r="X241" s="174"/>
      <c r="Y241" s="174"/>
      <c r="Z241" s="174"/>
    </row>
    <row r="242" ht="6.75" customHeight="1">
      <c r="A242" s="20"/>
      <c r="B242" s="16"/>
      <c r="C242" s="104"/>
      <c r="D242" s="30"/>
      <c r="E242" s="16"/>
      <c r="F242" s="105"/>
      <c r="G242" s="106"/>
      <c r="H242" s="106"/>
      <c r="I242" s="106"/>
      <c r="J242" s="3"/>
      <c r="K242" s="10"/>
      <c r="L242" s="10"/>
      <c r="M242" s="4"/>
      <c r="N242" s="4"/>
      <c r="O242" s="173"/>
      <c r="P242" s="174"/>
      <c r="Q242" s="174"/>
      <c r="R242" s="174"/>
      <c r="S242" s="174"/>
      <c r="T242" s="174"/>
      <c r="U242" s="174"/>
      <c r="V242" s="174"/>
      <c r="W242" s="174"/>
      <c r="X242" s="174"/>
      <c r="Y242" s="174"/>
      <c r="Z242" s="174"/>
    </row>
    <row r="243" ht="12.75" customHeight="1">
      <c r="A243" s="41"/>
      <c r="B243" s="140" t="s">
        <v>227</v>
      </c>
      <c r="C243" s="75"/>
      <c r="D243" s="30"/>
      <c r="E243" s="126"/>
      <c r="F243" s="126"/>
      <c r="G243" s="77"/>
      <c r="H243" s="108" t="s">
        <v>228</v>
      </c>
      <c r="I243" s="108" t="s">
        <v>229</v>
      </c>
      <c r="J243" s="53"/>
      <c r="K243" s="55"/>
      <c r="L243" s="55"/>
      <c r="M243" s="4"/>
      <c r="N243" s="4"/>
      <c r="O243" s="173"/>
      <c r="P243" s="174"/>
      <c r="Q243" s="174"/>
      <c r="R243" s="174"/>
      <c r="S243" s="174"/>
      <c r="T243" s="174"/>
      <c r="U243" s="174"/>
      <c r="V243" s="174"/>
      <c r="W243" s="174"/>
      <c r="X243" s="174"/>
      <c r="Y243" s="174"/>
      <c r="Z243" s="174"/>
    </row>
    <row r="244" ht="12.75" customHeight="1">
      <c r="A244" s="41"/>
      <c r="B244" s="6" t="s">
        <v>68</v>
      </c>
      <c r="C244" s="75"/>
      <c r="D244" s="35" t="s">
        <v>69</v>
      </c>
      <c r="E244" s="81">
        <v>52916.4</v>
      </c>
      <c r="F244" s="81">
        <v>0.0</v>
      </c>
      <c r="G244" s="81">
        <f t="shared" ref="G244:G246" si="22">H244-F244</f>
        <v>200000</v>
      </c>
      <c r="H244" s="81">
        <v>200000.0</v>
      </c>
      <c r="I244" s="81">
        <v>175500.0</v>
      </c>
      <c r="J244" s="83"/>
      <c r="K244" s="84"/>
      <c r="L244" s="84"/>
      <c r="M244" s="4"/>
      <c r="N244" s="4"/>
      <c r="O244" s="173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</row>
    <row r="245" ht="12.75" customHeight="1">
      <c r="A245" s="41"/>
      <c r="B245" s="29" t="s">
        <v>75</v>
      </c>
      <c r="C245" s="75"/>
      <c r="D245" s="35" t="s">
        <v>76</v>
      </c>
      <c r="E245" s="81">
        <v>12100.0</v>
      </c>
      <c r="F245" s="81">
        <v>0.0</v>
      </c>
      <c r="G245" s="81">
        <f t="shared" si="22"/>
        <v>17000</v>
      </c>
      <c r="H245" s="81">
        <v>17000.0</v>
      </c>
      <c r="I245" s="81">
        <v>19200.0</v>
      </c>
      <c r="J245" s="83"/>
      <c r="K245" s="84"/>
      <c r="L245" s="84"/>
      <c r="M245" s="4"/>
      <c r="N245" s="4"/>
      <c r="O245" s="4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41"/>
      <c r="B246" s="6" t="s">
        <v>230</v>
      </c>
      <c r="C246" s="6"/>
      <c r="D246" s="86" t="s">
        <v>144</v>
      </c>
      <c r="E246" s="81">
        <v>110000.0</v>
      </c>
      <c r="F246" s="81">
        <v>0.0</v>
      </c>
      <c r="G246" s="81">
        <f t="shared" si="22"/>
        <v>220000</v>
      </c>
      <c r="H246" s="81">
        <v>220000.0</v>
      </c>
      <c r="I246" s="81">
        <v>200000.0</v>
      </c>
      <c r="J246" s="83"/>
      <c r="K246" s="84"/>
      <c r="L246" s="84"/>
      <c r="M246" s="4"/>
      <c r="N246" s="4"/>
      <c r="O246" s="4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6.75" customHeight="1">
      <c r="A247" s="41"/>
      <c r="B247" s="6"/>
      <c r="C247" s="6"/>
      <c r="D247" s="20"/>
      <c r="E247" s="81"/>
      <c r="F247" s="81"/>
      <c r="G247" s="77"/>
      <c r="H247" s="81"/>
      <c r="I247" s="81"/>
      <c r="J247" s="83"/>
      <c r="K247" s="84"/>
      <c r="L247" s="84"/>
      <c r="M247" s="4"/>
      <c r="N247" s="4"/>
      <c r="O247" s="4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41"/>
      <c r="B248" s="140" t="s">
        <v>231</v>
      </c>
      <c r="C248" s="6"/>
      <c r="D248" s="30"/>
      <c r="E248" s="125"/>
      <c r="F248" s="125"/>
      <c r="G248" s="77"/>
      <c r="H248" s="138" t="s">
        <v>232</v>
      </c>
      <c r="I248" s="138" t="s">
        <v>232</v>
      </c>
      <c r="J248" s="175"/>
      <c r="K248" s="176"/>
      <c r="L248" s="176"/>
      <c r="M248" s="4"/>
      <c r="N248" s="4"/>
      <c r="O248" s="4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41"/>
      <c r="B249" s="6" t="s">
        <v>68</v>
      </c>
      <c r="C249" s="75"/>
      <c r="D249" s="21" t="s">
        <v>69</v>
      </c>
      <c r="E249" s="36">
        <v>82932.0</v>
      </c>
      <c r="F249" s="36">
        <v>0.0</v>
      </c>
      <c r="G249" s="81">
        <f t="shared" ref="G249:G251" si="23">H249-F249</f>
        <v>250000</v>
      </c>
      <c r="H249" s="36">
        <v>250000.0</v>
      </c>
      <c r="I249" s="36">
        <v>250000.0</v>
      </c>
      <c r="J249" s="37"/>
      <c r="K249" s="38"/>
      <c r="L249" s="38"/>
      <c r="M249" s="4"/>
      <c r="N249" s="4"/>
      <c r="O249" s="4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41"/>
      <c r="B250" s="29" t="s">
        <v>75</v>
      </c>
      <c r="C250" s="75"/>
      <c r="D250" s="35" t="s">
        <v>76</v>
      </c>
      <c r="E250" s="36">
        <v>42894.0</v>
      </c>
      <c r="F250" s="36">
        <v>0.0</v>
      </c>
      <c r="G250" s="81">
        <f t="shared" si="23"/>
        <v>0</v>
      </c>
      <c r="H250" s="36">
        <v>0.0</v>
      </c>
      <c r="I250" s="36">
        <v>0.0</v>
      </c>
      <c r="J250" s="37"/>
      <c r="K250" s="38"/>
      <c r="L250" s="38"/>
      <c r="M250" s="4"/>
      <c r="N250" s="4"/>
      <c r="O250" s="4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41"/>
      <c r="B251" s="6" t="s">
        <v>143</v>
      </c>
      <c r="C251" s="6"/>
      <c r="D251" s="86" t="s">
        <v>144</v>
      </c>
      <c r="E251" s="36">
        <v>50000.0</v>
      </c>
      <c r="F251" s="36">
        <v>0.0</v>
      </c>
      <c r="G251" s="81">
        <f t="shared" si="23"/>
        <v>0</v>
      </c>
      <c r="H251" s="36">
        <v>0.0</v>
      </c>
      <c r="I251" s="36">
        <v>0.0</v>
      </c>
      <c r="J251" s="37"/>
      <c r="K251" s="38"/>
      <c r="L251" s="38"/>
      <c r="M251" s="4"/>
      <c r="N251" s="4"/>
      <c r="O251" s="4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9.0" customHeight="1">
      <c r="A252" s="41"/>
      <c r="B252" s="6"/>
      <c r="C252" s="6"/>
      <c r="D252" s="20"/>
      <c r="E252" s="36"/>
      <c r="F252" s="36"/>
      <c r="G252" s="81"/>
      <c r="H252" s="36"/>
      <c r="I252" s="36"/>
      <c r="J252" s="37"/>
      <c r="K252" s="38"/>
      <c r="L252" s="38"/>
      <c r="M252" s="4"/>
      <c r="N252" s="4"/>
      <c r="O252" s="4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41"/>
      <c r="B253" s="140" t="s">
        <v>233</v>
      </c>
      <c r="C253" s="6"/>
      <c r="D253" s="30"/>
      <c r="E253" s="177"/>
      <c r="F253" s="177"/>
      <c r="G253" s="77"/>
      <c r="H253" s="178" t="s">
        <v>232</v>
      </c>
      <c r="I253" s="178" t="s">
        <v>234</v>
      </c>
      <c r="J253" s="179"/>
      <c r="K253" s="180"/>
      <c r="L253" s="180"/>
      <c r="M253" s="4"/>
      <c r="N253" s="4"/>
      <c r="O253" s="4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41"/>
      <c r="B254" s="6" t="s">
        <v>68</v>
      </c>
      <c r="C254" s="6"/>
      <c r="D254" s="21" t="s">
        <v>69</v>
      </c>
      <c r="E254" s="36">
        <f>179105+392930</f>
        <v>572035</v>
      </c>
      <c r="F254" s="36">
        <v>0.0</v>
      </c>
      <c r="G254" s="81">
        <f t="shared" ref="G254:G255" si="24">H254-F254</f>
        <v>200000</v>
      </c>
      <c r="H254" s="81">
        <v>200000.0</v>
      </c>
      <c r="I254" s="81">
        <v>600000.0</v>
      </c>
      <c r="J254" s="83"/>
      <c r="K254" s="84"/>
      <c r="L254" s="84"/>
      <c r="M254" s="4"/>
      <c r="N254" s="4"/>
      <c r="O254" s="4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181"/>
      <c r="B255" s="182" t="s">
        <v>75</v>
      </c>
      <c r="C255" s="183"/>
      <c r="D255" s="184" t="s">
        <v>76</v>
      </c>
      <c r="E255" s="185">
        <v>35750.0</v>
      </c>
      <c r="F255" s="185">
        <v>0.0</v>
      </c>
      <c r="G255" s="133">
        <f t="shared" si="24"/>
        <v>50000</v>
      </c>
      <c r="H255" s="186">
        <v>50000.0</v>
      </c>
      <c r="I255" s="186">
        <v>0.0</v>
      </c>
      <c r="J255" s="187"/>
      <c r="K255" s="84"/>
      <c r="L255" s="84"/>
      <c r="M255" s="4"/>
      <c r="N255" s="4"/>
      <c r="O255" s="4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84"/>
      <c r="L256" s="84"/>
      <c r="M256" s="4"/>
      <c r="N256" s="4"/>
      <c r="O256" s="4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84"/>
      <c r="L257" s="84"/>
      <c r="M257" s="4"/>
      <c r="N257" s="4"/>
      <c r="O257" s="4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8.0" customHeight="1">
      <c r="A258" s="2" t="s">
        <v>235</v>
      </c>
      <c r="B258" s="2"/>
      <c r="C258" s="8"/>
      <c r="D258" s="3"/>
      <c r="E258" s="2"/>
      <c r="F258" s="9"/>
      <c r="G258" s="9"/>
      <c r="H258" s="9"/>
      <c r="I258" s="2"/>
      <c r="J258" s="2"/>
      <c r="K258" s="4"/>
      <c r="L258" s="4"/>
      <c r="M258" s="4"/>
      <c r="N258" s="4"/>
      <c r="O258" s="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9"/>
      <c r="B259" s="2"/>
      <c r="C259" s="2"/>
      <c r="D259" s="3"/>
      <c r="E259" s="2"/>
      <c r="F259" s="9"/>
      <c r="G259" s="9"/>
      <c r="H259" s="9"/>
      <c r="I259" s="2"/>
      <c r="J259" s="2"/>
      <c r="K259" s="4"/>
      <c r="L259" s="4"/>
      <c r="M259" s="4"/>
      <c r="N259" s="4"/>
      <c r="O259" s="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3" t="s">
        <v>2</v>
      </c>
      <c r="J260" s="3"/>
      <c r="K260" s="10"/>
      <c r="L260" s="10"/>
      <c r="M260" s="4"/>
      <c r="N260" s="4"/>
      <c r="O260" s="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93"/>
      <c r="B261" s="93"/>
      <c r="C261" s="93"/>
      <c r="D261" s="93"/>
      <c r="E261" s="93"/>
      <c r="F261" s="93"/>
      <c r="G261" s="93"/>
      <c r="H261" s="93"/>
      <c r="I261" s="93"/>
      <c r="J261" s="93"/>
      <c r="K261" s="94"/>
      <c r="L261" s="94"/>
      <c r="M261" s="4"/>
      <c r="N261" s="4"/>
      <c r="O261" s="4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11" t="s">
        <v>6</v>
      </c>
      <c r="B262" s="12"/>
      <c r="C262" s="13"/>
      <c r="D262" s="14" t="s">
        <v>7</v>
      </c>
      <c r="E262" s="14" t="s">
        <v>8</v>
      </c>
      <c r="F262" s="15" t="s">
        <v>9</v>
      </c>
      <c r="G262" s="12"/>
      <c r="H262" s="13"/>
      <c r="I262" s="14" t="s">
        <v>10</v>
      </c>
      <c r="J262" s="16"/>
      <c r="K262" s="17"/>
      <c r="L262" s="17"/>
      <c r="M262" s="4"/>
      <c r="N262" s="4"/>
      <c r="O262" s="4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18"/>
      <c r="C263" s="19"/>
      <c r="D263" s="20" t="s">
        <v>11</v>
      </c>
      <c r="E263" s="21" t="s">
        <v>12</v>
      </c>
      <c r="F263" s="21" t="s">
        <v>13</v>
      </c>
      <c r="G263" s="22" t="s">
        <v>14</v>
      </c>
      <c r="H263" s="21" t="s">
        <v>15</v>
      </c>
      <c r="I263" s="21" t="s">
        <v>16</v>
      </c>
      <c r="J263" s="16"/>
      <c r="K263" s="17"/>
      <c r="L263" s="17"/>
      <c r="M263" s="4"/>
      <c r="N263" s="4"/>
      <c r="O263" s="4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3"/>
      <c r="B264" s="24"/>
      <c r="C264" s="25"/>
      <c r="D264" s="26"/>
      <c r="E264" s="26" t="s">
        <v>17</v>
      </c>
      <c r="F264" s="27" t="s">
        <v>17</v>
      </c>
      <c r="G264" s="27" t="s">
        <v>18</v>
      </c>
      <c r="H264" s="27" t="s">
        <v>18</v>
      </c>
      <c r="I264" s="27" t="s">
        <v>18</v>
      </c>
      <c r="J264" s="3"/>
      <c r="K264" s="10"/>
      <c r="L264" s="10"/>
      <c r="M264" s="4"/>
      <c r="N264" s="4"/>
      <c r="O264" s="4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3.5" customHeight="1">
      <c r="A265" s="41"/>
      <c r="B265" s="140" t="s">
        <v>236</v>
      </c>
      <c r="C265" s="6"/>
      <c r="D265" s="30"/>
      <c r="E265" s="52"/>
      <c r="F265" s="52"/>
      <c r="G265" s="77"/>
      <c r="H265" s="108" t="s">
        <v>237</v>
      </c>
      <c r="I265" s="108" t="s">
        <v>237</v>
      </c>
      <c r="J265" s="53"/>
      <c r="K265" s="10"/>
      <c r="L265" s="10"/>
      <c r="M265" s="4"/>
      <c r="N265" s="4"/>
      <c r="O265" s="4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3.5" customHeight="1">
      <c r="A266" s="41"/>
      <c r="B266" s="6" t="s">
        <v>68</v>
      </c>
      <c r="C266" s="6"/>
      <c r="D266" s="21" t="s">
        <v>69</v>
      </c>
      <c r="E266" s="81">
        <v>0.0</v>
      </c>
      <c r="F266" s="81">
        <v>0.0</v>
      </c>
      <c r="G266" s="81">
        <f>H266-F266</f>
        <v>25000</v>
      </c>
      <c r="H266" s="81">
        <v>25000.0</v>
      </c>
      <c r="I266" s="81">
        <v>25000.0</v>
      </c>
      <c r="J266" s="83"/>
      <c r="K266" s="10"/>
      <c r="L266" s="10"/>
      <c r="M266" s="4"/>
      <c r="N266" s="4"/>
      <c r="O266" s="4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9.0" customHeight="1">
      <c r="A267" s="20"/>
      <c r="B267" s="16"/>
      <c r="C267" s="16"/>
      <c r="D267" s="30"/>
      <c r="E267" s="16"/>
      <c r="F267" s="105"/>
      <c r="G267" s="106"/>
      <c r="H267" s="104"/>
      <c r="I267" s="106"/>
      <c r="J267" s="3"/>
      <c r="K267" s="10"/>
      <c r="L267" s="10"/>
      <c r="M267" s="4"/>
      <c r="N267" s="4"/>
      <c r="O267" s="4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3.5" customHeight="1">
      <c r="A268" s="41"/>
      <c r="B268" s="140" t="s">
        <v>238</v>
      </c>
      <c r="C268" s="6"/>
      <c r="D268" s="30"/>
      <c r="E268" s="36"/>
      <c r="F268" s="36"/>
      <c r="G268" s="77"/>
      <c r="H268" s="108" t="s">
        <v>239</v>
      </c>
      <c r="I268" s="108" t="s">
        <v>239</v>
      </c>
      <c r="J268" s="53"/>
      <c r="K268" s="55"/>
      <c r="L268" s="55"/>
      <c r="M268" s="4"/>
      <c r="N268" s="4"/>
      <c r="O268" s="4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3.5" customHeight="1">
      <c r="A269" s="41"/>
      <c r="B269" s="6" t="s">
        <v>68</v>
      </c>
      <c r="C269" s="6"/>
      <c r="D269" s="21" t="s">
        <v>69</v>
      </c>
      <c r="E269" s="36">
        <v>0.0</v>
      </c>
      <c r="F269" s="36">
        <v>0.0</v>
      </c>
      <c r="G269" s="81">
        <f t="shared" ref="G269:G270" si="25">H269-F269</f>
        <v>17000</v>
      </c>
      <c r="H269" s="81">
        <v>17000.0</v>
      </c>
      <c r="I269" s="81">
        <v>17000.0</v>
      </c>
      <c r="J269" s="83"/>
      <c r="K269" s="84"/>
      <c r="L269" s="84"/>
      <c r="M269" s="4"/>
      <c r="N269" s="4"/>
      <c r="O269" s="4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3.5" customHeight="1">
      <c r="A270" s="41"/>
      <c r="B270" s="29" t="s">
        <v>75</v>
      </c>
      <c r="C270" s="75"/>
      <c r="D270" s="35" t="s">
        <v>76</v>
      </c>
      <c r="E270" s="36">
        <v>0.0</v>
      </c>
      <c r="F270" s="36">
        <v>0.0</v>
      </c>
      <c r="G270" s="81">
        <f t="shared" si="25"/>
        <v>15000</v>
      </c>
      <c r="H270" s="81">
        <v>15000.0</v>
      </c>
      <c r="I270" s="81">
        <v>15000.0</v>
      </c>
      <c r="J270" s="83"/>
      <c r="K270" s="84"/>
      <c r="L270" s="84"/>
      <c r="M270" s="4"/>
      <c r="N270" s="4"/>
      <c r="O270" s="4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9.0" customHeight="1">
      <c r="A271" s="41"/>
      <c r="B271" s="6"/>
      <c r="C271" s="6"/>
      <c r="D271" s="30"/>
      <c r="E271" s="36"/>
      <c r="F271" s="36"/>
      <c r="G271" s="77"/>
      <c r="H271" s="81"/>
      <c r="I271" s="81"/>
      <c r="J271" s="83"/>
      <c r="K271" s="84"/>
      <c r="L271" s="84"/>
      <c r="M271" s="4"/>
      <c r="N271" s="4"/>
      <c r="O271" s="4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3.5" customHeight="1">
      <c r="A272" s="188"/>
      <c r="B272" s="189" t="s">
        <v>240</v>
      </c>
      <c r="C272" s="79"/>
      <c r="D272" s="20"/>
      <c r="E272" s="126"/>
      <c r="F272" s="126"/>
      <c r="G272" s="126"/>
      <c r="H272" s="190" t="s">
        <v>241</v>
      </c>
      <c r="I272" s="190" t="s">
        <v>242</v>
      </c>
      <c r="J272" s="53"/>
      <c r="K272" s="55"/>
      <c r="L272" s="55"/>
      <c r="M272" s="4"/>
      <c r="N272" s="4"/>
      <c r="O272" s="4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3.5" customHeight="1">
      <c r="A273" s="188"/>
      <c r="B273" s="73" t="s">
        <v>179</v>
      </c>
      <c r="C273" s="79"/>
      <c r="D273" s="86" t="s">
        <v>141</v>
      </c>
      <c r="E273" s="81">
        <v>8494.0</v>
      </c>
      <c r="F273" s="81">
        <v>0.0</v>
      </c>
      <c r="G273" s="81">
        <f t="shared" ref="G273:G275" si="26">H273-F273</f>
        <v>15000</v>
      </c>
      <c r="H273" s="82">
        <v>15000.0</v>
      </c>
      <c r="I273" s="82">
        <v>15000.0</v>
      </c>
      <c r="J273" s="83"/>
      <c r="K273" s="84"/>
      <c r="L273" s="84"/>
      <c r="M273" s="4"/>
      <c r="N273" s="4"/>
      <c r="O273" s="4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3.5" customHeight="1">
      <c r="A274" s="188"/>
      <c r="B274" s="73" t="s">
        <v>75</v>
      </c>
      <c r="C274" s="79"/>
      <c r="D274" s="86" t="s">
        <v>76</v>
      </c>
      <c r="E274" s="81">
        <v>5640.0</v>
      </c>
      <c r="F274" s="81">
        <v>0.0</v>
      </c>
      <c r="G274" s="81">
        <f t="shared" si="26"/>
        <v>15000</v>
      </c>
      <c r="H274" s="82">
        <v>15000.0</v>
      </c>
      <c r="I274" s="82">
        <v>15000.0</v>
      </c>
      <c r="J274" s="83"/>
      <c r="K274" s="84"/>
      <c r="L274" s="84"/>
      <c r="M274" s="4"/>
      <c r="N274" s="4"/>
      <c r="O274" s="4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3.5" customHeight="1">
      <c r="A275" s="188"/>
      <c r="B275" s="73" t="s">
        <v>136</v>
      </c>
      <c r="C275" s="79"/>
      <c r="D275" s="86" t="s">
        <v>123</v>
      </c>
      <c r="E275" s="36">
        <v>112650.0</v>
      </c>
      <c r="F275" s="81">
        <v>0.0</v>
      </c>
      <c r="G275" s="81">
        <f t="shared" si="26"/>
        <v>130000</v>
      </c>
      <c r="H275" s="191">
        <v>130000.0</v>
      </c>
      <c r="I275" s="191">
        <v>150000.0</v>
      </c>
      <c r="J275" s="37"/>
      <c r="K275" s="38"/>
      <c r="L275" s="38"/>
      <c r="M275" s="4"/>
      <c r="N275" s="4"/>
      <c r="O275" s="4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9.75" customHeight="1">
      <c r="A276" s="188"/>
      <c r="B276" s="73"/>
      <c r="C276" s="79"/>
      <c r="D276" s="20"/>
      <c r="E276" s="36"/>
      <c r="F276" s="81"/>
      <c r="G276" s="81"/>
      <c r="H276" s="191"/>
      <c r="I276" s="191"/>
      <c r="J276" s="37"/>
      <c r="K276" s="38"/>
      <c r="L276" s="38"/>
      <c r="M276" s="4"/>
      <c r="N276" s="4"/>
      <c r="O276" s="4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3.5" customHeight="1">
      <c r="A277" s="72"/>
      <c r="B277" s="120" t="s">
        <v>243</v>
      </c>
      <c r="C277" s="6"/>
      <c r="D277" s="107"/>
      <c r="E277" s="125"/>
      <c r="F277" s="125"/>
      <c r="G277" s="126"/>
      <c r="H277" s="125"/>
      <c r="I277" s="125"/>
      <c r="J277" s="48"/>
      <c r="K277" s="50"/>
      <c r="L277" s="50"/>
      <c r="M277" s="4"/>
      <c r="N277" s="4"/>
      <c r="O277" s="4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3.5" customHeight="1">
      <c r="A278" s="72"/>
      <c r="B278" s="73" t="s">
        <v>136</v>
      </c>
      <c r="C278" s="79"/>
      <c r="D278" s="86" t="s">
        <v>123</v>
      </c>
      <c r="E278" s="81">
        <v>57400.0</v>
      </c>
      <c r="F278" s="81">
        <v>0.0</v>
      </c>
      <c r="G278" s="81">
        <f>H278-F278</f>
        <v>100000</v>
      </c>
      <c r="H278" s="191">
        <v>100000.0</v>
      </c>
      <c r="I278" s="191">
        <v>100000.0</v>
      </c>
      <c r="J278" s="37"/>
      <c r="K278" s="38"/>
      <c r="L278" s="38"/>
      <c r="M278" s="4"/>
      <c r="N278" s="4"/>
      <c r="O278" s="4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6.75" customHeight="1">
      <c r="A279" s="72"/>
      <c r="B279" s="29"/>
      <c r="C279" s="6"/>
      <c r="D279" s="72"/>
      <c r="E279" s="81"/>
      <c r="F279" s="81"/>
      <c r="G279" s="81"/>
      <c r="H279" s="191"/>
      <c r="I279" s="191"/>
      <c r="J279" s="37"/>
      <c r="K279" s="38"/>
      <c r="L279" s="38"/>
      <c r="M279" s="4"/>
      <c r="N279" s="4"/>
      <c r="O279" s="4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3.5" customHeight="1">
      <c r="A280" s="72"/>
      <c r="B280" s="85" t="s">
        <v>244</v>
      </c>
      <c r="C280" s="6"/>
      <c r="D280" s="20"/>
      <c r="E280" s="81"/>
      <c r="F280" s="81"/>
      <c r="G280" s="81"/>
      <c r="H280" s="191"/>
      <c r="I280" s="191"/>
      <c r="J280" s="37"/>
      <c r="K280" s="38"/>
      <c r="L280" s="38"/>
      <c r="M280" s="4"/>
      <c r="N280" s="4"/>
      <c r="O280" s="4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3.5" customHeight="1">
      <c r="A281" s="72"/>
      <c r="B281" s="6" t="s">
        <v>68</v>
      </c>
      <c r="C281" s="75"/>
      <c r="D281" s="35" t="s">
        <v>69</v>
      </c>
      <c r="E281" s="81">
        <v>246850.0</v>
      </c>
      <c r="F281" s="81">
        <v>17500.0</v>
      </c>
      <c r="G281" s="81">
        <f>H281-F281</f>
        <v>282500</v>
      </c>
      <c r="H281" s="191">
        <v>300000.0</v>
      </c>
      <c r="I281" s="191">
        <v>300000.0</v>
      </c>
      <c r="J281" s="37"/>
      <c r="K281" s="38"/>
      <c r="L281" s="38"/>
      <c r="M281" s="4"/>
      <c r="N281" s="4"/>
      <c r="O281" s="4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8.25" customHeight="1">
      <c r="A282" s="72"/>
      <c r="B282" s="6"/>
      <c r="C282" s="6"/>
      <c r="D282" s="72"/>
      <c r="E282" s="81"/>
      <c r="F282" s="81"/>
      <c r="G282" s="77"/>
      <c r="H282" s="191"/>
      <c r="I282" s="191"/>
      <c r="J282" s="37"/>
      <c r="K282" s="38"/>
      <c r="L282" s="38"/>
      <c r="M282" s="4"/>
      <c r="N282" s="4"/>
      <c r="O282" s="4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3.5" customHeight="1">
      <c r="A283" s="41"/>
      <c r="B283" s="171" t="s">
        <v>245</v>
      </c>
      <c r="C283" s="192"/>
      <c r="D283" s="20"/>
      <c r="E283" s="36"/>
      <c r="F283" s="36"/>
      <c r="G283" s="77"/>
      <c r="H283" s="191"/>
      <c r="I283" s="191"/>
      <c r="J283" s="37"/>
      <c r="K283" s="38"/>
      <c r="L283" s="38"/>
      <c r="M283" s="4"/>
      <c r="N283" s="4"/>
      <c r="O283" s="4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3.5" customHeight="1">
      <c r="A284" s="193"/>
      <c r="B284" s="73" t="s">
        <v>246</v>
      </c>
      <c r="C284" s="79"/>
      <c r="D284" s="20" t="s">
        <v>121</v>
      </c>
      <c r="E284" s="81">
        <v>200000.0</v>
      </c>
      <c r="F284" s="81">
        <v>100000.0</v>
      </c>
      <c r="G284" s="81">
        <f t="shared" ref="G284:G295" si="27">H284-F284</f>
        <v>100000</v>
      </c>
      <c r="H284" s="82">
        <f>200000</f>
        <v>200000</v>
      </c>
      <c r="I284" s="82">
        <v>200000.0</v>
      </c>
      <c r="J284" s="83"/>
      <c r="K284" s="84"/>
      <c r="L284" s="84"/>
      <c r="M284" s="4"/>
      <c r="N284" s="4"/>
      <c r="O284" s="4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3.5" customHeight="1">
      <c r="A285" s="193"/>
      <c r="B285" s="73" t="s">
        <v>247</v>
      </c>
      <c r="C285" s="79"/>
      <c r="D285" s="20" t="s">
        <v>121</v>
      </c>
      <c r="E285" s="81">
        <v>200000.0</v>
      </c>
      <c r="F285" s="81">
        <v>100000.0</v>
      </c>
      <c r="G285" s="81">
        <f t="shared" si="27"/>
        <v>100000</v>
      </c>
      <c r="H285" s="82">
        <v>200000.0</v>
      </c>
      <c r="I285" s="82">
        <v>200000.0</v>
      </c>
      <c r="J285" s="83"/>
      <c r="K285" s="84"/>
      <c r="L285" s="84"/>
      <c r="M285" s="4"/>
      <c r="N285" s="4"/>
      <c r="O285" s="4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3.5" customHeight="1">
      <c r="A286" s="193"/>
      <c r="B286" s="73" t="s">
        <v>248</v>
      </c>
      <c r="C286" s="79"/>
      <c r="D286" s="20" t="s">
        <v>121</v>
      </c>
      <c r="E286" s="81">
        <v>200000.0</v>
      </c>
      <c r="F286" s="81">
        <v>100000.0</v>
      </c>
      <c r="G286" s="81">
        <f t="shared" si="27"/>
        <v>100000</v>
      </c>
      <c r="H286" s="82">
        <v>200000.0</v>
      </c>
      <c r="I286" s="82">
        <v>200000.0</v>
      </c>
      <c r="J286" s="83"/>
      <c r="K286" s="84"/>
      <c r="L286" s="84"/>
      <c r="M286" s="4"/>
      <c r="N286" s="4"/>
      <c r="O286" s="4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3.5" customHeight="1">
      <c r="A287" s="193"/>
      <c r="B287" s="73" t="s">
        <v>249</v>
      </c>
      <c r="C287" s="194"/>
      <c r="D287" s="129" t="s">
        <v>105</v>
      </c>
      <c r="E287" s="81">
        <f>1400000+1200000</f>
        <v>2600000</v>
      </c>
      <c r="F287" s="81">
        <v>0.0</v>
      </c>
      <c r="G287" s="81">
        <f t="shared" si="27"/>
        <v>0</v>
      </c>
      <c r="H287" s="82">
        <v>0.0</v>
      </c>
      <c r="I287" s="82">
        <v>0.0</v>
      </c>
      <c r="J287" s="83"/>
      <c r="K287" s="84"/>
      <c r="L287" s="84"/>
      <c r="M287" s="4"/>
      <c r="N287" s="4"/>
      <c r="O287" s="4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3.5" customHeight="1">
      <c r="A288" s="193"/>
      <c r="B288" s="73" t="s">
        <v>250</v>
      </c>
      <c r="C288" s="79"/>
      <c r="D288" s="129" t="s">
        <v>105</v>
      </c>
      <c r="E288" s="81">
        <v>3.5E7</v>
      </c>
      <c r="F288" s="58">
        <v>3.9E7</v>
      </c>
      <c r="G288" s="81">
        <f t="shared" si="27"/>
        <v>21000000</v>
      </c>
      <c r="H288" s="82">
        <v>6.0E7</v>
      </c>
      <c r="I288" s="82">
        <v>6.5E7</v>
      </c>
      <c r="J288" s="83"/>
      <c r="K288" s="84"/>
      <c r="L288" s="84"/>
      <c r="M288" s="4"/>
      <c r="N288" s="4"/>
      <c r="O288" s="4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3.5" customHeight="1">
      <c r="A289" s="188"/>
      <c r="B289" s="6" t="s">
        <v>251</v>
      </c>
      <c r="C289" s="195"/>
      <c r="D289" s="129" t="s">
        <v>123</v>
      </c>
      <c r="E289" s="81">
        <v>1500000.0</v>
      </c>
      <c r="F289" s="81">
        <v>0.0</v>
      </c>
      <c r="G289" s="81">
        <f t="shared" si="27"/>
        <v>0</v>
      </c>
      <c r="H289" s="82">
        <v>0.0</v>
      </c>
      <c r="I289" s="82">
        <v>0.0</v>
      </c>
      <c r="J289" s="83"/>
      <c r="K289" s="84"/>
      <c r="L289" s="84"/>
      <c r="M289" s="4"/>
      <c r="N289" s="4"/>
      <c r="O289" s="4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3.5" customHeight="1">
      <c r="A290" s="20"/>
      <c r="B290" s="29" t="s">
        <v>252</v>
      </c>
      <c r="C290" s="79"/>
      <c r="D290" s="129" t="s">
        <v>121</v>
      </c>
      <c r="E290" s="81">
        <v>2.5E7</v>
      </c>
      <c r="F290" s="81">
        <v>3126756.88</v>
      </c>
      <c r="G290" s="81">
        <f t="shared" si="27"/>
        <v>8873243.12</v>
      </c>
      <c r="H290" s="81">
        <v>1.2E7</v>
      </c>
      <c r="I290" s="81">
        <v>8000000.0</v>
      </c>
      <c r="J290" s="83"/>
      <c r="K290" s="84"/>
      <c r="L290" s="84"/>
      <c r="M290" s="4"/>
      <c r="N290" s="4"/>
      <c r="O290" s="4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3.5" customHeight="1">
      <c r="A291" s="20"/>
      <c r="B291" s="79" t="s">
        <v>253</v>
      </c>
      <c r="C291" s="80"/>
      <c r="D291" s="129" t="s">
        <v>144</v>
      </c>
      <c r="E291" s="81">
        <v>969450.0</v>
      </c>
      <c r="F291" s="81">
        <v>0.0</v>
      </c>
      <c r="G291" s="81">
        <f t="shared" si="27"/>
        <v>1200000</v>
      </c>
      <c r="H291" s="82">
        <v>1200000.0</v>
      </c>
      <c r="I291" s="82">
        <v>1200000.0</v>
      </c>
      <c r="J291" s="83"/>
      <c r="K291" s="84"/>
      <c r="L291" s="84"/>
      <c r="M291" s="4"/>
      <c r="N291" s="4"/>
      <c r="O291" s="4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3.5" customHeight="1">
      <c r="A292" s="20"/>
      <c r="B292" s="73" t="s">
        <v>254</v>
      </c>
      <c r="C292" s="79"/>
      <c r="D292" s="129" t="s">
        <v>144</v>
      </c>
      <c r="E292" s="81">
        <v>1136500.0</v>
      </c>
      <c r="F292" s="81">
        <v>0.0</v>
      </c>
      <c r="G292" s="77">
        <f t="shared" si="27"/>
        <v>1300000</v>
      </c>
      <c r="H292" s="82">
        <v>1300000.0</v>
      </c>
      <c r="I292" s="82">
        <v>1300000.0</v>
      </c>
      <c r="J292" s="83"/>
      <c r="K292" s="84"/>
      <c r="L292" s="84"/>
      <c r="M292" s="4"/>
      <c r="N292" s="4"/>
      <c r="O292" s="4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3.5" customHeight="1">
      <c r="A293" s="72"/>
      <c r="B293" s="73" t="s">
        <v>255</v>
      </c>
      <c r="C293" s="79"/>
      <c r="D293" s="129" t="s">
        <v>121</v>
      </c>
      <c r="E293" s="81">
        <v>70000.0</v>
      </c>
      <c r="F293" s="81">
        <v>60000.0</v>
      </c>
      <c r="G293" s="77">
        <f t="shared" si="27"/>
        <v>140000</v>
      </c>
      <c r="H293" s="82">
        <v>200000.0</v>
      </c>
      <c r="I293" s="82">
        <v>300000.0</v>
      </c>
      <c r="J293" s="83"/>
      <c r="K293" s="84"/>
      <c r="L293" s="84"/>
      <c r="M293" s="4"/>
      <c r="N293" s="4"/>
      <c r="O293" s="4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3.5" customHeight="1">
      <c r="A294" s="72"/>
      <c r="B294" s="73" t="s">
        <v>256</v>
      </c>
      <c r="C294" s="79"/>
      <c r="D294" s="86" t="s">
        <v>76</v>
      </c>
      <c r="E294" s="81">
        <v>66714.0</v>
      </c>
      <c r="F294" s="81">
        <v>0.0</v>
      </c>
      <c r="G294" s="77">
        <f t="shared" si="27"/>
        <v>95000</v>
      </c>
      <c r="H294" s="82">
        <v>95000.0</v>
      </c>
      <c r="I294" s="82">
        <v>100000.0</v>
      </c>
      <c r="J294" s="83"/>
      <c r="K294" s="84"/>
      <c r="L294" s="84"/>
      <c r="M294" s="4"/>
      <c r="N294" s="4"/>
      <c r="O294" s="4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3.5" customHeight="1">
      <c r="A295" s="88"/>
      <c r="B295" s="196" t="s">
        <v>257</v>
      </c>
      <c r="C295" s="197"/>
      <c r="D295" s="198" t="s">
        <v>258</v>
      </c>
      <c r="E295" s="133">
        <v>305913.58</v>
      </c>
      <c r="F295" s="133">
        <v>541196.84</v>
      </c>
      <c r="G295" s="91">
        <f t="shared" si="27"/>
        <v>2458803.16</v>
      </c>
      <c r="H295" s="199">
        <v>3000000.0</v>
      </c>
      <c r="I295" s="199">
        <v>3000000.0</v>
      </c>
      <c r="J295" s="83"/>
      <c r="K295" s="84"/>
      <c r="L295" s="84"/>
      <c r="M295" s="4"/>
      <c r="N295" s="4"/>
      <c r="O295" s="4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3.5" customHeight="1">
      <c r="A296" s="73"/>
      <c r="B296" s="73"/>
      <c r="C296" s="79"/>
      <c r="D296" s="16"/>
      <c r="E296" s="83"/>
      <c r="F296" s="83"/>
      <c r="G296" s="83"/>
      <c r="H296" s="83"/>
      <c r="I296" s="83"/>
      <c r="J296" s="83"/>
      <c r="K296" s="84"/>
      <c r="L296" s="84"/>
      <c r="M296" s="4"/>
      <c r="N296" s="4"/>
      <c r="O296" s="4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3.5" customHeight="1">
      <c r="A297" s="73"/>
      <c r="B297" s="73"/>
      <c r="C297" s="79"/>
      <c r="D297" s="16"/>
      <c r="E297" s="83"/>
      <c r="F297" s="83"/>
      <c r="G297" s="83"/>
      <c r="H297" s="83"/>
      <c r="I297" s="83"/>
      <c r="J297" s="83"/>
      <c r="K297" s="84"/>
      <c r="L297" s="84"/>
      <c r="M297" s="4"/>
      <c r="N297" s="4"/>
      <c r="O297" s="4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3.5" customHeight="1">
      <c r="A298" s="73"/>
      <c r="B298" s="73"/>
      <c r="C298" s="79"/>
      <c r="D298" s="16"/>
      <c r="E298" s="83"/>
      <c r="F298" s="83"/>
      <c r="G298" s="83"/>
      <c r="H298" s="83"/>
      <c r="I298" s="83"/>
      <c r="J298" s="83"/>
      <c r="K298" s="84"/>
      <c r="L298" s="84"/>
      <c r="M298" s="4"/>
      <c r="N298" s="4"/>
      <c r="O298" s="4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8.0" customHeight="1">
      <c r="A299" s="2" t="s">
        <v>259</v>
      </c>
      <c r="B299" s="2"/>
      <c r="C299" s="8"/>
      <c r="D299" s="3"/>
      <c r="E299" s="2"/>
      <c r="F299" s="9"/>
      <c r="G299" s="9"/>
      <c r="H299" s="9"/>
      <c r="I299" s="2"/>
      <c r="J299" s="2"/>
      <c r="K299" s="4"/>
      <c r="L299" s="4"/>
      <c r="M299" s="4"/>
      <c r="N299" s="4"/>
      <c r="O299" s="4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9"/>
      <c r="B300" s="2"/>
      <c r="C300" s="2"/>
      <c r="D300" s="3"/>
      <c r="E300" s="2"/>
      <c r="F300" s="9"/>
      <c r="G300" s="9"/>
      <c r="H300" s="9"/>
      <c r="I300" s="2"/>
      <c r="J300" s="2"/>
      <c r="K300" s="4"/>
      <c r="L300" s="4"/>
      <c r="M300" s="4"/>
      <c r="N300" s="4"/>
      <c r="O300" s="4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3" t="s">
        <v>2</v>
      </c>
      <c r="J301" s="3"/>
      <c r="K301" s="10"/>
      <c r="L301" s="10"/>
      <c r="M301" s="4"/>
      <c r="N301" s="4"/>
      <c r="O301" s="4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93"/>
      <c r="B302" s="93"/>
      <c r="C302" s="93"/>
      <c r="D302" s="93"/>
      <c r="E302" s="93"/>
      <c r="F302" s="93"/>
      <c r="G302" s="93"/>
      <c r="H302" s="93"/>
      <c r="I302" s="93"/>
      <c r="J302" s="93"/>
      <c r="K302" s="94"/>
      <c r="L302" s="94"/>
      <c r="M302" s="4"/>
      <c r="N302" s="4"/>
      <c r="O302" s="4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11" t="s">
        <v>6</v>
      </c>
      <c r="B303" s="12"/>
      <c r="C303" s="13"/>
      <c r="D303" s="14" t="s">
        <v>7</v>
      </c>
      <c r="E303" s="14" t="s">
        <v>8</v>
      </c>
      <c r="F303" s="15" t="s">
        <v>9</v>
      </c>
      <c r="G303" s="12"/>
      <c r="H303" s="13"/>
      <c r="I303" s="14" t="s">
        <v>10</v>
      </c>
      <c r="J303" s="16"/>
      <c r="K303" s="17"/>
      <c r="L303" s="17"/>
      <c r="M303" s="4"/>
      <c r="N303" s="4"/>
      <c r="O303" s="4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18"/>
      <c r="C304" s="19"/>
      <c r="D304" s="20" t="s">
        <v>11</v>
      </c>
      <c r="E304" s="21" t="s">
        <v>12</v>
      </c>
      <c r="F304" s="21" t="s">
        <v>13</v>
      </c>
      <c r="G304" s="22" t="s">
        <v>14</v>
      </c>
      <c r="H304" s="21" t="s">
        <v>15</v>
      </c>
      <c r="I304" s="21" t="s">
        <v>16</v>
      </c>
      <c r="J304" s="16"/>
      <c r="K304" s="17"/>
      <c r="L304" s="17"/>
      <c r="M304" s="4"/>
      <c r="N304" s="4"/>
      <c r="O304" s="4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3"/>
      <c r="B305" s="24"/>
      <c r="C305" s="25"/>
      <c r="D305" s="26"/>
      <c r="E305" s="26" t="s">
        <v>17</v>
      </c>
      <c r="F305" s="27" t="s">
        <v>17</v>
      </c>
      <c r="G305" s="27" t="s">
        <v>18</v>
      </c>
      <c r="H305" s="27" t="s">
        <v>18</v>
      </c>
      <c r="I305" s="27" t="s">
        <v>18</v>
      </c>
      <c r="J305" s="3"/>
      <c r="K305" s="10"/>
      <c r="L305" s="10"/>
      <c r="M305" s="4"/>
      <c r="N305" s="4"/>
      <c r="O305" s="4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4.25" customHeight="1">
      <c r="A306" s="188"/>
      <c r="B306" s="189" t="s">
        <v>260</v>
      </c>
      <c r="C306" s="79"/>
      <c r="D306" s="20"/>
      <c r="E306" s="142" t="s">
        <v>261</v>
      </c>
      <c r="F306" s="52"/>
      <c r="G306" s="52"/>
      <c r="H306" s="200" t="s">
        <v>262</v>
      </c>
      <c r="I306" s="190" t="s">
        <v>263</v>
      </c>
      <c r="J306" s="53"/>
      <c r="K306" s="127"/>
      <c r="L306" s="127"/>
      <c r="M306" s="4"/>
      <c r="N306" s="4"/>
      <c r="O306" s="4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4.25" customHeight="1">
      <c r="A307" s="188"/>
      <c r="B307" s="73" t="s">
        <v>209</v>
      </c>
      <c r="C307" s="79"/>
      <c r="D307" s="129" t="s">
        <v>65</v>
      </c>
      <c r="E307" s="81">
        <v>20000.0</v>
      </c>
      <c r="F307" s="81">
        <v>0.0</v>
      </c>
      <c r="G307" s="77">
        <f t="shared" ref="G307:G310" si="28">H307-F307</f>
        <v>20000</v>
      </c>
      <c r="H307" s="81">
        <v>20000.0</v>
      </c>
      <c r="I307" s="81">
        <v>20000.0</v>
      </c>
      <c r="J307" s="83"/>
      <c r="K307" s="84"/>
      <c r="L307" s="84"/>
      <c r="M307" s="4"/>
      <c r="N307" s="4"/>
      <c r="O307" s="4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4.25" customHeight="1">
      <c r="A308" s="188"/>
      <c r="B308" s="73" t="s">
        <v>68</v>
      </c>
      <c r="C308" s="79"/>
      <c r="D308" s="129" t="s">
        <v>69</v>
      </c>
      <c r="E308" s="81">
        <v>0.0</v>
      </c>
      <c r="F308" s="81">
        <v>0.0</v>
      </c>
      <c r="G308" s="77">
        <f t="shared" si="28"/>
        <v>15000</v>
      </c>
      <c r="H308" s="81">
        <v>15000.0</v>
      </c>
      <c r="I308" s="81">
        <v>0.0</v>
      </c>
      <c r="J308" s="83"/>
      <c r="K308" s="84"/>
      <c r="L308" s="84"/>
      <c r="M308" s="4"/>
      <c r="N308" s="4"/>
      <c r="O308" s="4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4.25" customHeight="1">
      <c r="A309" s="188"/>
      <c r="B309" s="73" t="s">
        <v>264</v>
      </c>
      <c r="C309" s="79"/>
      <c r="D309" s="201" t="s">
        <v>69</v>
      </c>
      <c r="E309" s="81">
        <v>0.0</v>
      </c>
      <c r="F309" s="81">
        <v>0.0</v>
      </c>
      <c r="G309" s="77">
        <f t="shared" si="28"/>
        <v>70000</v>
      </c>
      <c r="H309" s="81">
        <v>70000.0</v>
      </c>
      <c r="I309" s="81">
        <v>100000.0</v>
      </c>
      <c r="J309" s="83"/>
      <c r="K309" s="84"/>
      <c r="L309" s="84"/>
      <c r="M309" s="4"/>
      <c r="N309" s="4"/>
      <c r="O309" s="4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4.25" customHeight="1">
      <c r="A310" s="188"/>
      <c r="B310" s="73" t="s">
        <v>179</v>
      </c>
      <c r="C310" s="79"/>
      <c r="D310" s="129" t="s">
        <v>141</v>
      </c>
      <c r="E310" s="81">
        <v>0.0</v>
      </c>
      <c r="F310" s="81">
        <v>0.0</v>
      </c>
      <c r="G310" s="77">
        <f t="shared" si="28"/>
        <v>5200</v>
      </c>
      <c r="H310" s="81">
        <v>5200.0</v>
      </c>
      <c r="I310" s="81">
        <v>15000.0</v>
      </c>
      <c r="J310" s="83"/>
      <c r="K310" s="84"/>
      <c r="L310" s="84"/>
      <c r="M310" s="4"/>
      <c r="N310" s="4"/>
      <c r="O310" s="4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1.25" customHeight="1">
      <c r="A311" s="20"/>
      <c r="B311" s="16"/>
      <c r="C311" s="16"/>
      <c r="D311" s="72"/>
      <c r="E311" s="146"/>
      <c r="F311" s="202"/>
      <c r="G311" s="203"/>
      <c r="H311" s="203"/>
      <c r="I311" s="203"/>
      <c r="J311" s="204"/>
      <c r="K311" s="161"/>
      <c r="L311" s="161"/>
      <c r="M311" s="4"/>
      <c r="N311" s="4"/>
      <c r="O311" s="4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4.25" customHeight="1">
      <c r="A312" s="188"/>
      <c r="B312" s="189" t="s">
        <v>265</v>
      </c>
      <c r="C312" s="79"/>
      <c r="D312" s="72"/>
      <c r="E312" s="52"/>
      <c r="F312" s="52"/>
      <c r="G312" s="52"/>
      <c r="H312" s="205"/>
      <c r="I312" s="205"/>
      <c r="J312" s="53"/>
      <c r="K312" s="55"/>
      <c r="L312" s="55"/>
      <c r="M312" s="4"/>
      <c r="N312" s="4"/>
      <c r="O312" s="4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4.25" customHeight="1">
      <c r="A313" s="188"/>
      <c r="B313" s="73" t="s">
        <v>266</v>
      </c>
      <c r="C313" s="79"/>
      <c r="D313" s="129" t="s">
        <v>174</v>
      </c>
      <c r="E313" s="36">
        <v>356000.0</v>
      </c>
      <c r="F313" s="36">
        <v>256000.0</v>
      </c>
      <c r="G313" s="77">
        <f>H313-F313</f>
        <v>560000</v>
      </c>
      <c r="H313" s="191">
        <f>4000*17*12</f>
        <v>816000</v>
      </c>
      <c r="I313" s="191">
        <v>720000.0</v>
      </c>
      <c r="J313" s="37"/>
      <c r="K313" s="38"/>
      <c r="L313" s="38"/>
      <c r="M313" s="4"/>
      <c r="N313" s="4"/>
      <c r="O313" s="4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9.0" customHeight="1">
      <c r="A314" s="188"/>
      <c r="B314" s="73"/>
      <c r="C314" s="79"/>
      <c r="D314" s="72"/>
      <c r="E314" s="36"/>
      <c r="F314" s="36"/>
      <c r="G314" s="36"/>
      <c r="H314" s="191"/>
      <c r="I314" s="191"/>
      <c r="J314" s="37"/>
      <c r="K314" s="38"/>
      <c r="L314" s="38"/>
      <c r="M314" s="4"/>
      <c r="N314" s="4"/>
      <c r="O314" s="4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4.25" customHeight="1">
      <c r="A315" s="206"/>
      <c r="B315" s="189" t="s">
        <v>267</v>
      </c>
      <c r="C315" s="79"/>
      <c r="D315" s="72"/>
      <c r="E315" s="125"/>
      <c r="F315" s="125"/>
      <c r="G315" s="125"/>
      <c r="H315" s="207"/>
      <c r="I315" s="207"/>
      <c r="J315" s="48"/>
      <c r="K315" s="50"/>
      <c r="L315" s="50"/>
      <c r="M315" s="4"/>
      <c r="N315" s="4"/>
      <c r="O315" s="4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4.25" customHeight="1">
      <c r="A316" s="206"/>
      <c r="B316" s="73" t="s">
        <v>73</v>
      </c>
      <c r="C316" s="79"/>
      <c r="D316" s="129" t="s">
        <v>74</v>
      </c>
      <c r="E316" s="36">
        <v>58986.77</v>
      </c>
      <c r="F316" s="36">
        <v>0.0</v>
      </c>
      <c r="G316" s="77">
        <f t="shared" ref="G316:G319" si="29">H316-F316</f>
        <v>60000</v>
      </c>
      <c r="H316" s="191">
        <v>60000.0</v>
      </c>
      <c r="I316" s="191">
        <v>0.0</v>
      </c>
      <c r="J316" s="37"/>
      <c r="K316" s="38"/>
      <c r="L316" s="38"/>
      <c r="M316" s="4"/>
      <c r="N316" s="4"/>
      <c r="O316" s="4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4.25" customHeight="1">
      <c r="A317" s="206"/>
      <c r="B317" s="73" t="s">
        <v>268</v>
      </c>
      <c r="C317" s="79"/>
      <c r="D317" s="129" t="s">
        <v>101</v>
      </c>
      <c r="E317" s="36">
        <v>0.0</v>
      </c>
      <c r="F317" s="36">
        <v>0.0</v>
      </c>
      <c r="G317" s="77">
        <f t="shared" si="29"/>
        <v>20000</v>
      </c>
      <c r="H317" s="191">
        <v>20000.0</v>
      </c>
      <c r="I317" s="191">
        <v>0.0</v>
      </c>
      <c r="J317" s="37"/>
      <c r="K317" s="38"/>
      <c r="L317" s="38"/>
      <c r="M317" s="4"/>
      <c r="N317" s="4"/>
      <c r="O317" s="4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4.25" customHeight="1">
      <c r="A318" s="206"/>
      <c r="B318" s="73" t="s">
        <v>269</v>
      </c>
      <c r="C318" s="79"/>
      <c r="D318" s="35" t="s">
        <v>109</v>
      </c>
      <c r="E318" s="191">
        <v>0.0</v>
      </c>
      <c r="F318" s="36">
        <v>0.0</v>
      </c>
      <c r="G318" s="77">
        <f t="shared" si="29"/>
        <v>3000</v>
      </c>
      <c r="H318" s="191">
        <v>3000.0</v>
      </c>
      <c r="I318" s="191">
        <v>0.0</v>
      </c>
      <c r="J318" s="37"/>
      <c r="K318" s="38"/>
      <c r="L318" s="38"/>
      <c r="M318" s="4"/>
      <c r="N318" s="4"/>
      <c r="O318" s="4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4.25" customHeight="1">
      <c r="A319" s="206"/>
      <c r="B319" s="73" t="s">
        <v>270</v>
      </c>
      <c r="C319" s="79"/>
      <c r="D319" s="21" t="s">
        <v>107</v>
      </c>
      <c r="E319" s="191">
        <v>2529.06</v>
      </c>
      <c r="F319" s="36">
        <v>0.0</v>
      </c>
      <c r="G319" s="77">
        <f t="shared" si="29"/>
        <v>3000</v>
      </c>
      <c r="H319" s="191">
        <v>3000.0</v>
      </c>
      <c r="I319" s="191">
        <v>0.0</v>
      </c>
      <c r="J319" s="37"/>
      <c r="K319" s="38"/>
      <c r="L319" s="38"/>
      <c r="M319" s="4"/>
      <c r="N319" s="4"/>
      <c r="O319" s="4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0.5" customHeight="1">
      <c r="A320" s="20"/>
      <c r="B320" s="16"/>
      <c r="C320" s="16"/>
      <c r="D320" s="30"/>
      <c r="E320" s="16"/>
      <c r="F320" s="105"/>
      <c r="G320" s="106"/>
      <c r="H320" s="106"/>
      <c r="I320" s="106"/>
      <c r="J320" s="3"/>
      <c r="K320" s="10"/>
      <c r="L320" s="10"/>
      <c r="M320" s="4"/>
      <c r="N320" s="4"/>
      <c r="O320" s="4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4.25" customHeight="1">
      <c r="A321" s="188"/>
      <c r="B321" s="119" t="s">
        <v>271</v>
      </c>
      <c r="C321" s="79"/>
      <c r="D321" s="30"/>
      <c r="E321" s="141" t="s">
        <v>272</v>
      </c>
      <c r="F321" s="125"/>
      <c r="G321" s="125"/>
      <c r="H321" s="142" t="s">
        <v>273</v>
      </c>
      <c r="I321" s="142" t="s">
        <v>274</v>
      </c>
      <c r="J321" s="48"/>
      <c r="K321" s="50"/>
      <c r="L321" s="50"/>
      <c r="M321" s="4"/>
      <c r="N321" s="4"/>
      <c r="O321" s="4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4.25" customHeight="1">
      <c r="A322" s="188"/>
      <c r="B322" s="73" t="s">
        <v>73</v>
      </c>
      <c r="C322" s="79"/>
      <c r="D322" s="129" t="s">
        <v>174</v>
      </c>
      <c r="E322" s="36">
        <v>413730.74</v>
      </c>
      <c r="F322" s="36">
        <v>167214.32</v>
      </c>
      <c r="G322" s="77">
        <f t="shared" ref="G322:G325" si="30">H322-F322</f>
        <v>162785.68</v>
      </c>
      <c r="H322" s="36">
        <v>330000.0</v>
      </c>
      <c r="I322" s="36">
        <v>420000.0</v>
      </c>
      <c r="J322" s="37"/>
      <c r="K322" s="38"/>
      <c r="L322" s="38"/>
      <c r="M322" s="4"/>
      <c r="N322" s="4"/>
      <c r="O322" s="4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4.25" customHeight="1">
      <c r="A323" s="188"/>
      <c r="B323" s="73" t="s">
        <v>268</v>
      </c>
      <c r="C323" s="79"/>
      <c r="D323" s="129" t="s">
        <v>101</v>
      </c>
      <c r="E323" s="36">
        <v>0.0</v>
      </c>
      <c r="F323" s="36">
        <v>0.0</v>
      </c>
      <c r="G323" s="77">
        <f t="shared" si="30"/>
        <v>0</v>
      </c>
      <c r="H323" s="36">
        <v>0.0</v>
      </c>
      <c r="I323" s="36">
        <v>20000.0</v>
      </c>
      <c r="J323" s="37"/>
      <c r="K323" s="38"/>
      <c r="L323" s="38"/>
      <c r="M323" s="4"/>
      <c r="N323" s="4"/>
      <c r="O323" s="4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4.25" customHeight="1">
      <c r="A324" s="188"/>
      <c r="B324" s="73" t="s">
        <v>269</v>
      </c>
      <c r="C324" s="79"/>
      <c r="D324" s="35" t="s">
        <v>109</v>
      </c>
      <c r="E324" s="36">
        <v>0.0</v>
      </c>
      <c r="F324" s="36">
        <v>0.0</v>
      </c>
      <c r="G324" s="77">
        <f t="shared" si="30"/>
        <v>0</v>
      </c>
      <c r="H324" s="36">
        <v>0.0</v>
      </c>
      <c r="I324" s="36">
        <v>3000.0</v>
      </c>
      <c r="J324" s="37"/>
      <c r="K324" s="38"/>
      <c r="L324" s="38"/>
      <c r="M324" s="4"/>
      <c r="N324" s="4"/>
      <c r="O324" s="4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4.25" customHeight="1">
      <c r="A325" s="188"/>
      <c r="B325" s="73" t="s">
        <v>270</v>
      </c>
      <c r="C325" s="79"/>
      <c r="D325" s="21" t="s">
        <v>107</v>
      </c>
      <c r="E325" s="36">
        <v>0.0</v>
      </c>
      <c r="F325" s="36">
        <v>0.0</v>
      </c>
      <c r="G325" s="77">
        <f t="shared" si="30"/>
        <v>0</v>
      </c>
      <c r="H325" s="36">
        <v>0.0</v>
      </c>
      <c r="I325" s="36">
        <v>3000.0</v>
      </c>
      <c r="J325" s="37"/>
      <c r="K325" s="38"/>
      <c r="L325" s="38"/>
      <c r="M325" s="4"/>
      <c r="N325" s="4"/>
      <c r="O325" s="4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9.75" customHeight="1">
      <c r="A326" s="188"/>
      <c r="B326" s="73"/>
      <c r="C326" s="79"/>
      <c r="D326" s="72"/>
      <c r="E326" s="36"/>
      <c r="F326" s="36"/>
      <c r="G326" s="191"/>
      <c r="H326" s="36"/>
      <c r="I326" s="36"/>
      <c r="J326" s="37"/>
      <c r="K326" s="38"/>
      <c r="L326" s="38"/>
      <c r="M326" s="4"/>
      <c r="N326" s="4"/>
      <c r="O326" s="4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4.25" customHeight="1">
      <c r="A327" s="206"/>
      <c r="B327" s="119" t="s">
        <v>275</v>
      </c>
      <c r="C327" s="79"/>
      <c r="D327" s="72"/>
      <c r="E327" s="81"/>
      <c r="F327" s="81"/>
      <c r="G327" s="81"/>
      <c r="H327" s="81"/>
      <c r="I327" s="81"/>
      <c r="J327" s="83"/>
      <c r="K327" s="84"/>
      <c r="L327" s="84"/>
      <c r="M327" s="4"/>
      <c r="N327" s="4"/>
      <c r="O327" s="4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4.25" customHeight="1">
      <c r="A328" s="206"/>
      <c r="B328" s="6" t="s">
        <v>68</v>
      </c>
      <c r="C328" s="75"/>
      <c r="D328" s="35" t="s">
        <v>69</v>
      </c>
      <c r="E328" s="81">
        <v>490365.0</v>
      </c>
      <c r="F328" s="81">
        <v>0.0</v>
      </c>
      <c r="G328" s="77">
        <f>H328-F328</f>
        <v>500000</v>
      </c>
      <c r="H328" s="81">
        <v>500000.0</v>
      </c>
      <c r="I328" s="81">
        <v>500000.0</v>
      </c>
      <c r="J328" s="83"/>
      <c r="K328" s="84"/>
      <c r="L328" s="84"/>
      <c r="M328" s="4"/>
      <c r="N328" s="4"/>
      <c r="O328" s="4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9.0" customHeight="1">
      <c r="A329" s="206"/>
      <c r="B329" s="6"/>
      <c r="C329" s="6"/>
      <c r="D329" s="107"/>
      <c r="E329" s="82"/>
      <c r="F329" s="82"/>
      <c r="G329" s="208"/>
      <c r="H329" s="82"/>
      <c r="I329" s="82"/>
      <c r="J329" s="83"/>
      <c r="K329" s="84"/>
      <c r="L329" s="84"/>
      <c r="M329" s="4"/>
      <c r="N329" s="4"/>
      <c r="O329" s="4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4.25" customHeight="1">
      <c r="A330" s="206"/>
      <c r="B330" s="171" t="s">
        <v>276</v>
      </c>
      <c r="C330" s="6"/>
      <c r="D330" s="107"/>
      <c r="E330" s="82"/>
      <c r="F330" s="82"/>
      <c r="G330" s="191"/>
      <c r="H330" s="82"/>
      <c r="I330" s="82"/>
      <c r="J330" s="83"/>
      <c r="K330" s="123"/>
      <c r="L330" s="84"/>
      <c r="M330" s="4"/>
      <c r="N330" s="4"/>
      <c r="O330" s="4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4.25" customHeight="1">
      <c r="A331" s="206"/>
      <c r="B331" s="171" t="s">
        <v>277</v>
      </c>
      <c r="C331" s="6"/>
      <c r="D331" s="107"/>
      <c r="E331" s="82"/>
      <c r="F331" s="82"/>
      <c r="G331" s="191"/>
      <c r="H331" s="82"/>
      <c r="I331" s="82"/>
      <c r="J331" s="83"/>
      <c r="K331" s="123"/>
      <c r="L331" s="84"/>
      <c r="M331" s="4"/>
      <c r="N331" s="4"/>
      <c r="O331" s="4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4.25" customHeight="1">
      <c r="A332" s="206"/>
      <c r="B332" s="209" t="s">
        <v>173</v>
      </c>
      <c r="C332" s="6"/>
      <c r="D332" s="35" t="s">
        <v>174</v>
      </c>
      <c r="E332" s="81">
        <v>0.0</v>
      </c>
      <c r="F332" s="82">
        <v>0.0</v>
      </c>
      <c r="G332" s="191">
        <f t="shared" ref="G332:G333" si="31">H332-F332</f>
        <v>500000</v>
      </c>
      <c r="H332" s="82">
        <v>500000.0</v>
      </c>
      <c r="I332" s="82">
        <v>1000000.0</v>
      </c>
      <c r="J332" s="83"/>
      <c r="K332" s="123"/>
      <c r="L332" s="84"/>
      <c r="M332" s="4"/>
      <c r="N332" s="4"/>
      <c r="O332" s="4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4.25" customHeight="1">
      <c r="A333" s="206"/>
      <c r="B333" s="209" t="s">
        <v>278</v>
      </c>
      <c r="C333" s="75"/>
      <c r="D333" s="35" t="s">
        <v>279</v>
      </c>
      <c r="E333" s="81">
        <v>9000000.0</v>
      </c>
      <c r="F333" s="77">
        <v>0.0</v>
      </c>
      <c r="G333" s="36">
        <f t="shared" si="31"/>
        <v>0</v>
      </c>
      <c r="H333" s="77">
        <v>0.0</v>
      </c>
      <c r="I333" s="81">
        <v>0.0</v>
      </c>
      <c r="J333" s="83"/>
      <c r="K333" s="123"/>
      <c r="L333" s="84"/>
      <c r="M333" s="4"/>
      <c r="N333" s="4"/>
      <c r="O333" s="4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0.5" customHeight="1">
      <c r="A334" s="206"/>
      <c r="B334" s="6"/>
      <c r="C334" s="75"/>
      <c r="D334" s="107"/>
      <c r="E334" s="81"/>
      <c r="F334" s="81"/>
      <c r="G334" s="77"/>
      <c r="H334" s="81"/>
      <c r="I334" s="81"/>
      <c r="J334" s="83"/>
      <c r="K334" s="84"/>
      <c r="L334" s="84"/>
      <c r="M334" s="4"/>
      <c r="N334" s="4"/>
      <c r="O334" s="4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3.5" customHeight="1">
      <c r="A335" s="206"/>
      <c r="B335" s="140" t="s">
        <v>280</v>
      </c>
      <c r="C335" s="75"/>
      <c r="D335" s="35" t="s">
        <v>121</v>
      </c>
      <c r="E335" s="81">
        <v>0.0</v>
      </c>
      <c r="F335" s="81">
        <v>0.0</v>
      </c>
      <c r="G335" s="77">
        <v>0.0</v>
      </c>
      <c r="H335" s="81">
        <v>0.0</v>
      </c>
      <c r="I335" s="81">
        <v>2000000.0</v>
      </c>
      <c r="J335" s="83"/>
      <c r="K335" s="84"/>
      <c r="L335" s="84"/>
      <c r="M335" s="4"/>
      <c r="N335" s="4"/>
      <c r="O335" s="4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6.0" customHeight="1">
      <c r="A336" s="210"/>
      <c r="B336" s="63"/>
      <c r="C336" s="159"/>
      <c r="D336" s="211"/>
      <c r="E336" s="133"/>
      <c r="F336" s="133"/>
      <c r="G336" s="91"/>
      <c r="H336" s="133"/>
      <c r="I336" s="133"/>
      <c r="J336" s="83"/>
      <c r="K336" s="84"/>
      <c r="L336" s="84"/>
      <c r="M336" s="4"/>
      <c r="N336" s="4"/>
      <c r="O336" s="4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9.0" customHeight="1">
      <c r="A337" s="80"/>
      <c r="B337" s="6"/>
      <c r="C337" s="6"/>
      <c r="D337" s="66"/>
      <c r="E337" s="83"/>
      <c r="F337" s="83"/>
      <c r="G337" s="78"/>
      <c r="H337" s="83"/>
      <c r="I337" s="83"/>
      <c r="J337" s="83"/>
      <c r="K337" s="84"/>
      <c r="L337" s="84"/>
      <c r="M337" s="4"/>
      <c r="N337" s="4"/>
      <c r="O337" s="4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9.0" customHeight="1">
      <c r="A338" s="80"/>
      <c r="B338" s="6"/>
      <c r="C338" s="6"/>
      <c r="D338" s="66"/>
      <c r="E338" s="83"/>
      <c r="F338" s="83"/>
      <c r="G338" s="78"/>
      <c r="H338" s="83"/>
      <c r="I338" s="83"/>
      <c r="J338" s="83"/>
      <c r="K338" s="84"/>
      <c r="L338" s="84"/>
      <c r="M338" s="4"/>
      <c r="N338" s="4"/>
      <c r="O338" s="4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9.0" customHeight="1">
      <c r="A339" s="80"/>
      <c r="B339" s="6"/>
      <c r="C339" s="6"/>
      <c r="D339" s="66"/>
      <c r="E339" s="83"/>
      <c r="F339" s="83"/>
      <c r="G339" s="78"/>
      <c r="H339" s="83"/>
      <c r="I339" s="83"/>
      <c r="J339" s="83"/>
      <c r="K339" s="84"/>
      <c r="L339" s="84"/>
      <c r="M339" s="4"/>
      <c r="N339" s="4"/>
      <c r="O339" s="4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9.0" customHeight="1">
      <c r="A340" s="80"/>
      <c r="B340" s="6"/>
      <c r="C340" s="6"/>
      <c r="D340" s="66"/>
      <c r="E340" s="83"/>
      <c r="F340" s="83"/>
      <c r="G340" s="78"/>
      <c r="H340" s="83"/>
      <c r="I340" s="83"/>
      <c r="J340" s="83"/>
      <c r="K340" s="84"/>
      <c r="L340" s="84"/>
      <c r="M340" s="4"/>
      <c r="N340" s="4"/>
      <c r="O340" s="4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8.0" customHeight="1">
      <c r="A341" s="2" t="s">
        <v>281</v>
      </c>
      <c r="B341" s="2"/>
      <c r="C341" s="8"/>
      <c r="D341" s="3"/>
      <c r="E341" s="2"/>
      <c r="F341" s="9"/>
      <c r="G341" s="9"/>
      <c r="H341" s="9"/>
      <c r="I341" s="2"/>
      <c r="J341" s="2"/>
      <c r="K341" s="123"/>
      <c r="L341" s="123"/>
      <c r="M341" s="4"/>
      <c r="N341" s="4"/>
      <c r="O341" s="4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3.5" customHeight="1">
      <c r="A342" s="9"/>
      <c r="B342" s="2"/>
      <c r="C342" s="2"/>
      <c r="D342" s="3"/>
      <c r="E342" s="2"/>
      <c r="F342" s="9"/>
      <c r="G342" s="9"/>
      <c r="H342" s="9"/>
      <c r="I342" s="2"/>
      <c r="J342" s="2"/>
      <c r="K342" s="123"/>
      <c r="L342" s="123"/>
      <c r="M342" s="4"/>
      <c r="N342" s="4"/>
      <c r="O342" s="4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3.5" customHeight="1">
      <c r="A343" s="3" t="s">
        <v>2</v>
      </c>
      <c r="J343" s="3"/>
      <c r="K343" s="123"/>
      <c r="L343" s="123"/>
      <c r="M343" s="4"/>
      <c r="N343" s="4"/>
      <c r="O343" s="4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3.5" customHeight="1">
      <c r="A344" s="93"/>
      <c r="B344" s="93"/>
      <c r="C344" s="93"/>
      <c r="D344" s="93"/>
      <c r="E344" s="93"/>
      <c r="F344" s="93"/>
      <c r="G344" s="93"/>
      <c r="H344" s="93"/>
      <c r="I344" s="93"/>
      <c r="J344" s="93"/>
      <c r="K344" s="123"/>
      <c r="L344" s="123"/>
      <c r="M344" s="4"/>
      <c r="N344" s="4"/>
      <c r="O344" s="4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3.5" customHeight="1">
      <c r="A345" s="11" t="s">
        <v>6</v>
      </c>
      <c r="B345" s="12"/>
      <c r="C345" s="13"/>
      <c r="D345" s="14" t="s">
        <v>7</v>
      </c>
      <c r="E345" s="14" t="s">
        <v>8</v>
      </c>
      <c r="F345" s="15" t="s">
        <v>9</v>
      </c>
      <c r="G345" s="12"/>
      <c r="H345" s="13"/>
      <c r="I345" s="14" t="s">
        <v>10</v>
      </c>
      <c r="J345" s="16"/>
      <c r="K345" s="123"/>
      <c r="L345" s="123"/>
      <c r="M345" s="4"/>
      <c r="N345" s="4"/>
      <c r="O345" s="4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3.5" customHeight="1">
      <c r="A346" s="18"/>
      <c r="C346" s="19"/>
      <c r="D346" s="20" t="s">
        <v>11</v>
      </c>
      <c r="E346" s="21" t="s">
        <v>12</v>
      </c>
      <c r="F346" s="21" t="s">
        <v>13</v>
      </c>
      <c r="G346" s="22" t="s">
        <v>14</v>
      </c>
      <c r="H346" s="21" t="s">
        <v>15</v>
      </c>
      <c r="I346" s="21" t="s">
        <v>16</v>
      </c>
      <c r="J346" s="16"/>
      <c r="K346" s="123"/>
      <c r="L346" s="123"/>
      <c r="M346" s="4"/>
      <c r="N346" s="4"/>
      <c r="O346" s="4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3.5" customHeight="1">
      <c r="A347" s="23"/>
      <c r="B347" s="24"/>
      <c r="C347" s="25"/>
      <c r="D347" s="26"/>
      <c r="E347" s="26" t="s">
        <v>17</v>
      </c>
      <c r="F347" s="27" t="s">
        <v>17</v>
      </c>
      <c r="G347" s="27" t="s">
        <v>18</v>
      </c>
      <c r="H347" s="27" t="s">
        <v>18</v>
      </c>
      <c r="I347" s="27" t="s">
        <v>18</v>
      </c>
      <c r="J347" s="3"/>
      <c r="K347" s="123"/>
      <c r="L347" s="123"/>
      <c r="M347" s="4"/>
      <c r="N347" s="4"/>
      <c r="O347" s="4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3.5" customHeight="1">
      <c r="A348" s="20"/>
      <c r="B348" s="212" t="s">
        <v>282</v>
      </c>
      <c r="C348" s="16"/>
      <c r="D348" s="30"/>
      <c r="E348" s="30"/>
      <c r="F348" s="208"/>
      <c r="G348" s="208"/>
      <c r="H348" s="208"/>
      <c r="I348" s="203"/>
      <c r="J348" s="204"/>
      <c r="K348" s="123"/>
      <c r="L348" s="123"/>
      <c r="M348" s="4"/>
      <c r="N348" s="4"/>
      <c r="O348" s="4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3.5" customHeight="1">
      <c r="A349" s="20"/>
      <c r="B349" s="209" t="s">
        <v>173</v>
      </c>
      <c r="C349" s="16"/>
      <c r="D349" s="30" t="s">
        <v>174</v>
      </c>
      <c r="E349" s="81">
        <v>0.0</v>
      </c>
      <c r="F349" s="113">
        <f>782431.5+106408+906049.91</f>
        <v>1794889.41</v>
      </c>
      <c r="G349" s="113">
        <f t="shared" ref="G349:G351" si="32">H349-F349</f>
        <v>3769654.59</v>
      </c>
      <c r="H349" s="113">
        <f>1145584+199232+4219728</f>
        <v>5564544</v>
      </c>
      <c r="I349" s="113">
        <v>8000000.0</v>
      </c>
      <c r="J349" s="59"/>
      <c r="K349" s="123"/>
      <c r="L349" s="123"/>
      <c r="M349" s="4"/>
      <c r="N349" s="4"/>
      <c r="O349" s="4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3.5" customHeight="1">
      <c r="A350" s="20"/>
      <c r="B350" s="209" t="s">
        <v>180</v>
      </c>
      <c r="C350" s="16"/>
      <c r="D350" s="30" t="s">
        <v>94</v>
      </c>
      <c r="E350" s="81">
        <v>0.0</v>
      </c>
      <c r="F350" s="113">
        <f>88636.56+167219.88+190854.97</f>
        <v>446711.41</v>
      </c>
      <c r="G350" s="113">
        <f t="shared" si="32"/>
        <v>449705.59</v>
      </c>
      <c r="H350" s="113">
        <f>209283+360000+327134</f>
        <v>896417</v>
      </c>
      <c r="I350" s="113">
        <v>3000000.0</v>
      </c>
      <c r="J350" s="59"/>
      <c r="K350" s="123"/>
      <c r="L350" s="123"/>
      <c r="M350" s="4"/>
      <c r="N350" s="4"/>
      <c r="O350" s="4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3.5" customHeight="1">
      <c r="A351" s="20"/>
      <c r="B351" s="209" t="s">
        <v>283</v>
      </c>
      <c r="C351" s="16"/>
      <c r="D351" s="30" t="s">
        <v>105</v>
      </c>
      <c r="E351" s="81">
        <v>0.0</v>
      </c>
      <c r="F351" s="113">
        <v>5000000.0</v>
      </c>
      <c r="G351" s="113">
        <f t="shared" si="32"/>
        <v>0</v>
      </c>
      <c r="H351" s="113">
        <v>5000000.0</v>
      </c>
      <c r="I351" s="113">
        <v>0.0</v>
      </c>
      <c r="J351" s="59"/>
      <c r="K351" s="123"/>
      <c r="L351" s="123"/>
      <c r="M351" s="4"/>
      <c r="N351" s="4"/>
      <c r="O351" s="4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0" customHeight="1">
      <c r="A352" s="213"/>
      <c r="B352" s="214" t="s">
        <v>284</v>
      </c>
      <c r="C352" s="215"/>
      <c r="D352" s="216"/>
      <c r="E352" s="217">
        <f t="shared" ref="E352:I352" si="33">SUM(E36:E351)</f>
        <v>123456724.6</v>
      </c>
      <c r="F352" s="217">
        <f t="shared" si="33"/>
        <v>66699704.15</v>
      </c>
      <c r="G352" s="217">
        <f t="shared" si="33"/>
        <v>80911621.3</v>
      </c>
      <c r="H352" s="217">
        <f t="shared" si="33"/>
        <v>147611325.5</v>
      </c>
      <c r="I352" s="217">
        <f t="shared" si="33"/>
        <v>154703605</v>
      </c>
      <c r="J352" s="48"/>
      <c r="K352" s="218">
        <f>(I352-H352)/H352</f>
        <v>0.04804698778</v>
      </c>
      <c r="L352" s="50"/>
      <c r="M352" s="42"/>
      <c r="N352" s="4"/>
      <c r="O352" s="4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0" customHeight="1">
      <c r="A353" s="43" t="s">
        <v>285</v>
      </c>
      <c r="B353" s="219"/>
      <c r="C353" s="45"/>
      <c r="D353" s="46"/>
      <c r="E353" s="220">
        <f t="shared" ref="E353:I353" si="34">E352+E34</f>
        <v>148649460.6</v>
      </c>
      <c r="F353" s="220">
        <f t="shared" si="34"/>
        <v>78298549.62</v>
      </c>
      <c r="G353" s="220">
        <f t="shared" si="34"/>
        <v>95817594.83</v>
      </c>
      <c r="H353" s="220">
        <f t="shared" si="34"/>
        <v>174116144.5</v>
      </c>
      <c r="I353" s="220">
        <f t="shared" si="34"/>
        <v>183244705</v>
      </c>
      <c r="J353" s="122"/>
      <c r="K353" s="221" t="s">
        <v>63</v>
      </c>
      <c r="L353" s="123"/>
      <c r="M353" s="42"/>
      <c r="N353" s="4"/>
      <c r="O353" s="4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0" customHeight="1">
      <c r="A354" s="33"/>
      <c r="B354" s="34" t="s">
        <v>286</v>
      </c>
      <c r="C354" s="6"/>
      <c r="D354" s="30"/>
      <c r="E354" s="75"/>
      <c r="F354" s="191"/>
      <c r="G354" s="75"/>
      <c r="H354" s="31"/>
      <c r="I354" s="31"/>
      <c r="J354" s="6"/>
      <c r="K354" s="7"/>
      <c r="L354" s="7"/>
      <c r="M354" s="4"/>
      <c r="N354" s="4"/>
      <c r="O354" s="4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3.5" customHeight="1">
      <c r="A355" s="33"/>
      <c r="B355" s="29" t="s">
        <v>287</v>
      </c>
      <c r="C355" s="222"/>
      <c r="D355" s="21" t="s">
        <v>288</v>
      </c>
      <c r="E355" s="36">
        <v>531420.0</v>
      </c>
      <c r="F355" s="36">
        <v>225000.0</v>
      </c>
      <c r="G355" s="36">
        <f t="shared" ref="G355:G362" si="35">H355-F355</f>
        <v>160000</v>
      </c>
      <c r="H355" s="36">
        <v>385000.0</v>
      </c>
      <c r="I355" s="36">
        <v>285000.0</v>
      </c>
      <c r="J355" s="37"/>
      <c r="K355" s="38"/>
      <c r="L355" s="38"/>
      <c r="M355" s="4"/>
      <c r="N355" s="4"/>
      <c r="O355" s="4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3.5" customHeight="1">
      <c r="A356" s="33"/>
      <c r="B356" s="29" t="s">
        <v>289</v>
      </c>
      <c r="C356" s="222"/>
      <c r="D356" s="86" t="s">
        <v>290</v>
      </c>
      <c r="E356" s="36">
        <v>366339.6</v>
      </c>
      <c r="F356" s="36">
        <f>270000+90000+135000</f>
        <v>495000</v>
      </c>
      <c r="G356" s="36">
        <f t="shared" si="35"/>
        <v>290000</v>
      </c>
      <c r="H356" s="36">
        <f>330000+90000+135000+60000+70000+100000</f>
        <v>785000</v>
      </c>
      <c r="I356" s="36">
        <v>200000.0</v>
      </c>
      <c r="J356" s="37"/>
      <c r="K356" s="38"/>
      <c r="L356" s="38"/>
      <c r="M356" s="4"/>
      <c r="N356" s="4"/>
      <c r="O356" s="4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3.5" customHeight="1">
      <c r="A357" s="33"/>
      <c r="B357" s="6" t="s">
        <v>291</v>
      </c>
      <c r="C357" s="223"/>
      <c r="D357" s="164" t="s">
        <v>292</v>
      </c>
      <c r="E357" s="36">
        <v>1673586.0</v>
      </c>
      <c r="F357" s="36">
        <v>120000.0</v>
      </c>
      <c r="G357" s="36">
        <f t="shared" si="35"/>
        <v>29000</v>
      </c>
      <c r="H357" s="36">
        <f>120000+29000</f>
        <v>149000</v>
      </c>
      <c r="I357" s="36">
        <v>60000.0</v>
      </c>
      <c r="J357" s="37"/>
      <c r="K357" s="38"/>
      <c r="L357" s="38"/>
      <c r="M357" s="4"/>
      <c r="N357" s="4"/>
      <c r="O357" s="4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3.5" customHeight="1">
      <c r="A358" s="224"/>
      <c r="B358" s="174" t="s">
        <v>293</v>
      </c>
      <c r="C358" s="225"/>
      <c r="D358" s="226" t="s">
        <v>294</v>
      </c>
      <c r="E358" s="227">
        <v>73710.0</v>
      </c>
      <c r="F358" s="227">
        <v>0.0</v>
      </c>
      <c r="G358" s="36">
        <f t="shared" si="35"/>
        <v>0</v>
      </c>
      <c r="H358" s="227">
        <v>0.0</v>
      </c>
      <c r="I358" s="227">
        <v>175000.0</v>
      </c>
      <c r="J358" s="37"/>
      <c r="K358" s="38"/>
      <c r="L358" s="38"/>
      <c r="M358" s="4"/>
      <c r="N358" s="4"/>
      <c r="O358" s="4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3.5" customHeight="1">
      <c r="A359" s="224"/>
      <c r="B359" s="2" t="s">
        <v>295</v>
      </c>
      <c r="C359" s="228"/>
      <c r="D359" s="93" t="s">
        <v>296</v>
      </c>
      <c r="E359" s="227">
        <v>500000.0</v>
      </c>
      <c r="F359" s="227">
        <v>0.0</v>
      </c>
      <c r="G359" s="36">
        <f t="shared" si="35"/>
        <v>0</v>
      </c>
      <c r="H359" s="227">
        <v>0.0</v>
      </c>
      <c r="I359" s="227">
        <v>4900000.0</v>
      </c>
      <c r="J359" s="37"/>
      <c r="K359" s="38"/>
      <c r="L359" s="38"/>
      <c r="M359" s="4"/>
      <c r="N359" s="4"/>
      <c r="O359" s="4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3.5" customHeight="1">
      <c r="A360" s="33"/>
      <c r="B360" s="6" t="s">
        <v>297</v>
      </c>
      <c r="C360" s="222"/>
      <c r="D360" s="86" t="s">
        <v>298</v>
      </c>
      <c r="E360" s="36">
        <v>17400.0</v>
      </c>
      <c r="F360" s="36">
        <v>17490.0</v>
      </c>
      <c r="G360" s="36">
        <f t="shared" si="35"/>
        <v>16010</v>
      </c>
      <c r="H360" s="36">
        <f>18000+15500</f>
        <v>33500</v>
      </c>
      <c r="I360" s="36">
        <v>0.0</v>
      </c>
      <c r="J360" s="37"/>
      <c r="K360" s="38"/>
      <c r="L360" s="38"/>
      <c r="M360" s="4"/>
      <c r="N360" s="4"/>
      <c r="O360" s="4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3.5" customHeight="1">
      <c r="A361" s="33"/>
      <c r="B361" s="29" t="s">
        <v>299</v>
      </c>
      <c r="C361" s="222"/>
      <c r="D361" s="86" t="s">
        <v>300</v>
      </c>
      <c r="E361" s="36">
        <v>121100.0</v>
      </c>
      <c r="F361" s="36">
        <v>0.0</v>
      </c>
      <c r="G361" s="36">
        <f t="shared" si="35"/>
        <v>70000</v>
      </c>
      <c r="H361" s="36">
        <f>40000+30000</f>
        <v>70000</v>
      </c>
      <c r="I361" s="36">
        <v>0.0</v>
      </c>
      <c r="J361" s="37"/>
      <c r="K361" s="38"/>
      <c r="L361" s="38"/>
      <c r="M361" s="4"/>
      <c r="N361" s="4"/>
      <c r="O361" s="4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3.5" customHeight="1">
      <c r="A362" s="33"/>
      <c r="B362" s="29" t="s">
        <v>301</v>
      </c>
      <c r="C362" s="222"/>
      <c r="D362" s="86" t="s">
        <v>302</v>
      </c>
      <c r="E362" s="36">
        <v>0.0</v>
      </c>
      <c r="F362" s="36">
        <v>0.0</v>
      </c>
      <c r="G362" s="36">
        <f t="shared" si="35"/>
        <v>350000</v>
      </c>
      <c r="H362" s="36">
        <v>350000.0</v>
      </c>
      <c r="I362" s="36">
        <v>0.0</v>
      </c>
      <c r="J362" s="37"/>
      <c r="K362" s="38"/>
      <c r="L362" s="38"/>
      <c r="M362" s="4"/>
      <c r="N362" s="4"/>
      <c r="O362" s="4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9.75" customHeight="1">
      <c r="A363" s="224"/>
      <c r="B363" s="2"/>
      <c r="C363" s="228"/>
      <c r="D363" s="93"/>
      <c r="E363" s="227"/>
      <c r="F363" s="227"/>
      <c r="G363" s="36"/>
      <c r="H363" s="227"/>
      <c r="I363" s="227"/>
      <c r="J363" s="229"/>
      <c r="K363" s="230"/>
      <c r="L363" s="230"/>
      <c r="M363" s="173"/>
      <c r="N363" s="4"/>
      <c r="O363" s="4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72"/>
      <c r="B364" s="120" t="s">
        <v>303</v>
      </c>
      <c r="C364" s="231"/>
      <c r="D364" s="66"/>
      <c r="E364" s="36"/>
      <c r="F364" s="36"/>
      <c r="G364" s="81"/>
      <c r="H364" s="36"/>
      <c r="I364" s="36"/>
      <c r="J364" s="37"/>
      <c r="K364" s="38"/>
      <c r="L364" s="38"/>
      <c r="M364" s="173"/>
      <c r="N364" s="173"/>
      <c r="O364" s="173"/>
      <c r="P364" s="174"/>
      <c r="Q364" s="174"/>
      <c r="R364" s="174"/>
      <c r="S364" s="174"/>
      <c r="T364" s="174"/>
      <c r="U364" s="174"/>
      <c r="V364" s="174"/>
      <c r="W364" s="174"/>
      <c r="X364" s="174"/>
      <c r="Y364" s="174"/>
      <c r="Z364" s="174"/>
    </row>
    <row r="365" ht="12.75" customHeight="1">
      <c r="A365" s="72"/>
      <c r="B365" s="29" t="s">
        <v>304</v>
      </c>
      <c r="C365" s="231"/>
      <c r="D365" s="232" t="s">
        <v>290</v>
      </c>
      <c r="E365" s="81">
        <v>0.0</v>
      </c>
      <c r="F365" s="81">
        <v>100000.0</v>
      </c>
      <c r="G365" s="81">
        <v>0.0</v>
      </c>
      <c r="H365" s="36">
        <v>785000.0</v>
      </c>
      <c r="I365" s="36">
        <v>130500.0</v>
      </c>
      <c r="J365" s="37"/>
      <c r="K365" s="38"/>
      <c r="L365" s="38"/>
      <c r="M365" s="173"/>
      <c r="N365" s="173"/>
      <c r="O365" s="173"/>
      <c r="P365" s="174"/>
      <c r="Q365" s="174"/>
      <c r="R365" s="174"/>
      <c r="S365" s="174"/>
      <c r="T365" s="174"/>
      <c r="U365" s="174"/>
      <c r="V365" s="174"/>
      <c r="W365" s="174"/>
      <c r="X365" s="174"/>
      <c r="Y365" s="174"/>
      <c r="Z365" s="174"/>
    </row>
    <row r="366" ht="12.75" customHeight="1">
      <c r="A366" s="72"/>
      <c r="B366" s="6" t="s">
        <v>291</v>
      </c>
      <c r="C366" s="223"/>
      <c r="D366" s="164" t="s">
        <v>292</v>
      </c>
      <c r="E366" s="81">
        <v>0.0</v>
      </c>
      <c r="F366" s="81">
        <v>0.0</v>
      </c>
      <c r="G366" s="81">
        <v>0.0</v>
      </c>
      <c r="H366" s="36">
        <v>0.0</v>
      </c>
      <c r="I366" s="36">
        <v>165000.0</v>
      </c>
      <c r="J366" s="37"/>
      <c r="K366" s="38"/>
      <c r="L366" s="38"/>
      <c r="M366" s="173"/>
      <c r="N366" s="173"/>
      <c r="O366" s="173"/>
      <c r="P366" s="174"/>
      <c r="Q366" s="174"/>
      <c r="R366" s="174"/>
      <c r="S366" s="174"/>
      <c r="T366" s="174"/>
      <c r="U366" s="174"/>
      <c r="V366" s="174"/>
      <c r="W366" s="174"/>
      <c r="X366" s="174"/>
      <c r="Y366" s="174"/>
      <c r="Z366" s="174"/>
    </row>
    <row r="367" ht="12.75" customHeight="1">
      <c r="A367" s="72"/>
      <c r="B367" s="29" t="s">
        <v>305</v>
      </c>
      <c r="C367" s="223"/>
      <c r="D367" s="164" t="s">
        <v>300</v>
      </c>
      <c r="E367" s="36">
        <v>121100.0</v>
      </c>
      <c r="F367" s="36">
        <v>0.0</v>
      </c>
      <c r="G367" s="36">
        <f t="shared" ref="G367:G369" si="36">H367-F367</f>
        <v>0</v>
      </c>
      <c r="H367" s="36">
        <v>0.0</v>
      </c>
      <c r="I367" s="36">
        <v>31000.0</v>
      </c>
      <c r="J367" s="37"/>
      <c r="K367" s="38"/>
      <c r="L367" s="38"/>
      <c r="M367" s="173"/>
      <c r="N367" s="173"/>
      <c r="O367" s="173"/>
      <c r="P367" s="174"/>
      <c r="Q367" s="174"/>
      <c r="R367" s="174"/>
      <c r="S367" s="174"/>
      <c r="T367" s="174"/>
      <c r="U367" s="174"/>
      <c r="V367" s="174"/>
      <c r="W367" s="174"/>
      <c r="X367" s="174"/>
      <c r="Y367" s="174"/>
      <c r="Z367" s="174"/>
    </row>
    <row r="368" ht="12.75" customHeight="1">
      <c r="A368" s="33"/>
      <c r="B368" s="29" t="s">
        <v>306</v>
      </c>
      <c r="C368" s="222"/>
      <c r="D368" s="21" t="s">
        <v>288</v>
      </c>
      <c r="E368" s="36">
        <v>531420.0</v>
      </c>
      <c r="F368" s="36">
        <v>0.0</v>
      </c>
      <c r="G368" s="36">
        <f t="shared" si="36"/>
        <v>30000</v>
      </c>
      <c r="H368" s="36">
        <v>30000.0</v>
      </c>
      <c r="I368" s="36">
        <v>0.0</v>
      </c>
      <c r="J368" s="37"/>
      <c r="K368" s="38"/>
      <c r="L368" s="38"/>
      <c r="M368" s="173"/>
      <c r="N368" s="173"/>
      <c r="O368" s="173"/>
      <c r="P368" s="174"/>
      <c r="Q368" s="174"/>
      <c r="R368" s="174"/>
      <c r="S368" s="174"/>
      <c r="T368" s="174"/>
      <c r="U368" s="174"/>
      <c r="V368" s="174"/>
      <c r="W368" s="174"/>
      <c r="X368" s="174"/>
      <c r="Y368" s="174"/>
      <c r="Z368" s="174"/>
    </row>
    <row r="369" ht="12.75" customHeight="1">
      <c r="A369" s="72"/>
      <c r="B369" s="29" t="s">
        <v>307</v>
      </c>
      <c r="C369" s="231"/>
      <c r="D369" s="232" t="s">
        <v>302</v>
      </c>
      <c r="E369" s="81">
        <v>232000.0</v>
      </c>
      <c r="F369" s="81">
        <v>0.0</v>
      </c>
      <c r="G369" s="81">
        <f t="shared" si="36"/>
        <v>150000</v>
      </c>
      <c r="H369" s="36">
        <v>150000.0</v>
      </c>
      <c r="I369" s="36">
        <v>0.0</v>
      </c>
      <c r="J369" s="37"/>
      <c r="K369" s="38"/>
      <c r="L369" s="38"/>
      <c r="M369" s="173"/>
      <c r="N369" s="173"/>
      <c r="O369" s="173"/>
      <c r="P369" s="174"/>
      <c r="Q369" s="174"/>
      <c r="R369" s="174"/>
      <c r="S369" s="174"/>
      <c r="T369" s="174"/>
      <c r="U369" s="174"/>
      <c r="V369" s="174"/>
      <c r="W369" s="174"/>
      <c r="X369" s="174"/>
      <c r="Y369" s="174"/>
      <c r="Z369" s="174"/>
    </row>
    <row r="370" ht="12.75" customHeight="1">
      <c r="A370" s="72"/>
      <c r="B370" s="6" t="s">
        <v>166</v>
      </c>
      <c r="C370" s="223"/>
      <c r="D370" s="16"/>
      <c r="E370" s="81"/>
      <c r="F370" s="81"/>
      <c r="G370" s="81"/>
      <c r="H370" s="36"/>
      <c r="I370" s="36"/>
      <c r="J370" s="37"/>
      <c r="K370" s="38"/>
      <c r="L370" s="38"/>
      <c r="M370" s="173"/>
      <c r="N370" s="173"/>
      <c r="O370" s="173"/>
      <c r="P370" s="174"/>
      <c r="Q370" s="174"/>
      <c r="R370" s="174"/>
      <c r="S370" s="174"/>
      <c r="T370" s="174"/>
      <c r="U370" s="174"/>
      <c r="V370" s="174"/>
      <c r="W370" s="174"/>
      <c r="X370" s="174"/>
      <c r="Y370" s="174"/>
      <c r="Z370" s="174"/>
    </row>
    <row r="371" ht="12.75" customHeight="1">
      <c r="A371" s="72"/>
      <c r="B371" s="6" t="s">
        <v>167</v>
      </c>
      <c r="C371" s="223"/>
      <c r="D371" s="163" t="s">
        <v>290</v>
      </c>
      <c r="E371" s="81">
        <v>0.0</v>
      </c>
      <c r="F371" s="81">
        <v>2000000.0</v>
      </c>
      <c r="G371" s="81">
        <f>H371-F371</f>
        <v>0</v>
      </c>
      <c r="H371" s="36">
        <v>2000000.0</v>
      </c>
      <c r="I371" s="36">
        <v>0.0</v>
      </c>
      <c r="J371" s="37"/>
      <c r="K371" s="38"/>
      <c r="L371" s="38"/>
      <c r="M371" s="173"/>
      <c r="N371" s="173"/>
      <c r="O371" s="173"/>
      <c r="P371" s="174"/>
      <c r="Q371" s="174"/>
      <c r="R371" s="174"/>
      <c r="S371" s="174"/>
      <c r="T371" s="174"/>
      <c r="U371" s="174"/>
      <c r="V371" s="174"/>
      <c r="W371" s="174"/>
      <c r="X371" s="174"/>
      <c r="Y371" s="174"/>
      <c r="Z371" s="174"/>
    </row>
    <row r="372" ht="9.0" customHeight="1">
      <c r="A372" s="33"/>
      <c r="B372" s="6"/>
      <c r="C372" s="223"/>
      <c r="D372" s="16"/>
      <c r="E372" s="36"/>
      <c r="F372" s="36"/>
      <c r="G372" s="36"/>
      <c r="H372" s="36"/>
      <c r="I372" s="36"/>
      <c r="J372" s="37"/>
      <c r="K372" s="38"/>
      <c r="L372" s="38"/>
      <c r="M372" s="173"/>
      <c r="N372" s="173"/>
      <c r="O372" s="173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</row>
    <row r="373" ht="12.75" customHeight="1">
      <c r="A373" s="33"/>
      <c r="B373" s="120" t="s">
        <v>191</v>
      </c>
      <c r="C373" s="75"/>
      <c r="D373" s="3"/>
      <c r="E373" s="233"/>
      <c r="F373" s="233"/>
      <c r="G373" s="36"/>
      <c r="H373" s="77"/>
      <c r="I373" s="77"/>
      <c r="J373" s="78"/>
      <c r="K373" s="42"/>
      <c r="L373" s="42"/>
      <c r="M373" s="173"/>
      <c r="N373" s="173"/>
      <c r="O373" s="173"/>
      <c r="P373" s="174"/>
      <c r="Q373" s="174"/>
      <c r="R373" s="174"/>
      <c r="S373" s="174"/>
      <c r="T373" s="174"/>
      <c r="U373" s="174"/>
      <c r="V373" s="174"/>
      <c r="W373" s="174"/>
      <c r="X373" s="174"/>
      <c r="Y373" s="174"/>
      <c r="Z373" s="174"/>
    </row>
    <row r="374" ht="12.75" customHeight="1">
      <c r="A374" s="33"/>
      <c r="B374" s="6" t="s">
        <v>308</v>
      </c>
      <c r="C374" s="222"/>
      <c r="D374" s="157" t="s">
        <v>288</v>
      </c>
      <c r="E374" s="77">
        <v>41341.59</v>
      </c>
      <c r="F374" s="36">
        <v>200000.0</v>
      </c>
      <c r="G374" s="36">
        <f>H374-F374</f>
        <v>0</v>
      </c>
      <c r="H374" s="77">
        <v>200000.0</v>
      </c>
      <c r="I374" s="77">
        <v>22000.0</v>
      </c>
      <c r="J374" s="78"/>
      <c r="K374" s="42"/>
      <c r="L374" s="42"/>
      <c r="M374" s="173"/>
      <c r="N374" s="173"/>
      <c r="O374" s="173"/>
      <c r="P374" s="174"/>
      <c r="Q374" s="174"/>
      <c r="R374" s="174"/>
      <c r="S374" s="174"/>
      <c r="T374" s="174"/>
      <c r="U374" s="174"/>
      <c r="V374" s="174"/>
      <c r="W374" s="174"/>
      <c r="X374" s="174"/>
      <c r="Y374" s="174"/>
      <c r="Z374" s="174"/>
    </row>
    <row r="375" ht="12.75" customHeight="1">
      <c r="A375" s="33"/>
      <c r="B375" s="6" t="s">
        <v>309</v>
      </c>
      <c r="C375" s="222"/>
      <c r="D375" s="157" t="s">
        <v>298</v>
      </c>
      <c r="E375" s="77">
        <v>0.0</v>
      </c>
      <c r="F375" s="36">
        <v>0.0</v>
      </c>
      <c r="G375" s="36">
        <v>0.0</v>
      </c>
      <c r="H375" s="77">
        <v>0.0</v>
      </c>
      <c r="I375" s="77">
        <v>16000.0</v>
      </c>
      <c r="J375" s="78"/>
      <c r="K375" s="42"/>
      <c r="L375" s="42"/>
      <c r="M375" s="173"/>
      <c r="N375" s="173"/>
      <c r="O375" s="173"/>
      <c r="P375" s="174"/>
      <c r="Q375" s="174"/>
      <c r="R375" s="174"/>
      <c r="S375" s="174"/>
      <c r="T375" s="174"/>
      <c r="U375" s="174"/>
      <c r="V375" s="174"/>
      <c r="W375" s="174"/>
      <c r="X375" s="174"/>
      <c r="Y375" s="174"/>
      <c r="Z375" s="174"/>
    </row>
    <row r="376" ht="12.75" customHeight="1">
      <c r="A376" s="61"/>
      <c r="B376" s="63" t="s">
        <v>310</v>
      </c>
      <c r="C376" s="234"/>
      <c r="D376" s="160" t="s">
        <v>290</v>
      </c>
      <c r="E376" s="91">
        <v>0.0</v>
      </c>
      <c r="F376" s="65">
        <v>43415.48</v>
      </c>
      <c r="G376" s="65">
        <f>H376-F376</f>
        <v>61584.52</v>
      </c>
      <c r="H376" s="91">
        <f>45000+60000</f>
        <v>105000</v>
      </c>
      <c r="I376" s="91">
        <v>0.0</v>
      </c>
      <c r="J376" s="78"/>
      <c r="K376" s="42"/>
      <c r="L376" s="42"/>
      <c r="M376" s="173"/>
      <c r="N376" s="173"/>
      <c r="O376" s="173"/>
      <c r="P376" s="174"/>
      <c r="Q376" s="174"/>
      <c r="R376" s="174"/>
      <c r="S376" s="174"/>
      <c r="T376" s="174"/>
      <c r="U376" s="174"/>
      <c r="V376" s="174"/>
      <c r="W376" s="174"/>
      <c r="X376" s="174"/>
      <c r="Y376" s="174"/>
      <c r="Z376" s="174"/>
    </row>
    <row r="377" ht="12.75" customHeight="1">
      <c r="A377" s="174"/>
      <c r="B377" s="174"/>
      <c r="C377" s="174"/>
      <c r="D377" s="174"/>
      <c r="E377" s="174"/>
      <c r="F377" s="174"/>
      <c r="G377" s="174"/>
      <c r="H377" s="174"/>
      <c r="I377" s="174"/>
      <c r="J377" s="174"/>
      <c r="K377" s="42"/>
      <c r="L377" s="42"/>
      <c r="M377" s="173"/>
      <c r="N377" s="173"/>
      <c r="O377" s="173"/>
      <c r="P377" s="174"/>
      <c r="Q377" s="174"/>
      <c r="R377" s="174"/>
      <c r="S377" s="174"/>
      <c r="T377" s="174"/>
      <c r="U377" s="174"/>
      <c r="V377" s="174"/>
      <c r="W377" s="174"/>
      <c r="X377" s="174"/>
      <c r="Y377" s="174"/>
      <c r="Z377" s="174"/>
    </row>
    <row r="378" ht="12.75" customHeight="1">
      <c r="A378" s="174"/>
      <c r="B378" s="174"/>
      <c r="C378" s="174"/>
      <c r="D378" s="174"/>
      <c r="E378" s="174"/>
      <c r="F378" s="174"/>
      <c r="G378" s="174"/>
      <c r="H378" s="174"/>
      <c r="I378" s="174"/>
      <c r="J378" s="174"/>
      <c r="K378" s="42"/>
      <c r="L378" s="42"/>
      <c r="M378" s="173"/>
      <c r="N378" s="173"/>
      <c r="O378" s="173"/>
      <c r="P378" s="174"/>
      <c r="Q378" s="174"/>
      <c r="R378" s="174"/>
      <c r="S378" s="174"/>
      <c r="T378" s="174"/>
      <c r="U378" s="174"/>
      <c r="V378" s="174"/>
      <c r="W378" s="174"/>
      <c r="X378" s="174"/>
      <c r="Y378" s="174"/>
      <c r="Z378" s="174"/>
    </row>
    <row r="379" ht="12.75" customHeight="1">
      <c r="A379" s="174"/>
      <c r="B379" s="174"/>
      <c r="C379" s="174"/>
      <c r="D379" s="174"/>
      <c r="E379" s="174"/>
      <c r="F379" s="174"/>
      <c r="G379" s="174"/>
      <c r="H379" s="174"/>
      <c r="I379" s="174"/>
      <c r="J379" s="174"/>
      <c r="K379" s="42"/>
      <c r="L379" s="42"/>
      <c r="M379" s="173"/>
      <c r="N379" s="173"/>
      <c r="O379" s="173"/>
      <c r="P379" s="174"/>
      <c r="Q379" s="174"/>
      <c r="R379" s="174"/>
      <c r="S379" s="174"/>
      <c r="T379" s="174"/>
      <c r="U379" s="174"/>
      <c r="V379" s="174"/>
      <c r="W379" s="174"/>
      <c r="X379" s="174"/>
      <c r="Y379" s="174"/>
      <c r="Z379" s="174"/>
    </row>
    <row r="380" ht="12.75" customHeight="1">
      <c r="A380" s="174"/>
      <c r="B380" s="174"/>
      <c r="C380" s="174"/>
      <c r="D380" s="174"/>
      <c r="E380" s="174"/>
      <c r="F380" s="174"/>
      <c r="G380" s="174"/>
      <c r="H380" s="174"/>
      <c r="I380" s="174"/>
      <c r="J380" s="174"/>
      <c r="K380" s="42"/>
      <c r="L380" s="42"/>
      <c r="M380" s="173"/>
      <c r="N380" s="173"/>
      <c r="O380" s="173"/>
      <c r="P380" s="174"/>
      <c r="Q380" s="174"/>
      <c r="R380" s="174"/>
      <c r="S380" s="174"/>
      <c r="T380" s="174"/>
      <c r="U380" s="174"/>
      <c r="V380" s="174"/>
      <c r="W380" s="174"/>
      <c r="X380" s="174"/>
      <c r="Y380" s="174"/>
      <c r="Z380" s="174"/>
    </row>
    <row r="381" ht="12.75" customHeight="1">
      <c r="A381" s="174"/>
      <c r="B381" s="174"/>
      <c r="C381" s="174"/>
      <c r="D381" s="174"/>
      <c r="E381" s="174"/>
      <c r="F381" s="174"/>
      <c r="G381" s="174"/>
      <c r="H381" s="174"/>
      <c r="I381" s="174"/>
      <c r="J381" s="174"/>
      <c r="K381" s="42"/>
      <c r="L381" s="42"/>
      <c r="M381" s="173"/>
      <c r="N381" s="173"/>
      <c r="O381" s="173"/>
      <c r="P381" s="174"/>
      <c r="Q381" s="174"/>
      <c r="R381" s="174"/>
      <c r="S381" s="174"/>
      <c r="T381" s="174"/>
      <c r="U381" s="174"/>
      <c r="V381" s="174"/>
      <c r="W381" s="174"/>
      <c r="X381" s="174"/>
      <c r="Y381" s="174"/>
      <c r="Z381" s="174"/>
    </row>
    <row r="382" ht="17.25" customHeight="1">
      <c r="A382" s="2" t="s">
        <v>311</v>
      </c>
      <c r="B382" s="2"/>
      <c r="C382" s="8"/>
      <c r="D382" s="3"/>
      <c r="E382" s="2"/>
      <c r="F382" s="9"/>
      <c r="G382" s="9"/>
      <c r="H382" s="9"/>
      <c r="I382" s="2"/>
      <c r="J382" s="2"/>
      <c r="K382" s="4"/>
      <c r="L382" s="4"/>
      <c r="M382" s="4"/>
      <c r="N382" s="4"/>
      <c r="O382" s="4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9"/>
      <c r="B383" s="2"/>
      <c r="C383" s="2"/>
      <c r="D383" s="3"/>
      <c r="E383" s="2"/>
      <c r="F383" s="9"/>
      <c r="G383" s="9"/>
      <c r="H383" s="9"/>
      <c r="I383" s="2"/>
      <c r="J383" s="2"/>
      <c r="K383" s="4"/>
      <c r="L383" s="4"/>
      <c r="M383" s="4"/>
      <c r="N383" s="4"/>
      <c r="O383" s="4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3" t="s">
        <v>2</v>
      </c>
      <c r="J384" s="3"/>
      <c r="K384" s="4"/>
      <c r="L384" s="4"/>
      <c r="M384" s="4"/>
      <c r="N384" s="4"/>
      <c r="O384" s="4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93"/>
      <c r="B385" s="93"/>
      <c r="C385" s="93"/>
      <c r="D385" s="93"/>
      <c r="E385" s="93"/>
      <c r="F385" s="93"/>
      <c r="G385" s="93"/>
      <c r="H385" s="93"/>
      <c r="I385" s="93"/>
      <c r="J385" s="93"/>
      <c r="K385" s="4"/>
      <c r="L385" s="4"/>
      <c r="M385" s="4"/>
      <c r="N385" s="4"/>
      <c r="O385" s="4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11" t="s">
        <v>6</v>
      </c>
      <c r="B386" s="12"/>
      <c r="C386" s="13"/>
      <c r="D386" s="14" t="s">
        <v>7</v>
      </c>
      <c r="E386" s="14" t="s">
        <v>8</v>
      </c>
      <c r="F386" s="15" t="s">
        <v>9</v>
      </c>
      <c r="G386" s="12"/>
      <c r="H386" s="13"/>
      <c r="I386" s="14" t="s">
        <v>10</v>
      </c>
      <c r="J386" s="16"/>
      <c r="K386" s="4"/>
      <c r="L386" s="4"/>
      <c r="M386" s="4"/>
      <c r="N386" s="4"/>
      <c r="O386" s="4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18"/>
      <c r="C387" s="19"/>
      <c r="D387" s="20" t="s">
        <v>11</v>
      </c>
      <c r="E387" s="21" t="s">
        <v>12</v>
      </c>
      <c r="F387" s="21" t="s">
        <v>13</v>
      </c>
      <c r="G387" s="22" t="s">
        <v>14</v>
      </c>
      <c r="H387" s="21" t="s">
        <v>15</v>
      </c>
      <c r="I387" s="21" t="s">
        <v>16</v>
      </c>
      <c r="J387" s="16"/>
      <c r="K387" s="4"/>
      <c r="L387" s="4"/>
      <c r="M387" s="4"/>
      <c r="N387" s="4"/>
      <c r="O387" s="4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3"/>
      <c r="B388" s="24"/>
      <c r="C388" s="25"/>
      <c r="D388" s="26"/>
      <c r="E388" s="26" t="s">
        <v>17</v>
      </c>
      <c r="F388" s="27" t="s">
        <v>17</v>
      </c>
      <c r="G388" s="27" t="s">
        <v>18</v>
      </c>
      <c r="H388" s="27" t="s">
        <v>18</v>
      </c>
      <c r="I388" s="27" t="s">
        <v>18</v>
      </c>
      <c r="J388" s="3"/>
      <c r="K388" s="4"/>
      <c r="L388" s="4"/>
      <c r="M388" s="4"/>
      <c r="N388" s="4"/>
      <c r="O388" s="4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33"/>
      <c r="B389" s="235" t="s">
        <v>312</v>
      </c>
      <c r="C389" s="222"/>
      <c r="D389" s="154"/>
      <c r="E389" s="77"/>
      <c r="F389" s="36"/>
      <c r="G389" s="36"/>
      <c r="H389" s="77"/>
      <c r="I389" s="77"/>
      <c r="J389" s="78"/>
      <c r="K389" s="4"/>
      <c r="L389" s="4"/>
      <c r="M389" s="4"/>
      <c r="N389" s="4"/>
      <c r="O389" s="4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33"/>
      <c r="B390" s="6" t="s">
        <v>291</v>
      </c>
      <c r="C390" s="222"/>
      <c r="D390" s="86" t="s">
        <v>292</v>
      </c>
      <c r="E390" s="162">
        <v>44400.0</v>
      </c>
      <c r="F390" s="162">
        <v>0.0</v>
      </c>
      <c r="G390" s="36">
        <f t="shared" ref="G390:G391" si="37">H390-F390</f>
        <v>20000</v>
      </c>
      <c r="H390" s="77">
        <v>20000.0</v>
      </c>
      <c r="I390" s="77">
        <v>0.0</v>
      </c>
      <c r="J390" s="78"/>
      <c r="K390" s="4"/>
      <c r="L390" s="4"/>
      <c r="M390" s="4"/>
      <c r="N390" s="4"/>
      <c r="O390" s="4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33"/>
      <c r="B391" s="6" t="s">
        <v>313</v>
      </c>
      <c r="C391" s="222"/>
      <c r="D391" s="157" t="s">
        <v>290</v>
      </c>
      <c r="E391" s="77">
        <v>34500.0</v>
      </c>
      <c r="F391" s="77">
        <v>0.0</v>
      </c>
      <c r="G391" s="36">
        <f t="shared" si="37"/>
        <v>0</v>
      </c>
      <c r="H391" s="77">
        <v>0.0</v>
      </c>
      <c r="I391" s="77">
        <v>0.0</v>
      </c>
      <c r="J391" s="78"/>
      <c r="K391" s="4"/>
      <c r="L391" s="4"/>
      <c r="M391" s="4"/>
      <c r="N391" s="4"/>
      <c r="O391" s="4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33"/>
      <c r="B392" s="6"/>
      <c r="C392" s="222"/>
      <c r="D392" s="154"/>
      <c r="E392" s="162"/>
      <c r="F392" s="236"/>
      <c r="G392" s="36"/>
      <c r="H392" s="77"/>
      <c r="I392" s="77"/>
      <c r="J392" s="78"/>
      <c r="K392" s="4"/>
      <c r="L392" s="4"/>
      <c r="M392" s="4"/>
      <c r="N392" s="4"/>
      <c r="O392" s="4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33"/>
      <c r="B393" s="235" t="s">
        <v>314</v>
      </c>
      <c r="C393" s="222"/>
      <c r="D393" s="154"/>
      <c r="E393" s="162"/>
      <c r="F393" s="236"/>
      <c r="G393" s="36"/>
      <c r="H393" s="77"/>
      <c r="I393" s="77"/>
      <c r="J393" s="78"/>
      <c r="K393" s="4"/>
      <c r="L393" s="4"/>
      <c r="M393" s="4"/>
      <c r="N393" s="4"/>
      <c r="O393" s="4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33"/>
      <c r="B394" s="6" t="s">
        <v>315</v>
      </c>
      <c r="C394" s="223"/>
      <c r="D394" s="163" t="s">
        <v>288</v>
      </c>
      <c r="E394" s="162">
        <v>131650.0</v>
      </c>
      <c r="F394" s="162">
        <v>0.0</v>
      </c>
      <c r="G394" s="36">
        <f t="shared" ref="G394:G396" si="38">H394-F394</f>
        <v>0</v>
      </c>
      <c r="H394" s="77">
        <v>0.0</v>
      </c>
      <c r="I394" s="77">
        <v>200000.0</v>
      </c>
      <c r="J394" s="78"/>
      <c r="K394" s="4"/>
      <c r="L394" s="4"/>
      <c r="M394" s="4"/>
      <c r="N394" s="4"/>
      <c r="O394" s="4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33"/>
      <c r="B395" s="6" t="s">
        <v>316</v>
      </c>
      <c r="C395" s="222"/>
      <c r="D395" s="157" t="s">
        <v>300</v>
      </c>
      <c r="E395" s="162">
        <v>103525.0</v>
      </c>
      <c r="F395" s="77">
        <v>0.0</v>
      </c>
      <c r="G395" s="36">
        <f t="shared" si="38"/>
        <v>0</v>
      </c>
      <c r="H395" s="77">
        <v>0.0</v>
      </c>
      <c r="I395" s="77">
        <v>60000.0</v>
      </c>
      <c r="J395" s="78"/>
      <c r="K395" s="4"/>
      <c r="L395" s="4"/>
      <c r="M395" s="4"/>
      <c r="N395" s="4"/>
      <c r="O395" s="4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33"/>
      <c r="B396" s="6" t="s">
        <v>304</v>
      </c>
      <c r="C396" s="222"/>
      <c r="D396" s="157" t="s">
        <v>290</v>
      </c>
      <c r="E396" s="162">
        <v>78302.2</v>
      </c>
      <c r="F396" s="77">
        <v>0.0</v>
      </c>
      <c r="G396" s="36">
        <f t="shared" si="38"/>
        <v>0</v>
      </c>
      <c r="H396" s="77">
        <v>0.0</v>
      </c>
      <c r="I396" s="77">
        <v>0.0</v>
      </c>
      <c r="J396" s="78"/>
      <c r="K396" s="4"/>
      <c r="L396" s="4"/>
      <c r="M396" s="4"/>
      <c r="N396" s="4"/>
      <c r="O396" s="4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33"/>
      <c r="B397" s="6" t="s">
        <v>295</v>
      </c>
      <c r="C397" s="222"/>
      <c r="D397" s="157" t="s">
        <v>296</v>
      </c>
      <c r="E397" s="162">
        <v>0.0</v>
      </c>
      <c r="F397" s="77">
        <v>0.0</v>
      </c>
      <c r="G397" s="36">
        <v>0.0</v>
      </c>
      <c r="H397" s="77">
        <v>0.0</v>
      </c>
      <c r="I397" s="77">
        <v>0.0</v>
      </c>
      <c r="J397" s="78"/>
      <c r="K397" s="4" t="s">
        <v>96</v>
      </c>
      <c r="L397" s="4"/>
      <c r="M397" s="4"/>
      <c r="N397" s="4"/>
      <c r="O397" s="4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37"/>
      <c r="B398" s="44" t="s">
        <v>317</v>
      </c>
      <c r="C398" s="45"/>
      <c r="D398" s="238"/>
      <c r="E398" s="239">
        <f t="shared" ref="E398:I398" si="39">SUM(E355:E397)</f>
        <v>4601794.39</v>
      </c>
      <c r="F398" s="239">
        <f t="shared" si="39"/>
        <v>3200905.48</v>
      </c>
      <c r="G398" s="239">
        <f t="shared" si="39"/>
        <v>1176594.52</v>
      </c>
      <c r="H398" s="239">
        <f t="shared" si="39"/>
        <v>5062500</v>
      </c>
      <c r="I398" s="239">
        <f t="shared" si="39"/>
        <v>6244500</v>
      </c>
      <c r="J398" s="102"/>
      <c r="K398" s="218">
        <f t="shared" ref="K398:K399" si="41">(I398-H398)/H398</f>
        <v>0.2334814815</v>
      </c>
      <c r="L398" s="4"/>
      <c r="M398" s="4"/>
      <c r="N398" s="4"/>
      <c r="O398" s="4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1.0" customHeight="1">
      <c r="A399" s="240" t="s">
        <v>318</v>
      </c>
      <c r="B399" s="241"/>
      <c r="C399" s="242"/>
      <c r="D399" s="243"/>
      <c r="E399" s="244">
        <f t="shared" ref="E399:I399" si="40">E353+E398</f>
        <v>153251255</v>
      </c>
      <c r="F399" s="244">
        <f t="shared" si="40"/>
        <v>81499455.1</v>
      </c>
      <c r="G399" s="244">
        <f t="shared" si="40"/>
        <v>96994189.35</v>
      </c>
      <c r="H399" s="244">
        <f t="shared" si="40"/>
        <v>179178644.5</v>
      </c>
      <c r="I399" s="244">
        <f t="shared" si="40"/>
        <v>189489205</v>
      </c>
      <c r="J399" s="102"/>
      <c r="K399" s="218">
        <f t="shared" si="41"/>
        <v>0.05754346776</v>
      </c>
      <c r="L399" s="7"/>
      <c r="M399" s="7"/>
      <c r="N399" s="7"/>
      <c r="O399" s="7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2.75" customHeight="1">
      <c r="A400" s="245" t="s">
        <v>319</v>
      </c>
      <c r="B400" s="246"/>
      <c r="C400" s="1"/>
      <c r="D400" s="247"/>
      <c r="E400" s="247"/>
      <c r="F400" s="248"/>
      <c r="G400" s="248"/>
      <c r="H400" s="247"/>
      <c r="I400" s="249"/>
      <c r="J400" s="3"/>
      <c r="K400" s="250" t="s">
        <v>63</v>
      </c>
      <c r="L400" s="4"/>
      <c r="M400" s="4"/>
      <c r="N400" s="4"/>
      <c r="O400" s="4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51" t="s">
        <v>320</v>
      </c>
      <c r="B401" s="252"/>
      <c r="D401" s="3"/>
      <c r="E401" s="253"/>
      <c r="F401" s="2"/>
      <c r="G401" s="2"/>
      <c r="H401" s="2"/>
      <c r="I401" s="147"/>
      <c r="J401" s="2"/>
      <c r="K401" s="4"/>
      <c r="L401" s="4"/>
      <c r="M401" s="4"/>
      <c r="N401" s="4"/>
      <c r="O401" s="4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114"/>
      <c r="B402" s="2"/>
      <c r="C402" s="2"/>
      <c r="D402" s="3"/>
      <c r="E402" s="2"/>
      <c r="F402" s="2"/>
      <c r="G402" s="2" t="s">
        <v>321</v>
      </c>
      <c r="H402" s="2"/>
      <c r="I402" s="147"/>
      <c r="J402" s="2"/>
      <c r="K402" s="4"/>
      <c r="L402" s="4"/>
      <c r="M402" s="4"/>
      <c r="N402" s="4"/>
      <c r="O402" s="4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114"/>
      <c r="B403" s="2"/>
      <c r="C403" s="2"/>
      <c r="D403" s="3"/>
      <c r="E403" s="2"/>
      <c r="F403" s="2"/>
      <c r="G403" s="2"/>
      <c r="H403" s="2"/>
      <c r="I403" s="147"/>
      <c r="J403" s="2"/>
      <c r="K403" s="4"/>
      <c r="L403" s="4"/>
      <c r="M403" s="4"/>
      <c r="N403" s="4"/>
      <c r="O403" s="4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114"/>
      <c r="B404" s="2"/>
      <c r="C404" s="2"/>
      <c r="D404" s="3"/>
      <c r="E404" s="2"/>
      <c r="F404" s="2"/>
      <c r="G404" s="2"/>
      <c r="H404" s="2"/>
      <c r="I404" s="147"/>
      <c r="J404" s="2"/>
      <c r="K404" s="4"/>
      <c r="L404" s="4"/>
      <c r="M404" s="4"/>
      <c r="N404" s="4"/>
      <c r="O404" s="4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114"/>
      <c r="B405" s="2"/>
      <c r="C405" s="2"/>
      <c r="D405" s="3"/>
      <c r="E405" s="2"/>
      <c r="F405" s="2"/>
      <c r="G405" s="2"/>
      <c r="H405" s="2"/>
      <c r="I405" s="147"/>
      <c r="J405" s="2"/>
      <c r="K405" s="4"/>
      <c r="L405" s="4"/>
      <c r="M405" s="4"/>
      <c r="N405" s="4"/>
      <c r="O405" s="4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0" customHeight="1">
      <c r="A406" s="254"/>
      <c r="B406" s="5" t="s">
        <v>322</v>
      </c>
      <c r="C406" s="5" t="s">
        <v>323</v>
      </c>
      <c r="F406" s="8"/>
      <c r="G406" s="5" t="s">
        <v>324</v>
      </c>
      <c r="I406" s="19"/>
      <c r="J406" s="5"/>
      <c r="K406" s="255"/>
      <c r="L406" s="255"/>
      <c r="M406" s="4"/>
      <c r="N406" s="4"/>
      <c r="O406" s="4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0" customHeight="1">
      <c r="A407" s="114"/>
      <c r="B407" s="3" t="s">
        <v>325</v>
      </c>
      <c r="C407" s="3" t="s">
        <v>326</v>
      </c>
      <c r="F407" s="2"/>
      <c r="G407" s="3" t="s">
        <v>327</v>
      </c>
      <c r="I407" s="19"/>
      <c r="J407" s="3"/>
      <c r="K407" s="10"/>
      <c r="L407" s="10"/>
      <c r="M407" s="4"/>
      <c r="N407" s="4"/>
      <c r="O407" s="4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158"/>
      <c r="B408" s="256"/>
      <c r="C408" s="256"/>
      <c r="D408" s="257"/>
      <c r="E408" s="256"/>
      <c r="F408" s="256"/>
      <c r="G408" s="256"/>
      <c r="H408" s="256"/>
      <c r="I408" s="258"/>
      <c r="J408" s="2"/>
      <c r="K408" s="4"/>
      <c r="L408" s="4"/>
      <c r="M408" s="4"/>
      <c r="N408" s="4"/>
      <c r="O408" s="4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4"/>
      <c r="L409" s="4"/>
      <c r="M409" s="4"/>
      <c r="N409" s="4"/>
      <c r="O409" s="4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4"/>
      <c r="L410" s="4"/>
      <c r="M410" s="4"/>
      <c r="N410" s="4"/>
      <c r="O410" s="4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4"/>
      <c r="L411" s="4"/>
      <c r="M411" s="4"/>
      <c r="N411" s="4"/>
      <c r="O411" s="4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4"/>
      <c r="L412" s="4"/>
      <c r="M412" s="4"/>
      <c r="N412" s="4"/>
      <c r="O412" s="4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4"/>
      <c r="L413" s="4"/>
      <c r="M413" s="4"/>
      <c r="N413" s="4"/>
      <c r="O413" s="4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4"/>
      <c r="L414" s="4"/>
      <c r="M414" s="4"/>
      <c r="N414" s="4"/>
      <c r="O414" s="4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4"/>
      <c r="L415" s="4"/>
      <c r="M415" s="4"/>
      <c r="N415" s="4"/>
      <c r="O415" s="4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4"/>
      <c r="L416" s="4"/>
      <c r="M416" s="4"/>
      <c r="N416" s="4"/>
      <c r="O416" s="4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4"/>
      <c r="L417" s="4"/>
      <c r="M417" s="4"/>
      <c r="N417" s="4"/>
      <c r="O417" s="4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4"/>
      <c r="L418" s="4"/>
      <c r="M418" s="4"/>
      <c r="N418" s="4"/>
      <c r="O418" s="4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4"/>
      <c r="L419" s="4"/>
      <c r="M419" s="4"/>
      <c r="N419" s="4"/>
      <c r="O419" s="4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4"/>
      <c r="L420" s="4"/>
      <c r="M420" s="4"/>
      <c r="N420" s="4"/>
      <c r="O420" s="4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4"/>
      <c r="L421" s="4"/>
      <c r="M421" s="4"/>
      <c r="N421" s="4"/>
      <c r="O421" s="4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4"/>
      <c r="L422" s="4"/>
      <c r="M422" s="4"/>
      <c r="N422" s="4"/>
      <c r="O422" s="4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4"/>
      <c r="L423" s="4"/>
      <c r="M423" s="4"/>
      <c r="N423" s="4"/>
      <c r="O423" s="4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4"/>
      <c r="L424" s="4"/>
      <c r="M424" s="4"/>
      <c r="N424" s="4"/>
      <c r="O424" s="4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4"/>
      <c r="L425" s="4"/>
      <c r="M425" s="4"/>
      <c r="N425" s="4"/>
      <c r="O425" s="4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4"/>
      <c r="L426" s="4"/>
      <c r="M426" s="4"/>
      <c r="N426" s="4"/>
      <c r="O426" s="4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4"/>
      <c r="L427" s="4"/>
      <c r="M427" s="4"/>
      <c r="N427" s="4"/>
      <c r="O427" s="4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4"/>
      <c r="L428" s="4"/>
      <c r="M428" s="4"/>
      <c r="N428" s="4"/>
      <c r="O428" s="4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4"/>
      <c r="L429" s="4"/>
      <c r="M429" s="4"/>
      <c r="N429" s="4"/>
      <c r="O429" s="4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4"/>
      <c r="L430" s="4"/>
      <c r="M430" s="4"/>
      <c r="N430" s="4"/>
      <c r="O430" s="4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4"/>
      <c r="L431" s="4"/>
      <c r="M431" s="4"/>
      <c r="N431" s="4"/>
      <c r="O431" s="4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4"/>
      <c r="L432" s="4"/>
      <c r="M432" s="4"/>
      <c r="N432" s="4"/>
      <c r="O432" s="4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4"/>
      <c r="L433" s="4"/>
      <c r="M433" s="4"/>
      <c r="N433" s="4"/>
      <c r="O433" s="4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4"/>
      <c r="L434" s="4"/>
      <c r="M434" s="4"/>
      <c r="N434" s="4"/>
      <c r="O434" s="4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4"/>
      <c r="L435" s="4"/>
      <c r="M435" s="4"/>
      <c r="N435" s="4"/>
      <c r="O435" s="4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4"/>
      <c r="L436" s="4"/>
      <c r="M436" s="4"/>
      <c r="N436" s="4"/>
      <c r="O436" s="4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4"/>
      <c r="L437" s="4"/>
      <c r="M437" s="4"/>
      <c r="N437" s="4"/>
      <c r="O437" s="4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4"/>
      <c r="L438" s="4"/>
      <c r="M438" s="4"/>
      <c r="N438" s="4"/>
      <c r="O438" s="4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4"/>
      <c r="L439" s="4"/>
      <c r="M439" s="4"/>
      <c r="N439" s="4"/>
      <c r="O439" s="4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4"/>
      <c r="L440" s="4"/>
      <c r="M440" s="4"/>
      <c r="N440" s="4"/>
      <c r="O440" s="4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4"/>
      <c r="L441" s="4"/>
      <c r="M441" s="4"/>
      <c r="N441" s="4"/>
      <c r="O441" s="4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4"/>
      <c r="L442" s="4"/>
      <c r="M442" s="4"/>
      <c r="N442" s="4"/>
      <c r="O442" s="4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4"/>
      <c r="L443" s="4"/>
      <c r="M443" s="4"/>
      <c r="N443" s="4"/>
      <c r="O443" s="4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4"/>
      <c r="L444" s="4"/>
      <c r="M444" s="4"/>
      <c r="N444" s="4"/>
      <c r="O444" s="4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4"/>
      <c r="L445" s="4"/>
      <c r="M445" s="4"/>
      <c r="N445" s="4"/>
      <c r="O445" s="4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4"/>
      <c r="L446" s="4"/>
      <c r="M446" s="4"/>
      <c r="N446" s="4"/>
      <c r="O446" s="4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4"/>
      <c r="L447" s="4"/>
      <c r="M447" s="4"/>
      <c r="N447" s="4"/>
      <c r="O447" s="4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4"/>
      <c r="L448" s="4"/>
      <c r="M448" s="4"/>
      <c r="N448" s="4"/>
      <c r="O448" s="4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4"/>
      <c r="L449" s="4"/>
      <c r="M449" s="4"/>
      <c r="N449" s="4"/>
      <c r="O449" s="4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4"/>
      <c r="L450" s="4"/>
      <c r="M450" s="4"/>
      <c r="N450" s="4"/>
      <c r="O450" s="4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4"/>
      <c r="L451" s="4"/>
      <c r="M451" s="4"/>
      <c r="N451" s="4"/>
      <c r="O451" s="4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4"/>
      <c r="L452" s="4"/>
      <c r="M452" s="4"/>
      <c r="N452" s="4"/>
      <c r="O452" s="4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4"/>
      <c r="L453" s="4"/>
      <c r="M453" s="4"/>
      <c r="N453" s="4"/>
      <c r="O453" s="4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4"/>
      <c r="L454" s="4"/>
      <c r="M454" s="4"/>
      <c r="N454" s="4"/>
      <c r="O454" s="4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4"/>
      <c r="L455" s="4"/>
      <c r="M455" s="4"/>
      <c r="N455" s="4"/>
      <c r="O455" s="4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4"/>
      <c r="L456" s="4"/>
      <c r="M456" s="4"/>
      <c r="N456" s="4"/>
      <c r="O456" s="4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4"/>
      <c r="L457" s="4"/>
      <c r="M457" s="4"/>
      <c r="N457" s="4"/>
      <c r="O457" s="4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4"/>
      <c r="L458" s="4"/>
      <c r="M458" s="4"/>
      <c r="N458" s="4"/>
      <c r="O458" s="4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4"/>
      <c r="L459" s="4"/>
      <c r="M459" s="4"/>
      <c r="N459" s="4"/>
      <c r="O459" s="4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4"/>
      <c r="L460" s="4"/>
      <c r="M460" s="4"/>
      <c r="N460" s="4"/>
      <c r="O460" s="4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4"/>
      <c r="L461" s="4"/>
      <c r="M461" s="4"/>
      <c r="N461" s="4"/>
      <c r="O461" s="4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4"/>
      <c r="L462" s="4"/>
      <c r="M462" s="4"/>
      <c r="N462" s="4"/>
      <c r="O462" s="4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4"/>
      <c r="L463" s="4"/>
      <c r="M463" s="4"/>
      <c r="N463" s="4"/>
      <c r="O463" s="4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4"/>
      <c r="L464" s="4"/>
      <c r="M464" s="4"/>
      <c r="N464" s="4"/>
      <c r="O464" s="4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4"/>
      <c r="L465" s="4"/>
      <c r="M465" s="4"/>
      <c r="N465" s="4"/>
      <c r="O465" s="4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4"/>
      <c r="L466" s="4"/>
      <c r="M466" s="4"/>
      <c r="N466" s="4"/>
      <c r="O466" s="4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4"/>
      <c r="L467" s="4"/>
      <c r="M467" s="4"/>
      <c r="N467" s="4"/>
      <c r="O467" s="4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4"/>
      <c r="L468" s="4"/>
      <c r="M468" s="4"/>
      <c r="N468" s="4"/>
      <c r="O468" s="4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4"/>
      <c r="L469" s="4"/>
      <c r="M469" s="4"/>
      <c r="N469" s="4"/>
      <c r="O469" s="4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4"/>
      <c r="L470" s="4"/>
      <c r="M470" s="4"/>
      <c r="N470" s="4"/>
      <c r="O470" s="4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4"/>
      <c r="L471" s="4"/>
      <c r="M471" s="4"/>
      <c r="N471" s="4"/>
      <c r="O471" s="4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4"/>
      <c r="L472" s="4"/>
      <c r="M472" s="4"/>
      <c r="N472" s="4"/>
      <c r="O472" s="4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4"/>
      <c r="L473" s="4"/>
      <c r="M473" s="4"/>
      <c r="N473" s="4"/>
      <c r="O473" s="4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4"/>
      <c r="L474" s="4"/>
      <c r="M474" s="4"/>
      <c r="N474" s="4"/>
      <c r="O474" s="4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4"/>
      <c r="L475" s="4"/>
      <c r="M475" s="4"/>
      <c r="N475" s="4"/>
      <c r="O475" s="4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4"/>
      <c r="L476" s="4"/>
      <c r="M476" s="4"/>
      <c r="N476" s="4"/>
      <c r="O476" s="4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4"/>
      <c r="L477" s="4"/>
      <c r="M477" s="4"/>
      <c r="N477" s="4"/>
      <c r="O477" s="4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4"/>
      <c r="L478" s="4"/>
      <c r="M478" s="4"/>
      <c r="N478" s="4"/>
      <c r="O478" s="4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4"/>
      <c r="L479" s="4"/>
      <c r="M479" s="4"/>
      <c r="N479" s="4"/>
      <c r="O479" s="4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4"/>
      <c r="L480" s="4"/>
      <c r="M480" s="4"/>
      <c r="N480" s="4"/>
      <c r="O480" s="4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4"/>
      <c r="L481" s="4"/>
      <c r="M481" s="4"/>
      <c r="N481" s="4"/>
      <c r="O481" s="4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4"/>
      <c r="L482" s="4"/>
      <c r="M482" s="4"/>
      <c r="N482" s="4"/>
      <c r="O482" s="4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4"/>
      <c r="L483" s="4"/>
      <c r="M483" s="4"/>
      <c r="N483" s="4"/>
      <c r="O483" s="4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4"/>
      <c r="L484" s="4"/>
      <c r="M484" s="4"/>
      <c r="N484" s="4"/>
      <c r="O484" s="4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4"/>
      <c r="L485" s="4"/>
      <c r="M485" s="4"/>
      <c r="N485" s="4"/>
      <c r="O485" s="4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4"/>
      <c r="L486" s="4"/>
      <c r="M486" s="4"/>
      <c r="N486" s="4"/>
      <c r="O486" s="4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4"/>
      <c r="L487" s="4"/>
      <c r="M487" s="4"/>
      <c r="N487" s="4"/>
      <c r="O487" s="4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4"/>
      <c r="L488" s="4"/>
      <c r="M488" s="4"/>
      <c r="N488" s="4"/>
      <c r="O488" s="4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4"/>
      <c r="L489" s="4"/>
      <c r="M489" s="4"/>
      <c r="N489" s="4"/>
      <c r="O489" s="4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4"/>
      <c r="L490" s="4"/>
      <c r="M490" s="4"/>
      <c r="N490" s="4"/>
      <c r="O490" s="4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4"/>
      <c r="L491" s="4"/>
      <c r="M491" s="4"/>
      <c r="N491" s="4"/>
      <c r="O491" s="4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4"/>
      <c r="L492" s="4"/>
      <c r="M492" s="4"/>
      <c r="N492" s="4"/>
      <c r="O492" s="4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4"/>
      <c r="L493" s="4"/>
      <c r="M493" s="4"/>
      <c r="N493" s="4"/>
      <c r="O493" s="4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4"/>
      <c r="L494" s="4"/>
      <c r="M494" s="4"/>
      <c r="N494" s="4"/>
      <c r="O494" s="4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4"/>
      <c r="L495" s="4"/>
      <c r="M495" s="4"/>
      <c r="N495" s="4"/>
      <c r="O495" s="4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4"/>
      <c r="L496" s="4"/>
      <c r="M496" s="4"/>
      <c r="N496" s="4"/>
      <c r="O496" s="4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4"/>
      <c r="L497" s="4"/>
      <c r="M497" s="4"/>
      <c r="N497" s="4"/>
      <c r="O497" s="4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4"/>
      <c r="L498" s="4"/>
      <c r="M498" s="4"/>
      <c r="N498" s="4"/>
      <c r="O498" s="4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4"/>
      <c r="L499" s="4"/>
      <c r="M499" s="4"/>
      <c r="N499" s="4"/>
      <c r="O499" s="4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4"/>
      <c r="L500" s="4"/>
      <c r="M500" s="4"/>
      <c r="N500" s="4"/>
      <c r="O500" s="4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4"/>
      <c r="L501" s="4"/>
      <c r="M501" s="4"/>
      <c r="N501" s="4"/>
      <c r="O501" s="4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4"/>
      <c r="L502" s="4"/>
      <c r="M502" s="4"/>
      <c r="N502" s="4"/>
      <c r="O502" s="4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4"/>
      <c r="L503" s="4"/>
      <c r="M503" s="4"/>
      <c r="N503" s="4"/>
      <c r="O503" s="4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4"/>
      <c r="L504" s="4"/>
      <c r="M504" s="4"/>
      <c r="N504" s="4"/>
      <c r="O504" s="4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4"/>
      <c r="L505" s="4"/>
      <c r="M505" s="4"/>
      <c r="N505" s="4"/>
      <c r="O505" s="4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4"/>
      <c r="L506" s="4"/>
      <c r="M506" s="4"/>
      <c r="N506" s="4"/>
      <c r="O506" s="4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4"/>
      <c r="L507" s="4"/>
      <c r="M507" s="4"/>
      <c r="N507" s="4"/>
      <c r="O507" s="4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4"/>
      <c r="L508" s="4"/>
      <c r="M508" s="4"/>
      <c r="N508" s="4"/>
      <c r="O508" s="4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4"/>
      <c r="L509" s="4"/>
      <c r="M509" s="4"/>
      <c r="N509" s="4"/>
      <c r="O509" s="4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4"/>
      <c r="L510" s="4"/>
      <c r="M510" s="4"/>
      <c r="N510" s="4"/>
      <c r="O510" s="4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4"/>
      <c r="L511" s="4"/>
      <c r="M511" s="4"/>
      <c r="N511" s="4"/>
      <c r="O511" s="4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4"/>
      <c r="L512" s="4"/>
      <c r="M512" s="4"/>
      <c r="N512" s="4"/>
      <c r="O512" s="4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4"/>
      <c r="L513" s="4"/>
      <c r="M513" s="4"/>
      <c r="N513" s="4"/>
      <c r="O513" s="4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4"/>
      <c r="L514" s="4"/>
      <c r="M514" s="4"/>
      <c r="N514" s="4"/>
      <c r="O514" s="4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4"/>
      <c r="L515" s="4"/>
      <c r="M515" s="4"/>
      <c r="N515" s="4"/>
      <c r="O515" s="4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4"/>
      <c r="L516" s="4"/>
      <c r="M516" s="4"/>
      <c r="N516" s="4"/>
      <c r="O516" s="4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4"/>
      <c r="L517" s="4"/>
      <c r="M517" s="4"/>
      <c r="N517" s="4"/>
      <c r="O517" s="4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4"/>
      <c r="L518" s="4"/>
      <c r="M518" s="4"/>
      <c r="N518" s="4"/>
      <c r="O518" s="4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4"/>
      <c r="L519" s="4"/>
      <c r="M519" s="4"/>
      <c r="N519" s="4"/>
      <c r="O519" s="4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4"/>
      <c r="L520" s="4"/>
      <c r="M520" s="4"/>
      <c r="N520" s="4"/>
      <c r="O520" s="4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4"/>
      <c r="L521" s="4"/>
      <c r="M521" s="4"/>
      <c r="N521" s="4"/>
      <c r="O521" s="4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4"/>
      <c r="L522" s="4"/>
      <c r="M522" s="4"/>
      <c r="N522" s="4"/>
      <c r="O522" s="4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4"/>
      <c r="L523" s="4"/>
      <c r="M523" s="4"/>
      <c r="N523" s="4"/>
      <c r="O523" s="4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4"/>
      <c r="L524" s="4"/>
      <c r="M524" s="4"/>
      <c r="N524" s="4"/>
      <c r="O524" s="4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4"/>
      <c r="L525" s="4"/>
      <c r="M525" s="4"/>
      <c r="N525" s="4"/>
      <c r="O525" s="4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4"/>
      <c r="L526" s="4"/>
      <c r="M526" s="4"/>
      <c r="N526" s="4"/>
      <c r="O526" s="4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4"/>
      <c r="L527" s="4"/>
      <c r="M527" s="4"/>
      <c r="N527" s="4"/>
      <c r="O527" s="4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4"/>
      <c r="L528" s="4"/>
      <c r="M528" s="4"/>
      <c r="N528" s="4"/>
      <c r="O528" s="4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4"/>
      <c r="L529" s="4"/>
      <c r="M529" s="4"/>
      <c r="N529" s="4"/>
      <c r="O529" s="4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4"/>
      <c r="L530" s="4"/>
      <c r="M530" s="4"/>
      <c r="N530" s="4"/>
      <c r="O530" s="4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4"/>
      <c r="L531" s="4"/>
      <c r="M531" s="4"/>
      <c r="N531" s="4"/>
      <c r="O531" s="4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4"/>
      <c r="L532" s="4"/>
      <c r="M532" s="4"/>
      <c r="N532" s="4"/>
      <c r="O532" s="4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4"/>
      <c r="L533" s="4"/>
      <c r="M533" s="4"/>
      <c r="N533" s="4"/>
      <c r="O533" s="4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4"/>
      <c r="L534" s="4"/>
      <c r="M534" s="4"/>
      <c r="N534" s="4"/>
      <c r="O534" s="4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4"/>
      <c r="L535" s="4"/>
      <c r="M535" s="4"/>
      <c r="N535" s="4"/>
      <c r="O535" s="4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4"/>
      <c r="L536" s="4"/>
      <c r="M536" s="4"/>
      <c r="N536" s="4"/>
      <c r="O536" s="4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4"/>
      <c r="L537" s="4"/>
      <c r="M537" s="4"/>
      <c r="N537" s="4"/>
      <c r="O537" s="4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4"/>
      <c r="L538" s="4"/>
      <c r="M538" s="4"/>
      <c r="N538" s="4"/>
      <c r="O538" s="4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4"/>
      <c r="L539" s="4"/>
      <c r="M539" s="4"/>
      <c r="N539" s="4"/>
      <c r="O539" s="4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4"/>
      <c r="L540" s="4"/>
      <c r="M540" s="4"/>
      <c r="N540" s="4"/>
      <c r="O540" s="4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4"/>
      <c r="L541" s="4"/>
      <c r="M541" s="4"/>
      <c r="N541" s="4"/>
      <c r="O541" s="4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4"/>
      <c r="L542" s="4"/>
      <c r="M542" s="4"/>
      <c r="N542" s="4"/>
      <c r="O542" s="4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4"/>
      <c r="L543" s="4"/>
      <c r="M543" s="4"/>
      <c r="N543" s="4"/>
      <c r="O543" s="4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4"/>
      <c r="L544" s="4"/>
      <c r="M544" s="4"/>
      <c r="N544" s="4"/>
      <c r="O544" s="4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4"/>
      <c r="L545" s="4"/>
      <c r="M545" s="4"/>
      <c r="N545" s="4"/>
      <c r="O545" s="4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4"/>
      <c r="L546" s="4"/>
      <c r="M546" s="4"/>
      <c r="N546" s="4"/>
      <c r="O546" s="4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4"/>
      <c r="L547" s="4"/>
      <c r="M547" s="4"/>
      <c r="N547" s="4"/>
      <c r="O547" s="4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4"/>
      <c r="L548" s="4"/>
      <c r="M548" s="4"/>
      <c r="N548" s="4"/>
      <c r="O548" s="4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4"/>
      <c r="L549" s="4"/>
      <c r="M549" s="4"/>
      <c r="N549" s="4"/>
      <c r="O549" s="4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4"/>
      <c r="L550" s="4"/>
      <c r="M550" s="4"/>
      <c r="N550" s="4"/>
      <c r="O550" s="4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4"/>
      <c r="L551" s="4"/>
      <c r="M551" s="4"/>
      <c r="N551" s="4"/>
      <c r="O551" s="4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4"/>
      <c r="L552" s="4"/>
      <c r="M552" s="4"/>
      <c r="N552" s="4"/>
      <c r="O552" s="4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4"/>
      <c r="L553" s="4"/>
      <c r="M553" s="4"/>
      <c r="N553" s="4"/>
      <c r="O553" s="4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4"/>
      <c r="L554" s="4"/>
      <c r="M554" s="4"/>
      <c r="N554" s="4"/>
      <c r="O554" s="4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4"/>
      <c r="L555" s="4"/>
      <c r="M555" s="4"/>
      <c r="N555" s="4"/>
      <c r="O555" s="4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4"/>
      <c r="L556" s="4"/>
      <c r="M556" s="4"/>
      <c r="N556" s="4"/>
      <c r="O556" s="4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4"/>
      <c r="L557" s="4"/>
      <c r="M557" s="4"/>
      <c r="N557" s="4"/>
      <c r="O557" s="4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4"/>
      <c r="L558" s="4"/>
      <c r="M558" s="4"/>
      <c r="N558" s="4"/>
      <c r="O558" s="4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4"/>
      <c r="L559" s="4"/>
      <c r="M559" s="4"/>
      <c r="N559" s="4"/>
      <c r="O559" s="4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4"/>
      <c r="L560" s="4"/>
      <c r="M560" s="4"/>
      <c r="N560" s="4"/>
      <c r="O560" s="4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4"/>
      <c r="L561" s="4"/>
      <c r="M561" s="4"/>
      <c r="N561" s="4"/>
      <c r="O561" s="4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4"/>
      <c r="L562" s="4"/>
      <c r="M562" s="4"/>
      <c r="N562" s="4"/>
      <c r="O562" s="4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4"/>
      <c r="L563" s="4"/>
      <c r="M563" s="4"/>
      <c r="N563" s="4"/>
      <c r="O563" s="4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4"/>
      <c r="L564" s="4"/>
      <c r="M564" s="4"/>
      <c r="N564" s="4"/>
      <c r="O564" s="4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4"/>
      <c r="L565" s="4"/>
      <c r="M565" s="4"/>
      <c r="N565" s="4"/>
      <c r="O565" s="4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4"/>
      <c r="L566" s="4"/>
      <c r="M566" s="4"/>
      <c r="N566" s="4"/>
      <c r="O566" s="4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4"/>
      <c r="L567" s="4"/>
      <c r="M567" s="4"/>
      <c r="N567" s="4"/>
      <c r="O567" s="4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4"/>
      <c r="L568" s="4"/>
      <c r="M568" s="4"/>
      <c r="N568" s="4"/>
      <c r="O568" s="4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4"/>
      <c r="L569" s="4"/>
      <c r="M569" s="4"/>
      <c r="N569" s="4"/>
      <c r="O569" s="4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4"/>
      <c r="L570" s="4"/>
      <c r="M570" s="4"/>
      <c r="N570" s="4"/>
      <c r="O570" s="4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4"/>
      <c r="L571" s="4"/>
      <c r="M571" s="4"/>
      <c r="N571" s="4"/>
      <c r="O571" s="4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4"/>
      <c r="L572" s="4"/>
      <c r="M572" s="4"/>
      <c r="N572" s="4"/>
      <c r="O572" s="4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4"/>
      <c r="L573" s="4"/>
      <c r="M573" s="4"/>
      <c r="N573" s="4"/>
      <c r="O573" s="4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4"/>
      <c r="L574" s="4"/>
      <c r="M574" s="4"/>
      <c r="N574" s="4"/>
      <c r="O574" s="4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4"/>
      <c r="L575" s="4"/>
      <c r="M575" s="4"/>
      <c r="N575" s="4"/>
      <c r="O575" s="4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4"/>
      <c r="L576" s="4"/>
      <c r="M576" s="4"/>
      <c r="N576" s="4"/>
      <c r="O576" s="4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4"/>
      <c r="L577" s="4"/>
      <c r="M577" s="4"/>
      <c r="N577" s="4"/>
      <c r="O577" s="4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4"/>
      <c r="L578" s="4"/>
      <c r="M578" s="4"/>
      <c r="N578" s="4"/>
      <c r="O578" s="4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4"/>
      <c r="L579" s="4"/>
      <c r="M579" s="4"/>
      <c r="N579" s="4"/>
      <c r="O579" s="4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4"/>
      <c r="L580" s="4"/>
      <c r="M580" s="4"/>
      <c r="N580" s="4"/>
      <c r="O580" s="4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4"/>
      <c r="L581" s="4"/>
      <c r="M581" s="4"/>
      <c r="N581" s="4"/>
      <c r="O581" s="4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4"/>
      <c r="L582" s="4"/>
      <c r="M582" s="4"/>
      <c r="N582" s="4"/>
      <c r="O582" s="4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4"/>
      <c r="L583" s="4"/>
      <c r="M583" s="4"/>
      <c r="N583" s="4"/>
      <c r="O583" s="4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4"/>
      <c r="L584" s="4"/>
      <c r="M584" s="4"/>
      <c r="N584" s="4"/>
      <c r="O584" s="4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4"/>
      <c r="L585" s="4"/>
      <c r="M585" s="4"/>
      <c r="N585" s="4"/>
      <c r="O585" s="4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4"/>
      <c r="L586" s="4"/>
      <c r="M586" s="4"/>
      <c r="N586" s="4"/>
      <c r="O586" s="4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4"/>
      <c r="L587" s="4"/>
      <c r="M587" s="4"/>
      <c r="N587" s="4"/>
      <c r="O587" s="4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4"/>
      <c r="L588" s="4"/>
      <c r="M588" s="4"/>
      <c r="N588" s="4"/>
      <c r="O588" s="4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4"/>
      <c r="L589" s="4"/>
      <c r="M589" s="4"/>
      <c r="N589" s="4"/>
      <c r="O589" s="4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4"/>
      <c r="L590" s="4"/>
      <c r="M590" s="4"/>
      <c r="N590" s="4"/>
      <c r="O590" s="4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4"/>
      <c r="L591" s="4"/>
      <c r="M591" s="4"/>
      <c r="N591" s="4"/>
      <c r="O591" s="4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4"/>
      <c r="L592" s="4"/>
      <c r="M592" s="4"/>
      <c r="N592" s="4"/>
      <c r="O592" s="4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4"/>
      <c r="L593" s="4"/>
      <c r="M593" s="4"/>
      <c r="N593" s="4"/>
      <c r="O593" s="4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4"/>
      <c r="L594" s="4"/>
      <c r="M594" s="4"/>
      <c r="N594" s="4"/>
      <c r="O594" s="4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4"/>
      <c r="L595" s="4"/>
      <c r="M595" s="4"/>
      <c r="N595" s="4"/>
      <c r="O595" s="4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4"/>
      <c r="L596" s="4"/>
      <c r="M596" s="4"/>
      <c r="N596" s="4"/>
      <c r="O596" s="4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4"/>
      <c r="L597" s="4"/>
      <c r="M597" s="4"/>
      <c r="N597" s="4"/>
      <c r="O597" s="4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4"/>
      <c r="L598" s="4"/>
      <c r="M598" s="4"/>
      <c r="N598" s="4"/>
      <c r="O598" s="4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4"/>
      <c r="L599" s="4"/>
      <c r="M599" s="4"/>
      <c r="N599" s="4"/>
      <c r="O599" s="4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4"/>
      <c r="L600" s="4"/>
      <c r="M600" s="4"/>
      <c r="N600" s="4"/>
      <c r="O600" s="4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4"/>
      <c r="L601" s="4"/>
      <c r="M601" s="4"/>
      <c r="N601" s="4"/>
      <c r="O601" s="4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4"/>
      <c r="L602" s="4"/>
      <c r="M602" s="4"/>
      <c r="N602" s="4"/>
      <c r="O602" s="4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4"/>
      <c r="L603" s="4"/>
      <c r="M603" s="4"/>
      <c r="N603" s="4"/>
      <c r="O603" s="4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4"/>
      <c r="L604" s="4"/>
      <c r="M604" s="4"/>
      <c r="N604" s="4"/>
      <c r="O604" s="4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4"/>
      <c r="L605" s="4"/>
      <c r="M605" s="4"/>
      <c r="N605" s="4"/>
      <c r="O605" s="4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4"/>
      <c r="L606" s="4"/>
      <c r="M606" s="4"/>
      <c r="N606" s="4"/>
      <c r="O606" s="4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4"/>
      <c r="L607" s="4"/>
      <c r="M607" s="4"/>
      <c r="N607" s="4"/>
      <c r="O607" s="4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4"/>
      <c r="L608" s="4"/>
      <c r="M608" s="4"/>
      <c r="N608" s="4"/>
      <c r="O608" s="4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4"/>
      <c r="L609" s="4"/>
      <c r="M609" s="4"/>
      <c r="N609" s="4"/>
      <c r="O609" s="4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4"/>
      <c r="L610" s="4"/>
      <c r="M610" s="4"/>
      <c r="N610" s="4"/>
      <c r="O610" s="4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4"/>
      <c r="L611" s="4"/>
      <c r="M611" s="4"/>
      <c r="N611" s="4"/>
      <c r="O611" s="4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4"/>
      <c r="L612" s="4"/>
      <c r="M612" s="4"/>
      <c r="N612" s="4"/>
      <c r="O612" s="4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4"/>
      <c r="L613" s="4"/>
      <c r="M613" s="4"/>
      <c r="N613" s="4"/>
      <c r="O613" s="4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4"/>
      <c r="L614" s="4"/>
      <c r="M614" s="4"/>
      <c r="N614" s="4"/>
      <c r="O614" s="4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4"/>
      <c r="L615" s="4"/>
      <c r="M615" s="4"/>
      <c r="N615" s="4"/>
      <c r="O615" s="4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4"/>
      <c r="L616" s="4"/>
      <c r="M616" s="4"/>
      <c r="N616" s="4"/>
      <c r="O616" s="4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4"/>
      <c r="L617" s="4"/>
      <c r="M617" s="4"/>
      <c r="N617" s="4"/>
      <c r="O617" s="4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4"/>
      <c r="L618" s="4"/>
      <c r="M618" s="4"/>
      <c r="N618" s="4"/>
      <c r="O618" s="4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4"/>
      <c r="L619" s="4"/>
      <c r="M619" s="4"/>
      <c r="N619" s="4"/>
      <c r="O619" s="4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4"/>
      <c r="L620" s="4"/>
      <c r="M620" s="4"/>
      <c r="N620" s="4"/>
      <c r="O620" s="4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4"/>
      <c r="L621" s="4"/>
      <c r="M621" s="4"/>
      <c r="N621" s="4"/>
      <c r="O621" s="4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4"/>
      <c r="L622" s="4"/>
      <c r="M622" s="4"/>
      <c r="N622" s="4"/>
      <c r="O622" s="4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4"/>
      <c r="L623" s="4"/>
      <c r="M623" s="4"/>
      <c r="N623" s="4"/>
      <c r="O623" s="4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4"/>
      <c r="L624" s="4"/>
      <c r="M624" s="4"/>
      <c r="N624" s="4"/>
      <c r="O624" s="4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4"/>
      <c r="L625" s="4"/>
      <c r="M625" s="4"/>
      <c r="N625" s="4"/>
      <c r="O625" s="4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4"/>
      <c r="L626" s="4"/>
      <c r="M626" s="4"/>
      <c r="N626" s="4"/>
      <c r="O626" s="4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4"/>
      <c r="L627" s="4"/>
      <c r="M627" s="4"/>
      <c r="N627" s="4"/>
      <c r="O627" s="4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4"/>
      <c r="L628" s="4"/>
      <c r="M628" s="4"/>
      <c r="N628" s="4"/>
      <c r="O628" s="4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4"/>
      <c r="L629" s="4"/>
      <c r="M629" s="4"/>
      <c r="N629" s="4"/>
      <c r="O629" s="4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4"/>
      <c r="L630" s="4"/>
      <c r="M630" s="4"/>
      <c r="N630" s="4"/>
      <c r="O630" s="4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4"/>
      <c r="L631" s="4"/>
      <c r="M631" s="4"/>
      <c r="N631" s="4"/>
      <c r="O631" s="4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4"/>
      <c r="L632" s="4"/>
      <c r="M632" s="4"/>
      <c r="N632" s="4"/>
      <c r="O632" s="4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4"/>
      <c r="L633" s="4"/>
      <c r="M633" s="4"/>
      <c r="N633" s="4"/>
      <c r="O633" s="4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4"/>
      <c r="L634" s="4"/>
      <c r="M634" s="4"/>
      <c r="N634" s="4"/>
      <c r="O634" s="4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4"/>
      <c r="L635" s="4"/>
      <c r="M635" s="4"/>
      <c r="N635" s="4"/>
      <c r="O635" s="4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4"/>
      <c r="L636" s="4"/>
      <c r="M636" s="4"/>
      <c r="N636" s="4"/>
      <c r="O636" s="4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4"/>
      <c r="L637" s="4"/>
      <c r="M637" s="4"/>
      <c r="N637" s="4"/>
      <c r="O637" s="4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4"/>
      <c r="L638" s="4"/>
      <c r="M638" s="4"/>
      <c r="N638" s="4"/>
      <c r="O638" s="4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4"/>
      <c r="L639" s="4"/>
      <c r="M639" s="4"/>
      <c r="N639" s="4"/>
      <c r="O639" s="4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4"/>
      <c r="L640" s="4"/>
      <c r="M640" s="4"/>
      <c r="N640" s="4"/>
      <c r="O640" s="4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4"/>
      <c r="L641" s="4"/>
      <c r="M641" s="4"/>
      <c r="N641" s="4"/>
      <c r="O641" s="4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4"/>
      <c r="L642" s="4"/>
      <c r="M642" s="4"/>
      <c r="N642" s="4"/>
      <c r="O642" s="4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4"/>
      <c r="L643" s="4"/>
      <c r="M643" s="4"/>
      <c r="N643" s="4"/>
      <c r="O643" s="4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4"/>
      <c r="L644" s="4"/>
      <c r="M644" s="4"/>
      <c r="N644" s="4"/>
      <c r="O644" s="4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4"/>
      <c r="L645" s="4"/>
      <c r="M645" s="4"/>
      <c r="N645" s="4"/>
      <c r="O645" s="4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4"/>
      <c r="L646" s="4"/>
      <c r="M646" s="4"/>
      <c r="N646" s="4"/>
      <c r="O646" s="4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4"/>
      <c r="L647" s="4"/>
      <c r="M647" s="4"/>
      <c r="N647" s="4"/>
      <c r="O647" s="4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4"/>
      <c r="L648" s="4"/>
      <c r="M648" s="4"/>
      <c r="N648" s="4"/>
      <c r="O648" s="4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4"/>
      <c r="L649" s="4"/>
      <c r="M649" s="4"/>
      <c r="N649" s="4"/>
      <c r="O649" s="4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4"/>
      <c r="L650" s="4"/>
      <c r="M650" s="4"/>
      <c r="N650" s="4"/>
      <c r="O650" s="4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4"/>
      <c r="L651" s="4"/>
      <c r="M651" s="4"/>
      <c r="N651" s="4"/>
      <c r="O651" s="4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4"/>
      <c r="L652" s="4"/>
      <c r="M652" s="4"/>
      <c r="N652" s="4"/>
      <c r="O652" s="4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4"/>
      <c r="L653" s="4"/>
      <c r="M653" s="4"/>
      <c r="N653" s="4"/>
      <c r="O653" s="4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4"/>
      <c r="L654" s="4"/>
      <c r="M654" s="4"/>
      <c r="N654" s="4"/>
      <c r="O654" s="4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4"/>
      <c r="L655" s="4"/>
      <c r="M655" s="4"/>
      <c r="N655" s="4"/>
      <c r="O655" s="4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4"/>
      <c r="L656" s="4"/>
      <c r="M656" s="4"/>
      <c r="N656" s="4"/>
      <c r="O656" s="4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4"/>
      <c r="L657" s="4"/>
      <c r="M657" s="4"/>
      <c r="N657" s="4"/>
      <c r="O657" s="4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4"/>
      <c r="L658" s="4"/>
      <c r="M658" s="4"/>
      <c r="N658" s="4"/>
      <c r="O658" s="4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4"/>
      <c r="L659" s="4"/>
      <c r="M659" s="4"/>
      <c r="N659" s="4"/>
      <c r="O659" s="4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4"/>
      <c r="L660" s="4"/>
      <c r="M660" s="4"/>
      <c r="N660" s="4"/>
      <c r="O660" s="4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4"/>
      <c r="L661" s="4"/>
      <c r="M661" s="4"/>
      <c r="N661" s="4"/>
      <c r="O661" s="4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4"/>
      <c r="L662" s="4"/>
      <c r="M662" s="4"/>
      <c r="N662" s="4"/>
      <c r="O662" s="4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4"/>
      <c r="L663" s="4"/>
      <c r="M663" s="4"/>
      <c r="N663" s="4"/>
      <c r="O663" s="4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4"/>
      <c r="L664" s="4"/>
      <c r="M664" s="4"/>
      <c r="N664" s="4"/>
      <c r="O664" s="4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4"/>
      <c r="L665" s="4"/>
      <c r="M665" s="4"/>
      <c r="N665" s="4"/>
      <c r="O665" s="4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4"/>
      <c r="L666" s="4"/>
      <c r="M666" s="4"/>
      <c r="N666" s="4"/>
      <c r="O666" s="4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4"/>
      <c r="L667" s="4"/>
      <c r="M667" s="4"/>
      <c r="N667" s="4"/>
      <c r="O667" s="4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4"/>
      <c r="L668" s="4"/>
      <c r="M668" s="4"/>
      <c r="N668" s="4"/>
      <c r="O668" s="4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4"/>
      <c r="L669" s="4"/>
      <c r="M669" s="4"/>
      <c r="N669" s="4"/>
      <c r="O669" s="4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4"/>
      <c r="L670" s="4"/>
      <c r="M670" s="4"/>
      <c r="N670" s="4"/>
      <c r="O670" s="4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4"/>
      <c r="L671" s="4"/>
      <c r="M671" s="4"/>
      <c r="N671" s="4"/>
      <c r="O671" s="4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4"/>
      <c r="L672" s="4"/>
      <c r="M672" s="4"/>
      <c r="N672" s="4"/>
      <c r="O672" s="4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4"/>
      <c r="L673" s="4"/>
      <c r="M673" s="4"/>
      <c r="N673" s="4"/>
      <c r="O673" s="4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4"/>
      <c r="L674" s="4"/>
      <c r="M674" s="4"/>
      <c r="N674" s="4"/>
      <c r="O674" s="4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4"/>
      <c r="L675" s="4"/>
      <c r="M675" s="4"/>
      <c r="N675" s="4"/>
      <c r="O675" s="4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4"/>
      <c r="L676" s="4"/>
      <c r="M676" s="4"/>
      <c r="N676" s="4"/>
      <c r="O676" s="4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4"/>
      <c r="L677" s="4"/>
      <c r="M677" s="4"/>
      <c r="N677" s="4"/>
      <c r="O677" s="4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4"/>
      <c r="L678" s="4"/>
      <c r="M678" s="4"/>
      <c r="N678" s="4"/>
      <c r="O678" s="4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4"/>
      <c r="L679" s="4"/>
      <c r="M679" s="4"/>
      <c r="N679" s="4"/>
      <c r="O679" s="4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4"/>
      <c r="L680" s="4"/>
      <c r="M680" s="4"/>
      <c r="N680" s="4"/>
      <c r="O680" s="4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4"/>
      <c r="L681" s="4"/>
      <c r="M681" s="4"/>
      <c r="N681" s="4"/>
      <c r="O681" s="4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4"/>
      <c r="L682" s="4"/>
      <c r="M682" s="4"/>
      <c r="N682" s="4"/>
      <c r="O682" s="4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4"/>
      <c r="L683" s="4"/>
      <c r="M683" s="4"/>
      <c r="N683" s="4"/>
      <c r="O683" s="4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4"/>
      <c r="L684" s="4"/>
      <c r="M684" s="4"/>
      <c r="N684" s="4"/>
      <c r="O684" s="4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4"/>
      <c r="L685" s="4"/>
      <c r="M685" s="4"/>
      <c r="N685" s="4"/>
      <c r="O685" s="4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4"/>
      <c r="L686" s="4"/>
      <c r="M686" s="4"/>
      <c r="N686" s="4"/>
      <c r="O686" s="4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4"/>
      <c r="L687" s="4"/>
      <c r="M687" s="4"/>
      <c r="N687" s="4"/>
      <c r="O687" s="4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4"/>
      <c r="L688" s="4"/>
      <c r="M688" s="4"/>
      <c r="N688" s="4"/>
      <c r="O688" s="4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4"/>
      <c r="L689" s="4"/>
      <c r="M689" s="4"/>
      <c r="N689" s="4"/>
      <c r="O689" s="4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4"/>
      <c r="L690" s="4"/>
      <c r="M690" s="4"/>
      <c r="N690" s="4"/>
      <c r="O690" s="4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4"/>
      <c r="L691" s="4"/>
      <c r="M691" s="4"/>
      <c r="N691" s="4"/>
      <c r="O691" s="4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4"/>
      <c r="L692" s="4"/>
      <c r="M692" s="4"/>
      <c r="N692" s="4"/>
      <c r="O692" s="4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4"/>
      <c r="L693" s="4"/>
      <c r="M693" s="4"/>
      <c r="N693" s="4"/>
      <c r="O693" s="4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4"/>
      <c r="L694" s="4"/>
      <c r="M694" s="4"/>
      <c r="N694" s="4"/>
      <c r="O694" s="4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4"/>
      <c r="L695" s="4"/>
      <c r="M695" s="4"/>
      <c r="N695" s="4"/>
      <c r="O695" s="4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4"/>
      <c r="L696" s="4"/>
      <c r="M696" s="4"/>
      <c r="N696" s="4"/>
      <c r="O696" s="4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4"/>
      <c r="L697" s="4"/>
      <c r="M697" s="4"/>
      <c r="N697" s="4"/>
      <c r="O697" s="4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4"/>
      <c r="L698" s="4"/>
      <c r="M698" s="4"/>
      <c r="N698" s="4"/>
      <c r="O698" s="4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4"/>
      <c r="L699" s="4"/>
      <c r="M699" s="4"/>
      <c r="N699" s="4"/>
      <c r="O699" s="4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4"/>
      <c r="L700" s="4"/>
      <c r="M700" s="4"/>
      <c r="N700" s="4"/>
      <c r="O700" s="4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4"/>
      <c r="L701" s="4"/>
      <c r="M701" s="4"/>
      <c r="N701" s="4"/>
      <c r="O701" s="4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4"/>
      <c r="L702" s="4"/>
      <c r="M702" s="4"/>
      <c r="N702" s="4"/>
      <c r="O702" s="4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4"/>
      <c r="L703" s="4"/>
      <c r="M703" s="4"/>
      <c r="N703" s="4"/>
      <c r="O703" s="4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4"/>
      <c r="L704" s="4"/>
      <c r="M704" s="4"/>
      <c r="N704" s="4"/>
      <c r="O704" s="4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4"/>
      <c r="L705" s="4"/>
      <c r="M705" s="4"/>
      <c r="N705" s="4"/>
      <c r="O705" s="4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4"/>
      <c r="L706" s="4"/>
      <c r="M706" s="4"/>
      <c r="N706" s="4"/>
      <c r="O706" s="4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4"/>
      <c r="L707" s="4"/>
      <c r="M707" s="4"/>
      <c r="N707" s="4"/>
      <c r="O707" s="4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4"/>
      <c r="L708" s="4"/>
      <c r="M708" s="4"/>
      <c r="N708" s="4"/>
      <c r="O708" s="4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4"/>
      <c r="L709" s="4"/>
      <c r="M709" s="4"/>
      <c r="N709" s="4"/>
      <c r="O709" s="4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4"/>
      <c r="L710" s="4"/>
      <c r="M710" s="4"/>
      <c r="N710" s="4"/>
      <c r="O710" s="4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4"/>
      <c r="L711" s="4"/>
      <c r="M711" s="4"/>
      <c r="N711" s="4"/>
      <c r="O711" s="4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4"/>
      <c r="L712" s="4"/>
      <c r="M712" s="4"/>
      <c r="N712" s="4"/>
      <c r="O712" s="4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4"/>
      <c r="L713" s="4"/>
      <c r="M713" s="4"/>
      <c r="N713" s="4"/>
      <c r="O713" s="4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4"/>
      <c r="L714" s="4"/>
      <c r="M714" s="4"/>
      <c r="N714" s="4"/>
      <c r="O714" s="4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4"/>
      <c r="L715" s="4"/>
      <c r="M715" s="4"/>
      <c r="N715" s="4"/>
      <c r="O715" s="4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4"/>
      <c r="L716" s="4"/>
      <c r="M716" s="4"/>
      <c r="N716" s="4"/>
      <c r="O716" s="4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4"/>
      <c r="L717" s="4"/>
      <c r="M717" s="4"/>
      <c r="N717" s="4"/>
      <c r="O717" s="4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4"/>
      <c r="L718" s="4"/>
      <c r="M718" s="4"/>
      <c r="N718" s="4"/>
      <c r="O718" s="4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4"/>
      <c r="L719" s="4"/>
      <c r="M719" s="4"/>
      <c r="N719" s="4"/>
      <c r="O719" s="4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4"/>
      <c r="L720" s="4"/>
      <c r="M720" s="4"/>
      <c r="N720" s="4"/>
      <c r="O720" s="4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4"/>
      <c r="L721" s="4"/>
      <c r="M721" s="4"/>
      <c r="N721" s="4"/>
      <c r="O721" s="4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4"/>
      <c r="L722" s="4"/>
      <c r="M722" s="4"/>
      <c r="N722" s="4"/>
      <c r="O722" s="4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4"/>
      <c r="L723" s="4"/>
      <c r="M723" s="4"/>
      <c r="N723" s="4"/>
      <c r="O723" s="4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4"/>
      <c r="L724" s="4"/>
      <c r="M724" s="4"/>
      <c r="N724" s="4"/>
      <c r="O724" s="4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4"/>
      <c r="L725" s="4"/>
      <c r="M725" s="4"/>
      <c r="N725" s="4"/>
      <c r="O725" s="4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4"/>
      <c r="L726" s="4"/>
      <c r="M726" s="4"/>
      <c r="N726" s="4"/>
      <c r="O726" s="4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4"/>
      <c r="L727" s="4"/>
      <c r="M727" s="4"/>
      <c r="N727" s="4"/>
      <c r="O727" s="4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4"/>
      <c r="L728" s="4"/>
      <c r="M728" s="4"/>
      <c r="N728" s="4"/>
      <c r="O728" s="4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4"/>
      <c r="L729" s="4"/>
      <c r="M729" s="4"/>
      <c r="N729" s="4"/>
      <c r="O729" s="4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4"/>
      <c r="L730" s="4"/>
      <c r="M730" s="4"/>
      <c r="N730" s="4"/>
      <c r="O730" s="4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4"/>
      <c r="L731" s="4"/>
      <c r="M731" s="4"/>
      <c r="N731" s="4"/>
      <c r="O731" s="4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4"/>
      <c r="L732" s="4"/>
      <c r="M732" s="4"/>
      <c r="N732" s="4"/>
      <c r="O732" s="4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4"/>
      <c r="L733" s="4"/>
      <c r="M733" s="4"/>
      <c r="N733" s="4"/>
      <c r="O733" s="4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4"/>
      <c r="L734" s="4"/>
      <c r="M734" s="4"/>
      <c r="N734" s="4"/>
      <c r="O734" s="4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4"/>
      <c r="L735" s="4"/>
      <c r="M735" s="4"/>
      <c r="N735" s="4"/>
      <c r="O735" s="4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4"/>
      <c r="L736" s="4"/>
      <c r="M736" s="4"/>
      <c r="N736" s="4"/>
      <c r="O736" s="4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4"/>
      <c r="L737" s="4"/>
      <c r="M737" s="4"/>
      <c r="N737" s="4"/>
      <c r="O737" s="4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4"/>
      <c r="L738" s="4"/>
      <c r="M738" s="4"/>
      <c r="N738" s="4"/>
      <c r="O738" s="4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4"/>
      <c r="L739" s="4"/>
      <c r="M739" s="4"/>
      <c r="N739" s="4"/>
      <c r="O739" s="4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4"/>
      <c r="L740" s="4"/>
      <c r="M740" s="4"/>
      <c r="N740" s="4"/>
      <c r="O740" s="4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4"/>
      <c r="L741" s="4"/>
      <c r="M741" s="4"/>
      <c r="N741" s="4"/>
      <c r="O741" s="4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4"/>
      <c r="L742" s="4"/>
      <c r="M742" s="4"/>
      <c r="N742" s="4"/>
      <c r="O742" s="4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4"/>
      <c r="L743" s="4"/>
      <c r="M743" s="4"/>
      <c r="N743" s="4"/>
      <c r="O743" s="4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4"/>
      <c r="L744" s="4"/>
      <c r="M744" s="4"/>
      <c r="N744" s="4"/>
      <c r="O744" s="4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4"/>
      <c r="L745" s="4"/>
      <c r="M745" s="4"/>
      <c r="N745" s="4"/>
      <c r="O745" s="4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4"/>
      <c r="L746" s="4"/>
      <c r="M746" s="4"/>
      <c r="N746" s="4"/>
      <c r="O746" s="4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4"/>
      <c r="L747" s="4"/>
      <c r="M747" s="4"/>
      <c r="N747" s="4"/>
      <c r="O747" s="4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4"/>
      <c r="L748" s="4"/>
      <c r="M748" s="4"/>
      <c r="N748" s="4"/>
      <c r="O748" s="4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4"/>
      <c r="L749" s="4"/>
      <c r="M749" s="4"/>
      <c r="N749" s="4"/>
      <c r="O749" s="4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4"/>
      <c r="L750" s="4"/>
      <c r="M750" s="4"/>
      <c r="N750" s="4"/>
      <c r="O750" s="4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4"/>
      <c r="L751" s="4"/>
      <c r="M751" s="4"/>
      <c r="N751" s="4"/>
      <c r="O751" s="4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4"/>
      <c r="L752" s="4"/>
      <c r="M752" s="4"/>
      <c r="N752" s="4"/>
      <c r="O752" s="4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4"/>
      <c r="L753" s="4"/>
      <c r="M753" s="4"/>
      <c r="N753" s="4"/>
      <c r="O753" s="4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4"/>
      <c r="L754" s="4"/>
      <c r="M754" s="4"/>
      <c r="N754" s="4"/>
      <c r="O754" s="4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4"/>
      <c r="L755" s="4"/>
      <c r="M755" s="4"/>
      <c r="N755" s="4"/>
      <c r="O755" s="4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4"/>
      <c r="L756" s="4"/>
      <c r="M756" s="4"/>
      <c r="N756" s="4"/>
      <c r="O756" s="4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4"/>
      <c r="L757" s="4"/>
      <c r="M757" s="4"/>
      <c r="N757" s="4"/>
      <c r="O757" s="4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4"/>
      <c r="L758" s="4"/>
      <c r="M758" s="4"/>
      <c r="N758" s="4"/>
      <c r="O758" s="4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4"/>
      <c r="L759" s="4"/>
      <c r="M759" s="4"/>
      <c r="N759" s="4"/>
      <c r="O759" s="4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4"/>
      <c r="L760" s="4"/>
      <c r="M760" s="4"/>
      <c r="N760" s="4"/>
      <c r="O760" s="4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4"/>
      <c r="L761" s="4"/>
      <c r="M761" s="4"/>
      <c r="N761" s="4"/>
      <c r="O761" s="4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4"/>
      <c r="L762" s="4"/>
      <c r="M762" s="4"/>
      <c r="N762" s="4"/>
      <c r="O762" s="4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4"/>
      <c r="L763" s="4"/>
      <c r="M763" s="4"/>
      <c r="N763" s="4"/>
      <c r="O763" s="4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4"/>
      <c r="L764" s="4"/>
      <c r="M764" s="4"/>
      <c r="N764" s="4"/>
      <c r="O764" s="4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4"/>
      <c r="L765" s="4"/>
      <c r="M765" s="4"/>
      <c r="N765" s="4"/>
      <c r="O765" s="4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4"/>
      <c r="L766" s="4"/>
      <c r="M766" s="4"/>
      <c r="N766" s="4"/>
      <c r="O766" s="4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4"/>
      <c r="L767" s="4"/>
      <c r="M767" s="4"/>
      <c r="N767" s="4"/>
      <c r="O767" s="4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4"/>
      <c r="L768" s="4"/>
      <c r="M768" s="4"/>
      <c r="N768" s="4"/>
      <c r="O768" s="4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4"/>
      <c r="L769" s="4"/>
      <c r="M769" s="4"/>
      <c r="N769" s="4"/>
      <c r="O769" s="4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4"/>
      <c r="L770" s="4"/>
      <c r="M770" s="4"/>
      <c r="N770" s="4"/>
      <c r="O770" s="4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4"/>
      <c r="L771" s="4"/>
      <c r="M771" s="4"/>
      <c r="N771" s="4"/>
      <c r="O771" s="4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4"/>
      <c r="L772" s="4"/>
      <c r="M772" s="4"/>
      <c r="N772" s="4"/>
      <c r="O772" s="4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4"/>
      <c r="L773" s="4"/>
      <c r="M773" s="4"/>
      <c r="N773" s="4"/>
      <c r="O773" s="4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4"/>
      <c r="L774" s="4"/>
      <c r="M774" s="4"/>
      <c r="N774" s="4"/>
      <c r="O774" s="4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4"/>
      <c r="L775" s="4"/>
      <c r="M775" s="4"/>
      <c r="N775" s="4"/>
      <c r="O775" s="4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4"/>
      <c r="L776" s="4"/>
      <c r="M776" s="4"/>
      <c r="N776" s="4"/>
      <c r="O776" s="4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4"/>
      <c r="L777" s="4"/>
      <c r="M777" s="4"/>
      <c r="N777" s="4"/>
      <c r="O777" s="4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4"/>
      <c r="L778" s="4"/>
      <c r="M778" s="4"/>
      <c r="N778" s="4"/>
      <c r="O778" s="4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4"/>
      <c r="L779" s="4"/>
      <c r="M779" s="4"/>
      <c r="N779" s="4"/>
      <c r="O779" s="4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4"/>
      <c r="L780" s="4"/>
      <c r="M780" s="4"/>
      <c r="N780" s="4"/>
      <c r="O780" s="4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4"/>
      <c r="L781" s="4"/>
      <c r="M781" s="4"/>
      <c r="N781" s="4"/>
      <c r="O781" s="4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4"/>
      <c r="L782" s="4"/>
      <c r="M782" s="4"/>
      <c r="N782" s="4"/>
      <c r="O782" s="4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4"/>
      <c r="L783" s="4"/>
      <c r="M783" s="4"/>
      <c r="N783" s="4"/>
      <c r="O783" s="4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4"/>
      <c r="L784" s="4"/>
      <c r="M784" s="4"/>
      <c r="N784" s="4"/>
      <c r="O784" s="4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4"/>
      <c r="L785" s="4"/>
      <c r="M785" s="4"/>
      <c r="N785" s="4"/>
      <c r="O785" s="4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4"/>
      <c r="L786" s="4"/>
      <c r="M786" s="4"/>
      <c r="N786" s="4"/>
      <c r="O786" s="4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4"/>
      <c r="L787" s="4"/>
      <c r="M787" s="4"/>
      <c r="N787" s="4"/>
      <c r="O787" s="4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4"/>
      <c r="L788" s="4"/>
      <c r="M788" s="4"/>
      <c r="N788" s="4"/>
      <c r="O788" s="4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4"/>
      <c r="L789" s="4"/>
      <c r="M789" s="4"/>
      <c r="N789" s="4"/>
      <c r="O789" s="4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4"/>
      <c r="L790" s="4"/>
      <c r="M790" s="4"/>
      <c r="N790" s="4"/>
      <c r="O790" s="4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4"/>
      <c r="L791" s="4"/>
      <c r="M791" s="4"/>
      <c r="N791" s="4"/>
      <c r="O791" s="4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4"/>
      <c r="L792" s="4"/>
      <c r="M792" s="4"/>
      <c r="N792" s="4"/>
      <c r="O792" s="4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4"/>
      <c r="L793" s="4"/>
      <c r="M793" s="4"/>
      <c r="N793" s="4"/>
      <c r="O793" s="4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4"/>
      <c r="L794" s="4"/>
      <c r="M794" s="4"/>
      <c r="N794" s="4"/>
      <c r="O794" s="4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4"/>
      <c r="L795" s="4"/>
      <c r="M795" s="4"/>
      <c r="N795" s="4"/>
      <c r="O795" s="4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4"/>
      <c r="L796" s="4"/>
      <c r="M796" s="4"/>
      <c r="N796" s="4"/>
      <c r="O796" s="4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4"/>
      <c r="L797" s="4"/>
      <c r="M797" s="4"/>
      <c r="N797" s="4"/>
      <c r="O797" s="4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4"/>
      <c r="L798" s="4"/>
      <c r="M798" s="4"/>
      <c r="N798" s="4"/>
      <c r="O798" s="4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4"/>
      <c r="L799" s="4"/>
      <c r="M799" s="4"/>
      <c r="N799" s="4"/>
      <c r="O799" s="4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4"/>
      <c r="L800" s="4"/>
      <c r="M800" s="4"/>
      <c r="N800" s="4"/>
      <c r="O800" s="4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4"/>
      <c r="L801" s="4"/>
      <c r="M801" s="4"/>
      <c r="N801" s="4"/>
      <c r="O801" s="4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4"/>
      <c r="L802" s="4"/>
      <c r="M802" s="4"/>
      <c r="N802" s="4"/>
      <c r="O802" s="4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4"/>
      <c r="L803" s="4"/>
      <c r="M803" s="4"/>
      <c r="N803" s="4"/>
      <c r="O803" s="4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4"/>
      <c r="L804" s="4"/>
      <c r="M804" s="4"/>
      <c r="N804" s="4"/>
      <c r="O804" s="4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4"/>
      <c r="L805" s="4"/>
      <c r="M805" s="4"/>
      <c r="N805" s="4"/>
      <c r="O805" s="4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4"/>
      <c r="L806" s="4"/>
      <c r="M806" s="4"/>
      <c r="N806" s="4"/>
      <c r="O806" s="4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4"/>
      <c r="L807" s="4"/>
      <c r="M807" s="4"/>
      <c r="N807" s="4"/>
      <c r="O807" s="4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4"/>
      <c r="L808" s="4"/>
      <c r="M808" s="4"/>
      <c r="N808" s="4"/>
      <c r="O808" s="4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4"/>
      <c r="L809" s="4"/>
      <c r="M809" s="4"/>
      <c r="N809" s="4"/>
      <c r="O809" s="4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4"/>
      <c r="L810" s="4"/>
      <c r="M810" s="4"/>
      <c r="N810" s="4"/>
      <c r="O810" s="4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4"/>
      <c r="L811" s="4"/>
      <c r="M811" s="4"/>
      <c r="N811" s="4"/>
      <c r="O811" s="4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4"/>
      <c r="L812" s="4"/>
      <c r="M812" s="4"/>
      <c r="N812" s="4"/>
      <c r="O812" s="4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4"/>
      <c r="L813" s="4"/>
      <c r="M813" s="4"/>
      <c r="N813" s="4"/>
      <c r="O813" s="4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4"/>
      <c r="L814" s="4"/>
      <c r="M814" s="4"/>
      <c r="N814" s="4"/>
      <c r="O814" s="4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4"/>
      <c r="L815" s="4"/>
      <c r="M815" s="4"/>
      <c r="N815" s="4"/>
      <c r="O815" s="4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4"/>
      <c r="L816" s="4"/>
      <c r="M816" s="4"/>
      <c r="N816" s="4"/>
      <c r="O816" s="4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4"/>
      <c r="L817" s="4"/>
      <c r="M817" s="4"/>
      <c r="N817" s="4"/>
      <c r="O817" s="4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4"/>
      <c r="L818" s="4"/>
      <c r="M818" s="4"/>
      <c r="N818" s="4"/>
      <c r="O818" s="4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4"/>
      <c r="L819" s="4"/>
      <c r="M819" s="4"/>
      <c r="N819" s="4"/>
      <c r="O819" s="4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4"/>
      <c r="L820" s="4"/>
      <c r="M820" s="4"/>
      <c r="N820" s="4"/>
      <c r="O820" s="4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4"/>
      <c r="L821" s="4"/>
      <c r="M821" s="4"/>
      <c r="N821" s="4"/>
      <c r="O821" s="4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4"/>
      <c r="L822" s="4"/>
      <c r="M822" s="4"/>
      <c r="N822" s="4"/>
      <c r="O822" s="4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4"/>
      <c r="L823" s="4"/>
      <c r="M823" s="4"/>
      <c r="N823" s="4"/>
      <c r="O823" s="4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4"/>
      <c r="L824" s="4"/>
      <c r="M824" s="4"/>
      <c r="N824" s="4"/>
      <c r="O824" s="4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4"/>
      <c r="L825" s="4"/>
      <c r="M825" s="4"/>
      <c r="N825" s="4"/>
      <c r="O825" s="4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4"/>
      <c r="L826" s="4"/>
      <c r="M826" s="4"/>
      <c r="N826" s="4"/>
      <c r="O826" s="4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4"/>
      <c r="L827" s="4"/>
      <c r="M827" s="4"/>
      <c r="N827" s="4"/>
      <c r="O827" s="4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4"/>
      <c r="L828" s="4"/>
      <c r="M828" s="4"/>
      <c r="N828" s="4"/>
      <c r="O828" s="4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4"/>
      <c r="L829" s="4"/>
      <c r="M829" s="4"/>
      <c r="N829" s="4"/>
      <c r="O829" s="4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4"/>
      <c r="L830" s="4"/>
      <c r="M830" s="4"/>
      <c r="N830" s="4"/>
      <c r="O830" s="4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4"/>
      <c r="L831" s="4"/>
      <c r="M831" s="4"/>
      <c r="N831" s="4"/>
      <c r="O831" s="4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4"/>
      <c r="L832" s="4"/>
      <c r="M832" s="4"/>
      <c r="N832" s="4"/>
      <c r="O832" s="4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4"/>
      <c r="L833" s="4"/>
      <c r="M833" s="4"/>
      <c r="N833" s="4"/>
      <c r="O833" s="4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4"/>
      <c r="L834" s="4"/>
      <c r="M834" s="4"/>
      <c r="N834" s="4"/>
      <c r="O834" s="4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4"/>
      <c r="L835" s="4"/>
      <c r="M835" s="4"/>
      <c r="N835" s="4"/>
      <c r="O835" s="4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4"/>
      <c r="L836" s="4"/>
      <c r="M836" s="4"/>
      <c r="N836" s="4"/>
      <c r="O836" s="4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4"/>
      <c r="L837" s="4"/>
      <c r="M837" s="4"/>
      <c r="N837" s="4"/>
      <c r="O837" s="4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4"/>
      <c r="L838" s="4"/>
      <c r="M838" s="4"/>
      <c r="N838" s="4"/>
      <c r="O838" s="4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4"/>
      <c r="L839" s="4"/>
      <c r="M839" s="4"/>
      <c r="N839" s="4"/>
      <c r="O839" s="4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4"/>
      <c r="L840" s="4"/>
      <c r="M840" s="4"/>
      <c r="N840" s="4"/>
      <c r="O840" s="4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4"/>
      <c r="L841" s="4"/>
      <c r="M841" s="4"/>
      <c r="N841" s="4"/>
      <c r="O841" s="4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4"/>
      <c r="L842" s="4"/>
      <c r="M842" s="4"/>
      <c r="N842" s="4"/>
      <c r="O842" s="4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4"/>
      <c r="L843" s="4"/>
      <c r="M843" s="4"/>
      <c r="N843" s="4"/>
      <c r="O843" s="4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4"/>
      <c r="L844" s="4"/>
      <c r="M844" s="4"/>
      <c r="N844" s="4"/>
      <c r="O844" s="4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4"/>
      <c r="L845" s="4"/>
      <c r="M845" s="4"/>
      <c r="N845" s="4"/>
      <c r="O845" s="4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4"/>
      <c r="L846" s="4"/>
      <c r="M846" s="4"/>
      <c r="N846" s="4"/>
      <c r="O846" s="4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4"/>
      <c r="L847" s="4"/>
      <c r="M847" s="4"/>
      <c r="N847" s="4"/>
      <c r="O847" s="4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4"/>
      <c r="L848" s="4"/>
      <c r="M848" s="4"/>
      <c r="N848" s="4"/>
      <c r="O848" s="4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4"/>
      <c r="L849" s="4"/>
      <c r="M849" s="4"/>
      <c r="N849" s="4"/>
      <c r="O849" s="4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4"/>
      <c r="L850" s="4"/>
      <c r="M850" s="4"/>
      <c r="N850" s="4"/>
      <c r="O850" s="4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4"/>
      <c r="L851" s="4"/>
      <c r="M851" s="4"/>
      <c r="N851" s="4"/>
      <c r="O851" s="4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4"/>
      <c r="L852" s="4"/>
      <c r="M852" s="4"/>
      <c r="N852" s="4"/>
      <c r="O852" s="4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4"/>
      <c r="L853" s="4"/>
      <c r="M853" s="4"/>
      <c r="N853" s="4"/>
      <c r="O853" s="4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4"/>
      <c r="L854" s="4"/>
      <c r="M854" s="4"/>
      <c r="N854" s="4"/>
      <c r="O854" s="4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4"/>
      <c r="L855" s="4"/>
      <c r="M855" s="4"/>
      <c r="N855" s="4"/>
      <c r="O855" s="4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4"/>
      <c r="L856" s="4"/>
      <c r="M856" s="4"/>
      <c r="N856" s="4"/>
      <c r="O856" s="4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4"/>
      <c r="L857" s="4"/>
      <c r="M857" s="4"/>
      <c r="N857" s="4"/>
      <c r="O857" s="4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4"/>
      <c r="L858" s="4"/>
      <c r="M858" s="4"/>
      <c r="N858" s="4"/>
      <c r="O858" s="4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4"/>
      <c r="L859" s="4"/>
      <c r="M859" s="4"/>
      <c r="N859" s="4"/>
      <c r="O859" s="4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4"/>
      <c r="L860" s="4"/>
      <c r="M860" s="4"/>
      <c r="N860" s="4"/>
      <c r="O860" s="4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4"/>
      <c r="L861" s="4"/>
      <c r="M861" s="4"/>
      <c r="N861" s="4"/>
      <c r="O861" s="4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4"/>
      <c r="L862" s="4"/>
      <c r="M862" s="4"/>
      <c r="N862" s="4"/>
      <c r="O862" s="4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4"/>
      <c r="L863" s="4"/>
      <c r="M863" s="4"/>
      <c r="N863" s="4"/>
      <c r="O863" s="4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4"/>
      <c r="L864" s="4"/>
      <c r="M864" s="4"/>
      <c r="N864" s="4"/>
      <c r="O864" s="4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4"/>
      <c r="L865" s="4"/>
      <c r="M865" s="4"/>
      <c r="N865" s="4"/>
      <c r="O865" s="4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4"/>
      <c r="L866" s="4"/>
      <c r="M866" s="4"/>
      <c r="N866" s="4"/>
      <c r="O866" s="4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4"/>
      <c r="L867" s="4"/>
      <c r="M867" s="4"/>
      <c r="N867" s="4"/>
      <c r="O867" s="4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4"/>
      <c r="L868" s="4"/>
      <c r="M868" s="4"/>
      <c r="N868" s="4"/>
      <c r="O868" s="4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4"/>
      <c r="L869" s="4"/>
      <c r="M869" s="4"/>
      <c r="N869" s="4"/>
      <c r="O869" s="4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4"/>
      <c r="L870" s="4"/>
      <c r="M870" s="4"/>
      <c r="N870" s="4"/>
      <c r="O870" s="4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4"/>
      <c r="L871" s="4"/>
      <c r="M871" s="4"/>
      <c r="N871" s="4"/>
      <c r="O871" s="4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4"/>
      <c r="L872" s="4"/>
      <c r="M872" s="4"/>
      <c r="N872" s="4"/>
      <c r="O872" s="4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4"/>
      <c r="L873" s="4"/>
      <c r="M873" s="4"/>
      <c r="N873" s="4"/>
      <c r="O873" s="4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4"/>
      <c r="L874" s="4"/>
      <c r="M874" s="4"/>
      <c r="N874" s="4"/>
      <c r="O874" s="4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4"/>
      <c r="L875" s="4"/>
      <c r="M875" s="4"/>
      <c r="N875" s="4"/>
      <c r="O875" s="4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4"/>
      <c r="L876" s="4"/>
      <c r="M876" s="4"/>
      <c r="N876" s="4"/>
      <c r="O876" s="4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4"/>
      <c r="L877" s="4"/>
      <c r="M877" s="4"/>
      <c r="N877" s="4"/>
      <c r="O877" s="4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4"/>
      <c r="L878" s="4"/>
      <c r="M878" s="4"/>
      <c r="N878" s="4"/>
      <c r="O878" s="4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4"/>
      <c r="L879" s="4"/>
      <c r="M879" s="4"/>
      <c r="N879" s="4"/>
      <c r="O879" s="4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4"/>
      <c r="L880" s="4"/>
      <c r="M880" s="4"/>
      <c r="N880" s="4"/>
      <c r="O880" s="4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4"/>
      <c r="L881" s="4"/>
      <c r="M881" s="4"/>
      <c r="N881" s="4"/>
      <c r="O881" s="4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4"/>
      <c r="L882" s="4"/>
      <c r="M882" s="4"/>
      <c r="N882" s="4"/>
      <c r="O882" s="4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4"/>
      <c r="L883" s="4"/>
      <c r="M883" s="4"/>
      <c r="N883" s="4"/>
      <c r="O883" s="4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4"/>
      <c r="L884" s="4"/>
      <c r="M884" s="4"/>
      <c r="N884" s="4"/>
      <c r="O884" s="4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4"/>
      <c r="L885" s="4"/>
      <c r="M885" s="4"/>
      <c r="N885" s="4"/>
      <c r="O885" s="4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4"/>
      <c r="L886" s="4"/>
      <c r="M886" s="4"/>
      <c r="N886" s="4"/>
      <c r="O886" s="4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4"/>
      <c r="L887" s="4"/>
      <c r="M887" s="4"/>
      <c r="N887" s="4"/>
      <c r="O887" s="4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4"/>
      <c r="L888" s="4"/>
      <c r="M888" s="4"/>
      <c r="N888" s="4"/>
      <c r="O888" s="4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4"/>
      <c r="L889" s="4"/>
      <c r="M889" s="4"/>
      <c r="N889" s="4"/>
      <c r="O889" s="4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4"/>
      <c r="L890" s="4"/>
      <c r="M890" s="4"/>
      <c r="N890" s="4"/>
      <c r="O890" s="4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4"/>
      <c r="L891" s="4"/>
      <c r="M891" s="4"/>
      <c r="N891" s="4"/>
      <c r="O891" s="4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4"/>
      <c r="L892" s="4"/>
      <c r="M892" s="4"/>
      <c r="N892" s="4"/>
      <c r="O892" s="4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4"/>
      <c r="L893" s="4"/>
      <c r="M893" s="4"/>
      <c r="N893" s="4"/>
      <c r="O893" s="4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4"/>
      <c r="L894" s="4"/>
      <c r="M894" s="4"/>
      <c r="N894" s="4"/>
      <c r="O894" s="4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4"/>
      <c r="L895" s="4"/>
      <c r="M895" s="4"/>
      <c r="N895" s="4"/>
      <c r="O895" s="4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4"/>
      <c r="L896" s="4"/>
      <c r="M896" s="4"/>
      <c r="N896" s="4"/>
      <c r="O896" s="4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4"/>
      <c r="L897" s="4"/>
      <c r="M897" s="4"/>
      <c r="N897" s="4"/>
      <c r="O897" s="4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4"/>
      <c r="L898" s="4"/>
      <c r="M898" s="4"/>
      <c r="N898" s="4"/>
      <c r="O898" s="4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4"/>
      <c r="L899" s="4"/>
      <c r="M899" s="4"/>
      <c r="N899" s="4"/>
      <c r="O899" s="4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4"/>
      <c r="L900" s="4"/>
      <c r="M900" s="4"/>
      <c r="N900" s="4"/>
      <c r="O900" s="4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4"/>
      <c r="L901" s="4"/>
      <c r="M901" s="4"/>
      <c r="N901" s="4"/>
      <c r="O901" s="4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4"/>
      <c r="L902" s="4"/>
      <c r="M902" s="4"/>
      <c r="N902" s="4"/>
      <c r="O902" s="4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4"/>
      <c r="L903" s="4"/>
      <c r="M903" s="4"/>
      <c r="N903" s="4"/>
      <c r="O903" s="4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4"/>
      <c r="L904" s="4"/>
      <c r="M904" s="4"/>
      <c r="N904" s="4"/>
      <c r="O904" s="4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4"/>
      <c r="L905" s="4"/>
      <c r="M905" s="4"/>
      <c r="N905" s="4"/>
      <c r="O905" s="4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4"/>
      <c r="L906" s="4"/>
      <c r="M906" s="4"/>
      <c r="N906" s="4"/>
      <c r="O906" s="4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4"/>
      <c r="L907" s="4"/>
      <c r="M907" s="4"/>
      <c r="N907" s="4"/>
      <c r="O907" s="4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4"/>
      <c r="L908" s="4"/>
      <c r="M908" s="4"/>
      <c r="N908" s="4"/>
      <c r="O908" s="4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4"/>
      <c r="L909" s="4"/>
      <c r="M909" s="4"/>
      <c r="N909" s="4"/>
      <c r="O909" s="4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4"/>
      <c r="L910" s="4"/>
      <c r="M910" s="4"/>
      <c r="N910" s="4"/>
      <c r="O910" s="4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4"/>
      <c r="L911" s="4"/>
      <c r="M911" s="4"/>
      <c r="N911" s="4"/>
      <c r="O911" s="4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4"/>
      <c r="L912" s="4"/>
      <c r="M912" s="4"/>
      <c r="N912" s="4"/>
      <c r="O912" s="4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4"/>
      <c r="L913" s="4"/>
      <c r="M913" s="4"/>
      <c r="N913" s="4"/>
      <c r="O913" s="4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4"/>
      <c r="L914" s="4"/>
      <c r="M914" s="4"/>
      <c r="N914" s="4"/>
      <c r="O914" s="4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4"/>
      <c r="L915" s="4"/>
      <c r="M915" s="4"/>
      <c r="N915" s="4"/>
      <c r="O915" s="4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4"/>
      <c r="L916" s="4"/>
      <c r="M916" s="4"/>
      <c r="N916" s="4"/>
      <c r="O916" s="4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4"/>
      <c r="L917" s="4"/>
      <c r="M917" s="4"/>
      <c r="N917" s="4"/>
      <c r="O917" s="4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4"/>
      <c r="L918" s="4"/>
      <c r="M918" s="4"/>
      <c r="N918" s="4"/>
      <c r="O918" s="4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4"/>
      <c r="L919" s="4"/>
      <c r="M919" s="4"/>
      <c r="N919" s="4"/>
      <c r="O919" s="4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4"/>
      <c r="L920" s="4"/>
      <c r="M920" s="4"/>
      <c r="N920" s="4"/>
      <c r="O920" s="4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4"/>
      <c r="L921" s="4"/>
      <c r="M921" s="4"/>
      <c r="N921" s="4"/>
      <c r="O921" s="4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4"/>
      <c r="L922" s="4"/>
      <c r="M922" s="4"/>
      <c r="N922" s="4"/>
      <c r="O922" s="4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4"/>
      <c r="L923" s="4"/>
      <c r="M923" s="4"/>
      <c r="N923" s="4"/>
      <c r="O923" s="4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4"/>
      <c r="L924" s="4"/>
      <c r="M924" s="4"/>
      <c r="N924" s="4"/>
      <c r="O924" s="4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4"/>
      <c r="L925" s="4"/>
      <c r="M925" s="4"/>
      <c r="N925" s="4"/>
      <c r="O925" s="4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4"/>
      <c r="L926" s="4"/>
      <c r="M926" s="4"/>
      <c r="N926" s="4"/>
      <c r="O926" s="4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4"/>
      <c r="L927" s="4"/>
      <c r="M927" s="4"/>
      <c r="N927" s="4"/>
      <c r="O927" s="4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4"/>
      <c r="L928" s="4"/>
      <c r="M928" s="4"/>
      <c r="N928" s="4"/>
      <c r="O928" s="4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4"/>
      <c r="L929" s="4"/>
      <c r="M929" s="4"/>
      <c r="N929" s="4"/>
      <c r="O929" s="4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4"/>
      <c r="L930" s="4"/>
      <c r="M930" s="4"/>
      <c r="N930" s="4"/>
      <c r="O930" s="4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4"/>
      <c r="L931" s="4"/>
      <c r="M931" s="4"/>
      <c r="N931" s="4"/>
      <c r="O931" s="4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4"/>
      <c r="L932" s="4"/>
      <c r="M932" s="4"/>
      <c r="N932" s="4"/>
      <c r="O932" s="4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4"/>
      <c r="L933" s="4"/>
      <c r="M933" s="4"/>
      <c r="N933" s="4"/>
      <c r="O933" s="4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4"/>
      <c r="L934" s="4"/>
      <c r="M934" s="4"/>
      <c r="N934" s="4"/>
      <c r="O934" s="4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4"/>
      <c r="L935" s="4"/>
      <c r="M935" s="4"/>
      <c r="N935" s="4"/>
      <c r="O935" s="4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4"/>
      <c r="L936" s="4"/>
      <c r="M936" s="4"/>
      <c r="N936" s="4"/>
      <c r="O936" s="4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4"/>
      <c r="L937" s="4"/>
      <c r="M937" s="4"/>
      <c r="N937" s="4"/>
      <c r="O937" s="4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4"/>
      <c r="L938" s="4"/>
      <c r="M938" s="4"/>
      <c r="N938" s="4"/>
      <c r="O938" s="4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4"/>
      <c r="L939" s="4"/>
      <c r="M939" s="4"/>
      <c r="N939" s="4"/>
      <c r="O939" s="4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4"/>
      <c r="L940" s="4"/>
      <c r="M940" s="4"/>
      <c r="N940" s="4"/>
      <c r="O940" s="4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4"/>
      <c r="L941" s="4"/>
      <c r="M941" s="4"/>
      <c r="N941" s="4"/>
      <c r="O941" s="4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4"/>
      <c r="L942" s="4"/>
      <c r="M942" s="4"/>
      <c r="N942" s="4"/>
      <c r="O942" s="4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4"/>
      <c r="L943" s="4"/>
      <c r="M943" s="4"/>
      <c r="N943" s="4"/>
      <c r="O943" s="4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4"/>
      <c r="L944" s="4"/>
      <c r="M944" s="4"/>
      <c r="N944" s="4"/>
      <c r="O944" s="4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4"/>
      <c r="L945" s="4"/>
      <c r="M945" s="4"/>
      <c r="N945" s="4"/>
      <c r="O945" s="4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4"/>
      <c r="L946" s="4"/>
      <c r="M946" s="4"/>
      <c r="N946" s="4"/>
      <c r="O946" s="4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4"/>
      <c r="L947" s="4"/>
      <c r="M947" s="4"/>
      <c r="N947" s="4"/>
      <c r="O947" s="4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4"/>
      <c r="L948" s="4"/>
      <c r="M948" s="4"/>
      <c r="N948" s="4"/>
      <c r="O948" s="4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4"/>
      <c r="L949" s="4"/>
      <c r="M949" s="4"/>
      <c r="N949" s="4"/>
      <c r="O949" s="4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4"/>
      <c r="L950" s="4"/>
      <c r="M950" s="4"/>
      <c r="N950" s="4"/>
      <c r="O950" s="4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4"/>
      <c r="L951" s="4"/>
      <c r="M951" s="4"/>
      <c r="N951" s="4"/>
      <c r="O951" s="4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4"/>
      <c r="L952" s="4"/>
      <c r="M952" s="4"/>
      <c r="N952" s="4"/>
      <c r="O952" s="4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4"/>
      <c r="L953" s="4"/>
      <c r="M953" s="4"/>
      <c r="N953" s="4"/>
      <c r="O953" s="4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4"/>
      <c r="L954" s="4"/>
      <c r="M954" s="4"/>
      <c r="N954" s="4"/>
      <c r="O954" s="4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4"/>
      <c r="L955" s="4"/>
      <c r="M955" s="4"/>
      <c r="N955" s="4"/>
      <c r="O955" s="4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4"/>
      <c r="L956" s="4"/>
      <c r="M956" s="4"/>
      <c r="N956" s="4"/>
      <c r="O956" s="4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4"/>
      <c r="L957" s="4"/>
      <c r="M957" s="4"/>
      <c r="N957" s="4"/>
      <c r="O957" s="4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4"/>
      <c r="L958" s="4"/>
      <c r="M958" s="4"/>
      <c r="N958" s="4"/>
      <c r="O958" s="4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4"/>
      <c r="L959" s="4"/>
      <c r="M959" s="4"/>
      <c r="N959" s="4"/>
      <c r="O959" s="4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4"/>
      <c r="L960" s="4"/>
      <c r="M960" s="4"/>
      <c r="N960" s="4"/>
      <c r="O960" s="4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4"/>
      <c r="L961" s="4"/>
      <c r="M961" s="4"/>
      <c r="N961" s="4"/>
      <c r="O961" s="4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4"/>
      <c r="L962" s="4"/>
      <c r="M962" s="4"/>
      <c r="N962" s="4"/>
      <c r="O962" s="4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4"/>
      <c r="L963" s="4"/>
      <c r="M963" s="4"/>
      <c r="N963" s="4"/>
      <c r="O963" s="4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4"/>
      <c r="L964" s="4"/>
      <c r="M964" s="4"/>
      <c r="N964" s="4"/>
      <c r="O964" s="4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4"/>
      <c r="L965" s="4"/>
      <c r="M965" s="4"/>
      <c r="N965" s="4"/>
      <c r="O965" s="4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4"/>
      <c r="L966" s="4"/>
      <c r="M966" s="4"/>
      <c r="N966" s="4"/>
      <c r="O966" s="4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4"/>
      <c r="L967" s="4"/>
      <c r="M967" s="4"/>
      <c r="N967" s="4"/>
      <c r="O967" s="4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4"/>
      <c r="L968" s="4"/>
      <c r="M968" s="4"/>
      <c r="N968" s="4"/>
      <c r="O968" s="4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4"/>
      <c r="L969" s="4"/>
      <c r="M969" s="4"/>
      <c r="N969" s="4"/>
      <c r="O969" s="4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4"/>
      <c r="L970" s="4"/>
      <c r="M970" s="4"/>
      <c r="N970" s="4"/>
      <c r="O970" s="4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4"/>
      <c r="L971" s="4"/>
      <c r="M971" s="4"/>
      <c r="N971" s="4"/>
      <c r="O971" s="4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4"/>
      <c r="L972" s="4"/>
      <c r="M972" s="4"/>
      <c r="N972" s="4"/>
      <c r="O972" s="4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4"/>
      <c r="L973" s="4"/>
      <c r="M973" s="4"/>
      <c r="N973" s="4"/>
      <c r="O973" s="4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4"/>
      <c r="L974" s="4"/>
      <c r="M974" s="4"/>
      <c r="N974" s="4"/>
      <c r="O974" s="4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4"/>
      <c r="L975" s="4"/>
      <c r="M975" s="4"/>
      <c r="N975" s="4"/>
      <c r="O975" s="4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4"/>
      <c r="L976" s="4"/>
      <c r="M976" s="4"/>
      <c r="N976" s="4"/>
      <c r="O976" s="4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4"/>
      <c r="L977" s="4"/>
      <c r="M977" s="4"/>
      <c r="N977" s="4"/>
      <c r="O977" s="4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4"/>
      <c r="L978" s="4"/>
      <c r="M978" s="4"/>
      <c r="N978" s="4"/>
      <c r="O978" s="4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4"/>
      <c r="L979" s="4"/>
      <c r="M979" s="4"/>
      <c r="N979" s="4"/>
      <c r="O979" s="4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4"/>
      <c r="L980" s="4"/>
      <c r="M980" s="4"/>
      <c r="N980" s="4"/>
      <c r="O980" s="4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4"/>
      <c r="L981" s="4"/>
      <c r="M981" s="4"/>
      <c r="N981" s="4"/>
      <c r="O981" s="4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4"/>
      <c r="L982" s="4"/>
      <c r="M982" s="4"/>
      <c r="N982" s="4"/>
      <c r="O982" s="4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4"/>
      <c r="L983" s="4"/>
      <c r="M983" s="4"/>
      <c r="N983" s="4"/>
      <c r="O983" s="4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4"/>
      <c r="L984" s="4"/>
      <c r="M984" s="4"/>
      <c r="N984" s="4"/>
      <c r="O984" s="4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4"/>
      <c r="L985" s="4"/>
      <c r="M985" s="4"/>
      <c r="N985" s="4"/>
      <c r="O985" s="4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4"/>
      <c r="L986" s="4"/>
      <c r="M986" s="4"/>
      <c r="N986" s="4"/>
      <c r="O986" s="4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4"/>
      <c r="L987" s="4"/>
      <c r="M987" s="4"/>
      <c r="N987" s="4"/>
      <c r="O987" s="4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4"/>
      <c r="L988" s="4"/>
      <c r="M988" s="4"/>
      <c r="N988" s="4"/>
      <c r="O988" s="4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4"/>
      <c r="L989" s="4"/>
      <c r="M989" s="4"/>
      <c r="N989" s="4"/>
      <c r="O989" s="4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4"/>
      <c r="L990" s="4"/>
      <c r="M990" s="4"/>
      <c r="N990" s="4"/>
      <c r="O990" s="4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4"/>
      <c r="L991" s="4"/>
      <c r="M991" s="4"/>
      <c r="N991" s="4"/>
      <c r="O991" s="4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4"/>
      <c r="L992" s="4"/>
      <c r="M992" s="4"/>
      <c r="N992" s="4"/>
      <c r="O992" s="4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4"/>
      <c r="L993" s="4"/>
      <c r="M993" s="4"/>
      <c r="N993" s="4"/>
      <c r="O993" s="4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4"/>
      <c r="L994" s="4"/>
      <c r="M994" s="4"/>
      <c r="N994" s="4"/>
      <c r="O994" s="4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4"/>
      <c r="L995" s="4"/>
      <c r="M995" s="4"/>
      <c r="N995" s="4"/>
      <c r="O995" s="4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4"/>
      <c r="L996" s="4"/>
      <c r="M996" s="4"/>
      <c r="N996" s="4"/>
      <c r="O996" s="4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4"/>
      <c r="L997" s="4"/>
      <c r="M997" s="4"/>
      <c r="N997" s="4"/>
      <c r="O997" s="4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4"/>
      <c r="L998" s="4"/>
      <c r="M998" s="4"/>
      <c r="N998" s="4"/>
      <c r="O998" s="4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4"/>
      <c r="L999" s="4"/>
      <c r="M999" s="4"/>
      <c r="N999" s="4"/>
      <c r="O999" s="4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4"/>
      <c r="L1000" s="4"/>
      <c r="M1000" s="4"/>
      <c r="N1000" s="4"/>
      <c r="O1000" s="4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2">
    <mergeCell ref="A4:I4"/>
    <mergeCell ref="A5:I5"/>
    <mergeCell ref="A6:I6"/>
    <mergeCell ref="A9:C11"/>
    <mergeCell ref="F9:H9"/>
    <mergeCell ref="A46:I46"/>
    <mergeCell ref="A47:I47"/>
    <mergeCell ref="A48:I48"/>
    <mergeCell ref="A51:C53"/>
    <mergeCell ref="F51:H51"/>
    <mergeCell ref="A87:I87"/>
    <mergeCell ref="A88:I88"/>
    <mergeCell ref="A89:I89"/>
    <mergeCell ref="F92:H92"/>
    <mergeCell ref="A92:C94"/>
    <mergeCell ref="A130:I130"/>
    <mergeCell ref="A131:I131"/>
    <mergeCell ref="A132:I132"/>
    <mergeCell ref="A135:C137"/>
    <mergeCell ref="F135:H135"/>
    <mergeCell ref="A175:I175"/>
    <mergeCell ref="A177:C179"/>
    <mergeCell ref="F177:H177"/>
    <mergeCell ref="A217:I217"/>
    <mergeCell ref="A219:C221"/>
    <mergeCell ref="F219:H219"/>
    <mergeCell ref="A260:I260"/>
    <mergeCell ref="F262:H262"/>
    <mergeCell ref="A384:I384"/>
    <mergeCell ref="A386:C388"/>
    <mergeCell ref="F386:H386"/>
    <mergeCell ref="C406:E406"/>
    <mergeCell ref="G406:I406"/>
    <mergeCell ref="C407:E407"/>
    <mergeCell ref="G407:I407"/>
    <mergeCell ref="A262:C264"/>
    <mergeCell ref="A301:I301"/>
    <mergeCell ref="A303:C305"/>
    <mergeCell ref="F303:H303"/>
    <mergeCell ref="A343:I343"/>
    <mergeCell ref="A345:C347"/>
    <mergeCell ref="F345:H345"/>
  </mergeCells>
  <printOptions/>
  <pageMargins bottom="0.5511811023622047" footer="0.0" header="0.0" left="0.7874015748031497" right="0.31496062992125984" top="0.7086614173228347"/>
  <pageSetup orientation="landscape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27.63"/>
    <col customWidth="1" min="3" max="3" width="20.88"/>
    <col customWidth="1" min="4" max="4" width="10.63"/>
    <col customWidth="1" min="5" max="5" width="12.75"/>
    <col customWidth="1" hidden="1" min="6" max="6" width="13.63"/>
    <col customWidth="1" hidden="1" min="7" max="7" width="14.88"/>
    <col customWidth="1" min="8" max="9" width="12.75"/>
    <col customWidth="1" min="10" max="10" width="6.38"/>
    <col customWidth="1" min="11" max="11" width="10.75"/>
    <col customWidth="1" min="12" max="26" width="7.63"/>
  </cols>
  <sheetData>
    <row r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8">
      <c r="A8" s="111" t="s">
        <v>570</v>
      </c>
      <c r="B8" s="111"/>
      <c r="C8" s="749"/>
      <c r="H8" s="300"/>
    </row>
    <row r="9">
      <c r="A9" s="750" t="s">
        <v>6</v>
      </c>
      <c r="B9" s="12"/>
      <c r="C9" s="13"/>
      <c r="D9" s="751" t="s">
        <v>7</v>
      </c>
      <c r="E9" s="14" t="s">
        <v>8</v>
      </c>
      <c r="F9" s="15" t="s">
        <v>9</v>
      </c>
      <c r="G9" s="12"/>
      <c r="H9" s="13"/>
      <c r="I9" s="14" t="s">
        <v>10</v>
      </c>
      <c r="J9" s="301"/>
    </row>
    <row r="10">
      <c r="A10" s="18"/>
      <c r="C10" s="19"/>
      <c r="D10" s="641" t="s">
        <v>11</v>
      </c>
      <c r="E10" s="21" t="s">
        <v>12</v>
      </c>
      <c r="F10" s="21" t="s">
        <v>13</v>
      </c>
      <c r="G10" s="22" t="s">
        <v>14</v>
      </c>
      <c r="H10" s="21" t="s">
        <v>15</v>
      </c>
      <c r="I10" s="21" t="s">
        <v>16</v>
      </c>
      <c r="J10" s="301"/>
    </row>
    <row r="11">
      <c r="A11" s="23"/>
      <c r="B11" s="24"/>
      <c r="C11" s="25"/>
      <c r="D11" s="752"/>
      <c r="E11" s="26" t="s">
        <v>17</v>
      </c>
      <c r="F11" s="27" t="s">
        <v>17</v>
      </c>
      <c r="G11" s="27" t="s">
        <v>18</v>
      </c>
      <c r="H11" s="27" t="s">
        <v>18</v>
      </c>
      <c r="I11" s="27" t="s">
        <v>18</v>
      </c>
      <c r="J11" s="66"/>
    </row>
    <row r="12">
      <c r="A12" s="28" t="s">
        <v>20</v>
      </c>
      <c r="B12" s="195"/>
      <c r="C12" s="443"/>
      <c r="D12" s="6"/>
      <c r="E12" s="688"/>
      <c r="F12" s="412"/>
      <c r="G12" s="688"/>
      <c r="H12" s="412"/>
      <c r="I12" s="412"/>
      <c r="J12" s="195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>
      <c r="A13" s="753"/>
      <c r="B13" s="358" t="s">
        <v>22</v>
      </c>
      <c r="C13" s="191"/>
      <c r="D13" s="191"/>
      <c r="E13" s="754"/>
      <c r="F13" s="443"/>
      <c r="G13" s="443"/>
      <c r="H13" s="443"/>
      <c r="I13" s="443"/>
      <c r="J13" s="195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>
      <c r="A14" s="753"/>
      <c r="B14" s="358" t="s">
        <v>331</v>
      </c>
      <c r="C14" s="191"/>
      <c r="D14" s="146" t="s">
        <v>25</v>
      </c>
      <c r="E14" s="36">
        <v>8392870.4</v>
      </c>
      <c r="F14" s="191">
        <v>4522919.64</v>
      </c>
      <c r="G14" s="191">
        <f t="shared" ref="G14:G34" si="1">H14-F14</f>
        <v>4959002.36</v>
      </c>
      <c r="H14" s="36">
        <v>9481922.0</v>
      </c>
      <c r="I14" s="36">
        <v>1.0001328E7</v>
      </c>
      <c r="J14" s="37"/>
      <c r="K14" s="449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>
      <c r="A15" s="753"/>
      <c r="B15" s="358" t="s">
        <v>512</v>
      </c>
      <c r="C15" s="191"/>
      <c r="D15" s="146" t="s">
        <v>25</v>
      </c>
      <c r="E15" s="407">
        <v>0.0</v>
      </c>
      <c r="F15" s="407">
        <v>0.0</v>
      </c>
      <c r="G15" s="407">
        <f t="shared" si="1"/>
        <v>0</v>
      </c>
      <c r="H15" s="39">
        <v>0.0</v>
      </c>
      <c r="I15" s="36">
        <v>25845.0</v>
      </c>
      <c r="J15" s="37"/>
      <c r="K15" s="449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>
      <c r="A16" s="753"/>
      <c r="B16" s="358" t="s">
        <v>571</v>
      </c>
      <c r="C16" s="191"/>
      <c r="D16" s="146" t="s">
        <v>28</v>
      </c>
      <c r="E16" s="36">
        <v>328659.89</v>
      </c>
      <c r="F16" s="191">
        <v>49487.09</v>
      </c>
      <c r="G16" s="191">
        <f t="shared" si="1"/>
        <v>224198.91</v>
      </c>
      <c r="H16" s="191">
        <v>273686.0</v>
      </c>
      <c r="I16" s="191">
        <v>208056.0</v>
      </c>
      <c r="J16" s="37"/>
      <c r="K16" s="449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>
      <c r="A17" s="753"/>
      <c r="B17" s="755" t="s">
        <v>572</v>
      </c>
      <c r="C17" s="191"/>
      <c r="D17" s="146" t="s">
        <v>30</v>
      </c>
      <c r="E17" s="36">
        <v>608091.16</v>
      </c>
      <c r="F17" s="191">
        <v>296272.79</v>
      </c>
      <c r="G17" s="191">
        <f t="shared" si="1"/>
        <v>369727.21</v>
      </c>
      <c r="H17" s="36">
        <v>666000.0</v>
      </c>
      <c r="I17" s="36">
        <f>648000+24000</f>
        <v>672000</v>
      </c>
      <c r="J17" s="37"/>
      <c r="K17" s="449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>
      <c r="A18" s="753"/>
      <c r="B18" s="755" t="s">
        <v>489</v>
      </c>
      <c r="C18" s="191"/>
      <c r="D18" s="146" t="s">
        <v>32</v>
      </c>
      <c r="E18" s="36">
        <v>96900.0</v>
      </c>
      <c r="F18" s="191">
        <v>32300.0</v>
      </c>
      <c r="G18" s="191">
        <f t="shared" si="1"/>
        <v>64600</v>
      </c>
      <c r="H18" s="36">
        <v>96900.0</v>
      </c>
      <c r="I18" s="36">
        <v>96900.0</v>
      </c>
      <c r="J18" s="37"/>
      <c r="K18" s="449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>
      <c r="A19" s="753"/>
      <c r="B19" s="755" t="s">
        <v>514</v>
      </c>
      <c r="C19" s="191"/>
      <c r="D19" s="146" t="s">
        <v>34</v>
      </c>
      <c r="E19" s="36">
        <v>0.0</v>
      </c>
      <c r="F19" s="191">
        <v>0.0</v>
      </c>
      <c r="G19" s="191">
        <f t="shared" si="1"/>
        <v>96900</v>
      </c>
      <c r="H19" s="36">
        <v>96900.0</v>
      </c>
      <c r="I19" s="36">
        <v>96900.0</v>
      </c>
      <c r="J19" s="37"/>
      <c r="K19" s="449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>
      <c r="A20" s="753"/>
      <c r="B20" s="755" t="s">
        <v>433</v>
      </c>
      <c r="C20" s="191"/>
      <c r="D20" s="146" t="s">
        <v>36</v>
      </c>
      <c r="E20" s="36">
        <v>138000.0</v>
      </c>
      <c r="F20" s="191">
        <v>144000.0</v>
      </c>
      <c r="G20" s="191">
        <f t="shared" si="1"/>
        <v>18000</v>
      </c>
      <c r="H20" s="36">
        <v>162000.0</v>
      </c>
      <c r="I20" s="36">
        <f>162000+6000</f>
        <v>168000</v>
      </c>
      <c r="J20" s="37"/>
      <c r="K20" s="449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ht="15.75" customHeight="1">
      <c r="A21" s="753"/>
      <c r="B21" s="755" t="s">
        <v>37</v>
      </c>
      <c r="C21" s="191"/>
      <c r="D21" s="146" t="s">
        <v>38</v>
      </c>
      <c r="E21" s="36">
        <v>128500.0</v>
      </c>
      <c r="F21" s="191">
        <v>0.0</v>
      </c>
      <c r="G21" s="191">
        <f t="shared" si="1"/>
        <v>140000</v>
      </c>
      <c r="H21" s="191">
        <v>140000.0</v>
      </c>
      <c r="I21" s="191">
        <f>135000+5000</f>
        <v>140000</v>
      </c>
      <c r="J21" s="37"/>
      <c r="K21" s="449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ht="15.75" customHeight="1">
      <c r="A22" s="753"/>
      <c r="B22" s="755" t="s">
        <v>39</v>
      </c>
      <c r="C22" s="191"/>
      <c r="D22" s="146" t="s">
        <v>38</v>
      </c>
      <c r="E22" s="36">
        <v>265000.0</v>
      </c>
      <c r="F22" s="191">
        <v>0.0</v>
      </c>
      <c r="G22" s="191">
        <f t="shared" si="1"/>
        <v>0</v>
      </c>
      <c r="H22" s="191">
        <v>0.0</v>
      </c>
      <c r="I22" s="191">
        <v>0.0</v>
      </c>
      <c r="J22" s="37"/>
      <c r="K22" s="449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ht="15.75" customHeight="1">
      <c r="A23" s="753"/>
      <c r="B23" s="755" t="s">
        <v>40</v>
      </c>
      <c r="C23" s="191"/>
      <c r="D23" s="146" t="s">
        <v>41</v>
      </c>
      <c r="E23" s="36">
        <v>20000.0</v>
      </c>
      <c r="F23" s="191">
        <v>0.0</v>
      </c>
      <c r="G23" s="191">
        <f t="shared" si="1"/>
        <v>0</v>
      </c>
      <c r="H23" s="191">
        <v>0.0</v>
      </c>
      <c r="I23" s="191">
        <v>10000.0</v>
      </c>
      <c r="J23" s="37"/>
      <c r="K23" s="449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ht="15.75" customHeight="1">
      <c r="A24" s="753"/>
      <c r="B24" s="755" t="s">
        <v>573</v>
      </c>
      <c r="C24" s="191"/>
      <c r="D24" s="146" t="s">
        <v>517</v>
      </c>
      <c r="E24" s="36">
        <v>0.0</v>
      </c>
      <c r="F24" s="191">
        <v>0.0</v>
      </c>
      <c r="G24" s="191">
        <f t="shared" si="1"/>
        <v>152000</v>
      </c>
      <c r="H24" s="191">
        <v>152000.0</v>
      </c>
      <c r="I24" s="191">
        <v>0.0</v>
      </c>
      <c r="J24" s="37"/>
      <c r="K24" s="449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ht="15.75" customHeight="1">
      <c r="A25" s="756"/>
      <c r="B25" s="755" t="s">
        <v>574</v>
      </c>
      <c r="C25" s="191"/>
      <c r="D25" s="146" t="s">
        <v>43</v>
      </c>
      <c r="E25" s="36">
        <v>454400.73</v>
      </c>
      <c r="F25" s="191">
        <v>189440.39</v>
      </c>
      <c r="G25" s="191">
        <f t="shared" si="1"/>
        <v>220559.61</v>
      </c>
      <c r="H25" s="36">
        <v>410000.0</v>
      </c>
      <c r="I25" s="36">
        <v>500000.0</v>
      </c>
      <c r="J25" s="37"/>
      <c r="K25" s="449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ht="15.75" customHeight="1">
      <c r="A26" s="756"/>
      <c r="B26" s="755" t="s">
        <v>44</v>
      </c>
      <c r="C26" s="191"/>
      <c r="D26" s="146" t="s">
        <v>45</v>
      </c>
      <c r="E26" s="36">
        <v>706227.0</v>
      </c>
      <c r="F26" s="191">
        <v>753667.0</v>
      </c>
      <c r="G26" s="191">
        <f t="shared" si="1"/>
        <v>50230</v>
      </c>
      <c r="H26" s="191">
        <v>803897.0</v>
      </c>
      <c r="I26" s="191">
        <f t="shared" ref="I26:I27" si="2">837055+17338</f>
        <v>854393</v>
      </c>
      <c r="J26" s="37"/>
      <c r="K26" s="449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ht="15.75" customHeight="1">
      <c r="A27" s="753"/>
      <c r="B27" s="755" t="s">
        <v>434</v>
      </c>
      <c r="C27" s="191"/>
      <c r="D27" s="146" t="s">
        <v>45</v>
      </c>
      <c r="E27" s="36">
        <v>727803.5</v>
      </c>
      <c r="F27" s="191">
        <v>0.0</v>
      </c>
      <c r="G27" s="191">
        <f t="shared" si="1"/>
        <v>833644</v>
      </c>
      <c r="H27" s="36">
        <v>833644.0</v>
      </c>
      <c r="I27" s="36">
        <f t="shared" si="2"/>
        <v>854393</v>
      </c>
      <c r="J27" s="37"/>
      <c r="K27" s="449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ht="15.75" customHeight="1">
      <c r="A28" s="450"/>
      <c r="B28" s="755" t="s">
        <v>47</v>
      </c>
      <c r="C28" s="191"/>
      <c r="D28" s="146" t="s">
        <v>48</v>
      </c>
      <c r="E28" s="36">
        <v>128500.0</v>
      </c>
      <c r="F28" s="191">
        <v>0.0</v>
      </c>
      <c r="G28" s="191">
        <f t="shared" si="1"/>
        <v>145000</v>
      </c>
      <c r="H28" s="36">
        <v>145000.0</v>
      </c>
      <c r="I28" s="36">
        <f>135000+5000</f>
        <v>140000</v>
      </c>
      <c r="J28" s="37"/>
      <c r="K28" s="449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ht="15.75" customHeight="1">
      <c r="A29" s="756"/>
      <c r="B29" s="755" t="s">
        <v>435</v>
      </c>
      <c r="C29" s="191"/>
      <c r="D29" s="146" t="s">
        <v>52</v>
      </c>
      <c r="E29" s="36">
        <v>1039541.88</v>
      </c>
      <c r="F29" s="191">
        <v>452023.56</v>
      </c>
      <c r="G29" s="191">
        <f t="shared" si="1"/>
        <v>720823.44</v>
      </c>
      <c r="H29" s="36">
        <v>1172847.0</v>
      </c>
      <c r="I29" s="36">
        <f>1203261+24967</f>
        <v>1228228</v>
      </c>
      <c r="J29" s="37"/>
      <c r="K29" s="449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ht="15.75" customHeight="1">
      <c r="A30" s="756"/>
      <c r="B30" s="755" t="s">
        <v>370</v>
      </c>
      <c r="C30" s="191"/>
      <c r="D30" s="146" t="s">
        <v>54</v>
      </c>
      <c r="E30" s="36">
        <v>30000.0</v>
      </c>
      <c r="F30" s="191">
        <v>12500.0</v>
      </c>
      <c r="G30" s="191">
        <f t="shared" si="1"/>
        <v>20800</v>
      </c>
      <c r="H30" s="36">
        <v>33300.0</v>
      </c>
      <c r="I30" s="36">
        <f>48600+1800</f>
        <v>50400</v>
      </c>
      <c r="J30" s="37"/>
      <c r="K30" s="449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ht="15.75" customHeight="1">
      <c r="A31" s="756"/>
      <c r="B31" s="755" t="s">
        <v>337</v>
      </c>
      <c r="C31" s="191"/>
      <c r="D31" s="146" t="s">
        <v>56</v>
      </c>
      <c r="E31" s="36">
        <v>101028.73</v>
      </c>
      <c r="F31" s="191">
        <v>51738.71</v>
      </c>
      <c r="G31" s="191">
        <f t="shared" si="1"/>
        <v>83008.29</v>
      </c>
      <c r="H31" s="36">
        <v>134747.0</v>
      </c>
      <c r="I31" s="36">
        <f>164196+3641</f>
        <v>167837</v>
      </c>
      <c r="J31" s="37"/>
      <c r="K31" s="449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ht="15.75" customHeight="1">
      <c r="A32" s="756"/>
      <c r="B32" s="755" t="s">
        <v>371</v>
      </c>
      <c r="C32" s="191"/>
      <c r="D32" s="146" t="s">
        <v>58</v>
      </c>
      <c r="E32" s="36">
        <v>30100.0</v>
      </c>
      <c r="F32" s="191">
        <v>12300.0</v>
      </c>
      <c r="G32" s="191">
        <f t="shared" si="1"/>
        <v>21000</v>
      </c>
      <c r="H32" s="36">
        <v>33300.0</v>
      </c>
      <c r="I32" s="36">
        <f>32400+1200</f>
        <v>33600</v>
      </c>
      <c r="J32" s="37"/>
      <c r="K32" s="449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ht="15.75" customHeight="1">
      <c r="A33" s="756"/>
      <c r="B33" s="755" t="s">
        <v>49</v>
      </c>
      <c r="C33" s="191"/>
      <c r="D33" s="146" t="s">
        <v>50</v>
      </c>
      <c r="E33" s="36">
        <v>0.0</v>
      </c>
      <c r="F33" s="191">
        <v>0.0</v>
      </c>
      <c r="G33" s="191">
        <f t="shared" si="1"/>
        <v>81000</v>
      </c>
      <c r="H33" s="36">
        <v>81000.0</v>
      </c>
      <c r="I33" s="36">
        <v>0.0</v>
      </c>
      <c r="J33" s="37"/>
      <c r="K33" s="449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ht="15.75" customHeight="1">
      <c r="A34" s="756"/>
      <c r="B34" s="755" t="s">
        <v>59</v>
      </c>
      <c r="C34" s="191"/>
      <c r="D34" s="757" t="s">
        <v>60</v>
      </c>
      <c r="E34" s="36">
        <v>576000.0</v>
      </c>
      <c r="F34" s="191">
        <v>0.0</v>
      </c>
      <c r="G34" s="191">
        <f t="shared" si="1"/>
        <v>0</v>
      </c>
      <c r="H34" s="36">
        <v>0.0</v>
      </c>
      <c r="I34" s="36">
        <v>0.0</v>
      </c>
      <c r="J34" s="37"/>
      <c r="K34" s="449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ht="15.75" customHeight="1">
      <c r="A35" s="758"/>
      <c r="B35" s="759" t="s">
        <v>61</v>
      </c>
      <c r="C35" s="417"/>
      <c r="D35" s="417"/>
      <c r="E35" s="47">
        <f t="shared" ref="E35:I35" si="3">SUM(E14:E34)</f>
        <v>13771623.29</v>
      </c>
      <c r="F35" s="47">
        <f t="shared" si="3"/>
        <v>6516649.18</v>
      </c>
      <c r="G35" s="47">
        <f t="shared" si="3"/>
        <v>8200493.82</v>
      </c>
      <c r="H35" s="47">
        <f t="shared" si="3"/>
        <v>14717143</v>
      </c>
      <c r="I35" s="47">
        <f t="shared" si="3"/>
        <v>15247880</v>
      </c>
      <c r="J35" s="48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ht="15.75" customHeight="1">
      <c r="A36" s="756"/>
      <c r="B36" s="278" t="s">
        <v>62</v>
      </c>
      <c r="C36" s="75"/>
      <c r="D36" s="760"/>
      <c r="E36" s="36"/>
      <c r="F36" s="37"/>
      <c r="G36" s="761"/>
      <c r="H36" s="36"/>
      <c r="I36" s="36"/>
      <c r="J36" s="37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ht="15.75" customHeight="1">
      <c r="A37" s="756"/>
      <c r="B37" s="278" t="s">
        <v>209</v>
      </c>
      <c r="C37" s="75"/>
      <c r="D37" s="107" t="s">
        <v>65</v>
      </c>
      <c r="E37" s="36">
        <v>350951.56</v>
      </c>
      <c r="F37" s="37">
        <v>96449.0</v>
      </c>
      <c r="G37" s="36">
        <f t="shared" ref="G37:G38" si="4">H37-F37</f>
        <v>253551</v>
      </c>
      <c r="H37" s="36">
        <v>350000.0</v>
      </c>
      <c r="I37" s="36">
        <v>350000.0</v>
      </c>
      <c r="J37" s="37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ht="15.75" customHeight="1">
      <c r="A38" s="762"/>
      <c r="B38" s="294" t="s">
        <v>68</v>
      </c>
      <c r="C38" s="159"/>
      <c r="D38" s="211" t="s">
        <v>69</v>
      </c>
      <c r="E38" s="65">
        <v>154280.0</v>
      </c>
      <c r="F38" s="763">
        <v>36000.0</v>
      </c>
      <c r="G38" s="65">
        <f t="shared" si="4"/>
        <v>164000</v>
      </c>
      <c r="H38" s="65">
        <v>200000.0</v>
      </c>
      <c r="I38" s="65">
        <v>200000.0</v>
      </c>
      <c r="J38" s="37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ht="15.75" customHeight="1">
      <c r="A39" s="111"/>
      <c r="B39" s="111"/>
      <c r="C39" s="111"/>
      <c r="D39" s="111"/>
      <c r="E39" s="111"/>
      <c r="F39" s="111"/>
      <c r="G39" s="111"/>
      <c r="H39" s="111"/>
      <c r="I39" s="111"/>
      <c r="J39" s="37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ht="15.75" customHeight="1">
      <c r="A40" s="111" t="s">
        <v>575</v>
      </c>
      <c r="H40" s="300"/>
    </row>
    <row r="41" ht="15.75" customHeight="1">
      <c r="A41" s="300"/>
      <c r="H41" s="300"/>
    </row>
    <row r="42" ht="15.75" customHeight="1">
      <c r="A42" s="305" t="s">
        <v>350</v>
      </c>
      <c r="J42" s="305"/>
    </row>
    <row r="43" ht="15.75" customHeight="1">
      <c r="A43" s="301"/>
      <c r="B43" s="301"/>
      <c r="C43" s="301"/>
      <c r="D43" s="301"/>
      <c r="E43" s="301"/>
      <c r="F43" s="301"/>
      <c r="G43" s="301"/>
      <c r="H43" s="301"/>
      <c r="I43" s="301"/>
      <c r="J43" s="301"/>
    </row>
    <row r="44" ht="15.75" customHeight="1">
      <c r="A44" s="750" t="s">
        <v>6</v>
      </c>
      <c r="B44" s="12"/>
      <c r="C44" s="13"/>
      <c r="D44" s="751" t="s">
        <v>7</v>
      </c>
      <c r="E44" s="14" t="s">
        <v>8</v>
      </c>
      <c r="F44" s="15" t="s">
        <v>9</v>
      </c>
      <c r="G44" s="12"/>
      <c r="H44" s="13"/>
      <c r="I44" s="14" t="s">
        <v>10</v>
      </c>
      <c r="J44" s="301"/>
    </row>
    <row r="45" ht="15.75" customHeight="1">
      <c r="A45" s="18"/>
      <c r="C45" s="19"/>
      <c r="D45" s="641" t="s">
        <v>11</v>
      </c>
      <c r="E45" s="21" t="s">
        <v>12</v>
      </c>
      <c r="F45" s="21" t="s">
        <v>13</v>
      </c>
      <c r="G45" s="22" t="s">
        <v>14</v>
      </c>
      <c r="H45" s="21" t="s">
        <v>15</v>
      </c>
      <c r="I45" s="21" t="s">
        <v>16</v>
      </c>
      <c r="J45" s="301"/>
    </row>
    <row r="46" ht="15.75" customHeight="1">
      <c r="A46" s="23"/>
      <c r="B46" s="24"/>
      <c r="C46" s="25"/>
      <c r="D46" s="752"/>
      <c r="E46" s="26" t="s">
        <v>17</v>
      </c>
      <c r="F46" s="27" t="s">
        <v>17</v>
      </c>
      <c r="G46" s="27" t="s">
        <v>18</v>
      </c>
      <c r="H46" s="27" t="s">
        <v>18</v>
      </c>
      <c r="I46" s="27" t="s">
        <v>18</v>
      </c>
      <c r="J46" s="66"/>
    </row>
    <row r="47" ht="12.75" customHeight="1">
      <c r="A47" s="261"/>
      <c r="B47" s="764" t="s">
        <v>73</v>
      </c>
      <c r="C47" s="263"/>
      <c r="D47" s="414" t="s">
        <v>74</v>
      </c>
      <c r="E47" s="765">
        <v>120366.92</v>
      </c>
      <c r="F47" s="766">
        <v>30353.58</v>
      </c>
      <c r="G47" s="765">
        <f t="shared" ref="G47:G60" si="5">H47-F47</f>
        <v>94646.42</v>
      </c>
      <c r="H47" s="765">
        <v>125000.0</v>
      </c>
      <c r="I47" s="765">
        <v>135000.0</v>
      </c>
      <c r="J47" s="66"/>
    </row>
    <row r="48" ht="12.75" customHeight="1">
      <c r="A48" s="284"/>
      <c r="B48" s="278" t="s">
        <v>75</v>
      </c>
      <c r="C48" s="274"/>
      <c r="D48" s="107" t="s">
        <v>76</v>
      </c>
      <c r="E48" s="282">
        <v>50659.25</v>
      </c>
      <c r="F48" s="767">
        <v>42730.0</v>
      </c>
      <c r="G48" s="282">
        <f t="shared" si="5"/>
        <v>77270</v>
      </c>
      <c r="H48" s="282">
        <v>120000.0</v>
      </c>
      <c r="I48" s="282">
        <v>92000.0</v>
      </c>
      <c r="J48" s="66"/>
    </row>
    <row r="49" ht="12.75" customHeight="1">
      <c r="A49" s="284"/>
      <c r="B49" s="278" t="s">
        <v>79</v>
      </c>
      <c r="C49" s="274"/>
      <c r="D49" s="107" t="s">
        <v>80</v>
      </c>
      <c r="E49" s="282">
        <v>130.0</v>
      </c>
      <c r="F49" s="358">
        <v>0.0</v>
      </c>
      <c r="G49" s="282">
        <f t="shared" si="5"/>
        <v>1000</v>
      </c>
      <c r="H49" s="282">
        <v>1000.0</v>
      </c>
      <c r="I49" s="282">
        <v>1000.0</v>
      </c>
      <c r="J49" s="66"/>
    </row>
    <row r="50" ht="12.75" customHeight="1">
      <c r="A50" s="284"/>
      <c r="B50" s="278" t="s">
        <v>81</v>
      </c>
      <c r="C50" s="273"/>
      <c r="D50" s="768" t="s">
        <v>82</v>
      </c>
      <c r="E50" s="282">
        <v>16530.24</v>
      </c>
      <c r="F50" s="282">
        <v>6716.8</v>
      </c>
      <c r="G50" s="282">
        <f t="shared" si="5"/>
        <v>11283.2</v>
      </c>
      <c r="H50" s="282">
        <v>18000.0</v>
      </c>
      <c r="I50" s="282">
        <v>18000.0</v>
      </c>
      <c r="J50" s="37"/>
    </row>
    <row r="51" ht="12.75" customHeight="1">
      <c r="A51" s="284"/>
      <c r="B51" s="278" t="s">
        <v>83</v>
      </c>
      <c r="C51" s="273"/>
      <c r="D51" s="768" t="s">
        <v>82</v>
      </c>
      <c r="E51" s="282">
        <v>218300.0</v>
      </c>
      <c r="F51" s="282">
        <v>81500.0</v>
      </c>
      <c r="G51" s="282">
        <f t="shared" si="5"/>
        <v>141700</v>
      </c>
      <c r="H51" s="282">
        <v>223200.0</v>
      </c>
      <c r="I51" s="282">
        <v>223200.0</v>
      </c>
      <c r="J51" s="37"/>
    </row>
    <row r="52" ht="12.75" customHeight="1">
      <c r="A52" s="284"/>
      <c r="B52" s="278" t="s">
        <v>180</v>
      </c>
      <c r="C52" s="273"/>
      <c r="D52" s="768" t="s">
        <v>94</v>
      </c>
      <c r="E52" s="282">
        <v>94099.09</v>
      </c>
      <c r="F52" s="285">
        <v>58072.09</v>
      </c>
      <c r="G52" s="282">
        <f t="shared" si="5"/>
        <v>12904.91</v>
      </c>
      <c r="H52" s="282">
        <v>70977.0</v>
      </c>
      <c r="I52" s="282">
        <v>60000.0</v>
      </c>
      <c r="J52" s="37"/>
    </row>
    <row r="53" ht="12.75" customHeight="1">
      <c r="A53" s="284"/>
      <c r="B53" s="278" t="s">
        <v>165</v>
      </c>
      <c r="C53" s="273"/>
      <c r="D53" s="107" t="s">
        <v>99</v>
      </c>
      <c r="E53" s="282">
        <v>78658.0</v>
      </c>
      <c r="F53" s="285">
        <v>0.0</v>
      </c>
      <c r="G53" s="282">
        <f t="shared" si="5"/>
        <v>180000</v>
      </c>
      <c r="H53" s="282">
        <v>180000.0</v>
      </c>
      <c r="I53" s="282">
        <v>180000.0</v>
      </c>
      <c r="J53" s="358"/>
    </row>
    <row r="54" ht="12.75" customHeight="1">
      <c r="A54" s="284"/>
      <c r="B54" s="278" t="s">
        <v>100</v>
      </c>
      <c r="C54" s="273"/>
      <c r="D54" s="107" t="s">
        <v>101</v>
      </c>
      <c r="E54" s="282">
        <v>157152.34</v>
      </c>
      <c r="F54" s="285">
        <v>81581.41</v>
      </c>
      <c r="G54" s="282">
        <f t="shared" si="5"/>
        <v>48418.59</v>
      </c>
      <c r="H54" s="282">
        <v>130000.0</v>
      </c>
      <c r="I54" s="282">
        <v>150000.0</v>
      </c>
      <c r="J54" s="358"/>
    </row>
    <row r="55" ht="12.75" customHeight="1">
      <c r="A55" s="284"/>
      <c r="B55" s="278" t="s">
        <v>576</v>
      </c>
      <c r="C55" s="273"/>
      <c r="D55" s="107" t="s">
        <v>577</v>
      </c>
      <c r="E55" s="282">
        <v>0.0</v>
      </c>
      <c r="F55" s="285">
        <v>6000.0</v>
      </c>
      <c r="G55" s="282">
        <f t="shared" si="5"/>
        <v>34000</v>
      </c>
      <c r="H55" s="282">
        <v>40000.0</v>
      </c>
      <c r="I55" s="282">
        <v>40000.0</v>
      </c>
      <c r="J55" s="358"/>
    </row>
    <row r="56" ht="12.75" customHeight="1">
      <c r="A56" s="355"/>
      <c r="B56" s="278" t="s">
        <v>270</v>
      </c>
      <c r="C56" s="273"/>
      <c r="D56" s="107" t="s">
        <v>107</v>
      </c>
      <c r="E56" s="282">
        <v>2229.06</v>
      </c>
      <c r="F56" s="285">
        <v>2629.06</v>
      </c>
      <c r="G56" s="282">
        <f t="shared" si="5"/>
        <v>3370.94</v>
      </c>
      <c r="H56" s="282">
        <v>6000.0</v>
      </c>
      <c r="I56" s="282">
        <v>6000.0</v>
      </c>
      <c r="J56" s="358"/>
    </row>
    <row r="57" ht="12.75" customHeight="1">
      <c r="A57" s="284"/>
      <c r="B57" s="278" t="s">
        <v>578</v>
      </c>
      <c r="C57" s="273"/>
      <c r="D57" s="107" t="s">
        <v>109</v>
      </c>
      <c r="E57" s="282">
        <v>11450.32</v>
      </c>
      <c r="F57" s="285">
        <v>8552.8</v>
      </c>
      <c r="G57" s="282">
        <f t="shared" si="5"/>
        <v>3447.2</v>
      </c>
      <c r="H57" s="282">
        <v>12000.0</v>
      </c>
      <c r="I57" s="282">
        <v>16000.0</v>
      </c>
      <c r="J57" s="358"/>
    </row>
    <row r="58" ht="12.75" customHeight="1">
      <c r="A58" s="284"/>
      <c r="B58" s="278" t="s">
        <v>112</v>
      </c>
      <c r="C58" s="273"/>
      <c r="D58" s="107" t="s">
        <v>113</v>
      </c>
      <c r="E58" s="282">
        <v>6000.0</v>
      </c>
      <c r="F58" s="285">
        <v>6050.0</v>
      </c>
      <c r="G58" s="282">
        <f t="shared" si="5"/>
        <v>8950</v>
      </c>
      <c r="H58" s="282">
        <v>15000.0</v>
      </c>
      <c r="I58" s="282">
        <v>15000.0</v>
      </c>
      <c r="J58" s="358"/>
    </row>
    <row r="59" ht="12.75" customHeight="1">
      <c r="A59" s="284"/>
      <c r="B59" s="278" t="s">
        <v>118</v>
      </c>
      <c r="C59" s="273"/>
      <c r="D59" s="107" t="s">
        <v>119</v>
      </c>
      <c r="E59" s="282">
        <v>5930.0</v>
      </c>
      <c r="F59" s="285">
        <v>1024.0</v>
      </c>
      <c r="G59" s="282">
        <f t="shared" si="5"/>
        <v>6476</v>
      </c>
      <c r="H59" s="282">
        <v>7500.0</v>
      </c>
      <c r="I59" s="282">
        <v>7500.0</v>
      </c>
      <c r="J59" s="358"/>
    </row>
    <row r="60" ht="12.75" customHeight="1">
      <c r="A60" s="284"/>
      <c r="B60" s="278" t="s">
        <v>136</v>
      </c>
      <c r="C60" s="273"/>
      <c r="D60" s="107" t="s">
        <v>123</v>
      </c>
      <c r="E60" s="282">
        <v>1352.0</v>
      </c>
      <c r="F60" s="285">
        <v>0.0</v>
      </c>
      <c r="G60" s="282">
        <f t="shared" si="5"/>
        <v>25000</v>
      </c>
      <c r="H60" s="282">
        <v>25000.0</v>
      </c>
      <c r="I60" s="282">
        <v>10000.0</v>
      </c>
      <c r="J60" s="358"/>
    </row>
    <row r="61" ht="15.75" customHeight="1">
      <c r="A61" s="769"/>
      <c r="B61" s="770" t="s">
        <v>284</v>
      </c>
      <c r="C61" s="771"/>
      <c r="D61" s="772"/>
      <c r="E61" s="773">
        <f t="shared" ref="E61:I61" si="6">SUM(E37:E60)</f>
        <v>1268088.78</v>
      </c>
      <c r="F61" s="773">
        <f t="shared" si="6"/>
        <v>457658.74</v>
      </c>
      <c r="G61" s="773">
        <f t="shared" si="6"/>
        <v>1066018.26</v>
      </c>
      <c r="H61" s="773">
        <f t="shared" si="6"/>
        <v>1523677</v>
      </c>
      <c r="I61" s="773">
        <f t="shared" si="6"/>
        <v>1503700</v>
      </c>
      <c r="J61" s="358"/>
    </row>
    <row r="62" ht="15.75" customHeight="1">
      <c r="A62" s="774" t="s">
        <v>285</v>
      </c>
      <c r="B62" s="775"/>
      <c r="C62" s="775"/>
      <c r="D62" s="538"/>
      <c r="E62" s="776">
        <f t="shared" ref="E62:I62" si="7">E35+E61</f>
        <v>15039712.07</v>
      </c>
      <c r="F62" s="776">
        <f t="shared" si="7"/>
        <v>6974307.92</v>
      </c>
      <c r="G62" s="776">
        <f t="shared" si="7"/>
        <v>9266512.08</v>
      </c>
      <c r="H62" s="776">
        <f t="shared" si="7"/>
        <v>16240820</v>
      </c>
      <c r="I62" s="776">
        <f t="shared" si="7"/>
        <v>16751580</v>
      </c>
      <c r="J62" s="48"/>
    </row>
    <row r="63" ht="15.75" customHeight="1">
      <c r="A63" s="272"/>
      <c r="B63" s="770" t="s">
        <v>286</v>
      </c>
      <c r="C63" s="273"/>
      <c r="D63" s="279"/>
      <c r="E63" s="282"/>
      <c r="F63" s="285"/>
      <c r="G63" s="285"/>
      <c r="H63" s="282"/>
      <c r="I63" s="282"/>
      <c r="J63" s="358"/>
    </row>
    <row r="64" ht="12.75" customHeight="1">
      <c r="A64" s="777"/>
      <c r="B64" s="300" t="s">
        <v>579</v>
      </c>
      <c r="C64" s="778"/>
      <c r="D64" s="779" t="s">
        <v>290</v>
      </c>
      <c r="E64" s="283">
        <v>233310.52</v>
      </c>
      <c r="F64" s="499">
        <v>598600.0</v>
      </c>
      <c r="G64" s="499">
        <f t="shared" ref="G64:G66" si="8">H64-F64</f>
        <v>14400</v>
      </c>
      <c r="H64" s="283">
        <v>613000.0</v>
      </c>
      <c r="I64" s="283">
        <v>380000.0</v>
      </c>
      <c r="J64" s="316"/>
    </row>
    <row r="65" ht="12.75" customHeight="1">
      <c r="A65" s="777"/>
      <c r="B65" s="300" t="s">
        <v>316</v>
      </c>
      <c r="C65" s="778"/>
      <c r="D65" s="779" t="s">
        <v>300</v>
      </c>
      <c r="E65" s="283">
        <v>19954.5</v>
      </c>
      <c r="F65" s="499">
        <v>0.0</v>
      </c>
      <c r="G65" s="499">
        <f t="shared" si="8"/>
        <v>20000</v>
      </c>
      <c r="H65" s="283">
        <v>20000.0</v>
      </c>
      <c r="I65" s="283">
        <v>0.0</v>
      </c>
      <c r="J65" s="316"/>
    </row>
    <row r="66" ht="12.75" customHeight="1">
      <c r="A66" s="272"/>
      <c r="B66" s="302" t="s">
        <v>308</v>
      </c>
      <c r="C66" s="780"/>
      <c r="D66" s="779" t="s">
        <v>288</v>
      </c>
      <c r="E66" s="283">
        <v>157500.0</v>
      </c>
      <c r="F66" s="499">
        <v>0.0</v>
      </c>
      <c r="G66" s="499">
        <f t="shared" si="8"/>
        <v>0</v>
      </c>
      <c r="H66" s="499">
        <v>0.0</v>
      </c>
      <c r="I66" s="499">
        <v>0.0</v>
      </c>
      <c r="J66" s="78"/>
    </row>
    <row r="67" ht="16.5" customHeight="1">
      <c r="A67" s="286"/>
      <c r="B67" s="313" t="s">
        <v>317</v>
      </c>
      <c r="C67" s="313"/>
      <c r="D67" s="781"/>
      <c r="E67" s="315">
        <f t="shared" ref="E67:I67" si="9">SUM(E64:E66)</f>
        <v>410765.02</v>
      </c>
      <c r="F67" s="315">
        <f t="shared" si="9"/>
        <v>598600</v>
      </c>
      <c r="G67" s="315">
        <f t="shared" si="9"/>
        <v>34400</v>
      </c>
      <c r="H67" s="315">
        <f t="shared" si="9"/>
        <v>633000</v>
      </c>
      <c r="I67" s="315">
        <f t="shared" si="9"/>
        <v>380000</v>
      </c>
      <c r="J67" s="358"/>
    </row>
    <row r="68" ht="17.25" customHeight="1">
      <c r="A68" s="782" t="s">
        <v>318</v>
      </c>
      <c r="B68" s="783"/>
      <c r="C68" s="784"/>
      <c r="D68" s="785"/>
      <c r="E68" s="786">
        <f t="shared" ref="E68:I68" si="10">E62+E67</f>
        <v>15450477.09</v>
      </c>
      <c r="F68" s="786">
        <f t="shared" si="10"/>
        <v>7572907.92</v>
      </c>
      <c r="G68" s="786">
        <f t="shared" si="10"/>
        <v>9300912.08</v>
      </c>
      <c r="H68" s="786">
        <f t="shared" si="10"/>
        <v>16873820</v>
      </c>
      <c r="I68" s="786">
        <f t="shared" si="10"/>
        <v>17131580</v>
      </c>
      <c r="J68" s="48"/>
    </row>
    <row r="69" ht="19.5" customHeight="1">
      <c r="A69" s="338" t="s">
        <v>319</v>
      </c>
      <c r="B69" s="34"/>
      <c r="C69" s="273"/>
      <c r="D69" s="273"/>
      <c r="E69" s="48"/>
      <c r="F69" s="48"/>
      <c r="G69" s="48"/>
      <c r="H69" s="48"/>
      <c r="I69" s="48"/>
      <c r="J69" s="48"/>
    </row>
    <row r="70" ht="15.75" customHeight="1">
      <c r="A70" s="338" t="s">
        <v>320</v>
      </c>
      <c r="D70" s="300"/>
      <c r="E70" s="252"/>
      <c r="F70" s="252"/>
      <c r="G70" s="252"/>
      <c r="J70" s="8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</row>
    <row r="71" ht="15.75" customHeight="1">
      <c r="A71" s="8"/>
      <c r="B71" s="5"/>
      <c r="C71" s="8"/>
      <c r="D71" s="5"/>
      <c r="F71" s="8"/>
      <c r="G71" s="8"/>
      <c r="H71" s="5"/>
      <c r="J71" s="259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</row>
    <row r="72" ht="15.75" customHeight="1">
      <c r="B72" s="3"/>
      <c r="D72" s="259"/>
      <c r="H72" s="259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</row>
    <row r="73" ht="15.75" customHeight="1">
      <c r="A73" s="252"/>
      <c r="B73" s="252"/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</row>
    <row r="74" ht="15.75" customHeight="1">
      <c r="A74" s="252"/>
      <c r="B74" s="252"/>
      <c r="C74" s="252"/>
      <c r="D74" s="252"/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</row>
    <row r="75" ht="15.75" customHeight="1">
      <c r="A75" s="252"/>
      <c r="B75" s="5" t="s">
        <v>580</v>
      </c>
      <c r="C75" s="5" t="s">
        <v>323</v>
      </c>
      <c r="G75" s="5" t="s">
        <v>324</v>
      </c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</row>
    <row r="76" ht="15.75" customHeight="1">
      <c r="A76" s="252"/>
      <c r="B76" s="3" t="s">
        <v>581</v>
      </c>
      <c r="C76" s="3" t="s">
        <v>326</v>
      </c>
      <c r="G76" s="3" t="s">
        <v>327</v>
      </c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</row>
    <row r="77" ht="15.75" customHeight="1">
      <c r="A77" s="252"/>
      <c r="B77" s="252"/>
      <c r="C77" s="252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</row>
    <row r="78" ht="15.75" customHeight="1">
      <c r="A78" s="252"/>
      <c r="B78" s="252"/>
      <c r="C78" s="252"/>
      <c r="D78" s="252"/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</row>
    <row r="79" ht="15.75" customHeight="1">
      <c r="A79" s="252"/>
      <c r="B79" s="252"/>
      <c r="C79" s="252"/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</row>
    <row r="80" ht="15.75" customHeight="1">
      <c r="A80" s="252"/>
      <c r="B80" s="252"/>
      <c r="C80" s="252"/>
      <c r="D80" s="252"/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</row>
    <row r="81" ht="15.75" customHeight="1">
      <c r="A81" s="252"/>
      <c r="B81" s="252"/>
      <c r="C81" s="252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</row>
    <row r="82" ht="15.75" customHeight="1">
      <c r="A82" s="252"/>
      <c r="B82" s="252"/>
      <c r="C82" s="252"/>
      <c r="D82" s="252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</row>
    <row r="83" ht="15.75" customHeight="1">
      <c r="A83" s="252"/>
      <c r="B83" s="252"/>
      <c r="C83" s="252"/>
      <c r="D83" s="252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</row>
    <row r="84" ht="15.75" customHeight="1">
      <c r="A84" s="252"/>
      <c r="B84" s="252"/>
      <c r="C84" s="252"/>
      <c r="D84" s="252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2"/>
      <c r="V84" s="252"/>
    </row>
    <row r="85" ht="15.75" customHeight="1">
      <c r="A85" s="252"/>
      <c r="B85" s="252"/>
      <c r="C85" s="252"/>
      <c r="D85" s="252"/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</row>
    <row r="86" ht="15.75" customHeight="1">
      <c r="A86" s="252"/>
      <c r="B86" s="252"/>
      <c r="C86" s="252"/>
      <c r="D86" s="252"/>
      <c r="E86" s="252"/>
      <c r="F86" s="252"/>
      <c r="G86" s="252"/>
      <c r="H86" s="252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2"/>
      <c r="T86" s="252"/>
      <c r="U86" s="252"/>
      <c r="V86" s="252"/>
    </row>
    <row r="87" ht="15.75" customHeight="1">
      <c r="A87" s="252"/>
      <c r="B87" s="252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</row>
    <row r="88" ht="15.75" customHeight="1">
      <c r="A88" s="252"/>
      <c r="B88" s="252"/>
      <c r="C88" s="252"/>
      <c r="D88" s="252"/>
      <c r="E88" s="252"/>
      <c r="F88" s="252"/>
      <c r="G88" s="252"/>
      <c r="H88" s="252"/>
      <c r="I88" s="252"/>
      <c r="J88" s="252"/>
      <c r="K88" s="252"/>
      <c r="L88" s="252"/>
      <c r="M88" s="252"/>
      <c r="N88" s="252"/>
      <c r="O88" s="252"/>
      <c r="P88" s="252"/>
      <c r="Q88" s="252"/>
      <c r="R88" s="252"/>
      <c r="S88" s="252"/>
      <c r="T88" s="252"/>
      <c r="U88" s="252"/>
      <c r="V88" s="252"/>
    </row>
    <row r="89" ht="15.75" customHeight="1">
      <c r="A89" s="252"/>
      <c r="B89" s="252"/>
      <c r="C89" s="252"/>
      <c r="D89" s="252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</row>
    <row r="90" ht="15.75" customHeight="1">
      <c r="A90" s="252"/>
      <c r="B90" s="252"/>
      <c r="C90" s="252"/>
      <c r="D90" s="252"/>
      <c r="E90" s="252"/>
      <c r="F90" s="252"/>
      <c r="G90" s="252"/>
      <c r="H90" s="252"/>
      <c r="I90" s="252"/>
      <c r="J90" s="252"/>
      <c r="K90" s="252"/>
      <c r="L90" s="252"/>
      <c r="M90" s="252"/>
      <c r="N90" s="252"/>
      <c r="O90" s="252"/>
      <c r="P90" s="252"/>
      <c r="Q90" s="252"/>
      <c r="R90" s="252"/>
      <c r="S90" s="252"/>
      <c r="T90" s="252"/>
      <c r="U90" s="252"/>
      <c r="V90" s="252"/>
    </row>
    <row r="91" ht="15.75" customHeight="1">
      <c r="A91" s="252"/>
      <c r="B91" s="252"/>
      <c r="C91" s="252"/>
      <c r="D91" s="252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</row>
    <row r="92" ht="15.75" customHeight="1">
      <c r="A92" s="252"/>
      <c r="B92" s="252"/>
      <c r="C92" s="252"/>
      <c r="D92" s="252"/>
      <c r="E92" s="252"/>
      <c r="F92" s="252"/>
      <c r="G92" s="252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</row>
    <row r="93" ht="15.75" customHeight="1">
      <c r="A93" s="252"/>
      <c r="B93" s="252"/>
      <c r="C93" s="252"/>
      <c r="D93" s="252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</row>
    <row r="94" ht="15.75" customHeight="1">
      <c r="A94" s="252"/>
      <c r="B94" s="252"/>
      <c r="C94" s="252"/>
      <c r="D94" s="252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</row>
    <row r="95" ht="15.75" customHeight="1">
      <c r="B95" s="252"/>
    </row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A4:I4"/>
    <mergeCell ref="A5:I5"/>
    <mergeCell ref="A6:I6"/>
    <mergeCell ref="A9:C11"/>
    <mergeCell ref="F9:H9"/>
    <mergeCell ref="A42:I42"/>
    <mergeCell ref="F44:H44"/>
    <mergeCell ref="C76:F76"/>
    <mergeCell ref="G76:J76"/>
    <mergeCell ref="A44:C46"/>
    <mergeCell ref="D71:E71"/>
    <mergeCell ref="H71:I71"/>
    <mergeCell ref="D72:E72"/>
    <mergeCell ref="H72:I72"/>
    <mergeCell ref="C75:F75"/>
    <mergeCell ref="G75:J75"/>
  </mergeCells>
  <printOptions/>
  <pageMargins bottom="0.5905511811023623" footer="0.0" header="0.0" left="0.984251968503937" right="0.11811023622047245" top="0.7480314960629921"/>
  <pageSetup orientation="landscape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88"/>
    <col customWidth="1" min="2" max="2" width="28.63"/>
    <col customWidth="1" min="3" max="3" width="17.5"/>
    <col customWidth="1" min="4" max="4" width="10.38"/>
    <col customWidth="1" min="5" max="5" width="12.5"/>
    <col customWidth="1" hidden="1" min="6" max="6" width="12.25"/>
    <col customWidth="1" hidden="1" min="7" max="7" width="14.0"/>
    <col customWidth="1" min="8" max="8" width="13.0"/>
    <col customWidth="1" min="9" max="9" width="12.88"/>
    <col customWidth="1" min="10" max="10" width="3.5"/>
    <col customWidth="1" min="11" max="29" width="7.63"/>
  </cols>
  <sheetData>
    <row r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>
      <c r="E7" s="252"/>
      <c r="H7" s="252"/>
    </row>
    <row r="8">
      <c r="A8" s="111" t="s">
        <v>582</v>
      </c>
      <c r="E8" s="300"/>
      <c r="F8" s="300"/>
      <c r="G8" s="300"/>
      <c r="H8" s="252"/>
    </row>
    <row r="9">
      <c r="A9" s="750" t="s">
        <v>6</v>
      </c>
      <c r="B9" s="12"/>
      <c r="C9" s="13"/>
      <c r="D9" s="787" t="s">
        <v>329</v>
      </c>
      <c r="E9" s="14" t="s">
        <v>8</v>
      </c>
      <c r="F9" s="15" t="s">
        <v>9</v>
      </c>
      <c r="G9" s="12"/>
      <c r="H9" s="13"/>
      <c r="I9" s="14" t="s">
        <v>10</v>
      </c>
    </row>
    <row r="10">
      <c r="A10" s="18"/>
      <c r="C10" s="19"/>
      <c r="D10" s="105" t="s">
        <v>11</v>
      </c>
      <c r="E10" s="21" t="s">
        <v>12</v>
      </c>
      <c r="F10" s="21" t="s">
        <v>13</v>
      </c>
      <c r="G10" s="22" t="s">
        <v>14</v>
      </c>
      <c r="H10" s="21" t="s">
        <v>15</v>
      </c>
      <c r="I10" s="21" t="s">
        <v>16</v>
      </c>
    </row>
    <row r="11">
      <c r="A11" s="23"/>
      <c r="B11" s="24"/>
      <c r="C11" s="25"/>
      <c r="D11" s="788"/>
      <c r="E11" s="26" t="s">
        <v>17</v>
      </c>
      <c r="F11" s="27" t="s">
        <v>17</v>
      </c>
      <c r="G11" s="27" t="s">
        <v>18</v>
      </c>
      <c r="H11" s="27" t="s">
        <v>18</v>
      </c>
      <c r="I11" s="27" t="s">
        <v>18</v>
      </c>
      <c r="J11" s="546" t="s">
        <v>19</v>
      </c>
    </row>
    <row r="12">
      <c r="A12" s="789" t="s">
        <v>20</v>
      </c>
      <c r="B12" s="252"/>
      <c r="C12" s="252"/>
      <c r="D12" s="363"/>
      <c r="E12" s="280"/>
      <c r="F12" s="280"/>
      <c r="G12" s="280"/>
      <c r="H12" s="280"/>
      <c r="I12" s="280"/>
      <c r="J12" s="546" t="s">
        <v>21</v>
      </c>
      <c r="U12" s="546" t="str">
        <f>A8</f>
        <v>Office/Department: Provincial Agriculturist's Office</v>
      </c>
    </row>
    <row r="13">
      <c r="A13" s="272"/>
      <c r="B13" s="405" t="s">
        <v>22</v>
      </c>
      <c r="C13" s="273"/>
      <c r="D13" s="284"/>
      <c r="E13" s="279"/>
      <c r="F13" s="279"/>
      <c r="G13" s="279"/>
      <c r="H13" s="279"/>
      <c r="I13" s="279"/>
    </row>
    <row r="14" ht="13.5" customHeight="1">
      <c r="A14" s="272"/>
      <c r="B14" s="273" t="s">
        <v>24</v>
      </c>
      <c r="C14" s="273"/>
      <c r="D14" s="790" t="s">
        <v>25</v>
      </c>
      <c r="E14" s="282">
        <v>1.200725226E7</v>
      </c>
      <c r="F14" s="282">
        <v>6297104.68</v>
      </c>
      <c r="G14" s="282">
        <f>H14-F14</f>
        <v>6936699.32</v>
      </c>
      <c r="H14" s="282">
        <v>1.3233804E7</v>
      </c>
      <c r="I14" s="282">
        <v>1.4088432E7</v>
      </c>
    </row>
    <row r="15" ht="13.5" customHeight="1">
      <c r="A15" s="272"/>
      <c r="B15" s="273" t="s">
        <v>26</v>
      </c>
      <c r="C15" s="273"/>
      <c r="D15" s="790" t="s">
        <v>25</v>
      </c>
      <c r="E15" s="791">
        <v>0.0</v>
      </c>
      <c r="F15" s="791">
        <v>0.0</v>
      </c>
      <c r="G15" s="791">
        <v>0.0</v>
      </c>
      <c r="H15" s="791">
        <v>0.0</v>
      </c>
      <c r="I15" s="282">
        <v>27839.0</v>
      </c>
    </row>
    <row r="16" ht="13.5" customHeight="1">
      <c r="A16" s="272"/>
      <c r="B16" s="6" t="s">
        <v>27</v>
      </c>
      <c r="C16" s="273"/>
      <c r="D16" s="790" t="s">
        <v>28</v>
      </c>
      <c r="E16" s="282">
        <v>1273336.37</v>
      </c>
      <c r="F16" s="282">
        <v>602215.96</v>
      </c>
      <c r="G16" s="282">
        <f t="shared" ref="G16:G33" si="1">H16-F16</f>
        <v>803884.04</v>
      </c>
      <c r="H16" s="282">
        <v>1406100.0</v>
      </c>
      <c r="I16" s="282">
        <v>1466028.0</v>
      </c>
    </row>
    <row r="17" ht="13.5" customHeight="1">
      <c r="A17" s="284"/>
      <c r="B17" s="278" t="s">
        <v>583</v>
      </c>
      <c r="C17" s="273"/>
      <c r="D17" s="790" t="s">
        <v>30</v>
      </c>
      <c r="E17" s="282">
        <v>1156182.58</v>
      </c>
      <c r="F17" s="282">
        <v>572182.12</v>
      </c>
      <c r="G17" s="282">
        <f t="shared" si="1"/>
        <v>699817.88</v>
      </c>
      <c r="H17" s="282">
        <v>1272000.0</v>
      </c>
      <c r="I17" s="282">
        <v>1272000.0</v>
      </c>
    </row>
    <row r="18" ht="13.5" customHeight="1">
      <c r="A18" s="284"/>
      <c r="B18" s="278" t="s">
        <v>584</v>
      </c>
      <c r="C18" s="273"/>
      <c r="D18" s="790" t="s">
        <v>32</v>
      </c>
      <c r="E18" s="282">
        <v>96900.0</v>
      </c>
      <c r="F18" s="282">
        <v>40375.0</v>
      </c>
      <c r="G18" s="282">
        <f t="shared" si="1"/>
        <v>56525</v>
      </c>
      <c r="H18" s="282">
        <v>96900.0</v>
      </c>
      <c r="I18" s="282">
        <v>96900.0</v>
      </c>
    </row>
    <row r="19" ht="13.5" customHeight="1">
      <c r="A19" s="284"/>
      <c r="B19" s="278" t="s">
        <v>585</v>
      </c>
      <c r="C19" s="273"/>
      <c r="D19" s="790" t="s">
        <v>34</v>
      </c>
      <c r="E19" s="282">
        <v>0.0</v>
      </c>
      <c r="F19" s="282">
        <v>0.0</v>
      </c>
      <c r="G19" s="282">
        <f t="shared" si="1"/>
        <v>96900</v>
      </c>
      <c r="H19" s="282">
        <v>96900.0</v>
      </c>
      <c r="I19" s="282">
        <v>96900.0</v>
      </c>
    </row>
    <row r="20" ht="13.5" customHeight="1">
      <c r="A20" s="284"/>
      <c r="B20" s="278" t="s">
        <v>367</v>
      </c>
      <c r="C20" s="273"/>
      <c r="D20" s="790" t="s">
        <v>36</v>
      </c>
      <c r="E20" s="282">
        <v>276000.0</v>
      </c>
      <c r="F20" s="282">
        <v>288000.0</v>
      </c>
      <c r="G20" s="282">
        <f t="shared" si="1"/>
        <v>30000</v>
      </c>
      <c r="H20" s="282">
        <v>318000.0</v>
      </c>
      <c r="I20" s="282">
        <v>318000.0</v>
      </c>
    </row>
    <row r="21" ht="13.5" customHeight="1">
      <c r="A21" s="284"/>
      <c r="B21" s="29" t="s">
        <v>37</v>
      </c>
      <c r="C21" s="273"/>
      <c r="D21" s="790" t="s">
        <v>38</v>
      </c>
      <c r="E21" s="282">
        <v>245000.0</v>
      </c>
      <c r="F21" s="282">
        <v>0.0</v>
      </c>
      <c r="G21" s="282">
        <f t="shared" si="1"/>
        <v>265000</v>
      </c>
      <c r="H21" s="282">
        <v>265000.0</v>
      </c>
      <c r="I21" s="282">
        <v>265000.0</v>
      </c>
    </row>
    <row r="22" ht="13.5" customHeight="1">
      <c r="A22" s="284"/>
      <c r="B22" s="29" t="s">
        <v>573</v>
      </c>
      <c r="C22" s="273"/>
      <c r="D22" s="790" t="s">
        <v>517</v>
      </c>
      <c r="E22" s="282">
        <v>0.0</v>
      </c>
      <c r="F22" s="282">
        <v>279000.0</v>
      </c>
      <c r="G22" s="282">
        <f t="shared" si="1"/>
        <v>274500</v>
      </c>
      <c r="H22" s="282">
        <v>553500.0</v>
      </c>
      <c r="I22" s="282">
        <v>0.0</v>
      </c>
    </row>
    <row r="23" ht="13.5" customHeight="1">
      <c r="A23" s="284"/>
      <c r="B23" s="29" t="s">
        <v>39</v>
      </c>
      <c r="C23" s="273"/>
      <c r="D23" s="790" t="s">
        <v>38</v>
      </c>
      <c r="E23" s="282">
        <v>490000.0</v>
      </c>
      <c r="F23" s="282">
        <v>0.0</v>
      </c>
      <c r="G23" s="282">
        <f t="shared" si="1"/>
        <v>0</v>
      </c>
      <c r="H23" s="282">
        <v>0.0</v>
      </c>
      <c r="I23" s="282">
        <v>0.0</v>
      </c>
    </row>
    <row r="24" ht="13.5" customHeight="1">
      <c r="A24" s="284"/>
      <c r="B24" s="29" t="s">
        <v>40</v>
      </c>
      <c r="C24" s="273"/>
      <c r="D24" s="790" t="s">
        <v>41</v>
      </c>
      <c r="E24" s="282">
        <v>45000.0</v>
      </c>
      <c r="F24" s="282">
        <v>10000.0</v>
      </c>
      <c r="G24" s="282">
        <f t="shared" si="1"/>
        <v>10000</v>
      </c>
      <c r="H24" s="282">
        <v>20000.0</v>
      </c>
      <c r="I24" s="282">
        <v>40000.0</v>
      </c>
    </row>
    <row r="25" ht="13.5" customHeight="1">
      <c r="A25" s="284"/>
      <c r="B25" s="29" t="s">
        <v>44</v>
      </c>
      <c r="C25" s="273"/>
      <c r="D25" s="790" t="s">
        <v>45</v>
      </c>
      <c r="E25" s="282">
        <v>1074826.0</v>
      </c>
      <c r="F25" s="282">
        <v>1169629.0</v>
      </c>
      <c r="G25" s="282">
        <f t="shared" si="1"/>
        <v>77633</v>
      </c>
      <c r="H25" s="282">
        <v>1247262.0</v>
      </c>
      <c r="I25" s="282">
        <v>1299990.0</v>
      </c>
    </row>
    <row r="26" ht="13.5" customHeight="1">
      <c r="A26" s="284"/>
      <c r="B26" s="278" t="s">
        <v>46</v>
      </c>
      <c r="C26" s="273"/>
      <c r="D26" s="790" t="s">
        <v>45</v>
      </c>
      <c r="E26" s="282">
        <v>1116556.0</v>
      </c>
      <c r="F26" s="282">
        <v>0.0</v>
      </c>
      <c r="G26" s="282">
        <f t="shared" si="1"/>
        <v>1247262</v>
      </c>
      <c r="H26" s="282">
        <v>1247262.0</v>
      </c>
      <c r="I26" s="282">
        <v>1299990.0</v>
      </c>
    </row>
    <row r="27" ht="13.5" customHeight="1">
      <c r="A27" s="284"/>
      <c r="B27" s="278" t="s">
        <v>47</v>
      </c>
      <c r="C27" s="273"/>
      <c r="D27" s="790" t="s">
        <v>48</v>
      </c>
      <c r="E27" s="282">
        <v>245000.0</v>
      </c>
      <c r="F27" s="282">
        <v>0.0</v>
      </c>
      <c r="G27" s="282">
        <f t="shared" si="1"/>
        <v>265000</v>
      </c>
      <c r="H27" s="282">
        <v>265000.0</v>
      </c>
      <c r="I27" s="282">
        <v>265000.0</v>
      </c>
    </row>
    <row r="28" ht="13.5" customHeight="1">
      <c r="A28" s="284"/>
      <c r="B28" s="29" t="s">
        <v>51</v>
      </c>
      <c r="C28" s="273"/>
      <c r="D28" s="790" t="s">
        <v>52</v>
      </c>
      <c r="E28" s="282">
        <v>1597625.88</v>
      </c>
      <c r="F28" s="282">
        <v>678236.52</v>
      </c>
      <c r="G28" s="282">
        <f t="shared" si="1"/>
        <v>1114552.48</v>
      </c>
      <c r="H28" s="282">
        <v>1792789.0</v>
      </c>
      <c r="I28" s="282">
        <v>1869876.0</v>
      </c>
    </row>
    <row r="29" ht="13.5" customHeight="1">
      <c r="A29" s="284"/>
      <c r="B29" s="278" t="s">
        <v>370</v>
      </c>
      <c r="C29" s="273"/>
      <c r="D29" s="790" t="s">
        <v>54</v>
      </c>
      <c r="E29" s="282">
        <v>58700.0</v>
      </c>
      <c r="F29" s="282">
        <v>24500.0</v>
      </c>
      <c r="G29" s="282">
        <f t="shared" si="1"/>
        <v>39100</v>
      </c>
      <c r="H29" s="282">
        <v>63600.0</v>
      </c>
      <c r="I29" s="282">
        <v>95400.0</v>
      </c>
    </row>
    <row r="30" ht="13.5" customHeight="1">
      <c r="A30" s="284"/>
      <c r="B30" s="278" t="s">
        <v>55</v>
      </c>
      <c r="C30" s="273"/>
      <c r="D30" s="790" t="s">
        <v>56</v>
      </c>
      <c r="E30" s="282">
        <v>164019.72</v>
      </c>
      <c r="F30" s="282">
        <v>81869.72</v>
      </c>
      <c r="G30" s="282">
        <f t="shared" si="1"/>
        <v>128878.28</v>
      </c>
      <c r="H30" s="282">
        <v>210748.0</v>
      </c>
      <c r="I30" s="282">
        <v>260871.0</v>
      </c>
    </row>
    <row r="31" ht="13.5" customHeight="1">
      <c r="A31" s="284"/>
      <c r="B31" s="29" t="s">
        <v>338</v>
      </c>
      <c r="C31" s="273"/>
      <c r="D31" s="790" t="s">
        <v>58</v>
      </c>
      <c r="E31" s="282">
        <v>58600.0</v>
      </c>
      <c r="F31" s="282">
        <v>24000.0</v>
      </c>
      <c r="G31" s="282">
        <f t="shared" si="1"/>
        <v>39600</v>
      </c>
      <c r="H31" s="282">
        <v>63600.0</v>
      </c>
      <c r="I31" s="282">
        <v>63600.0</v>
      </c>
    </row>
    <row r="32" ht="13.5" customHeight="1">
      <c r="A32" s="284"/>
      <c r="B32" s="29" t="s">
        <v>49</v>
      </c>
      <c r="C32" s="273"/>
      <c r="D32" s="790" t="s">
        <v>50</v>
      </c>
      <c r="E32" s="282">
        <v>0.0</v>
      </c>
      <c r="F32" s="282">
        <v>0.0</v>
      </c>
      <c r="G32" s="282">
        <f t="shared" si="1"/>
        <v>159000</v>
      </c>
      <c r="H32" s="282">
        <v>159000.0</v>
      </c>
      <c r="I32" s="282">
        <v>0.0</v>
      </c>
    </row>
    <row r="33" ht="13.5" customHeight="1">
      <c r="A33" s="284"/>
      <c r="B33" s="29" t="s">
        <v>59</v>
      </c>
      <c r="C33" s="273"/>
      <c r="D33" s="790" t="s">
        <v>60</v>
      </c>
      <c r="E33" s="282">
        <v>1176000.0</v>
      </c>
      <c r="F33" s="282">
        <v>0.0</v>
      </c>
      <c r="G33" s="282">
        <f t="shared" si="1"/>
        <v>0</v>
      </c>
      <c r="H33" s="282">
        <v>0.0</v>
      </c>
      <c r="I33" s="282">
        <v>0.0</v>
      </c>
    </row>
    <row r="34" ht="15.75" customHeight="1">
      <c r="A34" s="286"/>
      <c r="B34" s="311" t="s">
        <v>61</v>
      </c>
      <c r="C34" s="313"/>
      <c r="D34" s="792"/>
      <c r="E34" s="793">
        <f t="shared" ref="E34:I34" si="2">SUM(E12:E33)</f>
        <v>21080998.81</v>
      </c>
      <c r="F34" s="793">
        <f t="shared" si="2"/>
        <v>10067113</v>
      </c>
      <c r="G34" s="793">
        <f t="shared" si="2"/>
        <v>12244352</v>
      </c>
      <c r="H34" s="793">
        <f t="shared" si="2"/>
        <v>22311465</v>
      </c>
      <c r="I34" s="793">
        <f t="shared" si="2"/>
        <v>22825826</v>
      </c>
    </row>
    <row r="35" ht="15.75" customHeight="1">
      <c r="A35" s="284"/>
      <c r="B35" s="34" t="s">
        <v>62</v>
      </c>
      <c r="C35" s="273"/>
      <c r="D35" s="284"/>
      <c r="E35" s="279"/>
      <c r="F35" s="279"/>
      <c r="G35" s="279"/>
      <c r="H35" s="282"/>
      <c r="I35" s="282"/>
    </row>
    <row r="36" ht="13.5" customHeight="1">
      <c r="A36" s="284"/>
      <c r="B36" s="278" t="s">
        <v>341</v>
      </c>
      <c r="C36" s="273"/>
      <c r="D36" s="790" t="s">
        <v>65</v>
      </c>
      <c r="E36" s="282">
        <v>617691.33</v>
      </c>
      <c r="F36" s="36">
        <v>163096.0</v>
      </c>
      <c r="G36" s="282">
        <f t="shared" ref="G36:G41" si="3">H36-F36</f>
        <v>836904</v>
      </c>
      <c r="H36" s="36">
        <v>1000000.0</v>
      </c>
      <c r="I36" s="36">
        <v>800000.0</v>
      </c>
    </row>
    <row r="37" ht="13.5" customHeight="1">
      <c r="A37" s="284"/>
      <c r="B37" s="278" t="s">
        <v>68</v>
      </c>
      <c r="C37" s="274"/>
      <c r="D37" s="790" t="s">
        <v>69</v>
      </c>
      <c r="E37" s="282">
        <v>121250.0</v>
      </c>
      <c r="F37" s="36"/>
      <c r="G37" s="282">
        <f t="shared" si="3"/>
        <v>170000</v>
      </c>
      <c r="H37" s="36">
        <v>170000.0</v>
      </c>
      <c r="I37" s="36">
        <v>100000.0</v>
      </c>
    </row>
    <row r="38" ht="13.5" customHeight="1">
      <c r="A38" s="284"/>
      <c r="B38" s="278" t="s">
        <v>419</v>
      </c>
      <c r="C38" s="274"/>
      <c r="D38" s="794" t="s">
        <v>69</v>
      </c>
      <c r="E38" s="282">
        <f>1002292.51+809162.73</f>
        <v>1811455.24</v>
      </c>
      <c r="F38" s="347">
        <v>435327.0</v>
      </c>
      <c r="G38" s="282">
        <f t="shared" si="3"/>
        <v>1564673</v>
      </c>
      <c r="H38" s="347">
        <v>2000000.0</v>
      </c>
      <c r="I38" s="347">
        <v>992900.0</v>
      </c>
    </row>
    <row r="39" ht="13.5" customHeight="1">
      <c r="A39" s="284"/>
      <c r="B39" s="278" t="s">
        <v>586</v>
      </c>
      <c r="C39" s="274"/>
      <c r="D39" s="768" t="s">
        <v>587</v>
      </c>
      <c r="E39" s="282">
        <v>54438.0</v>
      </c>
      <c r="F39" s="282">
        <v>28000.0</v>
      </c>
      <c r="G39" s="282">
        <f t="shared" si="3"/>
        <v>0</v>
      </c>
      <c r="H39" s="282">
        <v>28000.0</v>
      </c>
      <c r="I39" s="282">
        <v>0.0</v>
      </c>
    </row>
    <row r="40" ht="13.5" customHeight="1">
      <c r="A40" s="284"/>
      <c r="B40" s="278" t="s">
        <v>73</v>
      </c>
      <c r="C40" s="274"/>
      <c r="D40" s="794" t="s">
        <v>74</v>
      </c>
      <c r="E40" s="282">
        <v>399855.64</v>
      </c>
      <c r="F40" s="282">
        <v>116623.54</v>
      </c>
      <c r="G40" s="282">
        <f t="shared" si="3"/>
        <v>343376.46</v>
      </c>
      <c r="H40" s="282">
        <v>460000.0</v>
      </c>
      <c r="I40" s="282">
        <v>460000.0</v>
      </c>
    </row>
    <row r="41" ht="13.5" customHeight="1">
      <c r="A41" s="268"/>
      <c r="B41" s="294" t="s">
        <v>343</v>
      </c>
      <c r="C41" s="295"/>
      <c r="D41" s="271" t="s">
        <v>344</v>
      </c>
      <c r="E41" s="298">
        <v>1471723.0</v>
      </c>
      <c r="F41" s="298">
        <v>1090385.0</v>
      </c>
      <c r="G41" s="298">
        <f t="shared" si="3"/>
        <v>37015</v>
      </c>
      <c r="H41" s="298">
        <f>1100000+27400</f>
        <v>1127400</v>
      </c>
      <c r="I41" s="298">
        <v>2087400.0</v>
      </c>
    </row>
    <row r="42" ht="15.75" customHeight="1">
      <c r="A42" s="111" t="s">
        <v>588</v>
      </c>
      <c r="E42" s="300"/>
      <c r="F42" s="300"/>
      <c r="G42" s="300"/>
      <c r="H42" s="252"/>
    </row>
    <row r="43" ht="15.75" customHeight="1">
      <c r="A43" s="111"/>
      <c r="E43" s="300"/>
      <c r="F43" s="300"/>
      <c r="G43" s="300"/>
      <c r="H43" s="252"/>
    </row>
    <row r="44" ht="15.75" customHeight="1">
      <c r="A44" s="143" t="s">
        <v>350</v>
      </c>
    </row>
    <row r="45" ht="15.75" customHeight="1">
      <c r="A45" s="301"/>
      <c r="B45" s="301"/>
      <c r="C45" s="301"/>
      <c r="D45" s="301"/>
      <c r="E45" s="301"/>
      <c r="F45" s="795"/>
      <c r="G45" s="795"/>
      <c r="H45" s="795"/>
    </row>
    <row r="46" ht="15.75" customHeight="1">
      <c r="A46" s="750" t="s">
        <v>6</v>
      </c>
      <c r="B46" s="12"/>
      <c r="C46" s="13"/>
      <c r="D46" s="787" t="s">
        <v>329</v>
      </c>
      <c r="E46" s="14" t="s">
        <v>8</v>
      </c>
      <c r="F46" s="15" t="s">
        <v>9</v>
      </c>
      <c r="G46" s="12"/>
      <c r="H46" s="13"/>
      <c r="I46" s="14" t="s">
        <v>10</v>
      </c>
    </row>
    <row r="47" ht="15.75" customHeight="1">
      <c r="A47" s="18"/>
      <c r="C47" s="19"/>
      <c r="D47" s="105" t="s">
        <v>11</v>
      </c>
      <c r="E47" s="21" t="s">
        <v>12</v>
      </c>
      <c r="F47" s="21" t="s">
        <v>13</v>
      </c>
      <c r="G47" s="22" t="s">
        <v>14</v>
      </c>
      <c r="H47" s="21" t="s">
        <v>15</v>
      </c>
      <c r="I47" s="21" t="s">
        <v>16</v>
      </c>
    </row>
    <row r="48" ht="15.75" customHeight="1">
      <c r="A48" s="23"/>
      <c r="B48" s="24"/>
      <c r="C48" s="25"/>
      <c r="D48" s="788"/>
      <c r="E48" s="26" t="s">
        <v>17</v>
      </c>
      <c r="F48" s="27" t="s">
        <v>17</v>
      </c>
      <c r="G48" s="27" t="s">
        <v>18</v>
      </c>
      <c r="H48" s="27" t="s">
        <v>18</v>
      </c>
      <c r="I48" s="27" t="s">
        <v>18</v>
      </c>
    </row>
    <row r="49" ht="13.5" customHeight="1">
      <c r="A49" s="284"/>
      <c r="B49" s="278" t="s">
        <v>75</v>
      </c>
      <c r="C49" s="274"/>
      <c r="D49" s="794" t="s">
        <v>76</v>
      </c>
      <c r="E49" s="282">
        <v>980480.54</v>
      </c>
      <c r="F49" s="282">
        <v>576715.0</v>
      </c>
      <c r="G49" s="282">
        <f t="shared" ref="G49:G62" si="4">H49-F49</f>
        <v>360885</v>
      </c>
      <c r="H49" s="282">
        <f>600000+337600</f>
        <v>937600</v>
      </c>
      <c r="I49" s="282">
        <v>931000.0</v>
      </c>
    </row>
    <row r="50" ht="13.5" customHeight="1">
      <c r="A50" s="284"/>
      <c r="B50" s="278" t="s">
        <v>373</v>
      </c>
      <c r="C50" s="274"/>
      <c r="D50" s="794" t="s">
        <v>346</v>
      </c>
      <c r="E50" s="283">
        <v>28376.0</v>
      </c>
      <c r="F50" s="282">
        <v>3080.0</v>
      </c>
      <c r="G50" s="282">
        <f t="shared" si="4"/>
        <v>36920</v>
      </c>
      <c r="H50" s="282">
        <v>40000.0</v>
      </c>
      <c r="I50" s="282">
        <v>40000.0</v>
      </c>
    </row>
    <row r="51" ht="13.5" customHeight="1">
      <c r="A51" s="284"/>
      <c r="B51" s="278" t="s">
        <v>151</v>
      </c>
      <c r="C51" s="274"/>
      <c r="D51" s="794" t="s">
        <v>152</v>
      </c>
      <c r="E51" s="377">
        <v>113320.77</v>
      </c>
      <c r="F51" s="347">
        <v>74327.06</v>
      </c>
      <c r="G51" s="282">
        <f t="shared" si="4"/>
        <v>45672.94</v>
      </c>
      <c r="H51" s="347">
        <v>120000.0</v>
      </c>
      <c r="I51" s="347">
        <v>160000.0</v>
      </c>
    </row>
    <row r="52" ht="13.5" customHeight="1">
      <c r="A52" s="284"/>
      <c r="B52" s="796" t="s">
        <v>403</v>
      </c>
      <c r="C52" s="797"/>
      <c r="D52" s="798" t="s">
        <v>80</v>
      </c>
      <c r="E52" s="799">
        <v>0.0</v>
      </c>
      <c r="F52" s="799">
        <v>0.0</v>
      </c>
      <c r="G52" s="282">
        <f t="shared" si="4"/>
        <v>5000</v>
      </c>
      <c r="H52" s="799">
        <v>5000.0</v>
      </c>
      <c r="I52" s="799">
        <v>2000.0</v>
      </c>
    </row>
    <row r="53" ht="13.5" customHeight="1">
      <c r="A53" s="284"/>
      <c r="B53" s="278" t="s">
        <v>81</v>
      </c>
      <c r="C53" s="273"/>
      <c r="D53" s="800" t="s">
        <v>82</v>
      </c>
      <c r="E53" s="282">
        <v>47658.86</v>
      </c>
      <c r="F53" s="347">
        <v>8341.55</v>
      </c>
      <c r="G53" s="282">
        <f t="shared" si="4"/>
        <v>66658.45</v>
      </c>
      <c r="H53" s="347">
        <v>75000.0</v>
      </c>
      <c r="I53" s="347">
        <v>70000.0</v>
      </c>
    </row>
    <row r="54" ht="13.5" customHeight="1">
      <c r="A54" s="284"/>
      <c r="B54" s="278" t="s">
        <v>83</v>
      </c>
      <c r="C54" s="273"/>
      <c r="D54" s="800" t="s">
        <v>82</v>
      </c>
      <c r="E54" s="282">
        <v>231600.0</v>
      </c>
      <c r="F54" s="801">
        <v>99000.0</v>
      </c>
      <c r="G54" s="282">
        <f t="shared" si="4"/>
        <v>132600</v>
      </c>
      <c r="H54" s="801">
        <v>231600.0</v>
      </c>
      <c r="I54" s="801">
        <v>231600.0</v>
      </c>
    </row>
    <row r="55" ht="13.5" customHeight="1">
      <c r="A55" s="802"/>
      <c r="B55" s="602" t="s">
        <v>589</v>
      </c>
      <c r="C55" s="275"/>
      <c r="D55" s="803" t="s">
        <v>590</v>
      </c>
      <c r="E55" s="804">
        <v>49000.0</v>
      </c>
      <c r="F55" s="805">
        <v>0.0</v>
      </c>
      <c r="G55" s="282">
        <f t="shared" si="4"/>
        <v>0</v>
      </c>
      <c r="H55" s="805">
        <v>0.0</v>
      </c>
      <c r="I55" s="805">
        <v>0.0</v>
      </c>
    </row>
    <row r="56" ht="13.5" customHeight="1">
      <c r="A56" s="284"/>
      <c r="B56" s="278" t="s">
        <v>347</v>
      </c>
      <c r="C56" s="273"/>
      <c r="D56" s="806" t="s">
        <v>86</v>
      </c>
      <c r="E56" s="377">
        <v>23940.0</v>
      </c>
      <c r="F56" s="347">
        <v>3990.0</v>
      </c>
      <c r="G56" s="282">
        <f t="shared" si="4"/>
        <v>32010</v>
      </c>
      <c r="H56" s="347">
        <v>36000.0</v>
      </c>
      <c r="I56" s="347">
        <v>36000.0</v>
      </c>
    </row>
    <row r="57" ht="13.5" customHeight="1">
      <c r="A57" s="284"/>
      <c r="B57" s="278" t="s">
        <v>591</v>
      </c>
      <c r="C57" s="273"/>
      <c r="D57" s="800" t="s">
        <v>144</v>
      </c>
      <c r="E57" s="377">
        <v>0.0</v>
      </c>
      <c r="F57" s="347">
        <v>0.0</v>
      </c>
      <c r="G57" s="282">
        <f t="shared" si="4"/>
        <v>50000</v>
      </c>
      <c r="H57" s="347">
        <v>50000.0</v>
      </c>
      <c r="I57" s="347">
        <v>0.0</v>
      </c>
    </row>
    <row r="58" ht="13.5" customHeight="1">
      <c r="A58" s="284"/>
      <c r="B58" s="278" t="s">
        <v>592</v>
      </c>
      <c r="C58" s="807"/>
      <c r="D58" s="800" t="s">
        <v>150</v>
      </c>
      <c r="E58" s="378">
        <v>508037.04</v>
      </c>
      <c r="F58" s="347">
        <v>486078.12</v>
      </c>
      <c r="G58" s="282">
        <f t="shared" si="4"/>
        <v>35921.88</v>
      </c>
      <c r="H58" s="347">
        <v>522000.0</v>
      </c>
      <c r="I58" s="347">
        <v>335856.0</v>
      </c>
    </row>
    <row r="59" ht="13.5" customHeight="1">
      <c r="A59" s="284"/>
      <c r="B59" s="29" t="s">
        <v>165</v>
      </c>
      <c r="C59" s="273"/>
      <c r="D59" s="30" t="s">
        <v>99</v>
      </c>
      <c r="E59" s="377">
        <v>14153.0</v>
      </c>
      <c r="F59" s="377">
        <v>11150.0</v>
      </c>
      <c r="G59" s="282">
        <f t="shared" si="4"/>
        <v>38850</v>
      </c>
      <c r="H59" s="377">
        <v>50000.0</v>
      </c>
      <c r="I59" s="377">
        <v>35000.0</v>
      </c>
    </row>
    <row r="60" ht="13.5" customHeight="1">
      <c r="A60" s="284"/>
      <c r="B60" s="29" t="s">
        <v>100</v>
      </c>
      <c r="C60" s="273"/>
      <c r="D60" s="30" t="s">
        <v>101</v>
      </c>
      <c r="E60" s="377">
        <v>294967.0</v>
      </c>
      <c r="F60" s="377">
        <v>21540.0</v>
      </c>
      <c r="G60" s="282">
        <f t="shared" si="4"/>
        <v>178460</v>
      </c>
      <c r="H60" s="377">
        <v>200000.0</v>
      </c>
      <c r="I60" s="377">
        <v>200000.0</v>
      </c>
    </row>
    <row r="61" ht="13.5" customHeight="1">
      <c r="A61" s="284"/>
      <c r="B61" s="808" t="s">
        <v>406</v>
      </c>
      <c r="C61" s="273"/>
      <c r="D61" s="30" t="s">
        <v>103</v>
      </c>
      <c r="E61" s="377">
        <v>0.0</v>
      </c>
      <c r="F61" s="377">
        <v>0.0</v>
      </c>
      <c r="G61" s="282">
        <f t="shared" si="4"/>
        <v>5000</v>
      </c>
      <c r="H61" s="377">
        <v>5000.0</v>
      </c>
      <c r="I61" s="377">
        <v>5000.0</v>
      </c>
    </row>
    <row r="62" ht="13.5" customHeight="1">
      <c r="A62" s="284"/>
      <c r="B62" s="29" t="s">
        <v>270</v>
      </c>
      <c r="C62" s="273"/>
      <c r="D62" s="30" t="s">
        <v>107</v>
      </c>
      <c r="E62" s="377">
        <v>16263.72</v>
      </c>
      <c r="F62" s="377">
        <v>15909.04</v>
      </c>
      <c r="G62" s="282">
        <f t="shared" si="4"/>
        <v>23090.96</v>
      </c>
      <c r="H62" s="377">
        <f>20000+19000</f>
        <v>39000</v>
      </c>
      <c r="I62" s="377">
        <v>35000.0</v>
      </c>
    </row>
    <row r="63" ht="13.5" customHeight="1">
      <c r="A63" s="284"/>
      <c r="B63" s="29" t="s">
        <v>112</v>
      </c>
      <c r="C63" s="273"/>
      <c r="D63" s="21" t="s">
        <v>113</v>
      </c>
      <c r="E63" s="377">
        <v>0.0</v>
      </c>
      <c r="F63" s="377">
        <v>0.0</v>
      </c>
      <c r="G63" s="282">
        <v>0.0</v>
      </c>
      <c r="H63" s="377">
        <v>0.0</v>
      </c>
      <c r="I63" s="377">
        <v>5000.0</v>
      </c>
    </row>
    <row r="64" ht="13.5" customHeight="1">
      <c r="A64" s="284"/>
      <c r="B64" s="278" t="s">
        <v>376</v>
      </c>
      <c r="C64" s="273"/>
      <c r="D64" s="30" t="s">
        <v>109</v>
      </c>
      <c r="E64" s="377">
        <v>39462.01</v>
      </c>
      <c r="F64" s="377">
        <v>30660.88</v>
      </c>
      <c r="G64" s="282">
        <f t="shared" ref="G64:G66" si="5">H64-F64</f>
        <v>28339.12</v>
      </c>
      <c r="H64" s="377">
        <f>40000+19000</f>
        <v>59000</v>
      </c>
      <c r="I64" s="377">
        <v>59000.0</v>
      </c>
    </row>
    <row r="65" ht="13.5" customHeight="1">
      <c r="A65" s="284"/>
      <c r="B65" s="809" t="s">
        <v>348</v>
      </c>
      <c r="C65" s="37"/>
      <c r="D65" s="146" t="s">
        <v>117</v>
      </c>
      <c r="E65" s="58">
        <v>50000.0</v>
      </c>
      <c r="F65" s="82"/>
      <c r="G65" s="282">
        <f t="shared" si="5"/>
        <v>50000</v>
      </c>
      <c r="H65" s="81">
        <v>50000.0</v>
      </c>
      <c r="I65" s="81">
        <v>50000.0</v>
      </c>
    </row>
    <row r="66" ht="13.5" customHeight="1">
      <c r="A66" s="284"/>
      <c r="B66" s="809" t="s">
        <v>118</v>
      </c>
      <c r="C66" s="37"/>
      <c r="D66" s="146" t="s">
        <v>119</v>
      </c>
      <c r="E66" s="58">
        <v>6950.0</v>
      </c>
      <c r="F66" s="113">
        <v>1109.0</v>
      </c>
      <c r="G66" s="282">
        <f t="shared" si="5"/>
        <v>6391</v>
      </c>
      <c r="H66" s="58">
        <v>7500.0</v>
      </c>
      <c r="I66" s="58">
        <v>7500.0</v>
      </c>
    </row>
    <row r="67" ht="13.5" customHeight="1">
      <c r="A67" s="355"/>
      <c r="B67" s="809" t="s">
        <v>593</v>
      </c>
      <c r="C67" s="37"/>
      <c r="D67" s="30" t="s">
        <v>123</v>
      </c>
      <c r="E67" s="58">
        <v>49247.86</v>
      </c>
      <c r="F67" s="113">
        <v>0.0</v>
      </c>
      <c r="G67" s="36">
        <v>0.0</v>
      </c>
      <c r="H67" s="58">
        <v>0.0</v>
      </c>
      <c r="I67" s="58">
        <v>0.0</v>
      </c>
    </row>
    <row r="68" ht="15.75" customHeight="1">
      <c r="A68" s="284"/>
      <c r="B68" s="810" t="s">
        <v>594</v>
      </c>
      <c r="C68" s="252"/>
      <c r="D68" s="803"/>
      <c r="E68" s="283"/>
      <c r="F68" s="343"/>
      <c r="G68" s="811"/>
      <c r="H68" s="812"/>
      <c r="I68" s="812"/>
    </row>
    <row r="69" ht="15.75" customHeight="1">
      <c r="A69" s="284"/>
      <c r="B69" s="34" t="s">
        <v>595</v>
      </c>
      <c r="C69" s="273"/>
      <c r="D69" s="803"/>
      <c r="E69" s="283"/>
      <c r="F69" s="813"/>
      <c r="G69" s="813"/>
      <c r="H69" s="813"/>
      <c r="I69" s="813"/>
    </row>
    <row r="70" ht="15.75" customHeight="1">
      <c r="A70" s="284"/>
      <c r="B70" s="29" t="s">
        <v>596</v>
      </c>
      <c r="C70" s="273"/>
      <c r="D70" s="803" t="s">
        <v>94</v>
      </c>
      <c r="E70" s="283">
        <v>479931.16</v>
      </c>
      <c r="F70" s="813">
        <v>381430.41</v>
      </c>
      <c r="G70" s="814">
        <f>H70-F70</f>
        <v>583873.59</v>
      </c>
      <c r="H70" s="813">
        <f>804456+160848</f>
        <v>965304</v>
      </c>
      <c r="I70" s="813">
        <v>1007568.0</v>
      </c>
    </row>
    <row r="71" ht="18.0" customHeight="1">
      <c r="A71" s="284"/>
      <c r="B71" s="34" t="s">
        <v>597</v>
      </c>
      <c r="C71" s="273"/>
      <c r="D71" s="803"/>
      <c r="E71" s="283"/>
      <c r="F71" s="815"/>
      <c r="G71" s="815"/>
      <c r="H71" s="813"/>
      <c r="I71" s="813"/>
    </row>
    <row r="72" ht="15.75" customHeight="1">
      <c r="A72" s="284"/>
      <c r="B72" s="29" t="s">
        <v>598</v>
      </c>
      <c r="C72" s="273"/>
      <c r="D72" s="803" t="s">
        <v>94</v>
      </c>
      <c r="E72" s="283">
        <v>237680.19</v>
      </c>
      <c r="F72" s="813">
        <v>63378.54</v>
      </c>
      <c r="G72" s="814">
        <f>H72-F72</f>
        <v>97505.46</v>
      </c>
      <c r="H72" s="813">
        <f>134076+26808</f>
        <v>160884</v>
      </c>
      <c r="I72" s="813">
        <f>13994*12</f>
        <v>167928</v>
      </c>
    </row>
    <row r="73" ht="15.75" customHeight="1">
      <c r="A73" s="802"/>
      <c r="B73" s="212" t="s">
        <v>599</v>
      </c>
      <c r="C73" s="275"/>
      <c r="D73" s="280"/>
      <c r="E73" s="115"/>
      <c r="F73" s="82"/>
      <c r="G73" s="168"/>
      <c r="H73" s="82"/>
      <c r="I73" s="82"/>
    </row>
    <row r="74" ht="15.75" customHeight="1">
      <c r="A74" s="802"/>
      <c r="B74" s="816" t="s">
        <v>600</v>
      </c>
      <c r="C74" s="404"/>
      <c r="D74" s="817" t="s">
        <v>94</v>
      </c>
      <c r="E74" s="818">
        <v>117316.51</v>
      </c>
      <c r="F74" s="819">
        <v>0.0</v>
      </c>
      <c r="G74" s="814">
        <f>H74-F74</f>
        <v>0</v>
      </c>
      <c r="H74" s="820">
        <v>0.0</v>
      </c>
      <c r="I74" s="820">
        <v>0.0</v>
      </c>
    </row>
    <row r="75" ht="15.75" customHeight="1">
      <c r="A75" s="802"/>
      <c r="B75" s="212" t="s">
        <v>601</v>
      </c>
      <c r="C75" s="275"/>
      <c r="D75" s="803"/>
      <c r="E75" s="115"/>
      <c r="F75" s="82"/>
      <c r="G75" s="168"/>
      <c r="H75" s="82"/>
      <c r="I75" s="82"/>
    </row>
    <row r="76" ht="15.75" customHeight="1">
      <c r="A76" s="821"/>
      <c r="B76" s="62" t="s">
        <v>602</v>
      </c>
      <c r="C76" s="822"/>
      <c r="D76" s="823" t="s">
        <v>94</v>
      </c>
      <c r="E76" s="824">
        <v>260025.99</v>
      </c>
      <c r="F76" s="199">
        <v>0.0</v>
      </c>
      <c r="G76" s="824">
        <f>H76-F76</f>
        <v>442431</v>
      </c>
      <c r="H76" s="199">
        <f>402228+40203</f>
        <v>442431</v>
      </c>
      <c r="I76" s="199">
        <v>503784.0</v>
      </c>
    </row>
    <row r="77" ht="15.75" customHeight="1">
      <c r="A77" s="275"/>
      <c r="B77" s="816"/>
      <c r="C77" s="404"/>
      <c r="D77" s="404"/>
      <c r="E77" s="825"/>
      <c r="F77" s="187"/>
      <c r="G77" s="302"/>
      <c r="H77" s="187"/>
      <c r="I77" s="187"/>
    </row>
    <row r="78" ht="19.5" customHeight="1">
      <c r="A78" s="111" t="s">
        <v>603</v>
      </c>
      <c r="E78" s="300"/>
      <c r="F78" s="300"/>
      <c r="G78" s="300"/>
      <c r="H78" s="252"/>
    </row>
    <row r="79" ht="15.75" customHeight="1">
      <c r="A79" s="111"/>
      <c r="E79" s="300"/>
      <c r="F79" s="300"/>
      <c r="G79" s="300"/>
      <c r="H79" s="252"/>
    </row>
    <row r="80" ht="15.75" customHeight="1">
      <c r="A80" s="143" t="s">
        <v>350</v>
      </c>
    </row>
    <row r="81" ht="15.75" customHeight="1">
      <c r="A81" s="301"/>
      <c r="B81" s="301"/>
      <c r="C81" s="301"/>
      <c r="D81" s="301"/>
      <c r="E81" s="301"/>
      <c r="F81" s="795"/>
      <c r="G81" s="795"/>
      <c r="H81" s="795"/>
    </row>
    <row r="82" ht="15.75" customHeight="1">
      <c r="A82" s="750" t="s">
        <v>6</v>
      </c>
      <c r="B82" s="12"/>
      <c r="C82" s="13"/>
      <c r="D82" s="787" t="s">
        <v>329</v>
      </c>
      <c r="E82" s="14" t="s">
        <v>8</v>
      </c>
      <c r="F82" s="15" t="s">
        <v>9</v>
      </c>
      <c r="G82" s="12"/>
      <c r="H82" s="13"/>
      <c r="I82" s="14" t="s">
        <v>10</v>
      </c>
    </row>
    <row r="83" ht="15.75" customHeight="1">
      <c r="A83" s="18"/>
      <c r="C83" s="19"/>
      <c r="D83" s="105" t="s">
        <v>11</v>
      </c>
      <c r="E83" s="21" t="s">
        <v>12</v>
      </c>
      <c r="F83" s="21" t="s">
        <v>13</v>
      </c>
      <c r="G83" s="22" t="s">
        <v>14</v>
      </c>
      <c r="H83" s="21" t="s">
        <v>15</v>
      </c>
      <c r="I83" s="21" t="s">
        <v>16</v>
      </c>
    </row>
    <row r="84" ht="15.75" customHeight="1">
      <c r="A84" s="23"/>
      <c r="B84" s="24"/>
      <c r="C84" s="25"/>
      <c r="D84" s="788"/>
      <c r="E84" s="26" t="s">
        <v>17</v>
      </c>
      <c r="F84" s="27" t="s">
        <v>17</v>
      </c>
      <c r="G84" s="27" t="s">
        <v>18</v>
      </c>
      <c r="H84" s="27" t="s">
        <v>18</v>
      </c>
      <c r="I84" s="27" t="s">
        <v>18</v>
      </c>
    </row>
    <row r="85" ht="15.75" customHeight="1">
      <c r="A85" s="802"/>
      <c r="B85" s="34" t="s">
        <v>604</v>
      </c>
      <c r="C85" s="275"/>
      <c r="D85" s="803"/>
      <c r="E85" s="115"/>
      <c r="F85" s="82"/>
      <c r="G85" s="107"/>
      <c r="H85" s="81"/>
      <c r="I85" s="81"/>
    </row>
    <row r="86" ht="15.75" customHeight="1">
      <c r="A86" s="802"/>
      <c r="B86" s="29" t="s">
        <v>605</v>
      </c>
      <c r="C86" s="275"/>
      <c r="D86" s="803" t="s">
        <v>94</v>
      </c>
      <c r="E86" s="814">
        <v>118332.24</v>
      </c>
      <c r="F86" s="461">
        <v>49362.15</v>
      </c>
      <c r="G86" s="814">
        <f>H86-F86</f>
        <v>111521.85</v>
      </c>
      <c r="H86" s="462">
        <f>134076+26808</f>
        <v>160884</v>
      </c>
      <c r="I86" s="462">
        <v>167928.0</v>
      </c>
    </row>
    <row r="87" ht="19.5" customHeight="1">
      <c r="A87" s="802"/>
      <c r="B87" s="235" t="s">
        <v>606</v>
      </c>
      <c r="C87" s="275"/>
      <c r="D87" s="107"/>
      <c r="E87" s="826"/>
      <c r="F87" s="827"/>
      <c r="G87" s="828"/>
      <c r="H87" s="829"/>
      <c r="I87" s="829"/>
      <c r="J87" s="275"/>
      <c r="K87" s="275"/>
      <c r="L87" s="275"/>
      <c r="M87" s="275"/>
      <c r="N87" s="275"/>
      <c r="O87" s="275"/>
      <c r="P87" s="275"/>
      <c r="Q87" s="275"/>
      <c r="R87" s="275"/>
      <c r="S87" s="275"/>
      <c r="T87" s="275"/>
      <c r="U87" s="275"/>
      <c r="V87" s="275"/>
      <c r="W87" s="275"/>
      <c r="X87" s="275"/>
      <c r="Y87" s="275"/>
      <c r="Z87" s="275"/>
      <c r="AA87" s="275"/>
      <c r="AB87" s="275"/>
      <c r="AC87" s="275"/>
    </row>
    <row r="88" ht="17.25" customHeight="1">
      <c r="A88" s="363"/>
      <c r="B88" s="278" t="s">
        <v>68</v>
      </c>
      <c r="C88" s="321"/>
      <c r="D88" s="51" t="s">
        <v>69</v>
      </c>
      <c r="E88" s="377">
        <v>168954.0</v>
      </c>
      <c r="F88" s="82">
        <v>0.0</v>
      </c>
      <c r="G88" s="814">
        <f>H88-F88</f>
        <v>0</v>
      </c>
      <c r="H88" s="81">
        <v>0.0</v>
      </c>
      <c r="I88" s="81">
        <v>0.0</v>
      </c>
    </row>
    <row r="89" ht="9.0" customHeight="1">
      <c r="A89" s="363"/>
      <c r="B89" s="278"/>
      <c r="C89" s="273"/>
      <c r="D89" s="51"/>
      <c r="E89" s="377"/>
      <c r="F89" s="113"/>
      <c r="G89" s="347"/>
      <c r="H89" s="58"/>
      <c r="I89" s="58"/>
    </row>
    <row r="90" ht="15.75" customHeight="1">
      <c r="A90" s="284"/>
      <c r="B90" s="830" t="s">
        <v>607</v>
      </c>
      <c r="C90" s="321"/>
      <c r="D90" s="51"/>
      <c r="E90" s="125"/>
      <c r="F90" s="831"/>
      <c r="G90" s="126"/>
      <c r="H90" s="233"/>
      <c r="I90" s="233"/>
    </row>
    <row r="91" ht="15.75" customHeight="1">
      <c r="A91" s="284"/>
      <c r="B91" s="273" t="s">
        <v>419</v>
      </c>
      <c r="C91" s="321"/>
      <c r="D91" s="51" t="s">
        <v>69</v>
      </c>
      <c r="E91" s="282">
        <v>0.0</v>
      </c>
      <c r="F91" s="208">
        <v>0.0</v>
      </c>
      <c r="G91" s="347">
        <f t="shared" ref="G91:G93" si="6">H91-F91</f>
        <v>64000</v>
      </c>
      <c r="H91" s="77">
        <v>64000.0</v>
      </c>
      <c r="I91" s="77">
        <v>64000.0</v>
      </c>
    </row>
    <row r="92" ht="15.75" customHeight="1">
      <c r="A92" s="284"/>
      <c r="B92" s="273" t="s">
        <v>110</v>
      </c>
      <c r="C92" s="321"/>
      <c r="D92" s="107" t="s">
        <v>111</v>
      </c>
      <c r="E92" s="282">
        <v>47065.22</v>
      </c>
      <c r="F92" s="208">
        <v>0.0</v>
      </c>
      <c r="G92" s="347">
        <f t="shared" si="6"/>
        <v>72000</v>
      </c>
      <c r="H92" s="77">
        <v>72000.0</v>
      </c>
      <c r="I92" s="77">
        <v>0.0</v>
      </c>
    </row>
    <row r="93" ht="15.75" customHeight="1">
      <c r="A93" s="284"/>
      <c r="B93" s="6" t="s">
        <v>608</v>
      </c>
      <c r="C93" s="321"/>
      <c r="D93" s="107" t="s">
        <v>94</v>
      </c>
      <c r="E93" s="282">
        <v>174000.0</v>
      </c>
      <c r="F93" s="77">
        <v>0.0</v>
      </c>
      <c r="G93" s="347">
        <f t="shared" si="6"/>
        <v>840000</v>
      </c>
      <c r="H93" s="77">
        <v>840000.0</v>
      </c>
      <c r="I93" s="77">
        <v>840000.0</v>
      </c>
    </row>
    <row r="94" ht="9.75" customHeight="1">
      <c r="A94" s="284"/>
      <c r="B94" s="278"/>
      <c r="C94" s="273"/>
      <c r="D94" s="51"/>
      <c r="E94" s="377"/>
      <c r="F94" s="77"/>
      <c r="G94" s="347"/>
      <c r="H94" s="77"/>
      <c r="I94" s="77"/>
    </row>
    <row r="95" ht="17.25" customHeight="1">
      <c r="A95" s="284"/>
      <c r="B95" s="830" t="s">
        <v>609</v>
      </c>
      <c r="C95" s="321"/>
      <c r="D95" s="832"/>
      <c r="E95" s="125"/>
      <c r="F95" s="121"/>
      <c r="G95" s="125"/>
      <c r="H95" s="121"/>
      <c r="I95" s="121"/>
    </row>
    <row r="96" ht="15.75" customHeight="1">
      <c r="A96" s="284"/>
      <c r="B96" s="273" t="s">
        <v>419</v>
      </c>
      <c r="C96" s="321"/>
      <c r="D96" s="51" t="s">
        <v>69</v>
      </c>
      <c r="E96" s="282">
        <v>30950.0</v>
      </c>
      <c r="F96" s="58">
        <v>26909.0</v>
      </c>
      <c r="G96" s="282">
        <f>H96-F96</f>
        <v>98091</v>
      </c>
      <c r="H96" s="58">
        <v>125000.0</v>
      </c>
      <c r="I96" s="58">
        <v>25000.0</v>
      </c>
    </row>
    <row r="97" ht="20.25" customHeight="1">
      <c r="A97" s="284"/>
      <c r="B97" s="830" t="s">
        <v>610</v>
      </c>
      <c r="C97" s="833"/>
      <c r="D97" s="460"/>
      <c r="E97" s="36"/>
      <c r="F97" s="377"/>
      <c r="G97" s="36"/>
      <c r="H97" s="377"/>
      <c r="I97" s="377"/>
    </row>
    <row r="98" ht="15.75" customHeight="1">
      <c r="A98" s="284"/>
      <c r="B98" s="273" t="s">
        <v>419</v>
      </c>
      <c r="C98" s="321"/>
      <c r="D98" s="51" t="s">
        <v>69</v>
      </c>
      <c r="E98" s="36">
        <v>31600.0</v>
      </c>
      <c r="F98" s="58">
        <v>0.0</v>
      </c>
      <c r="G98" s="36">
        <f>H98-F98</f>
        <v>33000</v>
      </c>
      <c r="H98" s="58">
        <v>33000.0</v>
      </c>
      <c r="I98" s="58">
        <v>33000.0</v>
      </c>
    </row>
    <row r="99" ht="18.0" customHeight="1">
      <c r="A99" s="284"/>
      <c r="B99" s="810" t="s">
        <v>611</v>
      </c>
      <c r="C99" s="321"/>
      <c r="D99" s="51"/>
      <c r="E99" s="36"/>
      <c r="F99" s="36"/>
      <c r="G99" s="36"/>
      <c r="H99" s="52"/>
      <c r="I99" s="52"/>
    </row>
    <row r="100" ht="15.75" customHeight="1">
      <c r="A100" s="284"/>
      <c r="B100" s="6" t="s">
        <v>419</v>
      </c>
      <c r="C100" s="66"/>
      <c r="D100" s="51" t="s">
        <v>69</v>
      </c>
      <c r="E100" s="36">
        <v>185014.0</v>
      </c>
      <c r="F100" s="36">
        <v>4617.0</v>
      </c>
      <c r="G100" s="36">
        <f t="shared" ref="G100:G105" si="7">H100-F100</f>
        <v>115383</v>
      </c>
      <c r="H100" s="36">
        <v>120000.0</v>
      </c>
      <c r="I100" s="36">
        <v>0.0</v>
      </c>
    </row>
    <row r="101" ht="15.75" customHeight="1">
      <c r="A101" s="363"/>
      <c r="B101" s="29" t="s">
        <v>343</v>
      </c>
      <c r="C101" s="252"/>
      <c r="D101" s="834" t="s">
        <v>344</v>
      </c>
      <c r="E101" s="77">
        <v>528775.0</v>
      </c>
      <c r="F101" s="208">
        <v>285000.0</v>
      </c>
      <c r="G101" s="36">
        <f t="shared" si="7"/>
        <v>15000</v>
      </c>
      <c r="H101" s="208">
        <v>300000.0</v>
      </c>
      <c r="I101" s="208">
        <v>13750.0</v>
      </c>
    </row>
    <row r="102" ht="15.75" customHeight="1">
      <c r="A102" s="835"/>
      <c r="B102" s="174" t="s">
        <v>612</v>
      </c>
      <c r="C102" s="836"/>
      <c r="D102" s="837" t="s">
        <v>94</v>
      </c>
      <c r="E102" s="227">
        <v>118332.24</v>
      </c>
      <c r="F102" s="227">
        <v>51776.93</v>
      </c>
      <c r="G102" s="36">
        <f t="shared" si="7"/>
        <v>109107.07</v>
      </c>
      <c r="H102" s="227">
        <f>134076+26808</f>
        <v>160884</v>
      </c>
      <c r="I102" s="227">
        <v>167928.0</v>
      </c>
    </row>
    <row r="103" ht="15.75" customHeight="1">
      <c r="A103" s="363"/>
      <c r="B103" s="29" t="s">
        <v>613</v>
      </c>
      <c r="C103" s="252"/>
      <c r="D103" s="834" t="s">
        <v>587</v>
      </c>
      <c r="E103" s="77">
        <v>418600.0</v>
      </c>
      <c r="F103" s="208">
        <v>0.0</v>
      </c>
      <c r="G103" s="36">
        <f t="shared" si="7"/>
        <v>0</v>
      </c>
      <c r="H103" s="208">
        <v>0.0</v>
      </c>
      <c r="I103" s="208">
        <v>0.0</v>
      </c>
    </row>
    <row r="104" ht="15.75" customHeight="1">
      <c r="A104" s="363"/>
      <c r="B104" s="29" t="s">
        <v>614</v>
      </c>
      <c r="C104" s="252"/>
      <c r="D104" s="834" t="s">
        <v>344</v>
      </c>
      <c r="E104" s="77">
        <v>1148803.0</v>
      </c>
      <c r="F104" s="208">
        <v>0.0</v>
      </c>
      <c r="G104" s="36">
        <f t="shared" si="7"/>
        <v>0</v>
      </c>
      <c r="H104" s="208">
        <v>0.0</v>
      </c>
      <c r="I104" s="208">
        <v>0.0</v>
      </c>
    </row>
    <row r="105" ht="15.75" customHeight="1">
      <c r="A105" s="363"/>
      <c r="B105" s="29" t="s">
        <v>75</v>
      </c>
      <c r="C105" s="252"/>
      <c r="D105" s="834" t="s">
        <v>76</v>
      </c>
      <c r="E105" s="77">
        <v>267459.33</v>
      </c>
      <c r="F105" s="208">
        <v>0.0</v>
      </c>
      <c r="G105" s="36">
        <f t="shared" si="7"/>
        <v>0</v>
      </c>
      <c r="H105" s="208">
        <v>0.0</v>
      </c>
      <c r="I105" s="208">
        <v>0.0</v>
      </c>
    </row>
    <row r="106" ht="18.75" customHeight="1">
      <c r="A106" s="363"/>
      <c r="B106" s="135" t="s">
        <v>615</v>
      </c>
      <c r="C106" s="93"/>
      <c r="D106" s="115"/>
      <c r="E106" s="77"/>
      <c r="F106" s="513"/>
      <c r="G106" s="77"/>
      <c r="H106" s="513"/>
      <c r="I106" s="513"/>
    </row>
    <row r="107" ht="15.75" customHeight="1">
      <c r="A107" s="835"/>
      <c r="B107" s="6" t="s">
        <v>68</v>
      </c>
      <c r="C107" s="66"/>
      <c r="D107" s="51" t="s">
        <v>69</v>
      </c>
      <c r="E107" s="227">
        <v>0.0</v>
      </c>
      <c r="F107" s="227">
        <v>0.0</v>
      </c>
      <c r="G107" s="36">
        <f t="shared" ref="G107:G110" si="8">H107-F107</f>
        <v>340000</v>
      </c>
      <c r="H107" s="227">
        <v>340000.0</v>
      </c>
      <c r="I107" s="227">
        <v>157500.0</v>
      </c>
    </row>
    <row r="108" ht="15.75" customHeight="1">
      <c r="A108" s="835"/>
      <c r="B108" s="174" t="s">
        <v>616</v>
      </c>
      <c r="C108" s="836"/>
      <c r="D108" s="837" t="s">
        <v>587</v>
      </c>
      <c r="E108" s="227">
        <v>0.0</v>
      </c>
      <c r="F108" s="227">
        <v>505000.0</v>
      </c>
      <c r="G108" s="36">
        <f t="shared" si="8"/>
        <v>40000</v>
      </c>
      <c r="H108" s="227">
        <v>545000.0</v>
      </c>
      <c r="I108" s="227">
        <v>200000.0</v>
      </c>
    </row>
    <row r="109" ht="15.75" customHeight="1">
      <c r="A109" s="835"/>
      <c r="B109" s="29" t="s">
        <v>343</v>
      </c>
      <c r="C109" s="252"/>
      <c r="D109" s="834" t="s">
        <v>344</v>
      </c>
      <c r="E109" s="227">
        <v>0.0</v>
      </c>
      <c r="F109" s="227">
        <v>442240.0</v>
      </c>
      <c r="G109" s="36">
        <f t="shared" si="8"/>
        <v>97760</v>
      </c>
      <c r="H109" s="227">
        <v>540000.0</v>
      </c>
      <c r="I109" s="227">
        <v>200000.0</v>
      </c>
    </row>
    <row r="110" ht="15.75" customHeight="1">
      <c r="A110" s="838"/>
      <c r="B110" s="62" t="s">
        <v>75</v>
      </c>
      <c r="C110" s="522"/>
      <c r="D110" s="839" t="s">
        <v>76</v>
      </c>
      <c r="E110" s="185">
        <v>0.0</v>
      </c>
      <c r="F110" s="185">
        <v>234420.0</v>
      </c>
      <c r="G110" s="65">
        <f t="shared" si="8"/>
        <v>30580</v>
      </c>
      <c r="H110" s="185">
        <v>265000.0</v>
      </c>
      <c r="I110" s="185">
        <v>187000.0</v>
      </c>
    </row>
    <row r="111" ht="15.75" customHeight="1">
      <c r="A111" s="273"/>
      <c r="B111" s="278"/>
      <c r="C111" s="273"/>
      <c r="D111" s="840"/>
      <c r="E111" s="378"/>
      <c r="F111" s="359"/>
      <c r="G111" s="359"/>
      <c r="H111" s="78"/>
      <c r="I111" s="78"/>
    </row>
    <row r="112" ht="15.75" customHeight="1">
      <c r="A112" s="273"/>
      <c r="B112" s="278"/>
      <c r="C112" s="273"/>
      <c r="D112" s="840"/>
      <c r="E112" s="378"/>
      <c r="F112" s="359"/>
      <c r="G112" s="359"/>
      <c r="H112" s="78"/>
      <c r="I112" s="78"/>
    </row>
    <row r="113" ht="15.75" customHeight="1">
      <c r="A113" s="111" t="s">
        <v>617</v>
      </c>
      <c r="E113" s="300"/>
      <c r="F113" s="300"/>
      <c r="G113" s="300"/>
      <c r="H113" s="252"/>
    </row>
    <row r="114" ht="15.75" customHeight="1">
      <c r="A114" s="111"/>
      <c r="E114" s="300"/>
      <c r="F114" s="300"/>
      <c r="G114" s="300"/>
      <c r="H114" s="252"/>
    </row>
    <row r="115" ht="15.75" customHeight="1">
      <c r="A115" s="143" t="s">
        <v>350</v>
      </c>
    </row>
    <row r="116" ht="15.75" customHeight="1">
      <c r="A116" s="301"/>
      <c r="B116" s="301"/>
      <c r="C116" s="301"/>
      <c r="D116" s="301"/>
      <c r="E116" s="301"/>
      <c r="F116" s="795"/>
      <c r="G116" s="795"/>
      <c r="H116" s="795"/>
    </row>
    <row r="117" ht="15.75" customHeight="1">
      <c r="A117" s="750" t="s">
        <v>6</v>
      </c>
      <c r="B117" s="12"/>
      <c r="C117" s="13"/>
      <c r="D117" s="787" t="s">
        <v>329</v>
      </c>
      <c r="E117" s="14" t="s">
        <v>8</v>
      </c>
      <c r="F117" s="15" t="s">
        <v>9</v>
      </c>
      <c r="G117" s="12"/>
      <c r="H117" s="13"/>
      <c r="I117" s="14" t="s">
        <v>10</v>
      </c>
    </row>
    <row r="118" ht="15.75" customHeight="1">
      <c r="A118" s="18"/>
      <c r="C118" s="19"/>
      <c r="D118" s="105" t="s">
        <v>11</v>
      </c>
      <c r="E118" s="21" t="s">
        <v>12</v>
      </c>
      <c r="F118" s="21" t="s">
        <v>13</v>
      </c>
      <c r="G118" s="22" t="s">
        <v>14</v>
      </c>
      <c r="H118" s="21" t="s">
        <v>15</v>
      </c>
      <c r="I118" s="21" t="s">
        <v>16</v>
      </c>
    </row>
    <row r="119" ht="15.75" customHeight="1">
      <c r="A119" s="23"/>
      <c r="B119" s="24"/>
      <c r="C119" s="25"/>
      <c r="D119" s="788"/>
      <c r="E119" s="26" t="s">
        <v>17</v>
      </c>
      <c r="F119" s="27" t="s">
        <v>17</v>
      </c>
      <c r="G119" s="27" t="s">
        <v>18</v>
      </c>
      <c r="H119" s="27" t="s">
        <v>18</v>
      </c>
      <c r="I119" s="27" t="s">
        <v>18</v>
      </c>
    </row>
    <row r="120" ht="20.25" customHeight="1">
      <c r="A120" s="835"/>
      <c r="B120" s="841" t="s">
        <v>618</v>
      </c>
      <c r="C120" s="836"/>
      <c r="D120" s="837"/>
      <c r="E120" s="227"/>
      <c r="F120" s="513"/>
      <c r="G120" s="36"/>
      <c r="H120" s="513"/>
      <c r="I120" s="513"/>
    </row>
    <row r="121" ht="15.75" customHeight="1">
      <c r="A121" s="835"/>
      <c r="B121" s="6" t="s">
        <v>68</v>
      </c>
      <c r="C121" s="66"/>
      <c r="D121" s="51" t="s">
        <v>69</v>
      </c>
      <c r="E121" s="227">
        <v>0.0</v>
      </c>
      <c r="F121" s="227">
        <v>99280.0</v>
      </c>
      <c r="G121" s="36">
        <f t="shared" ref="G121:G123" si="9">H121-F121</f>
        <v>181860</v>
      </c>
      <c r="H121" s="227">
        <v>281140.0</v>
      </c>
      <c r="I121" s="227">
        <v>0.0</v>
      </c>
    </row>
    <row r="122" ht="15.75" customHeight="1">
      <c r="A122" s="835"/>
      <c r="B122" s="29" t="s">
        <v>343</v>
      </c>
      <c r="C122" s="252"/>
      <c r="D122" s="834" t="s">
        <v>344</v>
      </c>
      <c r="E122" s="227">
        <v>0.0</v>
      </c>
      <c r="F122" s="227">
        <v>597079.0</v>
      </c>
      <c r="G122" s="36">
        <f t="shared" si="9"/>
        <v>1781</v>
      </c>
      <c r="H122" s="227">
        <v>598860.0</v>
      </c>
      <c r="I122" s="227">
        <v>590000.0</v>
      </c>
    </row>
    <row r="123" ht="15.75" customHeight="1">
      <c r="A123" s="835"/>
      <c r="B123" s="29" t="s">
        <v>75</v>
      </c>
      <c r="C123" s="252"/>
      <c r="D123" s="834" t="s">
        <v>76</v>
      </c>
      <c r="E123" s="227">
        <v>0.0</v>
      </c>
      <c r="F123" s="227">
        <v>120000.0</v>
      </c>
      <c r="G123" s="36">
        <f t="shared" si="9"/>
        <v>0</v>
      </c>
      <c r="H123" s="227">
        <v>120000.0</v>
      </c>
      <c r="I123" s="227">
        <v>120000.0</v>
      </c>
    </row>
    <row r="124" ht="9.0" customHeight="1">
      <c r="A124" s="835"/>
      <c r="B124" s="29"/>
      <c r="C124" s="252"/>
      <c r="D124" s="76"/>
      <c r="E124" s="227"/>
      <c r="F124" s="227"/>
      <c r="G124" s="36"/>
      <c r="H124" s="227"/>
      <c r="I124" s="227"/>
    </row>
    <row r="125" ht="15.75" customHeight="1">
      <c r="A125" s="835"/>
      <c r="B125" s="85" t="s">
        <v>619</v>
      </c>
      <c r="C125" s="252"/>
      <c r="D125" s="76"/>
      <c r="E125" s="227"/>
      <c r="F125" s="842"/>
      <c r="G125" s="36"/>
      <c r="H125" s="842"/>
      <c r="I125" s="842"/>
    </row>
    <row r="126" ht="15.75" customHeight="1">
      <c r="A126" s="835"/>
      <c r="B126" s="29" t="s">
        <v>75</v>
      </c>
      <c r="C126" s="252"/>
      <c r="D126" s="834" t="s">
        <v>76</v>
      </c>
      <c r="E126" s="227">
        <v>0.0</v>
      </c>
      <c r="F126" s="227">
        <v>400410.0</v>
      </c>
      <c r="G126" s="36">
        <f t="shared" ref="G126:G127" si="10">H126-F126</f>
        <v>9590</v>
      </c>
      <c r="H126" s="227">
        <v>410000.0</v>
      </c>
      <c r="I126" s="227">
        <v>0.0</v>
      </c>
    </row>
    <row r="127" ht="15.75" customHeight="1">
      <c r="A127" s="835"/>
      <c r="B127" s="273" t="s">
        <v>136</v>
      </c>
      <c r="C127" s="321"/>
      <c r="D127" s="51" t="s">
        <v>123</v>
      </c>
      <c r="E127" s="227">
        <v>0.0</v>
      </c>
      <c r="F127" s="227">
        <v>0.0</v>
      </c>
      <c r="G127" s="36">
        <f t="shared" si="10"/>
        <v>10000</v>
      </c>
      <c r="H127" s="227">
        <v>10000.0</v>
      </c>
      <c r="I127" s="227">
        <v>0.0</v>
      </c>
    </row>
    <row r="128" ht="9.0" customHeight="1">
      <c r="A128" s="835"/>
      <c r="B128" s="273"/>
      <c r="C128" s="321"/>
      <c r="D128" s="51"/>
      <c r="E128" s="227"/>
      <c r="F128" s="227"/>
      <c r="G128" s="36"/>
      <c r="H128" s="227"/>
      <c r="I128" s="227"/>
    </row>
    <row r="129" ht="15.75" customHeight="1">
      <c r="A129" s="835"/>
      <c r="B129" s="843" t="s">
        <v>620</v>
      </c>
      <c r="C129" s="321"/>
      <c r="D129" s="51"/>
      <c r="E129" s="227"/>
      <c r="F129" s="227"/>
      <c r="G129" s="36"/>
      <c r="H129" s="227"/>
      <c r="I129" s="227"/>
    </row>
    <row r="130" ht="15.75" customHeight="1">
      <c r="A130" s="835"/>
      <c r="B130" s="278" t="s">
        <v>341</v>
      </c>
      <c r="C130" s="321"/>
      <c r="D130" s="790" t="s">
        <v>65</v>
      </c>
      <c r="E130" s="58">
        <v>231099.5</v>
      </c>
      <c r="F130" s="36">
        <v>137532.25</v>
      </c>
      <c r="G130" s="377">
        <f t="shared" ref="G130:G144" si="11">H130-F130</f>
        <v>142467.75</v>
      </c>
      <c r="H130" s="36">
        <v>280000.0</v>
      </c>
      <c r="I130" s="36">
        <v>280000.0</v>
      </c>
    </row>
    <row r="131" ht="15.75" customHeight="1">
      <c r="A131" s="835"/>
      <c r="B131" s="278" t="s">
        <v>68</v>
      </c>
      <c r="C131" s="321"/>
      <c r="D131" s="790" t="s">
        <v>69</v>
      </c>
      <c r="E131" s="58">
        <v>1300.0</v>
      </c>
      <c r="F131" s="36">
        <v>0.0</v>
      </c>
      <c r="G131" s="377">
        <f t="shared" si="11"/>
        <v>10000</v>
      </c>
      <c r="H131" s="36">
        <v>10000.0</v>
      </c>
      <c r="I131" s="36">
        <v>10000.0</v>
      </c>
    </row>
    <row r="132" ht="15.75" customHeight="1">
      <c r="A132" s="835"/>
      <c r="B132" s="273" t="s">
        <v>73</v>
      </c>
      <c r="C132" s="321"/>
      <c r="D132" s="794" t="s">
        <v>74</v>
      </c>
      <c r="E132" s="377">
        <v>24832.9</v>
      </c>
      <c r="F132" s="282">
        <v>11838.19</v>
      </c>
      <c r="G132" s="377">
        <f t="shared" si="11"/>
        <v>18161.81</v>
      </c>
      <c r="H132" s="282">
        <v>30000.0</v>
      </c>
      <c r="I132" s="282">
        <v>33000.0</v>
      </c>
    </row>
    <row r="133" ht="15.75" customHeight="1">
      <c r="A133" s="835"/>
      <c r="B133" s="273" t="s">
        <v>75</v>
      </c>
      <c r="C133" s="321"/>
      <c r="D133" s="794" t="s">
        <v>76</v>
      </c>
      <c r="E133" s="377">
        <v>5900.0</v>
      </c>
      <c r="F133" s="282">
        <v>0.0</v>
      </c>
      <c r="G133" s="377">
        <f t="shared" si="11"/>
        <v>8000</v>
      </c>
      <c r="H133" s="282">
        <v>8000.0</v>
      </c>
      <c r="I133" s="282">
        <v>153000.0</v>
      </c>
    </row>
    <row r="134" ht="15.75" customHeight="1">
      <c r="A134" s="835"/>
      <c r="B134" s="278" t="s">
        <v>373</v>
      </c>
      <c r="C134" s="321"/>
      <c r="D134" s="794" t="s">
        <v>346</v>
      </c>
      <c r="E134" s="377">
        <v>0.0</v>
      </c>
      <c r="F134" s="282">
        <v>0.0</v>
      </c>
      <c r="G134" s="377">
        <f t="shared" si="11"/>
        <v>3000</v>
      </c>
      <c r="H134" s="282">
        <v>3000.0</v>
      </c>
      <c r="I134" s="282">
        <v>3000.0</v>
      </c>
    </row>
    <row r="135" ht="15.75" customHeight="1">
      <c r="A135" s="835"/>
      <c r="B135" s="278" t="s">
        <v>151</v>
      </c>
      <c r="C135" s="321"/>
      <c r="D135" s="794" t="s">
        <v>152</v>
      </c>
      <c r="E135" s="377">
        <v>255555.14</v>
      </c>
      <c r="F135" s="377">
        <v>69582.06</v>
      </c>
      <c r="G135" s="377">
        <f t="shared" si="11"/>
        <v>230417.94</v>
      </c>
      <c r="H135" s="377">
        <v>300000.0</v>
      </c>
      <c r="I135" s="377">
        <v>330000.0</v>
      </c>
    </row>
    <row r="136" ht="15.75" customHeight="1">
      <c r="A136" s="835"/>
      <c r="B136" s="278" t="s">
        <v>81</v>
      </c>
      <c r="C136" s="321"/>
      <c r="D136" s="800" t="s">
        <v>82</v>
      </c>
      <c r="E136" s="282">
        <v>13226.49</v>
      </c>
      <c r="F136" s="377">
        <v>3299.04</v>
      </c>
      <c r="G136" s="377">
        <f t="shared" si="11"/>
        <v>10700.96</v>
      </c>
      <c r="H136" s="377">
        <v>14000.0</v>
      </c>
      <c r="I136" s="377">
        <v>14000.0</v>
      </c>
    </row>
    <row r="137" ht="15.75" customHeight="1">
      <c r="A137" s="835"/>
      <c r="B137" s="278" t="s">
        <v>83</v>
      </c>
      <c r="C137" s="321"/>
      <c r="D137" s="800" t="s">
        <v>82</v>
      </c>
      <c r="E137" s="282">
        <v>30000.0</v>
      </c>
      <c r="F137" s="801">
        <v>10000.0</v>
      </c>
      <c r="G137" s="377">
        <f t="shared" si="11"/>
        <v>20000</v>
      </c>
      <c r="H137" s="801">
        <v>30000.0</v>
      </c>
      <c r="I137" s="801">
        <v>30000.0</v>
      </c>
    </row>
    <row r="138" ht="15.75" customHeight="1">
      <c r="A138" s="835"/>
      <c r="B138" s="278" t="s">
        <v>347</v>
      </c>
      <c r="C138" s="273"/>
      <c r="D138" s="806" t="s">
        <v>86</v>
      </c>
      <c r="E138" s="377">
        <v>8328.24</v>
      </c>
      <c r="F138" s="347">
        <v>2997.0</v>
      </c>
      <c r="G138" s="377">
        <f t="shared" si="11"/>
        <v>9003</v>
      </c>
      <c r="H138" s="347">
        <v>12000.0</v>
      </c>
      <c r="I138" s="347">
        <v>12000.0</v>
      </c>
    </row>
    <row r="139" ht="15.75" customHeight="1">
      <c r="A139" s="835"/>
      <c r="B139" s="278" t="s">
        <v>621</v>
      </c>
      <c r="C139" s="321"/>
      <c r="D139" s="800" t="s">
        <v>150</v>
      </c>
      <c r="E139" s="283">
        <v>434528.15</v>
      </c>
      <c r="F139" s="347">
        <v>486078.12</v>
      </c>
      <c r="G139" s="377">
        <f t="shared" si="11"/>
        <v>35921.88</v>
      </c>
      <c r="H139" s="347">
        <v>522000.0</v>
      </c>
      <c r="I139" s="347">
        <v>0.0</v>
      </c>
    </row>
    <row r="140" ht="15.75" customHeight="1">
      <c r="A140" s="835"/>
      <c r="B140" s="278" t="s">
        <v>622</v>
      </c>
      <c r="C140" s="321"/>
      <c r="D140" s="30" t="s">
        <v>353</v>
      </c>
      <c r="E140" s="77">
        <v>132303.0</v>
      </c>
      <c r="F140" s="81">
        <v>0.0</v>
      </c>
      <c r="G140" s="377">
        <f t="shared" si="11"/>
        <v>0</v>
      </c>
      <c r="H140" s="81">
        <v>0.0</v>
      </c>
      <c r="I140" s="81">
        <v>0.0</v>
      </c>
    </row>
    <row r="141" ht="15.75" customHeight="1">
      <c r="A141" s="835"/>
      <c r="B141" s="278" t="s">
        <v>165</v>
      </c>
      <c r="C141" s="321"/>
      <c r="D141" s="30" t="s">
        <v>99</v>
      </c>
      <c r="E141" s="77">
        <v>0.0</v>
      </c>
      <c r="F141" s="208">
        <v>0.0</v>
      </c>
      <c r="G141" s="377">
        <f t="shared" si="11"/>
        <v>16000</v>
      </c>
      <c r="H141" s="208">
        <v>16000.0</v>
      </c>
      <c r="I141" s="208">
        <v>16000.0</v>
      </c>
    </row>
    <row r="142" ht="15.75" customHeight="1">
      <c r="A142" s="835"/>
      <c r="B142" s="278" t="s">
        <v>100</v>
      </c>
      <c r="C142" s="321"/>
      <c r="D142" s="30" t="s">
        <v>101</v>
      </c>
      <c r="E142" s="77">
        <v>189362.0</v>
      </c>
      <c r="F142" s="377">
        <v>131700.0</v>
      </c>
      <c r="G142" s="377">
        <f t="shared" si="11"/>
        <v>88300</v>
      </c>
      <c r="H142" s="377">
        <v>220000.0</v>
      </c>
      <c r="I142" s="377">
        <v>300000.0</v>
      </c>
    </row>
    <row r="143" ht="15.75" customHeight="1">
      <c r="A143" s="835"/>
      <c r="B143" s="29" t="s">
        <v>270</v>
      </c>
      <c r="C143" s="321"/>
      <c r="D143" s="30" t="s">
        <v>107</v>
      </c>
      <c r="E143" s="77">
        <v>11646.24</v>
      </c>
      <c r="F143" s="377">
        <v>8347.18</v>
      </c>
      <c r="G143" s="377">
        <f t="shared" si="11"/>
        <v>3652.82</v>
      </c>
      <c r="H143" s="377">
        <v>12000.0</v>
      </c>
      <c r="I143" s="377">
        <v>13000.0</v>
      </c>
    </row>
    <row r="144" ht="15.75" customHeight="1">
      <c r="A144" s="838"/>
      <c r="B144" s="294" t="s">
        <v>376</v>
      </c>
      <c r="C144" s="270"/>
      <c r="D144" s="26" t="s">
        <v>109</v>
      </c>
      <c r="E144" s="91">
        <v>56000.0</v>
      </c>
      <c r="F144" s="844">
        <v>11810.64</v>
      </c>
      <c r="G144" s="844">
        <f t="shared" si="11"/>
        <v>44189.36</v>
      </c>
      <c r="H144" s="844">
        <v>56000.0</v>
      </c>
      <c r="I144" s="844">
        <v>63840.0</v>
      </c>
    </row>
    <row r="145" ht="15.75" customHeight="1">
      <c r="A145" s="845"/>
      <c r="B145" s="278"/>
      <c r="C145" s="321"/>
      <c r="D145" s="16"/>
      <c r="E145" s="78"/>
      <c r="F145" s="378"/>
      <c r="G145" s="378"/>
      <c r="H145" s="378"/>
      <c r="I145" s="378"/>
    </row>
    <row r="146" ht="15.75" customHeight="1">
      <c r="A146" s="845"/>
      <c r="B146" s="278"/>
      <c r="C146" s="321"/>
      <c r="D146" s="16"/>
      <c r="E146" s="78"/>
      <c r="F146" s="378"/>
      <c r="G146" s="378"/>
      <c r="H146" s="378"/>
      <c r="I146" s="378"/>
    </row>
    <row r="147" ht="15.75" customHeight="1">
      <c r="A147" s="845"/>
      <c r="B147" s="278"/>
      <c r="C147" s="321"/>
      <c r="D147" s="16"/>
      <c r="E147" s="78"/>
      <c r="F147" s="378"/>
      <c r="G147" s="378"/>
      <c r="H147" s="378"/>
      <c r="I147" s="378"/>
    </row>
    <row r="148" ht="15.75" customHeight="1">
      <c r="A148" s="845"/>
      <c r="B148" s="278"/>
      <c r="C148" s="321"/>
      <c r="D148" s="16"/>
      <c r="E148" s="78"/>
      <c r="F148" s="378"/>
      <c r="G148" s="378"/>
      <c r="H148" s="378"/>
      <c r="I148" s="378"/>
    </row>
    <row r="149" ht="15.75" customHeight="1">
      <c r="A149" s="111" t="s">
        <v>623</v>
      </c>
      <c r="E149" s="300"/>
      <c r="F149" s="300"/>
      <c r="G149" s="300"/>
      <c r="H149" s="252"/>
    </row>
    <row r="150" ht="15.75" customHeight="1">
      <c r="A150" s="111"/>
      <c r="E150" s="300"/>
      <c r="F150" s="300"/>
      <c r="G150" s="300"/>
      <c r="H150" s="252"/>
    </row>
    <row r="151" ht="15.75" customHeight="1">
      <c r="A151" s="143" t="s">
        <v>350</v>
      </c>
    </row>
    <row r="152" ht="15.75" customHeight="1">
      <c r="A152" s="301"/>
      <c r="B152" s="301"/>
      <c r="C152" s="301"/>
      <c r="D152" s="301"/>
      <c r="E152" s="301"/>
      <c r="F152" s="795"/>
      <c r="G152" s="795"/>
      <c r="H152" s="795"/>
    </row>
    <row r="153" ht="15.75" customHeight="1">
      <c r="A153" s="750" t="s">
        <v>6</v>
      </c>
      <c r="B153" s="12"/>
      <c r="C153" s="13"/>
      <c r="D153" s="787" t="s">
        <v>329</v>
      </c>
      <c r="E153" s="14" t="s">
        <v>8</v>
      </c>
      <c r="F153" s="15" t="s">
        <v>9</v>
      </c>
      <c r="G153" s="12"/>
      <c r="H153" s="13"/>
      <c r="I153" s="14" t="s">
        <v>10</v>
      </c>
    </row>
    <row r="154" ht="15.75" customHeight="1">
      <c r="A154" s="18"/>
      <c r="C154" s="19"/>
      <c r="D154" s="105" t="s">
        <v>11</v>
      </c>
      <c r="E154" s="21" t="s">
        <v>12</v>
      </c>
      <c r="F154" s="21" t="s">
        <v>13</v>
      </c>
      <c r="G154" s="22" t="s">
        <v>14</v>
      </c>
      <c r="H154" s="21" t="s">
        <v>15</v>
      </c>
      <c r="I154" s="21" t="s">
        <v>16</v>
      </c>
    </row>
    <row r="155" ht="15.75" customHeight="1">
      <c r="A155" s="23"/>
      <c r="B155" s="24"/>
      <c r="C155" s="25"/>
      <c r="D155" s="788"/>
      <c r="E155" s="26" t="s">
        <v>17</v>
      </c>
      <c r="F155" s="27" t="s">
        <v>17</v>
      </c>
      <c r="G155" s="27" t="s">
        <v>18</v>
      </c>
      <c r="H155" s="27" t="s">
        <v>18</v>
      </c>
      <c r="I155" s="27" t="s">
        <v>18</v>
      </c>
    </row>
    <row r="156" ht="15.75" customHeight="1">
      <c r="A156" s="835"/>
      <c r="B156" s="809" t="s">
        <v>348</v>
      </c>
      <c r="C156" s="321"/>
      <c r="D156" s="146" t="s">
        <v>117</v>
      </c>
      <c r="E156" s="58">
        <v>8000.0</v>
      </c>
      <c r="F156" s="81">
        <v>10000.0</v>
      </c>
      <c r="G156" s="377">
        <f t="shared" ref="G156:G157" si="12">H156-F156</f>
        <v>0</v>
      </c>
      <c r="H156" s="81">
        <v>10000.0</v>
      </c>
      <c r="I156" s="81">
        <v>10000.0</v>
      </c>
    </row>
    <row r="157" ht="15.75" customHeight="1">
      <c r="A157" s="835"/>
      <c r="B157" s="809" t="s">
        <v>118</v>
      </c>
      <c r="C157" s="321"/>
      <c r="D157" s="146" t="s">
        <v>119</v>
      </c>
      <c r="E157" s="59">
        <v>936.0</v>
      </c>
      <c r="F157" s="58">
        <v>144.0</v>
      </c>
      <c r="G157" s="377">
        <f t="shared" si="12"/>
        <v>856</v>
      </c>
      <c r="H157" s="58">
        <v>1000.0</v>
      </c>
      <c r="I157" s="58">
        <v>1000.0</v>
      </c>
    </row>
    <row r="158" ht="15.75" customHeight="1">
      <c r="A158" s="846"/>
      <c r="B158" s="214" t="s">
        <v>284</v>
      </c>
      <c r="C158" s="847"/>
      <c r="D158" s="848"/>
      <c r="E158" s="849">
        <f t="shared" ref="E158:I158" si="13">SUM(E36:E157)</f>
        <v>12665726.55</v>
      </c>
      <c r="F158" s="849">
        <f t="shared" si="13"/>
        <v>7309563.7</v>
      </c>
      <c r="G158" s="849">
        <f t="shared" si="13"/>
        <v>7981923.3</v>
      </c>
      <c r="H158" s="849">
        <f t="shared" si="13"/>
        <v>15291487</v>
      </c>
      <c r="I158" s="849">
        <f t="shared" si="13"/>
        <v>12357482</v>
      </c>
    </row>
    <row r="159" ht="16.5" customHeight="1">
      <c r="A159" s="672" t="s">
        <v>285</v>
      </c>
      <c r="B159" s="850"/>
      <c r="C159" s="850"/>
      <c r="D159" s="851"/>
      <c r="E159" s="852">
        <f t="shared" ref="E159:I159" si="14">E158+E34</f>
        <v>33746725.36</v>
      </c>
      <c r="F159" s="852">
        <f t="shared" si="14"/>
        <v>17376676.7</v>
      </c>
      <c r="G159" s="852">
        <f t="shared" si="14"/>
        <v>20226275.3</v>
      </c>
      <c r="H159" s="852">
        <f t="shared" si="14"/>
        <v>37602952</v>
      </c>
      <c r="I159" s="852">
        <f t="shared" si="14"/>
        <v>35183308</v>
      </c>
    </row>
    <row r="160" ht="15.75" customHeight="1">
      <c r="A160" s="272"/>
      <c r="B160" s="405" t="s">
        <v>286</v>
      </c>
      <c r="C160" s="273"/>
      <c r="D160" s="279"/>
      <c r="E160" s="282"/>
      <c r="F160" s="283"/>
      <c r="G160" s="282"/>
      <c r="H160" s="283"/>
      <c r="I160" s="283"/>
      <c r="J160" s="301"/>
      <c r="K160" s="301"/>
      <c r="L160" s="301"/>
      <c r="M160" s="301"/>
      <c r="N160" s="301"/>
      <c r="O160" s="301"/>
      <c r="P160" s="252"/>
      <c r="Q160" s="252"/>
      <c r="R160" s="301"/>
      <c r="S160" s="301"/>
      <c r="T160" s="301"/>
      <c r="U160" s="301"/>
      <c r="V160" s="301"/>
      <c r="W160" s="301"/>
      <c r="X160" s="252"/>
      <c r="Y160" s="252"/>
      <c r="Z160" s="301"/>
      <c r="AA160" s="301"/>
      <c r="AB160" s="301"/>
      <c r="AC160" s="301"/>
    </row>
    <row r="161" ht="13.5" customHeight="1">
      <c r="A161" s="853"/>
      <c r="B161" s="37" t="s">
        <v>624</v>
      </c>
      <c r="C161" s="854"/>
      <c r="D161" s="146" t="s">
        <v>288</v>
      </c>
      <c r="E161" s="36">
        <v>154245.0</v>
      </c>
      <c r="F161" s="77">
        <v>35000.0</v>
      </c>
      <c r="G161" s="36">
        <f t="shared" ref="G161:G167" si="15">H161-F161</f>
        <v>0</v>
      </c>
      <c r="H161" s="77">
        <v>35000.0</v>
      </c>
      <c r="I161" s="77">
        <v>40000.0</v>
      </c>
      <c r="J161" s="301"/>
      <c r="K161" s="301"/>
      <c r="L161" s="301"/>
      <c r="M161" s="301"/>
      <c r="N161" s="301"/>
      <c r="O161" s="301"/>
      <c r="P161" s="252"/>
      <c r="Q161" s="252"/>
      <c r="R161" s="301"/>
      <c r="S161" s="301"/>
      <c r="T161" s="301"/>
      <c r="U161" s="301"/>
      <c r="V161" s="301"/>
      <c r="W161" s="301"/>
      <c r="X161" s="252"/>
      <c r="Y161" s="252"/>
      <c r="Z161" s="301"/>
      <c r="AA161" s="301"/>
      <c r="AB161" s="301"/>
      <c r="AC161" s="301"/>
    </row>
    <row r="162" ht="13.5" customHeight="1">
      <c r="A162" s="853"/>
      <c r="B162" s="37" t="s">
        <v>313</v>
      </c>
      <c r="C162" s="854"/>
      <c r="D162" s="146" t="s">
        <v>290</v>
      </c>
      <c r="E162" s="36">
        <v>91385.3</v>
      </c>
      <c r="F162" s="77">
        <v>120000.0</v>
      </c>
      <c r="G162" s="36">
        <f t="shared" si="15"/>
        <v>0</v>
      </c>
      <c r="H162" s="77">
        <v>120000.0</v>
      </c>
      <c r="I162" s="77">
        <v>245000.0</v>
      </c>
      <c r="J162" s="301"/>
      <c r="K162" s="301"/>
      <c r="L162" s="301"/>
      <c r="M162" s="301"/>
      <c r="N162" s="301"/>
      <c r="O162" s="301"/>
      <c r="P162" s="252"/>
      <c r="Q162" s="252"/>
      <c r="R162" s="301"/>
      <c r="S162" s="301"/>
      <c r="T162" s="301"/>
      <c r="U162" s="301"/>
      <c r="V162" s="301"/>
      <c r="W162" s="301"/>
      <c r="X162" s="252"/>
      <c r="Y162" s="252"/>
      <c r="Z162" s="301"/>
      <c r="AA162" s="301"/>
      <c r="AB162" s="301"/>
      <c r="AC162" s="301"/>
    </row>
    <row r="163" ht="13.5" customHeight="1">
      <c r="A163" s="853"/>
      <c r="B163" s="37" t="s">
        <v>625</v>
      </c>
      <c r="C163" s="854"/>
      <c r="D163" s="146" t="s">
        <v>292</v>
      </c>
      <c r="E163" s="81">
        <v>53000.0</v>
      </c>
      <c r="F163" s="58">
        <v>20000.0</v>
      </c>
      <c r="G163" s="36">
        <f t="shared" si="15"/>
        <v>180000</v>
      </c>
      <c r="H163" s="58">
        <f>20000+180000</f>
        <v>200000</v>
      </c>
      <c r="I163" s="58">
        <v>100000.0</v>
      </c>
      <c r="J163" s="301"/>
      <c r="K163" s="301"/>
      <c r="L163" s="301"/>
      <c r="M163" s="301"/>
      <c r="N163" s="301"/>
      <c r="O163" s="301"/>
      <c r="P163" s="252"/>
      <c r="Q163" s="252"/>
      <c r="R163" s="301"/>
      <c r="S163" s="301"/>
      <c r="T163" s="301"/>
      <c r="U163" s="301"/>
      <c r="V163" s="301"/>
      <c r="W163" s="301"/>
      <c r="X163" s="252"/>
      <c r="Y163" s="252"/>
      <c r="Z163" s="301"/>
      <c r="AA163" s="301"/>
      <c r="AB163" s="301"/>
      <c r="AC163" s="301"/>
    </row>
    <row r="164" ht="13.5" customHeight="1">
      <c r="A164" s="853"/>
      <c r="B164" s="37" t="s">
        <v>626</v>
      </c>
      <c r="C164" s="37"/>
      <c r="D164" s="146" t="s">
        <v>296</v>
      </c>
      <c r="E164" s="36">
        <v>140000.0</v>
      </c>
      <c r="F164" s="77">
        <v>0.0</v>
      </c>
      <c r="G164" s="36">
        <f t="shared" si="15"/>
        <v>160000</v>
      </c>
      <c r="H164" s="77">
        <v>160000.0</v>
      </c>
      <c r="I164" s="77">
        <v>320000.0</v>
      </c>
      <c r="J164" s="301"/>
      <c r="K164" s="301"/>
      <c r="L164" s="301"/>
      <c r="M164" s="301"/>
      <c r="N164" s="301"/>
      <c r="O164" s="301"/>
      <c r="P164" s="252"/>
      <c r="Q164" s="252"/>
      <c r="R164" s="301"/>
      <c r="S164" s="301"/>
      <c r="T164" s="301"/>
      <c r="U164" s="301"/>
      <c r="V164" s="301"/>
      <c r="W164" s="301"/>
      <c r="X164" s="252"/>
      <c r="Y164" s="252"/>
      <c r="Z164" s="301"/>
      <c r="AA164" s="301"/>
      <c r="AB164" s="301"/>
      <c r="AC164" s="301"/>
    </row>
    <row r="165" ht="13.5" customHeight="1">
      <c r="A165" s="853"/>
      <c r="B165" s="37" t="s">
        <v>627</v>
      </c>
      <c r="C165" s="854"/>
      <c r="D165" s="146" t="s">
        <v>300</v>
      </c>
      <c r="E165" s="36">
        <v>34500.0</v>
      </c>
      <c r="F165" s="77">
        <v>30000.0</v>
      </c>
      <c r="G165" s="36">
        <f t="shared" si="15"/>
        <v>0</v>
      </c>
      <c r="H165" s="77">
        <v>30000.0</v>
      </c>
      <c r="I165" s="77">
        <v>0.0</v>
      </c>
      <c r="J165" s="301"/>
      <c r="K165" s="301"/>
      <c r="L165" s="301"/>
      <c r="M165" s="301"/>
      <c r="N165" s="301"/>
      <c r="O165" s="301"/>
      <c r="P165" s="252"/>
      <c r="Q165" s="252"/>
      <c r="R165" s="301"/>
      <c r="S165" s="301"/>
      <c r="T165" s="301"/>
      <c r="U165" s="301"/>
      <c r="V165" s="301"/>
      <c r="W165" s="301"/>
      <c r="X165" s="252"/>
      <c r="Y165" s="252"/>
      <c r="Z165" s="301"/>
      <c r="AA165" s="301"/>
      <c r="AB165" s="301"/>
      <c r="AC165" s="301"/>
    </row>
    <row r="166" ht="13.5" customHeight="1">
      <c r="A166" s="853"/>
      <c r="B166" s="37" t="s">
        <v>628</v>
      </c>
      <c r="C166" s="854"/>
      <c r="D166" s="146" t="s">
        <v>294</v>
      </c>
      <c r="E166" s="36">
        <v>323000.0</v>
      </c>
      <c r="F166" s="77">
        <v>0.0</v>
      </c>
      <c r="G166" s="36">
        <f t="shared" si="15"/>
        <v>70000</v>
      </c>
      <c r="H166" s="77">
        <v>70000.0</v>
      </c>
      <c r="I166" s="77">
        <v>0.0</v>
      </c>
      <c r="J166" s="301"/>
      <c r="K166" s="301"/>
      <c r="L166" s="301"/>
      <c r="M166" s="301"/>
      <c r="N166" s="301"/>
      <c r="O166" s="301"/>
      <c r="P166" s="252"/>
      <c r="Q166" s="252"/>
      <c r="R166" s="301"/>
      <c r="S166" s="301"/>
      <c r="T166" s="301"/>
      <c r="U166" s="301"/>
      <c r="V166" s="301"/>
      <c r="W166" s="301"/>
      <c r="X166" s="252"/>
      <c r="Y166" s="252"/>
      <c r="Z166" s="301"/>
      <c r="AA166" s="301"/>
      <c r="AB166" s="301"/>
      <c r="AC166" s="301"/>
    </row>
    <row r="167" ht="13.5" customHeight="1">
      <c r="A167" s="853"/>
      <c r="B167" s="37" t="s">
        <v>629</v>
      </c>
      <c r="C167" s="37"/>
      <c r="D167" s="146" t="s">
        <v>630</v>
      </c>
      <c r="E167" s="36">
        <v>45000.0</v>
      </c>
      <c r="F167" s="77">
        <v>0.0</v>
      </c>
      <c r="G167" s="36">
        <f t="shared" si="15"/>
        <v>0</v>
      </c>
      <c r="H167" s="77">
        <v>0.0</v>
      </c>
      <c r="I167" s="77">
        <v>0.0</v>
      </c>
      <c r="J167" s="301"/>
      <c r="K167" s="301"/>
      <c r="L167" s="301"/>
      <c r="M167" s="301"/>
      <c r="N167" s="301"/>
      <c r="O167" s="301"/>
      <c r="P167" s="252"/>
      <c r="Q167" s="252"/>
      <c r="R167" s="301"/>
      <c r="S167" s="301"/>
      <c r="T167" s="301"/>
      <c r="U167" s="301"/>
      <c r="V167" s="301"/>
      <c r="W167" s="301"/>
      <c r="X167" s="252"/>
      <c r="Y167" s="252"/>
      <c r="Z167" s="301"/>
      <c r="AA167" s="301"/>
      <c r="AB167" s="301"/>
      <c r="AC167" s="301"/>
    </row>
    <row r="168" ht="15.75" customHeight="1">
      <c r="A168" s="272"/>
      <c r="B168" s="140" t="s">
        <v>631</v>
      </c>
      <c r="C168" s="222"/>
      <c r="D168" s="107"/>
      <c r="E168" s="81"/>
      <c r="F168" s="58"/>
      <c r="G168" s="81"/>
      <c r="H168" s="58"/>
      <c r="I168" s="77"/>
      <c r="J168" s="301"/>
      <c r="K168" s="301"/>
      <c r="L168" s="301"/>
      <c r="M168" s="301"/>
      <c r="N168" s="301"/>
      <c r="O168" s="301"/>
      <c r="P168" s="252"/>
      <c r="Q168" s="252"/>
      <c r="R168" s="301"/>
      <c r="S168" s="301"/>
      <c r="T168" s="301"/>
      <c r="U168" s="301"/>
      <c r="V168" s="301"/>
      <c r="W168" s="301"/>
      <c r="X168" s="252"/>
      <c r="Y168" s="252"/>
      <c r="Z168" s="301"/>
      <c r="AA168" s="301"/>
      <c r="AB168" s="301"/>
      <c r="AC168" s="301"/>
    </row>
    <row r="169" ht="15.75" customHeight="1">
      <c r="A169" s="28"/>
      <c r="B169" s="66" t="s">
        <v>632</v>
      </c>
      <c r="C169" s="683"/>
      <c r="D169" s="86" t="s">
        <v>290</v>
      </c>
      <c r="E169" s="81">
        <v>40000.0</v>
      </c>
      <c r="F169" s="81">
        <v>0.0</v>
      </c>
      <c r="G169" s="81">
        <f>H169-F169</f>
        <v>0</v>
      </c>
      <c r="H169" s="81">
        <v>0.0</v>
      </c>
      <c r="I169" s="77">
        <v>0.0</v>
      </c>
      <c r="J169" s="301"/>
      <c r="K169" s="301"/>
      <c r="L169" s="301"/>
      <c r="M169" s="301"/>
      <c r="N169" s="301"/>
      <c r="O169" s="301"/>
      <c r="P169" s="252"/>
      <c r="Q169" s="252"/>
      <c r="R169" s="301"/>
      <c r="S169" s="301"/>
      <c r="T169" s="301"/>
      <c r="U169" s="301"/>
      <c r="V169" s="301"/>
      <c r="W169" s="301"/>
      <c r="X169" s="252"/>
      <c r="Y169" s="252"/>
      <c r="Z169" s="301"/>
      <c r="AA169" s="301"/>
      <c r="AB169" s="301"/>
      <c r="AC169" s="301"/>
    </row>
    <row r="170" ht="15.75" customHeight="1">
      <c r="A170" s="28"/>
      <c r="B170" s="85" t="s">
        <v>633</v>
      </c>
      <c r="C170" s="854"/>
      <c r="D170" s="146"/>
      <c r="E170" s="81"/>
      <c r="F170" s="81"/>
      <c r="G170" s="81"/>
      <c r="H170" s="81"/>
      <c r="I170" s="81"/>
      <c r="J170" s="301"/>
      <c r="K170" s="301"/>
      <c r="L170" s="301"/>
      <c r="M170" s="301"/>
      <c r="N170" s="301"/>
      <c r="O170" s="301"/>
      <c r="P170" s="252"/>
      <c r="Q170" s="252"/>
      <c r="R170" s="301"/>
      <c r="S170" s="301"/>
      <c r="T170" s="301"/>
      <c r="U170" s="301"/>
      <c r="V170" s="301"/>
      <c r="W170" s="301"/>
      <c r="X170" s="252"/>
      <c r="Y170" s="252"/>
      <c r="Z170" s="301"/>
      <c r="AA170" s="301"/>
      <c r="AB170" s="301"/>
      <c r="AC170" s="301"/>
    </row>
    <row r="171" ht="15.75" customHeight="1">
      <c r="A171" s="28"/>
      <c r="B171" s="37" t="s">
        <v>313</v>
      </c>
      <c r="C171" s="854"/>
      <c r="D171" s="146" t="s">
        <v>290</v>
      </c>
      <c r="E171" s="81">
        <v>0.0</v>
      </c>
      <c r="F171" s="81">
        <v>50000.0</v>
      </c>
      <c r="G171" s="81">
        <f t="shared" ref="G171:G173" si="16">H171-F171</f>
        <v>0</v>
      </c>
      <c r="H171" s="81">
        <v>50000.0</v>
      </c>
      <c r="I171" s="81">
        <v>0.0</v>
      </c>
      <c r="J171" s="301"/>
      <c r="K171" s="301"/>
      <c r="L171" s="301"/>
      <c r="M171" s="301"/>
      <c r="N171" s="301"/>
      <c r="O171" s="301"/>
      <c r="P171" s="252"/>
      <c r="Q171" s="252"/>
      <c r="R171" s="301"/>
      <c r="S171" s="301"/>
      <c r="T171" s="301"/>
      <c r="U171" s="301"/>
      <c r="V171" s="301"/>
      <c r="W171" s="301"/>
      <c r="X171" s="252"/>
      <c r="Y171" s="252"/>
      <c r="Z171" s="301"/>
      <c r="AA171" s="301"/>
      <c r="AB171" s="301"/>
      <c r="AC171" s="301"/>
    </row>
    <row r="172" ht="15.75" customHeight="1">
      <c r="A172" s="28"/>
      <c r="B172" s="37" t="s">
        <v>381</v>
      </c>
      <c r="C172" s="854"/>
      <c r="D172" s="146" t="s">
        <v>292</v>
      </c>
      <c r="E172" s="81">
        <v>0.0</v>
      </c>
      <c r="F172" s="81">
        <v>418000.0</v>
      </c>
      <c r="G172" s="81">
        <f t="shared" si="16"/>
        <v>0</v>
      </c>
      <c r="H172" s="81">
        <v>418000.0</v>
      </c>
      <c r="I172" s="81">
        <v>0.0</v>
      </c>
      <c r="J172" s="301"/>
      <c r="K172" s="301"/>
      <c r="L172" s="301"/>
      <c r="M172" s="301"/>
      <c r="N172" s="301"/>
      <c r="O172" s="301"/>
      <c r="P172" s="252"/>
      <c r="Q172" s="252"/>
      <c r="R172" s="301"/>
      <c r="S172" s="301"/>
      <c r="T172" s="301"/>
      <c r="U172" s="301"/>
      <c r="V172" s="301"/>
      <c r="W172" s="301"/>
      <c r="X172" s="252"/>
      <c r="Y172" s="252"/>
      <c r="Z172" s="301"/>
      <c r="AA172" s="301"/>
      <c r="AB172" s="301"/>
      <c r="AC172" s="301"/>
    </row>
    <row r="173" ht="15.75" customHeight="1">
      <c r="A173" s="28"/>
      <c r="B173" s="37" t="s">
        <v>316</v>
      </c>
      <c r="C173" s="854"/>
      <c r="D173" s="146" t="s">
        <v>300</v>
      </c>
      <c r="E173" s="81">
        <v>0.0</v>
      </c>
      <c r="F173" s="81">
        <v>60000.0</v>
      </c>
      <c r="G173" s="81">
        <f t="shared" si="16"/>
        <v>0</v>
      </c>
      <c r="H173" s="81">
        <v>60000.0</v>
      </c>
      <c r="I173" s="81">
        <v>0.0</v>
      </c>
      <c r="J173" s="301"/>
      <c r="K173" s="301"/>
      <c r="L173" s="301"/>
      <c r="M173" s="301"/>
      <c r="N173" s="301"/>
      <c r="O173" s="301"/>
      <c r="P173" s="252"/>
      <c r="Q173" s="252"/>
      <c r="R173" s="301"/>
      <c r="S173" s="301"/>
      <c r="T173" s="301"/>
      <c r="U173" s="301"/>
      <c r="V173" s="301"/>
      <c r="W173" s="301"/>
      <c r="X173" s="252"/>
      <c r="Y173" s="252"/>
      <c r="Z173" s="301"/>
      <c r="AA173" s="301"/>
      <c r="AB173" s="301"/>
      <c r="AC173" s="301"/>
    </row>
    <row r="174" ht="15.75" customHeight="1">
      <c r="A174" s="43"/>
      <c r="B174" s="45" t="s">
        <v>634</v>
      </c>
      <c r="C174" s="855"/>
      <c r="D174" s="220"/>
      <c r="E174" s="856">
        <f t="shared" ref="E174:I174" si="17">SUM(E161:E173)</f>
        <v>881130.3</v>
      </c>
      <c r="F174" s="856">
        <f t="shared" si="17"/>
        <v>733000</v>
      </c>
      <c r="G174" s="856">
        <f t="shared" si="17"/>
        <v>410000</v>
      </c>
      <c r="H174" s="856">
        <f t="shared" si="17"/>
        <v>1143000</v>
      </c>
      <c r="I174" s="856">
        <f t="shared" si="17"/>
        <v>705000</v>
      </c>
      <c r="J174" s="301"/>
      <c r="K174" s="301"/>
      <c r="L174" s="301"/>
      <c r="M174" s="301"/>
      <c r="N174" s="301"/>
      <c r="O174" s="301"/>
      <c r="P174" s="252"/>
      <c r="Q174" s="252"/>
      <c r="R174" s="301"/>
      <c r="S174" s="301"/>
      <c r="T174" s="301"/>
      <c r="U174" s="301"/>
      <c r="V174" s="301"/>
      <c r="W174" s="301"/>
      <c r="X174" s="252"/>
      <c r="Y174" s="252"/>
      <c r="Z174" s="301"/>
      <c r="AA174" s="301"/>
      <c r="AB174" s="301"/>
      <c r="AC174" s="301"/>
    </row>
    <row r="175" ht="15.75" customHeight="1">
      <c r="A175" s="272"/>
      <c r="B175" s="34" t="s">
        <v>408</v>
      </c>
      <c r="C175" s="222"/>
      <c r="D175" s="107"/>
      <c r="E175" s="857"/>
      <c r="F175" s="112"/>
      <c r="G175" s="857"/>
      <c r="H175" s="112"/>
      <c r="I175" s="112"/>
      <c r="J175" s="301"/>
      <c r="K175" s="301"/>
      <c r="L175" s="301"/>
      <c r="M175" s="301"/>
      <c r="N175" s="301"/>
      <c r="O175" s="301"/>
      <c r="P175" s="252"/>
      <c r="Q175" s="252"/>
      <c r="R175" s="301"/>
      <c r="S175" s="301"/>
      <c r="T175" s="301"/>
      <c r="U175" s="301"/>
      <c r="V175" s="301"/>
      <c r="W175" s="301"/>
      <c r="X175" s="252"/>
      <c r="Y175" s="252"/>
      <c r="Z175" s="301"/>
      <c r="AA175" s="301"/>
      <c r="AB175" s="301"/>
      <c r="AC175" s="301"/>
    </row>
    <row r="176" ht="15.75" customHeight="1">
      <c r="A176" s="272"/>
      <c r="B176" s="29" t="s">
        <v>635</v>
      </c>
      <c r="C176" s="222"/>
      <c r="D176" s="107"/>
      <c r="E176" s="81"/>
      <c r="F176" s="58"/>
      <c r="G176" s="81"/>
      <c r="H176" s="58"/>
      <c r="I176" s="58"/>
      <c r="J176" s="301"/>
      <c r="K176" s="301"/>
      <c r="L176" s="301"/>
      <c r="M176" s="301"/>
      <c r="N176" s="301"/>
      <c r="O176" s="301"/>
      <c r="P176" s="252"/>
      <c r="Q176" s="252"/>
      <c r="R176" s="301"/>
      <c r="S176" s="301"/>
      <c r="T176" s="301"/>
      <c r="U176" s="301"/>
      <c r="V176" s="301"/>
      <c r="W176" s="301"/>
      <c r="X176" s="252"/>
      <c r="Y176" s="252"/>
      <c r="Z176" s="301"/>
      <c r="AA176" s="301"/>
      <c r="AB176" s="301"/>
      <c r="AC176" s="301"/>
    </row>
    <row r="177" ht="15.75" customHeight="1">
      <c r="A177" s="272"/>
      <c r="B177" s="29" t="s">
        <v>636</v>
      </c>
      <c r="C177" s="222"/>
      <c r="D177" s="107" t="s">
        <v>468</v>
      </c>
      <c r="E177" s="81">
        <v>0.0</v>
      </c>
      <c r="F177" s="58">
        <v>0.0</v>
      </c>
      <c r="G177" s="81">
        <v>0.0</v>
      </c>
      <c r="H177" s="58">
        <v>0.0</v>
      </c>
      <c r="I177" s="58">
        <v>1000000.0</v>
      </c>
      <c r="J177" s="301"/>
      <c r="K177" s="301"/>
      <c r="L177" s="301"/>
      <c r="M177" s="301"/>
      <c r="N177" s="301"/>
      <c r="O177" s="301"/>
      <c r="P177" s="252"/>
      <c r="Q177" s="252"/>
      <c r="R177" s="301"/>
      <c r="S177" s="301"/>
      <c r="T177" s="301"/>
      <c r="U177" s="301"/>
      <c r="V177" s="301"/>
      <c r="W177" s="301"/>
      <c r="X177" s="252"/>
      <c r="Y177" s="252"/>
      <c r="Z177" s="301"/>
      <c r="AA177" s="301"/>
      <c r="AB177" s="301"/>
      <c r="AC177" s="301"/>
    </row>
    <row r="178" ht="15.75" customHeight="1">
      <c r="A178" s="272"/>
      <c r="B178" s="29" t="s">
        <v>637</v>
      </c>
      <c r="C178" s="222"/>
      <c r="D178" s="107"/>
      <c r="E178" s="81"/>
      <c r="F178" s="58"/>
      <c r="G178" s="81"/>
      <c r="H178" s="58"/>
      <c r="I178" s="58"/>
      <c r="J178" s="301"/>
      <c r="K178" s="301"/>
      <c r="L178" s="301"/>
      <c r="M178" s="301"/>
      <c r="N178" s="301"/>
      <c r="O178" s="301"/>
      <c r="P178" s="252"/>
      <c r="Q178" s="252"/>
      <c r="R178" s="301"/>
      <c r="S178" s="301"/>
      <c r="T178" s="301"/>
      <c r="U178" s="301"/>
      <c r="V178" s="301"/>
      <c r="W178" s="301"/>
      <c r="X178" s="252"/>
      <c r="Y178" s="252"/>
      <c r="Z178" s="301"/>
      <c r="AA178" s="301"/>
      <c r="AB178" s="301"/>
      <c r="AC178" s="301"/>
    </row>
    <row r="179" ht="15.75" customHeight="1">
      <c r="A179" s="272"/>
      <c r="B179" s="29" t="s">
        <v>638</v>
      </c>
      <c r="C179" s="222"/>
      <c r="D179" s="107" t="s">
        <v>639</v>
      </c>
      <c r="E179" s="81">
        <v>0.0</v>
      </c>
      <c r="F179" s="58">
        <v>0.0</v>
      </c>
      <c r="G179" s="81">
        <f>H179-F179</f>
        <v>3000000</v>
      </c>
      <c r="H179" s="58">
        <v>3000000.0</v>
      </c>
      <c r="I179" s="58">
        <v>0.0</v>
      </c>
      <c r="J179" s="301"/>
      <c r="K179" s="301"/>
      <c r="L179" s="301"/>
      <c r="M179" s="301"/>
      <c r="N179" s="301"/>
      <c r="O179" s="301"/>
      <c r="P179" s="252"/>
      <c r="Q179" s="252"/>
      <c r="R179" s="301"/>
      <c r="S179" s="301"/>
      <c r="T179" s="301"/>
      <c r="U179" s="301"/>
      <c r="V179" s="301"/>
      <c r="W179" s="301"/>
      <c r="X179" s="252"/>
      <c r="Y179" s="252"/>
      <c r="Z179" s="301"/>
      <c r="AA179" s="301"/>
      <c r="AB179" s="301"/>
      <c r="AC179" s="301"/>
    </row>
    <row r="180" ht="15.75" customHeight="1">
      <c r="A180" s="858"/>
      <c r="B180" s="409" t="s">
        <v>640</v>
      </c>
      <c r="C180" s="859"/>
      <c r="D180" s="860"/>
      <c r="E180" s="239">
        <f t="shared" ref="E180:I180" si="18">SUM(E175:E179)</f>
        <v>0</v>
      </c>
      <c r="F180" s="239">
        <f t="shared" si="18"/>
        <v>0</v>
      </c>
      <c r="G180" s="239">
        <f t="shared" si="18"/>
        <v>3000000</v>
      </c>
      <c r="H180" s="239">
        <f t="shared" si="18"/>
        <v>3000000</v>
      </c>
      <c r="I180" s="239">
        <f t="shared" si="18"/>
        <v>1000000</v>
      </c>
      <c r="J180" s="301"/>
      <c r="K180" s="301"/>
      <c r="L180" s="301"/>
      <c r="M180" s="301"/>
      <c r="N180" s="301"/>
      <c r="O180" s="301"/>
      <c r="P180" s="252"/>
      <c r="Q180" s="252"/>
      <c r="R180" s="301"/>
      <c r="S180" s="301"/>
      <c r="T180" s="301"/>
      <c r="U180" s="301"/>
      <c r="V180" s="301"/>
      <c r="W180" s="301"/>
      <c r="X180" s="252"/>
      <c r="Y180" s="252"/>
      <c r="Z180" s="301"/>
      <c r="AA180" s="301"/>
      <c r="AB180" s="301"/>
      <c r="AC180" s="301"/>
    </row>
    <row r="181" ht="15.75" customHeight="1">
      <c r="A181" s="861"/>
      <c r="B181" s="862" t="s">
        <v>317</v>
      </c>
      <c r="C181" s="863"/>
      <c r="D181" s="864"/>
      <c r="E181" s="865">
        <f t="shared" ref="E181:I181" si="19">E174+E180</f>
        <v>881130.3</v>
      </c>
      <c r="F181" s="865">
        <f t="shared" si="19"/>
        <v>733000</v>
      </c>
      <c r="G181" s="865">
        <f t="shared" si="19"/>
        <v>3410000</v>
      </c>
      <c r="H181" s="865">
        <f t="shared" si="19"/>
        <v>4143000</v>
      </c>
      <c r="I181" s="865">
        <f t="shared" si="19"/>
        <v>1705000</v>
      </c>
      <c r="J181" s="301"/>
      <c r="K181" s="301"/>
      <c r="L181" s="301"/>
      <c r="M181" s="301"/>
      <c r="N181" s="301"/>
      <c r="O181" s="301"/>
      <c r="P181" s="252"/>
      <c r="Q181" s="252"/>
      <c r="R181" s="301"/>
      <c r="S181" s="301"/>
      <c r="T181" s="301"/>
      <c r="U181" s="301"/>
      <c r="V181" s="301"/>
      <c r="W181" s="301"/>
      <c r="X181" s="252"/>
      <c r="Y181" s="252"/>
      <c r="Z181" s="301"/>
      <c r="AA181" s="301"/>
      <c r="AB181" s="301"/>
      <c r="AC181" s="301"/>
    </row>
    <row r="182" ht="17.25" customHeight="1">
      <c r="A182" s="240" t="s">
        <v>318</v>
      </c>
      <c r="B182" s="866"/>
      <c r="C182" s="866"/>
      <c r="D182" s="867"/>
      <c r="E182" s="868">
        <f t="shared" ref="E182:I182" si="20">E159+E181</f>
        <v>34627855.66</v>
      </c>
      <c r="F182" s="868">
        <f t="shared" si="20"/>
        <v>18109676.7</v>
      </c>
      <c r="G182" s="868">
        <f t="shared" si="20"/>
        <v>23636275.3</v>
      </c>
      <c r="H182" s="868">
        <f t="shared" si="20"/>
        <v>41745952</v>
      </c>
      <c r="I182" s="868">
        <f t="shared" si="20"/>
        <v>36888308</v>
      </c>
    </row>
    <row r="183" ht="12.75" customHeight="1">
      <c r="D183" s="252"/>
      <c r="E183" s="252"/>
      <c r="H183" s="252"/>
      <c r="I183" s="302"/>
    </row>
    <row r="184" ht="12.75" customHeight="1">
      <c r="D184" s="252"/>
      <c r="E184" s="252"/>
      <c r="H184" s="252"/>
      <c r="I184" s="302"/>
    </row>
    <row r="185" ht="16.5" customHeight="1">
      <c r="A185" s="111" t="s">
        <v>641</v>
      </c>
      <c r="E185" s="300"/>
      <c r="F185" s="300"/>
      <c r="G185" s="300"/>
      <c r="H185" s="252"/>
    </row>
    <row r="186" ht="12.75" customHeight="1">
      <c r="A186" s="111"/>
      <c r="E186" s="300"/>
      <c r="F186" s="300"/>
      <c r="G186" s="300"/>
      <c r="H186" s="252"/>
    </row>
    <row r="187" ht="12.75" customHeight="1">
      <c r="A187" s="143" t="s">
        <v>350</v>
      </c>
    </row>
    <row r="188" ht="12.75" customHeight="1">
      <c r="A188" s="301"/>
      <c r="B188" s="301"/>
      <c r="C188" s="301"/>
      <c r="D188" s="301"/>
      <c r="E188" s="301"/>
      <c r="F188" s="795"/>
      <c r="G188" s="795"/>
      <c r="H188" s="795"/>
    </row>
    <row r="189" ht="12.75" customHeight="1">
      <c r="A189" s="750" t="s">
        <v>6</v>
      </c>
      <c r="B189" s="12"/>
      <c r="C189" s="13"/>
      <c r="D189" s="787" t="s">
        <v>329</v>
      </c>
      <c r="E189" s="14" t="s">
        <v>8</v>
      </c>
      <c r="F189" s="15" t="s">
        <v>9</v>
      </c>
      <c r="G189" s="12"/>
      <c r="H189" s="13"/>
      <c r="I189" s="14" t="s">
        <v>10</v>
      </c>
    </row>
    <row r="190" ht="12.75" customHeight="1">
      <c r="A190" s="18"/>
      <c r="C190" s="19"/>
      <c r="D190" s="105" t="s">
        <v>11</v>
      </c>
      <c r="E190" s="21" t="s">
        <v>12</v>
      </c>
      <c r="F190" s="21" t="s">
        <v>13</v>
      </c>
      <c r="G190" s="22" t="s">
        <v>14</v>
      </c>
      <c r="H190" s="21" t="s">
        <v>15</v>
      </c>
      <c r="I190" s="21" t="s">
        <v>16</v>
      </c>
    </row>
    <row r="191" ht="12.75" customHeight="1">
      <c r="A191" s="23"/>
      <c r="B191" s="24"/>
      <c r="C191" s="25"/>
      <c r="D191" s="788"/>
      <c r="E191" s="26" t="s">
        <v>17</v>
      </c>
      <c r="F191" s="27" t="s">
        <v>17</v>
      </c>
      <c r="G191" s="27" t="s">
        <v>18</v>
      </c>
      <c r="H191" s="27" t="s">
        <v>18</v>
      </c>
      <c r="I191" s="27" t="s">
        <v>18</v>
      </c>
    </row>
    <row r="192" ht="9.75" customHeight="1">
      <c r="A192" s="549"/>
      <c r="B192" s="611"/>
      <c r="C192" s="611"/>
      <c r="D192" s="611"/>
      <c r="E192" s="611"/>
      <c r="F192" s="611"/>
      <c r="G192" s="611"/>
      <c r="H192" s="611"/>
      <c r="I192" s="869"/>
    </row>
    <row r="193" ht="12.75" customHeight="1">
      <c r="A193" s="251" t="s">
        <v>319</v>
      </c>
      <c r="B193" s="1"/>
      <c r="C193" s="1"/>
      <c r="D193" s="252"/>
      <c r="E193" s="252"/>
      <c r="F193" s="252"/>
      <c r="G193" s="252"/>
      <c r="H193" s="252"/>
      <c r="I193" s="815"/>
    </row>
    <row r="194" ht="12.75" customHeight="1">
      <c r="A194" s="870" t="s">
        <v>320</v>
      </c>
      <c r="B194" s="252"/>
      <c r="C194" s="252"/>
      <c r="D194" s="252"/>
      <c r="E194" s="16"/>
      <c r="F194" s="252"/>
      <c r="G194" s="252"/>
      <c r="H194" s="8"/>
      <c r="I194" s="871"/>
    </row>
    <row r="195" ht="12.75" customHeight="1">
      <c r="A195" s="363"/>
      <c r="B195" s="252"/>
      <c r="C195" s="252"/>
      <c r="D195" s="252"/>
      <c r="E195" s="252"/>
      <c r="F195" s="252"/>
      <c r="G195" s="252"/>
      <c r="H195" s="5"/>
      <c r="I195" s="871"/>
    </row>
    <row r="196" ht="12.75" customHeight="1">
      <c r="A196" s="363"/>
      <c r="B196" s="252"/>
      <c r="C196" s="252"/>
      <c r="D196" s="252"/>
      <c r="E196" s="252"/>
      <c r="F196" s="252"/>
      <c r="G196" s="252"/>
      <c r="H196" s="252"/>
      <c r="I196" s="306"/>
    </row>
    <row r="197" ht="12.75" customHeight="1">
      <c r="A197" s="363"/>
      <c r="B197" s="252"/>
      <c r="C197" s="252"/>
      <c r="D197" s="252"/>
      <c r="E197" s="2"/>
      <c r="F197" s="252"/>
      <c r="G197" s="252"/>
      <c r="H197" s="8"/>
      <c r="I197" s="871"/>
    </row>
    <row r="198" ht="12.75" customHeight="1">
      <c r="A198" s="363"/>
      <c r="B198" s="5" t="s">
        <v>642</v>
      </c>
      <c r="C198" s="5" t="s">
        <v>323</v>
      </c>
      <c r="G198" s="8" t="s">
        <v>324</v>
      </c>
      <c r="H198" s="5" t="s">
        <v>643</v>
      </c>
      <c r="I198" s="19"/>
      <c r="J198" s="8"/>
    </row>
    <row r="199" ht="12.75" customHeight="1">
      <c r="A199" s="363"/>
      <c r="B199" s="3" t="s">
        <v>644</v>
      </c>
      <c r="C199" s="3" t="s">
        <v>326</v>
      </c>
      <c r="G199" s="2" t="s">
        <v>327</v>
      </c>
      <c r="H199" s="3" t="s">
        <v>327</v>
      </c>
      <c r="I199" s="19"/>
      <c r="J199" s="2"/>
    </row>
    <row r="200" ht="12.75" customHeight="1">
      <c r="A200" s="363"/>
      <c r="B200" s="252"/>
      <c r="C200" s="252"/>
      <c r="D200" s="252"/>
      <c r="E200" s="2"/>
      <c r="F200" s="252"/>
      <c r="G200" s="252"/>
      <c r="H200" s="8"/>
      <c r="I200" s="871"/>
    </row>
    <row r="201" ht="12.75" customHeight="1">
      <c r="A201" s="872"/>
      <c r="B201" s="5"/>
      <c r="C201" s="5"/>
      <c r="E201" s="111"/>
      <c r="F201" s="5"/>
      <c r="G201" s="252"/>
      <c r="H201" s="252"/>
      <c r="I201" s="306"/>
    </row>
    <row r="202" ht="15.75" customHeight="1">
      <c r="A202" s="543"/>
      <c r="B202" s="522"/>
      <c r="C202" s="522"/>
      <c r="D202" s="522"/>
      <c r="E202" s="522"/>
      <c r="F202" s="522"/>
      <c r="G202" s="522"/>
      <c r="H202" s="522"/>
      <c r="I202" s="507"/>
    </row>
    <row r="203" ht="15.75" customHeight="1">
      <c r="E203" s="252"/>
      <c r="H203" s="548"/>
    </row>
    <row r="204" ht="15.75" customHeight="1">
      <c r="B204" s="2"/>
      <c r="E204" s="252"/>
      <c r="H204" s="252"/>
      <c r="I204" s="316"/>
    </row>
    <row r="205" ht="15.75" customHeight="1">
      <c r="E205" s="252"/>
      <c r="H205" s="252"/>
      <c r="I205" s="316"/>
    </row>
    <row r="206" ht="15.75" customHeight="1">
      <c r="E206" s="252"/>
      <c r="H206" s="252"/>
      <c r="I206" s="316"/>
    </row>
    <row r="207" ht="15.75" customHeight="1">
      <c r="E207" s="252"/>
      <c r="H207" s="252"/>
    </row>
    <row r="208" ht="15.75" customHeight="1">
      <c r="E208" s="252"/>
      <c r="H208" s="252"/>
    </row>
    <row r="209" ht="15.75" customHeight="1">
      <c r="E209" s="252"/>
      <c r="H209" s="252"/>
    </row>
    <row r="210" ht="15.75" customHeight="1">
      <c r="E210" s="252"/>
      <c r="H210" s="252"/>
    </row>
    <row r="211" ht="15.75" customHeight="1">
      <c r="E211" s="252"/>
      <c r="H211" s="252"/>
    </row>
    <row r="212" ht="15.75" customHeight="1">
      <c r="E212" s="252"/>
      <c r="H212" s="252"/>
    </row>
    <row r="213" ht="15.75" customHeight="1">
      <c r="E213" s="252"/>
      <c r="H213" s="252"/>
    </row>
    <row r="214" ht="15.75" customHeight="1">
      <c r="E214" s="252"/>
      <c r="H214" s="252"/>
    </row>
    <row r="215" ht="15.75" customHeight="1">
      <c r="E215" s="252"/>
      <c r="H215" s="252"/>
    </row>
    <row r="216" ht="15.75" customHeight="1">
      <c r="E216" s="252"/>
      <c r="H216" s="252"/>
    </row>
    <row r="217" ht="15.75" customHeight="1">
      <c r="E217" s="252"/>
      <c r="H217" s="252"/>
    </row>
    <row r="218" ht="15.75" customHeight="1">
      <c r="E218" s="252"/>
      <c r="H218" s="252"/>
    </row>
    <row r="219" ht="15.75" customHeight="1">
      <c r="E219" s="252"/>
      <c r="H219" s="252"/>
    </row>
    <row r="220" ht="15.75" customHeight="1">
      <c r="E220" s="252"/>
      <c r="H220" s="252"/>
    </row>
    <row r="221" ht="15.75" customHeight="1">
      <c r="E221" s="252"/>
      <c r="H221" s="252"/>
    </row>
    <row r="222" ht="15.75" customHeight="1">
      <c r="E222" s="252"/>
      <c r="H222" s="252"/>
    </row>
    <row r="223" ht="15.75" customHeight="1">
      <c r="E223" s="252"/>
      <c r="H223" s="252"/>
    </row>
    <row r="224" ht="15.75" customHeight="1">
      <c r="E224" s="252"/>
      <c r="H224" s="252"/>
    </row>
    <row r="225" ht="15.75" customHeight="1">
      <c r="E225" s="252"/>
      <c r="H225" s="252"/>
    </row>
    <row r="226" ht="15.75" customHeight="1">
      <c r="E226" s="252"/>
      <c r="H226" s="252"/>
    </row>
    <row r="227" ht="15.75" customHeight="1">
      <c r="E227" s="252"/>
      <c r="H227" s="252"/>
    </row>
    <row r="228" ht="15.75" customHeight="1">
      <c r="E228" s="252"/>
      <c r="H228" s="252"/>
    </row>
    <row r="229" ht="15.75" customHeight="1">
      <c r="E229" s="252"/>
      <c r="H229" s="252"/>
    </row>
    <row r="230" ht="15.75" customHeight="1">
      <c r="E230" s="252"/>
      <c r="H230" s="252"/>
    </row>
    <row r="231" ht="15.75" customHeight="1">
      <c r="E231" s="252"/>
      <c r="H231" s="252"/>
    </row>
    <row r="232" ht="15.75" customHeight="1">
      <c r="E232" s="252"/>
      <c r="H232" s="252"/>
    </row>
    <row r="233" ht="15.75" customHeight="1">
      <c r="E233" s="252"/>
      <c r="H233" s="252"/>
    </row>
    <row r="234" ht="15.75" customHeight="1">
      <c r="E234" s="252"/>
      <c r="H234" s="252"/>
    </row>
    <row r="235" ht="15.75" customHeight="1">
      <c r="E235" s="252"/>
      <c r="H235" s="252"/>
    </row>
    <row r="236" ht="15.75" customHeight="1">
      <c r="E236" s="252"/>
      <c r="H236" s="252"/>
    </row>
    <row r="237" ht="15.75" customHeight="1">
      <c r="E237" s="252"/>
      <c r="H237" s="252"/>
    </row>
    <row r="238" ht="15.75" customHeight="1">
      <c r="E238" s="252"/>
      <c r="H238" s="252"/>
    </row>
    <row r="239" ht="15.75" customHeight="1">
      <c r="E239" s="252"/>
      <c r="H239" s="252"/>
    </row>
    <row r="240" ht="15.75" customHeight="1">
      <c r="E240" s="252"/>
      <c r="H240" s="252"/>
    </row>
    <row r="241" ht="15.75" customHeight="1">
      <c r="E241" s="252"/>
      <c r="H241" s="252"/>
    </row>
    <row r="242" ht="15.75" customHeight="1">
      <c r="E242" s="252"/>
      <c r="H242" s="252"/>
    </row>
    <row r="243" ht="15.75" customHeight="1">
      <c r="E243" s="252"/>
      <c r="H243" s="252"/>
    </row>
    <row r="244" ht="15.75" customHeight="1">
      <c r="E244" s="252"/>
      <c r="H244" s="252"/>
    </row>
    <row r="245" ht="15.75" customHeight="1">
      <c r="E245" s="252"/>
      <c r="H245" s="252"/>
    </row>
    <row r="246" ht="15.75" customHeight="1">
      <c r="E246" s="252"/>
      <c r="H246" s="252"/>
    </row>
    <row r="247" ht="15.75" customHeight="1">
      <c r="E247" s="252"/>
      <c r="H247" s="252"/>
    </row>
    <row r="248" ht="15.75" customHeight="1">
      <c r="E248" s="252"/>
      <c r="H248" s="252"/>
    </row>
    <row r="249" ht="15.75" customHeight="1">
      <c r="E249" s="252"/>
      <c r="H249" s="252"/>
    </row>
    <row r="250" ht="15.75" customHeight="1">
      <c r="E250" s="252"/>
      <c r="H250" s="252"/>
    </row>
    <row r="251" ht="15.75" customHeight="1">
      <c r="E251" s="252"/>
      <c r="H251" s="252"/>
    </row>
    <row r="252" ht="15.75" customHeight="1">
      <c r="E252" s="252"/>
      <c r="H252" s="252"/>
    </row>
    <row r="253" ht="15.75" customHeight="1">
      <c r="E253" s="252"/>
      <c r="H253" s="252"/>
    </row>
    <row r="254" ht="15.75" customHeight="1">
      <c r="E254" s="252"/>
      <c r="H254" s="252"/>
    </row>
    <row r="255" ht="15.75" customHeight="1">
      <c r="E255" s="252"/>
      <c r="H255" s="252"/>
    </row>
    <row r="256" ht="15.75" customHeight="1">
      <c r="E256" s="252"/>
      <c r="H256" s="252"/>
    </row>
    <row r="257" ht="15.75" customHeight="1">
      <c r="E257" s="252"/>
      <c r="H257" s="252"/>
    </row>
    <row r="258" ht="15.75" customHeight="1">
      <c r="E258" s="252"/>
      <c r="H258" s="252"/>
    </row>
    <row r="259" ht="15.75" customHeight="1">
      <c r="E259" s="252"/>
      <c r="H259" s="252"/>
    </row>
    <row r="260" ht="15.75" customHeight="1">
      <c r="E260" s="252"/>
      <c r="H260" s="252"/>
    </row>
    <row r="261" ht="15.75" customHeight="1">
      <c r="E261" s="252"/>
      <c r="H261" s="252"/>
    </row>
    <row r="262" ht="15.75" customHeight="1">
      <c r="E262" s="252"/>
      <c r="H262" s="252"/>
    </row>
    <row r="263" ht="15.75" customHeight="1">
      <c r="E263" s="252"/>
      <c r="H263" s="252"/>
    </row>
    <row r="264" ht="15.75" customHeight="1">
      <c r="E264" s="252"/>
      <c r="H264" s="252"/>
    </row>
    <row r="265" ht="15.75" customHeight="1">
      <c r="E265" s="252"/>
      <c r="H265" s="252"/>
    </row>
    <row r="266" ht="15.75" customHeight="1">
      <c r="E266" s="252"/>
      <c r="H266" s="252"/>
    </row>
    <row r="267" ht="15.75" customHeight="1">
      <c r="E267" s="252"/>
      <c r="H267" s="252"/>
    </row>
    <row r="268" ht="15.75" customHeight="1">
      <c r="E268" s="252"/>
      <c r="H268" s="252"/>
    </row>
    <row r="269" ht="15.75" customHeight="1">
      <c r="E269" s="252"/>
      <c r="H269" s="252"/>
    </row>
    <row r="270" ht="15.75" customHeight="1">
      <c r="E270" s="252"/>
      <c r="H270" s="252"/>
    </row>
    <row r="271" ht="15.75" customHeight="1">
      <c r="E271" s="252"/>
      <c r="H271" s="252"/>
    </row>
    <row r="272" ht="15.75" customHeight="1">
      <c r="E272" s="252"/>
      <c r="H272" s="252"/>
    </row>
    <row r="273" ht="15.75" customHeight="1">
      <c r="E273" s="252"/>
      <c r="H273" s="252"/>
    </row>
    <row r="274" ht="15.75" customHeight="1">
      <c r="E274" s="252"/>
      <c r="H274" s="252"/>
    </row>
    <row r="275" ht="15.75" customHeight="1">
      <c r="E275" s="252"/>
      <c r="H275" s="252"/>
    </row>
    <row r="276" ht="15.75" customHeight="1">
      <c r="E276" s="252"/>
      <c r="H276" s="252"/>
    </row>
    <row r="277" ht="15.75" customHeight="1">
      <c r="E277" s="252"/>
      <c r="H277" s="252"/>
    </row>
    <row r="278" ht="15.75" customHeight="1">
      <c r="E278" s="252"/>
      <c r="H278" s="252"/>
    </row>
    <row r="279" ht="15.75" customHeight="1">
      <c r="E279" s="252"/>
      <c r="H279" s="252"/>
    </row>
    <row r="280" ht="15.75" customHeight="1">
      <c r="E280" s="252"/>
      <c r="H280" s="252"/>
    </row>
    <row r="281" ht="15.75" customHeight="1">
      <c r="E281" s="252"/>
      <c r="H281" s="252"/>
    </row>
    <row r="282" ht="15.75" customHeight="1">
      <c r="E282" s="252"/>
      <c r="H282" s="252"/>
    </row>
    <row r="283" ht="15.75" customHeight="1">
      <c r="E283" s="252"/>
      <c r="H283" s="252"/>
    </row>
    <row r="284" ht="15.75" customHeight="1">
      <c r="E284" s="252"/>
      <c r="H284" s="252"/>
    </row>
    <row r="285" ht="15.75" customHeight="1">
      <c r="E285" s="252"/>
      <c r="H285" s="252"/>
    </row>
    <row r="286" ht="15.75" customHeight="1">
      <c r="E286" s="252"/>
      <c r="H286" s="252"/>
    </row>
    <row r="287" ht="15.75" customHeight="1">
      <c r="E287" s="252"/>
      <c r="H287" s="252"/>
    </row>
    <row r="288" ht="15.75" customHeight="1">
      <c r="E288" s="252"/>
      <c r="H288" s="252"/>
    </row>
    <row r="289" ht="15.75" customHeight="1">
      <c r="E289" s="252"/>
      <c r="H289" s="252"/>
    </row>
    <row r="290" ht="15.75" customHeight="1">
      <c r="E290" s="252"/>
      <c r="H290" s="252"/>
    </row>
    <row r="291" ht="15.75" customHeight="1">
      <c r="E291" s="252"/>
      <c r="H291" s="252"/>
    </row>
    <row r="292" ht="15.75" customHeight="1">
      <c r="E292" s="252"/>
      <c r="H292" s="252"/>
    </row>
    <row r="293" ht="15.75" customHeight="1">
      <c r="E293" s="252"/>
      <c r="H293" s="252"/>
    </row>
    <row r="294" ht="15.75" customHeight="1">
      <c r="E294" s="252"/>
      <c r="H294" s="252"/>
    </row>
    <row r="295" ht="15.75" customHeight="1">
      <c r="E295" s="252"/>
      <c r="H295" s="252"/>
    </row>
    <row r="296" ht="15.75" customHeight="1">
      <c r="E296" s="252"/>
      <c r="H296" s="252"/>
    </row>
    <row r="297" ht="15.75" customHeight="1">
      <c r="E297" s="252"/>
      <c r="H297" s="252"/>
    </row>
    <row r="298" ht="15.75" customHeight="1">
      <c r="E298" s="252"/>
      <c r="H298" s="252"/>
    </row>
    <row r="299" ht="15.75" customHeight="1">
      <c r="E299" s="252"/>
      <c r="H299" s="252"/>
    </row>
    <row r="300" ht="15.75" customHeight="1">
      <c r="E300" s="252"/>
      <c r="H300" s="252"/>
    </row>
    <row r="301" ht="15.75" customHeight="1">
      <c r="E301" s="252"/>
      <c r="H301" s="252"/>
    </row>
    <row r="302" ht="15.75" customHeight="1">
      <c r="E302" s="252"/>
      <c r="H302" s="252"/>
    </row>
    <row r="303" ht="15.75" customHeight="1">
      <c r="E303" s="252"/>
      <c r="H303" s="252"/>
    </row>
    <row r="304" ht="15.75" customHeight="1">
      <c r="E304" s="252"/>
      <c r="H304" s="252"/>
    </row>
    <row r="305" ht="15.75" customHeight="1">
      <c r="E305" s="252"/>
      <c r="H305" s="252"/>
    </row>
    <row r="306" ht="15.75" customHeight="1">
      <c r="E306" s="252"/>
      <c r="H306" s="252"/>
    </row>
    <row r="307" ht="15.75" customHeight="1">
      <c r="E307" s="252"/>
      <c r="H307" s="252"/>
    </row>
    <row r="308" ht="15.75" customHeight="1">
      <c r="E308" s="252"/>
      <c r="H308" s="252"/>
    </row>
    <row r="309" ht="15.75" customHeight="1">
      <c r="E309" s="252"/>
      <c r="H309" s="252"/>
    </row>
    <row r="310" ht="15.75" customHeight="1">
      <c r="E310" s="252"/>
      <c r="H310" s="252"/>
    </row>
    <row r="311" ht="15.75" customHeight="1">
      <c r="E311" s="252"/>
      <c r="H311" s="252"/>
    </row>
    <row r="312" ht="15.75" customHeight="1">
      <c r="E312" s="252"/>
      <c r="H312" s="252"/>
    </row>
    <row r="313" ht="15.75" customHeight="1">
      <c r="E313" s="252"/>
      <c r="H313" s="252"/>
    </row>
    <row r="314" ht="15.75" customHeight="1">
      <c r="E314" s="252"/>
      <c r="H314" s="252"/>
    </row>
    <row r="315" ht="15.75" customHeight="1">
      <c r="E315" s="252"/>
      <c r="H315" s="252"/>
    </row>
    <row r="316" ht="15.75" customHeight="1">
      <c r="E316" s="252"/>
      <c r="H316" s="252"/>
    </row>
    <row r="317" ht="15.75" customHeight="1">
      <c r="E317" s="252"/>
      <c r="H317" s="252"/>
    </row>
    <row r="318" ht="15.75" customHeight="1">
      <c r="E318" s="252"/>
      <c r="H318" s="252"/>
    </row>
    <row r="319" ht="15.75" customHeight="1">
      <c r="E319" s="252"/>
      <c r="H319" s="252"/>
    </row>
    <row r="320" ht="15.75" customHeight="1">
      <c r="E320" s="252"/>
      <c r="H320" s="252"/>
    </row>
    <row r="321" ht="15.75" customHeight="1">
      <c r="E321" s="252"/>
      <c r="H321" s="252"/>
    </row>
    <row r="322" ht="15.75" customHeight="1">
      <c r="E322" s="252"/>
      <c r="H322" s="252"/>
    </row>
    <row r="323" ht="15.75" customHeight="1">
      <c r="E323" s="252"/>
      <c r="H323" s="252"/>
    </row>
    <row r="324" ht="15.75" customHeight="1">
      <c r="E324" s="252"/>
      <c r="H324" s="252"/>
    </row>
    <row r="325" ht="15.75" customHeight="1">
      <c r="E325" s="252"/>
      <c r="H325" s="252"/>
    </row>
    <row r="326" ht="15.75" customHeight="1">
      <c r="E326" s="252"/>
      <c r="H326" s="252"/>
    </row>
    <row r="327" ht="15.75" customHeight="1">
      <c r="E327" s="252"/>
      <c r="H327" s="252"/>
    </row>
    <row r="328" ht="15.75" customHeight="1">
      <c r="E328" s="252"/>
      <c r="H328" s="252"/>
    </row>
    <row r="329" ht="15.75" customHeight="1">
      <c r="E329" s="252"/>
      <c r="H329" s="252"/>
    </row>
    <row r="330" ht="15.75" customHeight="1">
      <c r="E330" s="252"/>
      <c r="H330" s="252"/>
    </row>
    <row r="331" ht="15.75" customHeight="1">
      <c r="E331" s="252"/>
      <c r="H331" s="252"/>
    </row>
    <row r="332" ht="15.75" customHeight="1">
      <c r="E332" s="252"/>
      <c r="H332" s="252"/>
    </row>
    <row r="333" ht="15.75" customHeight="1">
      <c r="E333" s="252"/>
      <c r="H333" s="252"/>
    </row>
    <row r="334" ht="15.75" customHeight="1">
      <c r="E334" s="252"/>
      <c r="H334" s="252"/>
    </row>
    <row r="335" ht="15.75" customHeight="1">
      <c r="E335" s="252"/>
      <c r="H335" s="252"/>
    </row>
    <row r="336" ht="15.75" customHeight="1">
      <c r="E336" s="252"/>
      <c r="H336" s="252"/>
    </row>
    <row r="337" ht="15.75" customHeight="1">
      <c r="E337" s="252"/>
      <c r="H337" s="252"/>
    </row>
    <row r="338" ht="15.75" customHeight="1">
      <c r="E338" s="252"/>
      <c r="H338" s="252"/>
    </row>
    <row r="339" ht="15.75" customHeight="1">
      <c r="E339" s="252"/>
      <c r="H339" s="252"/>
    </row>
    <row r="340" ht="15.75" customHeight="1">
      <c r="E340" s="252"/>
      <c r="H340" s="252"/>
    </row>
    <row r="341" ht="15.75" customHeight="1">
      <c r="E341" s="252"/>
      <c r="H341" s="252"/>
    </row>
    <row r="342" ht="15.75" customHeight="1">
      <c r="E342" s="252"/>
      <c r="H342" s="252"/>
    </row>
    <row r="343" ht="15.75" customHeight="1">
      <c r="E343" s="252"/>
      <c r="H343" s="252"/>
    </row>
    <row r="344" ht="15.75" customHeight="1">
      <c r="E344" s="252"/>
      <c r="H344" s="252"/>
    </row>
    <row r="345" ht="15.75" customHeight="1">
      <c r="E345" s="252"/>
      <c r="H345" s="252"/>
    </row>
    <row r="346" ht="15.75" customHeight="1">
      <c r="E346" s="252"/>
      <c r="H346" s="252"/>
    </row>
    <row r="347" ht="15.75" customHeight="1">
      <c r="E347" s="252"/>
      <c r="H347" s="252"/>
    </row>
    <row r="348" ht="15.75" customHeight="1">
      <c r="E348" s="252"/>
      <c r="H348" s="252"/>
    </row>
    <row r="349" ht="15.75" customHeight="1">
      <c r="E349" s="252"/>
      <c r="H349" s="252"/>
    </row>
    <row r="350" ht="15.75" customHeight="1">
      <c r="E350" s="252"/>
      <c r="H350" s="252"/>
    </row>
    <row r="351" ht="15.75" customHeight="1">
      <c r="E351" s="252"/>
      <c r="H351" s="252"/>
    </row>
    <row r="352" ht="15.75" customHeight="1">
      <c r="E352" s="252"/>
      <c r="H352" s="252"/>
    </row>
    <row r="353" ht="15.75" customHeight="1">
      <c r="E353" s="252"/>
      <c r="H353" s="252"/>
    </row>
    <row r="354" ht="15.75" customHeight="1">
      <c r="E354" s="252"/>
      <c r="H354" s="252"/>
    </row>
    <row r="355" ht="15.75" customHeight="1">
      <c r="E355" s="252"/>
      <c r="H355" s="252"/>
    </row>
    <row r="356" ht="15.75" customHeight="1">
      <c r="E356" s="252"/>
      <c r="H356" s="252"/>
    </row>
    <row r="357" ht="15.75" customHeight="1">
      <c r="E357" s="252"/>
      <c r="H357" s="252"/>
    </row>
    <row r="358" ht="15.75" customHeight="1">
      <c r="E358" s="252"/>
      <c r="H358" s="252"/>
    </row>
    <row r="359" ht="15.75" customHeight="1">
      <c r="E359" s="252"/>
      <c r="H359" s="252"/>
    </row>
    <row r="360" ht="15.75" customHeight="1">
      <c r="E360" s="252"/>
      <c r="H360" s="252"/>
    </row>
    <row r="361" ht="15.75" customHeight="1">
      <c r="E361" s="252"/>
      <c r="H361" s="252"/>
    </row>
    <row r="362" ht="15.75" customHeight="1">
      <c r="E362" s="252"/>
      <c r="H362" s="252"/>
    </row>
    <row r="363" ht="15.75" customHeight="1">
      <c r="E363" s="252"/>
      <c r="H363" s="252"/>
    </row>
    <row r="364" ht="15.75" customHeight="1">
      <c r="E364" s="252"/>
      <c r="H364" s="252"/>
    </row>
    <row r="365" ht="15.75" customHeight="1">
      <c r="E365" s="252"/>
      <c r="H365" s="252"/>
    </row>
    <row r="366" ht="15.75" customHeight="1">
      <c r="E366" s="252"/>
      <c r="H366" s="252"/>
    </row>
    <row r="367" ht="15.75" customHeight="1">
      <c r="E367" s="252"/>
      <c r="H367" s="252"/>
    </row>
    <row r="368" ht="15.75" customHeight="1">
      <c r="E368" s="252"/>
      <c r="H368" s="252"/>
    </row>
    <row r="369" ht="15.75" customHeight="1">
      <c r="E369" s="252"/>
      <c r="H369" s="252"/>
    </row>
    <row r="370" ht="15.75" customHeight="1">
      <c r="E370" s="252"/>
      <c r="H370" s="252"/>
    </row>
    <row r="371" ht="15.75" customHeight="1">
      <c r="E371" s="252"/>
      <c r="H371" s="252"/>
    </row>
    <row r="372" ht="15.75" customHeight="1">
      <c r="E372" s="252"/>
      <c r="H372" s="252"/>
    </row>
    <row r="373" ht="15.75" customHeight="1">
      <c r="E373" s="252"/>
      <c r="H373" s="252"/>
    </row>
    <row r="374" ht="15.75" customHeight="1">
      <c r="E374" s="252"/>
      <c r="H374" s="252"/>
    </row>
    <row r="375" ht="15.75" customHeight="1">
      <c r="E375" s="252"/>
      <c r="H375" s="252"/>
    </row>
    <row r="376" ht="15.75" customHeight="1">
      <c r="E376" s="252"/>
      <c r="H376" s="252"/>
    </row>
    <row r="377" ht="15.75" customHeight="1">
      <c r="E377" s="252"/>
      <c r="H377" s="252"/>
    </row>
    <row r="378" ht="15.75" customHeight="1">
      <c r="E378" s="252"/>
      <c r="H378" s="252"/>
    </row>
    <row r="379" ht="15.75" customHeight="1">
      <c r="E379" s="252"/>
      <c r="H379" s="252"/>
    </row>
    <row r="380" ht="15.75" customHeight="1">
      <c r="E380" s="252"/>
      <c r="H380" s="252"/>
    </row>
    <row r="381" ht="15.75" customHeight="1">
      <c r="E381" s="252"/>
      <c r="H381" s="252"/>
    </row>
    <row r="382" ht="15.75" customHeight="1">
      <c r="E382" s="252"/>
      <c r="H382" s="252"/>
    </row>
    <row r="383" ht="15.75" customHeight="1">
      <c r="E383" s="252"/>
      <c r="H383" s="252"/>
    </row>
    <row r="384" ht="15.75" customHeight="1">
      <c r="E384" s="252"/>
      <c r="H384" s="252"/>
    </row>
    <row r="385" ht="15.75" customHeight="1">
      <c r="E385" s="252"/>
      <c r="H385" s="252"/>
    </row>
    <row r="386" ht="15.75" customHeight="1">
      <c r="E386" s="252"/>
      <c r="H386" s="252"/>
    </row>
    <row r="387" ht="15.75" customHeight="1">
      <c r="E387" s="252"/>
      <c r="H387" s="252"/>
    </row>
    <row r="388" ht="15.75" customHeight="1">
      <c r="E388" s="252"/>
      <c r="H388" s="252"/>
    </row>
    <row r="389" ht="15.75" customHeight="1">
      <c r="E389" s="252"/>
      <c r="H389" s="252"/>
    </row>
    <row r="390" ht="15.75" customHeight="1">
      <c r="E390" s="252"/>
      <c r="H390" s="252"/>
    </row>
    <row r="391" ht="15.75" customHeight="1">
      <c r="E391" s="252"/>
      <c r="H391" s="252"/>
    </row>
    <row r="392" ht="15.75" customHeight="1">
      <c r="E392" s="252"/>
      <c r="H392" s="252"/>
    </row>
    <row r="393" ht="15.75" customHeight="1">
      <c r="E393" s="252"/>
      <c r="H393" s="252"/>
    </row>
    <row r="394" ht="15.75" customHeight="1">
      <c r="E394" s="252"/>
      <c r="H394" s="252"/>
    </row>
    <row r="395" ht="15.75" customHeight="1">
      <c r="E395" s="252"/>
      <c r="H395" s="252"/>
    </row>
    <row r="396" ht="15.75" customHeight="1">
      <c r="E396" s="252"/>
      <c r="H396" s="252"/>
    </row>
    <row r="397" ht="15.75" customHeight="1">
      <c r="E397" s="252"/>
      <c r="H397" s="252"/>
    </row>
    <row r="398" ht="15.75" customHeight="1">
      <c r="E398" s="252"/>
      <c r="H398" s="252"/>
    </row>
    <row r="399" ht="15.75" customHeight="1">
      <c r="E399" s="252"/>
      <c r="H399" s="252"/>
    </row>
    <row r="400" ht="15.75" customHeight="1">
      <c r="E400" s="252"/>
      <c r="H400" s="252"/>
    </row>
    <row r="401" ht="15.75" customHeight="1">
      <c r="E401" s="252"/>
      <c r="H401" s="252"/>
    </row>
    <row r="402" ht="15.75" customHeight="1">
      <c r="E402" s="252"/>
      <c r="H402" s="252"/>
    </row>
    <row r="403" ht="15.75" customHeight="1">
      <c r="E403" s="252"/>
      <c r="H403" s="252"/>
    </row>
    <row r="404" ht="15.75" customHeight="1">
      <c r="E404" s="252"/>
      <c r="H404" s="252"/>
    </row>
    <row r="405" ht="15.75" customHeight="1">
      <c r="E405" s="252"/>
      <c r="H405" s="252"/>
    </row>
    <row r="406" ht="15.75" customHeight="1">
      <c r="E406" s="252"/>
      <c r="H406" s="252"/>
    </row>
    <row r="407" ht="15.75" customHeight="1">
      <c r="E407" s="252"/>
      <c r="H407" s="252"/>
    </row>
    <row r="408" ht="15.75" customHeight="1">
      <c r="E408" s="252"/>
      <c r="H408" s="252"/>
    </row>
    <row r="409" ht="15.75" customHeight="1">
      <c r="E409" s="252"/>
      <c r="H409" s="252"/>
    </row>
    <row r="410" ht="15.75" customHeight="1">
      <c r="E410" s="252"/>
      <c r="H410" s="252"/>
    </row>
    <row r="411" ht="15.75" customHeight="1">
      <c r="E411" s="252"/>
      <c r="H411" s="252"/>
    </row>
    <row r="412" ht="15.75" customHeight="1">
      <c r="E412" s="252"/>
      <c r="H412" s="252"/>
    </row>
    <row r="413" ht="15.75" customHeight="1">
      <c r="E413" s="252"/>
      <c r="H413" s="252"/>
    </row>
    <row r="414" ht="15.75" customHeight="1">
      <c r="E414" s="252"/>
      <c r="H414" s="252"/>
    </row>
    <row r="415" ht="15.75" customHeight="1">
      <c r="E415" s="252"/>
      <c r="H415" s="252"/>
    </row>
    <row r="416" ht="15.75" customHeight="1">
      <c r="E416" s="252"/>
      <c r="H416" s="252"/>
    </row>
    <row r="417" ht="15.75" customHeight="1">
      <c r="E417" s="252"/>
      <c r="H417" s="252"/>
    </row>
    <row r="418" ht="15.75" customHeight="1">
      <c r="E418" s="252"/>
      <c r="H418" s="252"/>
    </row>
    <row r="419" ht="15.75" customHeight="1">
      <c r="E419" s="252"/>
      <c r="H419" s="252"/>
    </row>
    <row r="420" ht="15.75" customHeight="1">
      <c r="E420" s="252"/>
      <c r="H420" s="252"/>
    </row>
    <row r="421" ht="15.75" customHeight="1">
      <c r="E421" s="252"/>
      <c r="H421" s="252"/>
    </row>
    <row r="422" ht="15.75" customHeight="1">
      <c r="E422" s="252"/>
      <c r="H422" s="252"/>
    </row>
    <row r="423" ht="15.75" customHeight="1">
      <c r="E423" s="252"/>
      <c r="H423" s="252"/>
    </row>
    <row r="424" ht="15.75" customHeight="1">
      <c r="E424" s="252"/>
      <c r="H424" s="252"/>
    </row>
    <row r="425" ht="15.75" customHeight="1">
      <c r="E425" s="252"/>
      <c r="H425" s="252"/>
    </row>
    <row r="426" ht="15.75" customHeight="1">
      <c r="E426" s="252"/>
      <c r="H426" s="252"/>
    </row>
    <row r="427" ht="15.75" customHeight="1">
      <c r="E427" s="252"/>
      <c r="H427" s="252"/>
    </row>
    <row r="428" ht="15.75" customHeight="1">
      <c r="E428" s="252"/>
      <c r="H428" s="252"/>
    </row>
    <row r="429" ht="15.75" customHeight="1">
      <c r="E429" s="252"/>
      <c r="H429" s="252"/>
    </row>
    <row r="430" ht="15.75" customHeight="1">
      <c r="E430" s="252"/>
      <c r="H430" s="252"/>
    </row>
    <row r="431" ht="15.75" customHeight="1">
      <c r="E431" s="252"/>
      <c r="H431" s="252"/>
    </row>
    <row r="432" ht="15.75" customHeight="1">
      <c r="E432" s="252"/>
      <c r="H432" s="252"/>
    </row>
    <row r="433" ht="15.75" customHeight="1">
      <c r="E433" s="252"/>
      <c r="H433" s="252"/>
    </row>
    <row r="434" ht="15.75" customHeight="1">
      <c r="E434" s="252"/>
      <c r="H434" s="252"/>
    </row>
    <row r="435" ht="15.75" customHeight="1">
      <c r="E435" s="252"/>
      <c r="H435" s="252"/>
    </row>
    <row r="436" ht="15.75" customHeight="1">
      <c r="E436" s="252"/>
      <c r="H436" s="252"/>
    </row>
    <row r="437" ht="15.75" customHeight="1">
      <c r="E437" s="252"/>
      <c r="H437" s="252"/>
    </row>
    <row r="438" ht="15.75" customHeight="1">
      <c r="E438" s="252"/>
      <c r="H438" s="252"/>
    </row>
    <row r="439" ht="15.75" customHeight="1">
      <c r="E439" s="252"/>
      <c r="H439" s="252"/>
    </row>
    <row r="440" ht="15.75" customHeight="1">
      <c r="E440" s="252"/>
      <c r="H440" s="252"/>
    </row>
    <row r="441" ht="15.75" customHeight="1">
      <c r="E441" s="252"/>
      <c r="H441" s="252"/>
    </row>
    <row r="442" ht="15.75" customHeight="1">
      <c r="E442" s="252"/>
      <c r="H442" s="252"/>
    </row>
    <row r="443" ht="15.75" customHeight="1">
      <c r="E443" s="252"/>
      <c r="H443" s="252"/>
    </row>
    <row r="444" ht="15.75" customHeight="1">
      <c r="E444" s="252"/>
      <c r="H444" s="252"/>
    </row>
    <row r="445" ht="15.75" customHeight="1">
      <c r="E445" s="252"/>
      <c r="H445" s="252"/>
    </row>
    <row r="446" ht="15.75" customHeight="1">
      <c r="E446" s="252"/>
      <c r="H446" s="252"/>
    </row>
    <row r="447" ht="15.75" customHeight="1">
      <c r="E447" s="252"/>
      <c r="H447" s="252"/>
    </row>
    <row r="448" ht="15.75" customHeight="1">
      <c r="E448" s="252"/>
      <c r="H448" s="252"/>
    </row>
    <row r="449" ht="15.75" customHeight="1">
      <c r="E449" s="252"/>
      <c r="H449" s="252"/>
    </row>
    <row r="450" ht="15.75" customHeight="1">
      <c r="E450" s="252"/>
      <c r="H450" s="252"/>
    </row>
    <row r="451" ht="15.75" customHeight="1">
      <c r="E451" s="252"/>
      <c r="H451" s="252"/>
    </row>
    <row r="452" ht="15.75" customHeight="1">
      <c r="E452" s="252"/>
      <c r="H452" s="252"/>
    </row>
    <row r="453" ht="15.75" customHeight="1">
      <c r="E453" s="252"/>
      <c r="H453" s="252"/>
    </row>
    <row r="454" ht="15.75" customHeight="1">
      <c r="E454" s="252"/>
      <c r="H454" s="252"/>
    </row>
    <row r="455" ht="15.75" customHeight="1">
      <c r="E455" s="252"/>
      <c r="H455" s="252"/>
    </row>
    <row r="456" ht="15.75" customHeight="1">
      <c r="E456" s="252"/>
      <c r="H456" s="252"/>
    </row>
    <row r="457" ht="15.75" customHeight="1">
      <c r="E457" s="252"/>
      <c r="H457" s="252"/>
    </row>
    <row r="458" ht="15.75" customHeight="1">
      <c r="E458" s="252"/>
      <c r="H458" s="252"/>
    </row>
    <row r="459" ht="15.75" customHeight="1">
      <c r="E459" s="252"/>
      <c r="H459" s="252"/>
    </row>
    <row r="460" ht="15.75" customHeight="1">
      <c r="E460" s="252"/>
      <c r="H460" s="252"/>
    </row>
    <row r="461" ht="15.75" customHeight="1">
      <c r="E461" s="252"/>
      <c r="H461" s="252"/>
    </row>
    <row r="462" ht="15.75" customHeight="1">
      <c r="E462" s="252"/>
      <c r="H462" s="252"/>
    </row>
    <row r="463" ht="15.75" customHeight="1">
      <c r="E463" s="252"/>
      <c r="H463" s="252"/>
    </row>
    <row r="464" ht="15.75" customHeight="1">
      <c r="E464" s="252"/>
      <c r="H464" s="252"/>
    </row>
    <row r="465" ht="15.75" customHeight="1">
      <c r="E465" s="252"/>
      <c r="H465" s="252"/>
    </row>
    <row r="466" ht="15.75" customHeight="1">
      <c r="E466" s="252"/>
      <c r="H466" s="252"/>
    </row>
    <row r="467" ht="15.75" customHeight="1">
      <c r="E467" s="252"/>
      <c r="H467" s="252"/>
    </row>
    <row r="468" ht="15.75" customHeight="1">
      <c r="E468" s="252"/>
      <c r="H468" s="252"/>
    </row>
    <row r="469" ht="15.75" customHeight="1">
      <c r="E469" s="252"/>
      <c r="H469" s="252"/>
    </row>
    <row r="470" ht="15.75" customHeight="1">
      <c r="E470" s="252"/>
      <c r="H470" s="252"/>
    </row>
    <row r="471" ht="15.75" customHeight="1">
      <c r="E471" s="252"/>
      <c r="H471" s="252"/>
    </row>
    <row r="472" ht="15.75" customHeight="1">
      <c r="E472" s="252"/>
      <c r="H472" s="252"/>
    </row>
    <row r="473" ht="15.75" customHeight="1">
      <c r="E473" s="252"/>
      <c r="H473" s="252"/>
    </row>
    <row r="474" ht="15.75" customHeight="1">
      <c r="E474" s="252"/>
      <c r="H474" s="252"/>
    </row>
    <row r="475" ht="15.75" customHeight="1">
      <c r="E475" s="252"/>
      <c r="H475" s="252"/>
    </row>
    <row r="476" ht="15.75" customHeight="1">
      <c r="E476" s="252"/>
      <c r="H476" s="252"/>
    </row>
    <row r="477" ht="15.75" customHeight="1">
      <c r="E477" s="252"/>
      <c r="H477" s="252"/>
    </row>
    <row r="478" ht="15.75" customHeight="1">
      <c r="E478" s="252"/>
      <c r="H478" s="252"/>
    </row>
    <row r="479" ht="15.75" customHeight="1">
      <c r="E479" s="252"/>
      <c r="H479" s="252"/>
    </row>
    <row r="480" ht="15.75" customHeight="1">
      <c r="E480" s="252"/>
      <c r="H480" s="252"/>
    </row>
    <row r="481" ht="15.75" customHeight="1">
      <c r="E481" s="252"/>
      <c r="H481" s="252"/>
    </row>
    <row r="482" ht="15.75" customHeight="1">
      <c r="E482" s="252"/>
      <c r="H482" s="252"/>
    </row>
    <row r="483" ht="15.75" customHeight="1">
      <c r="E483" s="252"/>
      <c r="H483" s="252"/>
    </row>
    <row r="484" ht="15.75" customHeight="1">
      <c r="E484" s="252"/>
      <c r="H484" s="252"/>
    </row>
    <row r="485" ht="15.75" customHeight="1">
      <c r="E485" s="252"/>
      <c r="H485" s="252"/>
    </row>
    <row r="486" ht="15.75" customHeight="1">
      <c r="E486" s="252"/>
      <c r="H486" s="252"/>
    </row>
    <row r="487" ht="15.75" customHeight="1">
      <c r="E487" s="252"/>
      <c r="H487" s="252"/>
    </row>
    <row r="488" ht="15.75" customHeight="1">
      <c r="E488" s="252"/>
      <c r="H488" s="252"/>
    </row>
    <row r="489" ht="15.75" customHeight="1">
      <c r="E489" s="252"/>
      <c r="H489" s="252"/>
    </row>
    <row r="490" ht="15.75" customHeight="1">
      <c r="E490" s="252"/>
      <c r="H490" s="252"/>
    </row>
    <row r="491" ht="15.75" customHeight="1">
      <c r="E491" s="252"/>
      <c r="H491" s="252"/>
    </row>
    <row r="492" ht="15.75" customHeight="1">
      <c r="E492" s="252"/>
      <c r="H492" s="252"/>
    </row>
    <row r="493" ht="15.75" customHeight="1">
      <c r="E493" s="252"/>
      <c r="H493" s="252"/>
    </row>
    <row r="494" ht="15.75" customHeight="1">
      <c r="E494" s="252"/>
      <c r="H494" s="252"/>
    </row>
    <row r="495" ht="15.75" customHeight="1">
      <c r="E495" s="252"/>
      <c r="H495" s="252"/>
    </row>
    <row r="496" ht="15.75" customHeight="1">
      <c r="E496" s="252"/>
      <c r="H496" s="252"/>
    </row>
    <row r="497" ht="15.75" customHeight="1">
      <c r="E497" s="252"/>
      <c r="H497" s="252"/>
    </row>
    <row r="498" ht="15.75" customHeight="1">
      <c r="E498" s="252"/>
      <c r="H498" s="252"/>
    </row>
    <row r="499" ht="15.75" customHeight="1">
      <c r="E499" s="252"/>
      <c r="H499" s="252"/>
    </row>
    <row r="500" ht="15.75" customHeight="1">
      <c r="E500" s="252"/>
      <c r="H500" s="252"/>
    </row>
    <row r="501" ht="15.75" customHeight="1">
      <c r="E501" s="252"/>
      <c r="H501" s="252"/>
    </row>
    <row r="502" ht="15.75" customHeight="1">
      <c r="E502" s="252"/>
      <c r="H502" s="252"/>
    </row>
    <row r="503" ht="15.75" customHeight="1">
      <c r="E503" s="252"/>
      <c r="H503" s="252"/>
    </row>
    <row r="504" ht="15.75" customHeight="1">
      <c r="E504" s="252"/>
      <c r="H504" s="252"/>
    </row>
    <row r="505" ht="15.75" customHeight="1">
      <c r="E505" s="252"/>
      <c r="H505" s="252"/>
    </row>
    <row r="506" ht="15.75" customHeight="1">
      <c r="E506" s="252"/>
      <c r="H506" s="252"/>
    </row>
    <row r="507" ht="15.75" customHeight="1">
      <c r="E507" s="252"/>
      <c r="H507" s="252"/>
    </row>
    <row r="508" ht="15.75" customHeight="1">
      <c r="E508" s="252"/>
      <c r="H508" s="252"/>
    </row>
    <row r="509" ht="15.75" customHeight="1">
      <c r="E509" s="252"/>
      <c r="H509" s="252"/>
    </row>
    <row r="510" ht="15.75" customHeight="1">
      <c r="E510" s="252"/>
      <c r="H510" s="252"/>
    </row>
    <row r="511" ht="15.75" customHeight="1">
      <c r="E511" s="252"/>
      <c r="H511" s="252"/>
    </row>
    <row r="512" ht="15.75" customHeight="1">
      <c r="E512" s="252"/>
      <c r="H512" s="252"/>
    </row>
    <row r="513" ht="15.75" customHeight="1">
      <c r="E513" s="252"/>
      <c r="H513" s="252"/>
    </row>
    <row r="514" ht="15.75" customHeight="1">
      <c r="E514" s="252"/>
      <c r="H514" s="252"/>
    </row>
    <row r="515" ht="15.75" customHeight="1">
      <c r="E515" s="252"/>
      <c r="H515" s="252"/>
    </row>
    <row r="516" ht="15.75" customHeight="1">
      <c r="E516" s="252"/>
      <c r="H516" s="252"/>
    </row>
    <row r="517" ht="15.75" customHeight="1">
      <c r="E517" s="252"/>
      <c r="H517" s="252"/>
    </row>
    <row r="518" ht="15.75" customHeight="1">
      <c r="E518" s="252"/>
      <c r="H518" s="252"/>
    </row>
    <row r="519" ht="15.75" customHeight="1">
      <c r="E519" s="252"/>
      <c r="H519" s="252"/>
    </row>
    <row r="520" ht="15.75" customHeight="1">
      <c r="E520" s="252"/>
      <c r="H520" s="252"/>
    </row>
    <row r="521" ht="15.75" customHeight="1">
      <c r="E521" s="252"/>
      <c r="H521" s="252"/>
    </row>
    <row r="522" ht="15.75" customHeight="1">
      <c r="E522" s="252"/>
      <c r="H522" s="252"/>
    </row>
    <row r="523" ht="15.75" customHeight="1">
      <c r="E523" s="252"/>
      <c r="H523" s="252"/>
    </row>
    <row r="524" ht="15.75" customHeight="1">
      <c r="E524" s="252"/>
      <c r="H524" s="252"/>
    </row>
    <row r="525" ht="15.75" customHeight="1">
      <c r="E525" s="252"/>
      <c r="H525" s="252"/>
    </row>
    <row r="526" ht="15.75" customHeight="1">
      <c r="E526" s="252"/>
      <c r="H526" s="252"/>
    </row>
    <row r="527" ht="15.75" customHeight="1">
      <c r="E527" s="252"/>
      <c r="H527" s="252"/>
    </row>
    <row r="528" ht="15.75" customHeight="1">
      <c r="E528" s="252"/>
      <c r="H528" s="252"/>
    </row>
    <row r="529" ht="15.75" customHeight="1">
      <c r="E529" s="252"/>
      <c r="H529" s="252"/>
    </row>
    <row r="530" ht="15.75" customHeight="1">
      <c r="E530" s="252"/>
      <c r="H530" s="252"/>
    </row>
    <row r="531" ht="15.75" customHeight="1">
      <c r="E531" s="252"/>
      <c r="H531" s="252"/>
    </row>
    <row r="532" ht="15.75" customHeight="1">
      <c r="E532" s="252"/>
      <c r="H532" s="252"/>
    </row>
    <row r="533" ht="15.75" customHeight="1">
      <c r="E533" s="252"/>
      <c r="H533" s="252"/>
    </row>
    <row r="534" ht="15.75" customHeight="1">
      <c r="E534" s="252"/>
      <c r="H534" s="252"/>
    </row>
    <row r="535" ht="15.75" customHeight="1">
      <c r="E535" s="252"/>
      <c r="H535" s="252"/>
    </row>
    <row r="536" ht="15.75" customHeight="1">
      <c r="E536" s="252"/>
      <c r="H536" s="252"/>
    </row>
    <row r="537" ht="15.75" customHeight="1">
      <c r="E537" s="252"/>
      <c r="H537" s="252"/>
    </row>
    <row r="538" ht="15.75" customHeight="1">
      <c r="E538" s="252"/>
      <c r="H538" s="252"/>
    </row>
    <row r="539" ht="15.75" customHeight="1">
      <c r="E539" s="252"/>
      <c r="H539" s="252"/>
    </row>
    <row r="540" ht="15.75" customHeight="1">
      <c r="E540" s="252"/>
      <c r="H540" s="252"/>
    </row>
    <row r="541" ht="15.75" customHeight="1">
      <c r="E541" s="252"/>
      <c r="H541" s="252"/>
    </row>
    <row r="542" ht="15.75" customHeight="1">
      <c r="E542" s="252"/>
      <c r="H542" s="252"/>
    </row>
    <row r="543" ht="15.75" customHeight="1">
      <c r="E543" s="252"/>
      <c r="H543" s="252"/>
    </row>
    <row r="544" ht="15.75" customHeight="1">
      <c r="E544" s="252"/>
      <c r="H544" s="252"/>
    </row>
    <row r="545" ht="15.75" customHeight="1">
      <c r="E545" s="252"/>
      <c r="H545" s="252"/>
    </row>
    <row r="546" ht="15.75" customHeight="1">
      <c r="E546" s="252"/>
      <c r="H546" s="252"/>
    </row>
    <row r="547" ht="15.75" customHeight="1">
      <c r="E547" s="252"/>
      <c r="H547" s="252"/>
    </row>
    <row r="548" ht="15.75" customHeight="1">
      <c r="E548" s="252"/>
      <c r="H548" s="252"/>
    </row>
    <row r="549" ht="15.75" customHeight="1">
      <c r="E549" s="252"/>
      <c r="H549" s="252"/>
    </row>
    <row r="550" ht="15.75" customHeight="1">
      <c r="E550" s="252"/>
      <c r="H550" s="252"/>
    </row>
    <row r="551" ht="15.75" customHeight="1">
      <c r="E551" s="252"/>
      <c r="H551" s="252"/>
    </row>
    <row r="552" ht="15.75" customHeight="1">
      <c r="E552" s="252"/>
      <c r="H552" s="252"/>
    </row>
    <row r="553" ht="15.75" customHeight="1">
      <c r="E553" s="252"/>
      <c r="H553" s="252"/>
    </row>
    <row r="554" ht="15.75" customHeight="1">
      <c r="E554" s="252"/>
      <c r="H554" s="252"/>
    </row>
    <row r="555" ht="15.75" customHeight="1">
      <c r="E555" s="252"/>
      <c r="H555" s="252"/>
    </row>
    <row r="556" ht="15.75" customHeight="1">
      <c r="E556" s="252"/>
      <c r="H556" s="252"/>
    </row>
    <row r="557" ht="15.75" customHeight="1">
      <c r="E557" s="252"/>
      <c r="H557" s="252"/>
    </row>
    <row r="558" ht="15.75" customHeight="1">
      <c r="E558" s="252"/>
      <c r="H558" s="252"/>
    </row>
    <row r="559" ht="15.75" customHeight="1">
      <c r="E559" s="252"/>
      <c r="H559" s="252"/>
    </row>
    <row r="560" ht="15.75" customHeight="1">
      <c r="E560" s="252"/>
      <c r="H560" s="252"/>
    </row>
    <row r="561" ht="15.75" customHeight="1">
      <c r="E561" s="252"/>
      <c r="H561" s="252"/>
    </row>
    <row r="562" ht="15.75" customHeight="1">
      <c r="E562" s="252"/>
      <c r="H562" s="252"/>
    </row>
    <row r="563" ht="15.75" customHeight="1">
      <c r="E563" s="252"/>
      <c r="H563" s="252"/>
    </row>
    <row r="564" ht="15.75" customHeight="1">
      <c r="E564" s="252"/>
      <c r="H564" s="252"/>
    </row>
    <row r="565" ht="15.75" customHeight="1">
      <c r="E565" s="252"/>
      <c r="H565" s="252"/>
    </row>
    <row r="566" ht="15.75" customHeight="1">
      <c r="E566" s="252"/>
      <c r="H566" s="252"/>
    </row>
    <row r="567" ht="15.75" customHeight="1">
      <c r="E567" s="252"/>
      <c r="H567" s="252"/>
    </row>
    <row r="568" ht="15.75" customHeight="1">
      <c r="E568" s="252"/>
      <c r="H568" s="252"/>
    </row>
    <row r="569" ht="15.75" customHeight="1">
      <c r="E569" s="252"/>
      <c r="H569" s="252"/>
    </row>
    <row r="570" ht="15.75" customHeight="1">
      <c r="E570" s="252"/>
      <c r="H570" s="252"/>
    </row>
    <row r="571" ht="15.75" customHeight="1">
      <c r="E571" s="252"/>
      <c r="H571" s="252"/>
    </row>
    <row r="572" ht="15.75" customHeight="1">
      <c r="E572" s="252"/>
      <c r="H572" s="252"/>
    </row>
    <row r="573" ht="15.75" customHeight="1">
      <c r="E573" s="252"/>
      <c r="H573" s="252"/>
    </row>
    <row r="574" ht="15.75" customHeight="1">
      <c r="E574" s="252"/>
      <c r="H574" s="252"/>
    </row>
    <row r="575" ht="15.75" customHeight="1">
      <c r="E575" s="252"/>
      <c r="H575" s="252"/>
    </row>
    <row r="576" ht="15.75" customHeight="1">
      <c r="E576" s="252"/>
      <c r="H576" s="252"/>
    </row>
    <row r="577" ht="15.75" customHeight="1">
      <c r="E577" s="252"/>
      <c r="H577" s="252"/>
    </row>
    <row r="578" ht="15.75" customHeight="1">
      <c r="E578" s="252"/>
      <c r="H578" s="252"/>
    </row>
    <row r="579" ht="15.75" customHeight="1">
      <c r="E579" s="252"/>
      <c r="H579" s="252"/>
    </row>
    <row r="580" ht="15.75" customHeight="1">
      <c r="E580" s="252"/>
      <c r="H580" s="252"/>
    </row>
    <row r="581" ht="15.75" customHeight="1">
      <c r="E581" s="252"/>
      <c r="H581" s="252"/>
    </row>
    <row r="582" ht="15.75" customHeight="1">
      <c r="E582" s="252"/>
      <c r="H582" s="252"/>
    </row>
    <row r="583" ht="15.75" customHeight="1">
      <c r="E583" s="252"/>
      <c r="H583" s="252"/>
    </row>
    <row r="584" ht="15.75" customHeight="1">
      <c r="E584" s="252"/>
      <c r="H584" s="252"/>
    </row>
    <row r="585" ht="15.75" customHeight="1">
      <c r="E585" s="252"/>
      <c r="H585" s="252"/>
    </row>
    <row r="586" ht="15.75" customHeight="1">
      <c r="E586" s="252"/>
      <c r="H586" s="252"/>
    </row>
    <row r="587" ht="15.75" customHeight="1">
      <c r="E587" s="252"/>
      <c r="H587" s="252"/>
    </row>
    <row r="588" ht="15.75" customHeight="1">
      <c r="E588" s="252"/>
      <c r="H588" s="252"/>
    </row>
    <row r="589" ht="15.75" customHeight="1">
      <c r="E589" s="252"/>
      <c r="H589" s="252"/>
    </row>
    <row r="590" ht="15.75" customHeight="1">
      <c r="E590" s="252"/>
      <c r="H590" s="252"/>
    </row>
    <row r="591" ht="15.75" customHeight="1">
      <c r="E591" s="252"/>
      <c r="H591" s="252"/>
    </row>
    <row r="592" ht="15.75" customHeight="1">
      <c r="E592" s="252"/>
      <c r="H592" s="252"/>
    </row>
    <row r="593" ht="15.75" customHeight="1">
      <c r="E593" s="252"/>
      <c r="H593" s="252"/>
    </row>
    <row r="594" ht="15.75" customHeight="1">
      <c r="E594" s="252"/>
      <c r="H594" s="252"/>
    </row>
    <row r="595" ht="15.75" customHeight="1">
      <c r="E595" s="252"/>
      <c r="H595" s="252"/>
    </row>
    <row r="596" ht="15.75" customHeight="1">
      <c r="E596" s="252"/>
      <c r="H596" s="252"/>
    </row>
    <row r="597" ht="15.75" customHeight="1">
      <c r="E597" s="252"/>
      <c r="H597" s="252"/>
    </row>
    <row r="598" ht="15.75" customHeight="1">
      <c r="E598" s="252"/>
      <c r="H598" s="252"/>
    </row>
    <row r="599" ht="15.75" customHeight="1">
      <c r="E599" s="252"/>
      <c r="H599" s="252"/>
    </row>
    <row r="600" ht="15.75" customHeight="1">
      <c r="E600" s="252"/>
      <c r="H600" s="252"/>
    </row>
    <row r="601" ht="15.75" customHeight="1">
      <c r="E601" s="252"/>
      <c r="H601" s="252"/>
    </row>
    <row r="602" ht="15.75" customHeight="1">
      <c r="E602" s="252"/>
      <c r="H602" s="252"/>
    </row>
    <row r="603" ht="15.75" customHeight="1">
      <c r="E603" s="252"/>
      <c r="H603" s="252"/>
    </row>
    <row r="604" ht="15.75" customHeight="1">
      <c r="E604" s="252"/>
      <c r="H604" s="252"/>
    </row>
    <row r="605" ht="15.75" customHeight="1">
      <c r="E605" s="252"/>
      <c r="H605" s="252"/>
    </row>
    <row r="606" ht="15.75" customHeight="1">
      <c r="E606" s="252"/>
      <c r="H606" s="252"/>
    </row>
    <row r="607" ht="15.75" customHeight="1">
      <c r="E607" s="252"/>
      <c r="H607" s="252"/>
    </row>
    <row r="608" ht="15.75" customHeight="1">
      <c r="E608" s="252"/>
      <c r="H608" s="252"/>
    </row>
    <row r="609" ht="15.75" customHeight="1">
      <c r="E609" s="252"/>
      <c r="H609" s="252"/>
    </row>
    <row r="610" ht="15.75" customHeight="1">
      <c r="E610" s="252"/>
      <c r="H610" s="252"/>
    </row>
    <row r="611" ht="15.75" customHeight="1">
      <c r="E611" s="252"/>
      <c r="H611" s="252"/>
    </row>
    <row r="612" ht="15.75" customHeight="1">
      <c r="E612" s="252"/>
      <c r="H612" s="252"/>
    </row>
    <row r="613" ht="15.75" customHeight="1">
      <c r="E613" s="252"/>
      <c r="H613" s="252"/>
    </row>
    <row r="614" ht="15.75" customHeight="1">
      <c r="E614" s="252"/>
      <c r="H614" s="252"/>
    </row>
    <row r="615" ht="15.75" customHeight="1">
      <c r="E615" s="252"/>
      <c r="H615" s="252"/>
    </row>
    <row r="616" ht="15.75" customHeight="1">
      <c r="E616" s="252"/>
      <c r="H616" s="252"/>
    </row>
    <row r="617" ht="15.75" customHeight="1">
      <c r="E617" s="252"/>
      <c r="H617" s="252"/>
    </row>
    <row r="618" ht="15.75" customHeight="1">
      <c r="E618" s="252"/>
      <c r="H618" s="252"/>
    </row>
    <row r="619" ht="15.75" customHeight="1">
      <c r="E619" s="252"/>
      <c r="H619" s="252"/>
    </row>
    <row r="620" ht="15.75" customHeight="1">
      <c r="E620" s="252"/>
      <c r="H620" s="252"/>
    </row>
    <row r="621" ht="15.75" customHeight="1">
      <c r="E621" s="252"/>
      <c r="H621" s="252"/>
    </row>
    <row r="622" ht="15.75" customHeight="1">
      <c r="E622" s="252"/>
      <c r="H622" s="252"/>
    </row>
    <row r="623" ht="15.75" customHeight="1">
      <c r="E623" s="252"/>
      <c r="H623" s="252"/>
    </row>
    <row r="624" ht="15.75" customHeight="1">
      <c r="E624" s="252"/>
      <c r="H624" s="252"/>
    </row>
    <row r="625" ht="15.75" customHeight="1">
      <c r="E625" s="252"/>
      <c r="H625" s="252"/>
    </row>
    <row r="626" ht="15.75" customHeight="1">
      <c r="E626" s="252"/>
      <c r="H626" s="252"/>
    </row>
    <row r="627" ht="15.75" customHeight="1">
      <c r="E627" s="252"/>
      <c r="H627" s="252"/>
    </row>
    <row r="628" ht="15.75" customHeight="1">
      <c r="E628" s="252"/>
      <c r="H628" s="252"/>
    </row>
    <row r="629" ht="15.75" customHeight="1">
      <c r="E629" s="252"/>
      <c r="H629" s="252"/>
    </row>
    <row r="630" ht="15.75" customHeight="1">
      <c r="E630" s="252"/>
      <c r="H630" s="252"/>
    </row>
    <row r="631" ht="15.75" customHeight="1">
      <c r="E631" s="252"/>
      <c r="H631" s="252"/>
    </row>
    <row r="632" ht="15.75" customHeight="1">
      <c r="E632" s="252"/>
      <c r="H632" s="252"/>
    </row>
    <row r="633" ht="15.75" customHeight="1">
      <c r="E633" s="252"/>
      <c r="H633" s="252"/>
    </row>
    <row r="634" ht="15.75" customHeight="1">
      <c r="E634" s="252"/>
      <c r="H634" s="252"/>
    </row>
    <row r="635" ht="15.75" customHeight="1">
      <c r="E635" s="252"/>
      <c r="H635" s="252"/>
    </row>
    <row r="636" ht="15.75" customHeight="1">
      <c r="E636" s="252"/>
      <c r="H636" s="252"/>
    </row>
    <row r="637" ht="15.75" customHeight="1">
      <c r="E637" s="252"/>
      <c r="H637" s="252"/>
    </row>
    <row r="638" ht="15.75" customHeight="1">
      <c r="E638" s="252"/>
      <c r="H638" s="252"/>
    </row>
    <row r="639" ht="15.75" customHeight="1">
      <c r="E639" s="252"/>
      <c r="H639" s="252"/>
    </row>
    <row r="640" ht="15.75" customHeight="1">
      <c r="E640" s="252"/>
      <c r="H640" s="252"/>
    </row>
    <row r="641" ht="15.75" customHeight="1">
      <c r="E641" s="252"/>
      <c r="H641" s="252"/>
    </row>
    <row r="642" ht="15.75" customHeight="1">
      <c r="E642" s="252"/>
      <c r="H642" s="252"/>
    </row>
    <row r="643" ht="15.75" customHeight="1">
      <c r="E643" s="252"/>
      <c r="H643" s="252"/>
    </row>
    <row r="644" ht="15.75" customHeight="1">
      <c r="E644" s="252"/>
      <c r="H644" s="252"/>
    </row>
    <row r="645" ht="15.75" customHeight="1">
      <c r="E645" s="252"/>
      <c r="H645" s="252"/>
    </row>
    <row r="646" ht="15.75" customHeight="1">
      <c r="E646" s="252"/>
      <c r="H646" s="252"/>
    </row>
    <row r="647" ht="15.75" customHeight="1">
      <c r="E647" s="252"/>
      <c r="H647" s="252"/>
    </row>
    <row r="648" ht="15.75" customHeight="1">
      <c r="E648" s="252"/>
      <c r="H648" s="252"/>
    </row>
    <row r="649" ht="15.75" customHeight="1">
      <c r="E649" s="252"/>
      <c r="H649" s="252"/>
    </row>
    <row r="650" ht="15.75" customHeight="1">
      <c r="E650" s="252"/>
      <c r="H650" s="252"/>
    </row>
    <row r="651" ht="15.75" customHeight="1">
      <c r="E651" s="252"/>
      <c r="H651" s="252"/>
    </row>
    <row r="652" ht="15.75" customHeight="1">
      <c r="E652" s="252"/>
      <c r="H652" s="252"/>
    </row>
    <row r="653" ht="15.75" customHeight="1">
      <c r="E653" s="252"/>
      <c r="H653" s="252"/>
    </row>
    <row r="654" ht="15.75" customHeight="1">
      <c r="E654" s="252"/>
      <c r="H654" s="252"/>
    </row>
    <row r="655" ht="15.75" customHeight="1">
      <c r="E655" s="252"/>
      <c r="H655" s="252"/>
    </row>
    <row r="656" ht="15.75" customHeight="1">
      <c r="E656" s="252"/>
      <c r="H656" s="252"/>
    </row>
    <row r="657" ht="15.75" customHeight="1">
      <c r="E657" s="252"/>
      <c r="H657" s="252"/>
    </row>
    <row r="658" ht="15.75" customHeight="1">
      <c r="E658" s="252"/>
      <c r="H658" s="252"/>
    </row>
    <row r="659" ht="15.75" customHeight="1">
      <c r="E659" s="252"/>
      <c r="H659" s="252"/>
    </row>
    <row r="660" ht="15.75" customHeight="1">
      <c r="E660" s="252"/>
      <c r="H660" s="252"/>
    </row>
    <row r="661" ht="15.75" customHeight="1">
      <c r="E661" s="252"/>
      <c r="H661" s="252"/>
    </row>
    <row r="662" ht="15.75" customHeight="1">
      <c r="E662" s="252"/>
      <c r="H662" s="252"/>
    </row>
    <row r="663" ht="15.75" customHeight="1">
      <c r="E663" s="252"/>
      <c r="H663" s="252"/>
    </row>
    <row r="664" ht="15.75" customHeight="1">
      <c r="E664" s="252"/>
      <c r="H664" s="252"/>
    </row>
    <row r="665" ht="15.75" customHeight="1">
      <c r="E665" s="252"/>
      <c r="H665" s="252"/>
    </row>
    <row r="666" ht="15.75" customHeight="1">
      <c r="E666" s="252"/>
      <c r="H666" s="252"/>
    </row>
    <row r="667" ht="15.75" customHeight="1">
      <c r="E667" s="252"/>
      <c r="H667" s="252"/>
    </row>
    <row r="668" ht="15.75" customHeight="1">
      <c r="E668" s="252"/>
      <c r="H668" s="252"/>
    </row>
    <row r="669" ht="15.75" customHeight="1">
      <c r="E669" s="252"/>
      <c r="H669" s="252"/>
    </row>
    <row r="670" ht="15.75" customHeight="1">
      <c r="E670" s="252"/>
      <c r="H670" s="252"/>
    </row>
    <row r="671" ht="15.75" customHeight="1">
      <c r="E671" s="252"/>
      <c r="H671" s="252"/>
    </row>
    <row r="672" ht="15.75" customHeight="1">
      <c r="E672" s="252"/>
      <c r="H672" s="252"/>
    </row>
    <row r="673" ht="15.75" customHeight="1">
      <c r="E673" s="252"/>
      <c r="H673" s="252"/>
    </row>
    <row r="674" ht="15.75" customHeight="1">
      <c r="E674" s="252"/>
      <c r="H674" s="252"/>
    </row>
    <row r="675" ht="15.75" customHeight="1">
      <c r="E675" s="252"/>
      <c r="H675" s="252"/>
    </row>
    <row r="676" ht="15.75" customHeight="1">
      <c r="E676" s="252"/>
      <c r="H676" s="252"/>
    </row>
    <row r="677" ht="15.75" customHeight="1">
      <c r="E677" s="252"/>
      <c r="H677" s="252"/>
    </row>
    <row r="678" ht="15.75" customHeight="1">
      <c r="E678" s="252"/>
      <c r="H678" s="252"/>
    </row>
    <row r="679" ht="15.75" customHeight="1">
      <c r="E679" s="252"/>
      <c r="H679" s="252"/>
    </row>
    <row r="680" ht="15.75" customHeight="1">
      <c r="E680" s="252"/>
      <c r="H680" s="252"/>
    </row>
    <row r="681" ht="15.75" customHeight="1">
      <c r="E681" s="252"/>
      <c r="H681" s="252"/>
    </row>
    <row r="682" ht="15.75" customHeight="1">
      <c r="E682" s="252"/>
      <c r="H682" s="252"/>
    </row>
    <row r="683" ht="15.75" customHeight="1">
      <c r="E683" s="252"/>
      <c r="H683" s="252"/>
    </row>
    <row r="684" ht="15.75" customHeight="1">
      <c r="E684" s="252"/>
      <c r="H684" s="252"/>
    </row>
    <row r="685" ht="15.75" customHeight="1">
      <c r="E685" s="252"/>
      <c r="H685" s="252"/>
    </row>
    <row r="686" ht="15.75" customHeight="1">
      <c r="E686" s="252"/>
      <c r="H686" s="252"/>
    </row>
    <row r="687" ht="15.75" customHeight="1">
      <c r="E687" s="252"/>
      <c r="H687" s="252"/>
    </row>
    <row r="688" ht="15.75" customHeight="1">
      <c r="E688" s="252"/>
      <c r="H688" s="252"/>
    </row>
    <row r="689" ht="15.75" customHeight="1">
      <c r="E689" s="252"/>
      <c r="H689" s="252"/>
    </row>
    <row r="690" ht="15.75" customHeight="1">
      <c r="E690" s="252"/>
      <c r="H690" s="252"/>
    </row>
    <row r="691" ht="15.75" customHeight="1">
      <c r="E691" s="252"/>
      <c r="H691" s="252"/>
    </row>
    <row r="692" ht="15.75" customHeight="1">
      <c r="E692" s="252"/>
      <c r="H692" s="252"/>
    </row>
    <row r="693" ht="15.75" customHeight="1">
      <c r="E693" s="252"/>
      <c r="H693" s="252"/>
    </row>
    <row r="694" ht="15.75" customHeight="1">
      <c r="E694" s="252"/>
      <c r="H694" s="252"/>
    </row>
    <row r="695" ht="15.75" customHeight="1">
      <c r="E695" s="252"/>
      <c r="H695" s="252"/>
    </row>
    <row r="696" ht="15.75" customHeight="1">
      <c r="E696" s="252"/>
      <c r="H696" s="252"/>
    </row>
    <row r="697" ht="15.75" customHeight="1">
      <c r="E697" s="252"/>
      <c r="H697" s="252"/>
    </row>
    <row r="698" ht="15.75" customHeight="1">
      <c r="E698" s="252"/>
      <c r="H698" s="252"/>
    </row>
    <row r="699" ht="15.75" customHeight="1">
      <c r="E699" s="252"/>
      <c r="H699" s="252"/>
    </row>
    <row r="700" ht="15.75" customHeight="1">
      <c r="E700" s="252"/>
      <c r="H700" s="252"/>
    </row>
    <row r="701" ht="15.75" customHeight="1">
      <c r="E701" s="252"/>
      <c r="H701" s="252"/>
    </row>
    <row r="702" ht="15.75" customHeight="1">
      <c r="E702" s="252"/>
      <c r="H702" s="252"/>
    </row>
    <row r="703" ht="15.75" customHeight="1">
      <c r="E703" s="252"/>
      <c r="H703" s="252"/>
    </row>
    <row r="704" ht="15.75" customHeight="1">
      <c r="E704" s="252"/>
      <c r="H704" s="252"/>
    </row>
    <row r="705" ht="15.75" customHeight="1">
      <c r="E705" s="252"/>
      <c r="H705" s="252"/>
    </row>
    <row r="706" ht="15.75" customHeight="1">
      <c r="E706" s="252"/>
      <c r="H706" s="252"/>
    </row>
    <row r="707" ht="15.75" customHeight="1">
      <c r="E707" s="252"/>
      <c r="H707" s="252"/>
    </row>
    <row r="708" ht="15.75" customHeight="1">
      <c r="E708" s="252"/>
      <c r="H708" s="252"/>
    </row>
    <row r="709" ht="15.75" customHeight="1">
      <c r="E709" s="252"/>
      <c r="H709" s="252"/>
    </row>
    <row r="710" ht="15.75" customHeight="1">
      <c r="E710" s="252"/>
      <c r="H710" s="252"/>
    </row>
    <row r="711" ht="15.75" customHeight="1">
      <c r="E711" s="252"/>
      <c r="H711" s="252"/>
    </row>
    <row r="712" ht="15.75" customHeight="1">
      <c r="E712" s="252"/>
      <c r="H712" s="252"/>
    </row>
    <row r="713" ht="15.75" customHeight="1">
      <c r="E713" s="252"/>
      <c r="H713" s="252"/>
    </row>
    <row r="714" ht="15.75" customHeight="1">
      <c r="E714" s="252"/>
      <c r="H714" s="252"/>
    </row>
    <row r="715" ht="15.75" customHeight="1">
      <c r="E715" s="252"/>
      <c r="H715" s="252"/>
    </row>
    <row r="716" ht="15.75" customHeight="1">
      <c r="E716" s="252"/>
      <c r="H716" s="252"/>
    </row>
    <row r="717" ht="15.75" customHeight="1">
      <c r="E717" s="252"/>
      <c r="H717" s="252"/>
    </row>
    <row r="718" ht="15.75" customHeight="1">
      <c r="E718" s="252"/>
      <c r="H718" s="252"/>
    </row>
    <row r="719" ht="15.75" customHeight="1">
      <c r="E719" s="252"/>
      <c r="H719" s="252"/>
    </row>
    <row r="720" ht="15.75" customHeight="1">
      <c r="E720" s="252"/>
      <c r="H720" s="252"/>
    </row>
    <row r="721" ht="15.75" customHeight="1">
      <c r="E721" s="252"/>
      <c r="H721" s="252"/>
    </row>
    <row r="722" ht="15.75" customHeight="1">
      <c r="E722" s="252"/>
      <c r="H722" s="252"/>
    </row>
    <row r="723" ht="15.75" customHeight="1">
      <c r="E723" s="252"/>
      <c r="H723" s="252"/>
    </row>
    <row r="724" ht="15.75" customHeight="1">
      <c r="E724" s="252"/>
      <c r="H724" s="252"/>
    </row>
    <row r="725" ht="15.75" customHeight="1">
      <c r="E725" s="252"/>
      <c r="H725" s="252"/>
    </row>
    <row r="726" ht="15.75" customHeight="1">
      <c r="E726" s="252"/>
      <c r="H726" s="252"/>
    </row>
    <row r="727" ht="15.75" customHeight="1">
      <c r="E727" s="252"/>
      <c r="H727" s="252"/>
    </row>
    <row r="728" ht="15.75" customHeight="1">
      <c r="E728" s="252"/>
      <c r="H728" s="252"/>
    </row>
    <row r="729" ht="15.75" customHeight="1">
      <c r="E729" s="252"/>
      <c r="H729" s="252"/>
    </row>
    <row r="730" ht="15.75" customHeight="1">
      <c r="E730" s="252"/>
      <c r="H730" s="252"/>
    </row>
    <row r="731" ht="15.75" customHeight="1">
      <c r="E731" s="252"/>
      <c r="H731" s="252"/>
    </row>
    <row r="732" ht="15.75" customHeight="1">
      <c r="E732" s="252"/>
      <c r="H732" s="252"/>
    </row>
    <row r="733" ht="15.75" customHeight="1">
      <c r="E733" s="252"/>
      <c r="H733" s="252"/>
    </row>
    <row r="734" ht="15.75" customHeight="1">
      <c r="E734" s="252"/>
      <c r="H734" s="252"/>
    </row>
    <row r="735" ht="15.75" customHeight="1">
      <c r="E735" s="252"/>
      <c r="H735" s="252"/>
    </row>
    <row r="736" ht="15.75" customHeight="1">
      <c r="E736" s="252"/>
      <c r="H736" s="252"/>
    </row>
    <row r="737" ht="15.75" customHeight="1">
      <c r="E737" s="252"/>
      <c r="H737" s="252"/>
    </row>
    <row r="738" ht="15.75" customHeight="1">
      <c r="E738" s="252"/>
      <c r="H738" s="252"/>
    </row>
    <row r="739" ht="15.75" customHeight="1">
      <c r="E739" s="252"/>
      <c r="H739" s="252"/>
    </row>
    <row r="740" ht="15.75" customHeight="1">
      <c r="E740" s="252"/>
      <c r="H740" s="252"/>
    </row>
    <row r="741" ht="15.75" customHeight="1">
      <c r="E741" s="252"/>
      <c r="H741" s="252"/>
    </row>
    <row r="742" ht="15.75" customHeight="1">
      <c r="E742" s="252"/>
      <c r="H742" s="252"/>
    </row>
    <row r="743" ht="15.75" customHeight="1">
      <c r="E743" s="252"/>
      <c r="H743" s="252"/>
    </row>
    <row r="744" ht="15.75" customHeight="1">
      <c r="E744" s="252"/>
      <c r="H744" s="252"/>
    </row>
    <row r="745" ht="15.75" customHeight="1">
      <c r="E745" s="252"/>
      <c r="H745" s="252"/>
    </row>
    <row r="746" ht="15.75" customHeight="1">
      <c r="E746" s="252"/>
      <c r="H746" s="252"/>
    </row>
    <row r="747" ht="15.75" customHeight="1">
      <c r="E747" s="252"/>
      <c r="H747" s="252"/>
    </row>
    <row r="748" ht="15.75" customHeight="1">
      <c r="E748" s="252"/>
      <c r="H748" s="252"/>
    </row>
    <row r="749" ht="15.75" customHeight="1">
      <c r="E749" s="252"/>
      <c r="H749" s="252"/>
    </row>
    <row r="750" ht="15.75" customHeight="1">
      <c r="E750" s="252"/>
      <c r="H750" s="252"/>
    </row>
    <row r="751" ht="15.75" customHeight="1">
      <c r="E751" s="252"/>
      <c r="H751" s="252"/>
    </row>
    <row r="752" ht="15.75" customHeight="1">
      <c r="E752" s="252"/>
      <c r="H752" s="252"/>
    </row>
    <row r="753" ht="15.75" customHeight="1">
      <c r="E753" s="252"/>
      <c r="H753" s="252"/>
    </row>
    <row r="754" ht="15.75" customHeight="1">
      <c r="E754" s="252"/>
      <c r="H754" s="252"/>
    </row>
    <row r="755" ht="15.75" customHeight="1">
      <c r="E755" s="252"/>
      <c r="H755" s="252"/>
    </row>
    <row r="756" ht="15.75" customHeight="1">
      <c r="E756" s="252"/>
      <c r="H756" s="252"/>
    </row>
    <row r="757" ht="15.75" customHeight="1">
      <c r="E757" s="252"/>
      <c r="H757" s="252"/>
    </row>
    <row r="758" ht="15.75" customHeight="1">
      <c r="E758" s="252"/>
      <c r="H758" s="252"/>
    </row>
    <row r="759" ht="15.75" customHeight="1">
      <c r="E759" s="252"/>
      <c r="H759" s="252"/>
    </row>
    <row r="760" ht="15.75" customHeight="1">
      <c r="E760" s="252"/>
      <c r="H760" s="252"/>
    </row>
    <row r="761" ht="15.75" customHeight="1">
      <c r="E761" s="252"/>
      <c r="H761" s="252"/>
    </row>
    <row r="762" ht="15.75" customHeight="1">
      <c r="E762" s="252"/>
      <c r="H762" s="252"/>
    </row>
    <row r="763" ht="15.75" customHeight="1">
      <c r="E763" s="252"/>
      <c r="H763" s="252"/>
    </row>
    <row r="764" ht="15.75" customHeight="1">
      <c r="E764" s="252"/>
      <c r="H764" s="252"/>
    </row>
    <row r="765" ht="15.75" customHeight="1">
      <c r="E765" s="252"/>
      <c r="H765" s="252"/>
    </row>
    <row r="766" ht="15.75" customHeight="1">
      <c r="E766" s="252"/>
      <c r="H766" s="252"/>
    </row>
    <row r="767" ht="15.75" customHeight="1">
      <c r="E767" s="252"/>
      <c r="H767" s="252"/>
    </row>
    <row r="768" ht="15.75" customHeight="1">
      <c r="E768" s="252"/>
      <c r="H768" s="252"/>
    </row>
    <row r="769" ht="15.75" customHeight="1">
      <c r="E769" s="252"/>
      <c r="H769" s="252"/>
    </row>
    <row r="770" ht="15.75" customHeight="1">
      <c r="E770" s="252"/>
      <c r="H770" s="252"/>
    </row>
    <row r="771" ht="15.75" customHeight="1">
      <c r="E771" s="252"/>
      <c r="H771" s="252"/>
    </row>
    <row r="772" ht="15.75" customHeight="1">
      <c r="E772" s="252"/>
      <c r="H772" s="252"/>
    </row>
    <row r="773" ht="15.75" customHeight="1">
      <c r="E773" s="252"/>
      <c r="H773" s="252"/>
    </row>
    <row r="774" ht="15.75" customHeight="1">
      <c r="E774" s="252"/>
      <c r="H774" s="252"/>
    </row>
    <row r="775" ht="15.75" customHeight="1">
      <c r="E775" s="252"/>
      <c r="H775" s="252"/>
    </row>
    <row r="776" ht="15.75" customHeight="1">
      <c r="E776" s="252"/>
      <c r="H776" s="252"/>
    </row>
    <row r="777" ht="15.75" customHeight="1">
      <c r="E777" s="252"/>
      <c r="H777" s="252"/>
    </row>
    <row r="778" ht="15.75" customHeight="1">
      <c r="E778" s="252"/>
      <c r="H778" s="252"/>
    </row>
    <row r="779" ht="15.75" customHeight="1">
      <c r="E779" s="252"/>
      <c r="H779" s="252"/>
    </row>
    <row r="780" ht="15.75" customHeight="1">
      <c r="E780" s="252"/>
      <c r="H780" s="252"/>
    </row>
    <row r="781" ht="15.75" customHeight="1">
      <c r="E781" s="252"/>
      <c r="H781" s="252"/>
    </row>
    <row r="782" ht="15.75" customHeight="1">
      <c r="E782" s="252"/>
      <c r="H782" s="252"/>
    </row>
    <row r="783" ht="15.75" customHeight="1">
      <c r="E783" s="252"/>
      <c r="H783" s="252"/>
    </row>
    <row r="784" ht="15.75" customHeight="1">
      <c r="E784" s="252"/>
      <c r="H784" s="252"/>
    </row>
    <row r="785" ht="15.75" customHeight="1">
      <c r="E785" s="252"/>
      <c r="H785" s="252"/>
    </row>
    <row r="786" ht="15.75" customHeight="1">
      <c r="E786" s="252"/>
      <c r="H786" s="252"/>
    </row>
    <row r="787" ht="15.75" customHeight="1">
      <c r="E787" s="252"/>
      <c r="H787" s="252"/>
    </row>
    <row r="788" ht="15.75" customHeight="1">
      <c r="E788" s="252"/>
      <c r="H788" s="252"/>
    </row>
    <row r="789" ht="15.75" customHeight="1">
      <c r="E789" s="252"/>
      <c r="H789" s="252"/>
    </row>
    <row r="790" ht="15.75" customHeight="1">
      <c r="E790" s="252"/>
      <c r="H790" s="252"/>
    </row>
    <row r="791" ht="15.75" customHeight="1">
      <c r="E791" s="252"/>
      <c r="H791" s="252"/>
    </row>
    <row r="792" ht="15.75" customHeight="1">
      <c r="E792" s="252"/>
      <c r="H792" s="252"/>
    </row>
    <row r="793" ht="15.75" customHeight="1">
      <c r="E793" s="252"/>
      <c r="H793" s="252"/>
    </row>
    <row r="794" ht="15.75" customHeight="1">
      <c r="E794" s="252"/>
      <c r="H794" s="252"/>
    </row>
    <row r="795" ht="15.75" customHeight="1">
      <c r="E795" s="252"/>
      <c r="H795" s="252"/>
    </row>
    <row r="796" ht="15.75" customHeight="1">
      <c r="E796" s="252"/>
      <c r="H796" s="252"/>
    </row>
    <row r="797" ht="15.75" customHeight="1">
      <c r="E797" s="252"/>
      <c r="H797" s="252"/>
    </row>
    <row r="798" ht="15.75" customHeight="1">
      <c r="E798" s="252"/>
      <c r="H798" s="252"/>
    </row>
    <row r="799" ht="15.75" customHeight="1">
      <c r="E799" s="252"/>
      <c r="H799" s="252"/>
    </row>
    <row r="800" ht="15.75" customHeight="1">
      <c r="E800" s="252"/>
      <c r="H800" s="252"/>
    </row>
    <row r="801" ht="15.75" customHeight="1">
      <c r="E801" s="252"/>
      <c r="H801" s="252"/>
    </row>
    <row r="802" ht="15.75" customHeight="1">
      <c r="E802" s="252"/>
      <c r="H802" s="252"/>
    </row>
    <row r="803" ht="15.75" customHeight="1">
      <c r="E803" s="252"/>
      <c r="H803" s="252"/>
    </row>
    <row r="804" ht="15.75" customHeight="1">
      <c r="E804" s="252"/>
      <c r="H804" s="252"/>
    </row>
    <row r="805" ht="15.75" customHeight="1">
      <c r="E805" s="252"/>
      <c r="H805" s="252"/>
    </row>
    <row r="806" ht="15.75" customHeight="1">
      <c r="E806" s="252"/>
      <c r="H806" s="252"/>
    </row>
    <row r="807" ht="15.75" customHeight="1">
      <c r="E807" s="252"/>
      <c r="H807" s="252"/>
    </row>
    <row r="808" ht="15.75" customHeight="1">
      <c r="E808" s="252"/>
      <c r="H808" s="252"/>
    </row>
    <row r="809" ht="15.75" customHeight="1">
      <c r="E809" s="252"/>
      <c r="H809" s="252"/>
    </row>
    <row r="810" ht="15.75" customHeight="1">
      <c r="E810" s="252"/>
      <c r="H810" s="252"/>
    </row>
    <row r="811" ht="15.75" customHeight="1">
      <c r="E811" s="252"/>
      <c r="H811" s="252"/>
    </row>
    <row r="812" ht="15.75" customHeight="1">
      <c r="E812" s="252"/>
      <c r="H812" s="252"/>
    </row>
    <row r="813" ht="15.75" customHeight="1">
      <c r="E813" s="252"/>
      <c r="H813" s="252"/>
    </row>
    <row r="814" ht="15.75" customHeight="1">
      <c r="E814" s="252"/>
      <c r="H814" s="252"/>
    </row>
    <row r="815" ht="15.75" customHeight="1">
      <c r="E815" s="252"/>
      <c r="H815" s="252"/>
    </row>
    <row r="816" ht="15.75" customHeight="1">
      <c r="E816" s="252"/>
      <c r="H816" s="252"/>
    </row>
    <row r="817" ht="15.75" customHeight="1">
      <c r="E817" s="252"/>
      <c r="H817" s="252"/>
    </row>
    <row r="818" ht="15.75" customHeight="1">
      <c r="E818" s="252"/>
      <c r="H818" s="252"/>
    </row>
    <row r="819" ht="15.75" customHeight="1">
      <c r="E819" s="252"/>
      <c r="H819" s="252"/>
    </row>
    <row r="820" ht="15.75" customHeight="1">
      <c r="E820" s="252"/>
      <c r="H820" s="252"/>
    </row>
    <row r="821" ht="15.75" customHeight="1">
      <c r="E821" s="252"/>
      <c r="H821" s="252"/>
    </row>
    <row r="822" ht="15.75" customHeight="1">
      <c r="E822" s="252"/>
      <c r="H822" s="252"/>
    </row>
    <row r="823" ht="15.75" customHeight="1">
      <c r="E823" s="252"/>
      <c r="H823" s="252"/>
    </row>
    <row r="824" ht="15.75" customHeight="1">
      <c r="E824" s="252"/>
      <c r="H824" s="252"/>
    </row>
    <row r="825" ht="15.75" customHeight="1">
      <c r="E825" s="252"/>
      <c r="H825" s="252"/>
    </row>
    <row r="826" ht="15.75" customHeight="1">
      <c r="E826" s="252"/>
      <c r="H826" s="252"/>
    </row>
    <row r="827" ht="15.75" customHeight="1">
      <c r="E827" s="252"/>
      <c r="H827" s="252"/>
    </row>
    <row r="828" ht="15.75" customHeight="1">
      <c r="E828" s="252"/>
      <c r="H828" s="252"/>
    </row>
    <row r="829" ht="15.75" customHeight="1">
      <c r="E829" s="252"/>
      <c r="H829" s="252"/>
    </row>
    <row r="830" ht="15.75" customHeight="1">
      <c r="E830" s="252"/>
      <c r="H830" s="252"/>
    </row>
    <row r="831" ht="15.75" customHeight="1">
      <c r="E831" s="252"/>
      <c r="H831" s="252"/>
    </row>
    <row r="832" ht="15.75" customHeight="1">
      <c r="E832" s="252"/>
      <c r="H832" s="252"/>
    </row>
    <row r="833" ht="15.75" customHeight="1">
      <c r="E833" s="252"/>
      <c r="H833" s="252"/>
    </row>
    <row r="834" ht="15.75" customHeight="1">
      <c r="E834" s="252"/>
      <c r="H834" s="252"/>
    </row>
    <row r="835" ht="15.75" customHeight="1">
      <c r="E835" s="252"/>
      <c r="H835" s="252"/>
    </row>
    <row r="836" ht="15.75" customHeight="1">
      <c r="E836" s="252"/>
      <c r="H836" s="252"/>
    </row>
    <row r="837" ht="15.75" customHeight="1">
      <c r="E837" s="252"/>
      <c r="H837" s="252"/>
    </row>
    <row r="838" ht="15.75" customHeight="1">
      <c r="E838" s="252"/>
      <c r="H838" s="252"/>
    </row>
    <row r="839" ht="15.75" customHeight="1">
      <c r="E839" s="252"/>
      <c r="H839" s="252"/>
    </row>
    <row r="840" ht="15.75" customHeight="1">
      <c r="E840" s="252"/>
      <c r="H840" s="252"/>
    </row>
    <row r="841" ht="15.75" customHeight="1">
      <c r="E841" s="252"/>
      <c r="H841" s="252"/>
    </row>
    <row r="842" ht="15.75" customHeight="1">
      <c r="E842" s="252"/>
      <c r="H842" s="252"/>
    </row>
    <row r="843" ht="15.75" customHeight="1">
      <c r="E843" s="252"/>
      <c r="H843" s="252"/>
    </row>
    <row r="844" ht="15.75" customHeight="1">
      <c r="E844" s="252"/>
      <c r="H844" s="252"/>
    </row>
    <row r="845" ht="15.75" customHeight="1">
      <c r="E845" s="252"/>
      <c r="H845" s="252"/>
    </row>
    <row r="846" ht="15.75" customHeight="1">
      <c r="E846" s="252"/>
      <c r="H846" s="252"/>
    </row>
    <row r="847" ht="15.75" customHeight="1">
      <c r="E847" s="252"/>
      <c r="H847" s="252"/>
    </row>
    <row r="848" ht="15.75" customHeight="1">
      <c r="E848" s="252"/>
      <c r="H848" s="252"/>
    </row>
    <row r="849" ht="15.75" customHeight="1">
      <c r="E849" s="252"/>
      <c r="H849" s="252"/>
    </row>
    <row r="850" ht="15.75" customHeight="1">
      <c r="E850" s="252"/>
      <c r="H850" s="252"/>
    </row>
    <row r="851" ht="15.75" customHeight="1">
      <c r="E851" s="252"/>
      <c r="H851" s="252"/>
    </row>
    <row r="852" ht="15.75" customHeight="1">
      <c r="E852" s="252"/>
      <c r="H852" s="252"/>
    </row>
    <row r="853" ht="15.75" customHeight="1">
      <c r="E853" s="252"/>
      <c r="H853" s="252"/>
    </row>
    <row r="854" ht="15.75" customHeight="1">
      <c r="E854" s="252"/>
      <c r="H854" s="252"/>
    </row>
    <row r="855" ht="15.75" customHeight="1">
      <c r="E855" s="252"/>
      <c r="H855" s="252"/>
    </row>
    <row r="856" ht="15.75" customHeight="1">
      <c r="E856" s="252"/>
      <c r="H856" s="252"/>
    </row>
    <row r="857" ht="15.75" customHeight="1">
      <c r="E857" s="252"/>
      <c r="H857" s="252"/>
    </row>
    <row r="858" ht="15.75" customHeight="1">
      <c r="E858" s="252"/>
      <c r="H858" s="252"/>
    </row>
    <row r="859" ht="15.75" customHeight="1">
      <c r="E859" s="252"/>
      <c r="H859" s="252"/>
    </row>
    <row r="860" ht="15.75" customHeight="1">
      <c r="E860" s="252"/>
      <c r="H860" s="252"/>
    </row>
    <row r="861" ht="15.75" customHeight="1">
      <c r="E861" s="252"/>
      <c r="H861" s="252"/>
    </row>
    <row r="862" ht="15.75" customHeight="1">
      <c r="E862" s="252"/>
      <c r="H862" s="252"/>
    </row>
    <row r="863" ht="15.75" customHeight="1">
      <c r="E863" s="252"/>
      <c r="H863" s="252"/>
    </row>
    <row r="864" ht="15.75" customHeight="1">
      <c r="E864" s="252"/>
      <c r="H864" s="252"/>
    </row>
    <row r="865" ht="15.75" customHeight="1">
      <c r="E865" s="252"/>
      <c r="H865" s="252"/>
    </row>
    <row r="866" ht="15.75" customHeight="1">
      <c r="E866" s="252"/>
      <c r="H866" s="252"/>
    </row>
    <row r="867" ht="15.75" customHeight="1">
      <c r="E867" s="252"/>
      <c r="H867" s="252"/>
    </row>
    <row r="868" ht="15.75" customHeight="1">
      <c r="E868" s="252"/>
      <c r="H868" s="252"/>
    </row>
    <row r="869" ht="15.75" customHeight="1">
      <c r="E869" s="252"/>
      <c r="H869" s="252"/>
    </row>
    <row r="870" ht="15.75" customHeight="1">
      <c r="E870" s="252"/>
      <c r="H870" s="252"/>
    </row>
    <row r="871" ht="15.75" customHeight="1">
      <c r="E871" s="252"/>
      <c r="H871" s="252"/>
    </row>
    <row r="872" ht="15.75" customHeight="1">
      <c r="E872" s="252"/>
      <c r="H872" s="252"/>
    </row>
    <row r="873" ht="15.75" customHeight="1">
      <c r="E873" s="252"/>
      <c r="H873" s="252"/>
    </row>
    <row r="874" ht="15.75" customHeight="1">
      <c r="E874" s="252"/>
      <c r="H874" s="252"/>
    </row>
    <row r="875" ht="15.75" customHeight="1">
      <c r="E875" s="252"/>
      <c r="H875" s="252"/>
    </row>
    <row r="876" ht="15.75" customHeight="1">
      <c r="E876" s="252"/>
      <c r="H876" s="252"/>
    </row>
    <row r="877" ht="15.75" customHeight="1">
      <c r="E877" s="252"/>
      <c r="H877" s="252"/>
    </row>
    <row r="878" ht="15.75" customHeight="1">
      <c r="E878" s="252"/>
      <c r="H878" s="252"/>
    </row>
    <row r="879" ht="15.75" customHeight="1">
      <c r="E879" s="252"/>
      <c r="H879" s="252"/>
    </row>
    <row r="880" ht="15.75" customHeight="1">
      <c r="E880" s="252"/>
      <c r="H880" s="252"/>
    </row>
    <row r="881" ht="15.75" customHeight="1">
      <c r="E881" s="252"/>
      <c r="H881" s="252"/>
    </row>
    <row r="882" ht="15.75" customHeight="1">
      <c r="E882" s="252"/>
      <c r="H882" s="252"/>
    </row>
    <row r="883" ht="15.75" customHeight="1">
      <c r="E883" s="252"/>
      <c r="H883" s="252"/>
    </row>
    <row r="884" ht="15.75" customHeight="1">
      <c r="E884" s="252"/>
      <c r="H884" s="252"/>
    </row>
    <row r="885" ht="15.75" customHeight="1">
      <c r="E885" s="252"/>
      <c r="H885" s="252"/>
    </row>
    <row r="886" ht="15.75" customHeight="1">
      <c r="E886" s="252"/>
      <c r="H886" s="252"/>
    </row>
    <row r="887" ht="15.75" customHeight="1">
      <c r="E887" s="252"/>
      <c r="H887" s="252"/>
    </row>
    <row r="888" ht="15.75" customHeight="1">
      <c r="E888" s="252"/>
      <c r="H888" s="252"/>
    </row>
    <row r="889" ht="15.75" customHeight="1">
      <c r="E889" s="252"/>
      <c r="H889" s="252"/>
    </row>
    <row r="890" ht="15.75" customHeight="1">
      <c r="E890" s="252"/>
      <c r="H890" s="252"/>
    </row>
    <row r="891" ht="15.75" customHeight="1">
      <c r="E891" s="252"/>
      <c r="H891" s="252"/>
    </row>
    <row r="892" ht="15.75" customHeight="1">
      <c r="E892" s="252"/>
      <c r="H892" s="252"/>
    </row>
    <row r="893" ht="15.75" customHeight="1">
      <c r="E893" s="252"/>
      <c r="H893" s="252"/>
    </row>
    <row r="894" ht="15.75" customHeight="1">
      <c r="E894" s="252"/>
      <c r="H894" s="252"/>
    </row>
    <row r="895" ht="15.75" customHeight="1">
      <c r="E895" s="252"/>
      <c r="H895" s="252"/>
    </row>
    <row r="896" ht="15.75" customHeight="1">
      <c r="E896" s="252"/>
      <c r="H896" s="252"/>
    </row>
    <row r="897" ht="15.75" customHeight="1">
      <c r="E897" s="252"/>
      <c r="H897" s="252"/>
    </row>
    <row r="898" ht="15.75" customHeight="1">
      <c r="E898" s="252"/>
      <c r="H898" s="252"/>
    </row>
    <row r="899" ht="15.75" customHeight="1">
      <c r="E899" s="252"/>
      <c r="H899" s="252"/>
    </row>
    <row r="900" ht="15.75" customHeight="1">
      <c r="E900" s="252"/>
      <c r="H900" s="252"/>
    </row>
    <row r="901" ht="15.75" customHeight="1">
      <c r="E901" s="252"/>
      <c r="H901" s="252"/>
    </row>
    <row r="902" ht="15.75" customHeight="1">
      <c r="E902" s="252"/>
      <c r="H902" s="252"/>
    </row>
    <row r="903" ht="15.75" customHeight="1">
      <c r="E903" s="252"/>
      <c r="H903" s="252"/>
    </row>
    <row r="904" ht="15.75" customHeight="1">
      <c r="E904" s="252"/>
      <c r="H904" s="252"/>
    </row>
    <row r="905" ht="15.75" customHeight="1">
      <c r="E905" s="252"/>
      <c r="H905" s="252"/>
    </row>
    <row r="906" ht="15.75" customHeight="1">
      <c r="E906" s="252"/>
      <c r="H906" s="252"/>
    </row>
    <row r="907" ht="15.75" customHeight="1">
      <c r="E907" s="252"/>
      <c r="H907" s="252"/>
    </row>
    <row r="908" ht="15.75" customHeight="1">
      <c r="E908" s="252"/>
      <c r="H908" s="252"/>
    </row>
    <row r="909" ht="15.75" customHeight="1">
      <c r="E909" s="252"/>
      <c r="H909" s="252"/>
    </row>
    <row r="910" ht="15.75" customHeight="1">
      <c r="E910" s="252"/>
      <c r="H910" s="252"/>
    </row>
    <row r="911" ht="15.75" customHeight="1">
      <c r="E911" s="252"/>
      <c r="H911" s="252"/>
    </row>
    <row r="912" ht="15.75" customHeight="1">
      <c r="E912" s="252"/>
      <c r="H912" s="252"/>
    </row>
    <row r="913" ht="15.75" customHeight="1">
      <c r="E913" s="252"/>
      <c r="H913" s="252"/>
    </row>
    <row r="914" ht="15.75" customHeight="1">
      <c r="E914" s="252"/>
      <c r="H914" s="252"/>
    </row>
    <row r="915" ht="15.75" customHeight="1">
      <c r="E915" s="252"/>
      <c r="H915" s="252"/>
    </row>
    <row r="916" ht="15.75" customHeight="1">
      <c r="E916" s="252"/>
      <c r="H916" s="252"/>
    </row>
    <row r="917" ht="15.75" customHeight="1">
      <c r="E917" s="252"/>
      <c r="H917" s="252"/>
    </row>
    <row r="918" ht="15.75" customHeight="1">
      <c r="E918" s="252"/>
      <c r="H918" s="252"/>
    </row>
    <row r="919" ht="15.75" customHeight="1">
      <c r="E919" s="252"/>
      <c r="H919" s="252"/>
    </row>
    <row r="920" ht="15.75" customHeight="1">
      <c r="E920" s="252"/>
      <c r="H920" s="252"/>
    </row>
    <row r="921" ht="15.75" customHeight="1">
      <c r="E921" s="252"/>
      <c r="H921" s="252"/>
    </row>
    <row r="922" ht="15.75" customHeight="1">
      <c r="E922" s="252"/>
      <c r="H922" s="252"/>
    </row>
    <row r="923" ht="15.75" customHeight="1">
      <c r="E923" s="252"/>
      <c r="H923" s="252"/>
    </row>
    <row r="924" ht="15.75" customHeight="1">
      <c r="E924" s="252"/>
      <c r="H924" s="252"/>
    </row>
    <row r="925" ht="15.75" customHeight="1">
      <c r="E925" s="252"/>
      <c r="H925" s="252"/>
    </row>
    <row r="926" ht="15.75" customHeight="1">
      <c r="E926" s="252"/>
      <c r="H926" s="252"/>
    </row>
    <row r="927" ht="15.75" customHeight="1">
      <c r="E927" s="252"/>
      <c r="H927" s="252"/>
    </row>
    <row r="928" ht="15.75" customHeight="1">
      <c r="E928" s="252"/>
      <c r="H928" s="252"/>
    </row>
    <row r="929" ht="15.75" customHeight="1">
      <c r="E929" s="252"/>
      <c r="H929" s="252"/>
    </row>
    <row r="930" ht="15.75" customHeight="1">
      <c r="E930" s="252"/>
      <c r="H930" s="252"/>
    </row>
    <row r="931" ht="15.75" customHeight="1">
      <c r="E931" s="252"/>
      <c r="H931" s="252"/>
    </row>
    <row r="932" ht="15.75" customHeight="1">
      <c r="E932" s="252"/>
      <c r="H932" s="252"/>
    </row>
    <row r="933" ht="15.75" customHeight="1">
      <c r="E933" s="252"/>
      <c r="H933" s="252"/>
    </row>
    <row r="934" ht="15.75" customHeight="1">
      <c r="E934" s="252"/>
      <c r="H934" s="252"/>
    </row>
    <row r="935" ht="15.75" customHeight="1">
      <c r="E935" s="252"/>
      <c r="H935" s="252"/>
    </row>
    <row r="936" ht="15.75" customHeight="1">
      <c r="E936" s="252"/>
      <c r="H936" s="252"/>
    </row>
    <row r="937" ht="15.75" customHeight="1">
      <c r="E937" s="252"/>
      <c r="H937" s="252"/>
    </row>
    <row r="938" ht="15.75" customHeight="1">
      <c r="E938" s="252"/>
      <c r="H938" s="252"/>
    </row>
    <row r="939" ht="15.75" customHeight="1">
      <c r="E939" s="252"/>
      <c r="H939" s="252"/>
    </row>
    <row r="940" ht="15.75" customHeight="1">
      <c r="E940" s="252"/>
      <c r="H940" s="252"/>
    </row>
    <row r="941" ht="15.75" customHeight="1">
      <c r="E941" s="252"/>
      <c r="H941" s="252"/>
    </row>
    <row r="942" ht="15.75" customHeight="1">
      <c r="E942" s="252"/>
      <c r="H942" s="252"/>
    </row>
    <row r="943" ht="15.75" customHeight="1">
      <c r="E943" s="252"/>
      <c r="H943" s="252"/>
    </row>
    <row r="944" ht="15.75" customHeight="1">
      <c r="E944" s="252"/>
      <c r="H944" s="252"/>
    </row>
    <row r="945" ht="15.75" customHeight="1">
      <c r="E945" s="252"/>
      <c r="H945" s="252"/>
    </row>
    <row r="946" ht="15.75" customHeight="1">
      <c r="E946" s="252"/>
      <c r="H946" s="252"/>
    </row>
    <row r="947" ht="15.75" customHeight="1">
      <c r="E947" s="252"/>
      <c r="H947" s="252"/>
    </row>
    <row r="948" ht="15.75" customHeight="1">
      <c r="E948" s="252"/>
      <c r="H948" s="252"/>
    </row>
    <row r="949" ht="15.75" customHeight="1">
      <c r="E949" s="252"/>
      <c r="H949" s="252"/>
    </row>
    <row r="950" ht="15.75" customHeight="1">
      <c r="E950" s="252"/>
      <c r="H950" s="252"/>
    </row>
    <row r="951" ht="15.75" customHeight="1">
      <c r="E951" s="252"/>
      <c r="H951" s="252"/>
    </row>
    <row r="952" ht="15.75" customHeight="1">
      <c r="E952" s="252"/>
      <c r="H952" s="252"/>
    </row>
    <row r="953" ht="15.75" customHeight="1">
      <c r="E953" s="252"/>
      <c r="H953" s="252"/>
    </row>
    <row r="954" ht="15.75" customHeight="1">
      <c r="E954" s="252"/>
      <c r="H954" s="252"/>
    </row>
    <row r="955" ht="15.75" customHeight="1">
      <c r="E955" s="252"/>
      <c r="H955" s="252"/>
    </row>
    <row r="956" ht="15.75" customHeight="1">
      <c r="E956" s="252"/>
      <c r="H956" s="252"/>
    </row>
    <row r="957" ht="15.75" customHeight="1">
      <c r="E957" s="252"/>
      <c r="H957" s="252"/>
    </row>
    <row r="958" ht="15.75" customHeight="1">
      <c r="E958" s="252"/>
      <c r="H958" s="252"/>
    </row>
    <row r="959" ht="15.75" customHeight="1">
      <c r="E959" s="252"/>
      <c r="H959" s="252"/>
    </row>
    <row r="960" ht="15.75" customHeight="1">
      <c r="E960" s="252"/>
      <c r="H960" s="252"/>
    </row>
    <row r="961" ht="15.75" customHeight="1">
      <c r="E961" s="252"/>
      <c r="H961" s="252"/>
    </row>
    <row r="962" ht="15.75" customHeight="1">
      <c r="E962" s="252"/>
      <c r="H962" s="252"/>
    </row>
    <row r="963" ht="15.75" customHeight="1">
      <c r="E963" s="252"/>
      <c r="H963" s="252"/>
    </row>
    <row r="964" ht="15.75" customHeight="1">
      <c r="E964" s="252"/>
      <c r="H964" s="252"/>
    </row>
    <row r="965" ht="15.75" customHeight="1">
      <c r="E965" s="252"/>
      <c r="H965" s="252"/>
    </row>
    <row r="966" ht="15.75" customHeight="1">
      <c r="E966" s="252"/>
      <c r="H966" s="252"/>
    </row>
    <row r="967" ht="15.75" customHeight="1">
      <c r="E967" s="252"/>
      <c r="H967" s="252"/>
    </row>
    <row r="968" ht="15.75" customHeight="1">
      <c r="E968" s="252"/>
      <c r="H968" s="252"/>
    </row>
    <row r="969" ht="15.75" customHeight="1">
      <c r="E969" s="252"/>
      <c r="H969" s="252"/>
    </row>
    <row r="970" ht="15.75" customHeight="1">
      <c r="E970" s="252"/>
      <c r="H970" s="252"/>
    </row>
    <row r="971" ht="15.75" customHeight="1">
      <c r="E971" s="252"/>
      <c r="H971" s="252"/>
    </row>
    <row r="972" ht="15.75" customHeight="1">
      <c r="E972" s="252"/>
      <c r="H972" s="252"/>
    </row>
    <row r="973" ht="15.75" customHeight="1">
      <c r="E973" s="252"/>
      <c r="H973" s="252"/>
    </row>
    <row r="974" ht="15.75" customHeight="1">
      <c r="E974" s="252"/>
      <c r="H974" s="252"/>
    </row>
    <row r="975" ht="15.75" customHeight="1">
      <c r="E975" s="252"/>
      <c r="H975" s="252"/>
    </row>
    <row r="976" ht="15.75" customHeight="1">
      <c r="E976" s="252"/>
      <c r="H976" s="252"/>
    </row>
    <row r="977" ht="15.75" customHeight="1">
      <c r="E977" s="252"/>
      <c r="H977" s="252"/>
    </row>
    <row r="978" ht="15.75" customHeight="1">
      <c r="E978" s="252"/>
      <c r="H978" s="252"/>
    </row>
    <row r="979" ht="15.75" customHeight="1">
      <c r="E979" s="252"/>
      <c r="H979" s="252"/>
    </row>
    <row r="980" ht="15.75" customHeight="1">
      <c r="E980" s="252"/>
      <c r="H980" s="252"/>
    </row>
    <row r="981" ht="15.75" customHeight="1">
      <c r="E981" s="252"/>
      <c r="H981" s="252"/>
    </row>
    <row r="982" ht="15.75" customHeight="1">
      <c r="E982" s="252"/>
      <c r="H982" s="252"/>
    </row>
    <row r="983" ht="15.75" customHeight="1">
      <c r="E983" s="252"/>
      <c r="H983" s="252"/>
    </row>
    <row r="984" ht="15.75" customHeight="1">
      <c r="E984" s="252"/>
      <c r="H984" s="252"/>
    </row>
    <row r="985" ht="15.75" customHeight="1">
      <c r="E985" s="252"/>
      <c r="H985" s="252"/>
    </row>
    <row r="986" ht="15.75" customHeight="1">
      <c r="E986" s="252"/>
      <c r="H986" s="252"/>
    </row>
    <row r="987" ht="15.75" customHeight="1">
      <c r="E987" s="252"/>
      <c r="H987" s="252"/>
    </row>
    <row r="988" ht="15.75" customHeight="1">
      <c r="E988" s="252"/>
      <c r="H988" s="252"/>
    </row>
    <row r="989" ht="15.75" customHeight="1">
      <c r="E989" s="252"/>
      <c r="H989" s="252"/>
    </row>
    <row r="990" ht="15.75" customHeight="1">
      <c r="E990" s="252"/>
      <c r="H990" s="252"/>
    </row>
    <row r="991" ht="15.75" customHeight="1">
      <c r="E991" s="252"/>
      <c r="H991" s="252"/>
    </row>
    <row r="992" ht="15.75" customHeight="1">
      <c r="E992" s="252"/>
      <c r="H992" s="252"/>
    </row>
    <row r="993" ht="15.75" customHeight="1">
      <c r="E993" s="252"/>
      <c r="H993" s="252"/>
    </row>
    <row r="994" ht="15.75" customHeight="1">
      <c r="E994" s="252"/>
      <c r="H994" s="252"/>
    </row>
    <row r="995" ht="15.75" customHeight="1">
      <c r="E995" s="252"/>
      <c r="H995" s="252"/>
    </row>
    <row r="996" ht="15.75" customHeight="1">
      <c r="E996" s="252"/>
      <c r="H996" s="252"/>
    </row>
    <row r="997" ht="15.75" customHeight="1">
      <c r="E997" s="252"/>
      <c r="H997" s="252"/>
    </row>
    <row r="998" ht="15.75" customHeight="1">
      <c r="E998" s="252"/>
      <c r="H998" s="252"/>
    </row>
    <row r="999" ht="15.75" customHeight="1">
      <c r="E999" s="252"/>
      <c r="H999" s="252"/>
    </row>
    <row r="1000" ht="15.75" customHeight="1">
      <c r="E1000" s="252"/>
      <c r="H1000" s="252"/>
    </row>
  </sheetData>
  <mergeCells count="25">
    <mergeCell ref="A4:I4"/>
    <mergeCell ref="A5:I5"/>
    <mergeCell ref="A6:I6"/>
    <mergeCell ref="A9:C11"/>
    <mergeCell ref="F9:H9"/>
    <mergeCell ref="A44:I44"/>
    <mergeCell ref="F46:H46"/>
    <mergeCell ref="A46:C48"/>
    <mergeCell ref="A80:I80"/>
    <mergeCell ref="A82:C84"/>
    <mergeCell ref="F82:H82"/>
    <mergeCell ref="A115:I115"/>
    <mergeCell ref="A117:C119"/>
    <mergeCell ref="F117:H117"/>
    <mergeCell ref="C198:F198"/>
    <mergeCell ref="C199:F199"/>
    <mergeCell ref="H199:I199"/>
    <mergeCell ref="C201:D201"/>
    <mergeCell ref="A151:I151"/>
    <mergeCell ref="A153:C155"/>
    <mergeCell ref="F153:H153"/>
    <mergeCell ref="A187:I187"/>
    <mergeCell ref="A189:C191"/>
    <mergeCell ref="F189:H189"/>
    <mergeCell ref="H198:I198"/>
  </mergeCells>
  <printOptions/>
  <pageMargins bottom="0.5905511811023622" footer="0.0" header="0.0" left="0.984251968503937" right="0.11811023622047244" top="0.7480314960629921"/>
  <pageSetup orientation="landscape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38"/>
    <col customWidth="1" min="2" max="2" width="27.38"/>
    <col customWidth="1" min="3" max="3" width="18.13"/>
    <col customWidth="1" min="4" max="4" width="10.63"/>
    <col customWidth="1" min="5" max="5" width="13.13"/>
    <col customWidth="1" hidden="1" min="6" max="6" width="13.5"/>
    <col customWidth="1" hidden="1" min="7" max="7" width="15.5"/>
    <col customWidth="1" min="8" max="8" width="12.63"/>
    <col customWidth="1" min="9" max="9" width="13.0"/>
    <col customWidth="1" min="10" max="26" width="7.63"/>
  </cols>
  <sheetData>
    <row r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>
      <c r="H7" s="316"/>
    </row>
    <row r="8">
      <c r="H8" s="316"/>
    </row>
    <row r="9" ht="15.75" customHeight="1">
      <c r="A9" s="111" t="s">
        <v>645</v>
      </c>
      <c r="F9" s="300"/>
      <c r="G9" s="300"/>
      <c r="H9" s="873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</row>
    <row r="10" ht="16.5" customHeight="1">
      <c r="A10" s="750" t="s">
        <v>6</v>
      </c>
      <c r="B10" s="12"/>
      <c r="C10" s="13"/>
      <c r="D10" s="637" t="s">
        <v>7</v>
      </c>
      <c r="E10" s="14" t="s">
        <v>8</v>
      </c>
      <c r="F10" s="15" t="s">
        <v>9</v>
      </c>
      <c r="G10" s="12"/>
      <c r="H10" s="13"/>
      <c r="I10" s="14" t="s">
        <v>10</v>
      </c>
    </row>
    <row r="11" ht="15.75" customHeight="1">
      <c r="A11" s="18"/>
      <c r="C11" s="19"/>
      <c r="D11" s="76" t="s">
        <v>11</v>
      </c>
      <c r="E11" s="21" t="s">
        <v>12</v>
      </c>
      <c r="F11" s="21" t="s">
        <v>13</v>
      </c>
      <c r="G11" s="22" t="s">
        <v>14</v>
      </c>
      <c r="H11" s="21" t="s">
        <v>15</v>
      </c>
      <c r="I11" s="21" t="s">
        <v>16</v>
      </c>
    </row>
    <row r="12" ht="13.5" customHeight="1">
      <c r="A12" s="23"/>
      <c r="B12" s="24"/>
      <c r="C12" s="25"/>
      <c r="D12" s="874"/>
      <c r="E12" s="26" t="s">
        <v>17</v>
      </c>
      <c r="F12" s="27" t="s">
        <v>17</v>
      </c>
      <c r="G12" s="27" t="s">
        <v>18</v>
      </c>
      <c r="H12" s="27" t="s">
        <v>18</v>
      </c>
      <c r="I12" s="27" t="s">
        <v>18</v>
      </c>
    </row>
    <row r="13" ht="15.0" customHeight="1">
      <c r="A13" s="777" t="s">
        <v>20</v>
      </c>
      <c r="B13" s="252"/>
      <c r="C13" s="306"/>
      <c r="D13" s="252"/>
      <c r="E13" s="280"/>
      <c r="F13" s="306"/>
      <c r="G13" s="306"/>
      <c r="H13" s="499"/>
      <c r="I13" s="306"/>
    </row>
    <row r="14" ht="13.5" customHeight="1">
      <c r="A14" s="777"/>
      <c r="B14" s="252" t="s">
        <v>22</v>
      </c>
      <c r="C14" s="306"/>
      <c r="D14" s="300"/>
      <c r="E14" s="280"/>
      <c r="F14" s="306"/>
      <c r="G14" s="306"/>
      <c r="H14" s="499"/>
      <c r="I14" s="306"/>
    </row>
    <row r="15" ht="13.5" customHeight="1">
      <c r="A15" s="777"/>
      <c r="B15" s="252" t="s">
        <v>24</v>
      </c>
      <c r="C15" s="306"/>
      <c r="D15" s="3" t="s">
        <v>25</v>
      </c>
      <c r="E15" s="283">
        <v>9809269.89</v>
      </c>
      <c r="F15" s="283">
        <v>4998559.03</v>
      </c>
      <c r="G15" s="283">
        <f t="shared" ref="G15:G33" si="1">H15-F15</f>
        <v>5913660.97</v>
      </c>
      <c r="H15" s="283">
        <v>1.091222E7</v>
      </c>
      <c r="I15" s="283">
        <v>1.1614668E7</v>
      </c>
    </row>
    <row r="16" ht="13.5" customHeight="1">
      <c r="A16" s="777"/>
      <c r="B16" s="252" t="s">
        <v>26</v>
      </c>
      <c r="C16" s="306"/>
      <c r="D16" s="3" t="s">
        <v>25</v>
      </c>
      <c r="E16" s="811">
        <v>0.0</v>
      </c>
      <c r="F16" s="811">
        <v>0.0</v>
      </c>
      <c r="G16" s="811">
        <f t="shared" si="1"/>
        <v>0</v>
      </c>
      <c r="H16" s="811">
        <v>0.0</v>
      </c>
      <c r="I16" s="283">
        <v>22344.0</v>
      </c>
    </row>
    <row r="17" ht="13.5" customHeight="1">
      <c r="A17" s="777"/>
      <c r="B17" s="300" t="s">
        <v>572</v>
      </c>
      <c r="C17" s="306"/>
      <c r="D17" s="105" t="s">
        <v>30</v>
      </c>
      <c r="E17" s="283">
        <v>702000.0</v>
      </c>
      <c r="F17" s="283">
        <v>348272.73</v>
      </c>
      <c r="G17" s="283">
        <f t="shared" si="1"/>
        <v>395727.27</v>
      </c>
      <c r="H17" s="283">
        <v>744000.0</v>
      </c>
      <c r="I17" s="283">
        <v>744000.0</v>
      </c>
    </row>
    <row r="18" ht="13.5" customHeight="1">
      <c r="A18" s="777"/>
      <c r="B18" s="300" t="s">
        <v>489</v>
      </c>
      <c r="C18" s="306"/>
      <c r="D18" s="105" t="s">
        <v>32</v>
      </c>
      <c r="E18" s="283">
        <v>113287.5</v>
      </c>
      <c r="F18" s="283">
        <v>60800.0</v>
      </c>
      <c r="G18" s="283">
        <f t="shared" si="1"/>
        <v>121600</v>
      </c>
      <c r="H18" s="282">
        <v>182400.0</v>
      </c>
      <c r="I18" s="282">
        <v>182400.0</v>
      </c>
    </row>
    <row r="19" ht="13.5" customHeight="1">
      <c r="A19" s="777"/>
      <c r="B19" s="300" t="s">
        <v>514</v>
      </c>
      <c r="C19" s="306"/>
      <c r="D19" s="105" t="s">
        <v>34</v>
      </c>
      <c r="E19" s="283">
        <v>28500.0</v>
      </c>
      <c r="F19" s="283">
        <v>28500.0</v>
      </c>
      <c r="G19" s="283">
        <f t="shared" si="1"/>
        <v>153900</v>
      </c>
      <c r="H19" s="282">
        <v>182400.0</v>
      </c>
      <c r="I19" s="282">
        <v>182400.0</v>
      </c>
    </row>
    <row r="20" ht="13.5" customHeight="1">
      <c r="A20" s="777"/>
      <c r="B20" s="300" t="s">
        <v>367</v>
      </c>
      <c r="C20" s="306"/>
      <c r="D20" s="105" t="s">
        <v>36</v>
      </c>
      <c r="E20" s="283">
        <v>174000.0</v>
      </c>
      <c r="F20" s="283">
        <v>174000.0</v>
      </c>
      <c r="G20" s="283">
        <f t="shared" si="1"/>
        <v>12000</v>
      </c>
      <c r="H20" s="283">
        <v>186000.0</v>
      </c>
      <c r="I20" s="283">
        <v>186000.0</v>
      </c>
    </row>
    <row r="21" ht="13.5" customHeight="1">
      <c r="A21" s="777"/>
      <c r="B21" s="300" t="s">
        <v>37</v>
      </c>
      <c r="C21" s="306"/>
      <c r="D21" s="105" t="s">
        <v>38</v>
      </c>
      <c r="E21" s="283">
        <v>150000.0</v>
      </c>
      <c r="F21" s="283">
        <v>0.0</v>
      </c>
      <c r="G21" s="283">
        <f t="shared" si="1"/>
        <v>155000</v>
      </c>
      <c r="H21" s="283">
        <v>155000.0</v>
      </c>
      <c r="I21" s="283">
        <v>155000.0</v>
      </c>
    </row>
    <row r="22" ht="13.5" customHeight="1">
      <c r="A22" s="777"/>
      <c r="B22" s="300" t="s">
        <v>573</v>
      </c>
      <c r="C22" s="306"/>
      <c r="D22" s="105" t="s">
        <v>517</v>
      </c>
      <c r="E22" s="283">
        <v>0.0</v>
      </c>
      <c r="F22" s="499">
        <v>0.0</v>
      </c>
      <c r="G22" s="283">
        <f t="shared" si="1"/>
        <v>50000</v>
      </c>
      <c r="H22" s="499">
        <v>50000.0</v>
      </c>
      <c r="I22" s="499">
        <v>0.0</v>
      </c>
    </row>
    <row r="23" ht="13.5" customHeight="1">
      <c r="A23" s="777"/>
      <c r="B23" s="300" t="s">
        <v>39</v>
      </c>
      <c r="C23" s="306"/>
      <c r="D23" s="105" t="s">
        <v>38</v>
      </c>
      <c r="E23" s="283">
        <v>300000.0</v>
      </c>
      <c r="F23" s="499">
        <v>0.0</v>
      </c>
      <c r="G23" s="283">
        <f t="shared" si="1"/>
        <v>0</v>
      </c>
      <c r="H23" s="499">
        <v>0.0</v>
      </c>
      <c r="I23" s="499">
        <v>0.0</v>
      </c>
    </row>
    <row r="24" ht="13.5" customHeight="1">
      <c r="A24" s="777"/>
      <c r="B24" s="300" t="s">
        <v>40</v>
      </c>
      <c r="C24" s="306"/>
      <c r="D24" s="105" t="s">
        <v>41</v>
      </c>
      <c r="E24" s="283">
        <v>10000.0</v>
      </c>
      <c r="F24" s="499">
        <v>15000.0</v>
      </c>
      <c r="G24" s="283">
        <f t="shared" si="1"/>
        <v>5000</v>
      </c>
      <c r="H24" s="499">
        <v>20000.0</v>
      </c>
      <c r="I24" s="499">
        <v>30000.0</v>
      </c>
    </row>
    <row r="25" ht="13.5" customHeight="1">
      <c r="A25" s="777"/>
      <c r="B25" s="300" t="s">
        <v>646</v>
      </c>
      <c r="C25" s="306"/>
      <c r="D25" s="105" t="s">
        <v>45</v>
      </c>
      <c r="E25" s="283">
        <v>809738.0</v>
      </c>
      <c r="F25" s="283">
        <v>839562.0</v>
      </c>
      <c r="G25" s="283">
        <f t="shared" si="1"/>
        <v>99930</v>
      </c>
      <c r="H25" s="283">
        <v>939492.0</v>
      </c>
      <c r="I25" s="283">
        <v>969351.0</v>
      </c>
    </row>
    <row r="26" ht="13.5" customHeight="1">
      <c r="A26" s="777"/>
      <c r="B26" s="300" t="s">
        <v>46</v>
      </c>
      <c r="C26" s="306"/>
      <c r="D26" s="105" t="s">
        <v>45</v>
      </c>
      <c r="E26" s="283">
        <v>840013.0</v>
      </c>
      <c r="F26" s="283">
        <v>0.0</v>
      </c>
      <c r="G26" s="283">
        <f t="shared" si="1"/>
        <v>939492</v>
      </c>
      <c r="H26" s="283">
        <v>939492.0</v>
      </c>
      <c r="I26" s="283">
        <v>969351.0</v>
      </c>
    </row>
    <row r="27" ht="13.5" customHeight="1">
      <c r="A27" s="777"/>
      <c r="B27" s="300" t="s">
        <v>47</v>
      </c>
      <c r="C27" s="306"/>
      <c r="D27" s="105" t="s">
        <v>48</v>
      </c>
      <c r="E27" s="283">
        <v>150000.0</v>
      </c>
      <c r="F27" s="283">
        <v>0.0</v>
      </c>
      <c r="G27" s="283">
        <f t="shared" si="1"/>
        <v>155000</v>
      </c>
      <c r="H27" s="283">
        <v>155000.0</v>
      </c>
      <c r="I27" s="283">
        <v>155000.0</v>
      </c>
    </row>
    <row r="28" ht="13.5" customHeight="1">
      <c r="A28" s="363"/>
      <c r="B28" s="300" t="s">
        <v>51</v>
      </c>
      <c r="C28" s="306"/>
      <c r="D28" s="3" t="s">
        <v>52</v>
      </c>
      <c r="E28" s="283">
        <v>1177115.98</v>
      </c>
      <c r="F28" s="283">
        <v>482639.41</v>
      </c>
      <c r="G28" s="283">
        <f t="shared" si="1"/>
        <v>868827.59</v>
      </c>
      <c r="H28" s="283">
        <v>1351467.0</v>
      </c>
      <c r="I28" s="283">
        <v>1396442.0</v>
      </c>
    </row>
    <row r="29" ht="13.5" customHeight="1">
      <c r="A29" s="363"/>
      <c r="B29" s="300" t="s">
        <v>370</v>
      </c>
      <c r="C29" s="306"/>
      <c r="D29" s="3" t="s">
        <v>54</v>
      </c>
      <c r="E29" s="283">
        <v>35200.0</v>
      </c>
      <c r="F29" s="283">
        <v>14600.0</v>
      </c>
      <c r="G29" s="283">
        <f t="shared" si="1"/>
        <v>22600</v>
      </c>
      <c r="H29" s="283">
        <v>37200.0</v>
      </c>
      <c r="I29" s="283">
        <v>55800.0</v>
      </c>
    </row>
    <row r="30" ht="13.5" customHeight="1">
      <c r="A30" s="363"/>
      <c r="B30" s="300" t="s">
        <v>55</v>
      </c>
      <c r="C30" s="306"/>
      <c r="D30" s="3" t="s">
        <v>56</v>
      </c>
      <c r="E30" s="283">
        <v>112131.1</v>
      </c>
      <c r="F30" s="283">
        <v>56309.25</v>
      </c>
      <c r="G30" s="283">
        <f t="shared" si="1"/>
        <v>97098.75</v>
      </c>
      <c r="H30" s="283">
        <v>153408.0</v>
      </c>
      <c r="I30" s="283">
        <v>193450.0</v>
      </c>
    </row>
    <row r="31" ht="13.5" customHeight="1">
      <c r="A31" s="363"/>
      <c r="B31" s="300" t="s">
        <v>371</v>
      </c>
      <c r="C31" s="306"/>
      <c r="D31" s="3" t="s">
        <v>58</v>
      </c>
      <c r="E31" s="283">
        <v>35100.0</v>
      </c>
      <c r="F31" s="283">
        <v>14600.0</v>
      </c>
      <c r="G31" s="283">
        <f t="shared" si="1"/>
        <v>22600</v>
      </c>
      <c r="H31" s="283">
        <v>37200.0</v>
      </c>
      <c r="I31" s="283">
        <f>31*100*12</f>
        <v>37200</v>
      </c>
    </row>
    <row r="32" ht="15.75" customHeight="1">
      <c r="A32" s="363"/>
      <c r="B32" s="300" t="s">
        <v>49</v>
      </c>
      <c r="C32" s="306"/>
      <c r="D32" s="3" t="s">
        <v>50</v>
      </c>
      <c r="E32" s="283">
        <v>0.0</v>
      </c>
      <c r="F32" s="283">
        <v>0.0</v>
      </c>
      <c r="G32" s="283">
        <f t="shared" si="1"/>
        <v>93000</v>
      </c>
      <c r="H32" s="283">
        <v>93000.0</v>
      </c>
      <c r="I32" s="283">
        <v>0.0</v>
      </c>
    </row>
    <row r="33" ht="15.75" customHeight="1">
      <c r="A33" s="363"/>
      <c r="B33" s="300" t="s">
        <v>59</v>
      </c>
      <c r="C33" s="306"/>
      <c r="D33" s="3" t="s">
        <v>60</v>
      </c>
      <c r="E33" s="283">
        <v>720000.0</v>
      </c>
      <c r="F33" s="283">
        <v>0.0</v>
      </c>
      <c r="G33" s="283">
        <f t="shared" si="1"/>
        <v>0</v>
      </c>
      <c r="H33" s="283">
        <v>0.0</v>
      </c>
      <c r="I33" s="283">
        <v>0.0</v>
      </c>
    </row>
    <row r="34" ht="17.25" customHeight="1">
      <c r="A34" s="286"/>
      <c r="B34" s="311" t="s">
        <v>61</v>
      </c>
      <c r="C34" s="312"/>
      <c r="D34" s="313"/>
      <c r="E34" s="793">
        <f t="shared" ref="E34:I34" si="2">SUM(E15:E33)</f>
        <v>15166355.47</v>
      </c>
      <c r="F34" s="793">
        <f t="shared" si="2"/>
        <v>7032842.42</v>
      </c>
      <c r="G34" s="793">
        <f t="shared" si="2"/>
        <v>9105436.58</v>
      </c>
      <c r="H34" s="793">
        <f t="shared" si="2"/>
        <v>16138279</v>
      </c>
      <c r="I34" s="793">
        <f t="shared" si="2"/>
        <v>16893406</v>
      </c>
      <c r="J34" s="273"/>
      <c r="K34" s="273"/>
      <c r="L34" s="273"/>
      <c r="M34" s="273"/>
      <c r="N34" s="273"/>
      <c r="O34" s="273"/>
      <c r="P34" s="273"/>
      <c r="Q34" s="273"/>
      <c r="R34" s="273"/>
      <c r="S34" s="273"/>
      <c r="T34" s="273"/>
      <c r="U34" s="273"/>
      <c r="V34" s="273"/>
      <c r="W34" s="273"/>
      <c r="X34" s="273"/>
      <c r="Y34" s="273"/>
      <c r="Z34" s="273"/>
    </row>
    <row r="35" ht="15.75" customHeight="1">
      <c r="A35" s="267"/>
      <c r="B35" s="300" t="s">
        <v>62</v>
      </c>
      <c r="C35" s="306"/>
      <c r="D35" s="300"/>
      <c r="E35" s="283"/>
      <c r="F35" s="283"/>
      <c r="G35" s="283"/>
      <c r="H35" s="283"/>
      <c r="I35" s="283"/>
    </row>
    <row r="36" ht="13.5" customHeight="1">
      <c r="A36" s="267"/>
      <c r="B36" s="300" t="s">
        <v>341</v>
      </c>
      <c r="C36" s="875"/>
      <c r="D36" s="876" t="s">
        <v>65</v>
      </c>
      <c r="E36" s="283">
        <v>219985.25</v>
      </c>
      <c r="F36" s="283">
        <v>3616.0</v>
      </c>
      <c r="G36" s="283">
        <f t="shared" ref="G36:G41" si="3">H36-F36</f>
        <v>276384</v>
      </c>
      <c r="H36" s="283">
        <v>280000.0</v>
      </c>
      <c r="I36" s="283">
        <v>280000.0</v>
      </c>
    </row>
    <row r="37" ht="13.5" customHeight="1">
      <c r="A37" s="267"/>
      <c r="B37" s="300" t="s">
        <v>68</v>
      </c>
      <c r="C37" s="875"/>
      <c r="D37" s="876" t="s">
        <v>69</v>
      </c>
      <c r="E37" s="283">
        <v>175900.0</v>
      </c>
      <c r="F37" s="283">
        <v>0.0</v>
      </c>
      <c r="G37" s="283">
        <f t="shared" si="3"/>
        <v>200000</v>
      </c>
      <c r="H37" s="283">
        <v>200000.0</v>
      </c>
      <c r="I37" s="283">
        <v>200000.0</v>
      </c>
    </row>
    <row r="38" ht="13.5" customHeight="1">
      <c r="A38" s="267"/>
      <c r="B38" s="300" t="s">
        <v>73</v>
      </c>
      <c r="C38" s="875"/>
      <c r="D38" s="876" t="s">
        <v>74</v>
      </c>
      <c r="E38" s="283">
        <v>75215.9</v>
      </c>
      <c r="F38" s="283">
        <v>46639.53</v>
      </c>
      <c r="G38" s="283">
        <f t="shared" si="3"/>
        <v>73360.47</v>
      </c>
      <c r="H38" s="283">
        <v>120000.0</v>
      </c>
      <c r="I38" s="283">
        <v>120000.0</v>
      </c>
    </row>
    <row r="39" ht="13.5" customHeight="1">
      <c r="A39" s="267"/>
      <c r="B39" s="300" t="s">
        <v>75</v>
      </c>
      <c r="C39" s="875"/>
      <c r="D39" s="876" t="s">
        <v>76</v>
      </c>
      <c r="E39" s="283">
        <v>14468.0</v>
      </c>
      <c r="F39" s="283">
        <v>84997.0</v>
      </c>
      <c r="G39" s="283">
        <f t="shared" si="3"/>
        <v>25003</v>
      </c>
      <c r="H39" s="283">
        <v>110000.0</v>
      </c>
      <c r="I39" s="283">
        <v>60000.0</v>
      </c>
    </row>
    <row r="40" ht="13.5" customHeight="1">
      <c r="A40" s="267"/>
      <c r="B40" s="300" t="s">
        <v>403</v>
      </c>
      <c r="C40" s="875"/>
      <c r="D40" s="876" t="s">
        <v>80</v>
      </c>
      <c r="E40" s="283">
        <v>3000.0</v>
      </c>
      <c r="F40" s="283">
        <v>0.0</v>
      </c>
      <c r="G40" s="283">
        <f t="shared" si="3"/>
        <v>3500</v>
      </c>
      <c r="H40" s="283">
        <v>3500.0</v>
      </c>
      <c r="I40" s="283">
        <v>3500.0</v>
      </c>
    </row>
    <row r="41" ht="13.5" customHeight="1">
      <c r="A41" s="874"/>
      <c r="B41" s="506" t="s">
        <v>81</v>
      </c>
      <c r="C41" s="877"/>
      <c r="D41" s="878" t="s">
        <v>82</v>
      </c>
      <c r="E41" s="298">
        <v>8212.95</v>
      </c>
      <c r="F41" s="298">
        <v>1048.78</v>
      </c>
      <c r="G41" s="299">
        <f t="shared" si="3"/>
        <v>16951.22</v>
      </c>
      <c r="H41" s="299">
        <v>18000.0</v>
      </c>
      <c r="I41" s="299">
        <v>18000.0</v>
      </c>
    </row>
    <row r="42" ht="5.25" customHeight="1">
      <c r="H42" s="316"/>
    </row>
    <row r="43" ht="15.75" customHeight="1">
      <c r="A43" s="111" t="s">
        <v>647</v>
      </c>
      <c r="F43" s="300"/>
      <c r="G43" s="300"/>
      <c r="H43" s="873"/>
    </row>
    <row r="44" ht="15.75" customHeight="1">
      <c r="H44" s="316"/>
    </row>
    <row r="45" ht="15.75" customHeight="1">
      <c r="A45" s="305" t="s">
        <v>350</v>
      </c>
    </row>
    <row r="46" ht="15.75" customHeight="1">
      <c r="A46" s="301"/>
      <c r="B46" s="301"/>
      <c r="C46" s="301"/>
      <c r="D46" s="301"/>
      <c r="E46" s="301"/>
      <c r="F46" s="301"/>
      <c r="G46" s="301"/>
      <c r="H46" s="879"/>
      <c r="I46" s="301"/>
    </row>
    <row r="47" ht="15.75" customHeight="1">
      <c r="A47" s="750" t="s">
        <v>6</v>
      </c>
      <c r="B47" s="12"/>
      <c r="C47" s="13"/>
      <c r="D47" s="637" t="s">
        <v>7</v>
      </c>
      <c r="E47" s="14" t="s">
        <v>8</v>
      </c>
      <c r="F47" s="15" t="s">
        <v>9</v>
      </c>
      <c r="G47" s="12"/>
      <c r="H47" s="13"/>
      <c r="I47" s="14" t="s">
        <v>10</v>
      </c>
    </row>
    <row r="48" ht="15.75" customHeight="1">
      <c r="A48" s="18"/>
      <c r="C48" s="19"/>
      <c r="D48" s="76" t="s">
        <v>11</v>
      </c>
      <c r="E48" s="21" t="s">
        <v>12</v>
      </c>
      <c r="F48" s="21" t="s">
        <v>13</v>
      </c>
      <c r="G48" s="22" t="s">
        <v>14</v>
      </c>
      <c r="H48" s="21" t="s">
        <v>15</v>
      </c>
      <c r="I48" s="21" t="s">
        <v>16</v>
      </c>
    </row>
    <row r="49" ht="15.75" customHeight="1">
      <c r="A49" s="23"/>
      <c r="B49" s="24"/>
      <c r="C49" s="25"/>
      <c r="D49" s="874"/>
      <c r="E49" s="26" t="s">
        <v>17</v>
      </c>
      <c r="F49" s="27" t="s">
        <v>17</v>
      </c>
      <c r="G49" s="27" t="s">
        <v>18</v>
      </c>
      <c r="H49" s="27" t="s">
        <v>18</v>
      </c>
      <c r="I49" s="27" t="s">
        <v>18</v>
      </c>
    </row>
    <row r="50" ht="15.75" customHeight="1">
      <c r="A50" s="880"/>
      <c r="B50" s="881" t="s">
        <v>83</v>
      </c>
      <c r="C50" s="882"/>
      <c r="D50" s="883" t="s">
        <v>82</v>
      </c>
      <c r="E50" s="765">
        <v>286300.0</v>
      </c>
      <c r="F50" s="765">
        <v>109500.0</v>
      </c>
      <c r="G50" s="621">
        <f t="shared" ref="G50:G56" si="4">H50-F50</f>
        <v>237300</v>
      </c>
      <c r="H50" s="100">
        <v>346800.0</v>
      </c>
      <c r="I50" s="100">
        <v>346800.0</v>
      </c>
    </row>
    <row r="51" ht="15.75" customHeight="1">
      <c r="A51" s="267"/>
      <c r="B51" s="300" t="s">
        <v>165</v>
      </c>
      <c r="C51" s="306"/>
      <c r="D51" s="876" t="s">
        <v>99</v>
      </c>
      <c r="E51" s="377">
        <v>27201.8</v>
      </c>
      <c r="F51" s="377">
        <v>4850.0</v>
      </c>
      <c r="G51" s="283">
        <f t="shared" si="4"/>
        <v>75150</v>
      </c>
      <c r="H51" s="377">
        <v>80000.0</v>
      </c>
      <c r="I51" s="377">
        <v>80000.0</v>
      </c>
    </row>
    <row r="52" ht="15.75" customHeight="1">
      <c r="A52" s="267"/>
      <c r="B52" s="300" t="s">
        <v>100</v>
      </c>
      <c r="C52" s="306"/>
      <c r="D52" s="3" t="s">
        <v>101</v>
      </c>
      <c r="E52" s="377">
        <v>48350.0</v>
      </c>
      <c r="F52" s="377">
        <v>18950.0</v>
      </c>
      <c r="G52" s="283">
        <f t="shared" si="4"/>
        <v>101050</v>
      </c>
      <c r="H52" s="377">
        <v>120000.0</v>
      </c>
      <c r="I52" s="377">
        <v>140000.0</v>
      </c>
    </row>
    <row r="53" ht="15.75" customHeight="1">
      <c r="A53" s="267"/>
      <c r="B53" s="300" t="s">
        <v>270</v>
      </c>
      <c r="C53" s="306"/>
      <c r="D53" s="3" t="s">
        <v>107</v>
      </c>
      <c r="E53" s="377">
        <v>4758.12</v>
      </c>
      <c r="F53" s="377">
        <v>2429.06</v>
      </c>
      <c r="G53" s="283">
        <f t="shared" si="4"/>
        <v>2570.94</v>
      </c>
      <c r="H53" s="377">
        <v>5000.0</v>
      </c>
      <c r="I53" s="377">
        <v>5000.0</v>
      </c>
    </row>
    <row r="54" ht="15.75" customHeight="1">
      <c r="A54" s="363"/>
      <c r="B54" s="300" t="s">
        <v>578</v>
      </c>
      <c r="C54" s="875"/>
      <c r="D54" s="3" t="s">
        <v>109</v>
      </c>
      <c r="E54" s="377">
        <v>9795.88</v>
      </c>
      <c r="F54" s="377">
        <v>6993.44</v>
      </c>
      <c r="G54" s="283">
        <f t="shared" si="4"/>
        <v>3006.56</v>
      </c>
      <c r="H54" s="377">
        <v>10000.0</v>
      </c>
      <c r="I54" s="377">
        <v>10000.0</v>
      </c>
    </row>
    <row r="55" ht="15.75" customHeight="1">
      <c r="A55" s="267"/>
      <c r="B55" s="300" t="s">
        <v>118</v>
      </c>
      <c r="C55" s="306"/>
      <c r="D55" s="876" t="s">
        <v>119</v>
      </c>
      <c r="E55" s="377">
        <v>5424.0</v>
      </c>
      <c r="F55" s="377">
        <v>1024.0</v>
      </c>
      <c r="G55" s="283">
        <f t="shared" si="4"/>
        <v>6476</v>
      </c>
      <c r="H55" s="377">
        <v>7500.0</v>
      </c>
      <c r="I55" s="377">
        <v>7500.0</v>
      </c>
    </row>
    <row r="56" ht="15.75" customHeight="1">
      <c r="A56" s="363"/>
      <c r="B56" s="300" t="s">
        <v>136</v>
      </c>
      <c r="C56" s="306"/>
      <c r="D56" s="3" t="s">
        <v>123</v>
      </c>
      <c r="E56" s="377">
        <v>600.0</v>
      </c>
      <c r="F56" s="377">
        <v>0.0</v>
      </c>
      <c r="G56" s="283">
        <f t="shared" si="4"/>
        <v>6000</v>
      </c>
      <c r="H56" s="377">
        <v>6000.0</v>
      </c>
      <c r="I56" s="377">
        <v>6000.0</v>
      </c>
    </row>
    <row r="57" ht="15.75" customHeight="1">
      <c r="A57" s="363"/>
      <c r="B57" s="300"/>
      <c r="C57" s="306"/>
      <c r="D57" s="3"/>
      <c r="E57" s="377"/>
      <c r="F57" s="377"/>
      <c r="G57" s="377"/>
      <c r="H57" s="377"/>
      <c r="I57" s="377"/>
    </row>
    <row r="58" ht="15.75" customHeight="1">
      <c r="A58" s="363"/>
      <c r="B58" s="235" t="s">
        <v>648</v>
      </c>
      <c r="C58" s="306"/>
      <c r="D58" s="259"/>
      <c r="E58" s="377"/>
      <c r="F58" s="377"/>
      <c r="G58" s="377"/>
      <c r="H58" s="377"/>
      <c r="I58" s="377"/>
    </row>
    <row r="59" ht="15.75" customHeight="1">
      <c r="A59" s="284"/>
      <c r="B59" s="29" t="s">
        <v>649</v>
      </c>
      <c r="C59" s="223"/>
      <c r="D59" s="16" t="s">
        <v>94</v>
      </c>
      <c r="E59" s="347">
        <v>501917.49</v>
      </c>
      <c r="F59" s="347">
        <v>300213.05</v>
      </c>
      <c r="G59" s="283">
        <f>H59-F59</f>
        <v>588503.95</v>
      </c>
      <c r="H59" s="81">
        <f>135537+753180</f>
        <v>888717</v>
      </c>
      <c r="I59" s="81">
        <v>944400.0</v>
      </c>
      <c r="J59" s="273"/>
      <c r="K59" s="273"/>
      <c r="L59" s="273"/>
      <c r="M59" s="273"/>
      <c r="N59" s="273"/>
      <c r="O59" s="273"/>
      <c r="P59" s="273"/>
      <c r="Q59" s="273"/>
      <c r="R59" s="273"/>
      <c r="S59" s="273"/>
      <c r="T59" s="273"/>
      <c r="U59" s="273"/>
      <c r="V59" s="273"/>
      <c r="W59" s="273"/>
      <c r="X59" s="273"/>
      <c r="Y59" s="273"/>
      <c r="Z59" s="273"/>
    </row>
    <row r="60" ht="15.75" customHeight="1">
      <c r="A60" s="284"/>
      <c r="B60" s="120" t="s">
        <v>650</v>
      </c>
      <c r="C60" s="223"/>
      <c r="D60" s="16"/>
      <c r="E60" s="347"/>
      <c r="F60" s="347"/>
      <c r="G60" s="347"/>
      <c r="H60" s="81"/>
      <c r="I60" s="81"/>
      <c r="J60" s="273"/>
      <c r="K60" s="273"/>
      <c r="L60" s="273"/>
      <c r="M60" s="273"/>
      <c r="N60" s="273"/>
      <c r="O60" s="273"/>
      <c r="P60" s="273"/>
      <c r="Q60" s="273"/>
      <c r="R60" s="273"/>
      <c r="S60" s="273"/>
      <c r="T60" s="273"/>
      <c r="U60" s="273"/>
      <c r="V60" s="273"/>
      <c r="W60" s="273"/>
      <c r="X60" s="273"/>
      <c r="Y60" s="273"/>
      <c r="Z60" s="273"/>
    </row>
    <row r="61" ht="15.75" customHeight="1">
      <c r="A61" s="284"/>
      <c r="B61" s="29" t="s">
        <v>651</v>
      </c>
      <c r="C61" s="223"/>
      <c r="D61" s="16" t="s">
        <v>94</v>
      </c>
      <c r="E61" s="347">
        <v>0.0</v>
      </c>
      <c r="F61" s="347">
        <v>160647.27</v>
      </c>
      <c r="G61" s="283">
        <f>H61-F61</f>
        <v>259640.73</v>
      </c>
      <c r="H61" s="81">
        <f>38208+382080</f>
        <v>420288</v>
      </c>
      <c r="I61" s="81">
        <v>0.0</v>
      </c>
      <c r="J61" s="273"/>
      <c r="K61" s="273"/>
      <c r="L61" s="273"/>
      <c r="M61" s="273"/>
      <c r="N61" s="273"/>
      <c r="O61" s="273"/>
      <c r="P61" s="273"/>
      <c r="Q61" s="273"/>
      <c r="R61" s="273"/>
      <c r="S61" s="273"/>
      <c r="T61" s="273"/>
      <c r="U61" s="273"/>
      <c r="V61" s="273"/>
      <c r="W61" s="273"/>
      <c r="X61" s="273"/>
      <c r="Y61" s="273"/>
      <c r="Z61" s="273"/>
    </row>
    <row r="62" ht="15.75" customHeight="1">
      <c r="A62" s="284"/>
      <c r="B62" s="120" t="s">
        <v>652</v>
      </c>
      <c r="C62" s="223"/>
      <c r="D62" s="16"/>
      <c r="E62" s="347"/>
      <c r="F62" s="347"/>
      <c r="G62" s="283"/>
      <c r="H62" s="81"/>
      <c r="I62" s="81"/>
      <c r="J62" s="273"/>
      <c r="K62" s="273"/>
      <c r="L62" s="273"/>
      <c r="M62" s="273"/>
      <c r="N62" s="273"/>
      <c r="O62" s="273"/>
      <c r="P62" s="273"/>
      <c r="Q62" s="273"/>
      <c r="R62" s="273"/>
      <c r="S62" s="273"/>
      <c r="T62" s="273"/>
      <c r="U62" s="273"/>
      <c r="V62" s="273"/>
      <c r="W62" s="273"/>
      <c r="X62" s="273"/>
      <c r="Y62" s="273"/>
      <c r="Z62" s="273"/>
    </row>
    <row r="63" ht="15.75" customHeight="1">
      <c r="A63" s="284"/>
      <c r="B63" s="29" t="s">
        <v>653</v>
      </c>
      <c r="C63" s="223"/>
      <c r="D63" s="16" t="s">
        <v>174</v>
      </c>
      <c r="E63" s="347">
        <v>0.0</v>
      </c>
      <c r="F63" s="347">
        <v>0.0</v>
      </c>
      <c r="G63" s="283">
        <v>0.0</v>
      </c>
      <c r="H63" s="81">
        <v>0.0</v>
      </c>
      <c r="I63" s="81">
        <f>25440*12</f>
        <v>305280</v>
      </c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</row>
    <row r="64" ht="15.75" customHeight="1">
      <c r="A64" s="884"/>
      <c r="B64" s="885" t="s">
        <v>284</v>
      </c>
      <c r="C64" s="886"/>
      <c r="D64" s="887"/>
      <c r="E64" s="888">
        <f t="shared" ref="E64:I64" si="5">SUM(E36:E63)</f>
        <v>1381129.39</v>
      </c>
      <c r="F64" s="888">
        <f t="shared" si="5"/>
        <v>740908.13</v>
      </c>
      <c r="G64" s="888">
        <f t="shared" si="5"/>
        <v>1874896.87</v>
      </c>
      <c r="H64" s="888">
        <f t="shared" si="5"/>
        <v>2615805</v>
      </c>
      <c r="I64" s="888">
        <f t="shared" si="5"/>
        <v>2526480</v>
      </c>
    </row>
    <row r="65" ht="15.75" customHeight="1">
      <c r="A65" s="889" t="s">
        <v>285</v>
      </c>
      <c r="B65" s="887"/>
      <c r="C65" s="886"/>
      <c r="D65" s="890"/>
      <c r="E65" s="891">
        <f t="shared" ref="E65:I65" si="6">E34+E64</f>
        <v>16547484.86</v>
      </c>
      <c r="F65" s="891">
        <f t="shared" si="6"/>
        <v>7773750.55</v>
      </c>
      <c r="G65" s="891">
        <f t="shared" si="6"/>
        <v>10980333.45</v>
      </c>
      <c r="H65" s="891">
        <f t="shared" si="6"/>
        <v>18754084</v>
      </c>
      <c r="I65" s="891">
        <f t="shared" si="6"/>
        <v>19419886</v>
      </c>
    </row>
    <row r="66" ht="15.75" customHeight="1">
      <c r="A66" s="777" t="s">
        <v>356</v>
      </c>
      <c r="B66" s="252"/>
      <c r="C66" s="306"/>
      <c r="D66" s="892"/>
      <c r="E66" s="499"/>
      <c r="F66" s="283"/>
      <c r="G66" s="283"/>
      <c r="H66" s="283"/>
      <c r="I66" s="283"/>
    </row>
    <row r="67" ht="15.75" customHeight="1">
      <c r="A67" s="777"/>
      <c r="B67" s="893" t="s">
        <v>654</v>
      </c>
      <c r="C67" s="19"/>
      <c r="D67" s="107" t="s">
        <v>290</v>
      </c>
      <c r="E67" s="347">
        <v>229191.3</v>
      </c>
      <c r="F67" s="81">
        <v>694750.0</v>
      </c>
      <c r="G67" s="283">
        <f t="shared" ref="G67:G69" si="7">H67-F67</f>
        <v>10250</v>
      </c>
      <c r="H67" s="347">
        <v>705000.0</v>
      </c>
      <c r="I67" s="347">
        <f>510000+110000</f>
        <v>620000</v>
      </c>
    </row>
    <row r="68" ht="15.75" customHeight="1">
      <c r="A68" s="777"/>
      <c r="B68" s="893" t="s">
        <v>655</v>
      </c>
      <c r="C68" s="19"/>
      <c r="D68" s="107" t="s">
        <v>298</v>
      </c>
      <c r="E68" s="813">
        <v>0.0</v>
      </c>
      <c r="F68" s="81">
        <v>18000.0</v>
      </c>
      <c r="G68" s="283">
        <f t="shared" si="7"/>
        <v>0</v>
      </c>
      <c r="H68" s="347">
        <v>18000.0</v>
      </c>
      <c r="I68" s="347">
        <v>20000.0</v>
      </c>
    </row>
    <row r="69" ht="15.75" customHeight="1">
      <c r="A69" s="777"/>
      <c r="B69" s="9" t="s">
        <v>316</v>
      </c>
      <c r="C69" s="228"/>
      <c r="D69" s="115" t="s">
        <v>300</v>
      </c>
      <c r="E69" s="499">
        <v>1768000.0</v>
      </c>
      <c r="F69" s="77">
        <v>0.0</v>
      </c>
      <c r="G69" s="283">
        <f t="shared" si="7"/>
        <v>0</v>
      </c>
      <c r="H69" s="283">
        <v>0.0</v>
      </c>
      <c r="I69" s="283">
        <v>0.0</v>
      </c>
    </row>
    <row r="70" ht="18.75" customHeight="1">
      <c r="A70" s="777"/>
      <c r="B70" s="235" t="s">
        <v>648</v>
      </c>
      <c r="C70" s="306"/>
      <c r="D70" s="894"/>
      <c r="E70" s="499"/>
      <c r="F70" s="499"/>
      <c r="G70" s="499"/>
      <c r="H70" s="499"/>
      <c r="I70" s="499"/>
    </row>
    <row r="71" ht="15.75" customHeight="1">
      <c r="A71" s="777"/>
      <c r="B71" s="9" t="s">
        <v>304</v>
      </c>
      <c r="C71" s="537"/>
      <c r="D71" s="895" t="s">
        <v>290</v>
      </c>
      <c r="E71" s="499">
        <v>57303.6</v>
      </c>
      <c r="F71" s="499">
        <v>0.0</v>
      </c>
      <c r="G71" s="499">
        <f>H71-F71</f>
        <v>0</v>
      </c>
      <c r="H71" s="499">
        <v>0.0</v>
      </c>
      <c r="I71" s="499">
        <v>0.0</v>
      </c>
    </row>
    <row r="72" ht="17.25" customHeight="1">
      <c r="A72" s="889" t="s">
        <v>317</v>
      </c>
      <c r="B72" s="887"/>
      <c r="C72" s="886"/>
      <c r="D72" s="896"/>
      <c r="E72" s="896">
        <f t="shared" ref="E72:I72" si="8">SUM(E67:E71)</f>
        <v>2054494.9</v>
      </c>
      <c r="F72" s="896">
        <f t="shared" si="8"/>
        <v>712750</v>
      </c>
      <c r="G72" s="896">
        <f t="shared" si="8"/>
        <v>10250</v>
      </c>
      <c r="H72" s="896">
        <f t="shared" si="8"/>
        <v>723000</v>
      </c>
      <c r="I72" s="896">
        <f t="shared" si="8"/>
        <v>640000</v>
      </c>
    </row>
    <row r="73" ht="18.75" customHeight="1">
      <c r="A73" s="240" t="s">
        <v>318</v>
      </c>
      <c r="B73" s="784"/>
      <c r="C73" s="897"/>
      <c r="D73" s="785"/>
      <c r="E73" s="427">
        <f t="shared" ref="E73:I73" si="9">E65+E72</f>
        <v>18601979.76</v>
      </c>
      <c r="F73" s="427">
        <f t="shared" si="9"/>
        <v>8486500.55</v>
      </c>
      <c r="G73" s="427">
        <f t="shared" si="9"/>
        <v>10990583.45</v>
      </c>
      <c r="H73" s="427">
        <f t="shared" si="9"/>
        <v>19477084</v>
      </c>
      <c r="I73" s="427">
        <f t="shared" si="9"/>
        <v>20059886</v>
      </c>
      <c r="J73" s="273"/>
      <c r="K73" s="273"/>
      <c r="L73" s="273"/>
      <c r="M73" s="273"/>
      <c r="N73" s="273"/>
      <c r="O73" s="273"/>
      <c r="P73" s="273"/>
      <c r="Q73" s="273"/>
      <c r="R73" s="273"/>
      <c r="S73" s="273"/>
      <c r="T73" s="273"/>
      <c r="U73" s="273"/>
      <c r="V73" s="273"/>
      <c r="W73" s="273"/>
      <c r="X73" s="273"/>
      <c r="Y73" s="273"/>
      <c r="Z73" s="273"/>
    </row>
    <row r="74" ht="15.75" customHeight="1">
      <c r="H74" s="316"/>
    </row>
    <row r="75" ht="14.25" customHeight="1">
      <c r="H75" s="316"/>
    </row>
    <row r="76" ht="14.25" customHeight="1">
      <c r="H76" s="316"/>
    </row>
    <row r="77" ht="14.25" customHeight="1">
      <c r="H77" s="316"/>
    </row>
    <row r="78" ht="27.75" customHeight="1">
      <c r="A78" s="111" t="s">
        <v>656</v>
      </c>
      <c r="F78" s="300"/>
      <c r="G78" s="300"/>
      <c r="H78" s="873"/>
    </row>
    <row r="79" ht="15.75" customHeight="1">
      <c r="H79" s="316"/>
    </row>
    <row r="80" ht="15.75" customHeight="1">
      <c r="A80" s="305" t="s">
        <v>350</v>
      </c>
    </row>
    <row r="81" ht="15.75" customHeight="1">
      <c r="A81" s="301"/>
      <c r="B81" s="301"/>
      <c r="C81" s="301"/>
      <c r="D81" s="301"/>
      <c r="E81" s="301"/>
      <c r="F81" s="301"/>
      <c r="G81" s="301"/>
      <c r="H81" s="879"/>
      <c r="I81" s="301"/>
    </row>
    <row r="82" ht="15.75" customHeight="1">
      <c r="A82" s="750" t="s">
        <v>6</v>
      </c>
      <c r="B82" s="12"/>
      <c r="C82" s="13"/>
      <c r="D82" s="637" t="s">
        <v>7</v>
      </c>
      <c r="E82" s="14" t="s">
        <v>8</v>
      </c>
      <c r="F82" s="15" t="s">
        <v>9</v>
      </c>
      <c r="G82" s="12"/>
      <c r="H82" s="13"/>
      <c r="I82" s="14" t="s">
        <v>10</v>
      </c>
    </row>
    <row r="83" ht="15.75" customHeight="1">
      <c r="A83" s="18"/>
      <c r="C83" s="19"/>
      <c r="D83" s="76" t="s">
        <v>11</v>
      </c>
      <c r="E83" s="21" t="s">
        <v>12</v>
      </c>
      <c r="F83" s="21" t="s">
        <v>13</v>
      </c>
      <c r="G83" s="22" t="s">
        <v>14</v>
      </c>
      <c r="H83" s="21" t="s">
        <v>15</v>
      </c>
      <c r="I83" s="21" t="s">
        <v>16</v>
      </c>
    </row>
    <row r="84" ht="15.75" customHeight="1">
      <c r="A84" s="23"/>
      <c r="B84" s="24"/>
      <c r="C84" s="25"/>
      <c r="D84" s="874"/>
      <c r="E84" s="26" t="s">
        <v>17</v>
      </c>
      <c r="F84" s="27" t="s">
        <v>17</v>
      </c>
      <c r="G84" s="27" t="s">
        <v>18</v>
      </c>
      <c r="H84" s="27" t="s">
        <v>18</v>
      </c>
      <c r="I84" s="27" t="s">
        <v>18</v>
      </c>
    </row>
    <row r="85" ht="15.75" customHeight="1">
      <c r="A85" s="251" t="s">
        <v>319</v>
      </c>
      <c r="B85" s="252"/>
      <c r="C85" s="252"/>
      <c r="D85" s="252"/>
      <c r="E85" s="252"/>
      <c r="F85" s="252"/>
      <c r="G85" s="252"/>
      <c r="H85" s="252"/>
      <c r="I85" s="306"/>
    </row>
    <row r="86" ht="15.75" customHeight="1">
      <c r="A86" s="870" t="s">
        <v>320</v>
      </c>
      <c r="B86" s="252"/>
      <c r="C86" s="252"/>
      <c r="D86" s="252"/>
      <c r="E86" s="252"/>
      <c r="F86" s="252"/>
      <c r="G86" s="252"/>
      <c r="H86" s="252"/>
      <c r="I86" s="306"/>
    </row>
    <row r="87" ht="15.75" customHeight="1">
      <c r="A87" s="870"/>
      <c r="B87" s="252"/>
      <c r="C87" s="252"/>
      <c r="D87" s="252"/>
      <c r="E87" s="252"/>
      <c r="F87" s="252"/>
      <c r="G87" s="252"/>
      <c r="H87" s="252"/>
      <c r="I87" s="306"/>
    </row>
    <row r="88" ht="15.75" customHeight="1">
      <c r="A88" s="870"/>
      <c r="B88" s="252"/>
      <c r="C88" s="252"/>
      <c r="D88" s="252"/>
      <c r="E88" s="252"/>
      <c r="F88" s="252"/>
      <c r="G88" s="252"/>
      <c r="H88" s="252"/>
      <c r="I88" s="306"/>
    </row>
    <row r="89" ht="15.75" customHeight="1">
      <c r="A89" s="870"/>
      <c r="B89" s="252"/>
      <c r="C89" s="252"/>
      <c r="D89" s="252"/>
      <c r="E89" s="252"/>
      <c r="F89" s="252"/>
      <c r="G89" s="252"/>
      <c r="H89" s="252"/>
      <c r="I89" s="306"/>
    </row>
    <row r="90" ht="15.75" customHeight="1">
      <c r="A90" s="870"/>
      <c r="B90" s="252"/>
      <c r="C90" s="252"/>
      <c r="D90" s="252"/>
      <c r="E90" s="252"/>
      <c r="F90" s="252"/>
      <c r="G90" s="252"/>
      <c r="H90" s="252"/>
      <c r="I90" s="306"/>
    </row>
    <row r="91" ht="15.75" customHeight="1">
      <c r="A91" s="870"/>
      <c r="B91" s="5" t="s">
        <v>657</v>
      </c>
      <c r="C91" s="5" t="s">
        <v>323</v>
      </c>
      <c r="G91" s="8" t="s">
        <v>324</v>
      </c>
      <c r="H91" s="5" t="s">
        <v>643</v>
      </c>
      <c r="I91" s="19"/>
    </row>
    <row r="92" ht="15.75" customHeight="1">
      <c r="A92" s="870"/>
      <c r="B92" s="3" t="s">
        <v>658</v>
      </c>
      <c r="C92" s="3" t="s">
        <v>326</v>
      </c>
      <c r="G92" s="2" t="s">
        <v>327</v>
      </c>
      <c r="H92" s="3" t="s">
        <v>327</v>
      </c>
      <c r="I92" s="19"/>
    </row>
    <row r="93" ht="15.75" customHeight="1">
      <c r="A93" s="363"/>
      <c r="B93" s="252"/>
      <c r="C93" s="252"/>
      <c r="D93" s="252"/>
      <c r="E93" s="252"/>
      <c r="F93" s="252"/>
      <c r="G93" s="252"/>
      <c r="H93" s="252"/>
      <c r="I93" s="306"/>
    </row>
    <row r="94" ht="15.75" customHeight="1">
      <c r="A94" s="611"/>
      <c r="B94" s="611"/>
      <c r="C94" s="611"/>
      <c r="D94" s="611"/>
      <c r="E94" s="611"/>
      <c r="F94" s="611"/>
      <c r="G94" s="611"/>
      <c r="H94" s="898"/>
      <c r="I94" s="611"/>
    </row>
    <row r="95" ht="15.75" customHeight="1">
      <c r="A95" s="252"/>
      <c r="B95" s="252"/>
      <c r="C95" s="252"/>
      <c r="D95" s="252"/>
      <c r="E95" s="252"/>
      <c r="F95" s="252"/>
      <c r="G95" s="252"/>
      <c r="H95" s="316"/>
      <c r="I95" s="252"/>
    </row>
    <row r="96" ht="15.75" customHeight="1">
      <c r="A96" s="252"/>
      <c r="B96" s="252"/>
      <c r="C96" s="252"/>
      <c r="D96" s="252"/>
      <c r="E96" s="252"/>
      <c r="F96" s="252"/>
      <c r="G96" s="252"/>
      <c r="H96" s="316"/>
      <c r="I96" s="252"/>
    </row>
    <row r="97" ht="15.75" customHeight="1">
      <c r="H97" s="316"/>
    </row>
    <row r="98" ht="15.75" customHeight="1">
      <c r="H98" s="316"/>
    </row>
    <row r="99" ht="15.75" customHeight="1">
      <c r="H99" s="316"/>
    </row>
    <row r="100" ht="15.75" customHeight="1">
      <c r="H100" s="316"/>
    </row>
    <row r="101" ht="15.75" customHeight="1">
      <c r="H101" s="316"/>
    </row>
    <row r="102" ht="15.75" customHeight="1">
      <c r="H102" s="316"/>
    </row>
    <row r="103" ht="15.75" customHeight="1">
      <c r="H103" s="316"/>
    </row>
    <row r="104" ht="15.75" customHeight="1">
      <c r="H104" s="316"/>
    </row>
    <row r="105" ht="15.75" customHeight="1">
      <c r="H105" s="316"/>
    </row>
    <row r="106" ht="15.75" customHeight="1">
      <c r="H106" s="316"/>
    </row>
    <row r="107" ht="15.75" customHeight="1">
      <c r="H107" s="316"/>
    </row>
    <row r="108" ht="15.75" customHeight="1">
      <c r="H108" s="316"/>
    </row>
    <row r="109" ht="15.75" customHeight="1">
      <c r="H109" s="316"/>
    </row>
    <row r="110" ht="15.75" customHeight="1">
      <c r="H110" s="316"/>
    </row>
    <row r="111" ht="15.75" customHeight="1">
      <c r="H111" s="316"/>
    </row>
    <row r="112" ht="15.75" customHeight="1">
      <c r="H112" s="316"/>
    </row>
    <row r="113" ht="15.75" customHeight="1">
      <c r="H113" s="316"/>
    </row>
    <row r="114" ht="15.75" customHeight="1">
      <c r="H114" s="316"/>
    </row>
    <row r="115" ht="15.75" customHeight="1">
      <c r="H115" s="316"/>
    </row>
    <row r="116" ht="15.75" customHeight="1">
      <c r="H116" s="316"/>
    </row>
    <row r="117" ht="15.75" customHeight="1">
      <c r="H117" s="316"/>
    </row>
    <row r="118" ht="15.75" customHeight="1">
      <c r="H118" s="316"/>
    </row>
    <row r="119" ht="15.75" customHeight="1">
      <c r="H119" s="316"/>
    </row>
    <row r="120" ht="15.75" customHeight="1">
      <c r="H120" s="316"/>
    </row>
    <row r="121" ht="15.75" customHeight="1">
      <c r="H121" s="316"/>
    </row>
    <row r="122" ht="15.75" customHeight="1">
      <c r="H122" s="316"/>
    </row>
    <row r="123" ht="15.75" customHeight="1">
      <c r="H123" s="316"/>
    </row>
    <row r="124" ht="15.75" customHeight="1">
      <c r="H124" s="316"/>
    </row>
    <row r="125" ht="15.75" customHeight="1">
      <c r="H125" s="316"/>
    </row>
    <row r="126" ht="15.75" customHeight="1">
      <c r="H126" s="316"/>
    </row>
    <row r="127" ht="15.75" customHeight="1">
      <c r="H127" s="316"/>
    </row>
    <row r="128" ht="15.75" customHeight="1">
      <c r="H128" s="316"/>
    </row>
    <row r="129" ht="15.75" customHeight="1">
      <c r="H129" s="316"/>
    </row>
    <row r="130" ht="15.75" customHeight="1">
      <c r="H130" s="316"/>
    </row>
    <row r="131" ht="15.75" customHeight="1">
      <c r="H131" s="316"/>
    </row>
    <row r="132" ht="15.75" customHeight="1">
      <c r="H132" s="316"/>
    </row>
    <row r="133" ht="15.75" customHeight="1">
      <c r="H133" s="316"/>
    </row>
    <row r="134" ht="15.75" customHeight="1">
      <c r="H134" s="316"/>
    </row>
    <row r="135" ht="15.75" customHeight="1">
      <c r="H135" s="316"/>
    </row>
    <row r="136" ht="15.75" customHeight="1">
      <c r="H136" s="316"/>
    </row>
    <row r="137" ht="15.75" customHeight="1">
      <c r="H137" s="316"/>
    </row>
    <row r="138" ht="15.75" customHeight="1">
      <c r="H138" s="316"/>
    </row>
    <row r="139" ht="15.75" customHeight="1">
      <c r="H139" s="316"/>
    </row>
    <row r="140" ht="15.75" customHeight="1">
      <c r="H140" s="316"/>
    </row>
    <row r="141" ht="15.75" customHeight="1">
      <c r="H141" s="316"/>
    </row>
    <row r="142" ht="15.75" customHeight="1">
      <c r="H142" s="316"/>
    </row>
    <row r="143" ht="15.75" customHeight="1">
      <c r="H143" s="316"/>
    </row>
    <row r="144" ht="15.75" customHeight="1">
      <c r="H144" s="316"/>
    </row>
    <row r="145" ht="15.75" customHeight="1">
      <c r="H145" s="316"/>
    </row>
    <row r="146" ht="15.75" customHeight="1">
      <c r="H146" s="316"/>
    </row>
    <row r="147" ht="15.75" customHeight="1">
      <c r="H147" s="316"/>
    </row>
    <row r="148" ht="15.75" customHeight="1">
      <c r="H148" s="316"/>
    </row>
    <row r="149" ht="15.75" customHeight="1">
      <c r="H149" s="316"/>
    </row>
    <row r="150" ht="15.75" customHeight="1">
      <c r="H150" s="316"/>
    </row>
    <row r="151" ht="15.75" customHeight="1">
      <c r="H151" s="316"/>
    </row>
    <row r="152" ht="15.75" customHeight="1">
      <c r="H152" s="316"/>
    </row>
    <row r="153" ht="15.75" customHeight="1">
      <c r="H153" s="316"/>
    </row>
    <row r="154" ht="15.75" customHeight="1">
      <c r="H154" s="316"/>
    </row>
    <row r="155" ht="15.75" customHeight="1">
      <c r="H155" s="316"/>
    </row>
    <row r="156" ht="15.75" customHeight="1">
      <c r="H156" s="316"/>
    </row>
    <row r="157" ht="15.75" customHeight="1">
      <c r="H157" s="316"/>
    </row>
    <row r="158" ht="15.75" customHeight="1">
      <c r="H158" s="316"/>
    </row>
    <row r="159" ht="15.75" customHeight="1">
      <c r="H159" s="316"/>
    </row>
    <row r="160" ht="15.75" customHeight="1">
      <c r="H160" s="316"/>
    </row>
    <row r="161" ht="15.75" customHeight="1">
      <c r="H161" s="316"/>
    </row>
    <row r="162" ht="15.75" customHeight="1">
      <c r="H162" s="316"/>
    </row>
    <row r="163" ht="15.75" customHeight="1">
      <c r="H163" s="316"/>
    </row>
    <row r="164" ht="15.75" customHeight="1">
      <c r="H164" s="316"/>
    </row>
    <row r="165" ht="15.75" customHeight="1">
      <c r="H165" s="316"/>
    </row>
    <row r="166" ht="15.75" customHeight="1">
      <c r="H166" s="316"/>
    </row>
    <row r="167" ht="15.75" customHeight="1">
      <c r="H167" s="316"/>
    </row>
    <row r="168" ht="15.75" customHeight="1">
      <c r="H168" s="316"/>
    </row>
    <row r="169" ht="15.75" customHeight="1">
      <c r="H169" s="316"/>
    </row>
    <row r="170" ht="15.75" customHeight="1">
      <c r="H170" s="316"/>
    </row>
    <row r="171" ht="15.75" customHeight="1">
      <c r="H171" s="316"/>
    </row>
    <row r="172" ht="15.75" customHeight="1">
      <c r="H172" s="316"/>
    </row>
    <row r="173" ht="15.75" customHeight="1">
      <c r="H173" s="316"/>
    </row>
    <row r="174" ht="15.75" customHeight="1">
      <c r="H174" s="316"/>
    </row>
    <row r="175" ht="15.75" customHeight="1">
      <c r="H175" s="316"/>
    </row>
    <row r="176" ht="15.75" customHeight="1">
      <c r="H176" s="316"/>
    </row>
    <row r="177" ht="15.75" customHeight="1">
      <c r="H177" s="316"/>
    </row>
    <row r="178" ht="15.75" customHeight="1">
      <c r="H178" s="316"/>
    </row>
    <row r="179" ht="15.75" customHeight="1">
      <c r="H179" s="316"/>
    </row>
    <row r="180" ht="15.75" customHeight="1">
      <c r="H180" s="316"/>
    </row>
    <row r="181" ht="15.75" customHeight="1">
      <c r="H181" s="316"/>
    </row>
    <row r="182" ht="15.75" customHeight="1">
      <c r="H182" s="316"/>
    </row>
    <row r="183" ht="15.75" customHeight="1">
      <c r="H183" s="316"/>
    </row>
    <row r="184" ht="15.75" customHeight="1">
      <c r="H184" s="316"/>
    </row>
    <row r="185" ht="15.75" customHeight="1">
      <c r="H185" s="316"/>
    </row>
    <row r="186" ht="15.75" customHeight="1">
      <c r="H186" s="316"/>
    </row>
    <row r="187" ht="15.75" customHeight="1">
      <c r="H187" s="316"/>
    </row>
    <row r="188" ht="15.75" customHeight="1">
      <c r="H188" s="316"/>
    </row>
    <row r="189" ht="15.75" customHeight="1">
      <c r="H189" s="316"/>
    </row>
    <row r="190" ht="15.75" customHeight="1">
      <c r="H190" s="316"/>
    </row>
    <row r="191" ht="15.75" customHeight="1">
      <c r="H191" s="316"/>
    </row>
    <row r="192" ht="15.75" customHeight="1">
      <c r="H192" s="316"/>
    </row>
    <row r="193" ht="15.75" customHeight="1">
      <c r="H193" s="316"/>
    </row>
    <row r="194" ht="15.75" customHeight="1">
      <c r="H194" s="316"/>
    </row>
    <row r="195" ht="15.75" customHeight="1">
      <c r="H195" s="316"/>
    </row>
    <row r="196" ht="15.75" customHeight="1">
      <c r="H196" s="316"/>
    </row>
    <row r="197" ht="15.75" customHeight="1">
      <c r="H197" s="316"/>
    </row>
    <row r="198" ht="15.75" customHeight="1">
      <c r="H198" s="316"/>
    </row>
    <row r="199" ht="15.75" customHeight="1">
      <c r="H199" s="316"/>
    </row>
    <row r="200" ht="15.75" customHeight="1">
      <c r="H200" s="316"/>
    </row>
    <row r="201" ht="15.75" customHeight="1">
      <c r="H201" s="316"/>
    </row>
    <row r="202" ht="15.75" customHeight="1">
      <c r="H202" s="316"/>
    </row>
    <row r="203" ht="15.75" customHeight="1">
      <c r="H203" s="316"/>
    </row>
    <row r="204" ht="15.75" customHeight="1">
      <c r="H204" s="316"/>
    </row>
    <row r="205" ht="15.75" customHeight="1">
      <c r="H205" s="316"/>
    </row>
    <row r="206" ht="15.75" customHeight="1">
      <c r="H206" s="316"/>
    </row>
    <row r="207" ht="15.75" customHeight="1">
      <c r="H207" s="316"/>
    </row>
    <row r="208" ht="15.75" customHeight="1">
      <c r="H208" s="316"/>
    </row>
    <row r="209" ht="15.75" customHeight="1">
      <c r="H209" s="316"/>
    </row>
    <row r="210" ht="15.75" customHeight="1">
      <c r="H210" s="316"/>
    </row>
    <row r="211" ht="15.75" customHeight="1">
      <c r="H211" s="316"/>
    </row>
    <row r="212" ht="15.75" customHeight="1">
      <c r="H212" s="316"/>
    </row>
    <row r="213" ht="15.75" customHeight="1">
      <c r="H213" s="316"/>
    </row>
    <row r="214" ht="15.75" customHeight="1">
      <c r="H214" s="316"/>
    </row>
    <row r="215" ht="15.75" customHeight="1">
      <c r="H215" s="316"/>
    </row>
    <row r="216" ht="15.75" customHeight="1">
      <c r="H216" s="316"/>
    </row>
    <row r="217" ht="15.75" customHeight="1">
      <c r="H217" s="316"/>
    </row>
    <row r="218" ht="15.75" customHeight="1">
      <c r="H218" s="316"/>
    </row>
    <row r="219" ht="15.75" customHeight="1">
      <c r="H219" s="316"/>
    </row>
    <row r="220" ht="15.75" customHeight="1">
      <c r="H220" s="316"/>
    </row>
    <row r="221" ht="15.75" customHeight="1">
      <c r="H221" s="316"/>
    </row>
    <row r="222" ht="15.75" customHeight="1">
      <c r="H222" s="316"/>
    </row>
    <row r="223" ht="15.75" customHeight="1">
      <c r="H223" s="316"/>
    </row>
    <row r="224" ht="15.75" customHeight="1">
      <c r="H224" s="316"/>
    </row>
    <row r="225" ht="15.75" customHeight="1">
      <c r="H225" s="316"/>
    </row>
    <row r="226" ht="15.75" customHeight="1">
      <c r="H226" s="316"/>
    </row>
    <row r="227" ht="15.75" customHeight="1">
      <c r="H227" s="316"/>
    </row>
    <row r="228" ht="15.75" customHeight="1">
      <c r="H228" s="316"/>
    </row>
    <row r="229" ht="15.75" customHeight="1">
      <c r="H229" s="316"/>
    </row>
    <row r="230" ht="15.75" customHeight="1">
      <c r="H230" s="316"/>
    </row>
    <row r="231" ht="15.75" customHeight="1">
      <c r="H231" s="316"/>
    </row>
    <row r="232" ht="15.75" customHeight="1">
      <c r="H232" s="316"/>
    </row>
    <row r="233" ht="15.75" customHeight="1">
      <c r="H233" s="316"/>
    </row>
    <row r="234" ht="15.75" customHeight="1">
      <c r="H234" s="316"/>
    </row>
    <row r="235" ht="15.75" customHeight="1">
      <c r="H235" s="316"/>
    </row>
    <row r="236" ht="15.75" customHeight="1">
      <c r="H236" s="316"/>
    </row>
    <row r="237" ht="15.75" customHeight="1">
      <c r="H237" s="316"/>
    </row>
    <row r="238" ht="15.75" customHeight="1">
      <c r="H238" s="316"/>
    </row>
    <row r="239" ht="15.75" customHeight="1">
      <c r="H239" s="316"/>
    </row>
    <row r="240" ht="15.75" customHeight="1">
      <c r="H240" s="316"/>
    </row>
    <row r="241" ht="15.75" customHeight="1">
      <c r="H241" s="316"/>
    </row>
    <row r="242" ht="15.75" customHeight="1">
      <c r="H242" s="316"/>
    </row>
    <row r="243" ht="15.75" customHeight="1">
      <c r="H243" s="316"/>
    </row>
    <row r="244" ht="15.75" customHeight="1">
      <c r="H244" s="316"/>
    </row>
    <row r="245" ht="15.75" customHeight="1">
      <c r="H245" s="316"/>
    </row>
    <row r="246" ht="15.75" customHeight="1">
      <c r="H246" s="316"/>
    </row>
    <row r="247" ht="15.75" customHeight="1">
      <c r="H247" s="316"/>
    </row>
    <row r="248" ht="15.75" customHeight="1">
      <c r="H248" s="316"/>
    </row>
    <row r="249" ht="15.75" customHeight="1">
      <c r="H249" s="316"/>
    </row>
    <row r="250" ht="15.75" customHeight="1">
      <c r="H250" s="316"/>
    </row>
    <row r="251" ht="15.75" customHeight="1">
      <c r="H251" s="316"/>
    </row>
    <row r="252" ht="15.75" customHeight="1">
      <c r="H252" s="316"/>
    </row>
    <row r="253" ht="15.75" customHeight="1">
      <c r="H253" s="316"/>
    </row>
    <row r="254" ht="15.75" customHeight="1">
      <c r="H254" s="316"/>
    </row>
    <row r="255" ht="15.75" customHeight="1">
      <c r="H255" s="316"/>
    </row>
    <row r="256" ht="15.75" customHeight="1">
      <c r="H256" s="316"/>
    </row>
    <row r="257" ht="15.75" customHeight="1">
      <c r="H257" s="316"/>
    </row>
    <row r="258" ht="15.75" customHeight="1">
      <c r="H258" s="316"/>
    </row>
    <row r="259" ht="15.75" customHeight="1">
      <c r="H259" s="316"/>
    </row>
    <row r="260" ht="15.75" customHeight="1">
      <c r="H260" s="316"/>
    </row>
    <row r="261" ht="15.75" customHeight="1">
      <c r="H261" s="316"/>
    </row>
    <row r="262" ht="15.75" customHeight="1">
      <c r="H262" s="316"/>
    </row>
    <row r="263" ht="15.75" customHeight="1">
      <c r="H263" s="316"/>
    </row>
    <row r="264" ht="15.75" customHeight="1">
      <c r="H264" s="316"/>
    </row>
    <row r="265" ht="15.75" customHeight="1">
      <c r="H265" s="316"/>
    </row>
    <row r="266" ht="15.75" customHeight="1">
      <c r="H266" s="316"/>
    </row>
    <row r="267" ht="15.75" customHeight="1">
      <c r="H267" s="316"/>
    </row>
    <row r="268" ht="15.75" customHeight="1">
      <c r="H268" s="316"/>
    </row>
    <row r="269" ht="15.75" customHeight="1">
      <c r="H269" s="316"/>
    </row>
    <row r="270" ht="15.75" customHeight="1">
      <c r="H270" s="316"/>
    </row>
    <row r="271" ht="15.75" customHeight="1">
      <c r="H271" s="316"/>
    </row>
    <row r="272" ht="15.75" customHeight="1">
      <c r="H272" s="316"/>
    </row>
    <row r="273" ht="15.75" customHeight="1">
      <c r="H273" s="316"/>
    </row>
    <row r="274" ht="15.75" customHeight="1">
      <c r="H274" s="316"/>
    </row>
    <row r="275" ht="15.75" customHeight="1">
      <c r="H275" s="316"/>
    </row>
    <row r="276" ht="15.75" customHeight="1">
      <c r="H276" s="316"/>
    </row>
    <row r="277" ht="15.75" customHeight="1">
      <c r="H277" s="316"/>
    </row>
    <row r="278" ht="15.75" customHeight="1">
      <c r="H278" s="316"/>
    </row>
    <row r="279" ht="15.75" customHeight="1">
      <c r="H279" s="316"/>
    </row>
    <row r="280" ht="15.75" customHeight="1">
      <c r="H280" s="316"/>
    </row>
    <row r="281" ht="15.75" customHeight="1">
      <c r="H281" s="316"/>
    </row>
    <row r="282" ht="15.75" customHeight="1">
      <c r="H282" s="316"/>
    </row>
    <row r="283" ht="15.75" customHeight="1">
      <c r="H283" s="316"/>
    </row>
    <row r="284" ht="15.75" customHeight="1">
      <c r="H284" s="316"/>
    </row>
    <row r="285" ht="15.75" customHeight="1">
      <c r="H285" s="316"/>
    </row>
    <row r="286" ht="15.75" customHeight="1">
      <c r="H286" s="316"/>
    </row>
    <row r="287" ht="15.75" customHeight="1">
      <c r="H287" s="316"/>
    </row>
    <row r="288" ht="15.75" customHeight="1">
      <c r="H288" s="316"/>
    </row>
    <row r="289" ht="15.75" customHeight="1">
      <c r="H289" s="316"/>
    </row>
    <row r="290" ht="15.75" customHeight="1">
      <c r="H290" s="316"/>
    </row>
    <row r="291" ht="15.75" customHeight="1">
      <c r="H291" s="316"/>
    </row>
    <row r="292" ht="15.75" customHeight="1">
      <c r="H292" s="316"/>
    </row>
    <row r="293" ht="15.75" customHeight="1">
      <c r="H293" s="316"/>
    </row>
    <row r="294" ht="15.75" customHeight="1">
      <c r="H294" s="316"/>
    </row>
    <row r="295" ht="15.75" customHeight="1">
      <c r="H295" s="316"/>
    </row>
    <row r="296" ht="15.75" customHeight="1">
      <c r="H296" s="316"/>
    </row>
    <row r="297" ht="15.75" customHeight="1">
      <c r="H297" s="316"/>
    </row>
    <row r="298" ht="15.75" customHeight="1">
      <c r="H298" s="316"/>
    </row>
    <row r="299" ht="15.75" customHeight="1">
      <c r="H299" s="316"/>
    </row>
    <row r="300" ht="15.75" customHeight="1">
      <c r="H300" s="316"/>
    </row>
    <row r="301" ht="15.75" customHeight="1">
      <c r="H301" s="316"/>
    </row>
    <row r="302" ht="15.75" customHeight="1">
      <c r="H302" s="316"/>
    </row>
    <row r="303" ht="15.75" customHeight="1">
      <c r="H303" s="316"/>
    </row>
    <row r="304" ht="15.75" customHeight="1">
      <c r="H304" s="316"/>
    </row>
    <row r="305" ht="15.75" customHeight="1">
      <c r="H305" s="316"/>
    </row>
    <row r="306" ht="15.75" customHeight="1">
      <c r="H306" s="316"/>
    </row>
    <row r="307" ht="15.75" customHeight="1">
      <c r="H307" s="316"/>
    </row>
    <row r="308" ht="15.75" customHeight="1">
      <c r="H308" s="316"/>
    </row>
    <row r="309" ht="15.75" customHeight="1">
      <c r="H309" s="316"/>
    </row>
    <row r="310" ht="15.75" customHeight="1">
      <c r="H310" s="316"/>
    </row>
    <row r="311" ht="15.75" customHeight="1">
      <c r="H311" s="316"/>
    </row>
    <row r="312" ht="15.75" customHeight="1">
      <c r="H312" s="316"/>
    </row>
    <row r="313" ht="15.75" customHeight="1">
      <c r="H313" s="316"/>
    </row>
    <row r="314" ht="15.75" customHeight="1">
      <c r="H314" s="316"/>
    </row>
    <row r="315" ht="15.75" customHeight="1">
      <c r="H315" s="316"/>
    </row>
    <row r="316" ht="15.75" customHeight="1">
      <c r="H316" s="316"/>
    </row>
    <row r="317" ht="15.75" customHeight="1">
      <c r="H317" s="316"/>
    </row>
    <row r="318" ht="15.75" customHeight="1">
      <c r="H318" s="316"/>
    </row>
    <row r="319" ht="15.75" customHeight="1">
      <c r="H319" s="316"/>
    </row>
    <row r="320" ht="15.75" customHeight="1">
      <c r="H320" s="316"/>
    </row>
    <row r="321" ht="15.75" customHeight="1">
      <c r="H321" s="316"/>
    </row>
    <row r="322" ht="15.75" customHeight="1">
      <c r="H322" s="316"/>
    </row>
    <row r="323" ht="15.75" customHeight="1">
      <c r="H323" s="316"/>
    </row>
    <row r="324" ht="15.75" customHeight="1">
      <c r="H324" s="316"/>
    </row>
    <row r="325" ht="15.75" customHeight="1">
      <c r="H325" s="316"/>
    </row>
    <row r="326" ht="15.75" customHeight="1">
      <c r="H326" s="316"/>
    </row>
    <row r="327" ht="15.75" customHeight="1">
      <c r="H327" s="316"/>
    </row>
    <row r="328" ht="15.75" customHeight="1">
      <c r="H328" s="316"/>
    </row>
    <row r="329" ht="15.75" customHeight="1">
      <c r="H329" s="316"/>
    </row>
    <row r="330" ht="15.75" customHeight="1">
      <c r="H330" s="316"/>
    </row>
    <row r="331" ht="15.75" customHeight="1">
      <c r="H331" s="316"/>
    </row>
    <row r="332" ht="15.75" customHeight="1">
      <c r="H332" s="316"/>
    </row>
    <row r="333" ht="15.75" customHeight="1">
      <c r="H333" s="316"/>
    </row>
    <row r="334" ht="15.75" customHeight="1">
      <c r="H334" s="316"/>
    </row>
    <row r="335" ht="15.75" customHeight="1">
      <c r="H335" s="316"/>
    </row>
    <row r="336" ht="15.75" customHeight="1">
      <c r="H336" s="316"/>
    </row>
    <row r="337" ht="15.75" customHeight="1">
      <c r="H337" s="316"/>
    </row>
    <row r="338" ht="15.75" customHeight="1">
      <c r="H338" s="316"/>
    </row>
    <row r="339" ht="15.75" customHeight="1">
      <c r="H339" s="316"/>
    </row>
    <row r="340" ht="15.75" customHeight="1">
      <c r="H340" s="316"/>
    </row>
    <row r="341" ht="15.75" customHeight="1">
      <c r="H341" s="316"/>
    </row>
    <row r="342" ht="15.75" customHeight="1">
      <c r="H342" s="316"/>
    </row>
    <row r="343" ht="15.75" customHeight="1">
      <c r="H343" s="316"/>
    </row>
    <row r="344" ht="15.75" customHeight="1">
      <c r="H344" s="316"/>
    </row>
    <row r="345" ht="15.75" customHeight="1">
      <c r="H345" s="316"/>
    </row>
    <row r="346" ht="15.75" customHeight="1">
      <c r="H346" s="316"/>
    </row>
    <row r="347" ht="15.75" customHeight="1">
      <c r="H347" s="316"/>
    </row>
    <row r="348" ht="15.75" customHeight="1">
      <c r="H348" s="316"/>
    </row>
    <row r="349" ht="15.75" customHeight="1">
      <c r="H349" s="316"/>
    </row>
    <row r="350" ht="15.75" customHeight="1">
      <c r="H350" s="316"/>
    </row>
    <row r="351" ht="15.75" customHeight="1">
      <c r="H351" s="316"/>
    </row>
    <row r="352" ht="15.75" customHeight="1">
      <c r="H352" s="316"/>
    </row>
    <row r="353" ht="15.75" customHeight="1">
      <c r="H353" s="316"/>
    </row>
    <row r="354" ht="15.75" customHeight="1">
      <c r="H354" s="316"/>
    </row>
    <row r="355" ht="15.75" customHeight="1">
      <c r="H355" s="316"/>
    </row>
    <row r="356" ht="15.75" customHeight="1">
      <c r="H356" s="316"/>
    </row>
    <row r="357" ht="15.75" customHeight="1">
      <c r="H357" s="316"/>
    </row>
    <row r="358" ht="15.75" customHeight="1">
      <c r="H358" s="316"/>
    </row>
    <row r="359" ht="15.75" customHeight="1">
      <c r="H359" s="316"/>
    </row>
    <row r="360" ht="15.75" customHeight="1">
      <c r="H360" s="316"/>
    </row>
    <row r="361" ht="15.75" customHeight="1">
      <c r="H361" s="316"/>
    </row>
    <row r="362" ht="15.75" customHeight="1">
      <c r="H362" s="316"/>
    </row>
    <row r="363" ht="15.75" customHeight="1">
      <c r="H363" s="316"/>
    </row>
    <row r="364" ht="15.75" customHeight="1">
      <c r="H364" s="316"/>
    </row>
    <row r="365" ht="15.75" customHeight="1">
      <c r="H365" s="316"/>
    </row>
    <row r="366" ht="15.75" customHeight="1">
      <c r="H366" s="316"/>
    </row>
    <row r="367" ht="15.75" customHeight="1">
      <c r="H367" s="316"/>
    </row>
    <row r="368" ht="15.75" customHeight="1">
      <c r="H368" s="316"/>
    </row>
    <row r="369" ht="15.75" customHeight="1">
      <c r="H369" s="316"/>
    </row>
    <row r="370" ht="15.75" customHeight="1">
      <c r="H370" s="316"/>
    </row>
    <row r="371" ht="15.75" customHeight="1">
      <c r="H371" s="316"/>
    </row>
    <row r="372" ht="15.75" customHeight="1">
      <c r="H372" s="316"/>
    </row>
    <row r="373" ht="15.75" customHeight="1">
      <c r="H373" s="316"/>
    </row>
    <row r="374" ht="15.75" customHeight="1">
      <c r="H374" s="316"/>
    </row>
    <row r="375" ht="15.75" customHeight="1">
      <c r="H375" s="316"/>
    </row>
    <row r="376" ht="15.75" customHeight="1">
      <c r="H376" s="316"/>
    </row>
    <row r="377" ht="15.75" customHeight="1">
      <c r="H377" s="316"/>
    </row>
    <row r="378" ht="15.75" customHeight="1">
      <c r="H378" s="316"/>
    </row>
    <row r="379" ht="15.75" customHeight="1">
      <c r="H379" s="316"/>
    </row>
    <row r="380" ht="15.75" customHeight="1">
      <c r="H380" s="316"/>
    </row>
    <row r="381" ht="15.75" customHeight="1">
      <c r="H381" s="316"/>
    </row>
    <row r="382" ht="15.75" customHeight="1">
      <c r="H382" s="316"/>
    </row>
    <row r="383" ht="15.75" customHeight="1">
      <c r="H383" s="316"/>
    </row>
    <row r="384" ht="15.75" customHeight="1">
      <c r="H384" s="316"/>
    </row>
    <row r="385" ht="15.75" customHeight="1">
      <c r="H385" s="316"/>
    </row>
    <row r="386" ht="15.75" customHeight="1">
      <c r="H386" s="316"/>
    </row>
    <row r="387" ht="15.75" customHeight="1">
      <c r="H387" s="316"/>
    </row>
    <row r="388" ht="15.75" customHeight="1">
      <c r="H388" s="316"/>
    </row>
    <row r="389" ht="15.75" customHeight="1">
      <c r="H389" s="316"/>
    </row>
    <row r="390" ht="15.75" customHeight="1">
      <c r="H390" s="316"/>
    </row>
    <row r="391" ht="15.75" customHeight="1">
      <c r="H391" s="316"/>
    </row>
    <row r="392" ht="15.75" customHeight="1">
      <c r="H392" s="316"/>
    </row>
    <row r="393" ht="15.75" customHeight="1">
      <c r="H393" s="316"/>
    </row>
    <row r="394" ht="15.75" customHeight="1">
      <c r="H394" s="316"/>
    </row>
    <row r="395" ht="15.75" customHeight="1">
      <c r="H395" s="316"/>
    </row>
    <row r="396" ht="15.75" customHeight="1">
      <c r="H396" s="316"/>
    </row>
    <row r="397" ht="15.75" customHeight="1">
      <c r="H397" s="316"/>
    </row>
    <row r="398" ht="15.75" customHeight="1">
      <c r="H398" s="316"/>
    </row>
    <row r="399" ht="15.75" customHeight="1">
      <c r="H399" s="316"/>
    </row>
    <row r="400" ht="15.75" customHeight="1">
      <c r="H400" s="316"/>
    </row>
    <row r="401" ht="15.75" customHeight="1">
      <c r="H401" s="316"/>
    </row>
    <row r="402" ht="15.75" customHeight="1">
      <c r="H402" s="316"/>
    </row>
    <row r="403" ht="15.75" customHeight="1">
      <c r="H403" s="316"/>
    </row>
    <row r="404" ht="15.75" customHeight="1">
      <c r="H404" s="316"/>
    </row>
    <row r="405" ht="15.75" customHeight="1">
      <c r="H405" s="316"/>
    </row>
    <row r="406" ht="15.75" customHeight="1">
      <c r="H406" s="316"/>
    </row>
    <row r="407" ht="15.75" customHeight="1">
      <c r="H407" s="316"/>
    </row>
    <row r="408" ht="15.75" customHeight="1">
      <c r="H408" s="316"/>
    </row>
    <row r="409" ht="15.75" customHeight="1">
      <c r="H409" s="316"/>
    </row>
    <row r="410" ht="15.75" customHeight="1">
      <c r="H410" s="316"/>
    </row>
    <row r="411" ht="15.75" customHeight="1">
      <c r="H411" s="316"/>
    </row>
    <row r="412" ht="15.75" customHeight="1">
      <c r="H412" s="316"/>
    </row>
    <row r="413" ht="15.75" customHeight="1">
      <c r="H413" s="316"/>
    </row>
    <row r="414" ht="15.75" customHeight="1">
      <c r="H414" s="316"/>
    </row>
    <row r="415" ht="15.75" customHeight="1">
      <c r="H415" s="316"/>
    </row>
    <row r="416" ht="15.75" customHeight="1">
      <c r="H416" s="316"/>
    </row>
    <row r="417" ht="15.75" customHeight="1">
      <c r="H417" s="316"/>
    </row>
    <row r="418" ht="15.75" customHeight="1">
      <c r="H418" s="316"/>
    </row>
    <row r="419" ht="15.75" customHeight="1">
      <c r="H419" s="316"/>
    </row>
    <row r="420" ht="15.75" customHeight="1">
      <c r="H420" s="316"/>
    </row>
    <row r="421" ht="15.75" customHeight="1">
      <c r="H421" s="316"/>
    </row>
    <row r="422" ht="15.75" customHeight="1">
      <c r="H422" s="316"/>
    </row>
    <row r="423" ht="15.75" customHeight="1">
      <c r="H423" s="316"/>
    </row>
    <row r="424" ht="15.75" customHeight="1">
      <c r="H424" s="316"/>
    </row>
    <row r="425" ht="15.75" customHeight="1">
      <c r="H425" s="316"/>
    </row>
    <row r="426" ht="15.75" customHeight="1">
      <c r="H426" s="316"/>
    </row>
    <row r="427" ht="15.75" customHeight="1">
      <c r="H427" s="316"/>
    </row>
    <row r="428" ht="15.75" customHeight="1">
      <c r="H428" s="316"/>
    </row>
    <row r="429" ht="15.75" customHeight="1">
      <c r="H429" s="316"/>
    </row>
    <row r="430" ht="15.75" customHeight="1">
      <c r="H430" s="316"/>
    </row>
    <row r="431" ht="15.75" customHeight="1">
      <c r="H431" s="316"/>
    </row>
    <row r="432" ht="15.75" customHeight="1">
      <c r="H432" s="316"/>
    </row>
    <row r="433" ht="15.75" customHeight="1">
      <c r="H433" s="316"/>
    </row>
    <row r="434" ht="15.75" customHeight="1">
      <c r="H434" s="316"/>
    </row>
    <row r="435" ht="15.75" customHeight="1">
      <c r="H435" s="316"/>
    </row>
    <row r="436" ht="15.75" customHeight="1">
      <c r="H436" s="316"/>
    </row>
    <row r="437" ht="15.75" customHeight="1">
      <c r="H437" s="316"/>
    </row>
    <row r="438" ht="15.75" customHeight="1">
      <c r="H438" s="316"/>
    </row>
    <row r="439" ht="15.75" customHeight="1">
      <c r="H439" s="316"/>
    </row>
    <row r="440" ht="15.75" customHeight="1">
      <c r="H440" s="316"/>
    </row>
    <row r="441" ht="15.75" customHeight="1">
      <c r="H441" s="316"/>
    </row>
    <row r="442" ht="15.75" customHeight="1">
      <c r="H442" s="316"/>
    </row>
    <row r="443" ht="15.75" customHeight="1">
      <c r="H443" s="316"/>
    </row>
    <row r="444" ht="15.75" customHeight="1">
      <c r="H444" s="316"/>
    </row>
    <row r="445" ht="15.75" customHeight="1">
      <c r="H445" s="316"/>
    </row>
    <row r="446" ht="15.75" customHeight="1">
      <c r="H446" s="316"/>
    </row>
    <row r="447" ht="15.75" customHeight="1">
      <c r="H447" s="316"/>
    </row>
    <row r="448" ht="15.75" customHeight="1">
      <c r="H448" s="316"/>
    </row>
    <row r="449" ht="15.75" customHeight="1">
      <c r="H449" s="316"/>
    </row>
    <row r="450" ht="15.75" customHeight="1">
      <c r="H450" s="316"/>
    </row>
    <row r="451" ht="15.75" customHeight="1">
      <c r="H451" s="316"/>
    </row>
    <row r="452" ht="15.75" customHeight="1">
      <c r="H452" s="316"/>
    </row>
    <row r="453" ht="15.75" customHeight="1">
      <c r="H453" s="316"/>
    </row>
    <row r="454" ht="15.75" customHeight="1">
      <c r="H454" s="316"/>
    </row>
    <row r="455" ht="15.75" customHeight="1">
      <c r="H455" s="316"/>
    </row>
    <row r="456" ht="15.75" customHeight="1">
      <c r="H456" s="316"/>
    </row>
    <row r="457" ht="15.75" customHeight="1">
      <c r="H457" s="316"/>
    </row>
    <row r="458" ht="15.75" customHeight="1">
      <c r="H458" s="316"/>
    </row>
    <row r="459" ht="15.75" customHeight="1">
      <c r="H459" s="316"/>
    </row>
    <row r="460" ht="15.75" customHeight="1">
      <c r="H460" s="316"/>
    </row>
    <row r="461" ht="15.75" customHeight="1">
      <c r="H461" s="316"/>
    </row>
    <row r="462" ht="15.75" customHeight="1">
      <c r="H462" s="316"/>
    </row>
    <row r="463" ht="15.75" customHeight="1">
      <c r="H463" s="316"/>
    </row>
    <row r="464" ht="15.75" customHeight="1">
      <c r="H464" s="316"/>
    </row>
    <row r="465" ht="15.75" customHeight="1">
      <c r="H465" s="316"/>
    </row>
    <row r="466" ht="15.75" customHeight="1">
      <c r="H466" s="316"/>
    </row>
    <row r="467" ht="15.75" customHeight="1">
      <c r="H467" s="316"/>
    </row>
    <row r="468" ht="15.75" customHeight="1">
      <c r="H468" s="316"/>
    </row>
    <row r="469" ht="15.75" customHeight="1">
      <c r="H469" s="316"/>
    </row>
    <row r="470" ht="15.75" customHeight="1">
      <c r="H470" s="316"/>
    </row>
    <row r="471" ht="15.75" customHeight="1">
      <c r="H471" s="316"/>
    </row>
    <row r="472" ht="15.75" customHeight="1">
      <c r="H472" s="316"/>
    </row>
    <row r="473" ht="15.75" customHeight="1">
      <c r="H473" s="316"/>
    </row>
    <row r="474" ht="15.75" customHeight="1">
      <c r="H474" s="316"/>
    </row>
    <row r="475" ht="15.75" customHeight="1">
      <c r="H475" s="316"/>
    </row>
    <row r="476" ht="15.75" customHeight="1">
      <c r="H476" s="316"/>
    </row>
    <row r="477" ht="15.75" customHeight="1">
      <c r="H477" s="316"/>
    </row>
    <row r="478" ht="15.75" customHeight="1">
      <c r="H478" s="316"/>
    </row>
    <row r="479" ht="15.75" customHeight="1">
      <c r="H479" s="316"/>
    </row>
    <row r="480" ht="15.75" customHeight="1">
      <c r="H480" s="316"/>
    </row>
    <row r="481" ht="15.75" customHeight="1">
      <c r="H481" s="316"/>
    </row>
    <row r="482" ht="15.75" customHeight="1">
      <c r="H482" s="316"/>
    </row>
    <row r="483" ht="15.75" customHeight="1">
      <c r="H483" s="316"/>
    </row>
    <row r="484" ht="15.75" customHeight="1">
      <c r="H484" s="316"/>
    </row>
    <row r="485" ht="15.75" customHeight="1">
      <c r="H485" s="316"/>
    </row>
    <row r="486" ht="15.75" customHeight="1">
      <c r="H486" s="316"/>
    </row>
    <row r="487" ht="15.75" customHeight="1">
      <c r="H487" s="316"/>
    </row>
    <row r="488" ht="15.75" customHeight="1">
      <c r="H488" s="316"/>
    </row>
    <row r="489" ht="15.75" customHeight="1">
      <c r="H489" s="316"/>
    </row>
    <row r="490" ht="15.75" customHeight="1">
      <c r="H490" s="316"/>
    </row>
    <row r="491" ht="15.75" customHeight="1">
      <c r="H491" s="316"/>
    </row>
    <row r="492" ht="15.75" customHeight="1">
      <c r="H492" s="316"/>
    </row>
    <row r="493" ht="15.75" customHeight="1">
      <c r="H493" s="316"/>
    </row>
    <row r="494" ht="15.75" customHeight="1">
      <c r="H494" s="316"/>
    </row>
    <row r="495" ht="15.75" customHeight="1">
      <c r="H495" s="316"/>
    </row>
    <row r="496" ht="15.75" customHeight="1">
      <c r="H496" s="316"/>
    </row>
    <row r="497" ht="15.75" customHeight="1">
      <c r="H497" s="316"/>
    </row>
    <row r="498" ht="15.75" customHeight="1">
      <c r="H498" s="316"/>
    </row>
    <row r="499" ht="15.75" customHeight="1">
      <c r="H499" s="316"/>
    </row>
    <row r="500" ht="15.75" customHeight="1">
      <c r="H500" s="316"/>
    </row>
    <row r="501" ht="15.75" customHeight="1">
      <c r="H501" s="316"/>
    </row>
    <row r="502" ht="15.75" customHeight="1">
      <c r="H502" s="316"/>
    </row>
    <row r="503" ht="15.75" customHeight="1">
      <c r="H503" s="316"/>
    </row>
    <row r="504" ht="15.75" customHeight="1">
      <c r="H504" s="316"/>
    </row>
    <row r="505" ht="15.75" customHeight="1">
      <c r="H505" s="316"/>
    </row>
    <row r="506" ht="15.75" customHeight="1">
      <c r="H506" s="316"/>
    </row>
    <row r="507" ht="15.75" customHeight="1">
      <c r="H507" s="316"/>
    </row>
    <row r="508" ht="15.75" customHeight="1">
      <c r="H508" s="316"/>
    </row>
    <row r="509" ht="15.75" customHeight="1">
      <c r="H509" s="316"/>
    </row>
    <row r="510" ht="15.75" customHeight="1">
      <c r="H510" s="316"/>
    </row>
    <row r="511" ht="15.75" customHeight="1">
      <c r="H511" s="316"/>
    </row>
    <row r="512" ht="15.75" customHeight="1">
      <c r="H512" s="316"/>
    </row>
    <row r="513" ht="15.75" customHeight="1">
      <c r="H513" s="316"/>
    </row>
    <row r="514" ht="15.75" customHeight="1">
      <c r="H514" s="316"/>
    </row>
    <row r="515" ht="15.75" customHeight="1">
      <c r="H515" s="316"/>
    </row>
    <row r="516" ht="15.75" customHeight="1">
      <c r="H516" s="316"/>
    </row>
    <row r="517" ht="15.75" customHeight="1">
      <c r="H517" s="316"/>
    </row>
    <row r="518" ht="15.75" customHeight="1">
      <c r="H518" s="316"/>
    </row>
    <row r="519" ht="15.75" customHeight="1">
      <c r="H519" s="316"/>
    </row>
    <row r="520" ht="15.75" customHeight="1">
      <c r="H520" s="316"/>
    </row>
    <row r="521" ht="15.75" customHeight="1">
      <c r="H521" s="316"/>
    </row>
    <row r="522" ht="15.75" customHeight="1">
      <c r="H522" s="316"/>
    </row>
    <row r="523" ht="15.75" customHeight="1">
      <c r="H523" s="316"/>
    </row>
    <row r="524" ht="15.75" customHeight="1">
      <c r="H524" s="316"/>
    </row>
    <row r="525" ht="15.75" customHeight="1">
      <c r="H525" s="316"/>
    </row>
    <row r="526" ht="15.75" customHeight="1">
      <c r="H526" s="316"/>
    </row>
    <row r="527" ht="15.75" customHeight="1">
      <c r="H527" s="316"/>
    </row>
    <row r="528" ht="15.75" customHeight="1">
      <c r="H528" s="316"/>
    </row>
    <row r="529" ht="15.75" customHeight="1">
      <c r="H529" s="316"/>
    </row>
    <row r="530" ht="15.75" customHeight="1">
      <c r="H530" s="316"/>
    </row>
    <row r="531" ht="15.75" customHeight="1">
      <c r="H531" s="316"/>
    </row>
    <row r="532" ht="15.75" customHeight="1">
      <c r="H532" s="316"/>
    </row>
    <row r="533" ht="15.75" customHeight="1">
      <c r="H533" s="316"/>
    </row>
    <row r="534" ht="15.75" customHeight="1">
      <c r="H534" s="316"/>
    </row>
    <row r="535" ht="15.75" customHeight="1">
      <c r="H535" s="316"/>
    </row>
    <row r="536" ht="15.75" customHeight="1">
      <c r="H536" s="316"/>
    </row>
    <row r="537" ht="15.75" customHeight="1">
      <c r="H537" s="316"/>
    </row>
    <row r="538" ht="15.75" customHeight="1">
      <c r="H538" s="316"/>
    </row>
    <row r="539" ht="15.75" customHeight="1">
      <c r="H539" s="316"/>
    </row>
    <row r="540" ht="15.75" customHeight="1">
      <c r="H540" s="316"/>
    </row>
    <row r="541" ht="15.75" customHeight="1">
      <c r="H541" s="316"/>
    </row>
    <row r="542" ht="15.75" customHeight="1">
      <c r="H542" s="316"/>
    </row>
    <row r="543" ht="15.75" customHeight="1">
      <c r="H543" s="316"/>
    </row>
    <row r="544" ht="15.75" customHeight="1">
      <c r="H544" s="316"/>
    </row>
    <row r="545" ht="15.75" customHeight="1">
      <c r="H545" s="316"/>
    </row>
    <row r="546" ht="15.75" customHeight="1">
      <c r="H546" s="316"/>
    </row>
    <row r="547" ht="15.75" customHeight="1">
      <c r="H547" s="316"/>
    </row>
    <row r="548" ht="15.75" customHeight="1">
      <c r="H548" s="316"/>
    </row>
    <row r="549" ht="15.75" customHeight="1">
      <c r="H549" s="316"/>
    </row>
    <row r="550" ht="15.75" customHeight="1">
      <c r="H550" s="316"/>
    </row>
    <row r="551" ht="15.75" customHeight="1">
      <c r="H551" s="316"/>
    </row>
    <row r="552" ht="15.75" customHeight="1">
      <c r="H552" s="316"/>
    </row>
    <row r="553" ht="15.75" customHeight="1">
      <c r="H553" s="316"/>
    </row>
    <row r="554" ht="15.75" customHeight="1">
      <c r="H554" s="316"/>
    </row>
    <row r="555" ht="15.75" customHeight="1">
      <c r="H555" s="316"/>
    </row>
    <row r="556" ht="15.75" customHeight="1">
      <c r="H556" s="316"/>
    </row>
    <row r="557" ht="15.75" customHeight="1">
      <c r="H557" s="316"/>
    </row>
    <row r="558" ht="15.75" customHeight="1">
      <c r="H558" s="316"/>
    </row>
    <row r="559" ht="15.75" customHeight="1">
      <c r="H559" s="316"/>
    </row>
    <row r="560" ht="15.75" customHeight="1">
      <c r="H560" s="316"/>
    </row>
    <row r="561" ht="15.75" customHeight="1">
      <c r="H561" s="316"/>
    </row>
    <row r="562" ht="15.75" customHeight="1">
      <c r="H562" s="316"/>
    </row>
    <row r="563" ht="15.75" customHeight="1">
      <c r="H563" s="316"/>
    </row>
    <row r="564" ht="15.75" customHeight="1">
      <c r="H564" s="316"/>
    </row>
    <row r="565" ht="15.75" customHeight="1">
      <c r="H565" s="316"/>
    </row>
    <row r="566" ht="15.75" customHeight="1">
      <c r="H566" s="316"/>
    </row>
    <row r="567" ht="15.75" customHeight="1">
      <c r="H567" s="316"/>
    </row>
    <row r="568" ht="15.75" customHeight="1">
      <c r="H568" s="316"/>
    </row>
    <row r="569" ht="15.75" customHeight="1">
      <c r="H569" s="316"/>
    </row>
    <row r="570" ht="15.75" customHeight="1">
      <c r="H570" s="316"/>
    </row>
    <row r="571" ht="15.75" customHeight="1">
      <c r="H571" s="316"/>
    </row>
    <row r="572" ht="15.75" customHeight="1">
      <c r="H572" s="316"/>
    </row>
    <row r="573" ht="15.75" customHeight="1">
      <c r="H573" s="316"/>
    </row>
    <row r="574" ht="15.75" customHeight="1">
      <c r="H574" s="316"/>
    </row>
    <row r="575" ht="15.75" customHeight="1">
      <c r="H575" s="316"/>
    </row>
    <row r="576" ht="15.75" customHeight="1">
      <c r="H576" s="316"/>
    </row>
    <row r="577" ht="15.75" customHeight="1">
      <c r="H577" s="316"/>
    </row>
    <row r="578" ht="15.75" customHeight="1">
      <c r="H578" s="316"/>
    </row>
    <row r="579" ht="15.75" customHeight="1">
      <c r="H579" s="316"/>
    </row>
    <row r="580" ht="15.75" customHeight="1">
      <c r="H580" s="316"/>
    </row>
    <row r="581" ht="15.75" customHeight="1">
      <c r="H581" s="316"/>
    </row>
    <row r="582" ht="15.75" customHeight="1">
      <c r="H582" s="316"/>
    </row>
    <row r="583" ht="15.75" customHeight="1">
      <c r="H583" s="316"/>
    </row>
    <row r="584" ht="15.75" customHeight="1">
      <c r="H584" s="316"/>
    </row>
    <row r="585" ht="15.75" customHeight="1">
      <c r="H585" s="316"/>
    </row>
    <row r="586" ht="15.75" customHeight="1">
      <c r="H586" s="316"/>
    </row>
    <row r="587" ht="15.75" customHeight="1">
      <c r="H587" s="316"/>
    </row>
    <row r="588" ht="15.75" customHeight="1">
      <c r="H588" s="316"/>
    </row>
    <row r="589" ht="15.75" customHeight="1">
      <c r="H589" s="316"/>
    </row>
    <row r="590" ht="15.75" customHeight="1">
      <c r="H590" s="316"/>
    </row>
    <row r="591" ht="15.75" customHeight="1">
      <c r="H591" s="316"/>
    </row>
    <row r="592" ht="15.75" customHeight="1">
      <c r="H592" s="316"/>
    </row>
    <row r="593" ht="15.75" customHeight="1">
      <c r="H593" s="316"/>
    </row>
    <row r="594" ht="15.75" customHeight="1">
      <c r="H594" s="316"/>
    </row>
    <row r="595" ht="15.75" customHeight="1">
      <c r="H595" s="316"/>
    </row>
    <row r="596" ht="15.75" customHeight="1">
      <c r="H596" s="316"/>
    </row>
    <row r="597" ht="15.75" customHeight="1">
      <c r="H597" s="316"/>
    </row>
    <row r="598" ht="15.75" customHeight="1">
      <c r="H598" s="316"/>
    </row>
    <row r="599" ht="15.75" customHeight="1">
      <c r="H599" s="316"/>
    </row>
    <row r="600" ht="15.75" customHeight="1">
      <c r="H600" s="316"/>
    </row>
    <row r="601" ht="15.75" customHeight="1">
      <c r="H601" s="316"/>
    </row>
    <row r="602" ht="15.75" customHeight="1">
      <c r="H602" s="316"/>
    </row>
    <row r="603" ht="15.75" customHeight="1">
      <c r="H603" s="316"/>
    </row>
    <row r="604" ht="15.75" customHeight="1">
      <c r="H604" s="316"/>
    </row>
    <row r="605" ht="15.75" customHeight="1">
      <c r="H605" s="316"/>
    </row>
    <row r="606" ht="15.75" customHeight="1">
      <c r="H606" s="316"/>
    </row>
    <row r="607" ht="15.75" customHeight="1">
      <c r="H607" s="316"/>
    </row>
    <row r="608" ht="15.75" customHeight="1">
      <c r="H608" s="316"/>
    </row>
    <row r="609" ht="15.75" customHeight="1">
      <c r="H609" s="316"/>
    </row>
    <row r="610" ht="15.75" customHeight="1">
      <c r="H610" s="316"/>
    </row>
    <row r="611" ht="15.75" customHeight="1">
      <c r="H611" s="316"/>
    </row>
    <row r="612" ht="15.75" customHeight="1">
      <c r="H612" s="316"/>
    </row>
    <row r="613" ht="15.75" customHeight="1">
      <c r="H613" s="316"/>
    </row>
    <row r="614" ht="15.75" customHeight="1">
      <c r="H614" s="316"/>
    </row>
    <row r="615" ht="15.75" customHeight="1">
      <c r="H615" s="316"/>
    </row>
    <row r="616" ht="15.75" customHeight="1">
      <c r="H616" s="316"/>
    </row>
    <row r="617" ht="15.75" customHeight="1">
      <c r="H617" s="316"/>
    </row>
    <row r="618" ht="15.75" customHeight="1">
      <c r="H618" s="316"/>
    </row>
    <row r="619" ht="15.75" customHeight="1">
      <c r="H619" s="316"/>
    </row>
    <row r="620" ht="15.75" customHeight="1">
      <c r="H620" s="316"/>
    </row>
    <row r="621" ht="15.75" customHeight="1">
      <c r="H621" s="316"/>
    </row>
    <row r="622" ht="15.75" customHeight="1">
      <c r="H622" s="316"/>
    </row>
    <row r="623" ht="15.75" customHeight="1">
      <c r="H623" s="316"/>
    </row>
    <row r="624" ht="15.75" customHeight="1">
      <c r="H624" s="316"/>
    </row>
    <row r="625" ht="15.75" customHeight="1">
      <c r="H625" s="316"/>
    </row>
    <row r="626" ht="15.75" customHeight="1">
      <c r="H626" s="316"/>
    </row>
    <row r="627" ht="15.75" customHeight="1">
      <c r="H627" s="316"/>
    </row>
    <row r="628" ht="15.75" customHeight="1">
      <c r="H628" s="316"/>
    </row>
    <row r="629" ht="15.75" customHeight="1">
      <c r="H629" s="316"/>
    </row>
    <row r="630" ht="15.75" customHeight="1">
      <c r="H630" s="316"/>
    </row>
    <row r="631" ht="15.75" customHeight="1">
      <c r="H631" s="316"/>
    </row>
    <row r="632" ht="15.75" customHeight="1">
      <c r="H632" s="316"/>
    </row>
    <row r="633" ht="15.75" customHeight="1">
      <c r="H633" s="316"/>
    </row>
    <row r="634" ht="15.75" customHeight="1">
      <c r="H634" s="316"/>
    </row>
    <row r="635" ht="15.75" customHeight="1">
      <c r="H635" s="316"/>
    </row>
    <row r="636" ht="15.75" customHeight="1">
      <c r="H636" s="316"/>
    </row>
    <row r="637" ht="15.75" customHeight="1">
      <c r="H637" s="316"/>
    </row>
    <row r="638" ht="15.75" customHeight="1">
      <c r="H638" s="316"/>
    </row>
    <row r="639" ht="15.75" customHeight="1">
      <c r="H639" s="316"/>
    </row>
    <row r="640" ht="15.75" customHeight="1">
      <c r="H640" s="316"/>
    </row>
    <row r="641" ht="15.75" customHeight="1">
      <c r="H641" s="316"/>
    </row>
    <row r="642" ht="15.75" customHeight="1">
      <c r="H642" s="316"/>
    </row>
    <row r="643" ht="15.75" customHeight="1">
      <c r="H643" s="316"/>
    </row>
    <row r="644" ht="15.75" customHeight="1">
      <c r="H644" s="316"/>
    </row>
    <row r="645" ht="15.75" customHeight="1">
      <c r="H645" s="316"/>
    </row>
    <row r="646" ht="15.75" customHeight="1">
      <c r="H646" s="316"/>
    </row>
    <row r="647" ht="15.75" customHeight="1">
      <c r="H647" s="316"/>
    </row>
    <row r="648" ht="15.75" customHeight="1">
      <c r="H648" s="316"/>
    </row>
    <row r="649" ht="15.75" customHeight="1">
      <c r="H649" s="316"/>
    </row>
    <row r="650" ht="15.75" customHeight="1">
      <c r="H650" s="316"/>
    </row>
    <row r="651" ht="15.75" customHeight="1">
      <c r="H651" s="316"/>
    </row>
    <row r="652" ht="15.75" customHeight="1">
      <c r="H652" s="316"/>
    </row>
    <row r="653" ht="15.75" customHeight="1">
      <c r="H653" s="316"/>
    </row>
    <row r="654" ht="15.75" customHeight="1">
      <c r="H654" s="316"/>
    </row>
    <row r="655" ht="15.75" customHeight="1">
      <c r="H655" s="316"/>
    </row>
    <row r="656" ht="15.75" customHeight="1">
      <c r="H656" s="316"/>
    </row>
    <row r="657" ht="15.75" customHeight="1">
      <c r="H657" s="316"/>
    </row>
    <row r="658" ht="15.75" customHeight="1">
      <c r="H658" s="316"/>
    </row>
    <row r="659" ht="15.75" customHeight="1">
      <c r="H659" s="316"/>
    </row>
    <row r="660" ht="15.75" customHeight="1">
      <c r="H660" s="316"/>
    </row>
    <row r="661" ht="15.75" customHeight="1">
      <c r="H661" s="316"/>
    </row>
    <row r="662" ht="15.75" customHeight="1">
      <c r="H662" s="316"/>
    </row>
    <row r="663" ht="15.75" customHeight="1">
      <c r="H663" s="316"/>
    </row>
    <row r="664" ht="15.75" customHeight="1">
      <c r="H664" s="316"/>
    </row>
    <row r="665" ht="15.75" customHeight="1">
      <c r="H665" s="316"/>
    </row>
    <row r="666" ht="15.75" customHeight="1">
      <c r="H666" s="316"/>
    </row>
    <row r="667" ht="15.75" customHeight="1">
      <c r="H667" s="316"/>
    </row>
    <row r="668" ht="15.75" customHeight="1">
      <c r="H668" s="316"/>
    </row>
    <row r="669" ht="15.75" customHeight="1">
      <c r="H669" s="316"/>
    </row>
    <row r="670" ht="15.75" customHeight="1">
      <c r="H670" s="316"/>
    </row>
    <row r="671" ht="15.75" customHeight="1">
      <c r="H671" s="316"/>
    </row>
    <row r="672" ht="15.75" customHeight="1">
      <c r="H672" s="316"/>
    </row>
    <row r="673" ht="15.75" customHeight="1">
      <c r="H673" s="316"/>
    </row>
    <row r="674" ht="15.75" customHeight="1">
      <c r="H674" s="316"/>
    </row>
    <row r="675" ht="15.75" customHeight="1">
      <c r="H675" s="316"/>
    </row>
    <row r="676" ht="15.75" customHeight="1">
      <c r="H676" s="316"/>
    </row>
    <row r="677" ht="15.75" customHeight="1">
      <c r="H677" s="316"/>
    </row>
    <row r="678" ht="15.75" customHeight="1">
      <c r="H678" s="316"/>
    </row>
    <row r="679" ht="15.75" customHeight="1">
      <c r="H679" s="316"/>
    </row>
    <row r="680" ht="15.75" customHeight="1">
      <c r="H680" s="316"/>
    </row>
    <row r="681" ht="15.75" customHeight="1">
      <c r="H681" s="316"/>
    </row>
    <row r="682" ht="15.75" customHeight="1">
      <c r="H682" s="316"/>
    </row>
    <row r="683" ht="15.75" customHeight="1">
      <c r="H683" s="316"/>
    </row>
    <row r="684" ht="15.75" customHeight="1">
      <c r="H684" s="316"/>
    </row>
    <row r="685" ht="15.75" customHeight="1">
      <c r="H685" s="316"/>
    </row>
    <row r="686" ht="15.75" customHeight="1">
      <c r="H686" s="316"/>
    </row>
    <row r="687" ht="15.75" customHeight="1">
      <c r="H687" s="316"/>
    </row>
    <row r="688" ht="15.75" customHeight="1">
      <c r="H688" s="316"/>
    </row>
    <row r="689" ht="15.75" customHeight="1">
      <c r="H689" s="316"/>
    </row>
    <row r="690" ht="15.75" customHeight="1">
      <c r="H690" s="316"/>
    </row>
    <row r="691" ht="15.75" customHeight="1">
      <c r="H691" s="316"/>
    </row>
    <row r="692" ht="15.75" customHeight="1">
      <c r="H692" s="316"/>
    </row>
    <row r="693" ht="15.75" customHeight="1">
      <c r="H693" s="316"/>
    </row>
    <row r="694" ht="15.75" customHeight="1">
      <c r="H694" s="316"/>
    </row>
    <row r="695" ht="15.75" customHeight="1">
      <c r="H695" s="316"/>
    </row>
    <row r="696" ht="15.75" customHeight="1">
      <c r="H696" s="316"/>
    </row>
    <row r="697" ht="15.75" customHeight="1">
      <c r="H697" s="316"/>
    </row>
    <row r="698" ht="15.75" customHeight="1">
      <c r="H698" s="316"/>
    </row>
    <row r="699" ht="15.75" customHeight="1">
      <c r="H699" s="316"/>
    </row>
    <row r="700" ht="15.75" customHeight="1">
      <c r="H700" s="316"/>
    </row>
    <row r="701" ht="15.75" customHeight="1">
      <c r="H701" s="316"/>
    </row>
    <row r="702" ht="15.75" customHeight="1">
      <c r="H702" s="316"/>
    </row>
    <row r="703" ht="15.75" customHeight="1">
      <c r="H703" s="316"/>
    </row>
    <row r="704" ht="15.75" customHeight="1">
      <c r="H704" s="316"/>
    </row>
    <row r="705" ht="15.75" customHeight="1">
      <c r="H705" s="316"/>
    </row>
    <row r="706" ht="15.75" customHeight="1">
      <c r="H706" s="316"/>
    </row>
    <row r="707" ht="15.75" customHeight="1">
      <c r="H707" s="316"/>
    </row>
    <row r="708" ht="15.75" customHeight="1">
      <c r="H708" s="316"/>
    </row>
    <row r="709" ht="15.75" customHeight="1">
      <c r="H709" s="316"/>
    </row>
    <row r="710" ht="15.75" customHeight="1">
      <c r="H710" s="316"/>
    </row>
    <row r="711" ht="15.75" customHeight="1">
      <c r="H711" s="316"/>
    </row>
    <row r="712" ht="15.75" customHeight="1">
      <c r="H712" s="316"/>
    </row>
    <row r="713" ht="15.75" customHeight="1">
      <c r="H713" s="316"/>
    </row>
    <row r="714" ht="15.75" customHeight="1">
      <c r="H714" s="316"/>
    </row>
    <row r="715" ht="15.75" customHeight="1">
      <c r="H715" s="316"/>
    </row>
    <row r="716" ht="15.75" customHeight="1">
      <c r="H716" s="316"/>
    </row>
    <row r="717" ht="15.75" customHeight="1">
      <c r="H717" s="316"/>
    </row>
    <row r="718" ht="15.75" customHeight="1">
      <c r="H718" s="316"/>
    </row>
    <row r="719" ht="15.75" customHeight="1">
      <c r="H719" s="316"/>
    </row>
    <row r="720" ht="15.75" customHeight="1">
      <c r="H720" s="316"/>
    </row>
    <row r="721" ht="15.75" customHeight="1">
      <c r="H721" s="316"/>
    </row>
    <row r="722" ht="15.75" customHeight="1">
      <c r="H722" s="316"/>
    </row>
    <row r="723" ht="15.75" customHeight="1">
      <c r="H723" s="316"/>
    </row>
    <row r="724" ht="15.75" customHeight="1">
      <c r="H724" s="316"/>
    </row>
    <row r="725" ht="15.75" customHeight="1">
      <c r="H725" s="316"/>
    </row>
    <row r="726" ht="15.75" customHeight="1">
      <c r="H726" s="316"/>
    </row>
    <row r="727" ht="15.75" customHeight="1">
      <c r="H727" s="316"/>
    </row>
    <row r="728" ht="15.75" customHeight="1">
      <c r="H728" s="316"/>
    </row>
    <row r="729" ht="15.75" customHeight="1">
      <c r="H729" s="316"/>
    </row>
    <row r="730" ht="15.75" customHeight="1">
      <c r="H730" s="316"/>
    </row>
    <row r="731" ht="15.75" customHeight="1">
      <c r="H731" s="316"/>
    </row>
    <row r="732" ht="15.75" customHeight="1">
      <c r="H732" s="316"/>
    </row>
    <row r="733" ht="15.75" customHeight="1">
      <c r="H733" s="316"/>
    </row>
    <row r="734" ht="15.75" customHeight="1">
      <c r="H734" s="316"/>
    </row>
    <row r="735" ht="15.75" customHeight="1">
      <c r="H735" s="316"/>
    </row>
    <row r="736" ht="15.75" customHeight="1">
      <c r="H736" s="316"/>
    </row>
    <row r="737" ht="15.75" customHeight="1">
      <c r="H737" s="316"/>
    </row>
    <row r="738" ht="15.75" customHeight="1">
      <c r="H738" s="316"/>
    </row>
    <row r="739" ht="15.75" customHeight="1">
      <c r="H739" s="316"/>
    </row>
    <row r="740" ht="15.75" customHeight="1">
      <c r="H740" s="316"/>
    </row>
    <row r="741" ht="15.75" customHeight="1">
      <c r="H741" s="316"/>
    </row>
    <row r="742" ht="15.75" customHeight="1">
      <c r="H742" s="316"/>
    </row>
    <row r="743" ht="15.75" customHeight="1">
      <c r="H743" s="316"/>
    </row>
    <row r="744" ht="15.75" customHeight="1">
      <c r="H744" s="316"/>
    </row>
    <row r="745" ht="15.75" customHeight="1">
      <c r="H745" s="316"/>
    </row>
    <row r="746" ht="15.75" customHeight="1">
      <c r="H746" s="316"/>
    </row>
    <row r="747" ht="15.75" customHeight="1">
      <c r="H747" s="316"/>
    </row>
    <row r="748" ht="15.75" customHeight="1">
      <c r="H748" s="316"/>
    </row>
    <row r="749" ht="15.75" customHeight="1">
      <c r="H749" s="316"/>
    </row>
    <row r="750" ht="15.75" customHeight="1">
      <c r="H750" s="316"/>
    </row>
    <row r="751" ht="15.75" customHeight="1">
      <c r="H751" s="316"/>
    </row>
    <row r="752" ht="15.75" customHeight="1">
      <c r="H752" s="316"/>
    </row>
    <row r="753" ht="15.75" customHeight="1">
      <c r="H753" s="316"/>
    </row>
    <row r="754" ht="15.75" customHeight="1">
      <c r="H754" s="316"/>
    </row>
    <row r="755" ht="15.75" customHeight="1">
      <c r="H755" s="316"/>
    </row>
    <row r="756" ht="15.75" customHeight="1">
      <c r="H756" s="316"/>
    </row>
    <row r="757" ht="15.75" customHeight="1">
      <c r="H757" s="316"/>
    </row>
    <row r="758" ht="15.75" customHeight="1">
      <c r="H758" s="316"/>
    </row>
    <row r="759" ht="15.75" customHeight="1">
      <c r="H759" s="316"/>
    </row>
    <row r="760" ht="15.75" customHeight="1">
      <c r="H760" s="316"/>
    </row>
    <row r="761" ht="15.75" customHeight="1">
      <c r="H761" s="316"/>
    </row>
    <row r="762" ht="15.75" customHeight="1">
      <c r="H762" s="316"/>
    </row>
    <row r="763" ht="15.75" customHeight="1">
      <c r="H763" s="316"/>
    </row>
    <row r="764" ht="15.75" customHeight="1">
      <c r="H764" s="316"/>
    </row>
    <row r="765" ht="15.75" customHeight="1">
      <c r="H765" s="316"/>
    </row>
    <row r="766" ht="15.75" customHeight="1">
      <c r="H766" s="316"/>
    </row>
    <row r="767" ht="15.75" customHeight="1">
      <c r="H767" s="316"/>
    </row>
    <row r="768" ht="15.75" customHeight="1">
      <c r="H768" s="316"/>
    </row>
    <row r="769" ht="15.75" customHeight="1">
      <c r="H769" s="316"/>
    </row>
    <row r="770" ht="15.75" customHeight="1">
      <c r="H770" s="316"/>
    </row>
    <row r="771" ht="15.75" customHeight="1">
      <c r="H771" s="316"/>
    </row>
    <row r="772" ht="15.75" customHeight="1">
      <c r="H772" s="316"/>
    </row>
    <row r="773" ht="15.75" customHeight="1">
      <c r="H773" s="316"/>
    </row>
    <row r="774" ht="15.75" customHeight="1">
      <c r="H774" s="316"/>
    </row>
    <row r="775" ht="15.75" customHeight="1">
      <c r="H775" s="316"/>
    </row>
    <row r="776" ht="15.75" customHeight="1">
      <c r="H776" s="316"/>
    </row>
    <row r="777" ht="15.75" customHeight="1">
      <c r="H777" s="316"/>
    </row>
    <row r="778" ht="15.75" customHeight="1">
      <c r="H778" s="316"/>
    </row>
    <row r="779" ht="15.75" customHeight="1">
      <c r="H779" s="316"/>
    </row>
    <row r="780" ht="15.75" customHeight="1">
      <c r="H780" s="316"/>
    </row>
    <row r="781" ht="15.75" customHeight="1">
      <c r="H781" s="316"/>
    </row>
    <row r="782" ht="15.75" customHeight="1">
      <c r="H782" s="316"/>
    </row>
    <row r="783" ht="15.75" customHeight="1">
      <c r="H783" s="316"/>
    </row>
    <row r="784" ht="15.75" customHeight="1">
      <c r="H784" s="316"/>
    </row>
    <row r="785" ht="15.75" customHeight="1">
      <c r="H785" s="316"/>
    </row>
    <row r="786" ht="15.75" customHeight="1">
      <c r="H786" s="316"/>
    </row>
    <row r="787" ht="15.75" customHeight="1">
      <c r="H787" s="316"/>
    </row>
    <row r="788" ht="15.75" customHeight="1">
      <c r="H788" s="316"/>
    </row>
    <row r="789" ht="15.75" customHeight="1">
      <c r="H789" s="316"/>
    </row>
    <row r="790" ht="15.75" customHeight="1">
      <c r="H790" s="316"/>
    </row>
    <row r="791" ht="15.75" customHeight="1">
      <c r="H791" s="316"/>
    </row>
    <row r="792" ht="15.75" customHeight="1">
      <c r="H792" s="316"/>
    </row>
    <row r="793" ht="15.75" customHeight="1">
      <c r="H793" s="316"/>
    </row>
    <row r="794" ht="15.75" customHeight="1">
      <c r="H794" s="316"/>
    </row>
    <row r="795" ht="15.75" customHeight="1">
      <c r="H795" s="316"/>
    </row>
    <row r="796" ht="15.75" customHeight="1">
      <c r="H796" s="316"/>
    </row>
    <row r="797" ht="15.75" customHeight="1">
      <c r="H797" s="316"/>
    </row>
    <row r="798" ht="15.75" customHeight="1">
      <c r="H798" s="316"/>
    </row>
    <row r="799" ht="15.75" customHeight="1">
      <c r="H799" s="316"/>
    </row>
    <row r="800" ht="15.75" customHeight="1">
      <c r="H800" s="316"/>
    </row>
    <row r="801" ht="15.75" customHeight="1">
      <c r="H801" s="316"/>
    </row>
    <row r="802" ht="15.75" customHeight="1">
      <c r="H802" s="316"/>
    </row>
    <row r="803" ht="15.75" customHeight="1">
      <c r="H803" s="316"/>
    </row>
    <row r="804" ht="15.75" customHeight="1">
      <c r="H804" s="316"/>
    </row>
    <row r="805" ht="15.75" customHeight="1">
      <c r="H805" s="316"/>
    </row>
    <row r="806" ht="15.75" customHeight="1">
      <c r="H806" s="316"/>
    </row>
    <row r="807" ht="15.75" customHeight="1">
      <c r="H807" s="316"/>
    </row>
    <row r="808" ht="15.75" customHeight="1">
      <c r="H808" s="316"/>
    </row>
    <row r="809" ht="15.75" customHeight="1">
      <c r="H809" s="316"/>
    </row>
    <row r="810" ht="15.75" customHeight="1">
      <c r="H810" s="316"/>
    </row>
    <row r="811" ht="15.75" customHeight="1">
      <c r="H811" s="316"/>
    </row>
    <row r="812" ht="15.75" customHeight="1">
      <c r="H812" s="316"/>
    </row>
    <row r="813" ht="15.75" customHeight="1">
      <c r="H813" s="316"/>
    </row>
    <row r="814" ht="15.75" customHeight="1">
      <c r="H814" s="316"/>
    </row>
    <row r="815" ht="15.75" customHeight="1">
      <c r="H815" s="316"/>
    </row>
    <row r="816" ht="15.75" customHeight="1">
      <c r="H816" s="316"/>
    </row>
    <row r="817" ht="15.75" customHeight="1">
      <c r="H817" s="316"/>
    </row>
    <row r="818" ht="15.75" customHeight="1">
      <c r="H818" s="316"/>
    </row>
    <row r="819" ht="15.75" customHeight="1">
      <c r="H819" s="316"/>
    </row>
    <row r="820" ht="15.75" customHeight="1">
      <c r="H820" s="316"/>
    </row>
    <row r="821" ht="15.75" customHeight="1">
      <c r="H821" s="316"/>
    </row>
    <row r="822" ht="15.75" customHeight="1">
      <c r="H822" s="316"/>
    </row>
    <row r="823" ht="15.75" customHeight="1">
      <c r="H823" s="316"/>
    </row>
    <row r="824" ht="15.75" customHeight="1">
      <c r="H824" s="316"/>
    </row>
    <row r="825" ht="15.75" customHeight="1">
      <c r="H825" s="316"/>
    </row>
    <row r="826" ht="15.75" customHeight="1">
      <c r="H826" s="316"/>
    </row>
    <row r="827" ht="15.75" customHeight="1">
      <c r="H827" s="316"/>
    </row>
    <row r="828" ht="15.75" customHeight="1">
      <c r="H828" s="316"/>
    </row>
    <row r="829" ht="15.75" customHeight="1">
      <c r="H829" s="316"/>
    </row>
    <row r="830" ht="15.75" customHeight="1">
      <c r="H830" s="316"/>
    </row>
    <row r="831" ht="15.75" customHeight="1">
      <c r="H831" s="316"/>
    </row>
    <row r="832" ht="15.75" customHeight="1">
      <c r="H832" s="316"/>
    </row>
    <row r="833" ht="15.75" customHeight="1">
      <c r="H833" s="316"/>
    </row>
    <row r="834" ht="15.75" customHeight="1">
      <c r="H834" s="316"/>
    </row>
    <row r="835" ht="15.75" customHeight="1">
      <c r="H835" s="316"/>
    </row>
    <row r="836" ht="15.75" customHeight="1">
      <c r="H836" s="316"/>
    </row>
    <row r="837" ht="15.75" customHeight="1">
      <c r="H837" s="316"/>
    </row>
    <row r="838" ht="15.75" customHeight="1">
      <c r="H838" s="316"/>
    </row>
    <row r="839" ht="15.75" customHeight="1">
      <c r="H839" s="316"/>
    </row>
    <row r="840" ht="15.75" customHeight="1">
      <c r="H840" s="316"/>
    </row>
    <row r="841" ht="15.75" customHeight="1">
      <c r="H841" s="316"/>
    </row>
    <row r="842" ht="15.75" customHeight="1">
      <c r="H842" s="316"/>
    </row>
    <row r="843" ht="15.75" customHeight="1">
      <c r="H843" s="316"/>
    </row>
    <row r="844" ht="15.75" customHeight="1">
      <c r="H844" s="316"/>
    </row>
    <row r="845" ht="15.75" customHeight="1">
      <c r="H845" s="316"/>
    </row>
    <row r="846" ht="15.75" customHeight="1">
      <c r="H846" s="316"/>
    </row>
    <row r="847" ht="15.75" customHeight="1">
      <c r="H847" s="316"/>
    </row>
    <row r="848" ht="15.75" customHeight="1">
      <c r="H848" s="316"/>
    </row>
    <row r="849" ht="15.75" customHeight="1">
      <c r="H849" s="316"/>
    </row>
    <row r="850" ht="15.75" customHeight="1">
      <c r="H850" s="316"/>
    </row>
    <row r="851" ht="15.75" customHeight="1">
      <c r="H851" s="316"/>
    </row>
    <row r="852" ht="15.75" customHeight="1">
      <c r="H852" s="316"/>
    </row>
    <row r="853" ht="15.75" customHeight="1">
      <c r="H853" s="316"/>
    </row>
    <row r="854" ht="15.75" customHeight="1">
      <c r="H854" s="316"/>
    </row>
    <row r="855" ht="15.75" customHeight="1">
      <c r="H855" s="316"/>
    </row>
    <row r="856" ht="15.75" customHeight="1">
      <c r="H856" s="316"/>
    </row>
    <row r="857" ht="15.75" customHeight="1">
      <c r="H857" s="316"/>
    </row>
    <row r="858" ht="15.75" customHeight="1">
      <c r="H858" s="316"/>
    </row>
    <row r="859" ht="15.75" customHeight="1">
      <c r="H859" s="316"/>
    </row>
    <row r="860" ht="15.75" customHeight="1">
      <c r="H860" s="316"/>
    </row>
    <row r="861" ht="15.75" customHeight="1">
      <c r="H861" s="316"/>
    </row>
    <row r="862" ht="15.75" customHeight="1">
      <c r="H862" s="316"/>
    </row>
    <row r="863" ht="15.75" customHeight="1">
      <c r="H863" s="316"/>
    </row>
    <row r="864" ht="15.75" customHeight="1">
      <c r="H864" s="316"/>
    </row>
    <row r="865" ht="15.75" customHeight="1">
      <c r="H865" s="316"/>
    </row>
    <row r="866" ht="15.75" customHeight="1">
      <c r="H866" s="316"/>
    </row>
    <row r="867" ht="15.75" customHeight="1">
      <c r="H867" s="316"/>
    </row>
    <row r="868" ht="15.75" customHeight="1">
      <c r="H868" s="316"/>
    </row>
    <row r="869" ht="15.75" customHeight="1">
      <c r="H869" s="316"/>
    </row>
    <row r="870" ht="15.75" customHeight="1">
      <c r="H870" s="316"/>
    </row>
    <row r="871" ht="15.75" customHeight="1">
      <c r="H871" s="316"/>
    </row>
    <row r="872" ht="15.75" customHeight="1">
      <c r="H872" s="316"/>
    </row>
    <row r="873" ht="15.75" customHeight="1">
      <c r="H873" s="316"/>
    </row>
    <row r="874" ht="15.75" customHeight="1">
      <c r="H874" s="316"/>
    </row>
    <row r="875" ht="15.75" customHeight="1">
      <c r="H875" s="316"/>
    </row>
    <row r="876" ht="15.75" customHeight="1">
      <c r="H876" s="316"/>
    </row>
    <row r="877" ht="15.75" customHeight="1">
      <c r="H877" s="316"/>
    </row>
    <row r="878" ht="15.75" customHeight="1">
      <c r="H878" s="316"/>
    </row>
    <row r="879" ht="15.75" customHeight="1">
      <c r="H879" s="316"/>
    </row>
    <row r="880" ht="15.75" customHeight="1">
      <c r="H880" s="316"/>
    </row>
    <row r="881" ht="15.75" customHeight="1">
      <c r="H881" s="316"/>
    </row>
    <row r="882" ht="15.75" customHeight="1">
      <c r="H882" s="316"/>
    </row>
    <row r="883" ht="15.75" customHeight="1">
      <c r="H883" s="316"/>
    </row>
    <row r="884" ht="15.75" customHeight="1">
      <c r="H884" s="316"/>
    </row>
    <row r="885" ht="15.75" customHeight="1">
      <c r="H885" s="316"/>
    </row>
    <row r="886" ht="15.75" customHeight="1">
      <c r="H886" s="316"/>
    </row>
    <row r="887" ht="15.75" customHeight="1">
      <c r="H887" s="316"/>
    </row>
    <row r="888" ht="15.75" customHeight="1">
      <c r="H888" s="316"/>
    </row>
    <row r="889" ht="15.75" customHeight="1">
      <c r="H889" s="316"/>
    </row>
    <row r="890" ht="15.75" customHeight="1">
      <c r="H890" s="316"/>
    </row>
    <row r="891" ht="15.75" customHeight="1">
      <c r="H891" s="316"/>
    </row>
    <row r="892" ht="15.75" customHeight="1">
      <c r="H892" s="316"/>
    </row>
    <row r="893" ht="15.75" customHeight="1">
      <c r="H893" s="316"/>
    </row>
    <row r="894" ht="15.75" customHeight="1">
      <c r="H894" s="316"/>
    </row>
    <row r="895" ht="15.75" customHeight="1">
      <c r="H895" s="316"/>
    </row>
    <row r="896" ht="15.75" customHeight="1">
      <c r="H896" s="316"/>
    </row>
    <row r="897" ht="15.75" customHeight="1">
      <c r="H897" s="316"/>
    </row>
    <row r="898" ht="15.75" customHeight="1">
      <c r="H898" s="316"/>
    </row>
    <row r="899" ht="15.75" customHeight="1">
      <c r="H899" s="316"/>
    </row>
    <row r="900" ht="15.75" customHeight="1">
      <c r="H900" s="316"/>
    </row>
    <row r="901" ht="15.75" customHeight="1">
      <c r="H901" s="316"/>
    </row>
    <row r="902" ht="15.75" customHeight="1">
      <c r="H902" s="316"/>
    </row>
    <row r="903" ht="15.75" customHeight="1">
      <c r="H903" s="316"/>
    </row>
    <row r="904" ht="15.75" customHeight="1">
      <c r="H904" s="316"/>
    </row>
    <row r="905" ht="15.75" customHeight="1">
      <c r="H905" s="316"/>
    </row>
    <row r="906" ht="15.75" customHeight="1">
      <c r="H906" s="316"/>
    </row>
    <row r="907" ht="15.75" customHeight="1">
      <c r="H907" s="316"/>
    </row>
    <row r="908" ht="15.75" customHeight="1">
      <c r="H908" s="316"/>
    </row>
    <row r="909" ht="15.75" customHeight="1">
      <c r="H909" s="316"/>
    </row>
    <row r="910" ht="15.75" customHeight="1">
      <c r="H910" s="316"/>
    </row>
    <row r="911" ht="15.75" customHeight="1">
      <c r="H911" s="316"/>
    </row>
    <row r="912" ht="15.75" customHeight="1">
      <c r="H912" s="316"/>
    </row>
    <row r="913" ht="15.75" customHeight="1">
      <c r="H913" s="316"/>
    </row>
    <row r="914" ht="15.75" customHeight="1">
      <c r="H914" s="316"/>
    </row>
    <row r="915" ht="15.75" customHeight="1">
      <c r="H915" s="316"/>
    </row>
    <row r="916" ht="15.75" customHeight="1">
      <c r="H916" s="316"/>
    </row>
    <row r="917" ht="15.75" customHeight="1">
      <c r="H917" s="316"/>
    </row>
    <row r="918" ht="15.75" customHeight="1">
      <c r="H918" s="316"/>
    </row>
    <row r="919" ht="15.75" customHeight="1">
      <c r="H919" s="316"/>
    </row>
    <row r="920" ht="15.75" customHeight="1">
      <c r="H920" s="316"/>
    </row>
    <row r="921" ht="15.75" customHeight="1">
      <c r="H921" s="316"/>
    </row>
    <row r="922" ht="15.75" customHeight="1">
      <c r="H922" s="316"/>
    </row>
    <row r="923" ht="15.75" customHeight="1">
      <c r="H923" s="316"/>
    </row>
    <row r="924" ht="15.75" customHeight="1">
      <c r="H924" s="316"/>
    </row>
    <row r="925" ht="15.75" customHeight="1">
      <c r="H925" s="316"/>
    </row>
    <row r="926" ht="15.75" customHeight="1">
      <c r="H926" s="316"/>
    </row>
    <row r="927" ht="15.75" customHeight="1">
      <c r="H927" s="316"/>
    </row>
    <row r="928" ht="15.75" customHeight="1">
      <c r="H928" s="316"/>
    </row>
    <row r="929" ht="15.75" customHeight="1">
      <c r="H929" s="316"/>
    </row>
    <row r="930" ht="15.75" customHeight="1">
      <c r="H930" s="316"/>
    </row>
    <row r="931" ht="15.75" customHeight="1">
      <c r="H931" s="316"/>
    </row>
    <row r="932" ht="15.75" customHeight="1">
      <c r="H932" s="316"/>
    </row>
    <row r="933" ht="15.75" customHeight="1">
      <c r="H933" s="316"/>
    </row>
    <row r="934" ht="15.75" customHeight="1">
      <c r="H934" s="316"/>
    </row>
    <row r="935" ht="15.75" customHeight="1">
      <c r="H935" s="316"/>
    </row>
    <row r="936" ht="15.75" customHeight="1">
      <c r="H936" s="316"/>
    </row>
    <row r="937" ht="15.75" customHeight="1">
      <c r="H937" s="316"/>
    </row>
    <row r="938" ht="15.75" customHeight="1">
      <c r="H938" s="316"/>
    </row>
    <row r="939" ht="15.75" customHeight="1">
      <c r="H939" s="316"/>
    </row>
    <row r="940" ht="15.75" customHeight="1">
      <c r="H940" s="316"/>
    </row>
    <row r="941" ht="15.75" customHeight="1">
      <c r="H941" s="316"/>
    </row>
    <row r="942" ht="15.75" customHeight="1">
      <c r="H942" s="316"/>
    </row>
    <row r="943" ht="15.75" customHeight="1">
      <c r="H943" s="316"/>
    </row>
    <row r="944" ht="15.75" customHeight="1">
      <c r="H944" s="316"/>
    </row>
    <row r="945" ht="15.75" customHeight="1">
      <c r="H945" s="316"/>
    </row>
    <row r="946" ht="15.75" customHeight="1">
      <c r="H946" s="316"/>
    </row>
    <row r="947" ht="15.75" customHeight="1">
      <c r="H947" s="316"/>
    </row>
    <row r="948" ht="15.75" customHeight="1">
      <c r="H948" s="316"/>
    </row>
    <row r="949" ht="15.75" customHeight="1">
      <c r="H949" s="316"/>
    </row>
    <row r="950" ht="15.75" customHeight="1">
      <c r="H950" s="316"/>
    </row>
    <row r="951" ht="15.75" customHeight="1">
      <c r="H951" s="316"/>
    </row>
    <row r="952" ht="15.75" customHeight="1">
      <c r="H952" s="316"/>
    </row>
    <row r="953" ht="15.75" customHeight="1">
      <c r="H953" s="316"/>
    </row>
    <row r="954" ht="15.75" customHeight="1">
      <c r="H954" s="316"/>
    </row>
    <row r="955" ht="15.75" customHeight="1">
      <c r="H955" s="316"/>
    </row>
    <row r="956" ht="15.75" customHeight="1">
      <c r="H956" s="316"/>
    </row>
    <row r="957" ht="15.75" customHeight="1">
      <c r="H957" s="316"/>
    </row>
    <row r="958" ht="15.75" customHeight="1">
      <c r="H958" s="316"/>
    </row>
    <row r="959" ht="15.75" customHeight="1">
      <c r="H959" s="316"/>
    </row>
    <row r="960" ht="15.75" customHeight="1">
      <c r="H960" s="316"/>
    </row>
    <row r="961" ht="15.75" customHeight="1">
      <c r="H961" s="316"/>
    </row>
    <row r="962" ht="15.75" customHeight="1">
      <c r="H962" s="316"/>
    </row>
    <row r="963" ht="15.75" customHeight="1">
      <c r="H963" s="316"/>
    </row>
    <row r="964" ht="15.75" customHeight="1">
      <c r="H964" s="316"/>
    </row>
    <row r="965" ht="15.75" customHeight="1">
      <c r="H965" s="316"/>
    </row>
    <row r="966" ht="15.75" customHeight="1">
      <c r="H966" s="316"/>
    </row>
    <row r="967" ht="15.75" customHeight="1">
      <c r="H967" s="316"/>
    </row>
    <row r="968" ht="15.75" customHeight="1">
      <c r="H968" s="316"/>
    </row>
    <row r="969" ht="15.75" customHeight="1">
      <c r="H969" s="316"/>
    </row>
    <row r="970" ht="15.75" customHeight="1">
      <c r="H970" s="316"/>
    </row>
    <row r="971" ht="15.75" customHeight="1">
      <c r="H971" s="316"/>
    </row>
    <row r="972" ht="15.75" customHeight="1">
      <c r="H972" s="316"/>
    </row>
    <row r="973" ht="15.75" customHeight="1">
      <c r="H973" s="316"/>
    </row>
    <row r="974" ht="15.75" customHeight="1">
      <c r="H974" s="316"/>
    </row>
    <row r="975" ht="15.75" customHeight="1">
      <c r="H975" s="316"/>
    </row>
    <row r="976" ht="15.75" customHeight="1">
      <c r="H976" s="316"/>
    </row>
    <row r="977" ht="15.75" customHeight="1">
      <c r="H977" s="316"/>
    </row>
    <row r="978" ht="15.75" customHeight="1">
      <c r="H978" s="316"/>
    </row>
    <row r="979" ht="15.75" customHeight="1">
      <c r="H979" s="316"/>
    </row>
    <row r="980" ht="15.75" customHeight="1">
      <c r="H980" s="316"/>
    </row>
    <row r="981" ht="15.75" customHeight="1">
      <c r="H981" s="316"/>
    </row>
    <row r="982" ht="15.75" customHeight="1">
      <c r="H982" s="316"/>
    </row>
    <row r="983" ht="15.75" customHeight="1">
      <c r="H983" s="316"/>
    </row>
    <row r="984" ht="15.75" customHeight="1">
      <c r="H984" s="316"/>
    </row>
    <row r="985" ht="15.75" customHeight="1">
      <c r="H985" s="316"/>
    </row>
    <row r="986" ht="15.75" customHeight="1">
      <c r="H986" s="316"/>
    </row>
    <row r="987" ht="15.75" customHeight="1">
      <c r="H987" s="316"/>
    </row>
    <row r="988" ht="15.75" customHeight="1">
      <c r="H988" s="316"/>
    </row>
    <row r="989" ht="15.75" customHeight="1">
      <c r="H989" s="316"/>
    </row>
    <row r="990" ht="15.75" customHeight="1">
      <c r="H990" s="316"/>
    </row>
    <row r="991" ht="15.75" customHeight="1">
      <c r="H991" s="316"/>
    </row>
    <row r="992" ht="15.75" customHeight="1">
      <c r="H992" s="316"/>
    </row>
    <row r="993" ht="15.75" customHeight="1">
      <c r="H993" s="316"/>
    </row>
    <row r="994" ht="15.75" customHeight="1">
      <c r="H994" s="316"/>
    </row>
    <row r="995" ht="15.75" customHeight="1">
      <c r="H995" s="316"/>
    </row>
    <row r="996" ht="15.75" customHeight="1">
      <c r="H996" s="316"/>
    </row>
    <row r="997" ht="15.75" customHeight="1">
      <c r="H997" s="316"/>
    </row>
    <row r="998" ht="15.75" customHeight="1">
      <c r="H998" s="316"/>
    </row>
    <row r="999" ht="15.75" customHeight="1">
      <c r="H999" s="316"/>
    </row>
    <row r="1000" ht="15.75" customHeight="1">
      <c r="H1000" s="316"/>
    </row>
  </sheetData>
  <mergeCells count="17">
    <mergeCell ref="A4:I4"/>
    <mergeCell ref="A5:I5"/>
    <mergeCell ref="A6:I6"/>
    <mergeCell ref="A10:C12"/>
    <mergeCell ref="F10:H10"/>
    <mergeCell ref="A45:I45"/>
    <mergeCell ref="F47:H47"/>
    <mergeCell ref="C91:F91"/>
    <mergeCell ref="C92:F92"/>
    <mergeCell ref="H92:I92"/>
    <mergeCell ref="A47:C49"/>
    <mergeCell ref="B67:C67"/>
    <mergeCell ref="B68:C68"/>
    <mergeCell ref="A80:I80"/>
    <mergeCell ref="A82:C84"/>
    <mergeCell ref="F82:H82"/>
    <mergeCell ref="H91:I91"/>
  </mergeCells>
  <printOptions/>
  <pageMargins bottom="0.5905511811023622" footer="0.0" header="0.0" left="0.984251968503937" right="0.11811023622047244" top="0.7480314960629921"/>
  <pageSetup orientation="landscape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75"/>
    <col customWidth="1" min="2" max="2" width="22.5"/>
    <col customWidth="1" min="3" max="3" width="21.75"/>
    <col customWidth="1" min="4" max="4" width="10.75"/>
    <col customWidth="1" min="5" max="5" width="12.13"/>
    <col customWidth="1" hidden="1" min="6" max="6" width="12.38"/>
    <col customWidth="1" hidden="1" min="7" max="7" width="14.38"/>
    <col customWidth="1" min="8" max="8" width="14.13"/>
    <col customWidth="1" min="9" max="9" width="13.63"/>
    <col customWidth="1" min="10" max="26" width="8.0"/>
  </cols>
  <sheetData>
    <row r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 ht="16.5" customHeight="1">
      <c r="A7" s="5"/>
      <c r="B7" s="5"/>
      <c r="C7" s="5"/>
      <c r="D7" s="5"/>
      <c r="E7" s="5"/>
      <c r="F7" s="5"/>
      <c r="G7" s="5"/>
      <c r="H7" s="5"/>
      <c r="I7" s="5"/>
      <c r="J7" s="6"/>
      <c r="K7" s="7"/>
      <c r="L7" s="7"/>
      <c r="M7" s="340"/>
      <c r="N7" s="7"/>
      <c r="O7" s="7"/>
      <c r="P7" s="7"/>
      <c r="Q7" s="6"/>
      <c r="R7" s="6"/>
      <c r="S7" s="6"/>
      <c r="T7" s="6"/>
      <c r="U7" s="6"/>
      <c r="V7" s="6"/>
      <c r="W7" s="6"/>
      <c r="X7" s="6"/>
      <c r="Y7" s="6"/>
      <c r="Z7" s="6"/>
    </row>
    <row r="8" ht="19.5" customHeight="1">
      <c r="A8" s="899" t="s">
        <v>659</v>
      </c>
      <c r="B8" s="899"/>
      <c r="C8" s="899"/>
      <c r="D8" s="899"/>
      <c r="E8" s="899"/>
      <c r="F8" s="900"/>
      <c r="G8" s="900"/>
      <c r="H8" s="900"/>
      <c r="I8" s="899"/>
      <c r="J8" s="899"/>
      <c r="K8" s="899"/>
      <c r="L8" s="899"/>
      <c r="M8" s="899"/>
      <c r="N8" s="899"/>
      <c r="O8" s="899"/>
      <c r="P8" s="899"/>
      <c r="Q8" s="899"/>
      <c r="R8" s="899"/>
      <c r="S8" s="899"/>
      <c r="T8" s="899"/>
      <c r="U8" s="899"/>
      <c r="V8" s="899"/>
      <c r="W8" s="899"/>
      <c r="X8" s="899"/>
      <c r="Y8" s="899"/>
      <c r="Z8" s="899"/>
    </row>
    <row r="9" ht="15.75" customHeight="1">
      <c r="A9" s="901" t="s">
        <v>6</v>
      </c>
      <c r="B9" s="12"/>
      <c r="C9" s="13"/>
      <c r="D9" s="902" t="s">
        <v>7</v>
      </c>
      <c r="E9" s="14" t="s">
        <v>8</v>
      </c>
      <c r="F9" s="15" t="s">
        <v>9</v>
      </c>
      <c r="G9" s="12"/>
      <c r="H9" s="13"/>
      <c r="I9" s="14" t="s">
        <v>10</v>
      </c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252"/>
    </row>
    <row r="10" ht="14.25" customHeight="1">
      <c r="A10" s="18"/>
      <c r="C10" s="19"/>
      <c r="D10" s="903" t="s">
        <v>11</v>
      </c>
      <c r="E10" s="21" t="s">
        <v>12</v>
      </c>
      <c r="F10" s="21" t="s">
        <v>13</v>
      </c>
      <c r="G10" s="22" t="s">
        <v>14</v>
      </c>
      <c r="H10" s="21" t="s">
        <v>15</v>
      </c>
      <c r="I10" s="21" t="s">
        <v>16</v>
      </c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</row>
    <row r="11" ht="15.0" customHeight="1">
      <c r="A11" s="23"/>
      <c r="B11" s="24"/>
      <c r="C11" s="25"/>
      <c r="D11" s="752"/>
      <c r="E11" s="26" t="s">
        <v>17</v>
      </c>
      <c r="F11" s="27" t="s">
        <v>17</v>
      </c>
      <c r="G11" s="27" t="s">
        <v>18</v>
      </c>
      <c r="H11" s="27" t="s">
        <v>18</v>
      </c>
      <c r="I11" s="27" t="s">
        <v>18</v>
      </c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252"/>
    </row>
    <row r="12" ht="16.5" customHeight="1">
      <c r="A12" s="777" t="s">
        <v>20</v>
      </c>
      <c r="B12" s="252"/>
      <c r="C12" s="306"/>
      <c r="D12" s="306"/>
      <c r="E12" s="306"/>
      <c r="F12" s="277"/>
      <c r="G12" s="277"/>
      <c r="H12" s="306"/>
      <c r="I12" s="306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</row>
    <row r="13" ht="13.5" customHeight="1">
      <c r="A13" s="777"/>
      <c r="B13" s="252" t="s">
        <v>22</v>
      </c>
      <c r="C13" s="306"/>
      <c r="D13" s="306"/>
      <c r="E13" s="306"/>
      <c r="F13" s="252"/>
      <c r="G13" s="280"/>
      <c r="H13" s="280"/>
      <c r="I13" s="280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  <c r="Z13" s="252"/>
    </row>
    <row r="14" ht="13.5" customHeight="1">
      <c r="A14" s="777"/>
      <c r="B14" s="300" t="s">
        <v>660</v>
      </c>
      <c r="C14" s="252"/>
      <c r="D14" s="894" t="s">
        <v>25</v>
      </c>
      <c r="E14" s="904">
        <v>6159662.7</v>
      </c>
      <c r="F14" s="362">
        <v>3198592.63</v>
      </c>
      <c r="G14" s="283">
        <f>H14-F14</f>
        <v>3541581.37</v>
      </c>
      <c r="H14" s="283">
        <v>6740174.0</v>
      </c>
      <c r="I14" s="283">
        <v>7011348.0</v>
      </c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  <c r="Z14" s="252"/>
    </row>
    <row r="15" ht="13.5" customHeight="1">
      <c r="A15" s="777"/>
      <c r="B15" s="300" t="s">
        <v>512</v>
      </c>
      <c r="C15" s="252"/>
      <c r="D15" s="894" t="s">
        <v>25</v>
      </c>
      <c r="E15" s="905">
        <v>0.0</v>
      </c>
      <c r="F15" s="905">
        <v>0.0</v>
      </c>
      <c r="G15" s="905">
        <v>0.0</v>
      </c>
      <c r="H15" s="905">
        <v>0.0</v>
      </c>
      <c r="I15" s="283">
        <v>20960.0</v>
      </c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</row>
    <row r="16" ht="13.5" customHeight="1">
      <c r="A16" s="777"/>
      <c r="B16" s="300" t="s">
        <v>661</v>
      </c>
      <c r="C16" s="252"/>
      <c r="D16" s="894" t="s">
        <v>28</v>
      </c>
      <c r="E16" s="904">
        <v>139794.55</v>
      </c>
      <c r="F16" s="283">
        <v>66628.7</v>
      </c>
      <c r="G16" s="283">
        <f t="shared" ref="G16:G34" si="1">H16-F16</f>
        <v>90775.3</v>
      </c>
      <c r="H16" s="283">
        <v>157404.0</v>
      </c>
      <c r="I16" s="283">
        <f>164160+154716</f>
        <v>318876</v>
      </c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</row>
    <row r="17" ht="13.5" customHeight="1">
      <c r="A17" s="363"/>
      <c r="B17" s="300" t="s">
        <v>572</v>
      </c>
      <c r="C17" s="306"/>
      <c r="D17" s="894" t="s">
        <v>30</v>
      </c>
      <c r="E17" s="904">
        <v>408091.03</v>
      </c>
      <c r="F17" s="283">
        <v>202159.15</v>
      </c>
      <c r="G17" s="283">
        <f t="shared" si="1"/>
        <v>253840.85</v>
      </c>
      <c r="H17" s="283">
        <v>456000.0</v>
      </c>
      <c r="I17" s="283">
        <f>456000+24000</f>
        <v>480000</v>
      </c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</row>
    <row r="18" ht="13.5" customHeight="1">
      <c r="A18" s="363"/>
      <c r="B18" s="300" t="s">
        <v>489</v>
      </c>
      <c r="C18" s="306"/>
      <c r="D18" s="906" t="s">
        <v>32</v>
      </c>
      <c r="E18" s="904">
        <v>96900.0</v>
      </c>
      <c r="F18" s="283">
        <v>40375.0</v>
      </c>
      <c r="G18" s="283">
        <f t="shared" si="1"/>
        <v>56525</v>
      </c>
      <c r="H18" s="283">
        <v>96900.0</v>
      </c>
      <c r="I18" s="283">
        <v>96900.0</v>
      </c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  <c r="Z18" s="252"/>
    </row>
    <row r="19" ht="13.5" customHeight="1">
      <c r="A19" s="363"/>
      <c r="B19" s="300" t="s">
        <v>514</v>
      </c>
      <c r="C19" s="306"/>
      <c r="D19" s="906" t="s">
        <v>34</v>
      </c>
      <c r="E19" s="907">
        <v>0.0</v>
      </c>
      <c r="F19" s="283">
        <v>0.0</v>
      </c>
      <c r="G19" s="283">
        <f t="shared" si="1"/>
        <v>96900</v>
      </c>
      <c r="H19" s="283">
        <v>96900.0</v>
      </c>
      <c r="I19" s="283">
        <v>96900.0</v>
      </c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Y19" s="252"/>
      <c r="Z19" s="252"/>
    </row>
    <row r="20" ht="13.5" customHeight="1">
      <c r="A20" s="363"/>
      <c r="B20" s="300" t="s">
        <v>367</v>
      </c>
      <c r="C20" s="306"/>
      <c r="D20" s="906" t="s">
        <v>36</v>
      </c>
      <c r="E20" s="904">
        <v>102000.0</v>
      </c>
      <c r="F20" s="283">
        <v>102000.0</v>
      </c>
      <c r="G20" s="283">
        <f t="shared" si="1"/>
        <v>12000</v>
      </c>
      <c r="H20" s="283">
        <v>114000.0</v>
      </c>
      <c r="I20" s="283">
        <f>114000+6000</f>
        <v>120000</v>
      </c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</row>
    <row r="21" ht="13.5" customHeight="1">
      <c r="A21" s="363"/>
      <c r="B21" s="300" t="s">
        <v>37</v>
      </c>
      <c r="C21" s="306"/>
      <c r="D21" s="908" t="s">
        <v>38</v>
      </c>
      <c r="E21" s="904">
        <v>85000.0</v>
      </c>
      <c r="F21" s="283">
        <v>0.0</v>
      </c>
      <c r="G21" s="283">
        <f t="shared" si="1"/>
        <v>95000</v>
      </c>
      <c r="H21" s="283">
        <v>95000.0</v>
      </c>
      <c r="I21" s="283">
        <f>95000+5000</f>
        <v>100000</v>
      </c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</row>
    <row r="22" ht="13.5" customHeight="1">
      <c r="A22" s="363"/>
      <c r="B22" s="300" t="s">
        <v>573</v>
      </c>
      <c r="C22" s="306"/>
      <c r="D22" s="293" t="s">
        <v>517</v>
      </c>
      <c r="E22" s="904">
        <v>0.0</v>
      </c>
      <c r="F22" s="283">
        <v>149500.0</v>
      </c>
      <c r="G22" s="283">
        <f t="shared" si="1"/>
        <v>5500</v>
      </c>
      <c r="H22" s="283">
        <v>155000.0</v>
      </c>
      <c r="I22" s="283">
        <v>0.0</v>
      </c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</row>
    <row r="23" ht="13.5" customHeight="1">
      <c r="A23" s="363"/>
      <c r="B23" s="300" t="s">
        <v>39</v>
      </c>
      <c r="C23" s="306"/>
      <c r="D23" s="293" t="s">
        <v>38</v>
      </c>
      <c r="E23" s="904">
        <v>170000.0</v>
      </c>
      <c r="F23" s="283">
        <v>0.0</v>
      </c>
      <c r="G23" s="283">
        <f t="shared" si="1"/>
        <v>0</v>
      </c>
      <c r="H23" s="283">
        <v>0.0</v>
      </c>
      <c r="I23" s="283">
        <v>0.0</v>
      </c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</row>
    <row r="24" ht="13.5" customHeight="1">
      <c r="A24" s="363"/>
      <c r="B24" s="300" t="s">
        <v>40</v>
      </c>
      <c r="C24" s="306"/>
      <c r="D24" s="906" t="s">
        <v>41</v>
      </c>
      <c r="E24" s="907">
        <v>20000.0</v>
      </c>
      <c r="F24" s="907">
        <v>0.0</v>
      </c>
      <c r="G24" s="283">
        <f t="shared" si="1"/>
        <v>10000</v>
      </c>
      <c r="H24" s="907">
        <v>10000.0</v>
      </c>
      <c r="I24" s="907">
        <v>15000.0</v>
      </c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</row>
    <row r="25" ht="13.5" customHeight="1">
      <c r="A25" s="363"/>
      <c r="B25" s="278" t="s">
        <v>574</v>
      </c>
      <c r="C25" s="306"/>
      <c r="D25" s="906" t="s">
        <v>43</v>
      </c>
      <c r="E25" s="904">
        <v>133837.19</v>
      </c>
      <c r="F25" s="283">
        <v>52381.02</v>
      </c>
      <c r="G25" s="283">
        <f t="shared" si="1"/>
        <v>87618.98</v>
      </c>
      <c r="H25" s="283">
        <v>140000.0</v>
      </c>
      <c r="I25" s="283">
        <v>180000.0</v>
      </c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</row>
    <row r="26" ht="13.5" customHeight="1">
      <c r="A26" s="363"/>
      <c r="B26" s="300" t="s">
        <v>44</v>
      </c>
      <c r="C26" s="306"/>
      <c r="D26" s="906" t="s">
        <v>45</v>
      </c>
      <c r="E26" s="904">
        <v>500758.0</v>
      </c>
      <c r="F26" s="283">
        <v>546883.0</v>
      </c>
      <c r="G26" s="283">
        <f t="shared" si="1"/>
        <v>30471</v>
      </c>
      <c r="H26" s="283">
        <v>577354.0</v>
      </c>
      <c r="I26" s="283">
        <f t="shared" ref="I26:I27" si="2">600716+12893</f>
        <v>613609</v>
      </c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</row>
    <row r="27" ht="13.5" customHeight="1">
      <c r="A27" s="363"/>
      <c r="B27" s="300" t="s">
        <v>434</v>
      </c>
      <c r="C27" s="306"/>
      <c r="D27" s="906" t="s">
        <v>45</v>
      </c>
      <c r="E27" s="904">
        <v>525641.0</v>
      </c>
      <c r="F27" s="283">
        <v>0.0</v>
      </c>
      <c r="G27" s="283">
        <f t="shared" si="1"/>
        <v>577354</v>
      </c>
      <c r="H27" s="283">
        <v>577354.0</v>
      </c>
      <c r="I27" s="283">
        <f t="shared" si="2"/>
        <v>613609</v>
      </c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</row>
    <row r="28" ht="13.5" customHeight="1">
      <c r="A28" s="363"/>
      <c r="B28" s="300" t="s">
        <v>334</v>
      </c>
      <c r="C28" s="306"/>
      <c r="D28" s="906" t="s">
        <v>48</v>
      </c>
      <c r="E28" s="904">
        <v>85000.0</v>
      </c>
      <c r="F28" s="283">
        <v>0.0</v>
      </c>
      <c r="G28" s="283">
        <f t="shared" si="1"/>
        <v>95000</v>
      </c>
      <c r="H28" s="283">
        <v>95000.0</v>
      </c>
      <c r="I28" s="283">
        <f>95000+5000</f>
        <v>100000</v>
      </c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</row>
    <row r="29" ht="13.5" customHeight="1">
      <c r="A29" s="363"/>
      <c r="B29" s="300" t="s">
        <v>435</v>
      </c>
      <c r="C29" s="306"/>
      <c r="D29" s="906" t="s">
        <v>52</v>
      </c>
      <c r="E29" s="904">
        <v>757005.74</v>
      </c>
      <c r="F29" s="283">
        <v>326348.4</v>
      </c>
      <c r="G29" s="283">
        <f t="shared" si="1"/>
        <v>504361.6</v>
      </c>
      <c r="H29" s="283">
        <v>830710.0</v>
      </c>
      <c r="I29" s="283">
        <f>863576+18566</f>
        <v>882142</v>
      </c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</row>
    <row r="30" ht="13.5" customHeight="1">
      <c r="A30" s="363"/>
      <c r="B30" s="300" t="s">
        <v>53</v>
      </c>
      <c r="C30" s="306"/>
      <c r="D30" s="906" t="s">
        <v>54</v>
      </c>
      <c r="E30" s="904">
        <v>20600.0</v>
      </c>
      <c r="F30" s="283">
        <v>8500.0</v>
      </c>
      <c r="G30" s="283">
        <f t="shared" si="1"/>
        <v>14300</v>
      </c>
      <c r="H30" s="283">
        <v>22800.0</v>
      </c>
      <c r="I30" s="283">
        <f>34200+1800</f>
        <v>36000</v>
      </c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</row>
    <row r="31" ht="13.5" customHeight="1">
      <c r="A31" s="363"/>
      <c r="B31" s="300" t="s">
        <v>55</v>
      </c>
      <c r="C31" s="306"/>
      <c r="D31" s="906" t="s">
        <v>56</v>
      </c>
      <c r="E31" s="904">
        <v>71372.67</v>
      </c>
      <c r="F31" s="283">
        <v>37036.82</v>
      </c>
      <c r="G31" s="283">
        <f t="shared" si="1"/>
        <v>56922.18</v>
      </c>
      <c r="H31" s="283">
        <v>93959.0</v>
      </c>
      <c r="I31" s="283">
        <f>118217+2708</f>
        <v>120925</v>
      </c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</row>
    <row r="32" ht="13.5" customHeight="1">
      <c r="A32" s="363"/>
      <c r="B32" s="300" t="s">
        <v>57</v>
      </c>
      <c r="C32" s="306"/>
      <c r="D32" s="906" t="s">
        <v>58</v>
      </c>
      <c r="E32" s="904">
        <v>20600.0</v>
      </c>
      <c r="F32" s="283">
        <v>8500.0</v>
      </c>
      <c r="G32" s="283">
        <f t="shared" si="1"/>
        <v>14300</v>
      </c>
      <c r="H32" s="283">
        <v>22800.0</v>
      </c>
      <c r="I32" s="283">
        <f>22800+1200</f>
        <v>24000</v>
      </c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</row>
    <row r="33" ht="13.5" customHeight="1">
      <c r="A33" s="363"/>
      <c r="B33" s="300" t="s">
        <v>49</v>
      </c>
      <c r="C33" s="306"/>
      <c r="D33" s="909" t="s">
        <v>50</v>
      </c>
      <c r="E33" s="904">
        <v>0.0</v>
      </c>
      <c r="F33" s="283">
        <v>0.0</v>
      </c>
      <c r="G33" s="283">
        <f t="shared" si="1"/>
        <v>57000</v>
      </c>
      <c r="H33" s="283">
        <v>57000.0</v>
      </c>
      <c r="I33" s="283">
        <v>0.0</v>
      </c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</row>
    <row r="34" ht="13.5" customHeight="1">
      <c r="A34" s="363"/>
      <c r="B34" s="300" t="s">
        <v>59</v>
      </c>
      <c r="C34" s="306"/>
      <c r="D34" s="906" t="s">
        <v>60</v>
      </c>
      <c r="E34" s="904">
        <v>408000.0</v>
      </c>
      <c r="F34" s="283">
        <v>0.0</v>
      </c>
      <c r="G34" s="283">
        <f t="shared" si="1"/>
        <v>0</v>
      </c>
      <c r="H34" s="283">
        <v>0.0</v>
      </c>
      <c r="I34" s="283">
        <v>0.0</v>
      </c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</row>
    <row r="35" ht="13.5" customHeight="1">
      <c r="A35" s="884"/>
      <c r="B35" s="885" t="s">
        <v>61</v>
      </c>
      <c r="C35" s="886"/>
      <c r="D35" s="886"/>
      <c r="E35" s="910">
        <f t="shared" ref="E35:I35" si="3">SUM(E14:E34)</f>
        <v>9704262.88</v>
      </c>
      <c r="F35" s="910">
        <f t="shared" si="3"/>
        <v>4738904.72</v>
      </c>
      <c r="G35" s="910">
        <f t="shared" si="3"/>
        <v>5599450.28</v>
      </c>
      <c r="H35" s="910">
        <f t="shared" si="3"/>
        <v>10338355</v>
      </c>
      <c r="I35" s="910">
        <f t="shared" si="3"/>
        <v>10830269</v>
      </c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</row>
    <row r="36" ht="13.5" customHeight="1">
      <c r="A36" s="267"/>
      <c r="B36" s="300" t="s">
        <v>62</v>
      </c>
      <c r="C36" s="306"/>
      <c r="D36" s="252"/>
      <c r="E36" s="911"/>
      <c r="F36" s="280"/>
      <c r="G36" s="280"/>
      <c r="H36" s="280"/>
      <c r="I36" s="280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</row>
    <row r="37" ht="13.5" customHeight="1">
      <c r="A37" s="267"/>
      <c r="B37" s="300" t="s">
        <v>341</v>
      </c>
      <c r="C37" s="306"/>
      <c r="D37" s="301" t="s">
        <v>65</v>
      </c>
      <c r="E37" s="907">
        <v>248995.72</v>
      </c>
      <c r="F37" s="283">
        <v>28489.0</v>
      </c>
      <c r="G37" s="283">
        <f t="shared" ref="G37:G42" si="4">H37-F37</f>
        <v>271511</v>
      </c>
      <c r="H37" s="283">
        <v>300000.0</v>
      </c>
      <c r="I37" s="283">
        <v>250000.0</v>
      </c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</row>
    <row r="38" ht="13.5" customHeight="1">
      <c r="A38" s="267"/>
      <c r="B38" s="300" t="s">
        <v>396</v>
      </c>
      <c r="C38" s="306"/>
      <c r="D38" s="894" t="s">
        <v>69</v>
      </c>
      <c r="E38" s="907">
        <v>122900.0</v>
      </c>
      <c r="F38" s="283">
        <v>26100.0</v>
      </c>
      <c r="G38" s="283">
        <f t="shared" si="4"/>
        <v>168900</v>
      </c>
      <c r="H38" s="283">
        <v>195000.0</v>
      </c>
      <c r="I38" s="283">
        <v>150000.0</v>
      </c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</row>
    <row r="39" ht="13.5" customHeight="1">
      <c r="A39" s="267"/>
      <c r="B39" s="300" t="s">
        <v>73</v>
      </c>
      <c r="C39" s="306"/>
      <c r="D39" s="301" t="s">
        <v>74</v>
      </c>
      <c r="E39" s="907">
        <v>88990.66</v>
      </c>
      <c r="F39" s="283">
        <v>29468.52</v>
      </c>
      <c r="G39" s="283">
        <f t="shared" si="4"/>
        <v>80531.48</v>
      </c>
      <c r="H39" s="283">
        <v>110000.0</v>
      </c>
      <c r="I39" s="283">
        <v>110000.0</v>
      </c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</row>
    <row r="40" ht="13.5" customHeight="1">
      <c r="A40" s="267"/>
      <c r="B40" s="300" t="s">
        <v>402</v>
      </c>
      <c r="C40" s="306"/>
      <c r="D40" s="301" t="s">
        <v>76</v>
      </c>
      <c r="E40" s="907">
        <v>61015.0</v>
      </c>
      <c r="F40" s="283">
        <v>23059.75</v>
      </c>
      <c r="G40" s="283">
        <f t="shared" si="4"/>
        <v>36940.25</v>
      </c>
      <c r="H40" s="283">
        <v>60000.0</v>
      </c>
      <c r="I40" s="283">
        <v>60000.0</v>
      </c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</row>
    <row r="41" ht="13.5" customHeight="1">
      <c r="A41" s="267"/>
      <c r="B41" s="300" t="s">
        <v>81</v>
      </c>
      <c r="C41" s="306"/>
      <c r="D41" s="906" t="s">
        <v>82</v>
      </c>
      <c r="E41" s="912">
        <v>12180.17</v>
      </c>
      <c r="F41" s="282">
        <v>5243.9</v>
      </c>
      <c r="G41" s="283">
        <f t="shared" si="4"/>
        <v>11756.1</v>
      </c>
      <c r="H41" s="283">
        <v>17000.0</v>
      </c>
      <c r="I41" s="283">
        <v>17000.0</v>
      </c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</row>
    <row r="42" ht="13.5" customHeight="1">
      <c r="A42" s="874"/>
      <c r="B42" s="506" t="s">
        <v>83</v>
      </c>
      <c r="C42" s="507"/>
      <c r="D42" s="913" t="s">
        <v>82</v>
      </c>
      <c r="E42" s="914">
        <v>223200.0</v>
      </c>
      <c r="F42" s="298">
        <v>93000.0</v>
      </c>
      <c r="G42" s="299">
        <f t="shared" si="4"/>
        <v>130200</v>
      </c>
      <c r="H42" s="299">
        <v>223200.0</v>
      </c>
      <c r="I42" s="299">
        <v>223200.0</v>
      </c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</row>
    <row r="43" ht="8.2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</row>
    <row r="44" ht="8.2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Z44" s="252"/>
    </row>
    <row r="45" ht="21.0" customHeight="1">
      <c r="A45" s="252" t="s">
        <v>662</v>
      </c>
      <c r="B45" s="252"/>
      <c r="C45" s="252"/>
      <c r="D45" s="252"/>
      <c r="E45" s="252"/>
      <c r="F45" s="300"/>
      <c r="G45" s="300"/>
      <c r="H45" s="300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Z45" s="252"/>
    </row>
    <row r="46" ht="9.75" customHeight="1">
      <c r="A46" s="300"/>
      <c r="B46" s="252"/>
      <c r="C46" s="252"/>
      <c r="D46" s="252"/>
      <c r="E46" s="252"/>
      <c r="F46" s="300"/>
      <c r="G46" s="300"/>
      <c r="H46" s="300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</row>
    <row r="47" ht="21.0" customHeight="1">
      <c r="A47" s="259" t="s">
        <v>350</v>
      </c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Z47" s="252"/>
    </row>
    <row r="48" ht="18.0" customHeight="1">
      <c r="A48" s="301"/>
      <c r="B48" s="301"/>
      <c r="C48" s="301"/>
      <c r="D48" s="301"/>
      <c r="E48" s="301"/>
      <c r="F48" s="301"/>
      <c r="G48" s="301"/>
      <c r="H48" s="301"/>
      <c r="I48" s="301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</row>
    <row r="49" ht="15.0" customHeight="1">
      <c r="A49" s="901" t="s">
        <v>6</v>
      </c>
      <c r="B49" s="12"/>
      <c r="C49" s="13"/>
      <c r="D49" s="902" t="s">
        <v>7</v>
      </c>
      <c r="E49" s="14" t="s">
        <v>8</v>
      </c>
      <c r="F49" s="15" t="s">
        <v>9</v>
      </c>
      <c r="G49" s="12"/>
      <c r="H49" s="13"/>
      <c r="I49" s="14" t="s">
        <v>10</v>
      </c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</row>
    <row r="50" ht="15.75" customHeight="1">
      <c r="A50" s="18"/>
      <c r="C50" s="19"/>
      <c r="D50" s="903" t="s">
        <v>11</v>
      </c>
      <c r="E50" s="21" t="s">
        <v>12</v>
      </c>
      <c r="F50" s="21" t="s">
        <v>13</v>
      </c>
      <c r="G50" s="22" t="s">
        <v>14</v>
      </c>
      <c r="H50" s="21" t="s">
        <v>15</v>
      </c>
      <c r="I50" s="21" t="s">
        <v>16</v>
      </c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</row>
    <row r="51" ht="15.75" customHeight="1">
      <c r="A51" s="23"/>
      <c r="B51" s="24"/>
      <c r="C51" s="25"/>
      <c r="D51" s="752"/>
      <c r="E51" s="26" t="s">
        <v>17</v>
      </c>
      <c r="F51" s="27" t="s">
        <v>17</v>
      </c>
      <c r="G51" s="27" t="s">
        <v>18</v>
      </c>
      <c r="H51" s="27" t="s">
        <v>18</v>
      </c>
      <c r="I51" s="27" t="s">
        <v>18</v>
      </c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</row>
    <row r="52" ht="15.75" customHeight="1">
      <c r="A52" s="267"/>
      <c r="B52" s="300" t="s">
        <v>98</v>
      </c>
      <c r="C52" s="306"/>
      <c r="D52" s="915" t="s">
        <v>99</v>
      </c>
      <c r="E52" s="283">
        <v>31648.0</v>
      </c>
      <c r="F52" s="283">
        <v>0.0</v>
      </c>
      <c r="G52" s="283">
        <f t="shared" ref="G52:G54" si="5">H52-F52</f>
        <v>100000</v>
      </c>
      <c r="H52" s="283">
        <v>100000.0</v>
      </c>
      <c r="I52" s="283">
        <v>80000.0</v>
      </c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</row>
    <row r="53" ht="15.75" customHeight="1">
      <c r="A53" s="267"/>
      <c r="B53" s="300" t="s">
        <v>100</v>
      </c>
      <c r="C53" s="306"/>
      <c r="D53" s="301" t="s">
        <v>101</v>
      </c>
      <c r="E53" s="283">
        <v>25807.65</v>
      </c>
      <c r="F53" s="283">
        <v>11510.0</v>
      </c>
      <c r="G53" s="283">
        <f t="shared" si="5"/>
        <v>24490</v>
      </c>
      <c r="H53" s="283">
        <v>36000.0</v>
      </c>
      <c r="I53" s="283">
        <v>100000.0</v>
      </c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</row>
    <row r="54" ht="15.75" customHeight="1">
      <c r="A54" s="267"/>
      <c r="B54" s="300" t="s">
        <v>663</v>
      </c>
      <c r="C54" s="306"/>
      <c r="D54" s="301" t="s">
        <v>577</v>
      </c>
      <c r="E54" s="283">
        <v>8620.0</v>
      </c>
      <c r="F54" s="283">
        <v>0.0</v>
      </c>
      <c r="G54" s="283">
        <f t="shared" si="5"/>
        <v>5000</v>
      </c>
      <c r="H54" s="283">
        <v>5000.0</v>
      </c>
      <c r="I54" s="283">
        <v>20000.0</v>
      </c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</row>
    <row r="55" ht="15.75" customHeight="1">
      <c r="A55" s="267"/>
      <c r="B55" s="300" t="s">
        <v>664</v>
      </c>
      <c r="C55" s="306"/>
      <c r="D55" s="916" t="s">
        <v>94</v>
      </c>
      <c r="E55" s="283">
        <v>0.0</v>
      </c>
      <c r="F55" s="283">
        <v>0.0</v>
      </c>
      <c r="G55" s="283">
        <v>0.0</v>
      </c>
      <c r="H55" s="283">
        <v>0.0</v>
      </c>
      <c r="I55" s="283">
        <v>60000.0</v>
      </c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</row>
    <row r="56" ht="15.75" customHeight="1">
      <c r="A56" s="267"/>
      <c r="B56" s="300" t="s">
        <v>270</v>
      </c>
      <c r="C56" s="19"/>
      <c r="D56" s="917" t="s">
        <v>107</v>
      </c>
      <c r="E56" s="283">
        <v>2229.06</v>
      </c>
      <c r="F56" s="283">
        <v>0.0</v>
      </c>
      <c r="G56" s="283">
        <f t="shared" ref="G56:G59" si="6">H56-F56</f>
        <v>2500</v>
      </c>
      <c r="H56" s="283">
        <v>2500.0</v>
      </c>
      <c r="I56" s="283">
        <v>2500.0</v>
      </c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</row>
    <row r="57" ht="13.5" customHeight="1">
      <c r="A57" s="267"/>
      <c r="B57" s="300" t="s">
        <v>578</v>
      </c>
      <c r="C57" s="306"/>
      <c r="D57" s="917" t="s">
        <v>109</v>
      </c>
      <c r="E57" s="283">
        <v>14080.76</v>
      </c>
      <c r="F57" s="283">
        <v>0.0</v>
      </c>
      <c r="G57" s="283">
        <f t="shared" si="6"/>
        <v>16000</v>
      </c>
      <c r="H57" s="283">
        <v>16000.0</v>
      </c>
      <c r="I57" s="283">
        <v>16000.0</v>
      </c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</row>
    <row r="58" ht="13.5" customHeight="1">
      <c r="A58" s="267"/>
      <c r="B58" s="300" t="s">
        <v>112</v>
      </c>
      <c r="C58" s="306"/>
      <c r="D58" s="906" t="s">
        <v>113</v>
      </c>
      <c r="E58" s="283">
        <v>23750.0</v>
      </c>
      <c r="F58" s="283">
        <v>360.0</v>
      </c>
      <c r="G58" s="283">
        <f t="shared" si="6"/>
        <v>35640</v>
      </c>
      <c r="H58" s="283">
        <v>36000.0</v>
      </c>
      <c r="I58" s="283">
        <v>30000.0</v>
      </c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</row>
    <row r="59" ht="13.5" customHeight="1">
      <c r="A59" s="267"/>
      <c r="B59" s="252" t="s">
        <v>118</v>
      </c>
      <c r="C59" s="306"/>
      <c r="D59" s="915" t="s">
        <v>119</v>
      </c>
      <c r="E59" s="283">
        <v>5952.0</v>
      </c>
      <c r="F59" s="283">
        <v>1024.0</v>
      </c>
      <c r="G59" s="283">
        <f t="shared" si="6"/>
        <v>6476</v>
      </c>
      <c r="H59" s="283">
        <v>7500.0</v>
      </c>
      <c r="I59" s="283">
        <v>7500.0</v>
      </c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</row>
    <row r="60" ht="13.5" customHeight="1">
      <c r="A60" s="267"/>
      <c r="B60" s="300" t="s">
        <v>122</v>
      </c>
      <c r="C60" s="306"/>
      <c r="D60" s="903" t="s">
        <v>123</v>
      </c>
      <c r="E60" s="283">
        <v>200.0</v>
      </c>
      <c r="F60" s="283">
        <v>0.0</v>
      </c>
      <c r="G60" s="283">
        <v>0.0</v>
      </c>
      <c r="H60" s="283">
        <v>0.0</v>
      </c>
      <c r="I60" s="283">
        <v>0.0</v>
      </c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</row>
    <row r="61" ht="13.5" customHeight="1">
      <c r="A61" s="884"/>
      <c r="B61" s="885" t="s">
        <v>284</v>
      </c>
      <c r="C61" s="886"/>
      <c r="D61" s="886"/>
      <c r="E61" s="910">
        <f t="shared" ref="E61:I61" si="7">SUM(E37:E60)</f>
        <v>869569.02</v>
      </c>
      <c r="F61" s="910">
        <f t="shared" si="7"/>
        <v>218255.17</v>
      </c>
      <c r="G61" s="910">
        <f t="shared" si="7"/>
        <v>889944.83</v>
      </c>
      <c r="H61" s="910">
        <f t="shared" si="7"/>
        <v>1108200</v>
      </c>
      <c r="I61" s="910">
        <f t="shared" si="7"/>
        <v>1126200</v>
      </c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  <c r="Y61" s="252"/>
      <c r="Z61" s="252"/>
    </row>
    <row r="62" ht="18.0" customHeight="1">
      <c r="A62" s="317" t="s">
        <v>285</v>
      </c>
      <c r="B62" s="313"/>
      <c r="C62" s="312"/>
      <c r="D62" s="312"/>
      <c r="E62" s="793">
        <f t="shared" ref="E62:I62" si="8">E35+E61</f>
        <v>10573831.9</v>
      </c>
      <c r="F62" s="793">
        <f t="shared" si="8"/>
        <v>4957159.89</v>
      </c>
      <c r="G62" s="793">
        <f t="shared" si="8"/>
        <v>6489395.11</v>
      </c>
      <c r="H62" s="793">
        <f t="shared" si="8"/>
        <v>11446555</v>
      </c>
      <c r="I62" s="793">
        <f t="shared" si="8"/>
        <v>11956469</v>
      </c>
      <c r="J62" s="273"/>
      <c r="K62" s="273"/>
      <c r="L62" s="273"/>
      <c r="M62" s="273"/>
      <c r="N62" s="273"/>
      <c r="O62" s="273"/>
      <c r="P62" s="273"/>
      <c r="Q62" s="273"/>
      <c r="R62" s="273"/>
      <c r="S62" s="273"/>
      <c r="T62" s="273"/>
      <c r="U62" s="273"/>
      <c r="V62" s="273"/>
      <c r="W62" s="273"/>
      <c r="X62" s="273"/>
      <c r="Y62" s="273"/>
      <c r="Z62" s="273"/>
    </row>
    <row r="63" ht="13.5" customHeight="1">
      <c r="A63" s="777" t="s">
        <v>356</v>
      </c>
      <c r="B63" s="252"/>
      <c r="C63" s="306"/>
      <c r="D63" s="306"/>
      <c r="E63" s="283"/>
      <c r="F63" s="283"/>
      <c r="G63" s="283"/>
      <c r="H63" s="283"/>
      <c r="I63" s="283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  <c r="V63" s="252"/>
      <c r="W63" s="252"/>
      <c r="X63" s="252"/>
      <c r="Y63" s="252"/>
      <c r="Z63" s="252"/>
    </row>
    <row r="64" ht="13.5" customHeight="1">
      <c r="A64" s="777"/>
      <c r="B64" s="300" t="s">
        <v>665</v>
      </c>
      <c r="C64" s="306"/>
      <c r="D64" s="915" t="s">
        <v>288</v>
      </c>
      <c r="E64" s="283">
        <v>260495.0</v>
      </c>
      <c r="F64" s="283">
        <v>0.0</v>
      </c>
      <c r="G64" s="283">
        <f t="shared" ref="G64:G66" si="9">H64-F64</f>
        <v>0</v>
      </c>
      <c r="H64" s="283">
        <v>0.0</v>
      </c>
      <c r="I64" s="283">
        <v>200000.0</v>
      </c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</row>
    <row r="65" ht="13.5" customHeight="1">
      <c r="A65" s="777"/>
      <c r="B65" s="252" t="s">
        <v>313</v>
      </c>
      <c r="C65" s="918"/>
      <c r="D65" s="906" t="s">
        <v>290</v>
      </c>
      <c r="E65" s="283">
        <v>157259.52</v>
      </c>
      <c r="F65" s="919">
        <v>72000.0</v>
      </c>
      <c r="G65" s="283">
        <f t="shared" si="9"/>
        <v>8000</v>
      </c>
      <c r="H65" s="920">
        <v>80000.0</v>
      </c>
      <c r="I65" s="907">
        <v>417000.0</v>
      </c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</row>
    <row r="66" ht="13.5" customHeight="1">
      <c r="A66" s="363"/>
      <c r="B66" s="252" t="s">
        <v>465</v>
      </c>
      <c r="C66" s="918"/>
      <c r="D66" s="906" t="s">
        <v>300</v>
      </c>
      <c r="E66" s="283">
        <v>0.0</v>
      </c>
      <c r="F66" s="919">
        <v>30000.0</v>
      </c>
      <c r="G66" s="283">
        <f t="shared" si="9"/>
        <v>0</v>
      </c>
      <c r="H66" s="920">
        <v>30000.0</v>
      </c>
      <c r="I66" s="907">
        <v>0.0</v>
      </c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</row>
    <row r="67" ht="14.25" customHeight="1">
      <c r="A67" s="317" t="s">
        <v>317</v>
      </c>
      <c r="B67" s="326"/>
      <c r="C67" s="312"/>
      <c r="D67" s="328"/>
      <c r="E67" s="921">
        <f t="shared" ref="E67:I67" si="10">SUM(E64:E66)</f>
        <v>417754.52</v>
      </c>
      <c r="F67" s="921">
        <f t="shared" si="10"/>
        <v>102000</v>
      </c>
      <c r="G67" s="921">
        <f t="shared" si="10"/>
        <v>8000</v>
      </c>
      <c r="H67" s="921">
        <f t="shared" si="10"/>
        <v>110000</v>
      </c>
      <c r="I67" s="921">
        <f t="shared" si="10"/>
        <v>617000</v>
      </c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</row>
    <row r="68" ht="18.0" customHeight="1">
      <c r="A68" s="782" t="s">
        <v>318</v>
      </c>
      <c r="B68" s="922"/>
      <c r="C68" s="923"/>
      <c r="D68" s="922"/>
      <c r="E68" s="924">
        <f t="shared" ref="E68:I68" si="11">E62+E67</f>
        <v>10991586.42</v>
      </c>
      <c r="F68" s="924">
        <f t="shared" si="11"/>
        <v>5059159.89</v>
      </c>
      <c r="G68" s="924">
        <f t="shared" si="11"/>
        <v>6497395.11</v>
      </c>
      <c r="H68" s="924">
        <f t="shared" si="11"/>
        <v>11556555</v>
      </c>
      <c r="I68" s="924">
        <f t="shared" si="11"/>
        <v>12573469</v>
      </c>
      <c r="J68" s="925"/>
      <c r="K68" s="925"/>
      <c r="L68" s="925"/>
      <c r="M68" s="925"/>
      <c r="N68" s="925"/>
      <c r="O68" s="925"/>
      <c r="P68" s="925"/>
      <c r="Q68" s="925"/>
      <c r="R68" s="925"/>
      <c r="S68" s="925"/>
      <c r="T68" s="925"/>
      <c r="U68" s="925"/>
      <c r="V68" s="925"/>
      <c r="W68" s="925"/>
      <c r="X68" s="925"/>
      <c r="Y68" s="925"/>
      <c r="Z68" s="925"/>
    </row>
    <row r="69" ht="19.5" customHeight="1">
      <c r="A69" s="338" t="s">
        <v>319</v>
      </c>
      <c r="B69" s="1"/>
      <c r="C69" s="1"/>
      <c r="D69" s="252"/>
      <c r="E69" s="252"/>
      <c r="F69" s="252"/>
      <c r="G69" s="252"/>
      <c r="H69" s="252"/>
      <c r="I69" s="30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</row>
    <row r="70" ht="15.75" customHeight="1">
      <c r="A70" s="926" t="s">
        <v>320</v>
      </c>
      <c r="D70" s="111"/>
      <c r="E70" s="111"/>
      <c r="F70" s="111"/>
      <c r="G70" s="488"/>
      <c r="I70" s="8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</row>
    <row r="71" ht="15.75" customHeight="1">
      <c r="A71" s="926"/>
      <c r="D71" s="111"/>
      <c r="E71" s="111"/>
      <c r="F71" s="111"/>
      <c r="G71" s="488"/>
      <c r="H71" s="488"/>
      <c r="I71" s="8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</row>
    <row r="72" ht="15.75" customHeight="1">
      <c r="A72" s="111"/>
      <c r="B72" s="111"/>
      <c r="C72" s="111"/>
      <c r="D72" s="111"/>
      <c r="E72" s="111"/>
      <c r="F72" s="111"/>
      <c r="G72" s="111"/>
      <c r="H72" s="111"/>
      <c r="I72" s="111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</row>
    <row r="73" ht="15.75" customHeight="1">
      <c r="A73" s="8"/>
      <c r="B73" s="8"/>
      <c r="C73" s="8"/>
      <c r="D73" s="111"/>
      <c r="E73" s="111"/>
      <c r="F73" s="111"/>
      <c r="G73" s="8"/>
      <c r="H73" s="5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</row>
    <row r="74" ht="15.75" customHeight="1">
      <c r="A74" s="2"/>
      <c r="B74" s="111"/>
      <c r="C74" s="5" t="s">
        <v>323</v>
      </c>
      <c r="G74" s="8" t="s">
        <v>324</v>
      </c>
      <c r="H74" s="5" t="s">
        <v>643</v>
      </c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</row>
    <row r="75" ht="15.75" customHeight="1">
      <c r="A75" s="304"/>
      <c r="B75" s="111"/>
      <c r="C75" s="3" t="s">
        <v>326</v>
      </c>
      <c r="G75" s="2" t="s">
        <v>327</v>
      </c>
      <c r="H75" s="3" t="s">
        <v>327</v>
      </c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</row>
    <row r="76" ht="15.75" customHeight="1">
      <c r="A76" s="300"/>
      <c r="B76" s="252"/>
      <c r="C76" s="252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</row>
    <row r="77" ht="15.75" customHeight="1">
      <c r="A77" s="300"/>
      <c r="B77" s="252"/>
      <c r="C77" s="252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</row>
    <row r="78" ht="15.75" customHeight="1">
      <c r="A78" s="301"/>
      <c r="B78" s="301"/>
      <c r="C78" s="301"/>
      <c r="D78" s="301"/>
      <c r="E78" s="301"/>
      <c r="F78" s="301"/>
      <c r="G78" s="301"/>
      <c r="H78" s="301"/>
      <c r="I78" s="301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</row>
    <row r="79" ht="15.75" customHeight="1">
      <c r="A79" s="876"/>
      <c r="D79" s="259"/>
      <c r="E79" s="301"/>
      <c r="F79" s="301"/>
      <c r="G79" s="301"/>
      <c r="H79" s="301"/>
      <c r="I79" s="301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</row>
    <row r="80" ht="15.75" customHeight="1">
      <c r="A80" s="252"/>
      <c r="B80" s="252"/>
      <c r="C80" s="301"/>
      <c r="D80" s="301"/>
      <c r="E80" s="301"/>
      <c r="F80" s="301"/>
      <c r="G80" s="301"/>
      <c r="H80" s="301"/>
      <c r="I80" s="301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</row>
    <row r="81" ht="15.75" customHeight="1">
      <c r="A81" s="301"/>
      <c r="B81" s="301"/>
      <c r="C81" s="301"/>
      <c r="D81" s="301"/>
      <c r="E81" s="301"/>
      <c r="F81" s="301"/>
      <c r="G81" s="301"/>
      <c r="H81" s="301"/>
      <c r="I81" s="301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</row>
    <row r="82" ht="15.75" customHeight="1">
      <c r="A82" s="301"/>
      <c r="B82" s="301"/>
      <c r="C82" s="301"/>
      <c r="D82" s="301"/>
      <c r="E82" s="301"/>
      <c r="F82" s="301"/>
      <c r="G82" s="301"/>
      <c r="H82" s="301"/>
      <c r="I82" s="301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</row>
    <row r="83" ht="15.75" customHeight="1">
      <c r="A83" s="252"/>
      <c r="B83" s="252"/>
      <c r="C83" s="252"/>
      <c r="D83" s="252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  <c r="Z83" s="252"/>
    </row>
    <row r="84" ht="15.75" customHeight="1">
      <c r="A84" s="301"/>
      <c r="B84" s="301"/>
      <c r="C84" s="301"/>
      <c r="D84" s="301"/>
      <c r="E84" s="301"/>
      <c r="F84" s="301"/>
      <c r="G84" s="301"/>
      <c r="H84" s="301"/>
      <c r="I84" s="301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  <c r="Y84" s="252"/>
      <c r="Z84" s="252"/>
    </row>
    <row r="85" ht="15.75" customHeight="1">
      <c r="A85" s="301"/>
      <c r="B85" s="301"/>
      <c r="C85" s="301"/>
      <c r="D85" s="301"/>
      <c r="E85" s="301"/>
      <c r="F85" s="301"/>
      <c r="G85" s="301"/>
      <c r="H85" s="301"/>
      <c r="I85" s="301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</row>
    <row r="86" ht="15.75" customHeight="1">
      <c r="A86" s="301"/>
      <c r="B86" s="301"/>
      <c r="C86" s="301"/>
      <c r="D86" s="301"/>
      <c r="E86" s="301"/>
      <c r="F86" s="301"/>
      <c r="G86" s="301"/>
      <c r="H86" s="301"/>
      <c r="I86" s="301"/>
      <c r="J86" s="252"/>
      <c r="K86" s="252"/>
      <c r="L86" s="252"/>
      <c r="M86" s="252"/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</row>
    <row r="87" ht="15.75" customHeight="1">
      <c r="A87" s="301"/>
      <c r="B87" s="301"/>
      <c r="C87" s="301"/>
      <c r="D87" s="301"/>
      <c r="E87" s="301"/>
      <c r="F87" s="301"/>
      <c r="G87" s="301"/>
      <c r="H87" s="301"/>
      <c r="I87" s="301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2"/>
      <c r="Z87" s="252"/>
    </row>
    <row r="88" ht="15.75" customHeight="1">
      <c r="A88" s="252"/>
      <c r="B88" s="252"/>
      <c r="C88" s="252"/>
      <c r="D88" s="252"/>
      <c r="E88" s="252"/>
      <c r="F88" s="252"/>
      <c r="G88" s="252"/>
      <c r="H88" s="252"/>
      <c r="I88" s="252"/>
      <c r="J88" s="252"/>
      <c r="K88" s="252"/>
      <c r="L88" s="252"/>
      <c r="M88" s="252"/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  <c r="Y88" s="252"/>
      <c r="Z88" s="252"/>
    </row>
    <row r="89" ht="15.75" customHeight="1">
      <c r="A89" s="252"/>
      <c r="B89" s="252"/>
      <c r="C89" s="252"/>
      <c r="D89" s="252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</row>
    <row r="90" ht="15.75" customHeight="1">
      <c r="A90" s="252"/>
      <c r="B90" s="252"/>
      <c r="C90" s="252"/>
      <c r="D90" s="252"/>
      <c r="E90" s="252"/>
      <c r="F90" s="252"/>
      <c r="G90" s="252"/>
      <c r="H90" s="252"/>
      <c r="I90" s="252"/>
      <c r="J90" s="252"/>
      <c r="K90" s="252"/>
      <c r="L90" s="252"/>
      <c r="M90" s="252"/>
      <c r="N90" s="252"/>
      <c r="O90" s="252"/>
      <c r="P90" s="252"/>
      <c r="Q90" s="252"/>
      <c r="R90" s="252"/>
      <c r="S90" s="252"/>
      <c r="T90" s="252"/>
      <c r="U90" s="252"/>
      <c r="V90" s="252"/>
      <c r="W90" s="252"/>
      <c r="X90" s="252"/>
      <c r="Y90" s="252"/>
      <c r="Z90" s="252"/>
    </row>
    <row r="91" ht="15.75" customHeight="1">
      <c r="A91" s="252"/>
      <c r="B91" s="252"/>
      <c r="C91" s="301"/>
      <c r="D91" s="252"/>
      <c r="E91" s="252"/>
      <c r="F91" s="300"/>
      <c r="G91" s="300"/>
      <c r="H91" s="300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</row>
    <row r="92" ht="15.75" customHeight="1">
      <c r="A92" s="252"/>
      <c r="B92" s="252"/>
      <c r="C92" s="927"/>
      <c r="D92" s="252"/>
      <c r="E92" s="928"/>
      <c r="F92" s="252"/>
      <c r="G92" s="252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  <c r="Z92" s="252"/>
    </row>
    <row r="93" ht="15.75" customHeight="1">
      <c r="A93" s="252"/>
      <c r="B93" s="252"/>
      <c r="C93" s="259"/>
      <c r="D93" s="252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  <c r="Z93" s="252"/>
    </row>
    <row r="94" ht="15.75" customHeight="1">
      <c r="A94" s="252"/>
      <c r="B94" s="252"/>
      <c r="C94" s="252"/>
      <c r="D94" s="252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</row>
    <row r="95" ht="15.75" customHeight="1">
      <c r="A95" s="252"/>
      <c r="B95" s="252"/>
      <c r="C95" s="252"/>
      <c r="D95" s="252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  <c r="Z95" s="252"/>
    </row>
    <row r="96" ht="15.75" customHeight="1">
      <c r="A96" s="252"/>
      <c r="B96" s="252"/>
      <c r="C96" s="252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  <c r="Z96" s="252"/>
    </row>
    <row r="97" ht="15.75" customHeight="1">
      <c r="A97" s="252"/>
      <c r="B97" s="252"/>
      <c r="C97" s="252"/>
      <c r="D97" s="252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  <c r="Z97" s="252"/>
    </row>
    <row r="98" ht="15.75" customHeight="1">
      <c r="A98" s="252"/>
      <c r="B98" s="252"/>
      <c r="C98" s="252"/>
      <c r="D98" s="252"/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  <c r="Z98" s="252"/>
    </row>
    <row r="99" ht="15.75" customHeight="1">
      <c r="A99" s="252"/>
      <c r="B99" s="252"/>
      <c r="C99" s="252"/>
      <c r="D99" s="252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</row>
    <row r="100" ht="15.75" customHeight="1">
      <c r="A100" s="252"/>
      <c r="B100" s="252"/>
      <c r="C100" s="252"/>
      <c r="D100" s="252"/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  <c r="Z100" s="252"/>
    </row>
    <row r="101" ht="15.75" customHeight="1">
      <c r="A101" s="252"/>
      <c r="B101" s="252"/>
      <c r="C101" s="252"/>
      <c r="D101" s="252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  <c r="Z101" s="252"/>
    </row>
    <row r="102" ht="15.75" customHeight="1">
      <c r="A102" s="252"/>
      <c r="B102" s="252"/>
      <c r="C102" s="252"/>
      <c r="D102" s="252"/>
      <c r="E102" s="252"/>
      <c r="F102" s="252"/>
      <c r="G102" s="252"/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</row>
    <row r="103" ht="15.75" customHeight="1">
      <c r="A103" s="252"/>
      <c r="B103" s="252"/>
      <c r="C103" s="252"/>
      <c r="D103" s="252"/>
      <c r="E103" s="252"/>
      <c r="F103" s="252"/>
      <c r="G103" s="252"/>
      <c r="H103" s="252"/>
      <c r="I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</row>
    <row r="104" ht="15.75" customHeight="1">
      <c r="A104" s="252"/>
      <c r="B104" s="252"/>
      <c r="C104" s="252"/>
      <c r="D104" s="252"/>
      <c r="E104" s="252"/>
      <c r="F104" s="252"/>
      <c r="G104" s="252"/>
      <c r="H104" s="252"/>
      <c r="I104" s="252"/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</row>
    <row r="105" ht="15.75" customHeight="1">
      <c r="A105" s="252"/>
      <c r="B105" s="252"/>
      <c r="C105" s="252"/>
      <c r="D105" s="252"/>
      <c r="E105" s="252"/>
      <c r="F105" s="252"/>
      <c r="G105" s="252"/>
      <c r="H105" s="252"/>
      <c r="I105" s="252"/>
      <c r="J105" s="252"/>
      <c r="K105" s="252"/>
      <c r="L105" s="252"/>
      <c r="M105" s="252"/>
      <c r="N105" s="252"/>
      <c r="O105" s="252"/>
      <c r="P105" s="252"/>
      <c r="Q105" s="252"/>
      <c r="R105" s="252"/>
      <c r="S105" s="252"/>
      <c r="T105" s="252"/>
      <c r="U105" s="252"/>
      <c r="V105" s="252"/>
      <c r="W105" s="252"/>
      <c r="X105" s="252"/>
      <c r="Y105" s="252"/>
      <c r="Z105" s="252"/>
    </row>
    <row r="106" ht="15.75" customHeight="1">
      <c r="A106" s="252"/>
      <c r="B106" s="252"/>
      <c r="C106" s="252"/>
      <c r="D106" s="252"/>
      <c r="E106" s="252"/>
      <c r="F106" s="252"/>
      <c r="G106" s="252"/>
      <c r="H106" s="252"/>
      <c r="I106" s="252"/>
      <c r="J106" s="252"/>
      <c r="K106" s="252"/>
      <c r="L106" s="252"/>
      <c r="M106" s="252"/>
      <c r="N106" s="252"/>
      <c r="O106" s="252"/>
      <c r="P106" s="252"/>
      <c r="Q106" s="252"/>
      <c r="R106" s="252"/>
      <c r="S106" s="252"/>
      <c r="T106" s="252"/>
      <c r="U106" s="252"/>
      <c r="V106" s="252"/>
      <c r="W106" s="252"/>
      <c r="X106" s="252"/>
      <c r="Y106" s="252"/>
      <c r="Z106" s="252"/>
    </row>
    <row r="107" ht="15.75" customHeight="1">
      <c r="A107" s="252"/>
      <c r="B107" s="252"/>
      <c r="C107" s="252"/>
      <c r="D107" s="252"/>
      <c r="E107" s="252"/>
      <c r="F107" s="252"/>
      <c r="G107" s="252"/>
      <c r="H107" s="252"/>
      <c r="I107" s="252"/>
      <c r="J107" s="252"/>
      <c r="K107" s="252"/>
      <c r="L107" s="252"/>
      <c r="M107" s="252"/>
      <c r="N107" s="252"/>
      <c r="O107" s="252"/>
      <c r="P107" s="252"/>
      <c r="Q107" s="252"/>
      <c r="R107" s="252"/>
      <c r="S107" s="252"/>
      <c r="T107" s="252"/>
      <c r="U107" s="252"/>
      <c r="V107" s="252"/>
      <c r="W107" s="252"/>
      <c r="X107" s="252"/>
      <c r="Y107" s="252"/>
      <c r="Z107" s="252"/>
    </row>
    <row r="108" ht="15.75" customHeight="1">
      <c r="A108" s="252"/>
      <c r="B108" s="252"/>
      <c r="C108" s="252"/>
      <c r="D108" s="252"/>
      <c r="E108" s="252"/>
      <c r="F108" s="252"/>
      <c r="G108" s="252"/>
      <c r="H108" s="252"/>
      <c r="I108" s="252"/>
      <c r="J108" s="252"/>
      <c r="K108" s="252"/>
      <c r="L108" s="252"/>
      <c r="M108" s="252"/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  <c r="Y108" s="252"/>
      <c r="Z108" s="252"/>
    </row>
    <row r="109" ht="15.75" customHeight="1">
      <c r="A109" s="252"/>
      <c r="B109" s="252"/>
      <c r="C109" s="252"/>
      <c r="D109" s="252"/>
      <c r="E109" s="252"/>
      <c r="F109" s="252"/>
      <c r="G109" s="252"/>
      <c r="H109" s="252"/>
      <c r="I109" s="252"/>
      <c r="J109" s="252"/>
      <c r="K109" s="252"/>
      <c r="L109" s="252"/>
      <c r="M109" s="252"/>
      <c r="N109" s="252"/>
      <c r="O109" s="252"/>
      <c r="P109" s="252"/>
      <c r="Q109" s="252"/>
      <c r="R109" s="252"/>
      <c r="S109" s="252"/>
      <c r="T109" s="252"/>
      <c r="U109" s="252"/>
      <c r="V109" s="252"/>
      <c r="W109" s="252"/>
      <c r="X109" s="252"/>
      <c r="Y109" s="252"/>
      <c r="Z109" s="252"/>
    </row>
    <row r="110" ht="15.75" customHeight="1">
      <c r="A110" s="252"/>
      <c r="B110" s="252"/>
      <c r="C110" s="252"/>
      <c r="D110" s="252"/>
      <c r="E110" s="252"/>
      <c r="F110" s="252"/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  <c r="Y110" s="252"/>
      <c r="Z110" s="252"/>
    </row>
    <row r="111" ht="15.75" customHeight="1">
      <c r="A111" s="252"/>
      <c r="B111" s="252"/>
      <c r="C111" s="252"/>
      <c r="D111" s="252"/>
      <c r="E111" s="252"/>
      <c r="F111" s="252"/>
      <c r="G111" s="252"/>
      <c r="H111" s="252"/>
      <c r="I111" s="252"/>
      <c r="J111" s="252"/>
      <c r="K111" s="252"/>
      <c r="L111" s="252"/>
      <c r="M111" s="252"/>
      <c r="N111" s="252"/>
      <c r="O111" s="252"/>
      <c r="P111" s="252"/>
      <c r="Q111" s="252"/>
      <c r="R111" s="252"/>
      <c r="S111" s="252"/>
      <c r="T111" s="252"/>
      <c r="U111" s="252"/>
      <c r="V111" s="252"/>
      <c r="W111" s="252"/>
      <c r="X111" s="252"/>
      <c r="Y111" s="252"/>
      <c r="Z111" s="252"/>
    </row>
    <row r="112" ht="15.75" customHeight="1">
      <c r="A112" s="252"/>
      <c r="B112" s="252"/>
      <c r="C112" s="252"/>
      <c r="D112" s="252"/>
      <c r="E112" s="252"/>
      <c r="F112" s="252"/>
      <c r="G112" s="252"/>
      <c r="H112" s="252"/>
      <c r="I112" s="252"/>
      <c r="J112" s="252"/>
      <c r="K112" s="252"/>
      <c r="L112" s="252"/>
      <c r="M112" s="252"/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  <c r="Y112" s="252"/>
      <c r="Z112" s="252"/>
    </row>
    <row r="113" ht="15.75" customHeight="1">
      <c r="A113" s="252"/>
      <c r="B113" s="252"/>
      <c r="C113" s="252"/>
      <c r="D113" s="252"/>
      <c r="E113" s="252"/>
      <c r="F113" s="252"/>
      <c r="G113" s="252"/>
      <c r="H113" s="252"/>
      <c r="I113" s="252"/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  <c r="Z113" s="252"/>
    </row>
    <row r="114" ht="15.75" customHeight="1">
      <c r="A114" s="252"/>
      <c r="B114" s="252"/>
      <c r="C114" s="252"/>
      <c r="D114" s="252"/>
      <c r="E114" s="252"/>
      <c r="F114" s="252"/>
      <c r="G114" s="252"/>
      <c r="H114" s="252"/>
      <c r="I114" s="252"/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Z114" s="252"/>
    </row>
    <row r="115" ht="15.75" customHeight="1">
      <c r="A115" s="252"/>
      <c r="B115" s="252"/>
      <c r="C115" s="252"/>
      <c r="D115" s="252"/>
      <c r="E115" s="252"/>
      <c r="F115" s="252"/>
      <c r="G115" s="252"/>
      <c r="H115" s="252"/>
      <c r="I115" s="252"/>
      <c r="J115" s="252"/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  <c r="Y115" s="252"/>
      <c r="Z115" s="252"/>
    </row>
    <row r="116" ht="15.75" customHeight="1">
      <c r="A116" s="252"/>
      <c r="B116" s="252"/>
      <c r="C116" s="252"/>
      <c r="D116" s="252"/>
      <c r="E116" s="252"/>
      <c r="F116" s="252"/>
      <c r="G116" s="252"/>
      <c r="H116" s="252"/>
      <c r="I116" s="252"/>
      <c r="J116" s="252"/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2"/>
      <c r="Z116" s="252"/>
    </row>
    <row r="117" ht="15.75" customHeight="1">
      <c r="A117" s="252"/>
      <c r="B117" s="252"/>
      <c r="C117" s="252"/>
      <c r="D117" s="252"/>
      <c r="E117" s="252"/>
      <c r="F117" s="252"/>
      <c r="G117" s="252"/>
      <c r="H117" s="252"/>
      <c r="I117" s="252"/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</row>
    <row r="118" ht="15.75" customHeight="1">
      <c r="A118" s="252"/>
      <c r="B118" s="252"/>
      <c r="C118" s="252"/>
      <c r="D118" s="252"/>
      <c r="E118" s="252"/>
      <c r="F118" s="252"/>
      <c r="G118" s="252"/>
      <c r="H118" s="252"/>
      <c r="I118" s="252"/>
      <c r="J118" s="252"/>
      <c r="K118" s="252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  <c r="Y118" s="252"/>
      <c r="Z118" s="252"/>
    </row>
    <row r="119" ht="15.75" customHeight="1">
      <c r="A119" s="252"/>
      <c r="B119" s="252"/>
      <c r="C119" s="252"/>
      <c r="D119" s="252"/>
      <c r="E119" s="252"/>
      <c r="F119" s="252"/>
      <c r="G119" s="252"/>
      <c r="H119" s="252"/>
      <c r="I119" s="252"/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</row>
    <row r="120" ht="15.75" customHeight="1">
      <c r="A120" s="252"/>
      <c r="B120" s="252"/>
      <c r="C120" s="252"/>
      <c r="D120" s="252"/>
      <c r="E120" s="252"/>
      <c r="F120" s="252"/>
      <c r="G120" s="252"/>
      <c r="H120" s="252"/>
      <c r="I120" s="252"/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</row>
    <row r="121" ht="15.75" customHeight="1">
      <c r="A121" s="252"/>
      <c r="B121" s="252"/>
      <c r="C121" s="252"/>
      <c r="D121" s="252"/>
      <c r="E121" s="252"/>
      <c r="F121" s="252"/>
      <c r="G121" s="252"/>
      <c r="H121" s="252"/>
      <c r="I121" s="252"/>
      <c r="J121" s="252"/>
      <c r="K121" s="252"/>
      <c r="L121" s="252"/>
      <c r="M121" s="252"/>
      <c r="N121" s="252"/>
      <c r="O121" s="252"/>
      <c r="P121" s="252"/>
      <c r="Q121" s="252"/>
      <c r="R121" s="252"/>
      <c r="S121" s="252"/>
      <c r="T121" s="252"/>
      <c r="U121" s="252"/>
      <c r="V121" s="252"/>
      <c r="W121" s="252"/>
      <c r="X121" s="252"/>
      <c r="Y121" s="252"/>
      <c r="Z121" s="252"/>
    </row>
    <row r="122" ht="15.75" customHeight="1">
      <c r="A122" s="252"/>
      <c r="B122" s="252"/>
      <c r="C122" s="252"/>
      <c r="D122" s="252"/>
      <c r="E122" s="252"/>
      <c r="F122" s="252"/>
      <c r="G122" s="252"/>
      <c r="H122" s="252"/>
      <c r="I122" s="252"/>
      <c r="J122" s="252"/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2"/>
      <c r="Z122" s="252"/>
    </row>
    <row r="123" ht="15.75" customHeight="1">
      <c r="A123" s="252"/>
      <c r="B123" s="252"/>
      <c r="C123" s="252"/>
      <c r="D123" s="252"/>
      <c r="E123" s="252"/>
      <c r="F123" s="252"/>
      <c r="G123" s="252"/>
      <c r="H123" s="252"/>
      <c r="I123" s="252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</row>
    <row r="124" ht="15.75" customHeight="1">
      <c r="A124" s="252"/>
      <c r="B124" s="252"/>
      <c r="C124" s="252"/>
      <c r="D124" s="252"/>
      <c r="E124" s="252"/>
      <c r="F124" s="252"/>
      <c r="G124" s="252"/>
      <c r="H124" s="252"/>
      <c r="I124" s="252"/>
      <c r="J124" s="252"/>
      <c r="K124" s="252"/>
      <c r="L124" s="252"/>
      <c r="M124" s="252"/>
      <c r="N124" s="252"/>
      <c r="O124" s="252"/>
      <c r="P124" s="252"/>
      <c r="Q124" s="252"/>
      <c r="R124" s="252"/>
      <c r="S124" s="252"/>
      <c r="T124" s="252"/>
      <c r="U124" s="252"/>
      <c r="V124" s="252"/>
      <c r="W124" s="252"/>
      <c r="X124" s="252"/>
      <c r="Y124" s="252"/>
      <c r="Z124" s="252"/>
    </row>
    <row r="125" ht="15.75" customHeight="1">
      <c r="A125" s="252"/>
      <c r="B125" s="252"/>
      <c r="C125" s="252"/>
      <c r="D125" s="252"/>
      <c r="E125" s="252"/>
      <c r="F125" s="252"/>
      <c r="G125" s="252"/>
      <c r="H125" s="252"/>
      <c r="I125" s="252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Z125" s="252"/>
    </row>
    <row r="126" ht="15.75" customHeight="1">
      <c r="A126" s="252"/>
      <c r="B126" s="252"/>
      <c r="C126" s="252"/>
      <c r="D126" s="252"/>
      <c r="E126" s="252"/>
      <c r="F126" s="252"/>
      <c r="G126" s="252"/>
      <c r="H126" s="252"/>
      <c r="I126" s="252"/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  <c r="Z126" s="252"/>
    </row>
    <row r="127" ht="15.75" customHeight="1">
      <c r="A127" s="252"/>
      <c r="B127" s="252"/>
      <c r="C127" s="252"/>
      <c r="D127" s="252"/>
      <c r="E127" s="252"/>
      <c r="F127" s="252"/>
      <c r="G127" s="252"/>
      <c r="H127" s="252"/>
      <c r="I127" s="252"/>
      <c r="J127" s="252"/>
      <c r="K127" s="252"/>
      <c r="L127" s="252"/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  <c r="Y127" s="252"/>
      <c r="Z127" s="252"/>
    </row>
    <row r="128" ht="15.75" customHeight="1">
      <c r="A128" s="252"/>
      <c r="B128" s="252"/>
      <c r="C128" s="252"/>
      <c r="D128" s="252"/>
      <c r="E128" s="252"/>
      <c r="F128" s="252"/>
      <c r="G128" s="252"/>
      <c r="H128" s="252"/>
      <c r="I128" s="252"/>
      <c r="J128" s="252"/>
      <c r="K128" s="252"/>
      <c r="L128" s="252"/>
      <c r="M128" s="252"/>
      <c r="N128" s="252"/>
      <c r="O128" s="252"/>
      <c r="P128" s="252"/>
      <c r="Q128" s="252"/>
      <c r="R128" s="252"/>
      <c r="S128" s="252"/>
      <c r="T128" s="252"/>
      <c r="U128" s="252"/>
      <c r="V128" s="252"/>
      <c r="W128" s="252"/>
      <c r="X128" s="252"/>
      <c r="Y128" s="252"/>
      <c r="Z128" s="252"/>
    </row>
    <row r="129" ht="15.75" customHeight="1">
      <c r="A129" s="252"/>
      <c r="B129" s="252"/>
      <c r="C129" s="252"/>
      <c r="D129" s="252"/>
      <c r="E129" s="252"/>
      <c r="F129" s="252"/>
      <c r="G129" s="252"/>
      <c r="H129" s="252"/>
      <c r="I129" s="252"/>
      <c r="J129" s="252"/>
      <c r="K129" s="252"/>
      <c r="L129" s="252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  <c r="Y129" s="252"/>
      <c r="Z129" s="252"/>
    </row>
    <row r="130" ht="15.75" customHeight="1">
      <c r="A130" s="252"/>
      <c r="B130" s="252"/>
      <c r="C130" s="252"/>
      <c r="D130" s="252"/>
      <c r="E130" s="252"/>
      <c r="F130" s="252"/>
      <c r="G130" s="252"/>
      <c r="H130" s="252"/>
      <c r="I130" s="252"/>
      <c r="J130" s="252"/>
      <c r="K130" s="252"/>
      <c r="L130" s="252"/>
      <c r="M130" s="252"/>
      <c r="N130" s="252"/>
      <c r="O130" s="252"/>
      <c r="P130" s="252"/>
      <c r="Q130" s="252"/>
      <c r="R130" s="252"/>
      <c r="S130" s="252"/>
      <c r="T130" s="252"/>
      <c r="U130" s="252"/>
      <c r="V130" s="252"/>
      <c r="W130" s="252"/>
      <c r="X130" s="252"/>
      <c r="Y130" s="252"/>
      <c r="Z130" s="252"/>
    </row>
    <row r="131" ht="15.75" customHeight="1">
      <c r="A131" s="252"/>
      <c r="B131" s="252"/>
      <c r="C131" s="252"/>
      <c r="D131" s="252"/>
      <c r="E131" s="252"/>
      <c r="F131" s="252"/>
      <c r="G131" s="252"/>
      <c r="H131" s="252"/>
      <c r="I131" s="252"/>
      <c r="J131" s="252"/>
      <c r="K131" s="252"/>
      <c r="L131" s="252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  <c r="Y131" s="252"/>
      <c r="Z131" s="252"/>
    </row>
    <row r="132" ht="15.75" customHeight="1">
      <c r="A132" s="252"/>
      <c r="B132" s="252"/>
      <c r="C132" s="252"/>
      <c r="D132" s="252"/>
      <c r="E132" s="252"/>
      <c r="F132" s="252"/>
      <c r="G132" s="252"/>
      <c r="H132" s="252"/>
      <c r="I132" s="252"/>
      <c r="J132" s="252"/>
      <c r="K132" s="252"/>
      <c r="L132" s="252"/>
      <c r="M132" s="252"/>
      <c r="N132" s="252"/>
      <c r="O132" s="252"/>
      <c r="P132" s="252"/>
      <c r="Q132" s="252"/>
      <c r="R132" s="252"/>
      <c r="S132" s="252"/>
      <c r="T132" s="252"/>
      <c r="U132" s="252"/>
      <c r="V132" s="252"/>
      <c r="W132" s="252"/>
      <c r="X132" s="252"/>
      <c r="Y132" s="252"/>
      <c r="Z132" s="252"/>
    </row>
    <row r="133" ht="15.75" customHeight="1">
      <c r="A133" s="252"/>
      <c r="B133" s="252"/>
      <c r="C133" s="252"/>
      <c r="D133" s="252"/>
      <c r="E133" s="252"/>
      <c r="F133" s="252"/>
      <c r="G133" s="252"/>
      <c r="H133" s="252"/>
      <c r="I133" s="252"/>
      <c r="J133" s="252"/>
      <c r="K133" s="252"/>
      <c r="L133" s="252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  <c r="Y133" s="252"/>
      <c r="Z133" s="252"/>
    </row>
    <row r="134" ht="15.75" customHeight="1">
      <c r="A134" s="252"/>
      <c r="B134" s="252"/>
      <c r="C134" s="252"/>
      <c r="D134" s="252"/>
      <c r="E134" s="252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  <c r="Z134" s="252"/>
    </row>
    <row r="135" ht="15.75" customHeight="1">
      <c r="A135" s="252"/>
      <c r="B135" s="252"/>
      <c r="C135" s="252"/>
      <c r="D135" s="252"/>
      <c r="E135" s="252"/>
      <c r="F135" s="252"/>
      <c r="G135" s="252"/>
      <c r="H135" s="252"/>
      <c r="I135" s="252"/>
      <c r="J135" s="252"/>
      <c r="K135" s="252"/>
      <c r="L135" s="252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  <c r="Y135" s="252"/>
      <c r="Z135" s="252"/>
    </row>
    <row r="136" ht="15.75" customHeight="1">
      <c r="A136" s="252"/>
      <c r="B136" s="252"/>
      <c r="C136" s="252"/>
      <c r="D136" s="252"/>
      <c r="E136" s="252"/>
      <c r="F136" s="252"/>
      <c r="G136" s="252"/>
      <c r="H136" s="252"/>
      <c r="I136" s="252"/>
      <c r="J136" s="252"/>
      <c r="K136" s="252"/>
      <c r="L136" s="252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  <c r="Y136" s="252"/>
      <c r="Z136" s="252"/>
    </row>
    <row r="137" ht="15.75" customHeight="1">
      <c r="A137" s="252"/>
      <c r="B137" s="252"/>
      <c r="C137" s="252"/>
      <c r="D137" s="252"/>
      <c r="E137" s="252"/>
      <c r="F137" s="252"/>
      <c r="G137" s="252"/>
      <c r="H137" s="252"/>
      <c r="I137" s="252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</row>
    <row r="138" ht="15.75" customHeight="1">
      <c r="A138" s="252"/>
      <c r="B138" s="252"/>
      <c r="C138" s="252"/>
      <c r="D138" s="252"/>
      <c r="E138" s="252"/>
      <c r="F138" s="252"/>
      <c r="G138" s="252"/>
      <c r="H138" s="252"/>
      <c r="I138" s="252"/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</row>
    <row r="139" ht="15.75" customHeight="1">
      <c r="A139" s="252"/>
      <c r="B139" s="252"/>
      <c r="C139" s="252"/>
      <c r="D139" s="252"/>
      <c r="E139" s="252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  <c r="Z139" s="252"/>
    </row>
    <row r="140" ht="15.75" customHeight="1">
      <c r="A140" s="252"/>
      <c r="B140" s="252"/>
      <c r="C140" s="252"/>
      <c r="D140" s="252"/>
      <c r="E140" s="252"/>
      <c r="F140" s="252"/>
      <c r="G140" s="252"/>
      <c r="H140" s="252"/>
      <c r="I140" s="252"/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  <c r="Z140" s="252"/>
    </row>
    <row r="141" ht="15.75" customHeight="1">
      <c r="A141" s="252"/>
      <c r="B141" s="252"/>
      <c r="C141" s="252"/>
      <c r="D141" s="252"/>
      <c r="E141" s="252"/>
      <c r="F141" s="252"/>
      <c r="G141" s="252"/>
      <c r="H141" s="252"/>
      <c r="I141" s="252"/>
      <c r="J141" s="252"/>
      <c r="K141" s="252"/>
      <c r="L141" s="252"/>
      <c r="M141" s="252"/>
      <c r="N141" s="252"/>
      <c r="O141" s="252"/>
      <c r="P141" s="252"/>
      <c r="Q141" s="252"/>
      <c r="R141" s="252"/>
      <c r="S141" s="252"/>
      <c r="T141" s="252"/>
      <c r="U141" s="252"/>
      <c r="V141" s="252"/>
      <c r="W141" s="252"/>
      <c r="X141" s="252"/>
      <c r="Y141" s="252"/>
      <c r="Z141" s="252"/>
    </row>
    <row r="142" ht="15.75" customHeight="1">
      <c r="A142" s="252"/>
      <c r="B142" s="252"/>
      <c r="C142" s="252"/>
      <c r="D142" s="252"/>
      <c r="E142" s="252"/>
      <c r="F142" s="252"/>
      <c r="G142" s="252"/>
      <c r="H142" s="252"/>
      <c r="I142" s="252"/>
      <c r="J142" s="252"/>
      <c r="K142" s="252"/>
      <c r="L142" s="252"/>
      <c r="M142" s="252"/>
      <c r="N142" s="252"/>
      <c r="O142" s="252"/>
      <c r="P142" s="252"/>
      <c r="Q142" s="252"/>
      <c r="R142" s="252"/>
      <c r="S142" s="252"/>
      <c r="T142" s="252"/>
      <c r="U142" s="252"/>
      <c r="V142" s="252"/>
      <c r="W142" s="252"/>
      <c r="X142" s="252"/>
      <c r="Y142" s="252"/>
      <c r="Z142" s="252"/>
    </row>
    <row r="143" ht="15.75" customHeight="1">
      <c r="A143" s="252"/>
      <c r="B143" s="252"/>
      <c r="C143" s="252"/>
      <c r="D143" s="252"/>
      <c r="E143" s="252"/>
      <c r="F143" s="252"/>
      <c r="G143" s="252"/>
      <c r="H143" s="252"/>
      <c r="I143" s="252"/>
      <c r="J143" s="252"/>
      <c r="K143" s="252"/>
      <c r="L143" s="252"/>
      <c r="M143" s="252"/>
      <c r="N143" s="252"/>
      <c r="O143" s="252"/>
      <c r="P143" s="252"/>
      <c r="Q143" s="252"/>
      <c r="R143" s="252"/>
      <c r="S143" s="252"/>
      <c r="T143" s="252"/>
      <c r="U143" s="252"/>
      <c r="V143" s="252"/>
      <c r="W143" s="252"/>
      <c r="X143" s="252"/>
      <c r="Y143" s="252"/>
      <c r="Z143" s="252"/>
    </row>
    <row r="144" ht="15.75" customHeight="1">
      <c r="A144" s="252"/>
      <c r="B144" s="252"/>
      <c r="C144" s="252"/>
      <c r="D144" s="252"/>
      <c r="E144" s="252"/>
      <c r="F144" s="252"/>
      <c r="G144" s="252"/>
      <c r="H144" s="252"/>
      <c r="I144" s="252"/>
      <c r="J144" s="252"/>
      <c r="K144" s="252"/>
      <c r="L144" s="252"/>
      <c r="M144" s="252"/>
      <c r="N144" s="252"/>
      <c r="O144" s="252"/>
      <c r="P144" s="252"/>
      <c r="Q144" s="252"/>
      <c r="R144" s="252"/>
      <c r="S144" s="252"/>
      <c r="T144" s="252"/>
      <c r="U144" s="252"/>
      <c r="V144" s="252"/>
      <c r="W144" s="252"/>
      <c r="X144" s="252"/>
      <c r="Y144" s="252"/>
      <c r="Z144" s="252"/>
    </row>
    <row r="145" ht="15.75" customHeight="1">
      <c r="A145" s="252"/>
      <c r="B145" s="252"/>
      <c r="C145" s="252"/>
      <c r="D145" s="252"/>
      <c r="E145" s="252"/>
      <c r="F145" s="252"/>
      <c r="G145" s="252"/>
      <c r="H145" s="252"/>
      <c r="I145" s="252"/>
      <c r="J145" s="252"/>
      <c r="K145" s="252"/>
      <c r="L145" s="252"/>
      <c r="M145" s="252"/>
      <c r="N145" s="252"/>
      <c r="O145" s="252"/>
      <c r="P145" s="252"/>
      <c r="Q145" s="252"/>
      <c r="R145" s="252"/>
      <c r="S145" s="252"/>
      <c r="T145" s="252"/>
      <c r="U145" s="252"/>
      <c r="V145" s="252"/>
      <c r="W145" s="252"/>
      <c r="X145" s="252"/>
      <c r="Y145" s="252"/>
      <c r="Z145" s="252"/>
    </row>
    <row r="146" ht="15.75" customHeight="1">
      <c r="A146" s="252"/>
      <c r="B146" s="252"/>
      <c r="C146" s="252"/>
      <c r="D146" s="252"/>
      <c r="E146" s="252"/>
      <c r="F146" s="252"/>
      <c r="G146" s="252"/>
      <c r="H146" s="252"/>
      <c r="I146" s="252"/>
      <c r="J146" s="252"/>
      <c r="K146" s="252"/>
      <c r="L146" s="252"/>
      <c r="M146" s="252"/>
      <c r="N146" s="252"/>
      <c r="O146" s="252"/>
      <c r="P146" s="252"/>
      <c r="Q146" s="252"/>
      <c r="R146" s="252"/>
      <c r="S146" s="252"/>
      <c r="T146" s="252"/>
      <c r="U146" s="252"/>
      <c r="V146" s="252"/>
      <c r="W146" s="252"/>
      <c r="X146" s="252"/>
      <c r="Y146" s="252"/>
      <c r="Z146" s="252"/>
    </row>
    <row r="147" ht="15.75" customHeight="1">
      <c r="A147" s="252"/>
      <c r="B147" s="252"/>
      <c r="C147" s="252"/>
      <c r="D147" s="252"/>
      <c r="E147" s="252"/>
      <c r="F147" s="252"/>
      <c r="G147" s="252"/>
      <c r="H147" s="252"/>
      <c r="I147" s="252"/>
      <c r="J147" s="252"/>
      <c r="K147" s="252"/>
      <c r="L147" s="252"/>
      <c r="M147" s="252"/>
      <c r="N147" s="252"/>
      <c r="O147" s="252"/>
      <c r="P147" s="252"/>
      <c r="Q147" s="252"/>
      <c r="R147" s="252"/>
      <c r="S147" s="252"/>
      <c r="T147" s="252"/>
      <c r="U147" s="252"/>
      <c r="V147" s="252"/>
      <c r="W147" s="252"/>
      <c r="X147" s="252"/>
      <c r="Y147" s="252"/>
      <c r="Z147" s="252"/>
    </row>
    <row r="148" ht="15.75" customHeight="1">
      <c r="A148" s="252"/>
      <c r="B148" s="252"/>
      <c r="C148" s="252"/>
      <c r="D148" s="252"/>
      <c r="E148" s="252"/>
      <c r="F148" s="252"/>
      <c r="G148" s="252"/>
      <c r="H148" s="252"/>
      <c r="I148" s="252"/>
      <c r="J148" s="252"/>
      <c r="K148" s="252"/>
      <c r="L148" s="252"/>
      <c r="M148" s="252"/>
      <c r="N148" s="252"/>
      <c r="O148" s="252"/>
      <c r="P148" s="252"/>
      <c r="Q148" s="252"/>
      <c r="R148" s="252"/>
      <c r="S148" s="252"/>
      <c r="T148" s="252"/>
      <c r="U148" s="252"/>
      <c r="V148" s="252"/>
      <c r="W148" s="252"/>
      <c r="X148" s="252"/>
      <c r="Y148" s="252"/>
      <c r="Z148" s="252"/>
    </row>
    <row r="149" ht="15.75" customHeight="1">
      <c r="A149" s="252"/>
      <c r="B149" s="252"/>
      <c r="C149" s="252"/>
      <c r="D149" s="252"/>
      <c r="E149" s="252"/>
      <c r="F149" s="252"/>
      <c r="G149" s="252"/>
      <c r="H149" s="252"/>
      <c r="I149" s="252"/>
      <c r="J149" s="252"/>
      <c r="K149" s="252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  <c r="Y149" s="252"/>
      <c r="Z149" s="252"/>
    </row>
    <row r="150" ht="15.75" customHeight="1">
      <c r="A150" s="252"/>
      <c r="B150" s="252"/>
      <c r="C150" s="252"/>
      <c r="D150" s="252"/>
      <c r="E150" s="252"/>
      <c r="F150" s="252"/>
      <c r="G150" s="252"/>
      <c r="H150" s="252"/>
      <c r="I150" s="252"/>
      <c r="J150" s="252"/>
      <c r="K150" s="252"/>
      <c r="L150" s="252"/>
      <c r="M150" s="252"/>
      <c r="N150" s="252"/>
      <c r="O150" s="252"/>
      <c r="P150" s="252"/>
      <c r="Q150" s="252"/>
      <c r="R150" s="252"/>
      <c r="S150" s="252"/>
      <c r="T150" s="252"/>
      <c r="U150" s="252"/>
      <c r="V150" s="252"/>
      <c r="W150" s="252"/>
      <c r="X150" s="252"/>
      <c r="Y150" s="252"/>
      <c r="Z150" s="252"/>
    </row>
    <row r="151" ht="15.75" customHeight="1">
      <c r="A151" s="252"/>
      <c r="B151" s="252"/>
      <c r="C151" s="252"/>
      <c r="D151" s="252"/>
      <c r="E151" s="252"/>
      <c r="F151" s="252"/>
      <c r="G151" s="252"/>
      <c r="H151" s="252"/>
      <c r="I151" s="252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  <c r="Y151" s="252"/>
      <c r="Z151" s="252"/>
    </row>
    <row r="152" ht="15.75" customHeight="1">
      <c r="A152" s="252"/>
      <c r="B152" s="252"/>
      <c r="C152" s="252"/>
      <c r="D152" s="252"/>
      <c r="E152" s="252"/>
      <c r="F152" s="252"/>
      <c r="G152" s="252"/>
      <c r="H152" s="252"/>
      <c r="I152" s="252"/>
      <c r="J152" s="252"/>
      <c r="K152" s="252"/>
      <c r="L152" s="252"/>
      <c r="M152" s="252"/>
      <c r="N152" s="252"/>
      <c r="O152" s="252"/>
      <c r="P152" s="252"/>
      <c r="Q152" s="252"/>
      <c r="R152" s="252"/>
      <c r="S152" s="252"/>
      <c r="T152" s="252"/>
      <c r="U152" s="252"/>
      <c r="V152" s="252"/>
      <c r="W152" s="252"/>
      <c r="X152" s="252"/>
      <c r="Y152" s="252"/>
      <c r="Z152" s="252"/>
    </row>
    <row r="153" ht="15.75" customHeight="1">
      <c r="A153" s="252"/>
      <c r="B153" s="252"/>
      <c r="C153" s="252"/>
      <c r="D153" s="252"/>
      <c r="E153" s="252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2"/>
      <c r="Z153" s="252"/>
    </row>
    <row r="154" ht="15.75" customHeight="1">
      <c r="A154" s="252"/>
      <c r="B154" s="252"/>
      <c r="C154" s="252"/>
      <c r="D154" s="252"/>
      <c r="E154" s="252"/>
      <c r="F154" s="252"/>
      <c r="G154" s="252"/>
      <c r="H154" s="252"/>
      <c r="I154" s="252"/>
      <c r="J154" s="252"/>
      <c r="K154" s="252"/>
      <c r="L154" s="252"/>
      <c r="M154" s="252"/>
      <c r="N154" s="252"/>
      <c r="O154" s="252"/>
      <c r="P154" s="252"/>
      <c r="Q154" s="252"/>
      <c r="R154" s="252"/>
      <c r="S154" s="252"/>
      <c r="T154" s="252"/>
      <c r="U154" s="252"/>
      <c r="V154" s="252"/>
      <c r="W154" s="252"/>
      <c r="X154" s="252"/>
      <c r="Y154" s="252"/>
      <c r="Z154" s="252"/>
    </row>
    <row r="155" ht="15.75" customHeight="1">
      <c r="A155" s="252"/>
      <c r="B155" s="252"/>
      <c r="C155" s="252"/>
      <c r="D155" s="252"/>
      <c r="E155" s="252"/>
      <c r="F155" s="252"/>
      <c r="G155" s="252"/>
      <c r="H155" s="252"/>
      <c r="I155" s="252"/>
      <c r="J155" s="252"/>
      <c r="K155" s="252"/>
      <c r="L155" s="252"/>
      <c r="M155" s="252"/>
      <c r="N155" s="252"/>
      <c r="O155" s="252"/>
      <c r="P155" s="252"/>
      <c r="Q155" s="252"/>
      <c r="R155" s="252"/>
      <c r="S155" s="252"/>
      <c r="T155" s="252"/>
      <c r="U155" s="252"/>
      <c r="V155" s="252"/>
      <c r="W155" s="252"/>
      <c r="X155" s="252"/>
      <c r="Y155" s="252"/>
      <c r="Z155" s="252"/>
    </row>
    <row r="156" ht="15.75" customHeight="1">
      <c r="A156" s="252"/>
      <c r="B156" s="252"/>
      <c r="C156" s="252"/>
      <c r="D156" s="252"/>
      <c r="E156" s="252"/>
      <c r="F156" s="252"/>
      <c r="G156" s="252"/>
      <c r="H156" s="252"/>
      <c r="I156" s="252"/>
      <c r="J156" s="252"/>
      <c r="K156" s="252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  <c r="Y156" s="252"/>
      <c r="Z156" s="252"/>
    </row>
    <row r="157" ht="15.75" customHeight="1">
      <c r="A157" s="252"/>
      <c r="B157" s="252"/>
      <c r="C157" s="252"/>
      <c r="D157" s="252"/>
      <c r="E157" s="252"/>
      <c r="F157" s="252"/>
      <c r="G157" s="252"/>
      <c r="H157" s="252"/>
      <c r="I157" s="252"/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  <c r="Z157" s="252"/>
    </row>
    <row r="158" ht="15.75" customHeight="1">
      <c r="A158" s="252"/>
      <c r="B158" s="252"/>
      <c r="C158" s="252"/>
      <c r="D158" s="252"/>
      <c r="E158" s="252"/>
      <c r="F158" s="252"/>
      <c r="G158" s="252"/>
      <c r="H158" s="252"/>
      <c r="I158" s="252"/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  <c r="Y158" s="252"/>
      <c r="Z158" s="252"/>
    </row>
    <row r="159" ht="15.75" customHeight="1">
      <c r="A159" s="252"/>
      <c r="B159" s="252"/>
      <c r="C159" s="252"/>
      <c r="D159" s="252"/>
      <c r="E159" s="252"/>
      <c r="F159" s="252"/>
      <c r="G159" s="252"/>
      <c r="H159" s="252"/>
      <c r="I159" s="252"/>
      <c r="J159" s="252"/>
      <c r="K159" s="252"/>
      <c r="L159" s="252"/>
      <c r="M159" s="252"/>
      <c r="N159" s="252"/>
      <c r="O159" s="252"/>
      <c r="P159" s="252"/>
      <c r="Q159" s="252"/>
      <c r="R159" s="252"/>
      <c r="S159" s="252"/>
      <c r="T159" s="252"/>
      <c r="U159" s="252"/>
      <c r="V159" s="252"/>
      <c r="W159" s="252"/>
      <c r="X159" s="252"/>
      <c r="Y159" s="252"/>
      <c r="Z159" s="252"/>
    </row>
    <row r="160" ht="15.75" customHeight="1">
      <c r="A160" s="252"/>
      <c r="B160" s="252"/>
      <c r="C160" s="252"/>
      <c r="D160" s="252"/>
      <c r="E160" s="252"/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</row>
    <row r="161" ht="15.75" customHeight="1">
      <c r="A161" s="252"/>
      <c r="B161" s="252"/>
      <c r="C161" s="252"/>
      <c r="D161" s="252"/>
      <c r="E161" s="252"/>
      <c r="F161" s="252"/>
      <c r="G161" s="252"/>
      <c r="H161" s="252"/>
      <c r="I161" s="252"/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  <c r="V161" s="252"/>
      <c r="W161" s="252"/>
      <c r="X161" s="252"/>
      <c r="Y161" s="252"/>
      <c r="Z161" s="252"/>
    </row>
    <row r="162" ht="15.75" customHeight="1">
      <c r="A162" s="252"/>
      <c r="B162" s="252"/>
      <c r="C162" s="252"/>
      <c r="D162" s="252"/>
      <c r="E162" s="252"/>
      <c r="F162" s="252"/>
      <c r="G162" s="252"/>
      <c r="H162" s="252"/>
      <c r="I162" s="252"/>
      <c r="J162" s="252"/>
      <c r="K162" s="252"/>
      <c r="L162" s="252"/>
      <c r="M162" s="252"/>
      <c r="N162" s="252"/>
      <c r="O162" s="252"/>
      <c r="P162" s="252"/>
      <c r="Q162" s="252"/>
      <c r="R162" s="252"/>
      <c r="S162" s="252"/>
      <c r="T162" s="252"/>
      <c r="U162" s="252"/>
      <c r="V162" s="252"/>
      <c r="W162" s="252"/>
      <c r="X162" s="252"/>
      <c r="Y162" s="252"/>
      <c r="Z162" s="252"/>
    </row>
    <row r="163" ht="15.75" customHeight="1">
      <c r="A163" s="252"/>
      <c r="B163" s="252"/>
      <c r="C163" s="252"/>
      <c r="D163" s="252"/>
      <c r="E163" s="252"/>
      <c r="F163" s="252"/>
      <c r="G163" s="252"/>
      <c r="H163" s="252"/>
      <c r="I163" s="252"/>
      <c r="J163" s="252"/>
      <c r="K163" s="252"/>
      <c r="L163" s="252"/>
      <c r="M163" s="252"/>
      <c r="N163" s="252"/>
      <c r="O163" s="252"/>
      <c r="P163" s="252"/>
      <c r="Q163" s="252"/>
      <c r="R163" s="252"/>
      <c r="S163" s="252"/>
      <c r="T163" s="252"/>
      <c r="U163" s="252"/>
      <c r="V163" s="252"/>
      <c r="W163" s="252"/>
      <c r="X163" s="252"/>
      <c r="Y163" s="252"/>
      <c r="Z163" s="252"/>
    </row>
    <row r="164" ht="15.75" customHeight="1">
      <c r="A164" s="252"/>
      <c r="B164" s="252"/>
      <c r="C164" s="252"/>
      <c r="D164" s="252"/>
      <c r="E164" s="252"/>
      <c r="F164" s="252"/>
      <c r="G164" s="252"/>
      <c r="H164" s="252"/>
      <c r="I164" s="252"/>
      <c r="J164" s="252"/>
      <c r="K164" s="252"/>
      <c r="L164" s="252"/>
      <c r="M164" s="252"/>
      <c r="N164" s="252"/>
      <c r="O164" s="252"/>
      <c r="P164" s="252"/>
      <c r="Q164" s="252"/>
      <c r="R164" s="252"/>
      <c r="S164" s="252"/>
      <c r="T164" s="252"/>
      <c r="U164" s="252"/>
      <c r="V164" s="252"/>
      <c r="W164" s="252"/>
      <c r="X164" s="252"/>
      <c r="Y164" s="252"/>
      <c r="Z164" s="252"/>
    </row>
    <row r="165" ht="15.75" customHeight="1">
      <c r="A165" s="252"/>
      <c r="B165" s="252"/>
      <c r="C165" s="252"/>
      <c r="D165" s="252"/>
      <c r="E165" s="252"/>
      <c r="F165" s="252"/>
      <c r="G165" s="252"/>
      <c r="H165" s="252"/>
      <c r="I165" s="252"/>
      <c r="J165" s="252"/>
      <c r="K165" s="252"/>
      <c r="L165" s="252"/>
      <c r="M165" s="252"/>
      <c r="N165" s="252"/>
      <c r="O165" s="252"/>
      <c r="P165" s="252"/>
      <c r="Q165" s="252"/>
      <c r="R165" s="252"/>
      <c r="S165" s="252"/>
      <c r="T165" s="252"/>
      <c r="U165" s="252"/>
      <c r="V165" s="252"/>
      <c r="W165" s="252"/>
      <c r="X165" s="252"/>
      <c r="Y165" s="252"/>
      <c r="Z165" s="252"/>
    </row>
    <row r="166" ht="15.75" customHeight="1">
      <c r="A166" s="252"/>
      <c r="B166" s="252"/>
      <c r="C166" s="252"/>
      <c r="D166" s="252"/>
      <c r="E166" s="252"/>
      <c r="F166" s="252"/>
      <c r="G166" s="252"/>
      <c r="H166" s="252"/>
      <c r="I166" s="252"/>
      <c r="J166" s="252"/>
      <c r="K166" s="252"/>
      <c r="L166" s="252"/>
      <c r="M166" s="252"/>
      <c r="N166" s="252"/>
      <c r="O166" s="252"/>
      <c r="P166" s="252"/>
      <c r="Q166" s="252"/>
      <c r="R166" s="252"/>
      <c r="S166" s="252"/>
      <c r="T166" s="252"/>
      <c r="U166" s="252"/>
      <c r="V166" s="252"/>
      <c r="W166" s="252"/>
      <c r="X166" s="252"/>
      <c r="Y166" s="252"/>
      <c r="Z166" s="252"/>
    </row>
    <row r="167" ht="15.75" customHeight="1">
      <c r="A167" s="252"/>
      <c r="B167" s="252"/>
      <c r="C167" s="252"/>
      <c r="D167" s="252"/>
      <c r="E167" s="252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  <c r="Y167" s="252"/>
      <c r="Z167" s="252"/>
    </row>
    <row r="168" ht="15.75" customHeight="1">
      <c r="A168" s="252"/>
      <c r="B168" s="252"/>
      <c r="C168" s="252"/>
      <c r="D168" s="252"/>
      <c r="E168" s="252"/>
      <c r="F168" s="252"/>
      <c r="G168" s="252"/>
      <c r="H168" s="252"/>
      <c r="I168" s="252"/>
      <c r="J168" s="252"/>
      <c r="K168" s="252"/>
      <c r="L168" s="252"/>
      <c r="M168" s="252"/>
      <c r="N168" s="252"/>
      <c r="O168" s="252"/>
      <c r="P168" s="252"/>
      <c r="Q168" s="252"/>
      <c r="R168" s="252"/>
      <c r="S168" s="252"/>
      <c r="T168" s="252"/>
      <c r="U168" s="252"/>
      <c r="V168" s="252"/>
      <c r="W168" s="252"/>
      <c r="X168" s="252"/>
      <c r="Y168" s="252"/>
      <c r="Z168" s="252"/>
    </row>
    <row r="169" ht="15.75" customHeight="1">
      <c r="A169" s="252"/>
      <c r="B169" s="252"/>
      <c r="C169" s="252"/>
      <c r="D169" s="252"/>
      <c r="E169" s="252"/>
      <c r="F169" s="252"/>
      <c r="G169" s="252"/>
      <c r="H169" s="252"/>
      <c r="I169" s="252"/>
      <c r="J169" s="252"/>
      <c r="K169" s="252"/>
      <c r="L169" s="252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  <c r="Y169" s="252"/>
      <c r="Z169" s="252"/>
    </row>
    <row r="170" ht="15.75" customHeight="1">
      <c r="A170" s="252"/>
      <c r="B170" s="252"/>
      <c r="C170" s="252"/>
      <c r="D170" s="252"/>
      <c r="E170" s="252"/>
      <c r="F170" s="252"/>
      <c r="G170" s="252"/>
      <c r="H170" s="252"/>
      <c r="I170" s="252"/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  <c r="Z170" s="252"/>
    </row>
    <row r="171" ht="15.75" customHeight="1">
      <c r="A171" s="252"/>
      <c r="B171" s="252"/>
      <c r="C171" s="252"/>
      <c r="D171" s="252"/>
      <c r="E171" s="252"/>
      <c r="F171" s="252"/>
      <c r="G171" s="252"/>
      <c r="H171" s="252"/>
      <c r="I171" s="252"/>
      <c r="J171" s="252"/>
      <c r="K171" s="252"/>
      <c r="L171" s="252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  <c r="Y171" s="252"/>
      <c r="Z171" s="252"/>
    </row>
    <row r="172" ht="15.75" customHeight="1">
      <c r="A172" s="252"/>
      <c r="B172" s="252"/>
      <c r="C172" s="252"/>
      <c r="D172" s="252"/>
      <c r="E172" s="252"/>
      <c r="F172" s="252"/>
      <c r="G172" s="252"/>
      <c r="H172" s="252"/>
      <c r="I172" s="252"/>
      <c r="J172" s="252"/>
      <c r="K172" s="252"/>
      <c r="L172" s="252"/>
      <c r="M172" s="252"/>
      <c r="N172" s="252"/>
      <c r="O172" s="252"/>
      <c r="P172" s="252"/>
      <c r="Q172" s="252"/>
      <c r="R172" s="252"/>
      <c r="S172" s="252"/>
      <c r="T172" s="252"/>
      <c r="U172" s="252"/>
      <c r="V172" s="252"/>
      <c r="W172" s="252"/>
      <c r="X172" s="252"/>
      <c r="Y172" s="252"/>
      <c r="Z172" s="252"/>
    </row>
    <row r="173" ht="15.75" customHeight="1">
      <c r="A173" s="252"/>
      <c r="B173" s="252"/>
      <c r="C173" s="252"/>
      <c r="D173" s="252"/>
      <c r="E173" s="252"/>
      <c r="F173" s="252"/>
      <c r="G173" s="252"/>
      <c r="H173" s="252"/>
      <c r="I173" s="252"/>
      <c r="J173" s="252"/>
      <c r="K173" s="252"/>
      <c r="L173" s="252"/>
      <c r="M173" s="252"/>
      <c r="N173" s="252"/>
      <c r="O173" s="252"/>
      <c r="P173" s="252"/>
      <c r="Q173" s="252"/>
      <c r="R173" s="252"/>
      <c r="S173" s="252"/>
      <c r="T173" s="252"/>
      <c r="U173" s="252"/>
      <c r="V173" s="252"/>
      <c r="W173" s="252"/>
      <c r="X173" s="252"/>
      <c r="Y173" s="252"/>
      <c r="Z173" s="252"/>
    </row>
    <row r="174" ht="15.75" customHeight="1">
      <c r="A174" s="252"/>
      <c r="B174" s="252"/>
      <c r="C174" s="252"/>
      <c r="D174" s="252"/>
      <c r="E174" s="252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252"/>
      <c r="T174" s="252"/>
      <c r="U174" s="252"/>
      <c r="V174" s="252"/>
      <c r="W174" s="252"/>
      <c r="X174" s="252"/>
      <c r="Y174" s="252"/>
      <c r="Z174" s="252"/>
    </row>
    <row r="175" ht="15.75" customHeight="1">
      <c r="A175" s="252"/>
      <c r="B175" s="252"/>
      <c r="C175" s="252"/>
      <c r="D175" s="252"/>
      <c r="E175" s="252"/>
      <c r="F175" s="252"/>
      <c r="G175" s="252"/>
      <c r="H175" s="252"/>
      <c r="I175" s="252"/>
      <c r="J175" s="252"/>
      <c r="K175" s="252"/>
      <c r="L175" s="252"/>
      <c r="M175" s="252"/>
      <c r="N175" s="252"/>
      <c r="O175" s="252"/>
      <c r="P175" s="252"/>
      <c r="Q175" s="252"/>
      <c r="R175" s="252"/>
      <c r="S175" s="252"/>
      <c r="T175" s="252"/>
      <c r="U175" s="252"/>
      <c r="V175" s="252"/>
      <c r="W175" s="252"/>
      <c r="X175" s="252"/>
      <c r="Y175" s="252"/>
      <c r="Z175" s="252"/>
    </row>
    <row r="176" ht="15.75" customHeight="1">
      <c r="A176" s="252"/>
      <c r="B176" s="252"/>
      <c r="C176" s="252"/>
      <c r="D176" s="252"/>
      <c r="E176" s="252"/>
      <c r="F176" s="252"/>
      <c r="G176" s="252"/>
      <c r="H176" s="252"/>
      <c r="I176" s="252"/>
      <c r="J176" s="252"/>
      <c r="K176" s="252"/>
      <c r="L176" s="252"/>
      <c r="M176" s="252"/>
      <c r="N176" s="252"/>
      <c r="O176" s="252"/>
      <c r="P176" s="252"/>
      <c r="Q176" s="252"/>
      <c r="R176" s="252"/>
      <c r="S176" s="252"/>
      <c r="T176" s="252"/>
      <c r="U176" s="252"/>
      <c r="V176" s="252"/>
      <c r="W176" s="252"/>
      <c r="X176" s="252"/>
      <c r="Y176" s="252"/>
      <c r="Z176" s="252"/>
    </row>
    <row r="177" ht="15.75" customHeight="1">
      <c r="A177" s="252"/>
      <c r="B177" s="252"/>
      <c r="C177" s="252"/>
      <c r="D177" s="252"/>
      <c r="E177" s="252"/>
      <c r="F177" s="252"/>
      <c r="G177" s="252"/>
      <c r="H177" s="252"/>
      <c r="I177" s="252"/>
      <c r="J177" s="252"/>
      <c r="K177" s="252"/>
      <c r="L177" s="252"/>
      <c r="M177" s="252"/>
      <c r="N177" s="252"/>
      <c r="O177" s="252"/>
      <c r="P177" s="252"/>
      <c r="Q177" s="252"/>
      <c r="R177" s="252"/>
      <c r="S177" s="252"/>
      <c r="T177" s="252"/>
      <c r="U177" s="252"/>
      <c r="V177" s="252"/>
      <c r="W177" s="252"/>
      <c r="X177" s="252"/>
      <c r="Y177" s="252"/>
      <c r="Z177" s="252"/>
    </row>
    <row r="178" ht="15.75" customHeight="1">
      <c r="A178" s="252"/>
      <c r="B178" s="252"/>
      <c r="C178" s="252"/>
      <c r="D178" s="252"/>
      <c r="E178" s="252"/>
      <c r="F178" s="252"/>
      <c r="G178" s="252"/>
      <c r="H178" s="252"/>
      <c r="I178" s="252"/>
      <c r="J178" s="252"/>
      <c r="K178" s="252"/>
      <c r="L178" s="252"/>
      <c r="M178" s="252"/>
      <c r="N178" s="252"/>
      <c r="O178" s="252"/>
      <c r="P178" s="252"/>
      <c r="Q178" s="252"/>
      <c r="R178" s="252"/>
      <c r="S178" s="252"/>
      <c r="T178" s="252"/>
      <c r="U178" s="252"/>
      <c r="V178" s="252"/>
      <c r="W178" s="252"/>
      <c r="X178" s="252"/>
      <c r="Y178" s="252"/>
      <c r="Z178" s="252"/>
    </row>
    <row r="179" ht="15.75" customHeight="1">
      <c r="A179" s="252"/>
      <c r="B179" s="252"/>
      <c r="C179" s="252"/>
      <c r="D179" s="252"/>
      <c r="E179" s="252"/>
      <c r="F179" s="252"/>
      <c r="G179" s="252"/>
      <c r="H179" s="252"/>
      <c r="I179" s="252"/>
      <c r="J179" s="252"/>
      <c r="K179" s="252"/>
      <c r="L179" s="252"/>
      <c r="M179" s="252"/>
      <c r="N179" s="252"/>
      <c r="O179" s="252"/>
      <c r="P179" s="252"/>
      <c r="Q179" s="252"/>
      <c r="R179" s="252"/>
      <c r="S179" s="252"/>
      <c r="T179" s="252"/>
      <c r="U179" s="252"/>
      <c r="V179" s="252"/>
      <c r="W179" s="252"/>
      <c r="X179" s="252"/>
      <c r="Y179" s="252"/>
      <c r="Z179" s="252"/>
    </row>
    <row r="180" ht="15.75" customHeight="1">
      <c r="A180" s="252"/>
      <c r="B180" s="252"/>
      <c r="C180" s="252"/>
      <c r="D180" s="252"/>
      <c r="E180" s="252"/>
      <c r="F180" s="252"/>
      <c r="G180" s="252"/>
      <c r="H180" s="252"/>
      <c r="I180" s="252"/>
      <c r="J180" s="252"/>
      <c r="K180" s="252"/>
      <c r="L180" s="252"/>
      <c r="M180" s="252"/>
      <c r="N180" s="252"/>
      <c r="O180" s="252"/>
      <c r="P180" s="252"/>
      <c r="Q180" s="252"/>
      <c r="R180" s="252"/>
      <c r="S180" s="252"/>
      <c r="T180" s="252"/>
      <c r="U180" s="252"/>
      <c r="V180" s="252"/>
      <c r="W180" s="252"/>
      <c r="X180" s="252"/>
      <c r="Y180" s="252"/>
      <c r="Z180" s="252"/>
    </row>
    <row r="181" ht="15.75" customHeight="1">
      <c r="A181" s="252"/>
      <c r="B181" s="252"/>
      <c r="C181" s="252"/>
      <c r="D181" s="252"/>
      <c r="E181" s="252"/>
      <c r="F181" s="252"/>
      <c r="G181" s="252"/>
      <c r="H181" s="252"/>
      <c r="I181" s="252"/>
      <c r="J181" s="252"/>
      <c r="K181" s="252"/>
      <c r="L181" s="252"/>
      <c r="M181" s="252"/>
      <c r="N181" s="252"/>
      <c r="O181" s="252"/>
      <c r="P181" s="252"/>
      <c r="Q181" s="252"/>
      <c r="R181" s="252"/>
      <c r="S181" s="252"/>
      <c r="T181" s="252"/>
      <c r="U181" s="252"/>
      <c r="V181" s="252"/>
      <c r="W181" s="252"/>
      <c r="X181" s="252"/>
      <c r="Y181" s="252"/>
      <c r="Z181" s="252"/>
    </row>
    <row r="182" ht="15.75" customHeight="1">
      <c r="A182" s="252"/>
      <c r="B182" s="252"/>
      <c r="C182" s="252"/>
      <c r="D182" s="252"/>
      <c r="E182" s="252"/>
      <c r="F182" s="252"/>
      <c r="G182" s="252"/>
      <c r="H182" s="252"/>
      <c r="I182" s="252"/>
      <c r="J182" s="252"/>
      <c r="K182" s="252"/>
      <c r="L182" s="252"/>
      <c r="M182" s="252"/>
      <c r="N182" s="252"/>
      <c r="O182" s="252"/>
      <c r="P182" s="252"/>
      <c r="Q182" s="252"/>
      <c r="R182" s="252"/>
      <c r="S182" s="252"/>
      <c r="T182" s="252"/>
      <c r="U182" s="252"/>
      <c r="V182" s="252"/>
      <c r="W182" s="252"/>
      <c r="X182" s="252"/>
      <c r="Y182" s="252"/>
      <c r="Z182" s="252"/>
    </row>
    <row r="183" ht="15.75" customHeight="1">
      <c r="A183" s="252"/>
      <c r="B183" s="252"/>
      <c r="C183" s="252"/>
      <c r="D183" s="252"/>
      <c r="E183" s="252"/>
      <c r="F183" s="252"/>
      <c r="G183" s="252"/>
      <c r="H183" s="252"/>
      <c r="I183" s="252"/>
      <c r="J183" s="252"/>
      <c r="K183" s="252"/>
      <c r="L183" s="252"/>
      <c r="M183" s="252"/>
      <c r="N183" s="252"/>
      <c r="O183" s="252"/>
      <c r="P183" s="252"/>
      <c r="Q183" s="252"/>
      <c r="R183" s="252"/>
      <c r="S183" s="252"/>
      <c r="T183" s="252"/>
      <c r="U183" s="252"/>
      <c r="V183" s="252"/>
      <c r="W183" s="252"/>
      <c r="X183" s="252"/>
      <c r="Y183" s="252"/>
      <c r="Z183" s="252"/>
    </row>
    <row r="184" ht="15.75" customHeight="1">
      <c r="A184" s="252"/>
      <c r="B184" s="252"/>
      <c r="C184" s="252"/>
      <c r="D184" s="252"/>
      <c r="E184" s="252"/>
      <c r="F184" s="252"/>
      <c r="G184" s="252"/>
      <c r="H184" s="252"/>
      <c r="I184" s="252"/>
      <c r="J184" s="252"/>
      <c r="K184" s="252"/>
      <c r="L184" s="252"/>
      <c r="M184" s="252"/>
      <c r="N184" s="252"/>
      <c r="O184" s="252"/>
      <c r="P184" s="252"/>
      <c r="Q184" s="252"/>
      <c r="R184" s="252"/>
      <c r="S184" s="252"/>
      <c r="T184" s="252"/>
      <c r="U184" s="252"/>
      <c r="V184" s="252"/>
      <c r="W184" s="252"/>
      <c r="X184" s="252"/>
      <c r="Y184" s="252"/>
      <c r="Z184" s="252"/>
    </row>
    <row r="185" ht="15.75" customHeight="1">
      <c r="A185" s="252"/>
      <c r="B185" s="252"/>
      <c r="C185" s="252"/>
      <c r="D185" s="252"/>
      <c r="E185" s="252"/>
      <c r="F185" s="252"/>
      <c r="G185" s="252"/>
      <c r="H185" s="252"/>
      <c r="I185" s="252"/>
      <c r="J185" s="252"/>
      <c r="K185" s="252"/>
      <c r="L185" s="252"/>
      <c r="M185" s="252"/>
      <c r="N185" s="252"/>
      <c r="O185" s="252"/>
      <c r="P185" s="252"/>
      <c r="Q185" s="252"/>
      <c r="R185" s="252"/>
      <c r="S185" s="252"/>
      <c r="T185" s="252"/>
      <c r="U185" s="252"/>
      <c r="V185" s="252"/>
      <c r="W185" s="252"/>
      <c r="X185" s="252"/>
      <c r="Y185" s="252"/>
      <c r="Z185" s="252"/>
    </row>
    <row r="186" ht="15.75" customHeight="1">
      <c r="A186" s="252"/>
      <c r="B186" s="252"/>
      <c r="C186" s="252"/>
      <c r="D186" s="252"/>
      <c r="E186" s="252"/>
      <c r="F186" s="252"/>
      <c r="G186" s="252"/>
      <c r="H186" s="252"/>
      <c r="I186" s="252"/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  <c r="Y186" s="252"/>
      <c r="Z186" s="252"/>
    </row>
    <row r="187" ht="15.75" customHeight="1">
      <c r="A187" s="252"/>
      <c r="B187" s="252"/>
      <c r="C187" s="252"/>
      <c r="D187" s="252"/>
      <c r="E187" s="252"/>
      <c r="F187" s="252"/>
      <c r="G187" s="252"/>
      <c r="H187" s="252"/>
      <c r="I187" s="252"/>
      <c r="J187" s="252"/>
      <c r="K187" s="252"/>
      <c r="L187" s="252"/>
      <c r="M187" s="252"/>
      <c r="N187" s="252"/>
      <c r="O187" s="252"/>
      <c r="P187" s="252"/>
      <c r="Q187" s="252"/>
      <c r="R187" s="252"/>
      <c r="S187" s="252"/>
      <c r="T187" s="252"/>
      <c r="U187" s="252"/>
      <c r="V187" s="252"/>
      <c r="W187" s="252"/>
      <c r="X187" s="252"/>
      <c r="Y187" s="252"/>
      <c r="Z187" s="252"/>
    </row>
    <row r="188" ht="15.75" customHeight="1">
      <c r="A188" s="252"/>
      <c r="B188" s="252"/>
      <c r="C188" s="252"/>
      <c r="D188" s="252"/>
      <c r="E188" s="252"/>
      <c r="F188" s="252"/>
      <c r="G188" s="252"/>
      <c r="H188" s="252"/>
      <c r="I188" s="252"/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  <c r="Y188" s="252"/>
      <c r="Z188" s="252"/>
    </row>
    <row r="189" ht="15.75" customHeight="1">
      <c r="A189" s="252"/>
      <c r="B189" s="252"/>
      <c r="C189" s="252"/>
      <c r="D189" s="252"/>
      <c r="E189" s="252"/>
      <c r="F189" s="252"/>
      <c r="G189" s="252"/>
      <c r="H189" s="252"/>
      <c r="I189" s="252"/>
      <c r="J189" s="252"/>
      <c r="K189" s="252"/>
      <c r="L189" s="252"/>
      <c r="M189" s="252"/>
      <c r="N189" s="252"/>
      <c r="O189" s="252"/>
      <c r="P189" s="252"/>
      <c r="Q189" s="252"/>
      <c r="R189" s="252"/>
      <c r="S189" s="252"/>
      <c r="T189" s="252"/>
      <c r="U189" s="252"/>
      <c r="V189" s="252"/>
      <c r="W189" s="252"/>
      <c r="X189" s="252"/>
      <c r="Y189" s="252"/>
      <c r="Z189" s="252"/>
    </row>
    <row r="190" ht="15.75" customHeight="1">
      <c r="A190" s="252"/>
      <c r="B190" s="252"/>
      <c r="C190" s="252"/>
      <c r="D190" s="252"/>
      <c r="E190" s="252"/>
      <c r="F190" s="252"/>
      <c r="G190" s="252"/>
      <c r="H190" s="252"/>
      <c r="I190" s="252"/>
      <c r="J190" s="252"/>
      <c r="K190" s="252"/>
      <c r="L190" s="252"/>
      <c r="M190" s="252"/>
      <c r="N190" s="252"/>
      <c r="O190" s="252"/>
      <c r="P190" s="252"/>
      <c r="Q190" s="252"/>
      <c r="R190" s="252"/>
      <c r="S190" s="252"/>
      <c r="T190" s="252"/>
      <c r="U190" s="252"/>
      <c r="V190" s="252"/>
      <c r="W190" s="252"/>
      <c r="X190" s="252"/>
      <c r="Y190" s="252"/>
      <c r="Z190" s="252"/>
    </row>
    <row r="191" ht="15.75" customHeight="1">
      <c r="A191" s="252"/>
      <c r="B191" s="252"/>
      <c r="C191" s="252"/>
      <c r="D191" s="252"/>
      <c r="E191" s="252"/>
      <c r="F191" s="252"/>
      <c r="G191" s="252"/>
      <c r="H191" s="252"/>
      <c r="I191" s="252"/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  <c r="Y191" s="252"/>
      <c r="Z191" s="252"/>
    </row>
    <row r="192" ht="15.75" customHeight="1">
      <c r="A192" s="252"/>
      <c r="B192" s="252"/>
      <c r="C192" s="252"/>
      <c r="D192" s="252"/>
      <c r="E192" s="252"/>
      <c r="F192" s="252"/>
      <c r="G192" s="252"/>
      <c r="H192" s="252"/>
      <c r="I192" s="252"/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  <c r="Y192" s="252"/>
      <c r="Z192" s="252"/>
    </row>
    <row r="193" ht="15.75" customHeight="1">
      <c r="A193" s="252"/>
      <c r="B193" s="252"/>
      <c r="C193" s="252"/>
      <c r="D193" s="252"/>
      <c r="E193" s="252"/>
      <c r="F193" s="252"/>
      <c r="G193" s="252"/>
      <c r="H193" s="252"/>
      <c r="I193" s="252"/>
      <c r="J193" s="252"/>
      <c r="K193" s="252"/>
      <c r="L193" s="252"/>
      <c r="M193" s="252"/>
      <c r="N193" s="252"/>
      <c r="O193" s="252"/>
      <c r="P193" s="252"/>
      <c r="Q193" s="252"/>
      <c r="R193" s="252"/>
      <c r="S193" s="252"/>
      <c r="T193" s="252"/>
      <c r="U193" s="252"/>
      <c r="V193" s="252"/>
      <c r="W193" s="252"/>
      <c r="X193" s="252"/>
      <c r="Y193" s="252"/>
      <c r="Z193" s="252"/>
    </row>
    <row r="194" ht="15.75" customHeight="1">
      <c r="A194" s="252"/>
      <c r="B194" s="252"/>
      <c r="C194" s="252"/>
      <c r="D194" s="252"/>
      <c r="E194" s="252"/>
      <c r="F194" s="252"/>
      <c r="G194" s="252"/>
      <c r="H194" s="252"/>
      <c r="I194" s="252"/>
      <c r="J194" s="252"/>
      <c r="K194" s="252"/>
      <c r="L194" s="252"/>
      <c r="M194" s="252"/>
      <c r="N194" s="252"/>
      <c r="O194" s="252"/>
      <c r="P194" s="252"/>
      <c r="Q194" s="252"/>
      <c r="R194" s="252"/>
      <c r="S194" s="252"/>
      <c r="T194" s="252"/>
      <c r="U194" s="252"/>
      <c r="V194" s="252"/>
      <c r="W194" s="252"/>
      <c r="X194" s="252"/>
      <c r="Y194" s="252"/>
      <c r="Z194" s="252"/>
    </row>
    <row r="195" ht="15.75" customHeight="1">
      <c r="A195" s="252"/>
      <c r="B195" s="252"/>
      <c r="C195" s="252"/>
      <c r="D195" s="252"/>
      <c r="E195" s="252"/>
      <c r="F195" s="252"/>
      <c r="G195" s="252"/>
      <c r="H195" s="252"/>
      <c r="I195" s="252"/>
      <c r="J195" s="252"/>
      <c r="K195" s="252"/>
      <c r="L195" s="252"/>
      <c r="M195" s="252"/>
      <c r="N195" s="252"/>
      <c r="O195" s="252"/>
      <c r="P195" s="252"/>
      <c r="Q195" s="252"/>
      <c r="R195" s="252"/>
      <c r="S195" s="252"/>
      <c r="T195" s="252"/>
      <c r="U195" s="252"/>
      <c r="V195" s="252"/>
      <c r="W195" s="252"/>
      <c r="X195" s="252"/>
      <c r="Y195" s="252"/>
      <c r="Z195" s="252"/>
    </row>
    <row r="196" ht="15.75" customHeight="1">
      <c r="A196" s="252"/>
      <c r="B196" s="252"/>
      <c r="C196" s="252"/>
      <c r="D196" s="252"/>
      <c r="E196" s="252"/>
      <c r="F196" s="252"/>
      <c r="G196" s="252"/>
      <c r="H196" s="252"/>
      <c r="I196" s="252"/>
      <c r="J196" s="252"/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  <c r="Y196" s="252"/>
      <c r="Z196" s="252"/>
    </row>
    <row r="197" ht="15.75" customHeight="1">
      <c r="A197" s="252"/>
      <c r="B197" s="252"/>
      <c r="C197" s="252"/>
      <c r="D197" s="252"/>
      <c r="E197" s="252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252"/>
      <c r="S197" s="252"/>
      <c r="T197" s="252"/>
      <c r="U197" s="252"/>
      <c r="V197" s="252"/>
      <c r="W197" s="252"/>
      <c r="X197" s="252"/>
      <c r="Y197" s="252"/>
      <c r="Z197" s="252"/>
    </row>
    <row r="198" ht="15.75" customHeight="1">
      <c r="A198" s="252"/>
      <c r="B198" s="252"/>
      <c r="C198" s="252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  <c r="P198" s="252"/>
      <c r="Q198" s="252"/>
      <c r="R198" s="252"/>
      <c r="S198" s="252"/>
      <c r="T198" s="252"/>
      <c r="U198" s="252"/>
      <c r="V198" s="252"/>
      <c r="W198" s="252"/>
      <c r="X198" s="252"/>
      <c r="Y198" s="252"/>
      <c r="Z198" s="252"/>
    </row>
    <row r="199" ht="15.75" customHeight="1">
      <c r="A199" s="252"/>
      <c r="B199" s="252"/>
      <c r="C199" s="252"/>
      <c r="D199" s="252"/>
      <c r="E199" s="252"/>
      <c r="F199" s="252"/>
      <c r="G199" s="252"/>
      <c r="H199" s="252"/>
      <c r="I199" s="252"/>
      <c r="J199" s="252"/>
      <c r="K199" s="252"/>
      <c r="L199" s="252"/>
      <c r="M199" s="252"/>
      <c r="N199" s="252"/>
      <c r="O199" s="252"/>
      <c r="P199" s="252"/>
      <c r="Q199" s="252"/>
      <c r="R199" s="252"/>
      <c r="S199" s="252"/>
      <c r="T199" s="252"/>
      <c r="U199" s="252"/>
      <c r="V199" s="252"/>
      <c r="W199" s="252"/>
      <c r="X199" s="252"/>
      <c r="Y199" s="252"/>
      <c r="Z199" s="252"/>
    </row>
    <row r="200" ht="15.75" customHeight="1">
      <c r="A200" s="252"/>
      <c r="B200" s="252"/>
      <c r="C200" s="252"/>
      <c r="D200" s="252"/>
      <c r="E200" s="252"/>
      <c r="F200" s="252"/>
      <c r="G200" s="252"/>
      <c r="H200" s="252"/>
      <c r="I200" s="252"/>
      <c r="J200" s="252"/>
      <c r="K200" s="252"/>
      <c r="L200" s="252"/>
      <c r="M200" s="252"/>
      <c r="N200" s="252"/>
      <c r="O200" s="252"/>
      <c r="P200" s="252"/>
      <c r="Q200" s="252"/>
      <c r="R200" s="252"/>
      <c r="S200" s="252"/>
      <c r="T200" s="252"/>
      <c r="U200" s="252"/>
      <c r="V200" s="252"/>
      <c r="W200" s="252"/>
      <c r="X200" s="252"/>
      <c r="Y200" s="252"/>
      <c r="Z200" s="252"/>
    </row>
    <row r="201" ht="15.75" customHeight="1">
      <c r="A201" s="252"/>
      <c r="B201" s="252"/>
      <c r="C201" s="252"/>
      <c r="D201" s="252"/>
      <c r="E201" s="252"/>
      <c r="F201" s="252"/>
      <c r="G201" s="252"/>
      <c r="H201" s="252"/>
      <c r="I201" s="252"/>
      <c r="J201" s="252"/>
      <c r="K201" s="252"/>
      <c r="L201" s="252"/>
      <c r="M201" s="252"/>
      <c r="N201" s="252"/>
      <c r="O201" s="252"/>
      <c r="P201" s="252"/>
      <c r="Q201" s="252"/>
      <c r="R201" s="252"/>
      <c r="S201" s="252"/>
      <c r="T201" s="252"/>
      <c r="U201" s="252"/>
      <c r="V201" s="252"/>
      <c r="W201" s="252"/>
      <c r="X201" s="252"/>
      <c r="Y201" s="252"/>
      <c r="Z201" s="252"/>
    </row>
    <row r="202" ht="15.75" customHeight="1">
      <c r="A202" s="252"/>
      <c r="B202" s="252"/>
      <c r="C202" s="252"/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2"/>
      <c r="Z202" s="252"/>
    </row>
    <row r="203" ht="15.75" customHeight="1">
      <c r="A203" s="252"/>
      <c r="B203" s="252"/>
      <c r="C203" s="252"/>
      <c r="D203" s="252"/>
      <c r="E203" s="252"/>
      <c r="F203" s="252"/>
      <c r="G203" s="252"/>
      <c r="H203" s="252"/>
      <c r="I203" s="252"/>
      <c r="J203" s="252"/>
      <c r="K203" s="252"/>
      <c r="L203" s="252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  <c r="Y203" s="252"/>
      <c r="Z203" s="252"/>
    </row>
    <row r="204" ht="15.75" customHeight="1">
      <c r="A204" s="252"/>
      <c r="B204" s="252"/>
      <c r="C204" s="252"/>
      <c r="D204" s="252"/>
      <c r="E204" s="252"/>
      <c r="F204" s="252"/>
      <c r="G204" s="252"/>
      <c r="H204" s="252"/>
      <c r="I204" s="252"/>
      <c r="J204" s="252"/>
      <c r="K204" s="252"/>
      <c r="L204" s="252"/>
      <c r="M204" s="252"/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  <c r="Y204" s="252"/>
      <c r="Z204" s="252"/>
    </row>
    <row r="205" ht="15.75" customHeight="1">
      <c r="A205" s="252"/>
      <c r="B205" s="252"/>
      <c r="C205" s="252"/>
      <c r="D205" s="252"/>
      <c r="E205" s="252"/>
      <c r="F205" s="252"/>
      <c r="G205" s="252"/>
      <c r="H205" s="252"/>
      <c r="I205" s="252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  <c r="Z205" s="252"/>
    </row>
    <row r="206" ht="15.75" customHeight="1">
      <c r="A206" s="252"/>
      <c r="B206" s="252"/>
      <c r="C206" s="252"/>
      <c r="D206" s="252"/>
      <c r="E206" s="252"/>
      <c r="F206" s="252"/>
      <c r="G206" s="252"/>
      <c r="H206" s="252"/>
      <c r="I206" s="252"/>
      <c r="J206" s="252"/>
      <c r="K206" s="252"/>
      <c r="L206" s="252"/>
      <c r="M206" s="252"/>
      <c r="N206" s="252"/>
      <c r="O206" s="252"/>
      <c r="P206" s="252"/>
      <c r="Q206" s="252"/>
      <c r="R206" s="252"/>
      <c r="S206" s="252"/>
      <c r="T206" s="252"/>
      <c r="U206" s="252"/>
      <c r="V206" s="252"/>
      <c r="W206" s="252"/>
      <c r="X206" s="252"/>
      <c r="Y206" s="252"/>
      <c r="Z206" s="252"/>
    </row>
    <row r="207" ht="15.75" customHeight="1">
      <c r="A207" s="252"/>
      <c r="B207" s="252"/>
      <c r="C207" s="252"/>
      <c r="D207" s="252"/>
      <c r="E207" s="252"/>
      <c r="F207" s="252"/>
      <c r="G207" s="252"/>
      <c r="H207" s="252"/>
      <c r="I207" s="252"/>
      <c r="J207" s="252"/>
      <c r="K207" s="252"/>
      <c r="L207" s="252"/>
      <c r="M207" s="252"/>
      <c r="N207" s="252"/>
      <c r="O207" s="252"/>
      <c r="P207" s="252"/>
      <c r="Q207" s="252"/>
      <c r="R207" s="252"/>
      <c r="S207" s="252"/>
      <c r="T207" s="252"/>
      <c r="U207" s="252"/>
      <c r="V207" s="252"/>
      <c r="W207" s="252"/>
      <c r="X207" s="252"/>
      <c r="Y207" s="252"/>
      <c r="Z207" s="252"/>
    </row>
    <row r="208" ht="15.75" customHeight="1">
      <c r="A208" s="252"/>
      <c r="B208" s="252"/>
      <c r="C208" s="252"/>
      <c r="D208" s="252"/>
      <c r="E208" s="252"/>
      <c r="F208" s="252"/>
      <c r="G208" s="252"/>
      <c r="H208" s="252"/>
      <c r="I208" s="252"/>
      <c r="J208" s="252"/>
      <c r="K208" s="252"/>
      <c r="L208" s="252"/>
      <c r="M208" s="252"/>
      <c r="N208" s="252"/>
      <c r="O208" s="252"/>
      <c r="P208" s="252"/>
      <c r="Q208" s="252"/>
      <c r="R208" s="252"/>
      <c r="S208" s="252"/>
      <c r="T208" s="252"/>
      <c r="U208" s="252"/>
      <c r="V208" s="252"/>
      <c r="W208" s="252"/>
      <c r="X208" s="252"/>
      <c r="Y208" s="252"/>
      <c r="Z208" s="252"/>
    </row>
    <row r="209" ht="15.75" customHeight="1">
      <c r="A209" s="252"/>
      <c r="B209" s="252"/>
      <c r="C209" s="252"/>
      <c r="D209" s="252"/>
      <c r="E209" s="252"/>
      <c r="F209" s="252"/>
      <c r="G209" s="252"/>
      <c r="H209" s="252"/>
      <c r="I209" s="252"/>
      <c r="J209" s="252"/>
      <c r="K209" s="252"/>
      <c r="L209" s="252"/>
      <c r="M209" s="252"/>
      <c r="N209" s="252"/>
      <c r="O209" s="252"/>
      <c r="P209" s="252"/>
      <c r="Q209" s="252"/>
      <c r="R209" s="252"/>
      <c r="S209" s="252"/>
      <c r="T209" s="252"/>
      <c r="U209" s="252"/>
      <c r="V209" s="252"/>
      <c r="W209" s="252"/>
      <c r="X209" s="252"/>
      <c r="Y209" s="252"/>
      <c r="Z209" s="252"/>
    </row>
    <row r="210" ht="15.75" customHeight="1">
      <c r="A210" s="252"/>
      <c r="B210" s="252"/>
      <c r="C210" s="252"/>
      <c r="D210" s="252"/>
      <c r="E210" s="252"/>
      <c r="F210" s="252"/>
      <c r="G210" s="252"/>
      <c r="H210" s="252"/>
      <c r="I210" s="252"/>
      <c r="J210" s="252"/>
      <c r="K210" s="252"/>
      <c r="L210" s="252"/>
      <c r="M210" s="252"/>
      <c r="N210" s="252"/>
      <c r="O210" s="252"/>
      <c r="P210" s="252"/>
      <c r="Q210" s="252"/>
      <c r="R210" s="252"/>
      <c r="S210" s="252"/>
      <c r="T210" s="252"/>
      <c r="U210" s="252"/>
      <c r="V210" s="252"/>
      <c r="W210" s="252"/>
      <c r="X210" s="252"/>
      <c r="Y210" s="252"/>
      <c r="Z210" s="252"/>
    </row>
    <row r="211" ht="15.75" customHeight="1">
      <c r="A211" s="252"/>
      <c r="B211" s="252"/>
      <c r="C211" s="252"/>
      <c r="D211" s="252"/>
      <c r="E211" s="252"/>
      <c r="F211" s="252"/>
      <c r="G211" s="252"/>
      <c r="H211" s="252"/>
      <c r="I211" s="252"/>
      <c r="J211" s="252"/>
      <c r="K211" s="252"/>
      <c r="L211" s="252"/>
      <c r="M211" s="252"/>
      <c r="N211" s="252"/>
      <c r="O211" s="252"/>
      <c r="P211" s="252"/>
      <c r="Q211" s="252"/>
      <c r="R211" s="252"/>
      <c r="S211" s="252"/>
      <c r="T211" s="252"/>
      <c r="U211" s="252"/>
      <c r="V211" s="252"/>
      <c r="W211" s="252"/>
      <c r="X211" s="252"/>
      <c r="Y211" s="252"/>
      <c r="Z211" s="252"/>
    </row>
    <row r="212" ht="15.75" customHeight="1">
      <c r="A212" s="252"/>
      <c r="B212" s="252"/>
      <c r="C212" s="252"/>
      <c r="D212" s="252"/>
      <c r="E212" s="252"/>
      <c r="F212" s="252"/>
      <c r="G212" s="252"/>
      <c r="H212" s="252"/>
      <c r="I212" s="252"/>
      <c r="J212" s="252"/>
      <c r="K212" s="252"/>
      <c r="L212" s="252"/>
      <c r="M212" s="252"/>
      <c r="N212" s="252"/>
      <c r="O212" s="252"/>
      <c r="P212" s="252"/>
      <c r="Q212" s="252"/>
      <c r="R212" s="252"/>
      <c r="S212" s="252"/>
      <c r="T212" s="252"/>
      <c r="U212" s="252"/>
      <c r="V212" s="252"/>
      <c r="W212" s="252"/>
      <c r="X212" s="252"/>
      <c r="Y212" s="252"/>
      <c r="Z212" s="252"/>
    </row>
    <row r="213" ht="15.75" customHeight="1">
      <c r="A213" s="252"/>
      <c r="B213" s="252"/>
      <c r="C213" s="252"/>
      <c r="D213" s="252"/>
      <c r="E213" s="252"/>
      <c r="F213" s="252"/>
      <c r="G213" s="252"/>
      <c r="H213" s="252"/>
      <c r="I213" s="252"/>
      <c r="J213" s="252"/>
      <c r="K213" s="252"/>
      <c r="L213" s="252"/>
      <c r="M213" s="252"/>
      <c r="N213" s="252"/>
      <c r="O213" s="252"/>
      <c r="P213" s="252"/>
      <c r="Q213" s="252"/>
      <c r="R213" s="252"/>
      <c r="S213" s="252"/>
      <c r="T213" s="252"/>
      <c r="U213" s="252"/>
      <c r="V213" s="252"/>
      <c r="W213" s="252"/>
      <c r="X213" s="252"/>
      <c r="Y213" s="252"/>
      <c r="Z213" s="252"/>
    </row>
    <row r="214" ht="15.75" customHeight="1">
      <c r="A214" s="252"/>
      <c r="B214" s="252"/>
      <c r="C214" s="252"/>
      <c r="D214" s="252"/>
      <c r="E214" s="252"/>
      <c r="F214" s="252"/>
      <c r="G214" s="252"/>
      <c r="H214" s="252"/>
      <c r="I214" s="252"/>
      <c r="J214" s="252"/>
      <c r="K214" s="252"/>
      <c r="L214" s="252"/>
      <c r="M214" s="252"/>
      <c r="N214" s="252"/>
      <c r="O214" s="252"/>
      <c r="P214" s="252"/>
      <c r="Q214" s="252"/>
      <c r="R214" s="252"/>
      <c r="S214" s="252"/>
      <c r="T214" s="252"/>
      <c r="U214" s="252"/>
      <c r="V214" s="252"/>
      <c r="W214" s="252"/>
      <c r="X214" s="252"/>
      <c r="Y214" s="252"/>
      <c r="Z214" s="252"/>
    </row>
    <row r="215" ht="15.75" customHeight="1">
      <c r="A215" s="252"/>
      <c r="B215" s="252"/>
      <c r="C215" s="252"/>
      <c r="D215" s="252"/>
      <c r="E215" s="252"/>
      <c r="F215" s="252"/>
      <c r="G215" s="252"/>
      <c r="H215" s="252"/>
      <c r="I215" s="252"/>
      <c r="J215" s="252"/>
      <c r="K215" s="252"/>
      <c r="L215" s="252"/>
      <c r="M215" s="252"/>
      <c r="N215" s="252"/>
      <c r="O215" s="252"/>
      <c r="P215" s="252"/>
      <c r="Q215" s="252"/>
      <c r="R215" s="252"/>
      <c r="S215" s="252"/>
      <c r="T215" s="252"/>
      <c r="U215" s="252"/>
      <c r="V215" s="252"/>
      <c r="W215" s="252"/>
      <c r="X215" s="252"/>
      <c r="Y215" s="252"/>
      <c r="Z215" s="252"/>
    </row>
    <row r="216" ht="15.75" customHeight="1">
      <c r="A216" s="252"/>
      <c r="B216" s="252"/>
      <c r="C216" s="252"/>
      <c r="D216" s="252"/>
      <c r="E216" s="252"/>
      <c r="F216" s="252"/>
      <c r="G216" s="252"/>
      <c r="H216" s="252"/>
      <c r="I216" s="252"/>
      <c r="J216" s="252"/>
      <c r="K216" s="252"/>
      <c r="L216" s="252"/>
      <c r="M216" s="252"/>
      <c r="N216" s="252"/>
      <c r="O216" s="252"/>
      <c r="P216" s="252"/>
      <c r="Q216" s="252"/>
      <c r="R216" s="252"/>
      <c r="S216" s="252"/>
      <c r="T216" s="252"/>
      <c r="U216" s="252"/>
      <c r="V216" s="252"/>
      <c r="W216" s="252"/>
      <c r="X216" s="252"/>
      <c r="Y216" s="252"/>
      <c r="Z216" s="252"/>
    </row>
    <row r="217" ht="15.75" customHeight="1">
      <c r="A217" s="252"/>
      <c r="B217" s="252"/>
      <c r="C217" s="252"/>
      <c r="D217" s="252"/>
      <c r="E217" s="252"/>
      <c r="F217" s="252"/>
      <c r="G217" s="252"/>
      <c r="H217" s="252"/>
      <c r="I217" s="252"/>
      <c r="J217" s="252"/>
      <c r="K217" s="252"/>
      <c r="L217" s="252"/>
      <c r="M217" s="252"/>
      <c r="N217" s="252"/>
      <c r="O217" s="252"/>
      <c r="P217" s="252"/>
      <c r="Q217" s="252"/>
      <c r="R217" s="252"/>
      <c r="S217" s="252"/>
      <c r="T217" s="252"/>
      <c r="U217" s="252"/>
      <c r="V217" s="252"/>
      <c r="W217" s="252"/>
      <c r="X217" s="252"/>
      <c r="Y217" s="252"/>
      <c r="Z217" s="252"/>
    </row>
    <row r="218" ht="15.75" customHeight="1">
      <c r="A218" s="252"/>
      <c r="B218" s="252"/>
      <c r="C218" s="252"/>
      <c r="D218" s="252"/>
      <c r="E218" s="252"/>
      <c r="F218" s="252"/>
      <c r="G218" s="252"/>
      <c r="H218" s="252"/>
      <c r="I218" s="252"/>
      <c r="J218" s="252"/>
      <c r="K218" s="252"/>
      <c r="L218" s="252"/>
      <c r="M218" s="252"/>
      <c r="N218" s="252"/>
      <c r="O218" s="252"/>
      <c r="P218" s="252"/>
      <c r="Q218" s="252"/>
      <c r="R218" s="252"/>
      <c r="S218" s="252"/>
      <c r="T218" s="252"/>
      <c r="U218" s="252"/>
      <c r="V218" s="252"/>
      <c r="W218" s="252"/>
      <c r="X218" s="252"/>
      <c r="Y218" s="252"/>
      <c r="Z218" s="252"/>
    </row>
    <row r="219" ht="15.75" customHeight="1">
      <c r="A219" s="252"/>
      <c r="B219" s="252"/>
      <c r="C219" s="252"/>
      <c r="D219" s="252"/>
      <c r="E219" s="252"/>
      <c r="F219" s="252"/>
      <c r="G219" s="252"/>
      <c r="H219" s="252"/>
      <c r="I219" s="252"/>
      <c r="J219" s="252"/>
      <c r="K219" s="252"/>
      <c r="L219" s="252"/>
      <c r="M219" s="252"/>
      <c r="N219" s="252"/>
      <c r="O219" s="252"/>
      <c r="P219" s="252"/>
      <c r="Q219" s="252"/>
      <c r="R219" s="252"/>
      <c r="S219" s="252"/>
      <c r="T219" s="252"/>
      <c r="U219" s="252"/>
      <c r="V219" s="252"/>
      <c r="W219" s="252"/>
      <c r="X219" s="252"/>
      <c r="Y219" s="252"/>
      <c r="Z219" s="252"/>
    </row>
    <row r="220" ht="15.75" customHeight="1">
      <c r="A220" s="252"/>
      <c r="B220" s="252"/>
      <c r="C220" s="252"/>
      <c r="D220" s="252"/>
      <c r="E220" s="252"/>
      <c r="F220" s="252"/>
      <c r="G220" s="252"/>
      <c r="H220" s="252"/>
      <c r="I220" s="252"/>
      <c r="J220" s="252"/>
      <c r="K220" s="252"/>
      <c r="L220" s="252"/>
      <c r="M220" s="252"/>
      <c r="N220" s="252"/>
      <c r="O220" s="252"/>
      <c r="P220" s="252"/>
      <c r="Q220" s="252"/>
      <c r="R220" s="252"/>
      <c r="S220" s="252"/>
      <c r="T220" s="252"/>
      <c r="U220" s="252"/>
      <c r="V220" s="252"/>
      <c r="W220" s="252"/>
      <c r="X220" s="252"/>
      <c r="Y220" s="252"/>
      <c r="Z220" s="252"/>
    </row>
    <row r="221" ht="15.75" customHeight="1">
      <c r="A221" s="252"/>
      <c r="B221" s="252"/>
      <c r="C221" s="252"/>
      <c r="D221" s="252"/>
      <c r="E221" s="252"/>
      <c r="F221" s="252"/>
      <c r="G221" s="252"/>
      <c r="H221" s="252"/>
      <c r="I221" s="252"/>
      <c r="J221" s="252"/>
      <c r="K221" s="252"/>
      <c r="L221" s="252"/>
      <c r="M221" s="252"/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  <c r="Y221" s="252"/>
      <c r="Z221" s="252"/>
    </row>
    <row r="222" ht="15.75" customHeight="1">
      <c r="A222" s="252"/>
      <c r="B222" s="252"/>
      <c r="C222" s="252"/>
      <c r="D222" s="252"/>
      <c r="E222" s="252"/>
      <c r="F222" s="252"/>
      <c r="G222" s="252"/>
      <c r="H222" s="252"/>
      <c r="I222" s="252"/>
      <c r="J222" s="252"/>
      <c r="K222" s="252"/>
      <c r="L222" s="252"/>
      <c r="M222" s="252"/>
      <c r="N222" s="252"/>
      <c r="O222" s="252"/>
      <c r="P222" s="252"/>
      <c r="Q222" s="252"/>
      <c r="R222" s="252"/>
      <c r="S222" s="252"/>
      <c r="T222" s="252"/>
      <c r="U222" s="252"/>
      <c r="V222" s="252"/>
      <c r="W222" s="252"/>
      <c r="X222" s="252"/>
      <c r="Y222" s="252"/>
      <c r="Z222" s="252"/>
    </row>
    <row r="223" ht="15.75" customHeight="1">
      <c r="A223" s="252"/>
      <c r="B223" s="252"/>
      <c r="C223" s="252"/>
      <c r="D223" s="252"/>
      <c r="E223" s="252"/>
      <c r="F223" s="252"/>
      <c r="G223" s="252"/>
      <c r="H223" s="252"/>
      <c r="I223" s="252"/>
      <c r="J223" s="252"/>
      <c r="K223" s="252"/>
      <c r="L223" s="252"/>
      <c r="M223" s="252"/>
      <c r="N223" s="252"/>
      <c r="O223" s="252"/>
      <c r="P223" s="252"/>
      <c r="Q223" s="252"/>
      <c r="R223" s="252"/>
      <c r="S223" s="252"/>
      <c r="T223" s="252"/>
      <c r="U223" s="252"/>
      <c r="V223" s="252"/>
      <c r="W223" s="252"/>
      <c r="X223" s="252"/>
      <c r="Y223" s="252"/>
      <c r="Z223" s="252"/>
    </row>
    <row r="224" ht="15.75" customHeight="1">
      <c r="A224" s="252"/>
      <c r="B224" s="252"/>
      <c r="C224" s="252"/>
      <c r="D224" s="252"/>
      <c r="E224" s="252"/>
      <c r="F224" s="252"/>
      <c r="G224" s="252"/>
      <c r="H224" s="252"/>
      <c r="I224" s="252"/>
      <c r="J224" s="252"/>
      <c r="K224" s="252"/>
      <c r="L224" s="252"/>
      <c r="M224" s="252"/>
      <c r="N224" s="252"/>
      <c r="O224" s="252"/>
      <c r="P224" s="252"/>
      <c r="Q224" s="252"/>
      <c r="R224" s="252"/>
      <c r="S224" s="252"/>
      <c r="T224" s="252"/>
      <c r="U224" s="252"/>
      <c r="V224" s="252"/>
      <c r="W224" s="252"/>
      <c r="X224" s="252"/>
      <c r="Y224" s="252"/>
      <c r="Z224" s="252"/>
    </row>
    <row r="225" ht="15.75" customHeight="1">
      <c r="A225" s="252"/>
      <c r="B225" s="252"/>
      <c r="C225" s="252"/>
      <c r="D225" s="252"/>
      <c r="E225" s="252"/>
      <c r="F225" s="252"/>
      <c r="G225" s="252"/>
      <c r="H225" s="252"/>
      <c r="I225" s="252"/>
      <c r="J225" s="252"/>
      <c r="K225" s="252"/>
      <c r="L225" s="252"/>
      <c r="M225" s="252"/>
      <c r="N225" s="252"/>
      <c r="O225" s="252"/>
      <c r="P225" s="252"/>
      <c r="Q225" s="252"/>
      <c r="R225" s="252"/>
      <c r="S225" s="252"/>
      <c r="T225" s="252"/>
      <c r="U225" s="252"/>
      <c r="V225" s="252"/>
      <c r="W225" s="252"/>
      <c r="X225" s="252"/>
      <c r="Y225" s="252"/>
      <c r="Z225" s="252"/>
    </row>
    <row r="226" ht="15.75" customHeight="1">
      <c r="A226" s="252"/>
      <c r="B226" s="252"/>
      <c r="C226" s="252"/>
      <c r="D226" s="252"/>
      <c r="E226" s="252"/>
      <c r="F226" s="252"/>
      <c r="G226" s="252"/>
      <c r="H226" s="252"/>
      <c r="I226" s="252"/>
      <c r="J226" s="252"/>
      <c r="K226" s="252"/>
      <c r="L226" s="252"/>
      <c r="M226" s="252"/>
      <c r="N226" s="252"/>
      <c r="O226" s="252"/>
      <c r="P226" s="252"/>
      <c r="Q226" s="252"/>
      <c r="R226" s="252"/>
      <c r="S226" s="252"/>
      <c r="T226" s="252"/>
      <c r="U226" s="252"/>
      <c r="V226" s="252"/>
      <c r="W226" s="252"/>
      <c r="X226" s="252"/>
      <c r="Y226" s="252"/>
      <c r="Z226" s="252"/>
    </row>
    <row r="227" ht="15.75" customHeight="1">
      <c r="A227" s="252"/>
      <c r="B227" s="252"/>
      <c r="C227" s="252"/>
      <c r="D227" s="252"/>
      <c r="E227" s="252"/>
      <c r="F227" s="252"/>
      <c r="G227" s="252"/>
      <c r="H227" s="252"/>
      <c r="I227" s="252"/>
      <c r="J227" s="252"/>
      <c r="K227" s="252"/>
      <c r="L227" s="252"/>
      <c r="M227" s="252"/>
      <c r="N227" s="252"/>
      <c r="O227" s="252"/>
      <c r="P227" s="252"/>
      <c r="Q227" s="252"/>
      <c r="R227" s="252"/>
      <c r="S227" s="252"/>
      <c r="T227" s="252"/>
      <c r="U227" s="252"/>
      <c r="V227" s="252"/>
      <c r="W227" s="252"/>
      <c r="X227" s="252"/>
      <c r="Y227" s="252"/>
      <c r="Z227" s="252"/>
    </row>
    <row r="228" ht="15.75" customHeight="1">
      <c r="A228" s="252"/>
      <c r="B228" s="252"/>
      <c r="C228" s="252"/>
      <c r="D228" s="252"/>
      <c r="E228" s="252"/>
      <c r="F228" s="252"/>
      <c r="G228" s="252"/>
      <c r="H228" s="252"/>
      <c r="I228" s="252"/>
      <c r="J228" s="252"/>
      <c r="K228" s="252"/>
      <c r="L228" s="252"/>
      <c r="M228" s="252"/>
      <c r="N228" s="252"/>
      <c r="O228" s="252"/>
      <c r="P228" s="252"/>
      <c r="Q228" s="252"/>
      <c r="R228" s="252"/>
      <c r="S228" s="252"/>
      <c r="T228" s="252"/>
      <c r="U228" s="252"/>
      <c r="V228" s="252"/>
      <c r="W228" s="252"/>
      <c r="X228" s="252"/>
      <c r="Y228" s="252"/>
      <c r="Z228" s="252"/>
    </row>
    <row r="229" ht="15.75" customHeight="1">
      <c r="A229" s="252"/>
      <c r="B229" s="252"/>
      <c r="C229" s="252"/>
      <c r="D229" s="252"/>
      <c r="E229" s="252"/>
      <c r="F229" s="252"/>
      <c r="G229" s="252"/>
      <c r="H229" s="252"/>
      <c r="I229" s="252"/>
      <c r="J229" s="252"/>
      <c r="K229" s="252"/>
      <c r="L229" s="252"/>
      <c r="M229" s="252"/>
      <c r="N229" s="252"/>
      <c r="O229" s="252"/>
      <c r="P229" s="252"/>
      <c r="Q229" s="252"/>
      <c r="R229" s="252"/>
      <c r="S229" s="252"/>
      <c r="T229" s="252"/>
      <c r="U229" s="252"/>
      <c r="V229" s="252"/>
      <c r="W229" s="252"/>
      <c r="X229" s="252"/>
      <c r="Y229" s="252"/>
      <c r="Z229" s="252"/>
    </row>
    <row r="230" ht="15.75" customHeight="1">
      <c r="A230" s="252"/>
      <c r="B230" s="252"/>
      <c r="C230" s="252"/>
      <c r="D230" s="252"/>
      <c r="E230" s="252"/>
      <c r="F230" s="252"/>
      <c r="G230" s="252"/>
      <c r="H230" s="252"/>
      <c r="I230" s="252"/>
      <c r="J230" s="252"/>
      <c r="K230" s="252"/>
      <c r="L230" s="252"/>
      <c r="M230" s="252"/>
      <c r="N230" s="252"/>
      <c r="O230" s="252"/>
      <c r="P230" s="252"/>
      <c r="Q230" s="252"/>
      <c r="R230" s="252"/>
      <c r="S230" s="252"/>
      <c r="T230" s="252"/>
      <c r="U230" s="252"/>
      <c r="V230" s="252"/>
      <c r="W230" s="252"/>
      <c r="X230" s="252"/>
      <c r="Y230" s="252"/>
      <c r="Z230" s="252"/>
    </row>
    <row r="231" ht="15.75" customHeight="1">
      <c r="A231" s="252"/>
      <c r="B231" s="252"/>
      <c r="C231" s="252"/>
      <c r="D231" s="252"/>
      <c r="E231" s="252"/>
      <c r="F231" s="252"/>
      <c r="G231" s="252"/>
      <c r="H231" s="252"/>
      <c r="I231" s="252"/>
      <c r="J231" s="252"/>
      <c r="K231" s="252"/>
      <c r="L231" s="252"/>
      <c r="M231" s="252"/>
      <c r="N231" s="252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  <c r="Y231" s="252"/>
      <c r="Z231" s="252"/>
    </row>
    <row r="232" ht="15.75" customHeight="1">
      <c r="A232" s="252"/>
      <c r="B232" s="252"/>
      <c r="C232" s="252"/>
      <c r="D232" s="252"/>
      <c r="E232" s="252"/>
      <c r="F232" s="252"/>
      <c r="G232" s="252"/>
      <c r="H232" s="252"/>
      <c r="I232" s="252"/>
      <c r="J232" s="252"/>
      <c r="K232" s="252"/>
      <c r="L232" s="252"/>
      <c r="M232" s="252"/>
      <c r="N232" s="252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  <c r="Y232" s="252"/>
      <c r="Z232" s="252"/>
    </row>
    <row r="233" ht="15.75" customHeight="1">
      <c r="A233" s="252"/>
      <c r="B233" s="252"/>
      <c r="C233" s="252"/>
      <c r="D233" s="252"/>
      <c r="E233" s="252"/>
      <c r="F233" s="252"/>
      <c r="G233" s="252"/>
      <c r="H233" s="252"/>
      <c r="I233" s="252"/>
      <c r="J233" s="252"/>
      <c r="K233" s="252"/>
      <c r="L233" s="252"/>
      <c r="M233" s="252"/>
      <c r="N233" s="252"/>
      <c r="O233" s="252"/>
      <c r="P233" s="252"/>
      <c r="Q233" s="252"/>
      <c r="R233" s="252"/>
      <c r="S233" s="252"/>
      <c r="T233" s="252"/>
      <c r="U233" s="252"/>
      <c r="V233" s="252"/>
      <c r="W233" s="252"/>
      <c r="X233" s="252"/>
      <c r="Y233" s="252"/>
      <c r="Z233" s="252"/>
    </row>
    <row r="234" ht="15.75" customHeight="1">
      <c r="A234" s="252"/>
      <c r="B234" s="252"/>
      <c r="C234" s="252"/>
      <c r="D234" s="252"/>
      <c r="E234" s="252"/>
      <c r="F234" s="252"/>
      <c r="G234" s="252"/>
      <c r="H234" s="252"/>
      <c r="I234" s="252"/>
      <c r="J234" s="252"/>
      <c r="K234" s="252"/>
      <c r="L234" s="252"/>
      <c r="M234" s="252"/>
      <c r="N234" s="252"/>
      <c r="O234" s="252"/>
      <c r="P234" s="252"/>
      <c r="Q234" s="252"/>
      <c r="R234" s="252"/>
      <c r="S234" s="252"/>
      <c r="T234" s="252"/>
      <c r="U234" s="252"/>
      <c r="V234" s="252"/>
      <c r="W234" s="252"/>
      <c r="X234" s="252"/>
      <c r="Y234" s="252"/>
      <c r="Z234" s="252"/>
    </row>
    <row r="235" ht="15.75" customHeight="1">
      <c r="A235" s="252"/>
      <c r="B235" s="252"/>
      <c r="C235" s="252"/>
      <c r="D235" s="252"/>
      <c r="E235" s="252"/>
      <c r="F235" s="252"/>
      <c r="G235" s="252"/>
      <c r="H235" s="252"/>
      <c r="I235" s="252"/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  <c r="Y235" s="252"/>
      <c r="Z235" s="252"/>
    </row>
    <row r="236" ht="15.75" customHeight="1">
      <c r="A236" s="252"/>
      <c r="B236" s="252"/>
      <c r="C236" s="252"/>
      <c r="D236" s="252"/>
      <c r="E236" s="252"/>
      <c r="F236" s="252"/>
      <c r="G236" s="252"/>
      <c r="H236" s="252"/>
      <c r="I236" s="252"/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2"/>
      <c r="Z236" s="252"/>
    </row>
    <row r="237" ht="15.75" customHeight="1">
      <c r="A237" s="252"/>
      <c r="B237" s="252"/>
      <c r="C237" s="252"/>
      <c r="D237" s="252"/>
      <c r="E237" s="252"/>
      <c r="F237" s="252"/>
      <c r="G237" s="252"/>
      <c r="H237" s="252"/>
      <c r="I237" s="252"/>
      <c r="J237" s="252"/>
      <c r="K237" s="252"/>
      <c r="L237" s="252"/>
      <c r="M237" s="252"/>
      <c r="N237" s="252"/>
      <c r="O237" s="252"/>
      <c r="P237" s="252"/>
      <c r="Q237" s="252"/>
      <c r="R237" s="252"/>
      <c r="S237" s="252"/>
      <c r="T237" s="252"/>
      <c r="U237" s="252"/>
      <c r="V237" s="252"/>
      <c r="W237" s="252"/>
      <c r="X237" s="252"/>
      <c r="Y237" s="252"/>
      <c r="Z237" s="252"/>
    </row>
    <row r="238" ht="15.75" customHeight="1">
      <c r="A238" s="252"/>
      <c r="B238" s="252"/>
      <c r="C238" s="252"/>
      <c r="D238" s="252"/>
      <c r="E238" s="252"/>
      <c r="F238" s="252"/>
      <c r="G238" s="252"/>
      <c r="H238" s="252"/>
      <c r="I238" s="252"/>
      <c r="J238" s="252"/>
      <c r="K238" s="252"/>
      <c r="L238" s="252"/>
      <c r="M238" s="252"/>
      <c r="N238" s="252"/>
      <c r="O238" s="252"/>
      <c r="P238" s="252"/>
      <c r="Q238" s="252"/>
      <c r="R238" s="252"/>
      <c r="S238" s="252"/>
      <c r="T238" s="252"/>
      <c r="U238" s="252"/>
      <c r="V238" s="252"/>
      <c r="W238" s="252"/>
      <c r="X238" s="252"/>
      <c r="Y238" s="252"/>
      <c r="Z238" s="252"/>
    </row>
    <row r="239" ht="15.75" customHeight="1">
      <c r="A239" s="252"/>
      <c r="B239" s="252"/>
      <c r="C239" s="252"/>
      <c r="D239" s="252"/>
      <c r="E239" s="252"/>
      <c r="F239" s="252"/>
      <c r="G239" s="252"/>
      <c r="H239" s="252"/>
      <c r="I239" s="252"/>
      <c r="J239" s="252"/>
      <c r="K239" s="252"/>
      <c r="L239" s="252"/>
      <c r="M239" s="252"/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  <c r="Y239" s="252"/>
      <c r="Z239" s="252"/>
    </row>
    <row r="240" ht="15.75" customHeight="1">
      <c r="A240" s="252"/>
      <c r="B240" s="252"/>
      <c r="C240" s="252"/>
      <c r="D240" s="252"/>
      <c r="E240" s="252"/>
      <c r="F240" s="252"/>
      <c r="G240" s="252"/>
      <c r="H240" s="252"/>
      <c r="I240" s="252"/>
      <c r="J240" s="252"/>
      <c r="K240" s="252"/>
      <c r="L240" s="252"/>
      <c r="M240" s="252"/>
      <c r="N240" s="252"/>
      <c r="O240" s="252"/>
      <c r="P240" s="252"/>
      <c r="Q240" s="252"/>
      <c r="R240" s="252"/>
      <c r="S240" s="252"/>
      <c r="T240" s="252"/>
      <c r="U240" s="252"/>
      <c r="V240" s="252"/>
      <c r="W240" s="252"/>
      <c r="X240" s="252"/>
      <c r="Y240" s="252"/>
      <c r="Z240" s="252"/>
    </row>
    <row r="241" ht="15.75" customHeight="1">
      <c r="A241" s="252"/>
      <c r="B241" s="252"/>
      <c r="C241" s="252"/>
      <c r="D241" s="252"/>
      <c r="E241" s="252"/>
      <c r="F241" s="252"/>
      <c r="G241" s="252"/>
      <c r="H241" s="252"/>
      <c r="I241" s="252"/>
      <c r="J241" s="252"/>
      <c r="K241" s="252"/>
      <c r="L241" s="252"/>
      <c r="M241" s="252"/>
      <c r="N241" s="252"/>
      <c r="O241" s="252"/>
      <c r="P241" s="252"/>
      <c r="Q241" s="252"/>
      <c r="R241" s="252"/>
      <c r="S241" s="252"/>
      <c r="T241" s="252"/>
      <c r="U241" s="252"/>
      <c r="V241" s="252"/>
      <c r="W241" s="252"/>
      <c r="X241" s="252"/>
      <c r="Y241" s="252"/>
      <c r="Z241" s="252"/>
    </row>
    <row r="242" ht="15.75" customHeight="1">
      <c r="A242" s="252"/>
      <c r="B242" s="252"/>
      <c r="C242" s="252"/>
      <c r="D242" s="252"/>
      <c r="E242" s="252"/>
      <c r="F242" s="252"/>
      <c r="G242" s="252"/>
      <c r="H242" s="252"/>
      <c r="I242" s="252"/>
      <c r="J242" s="252"/>
      <c r="K242" s="252"/>
      <c r="L242" s="252"/>
      <c r="M242" s="252"/>
      <c r="N242" s="252"/>
      <c r="O242" s="252"/>
      <c r="P242" s="252"/>
      <c r="Q242" s="252"/>
      <c r="R242" s="252"/>
      <c r="S242" s="252"/>
      <c r="T242" s="252"/>
      <c r="U242" s="252"/>
      <c r="V242" s="252"/>
      <c r="W242" s="252"/>
      <c r="X242" s="252"/>
      <c r="Y242" s="252"/>
      <c r="Z242" s="252"/>
    </row>
    <row r="243" ht="15.75" customHeight="1">
      <c r="A243" s="252"/>
      <c r="B243" s="252"/>
      <c r="C243" s="252"/>
      <c r="D243" s="252"/>
      <c r="E243" s="252"/>
      <c r="F243" s="252"/>
      <c r="G243" s="252"/>
      <c r="H243" s="252"/>
      <c r="I243" s="252"/>
      <c r="J243" s="252"/>
      <c r="K243" s="252"/>
      <c r="L243" s="252"/>
      <c r="M243" s="252"/>
      <c r="N243" s="252"/>
      <c r="O243" s="252"/>
      <c r="P243" s="252"/>
      <c r="Q243" s="252"/>
      <c r="R243" s="252"/>
      <c r="S243" s="252"/>
      <c r="T243" s="252"/>
      <c r="U243" s="252"/>
      <c r="V243" s="252"/>
      <c r="W243" s="252"/>
      <c r="X243" s="252"/>
      <c r="Y243" s="252"/>
      <c r="Z243" s="252"/>
    </row>
    <row r="244" ht="15.75" customHeight="1">
      <c r="A244" s="252"/>
      <c r="B244" s="252"/>
      <c r="C244" s="252"/>
      <c r="D244" s="252"/>
      <c r="E244" s="252"/>
      <c r="F244" s="252"/>
      <c r="G244" s="252"/>
      <c r="H244" s="252"/>
      <c r="I244" s="252"/>
      <c r="J244" s="252"/>
      <c r="K244" s="252"/>
      <c r="L244" s="252"/>
      <c r="M244" s="252"/>
      <c r="N244" s="252"/>
      <c r="O244" s="252"/>
      <c r="P244" s="252"/>
      <c r="Q244" s="252"/>
      <c r="R244" s="252"/>
      <c r="S244" s="252"/>
      <c r="T244" s="252"/>
      <c r="U244" s="252"/>
      <c r="V244" s="252"/>
      <c r="W244" s="252"/>
      <c r="X244" s="252"/>
      <c r="Y244" s="252"/>
      <c r="Z244" s="252"/>
    </row>
    <row r="245" ht="15.75" customHeight="1">
      <c r="A245" s="252"/>
      <c r="B245" s="252"/>
      <c r="C245" s="252"/>
      <c r="D245" s="252"/>
      <c r="E245" s="252"/>
      <c r="F245" s="252"/>
      <c r="G245" s="252"/>
      <c r="H245" s="252"/>
      <c r="I245" s="252"/>
      <c r="J245" s="252"/>
      <c r="K245" s="252"/>
      <c r="L245" s="252"/>
      <c r="M245" s="252"/>
      <c r="N245" s="252"/>
      <c r="O245" s="252"/>
      <c r="P245" s="252"/>
      <c r="Q245" s="252"/>
      <c r="R245" s="252"/>
      <c r="S245" s="252"/>
      <c r="T245" s="252"/>
      <c r="U245" s="252"/>
      <c r="V245" s="252"/>
      <c r="W245" s="252"/>
      <c r="X245" s="252"/>
      <c r="Y245" s="252"/>
      <c r="Z245" s="252"/>
    </row>
    <row r="246" ht="15.75" customHeight="1">
      <c r="A246" s="252"/>
      <c r="B246" s="252"/>
      <c r="C246" s="252"/>
      <c r="D246" s="252"/>
      <c r="E246" s="252"/>
      <c r="F246" s="252"/>
      <c r="G246" s="252"/>
      <c r="H246" s="252"/>
      <c r="I246" s="252"/>
      <c r="J246" s="252"/>
      <c r="K246" s="252"/>
      <c r="L246" s="252"/>
      <c r="M246" s="252"/>
      <c r="N246" s="252"/>
      <c r="O246" s="252"/>
      <c r="P246" s="252"/>
      <c r="Q246" s="252"/>
      <c r="R246" s="252"/>
      <c r="S246" s="252"/>
      <c r="T246" s="252"/>
      <c r="U246" s="252"/>
      <c r="V246" s="252"/>
      <c r="W246" s="252"/>
      <c r="X246" s="252"/>
      <c r="Y246" s="252"/>
      <c r="Z246" s="252"/>
    </row>
    <row r="247" ht="15.75" customHeight="1">
      <c r="A247" s="252"/>
      <c r="B247" s="252"/>
      <c r="C247" s="252"/>
      <c r="D247" s="252"/>
      <c r="E247" s="252"/>
      <c r="F247" s="252"/>
      <c r="G247" s="252"/>
      <c r="H247" s="252"/>
      <c r="I247" s="252"/>
      <c r="J247" s="252"/>
      <c r="K247" s="252"/>
      <c r="L247" s="252"/>
      <c r="M247" s="252"/>
      <c r="N247" s="252"/>
      <c r="O247" s="252"/>
      <c r="P247" s="252"/>
      <c r="Q247" s="252"/>
      <c r="R247" s="252"/>
      <c r="S247" s="252"/>
      <c r="T247" s="252"/>
      <c r="U247" s="252"/>
      <c r="V247" s="252"/>
      <c r="W247" s="252"/>
      <c r="X247" s="252"/>
      <c r="Y247" s="252"/>
      <c r="Z247" s="252"/>
    </row>
    <row r="248" ht="15.75" customHeight="1">
      <c r="A248" s="252"/>
      <c r="B248" s="252"/>
      <c r="C248" s="252"/>
      <c r="D248" s="252"/>
      <c r="E248" s="252"/>
      <c r="F248" s="252"/>
      <c r="G248" s="252"/>
      <c r="H248" s="252"/>
      <c r="I248" s="252"/>
      <c r="J248" s="252"/>
      <c r="K248" s="252"/>
      <c r="L248" s="252"/>
      <c r="M248" s="252"/>
      <c r="N248" s="252"/>
      <c r="O248" s="252"/>
      <c r="P248" s="252"/>
      <c r="Q248" s="252"/>
      <c r="R248" s="252"/>
      <c r="S248" s="252"/>
      <c r="T248" s="252"/>
      <c r="U248" s="252"/>
      <c r="V248" s="252"/>
      <c r="W248" s="252"/>
      <c r="X248" s="252"/>
      <c r="Y248" s="252"/>
      <c r="Z248" s="252"/>
    </row>
    <row r="249" ht="15.75" customHeight="1">
      <c r="A249" s="252"/>
      <c r="B249" s="252"/>
      <c r="C249" s="252"/>
      <c r="D249" s="252"/>
      <c r="E249" s="252"/>
      <c r="F249" s="252"/>
      <c r="G249" s="252"/>
      <c r="H249" s="252"/>
      <c r="I249" s="252"/>
      <c r="J249" s="252"/>
      <c r="K249" s="252"/>
      <c r="L249" s="252"/>
      <c r="M249" s="252"/>
      <c r="N249" s="252"/>
      <c r="O249" s="252"/>
      <c r="P249" s="252"/>
      <c r="Q249" s="252"/>
      <c r="R249" s="252"/>
      <c r="S249" s="252"/>
      <c r="T249" s="252"/>
      <c r="U249" s="252"/>
      <c r="V249" s="252"/>
      <c r="W249" s="252"/>
      <c r="X249" s="252"/>
      <c r="Y249" s="252"/>
      <c r="Z249" s="252"/>
    </row>
    <row r="250" ht="15.75" customHeight="1">
      <c r="A250" s="252"/>
      <c r="B250" s="252"/>
      <c r="C250" s="252"/>
      <c r="D250" s="252"/>
      <c r="E250" s="252"/>
      <c r="F250" s="252"/>
      <c r="G250" s="252"/>
      <c r="H250" s="252"/>
      <c r="I250" s="252"/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  <c r="Z250" s="252"/>
    </row>
    <row r="251" ht="15.75" customHeight="1">
      <c r="A251" s="252"/>
      <c r="B251" s="252"/>
      <c r="C251" s="252"/>
      <c r="D251" s="252"/>
      <c r="E251" s="252"/>
      <c r="F251" s="252"/>
      <c r="G251" s="252"/>
      <c r="H251" s="252"/>
      <c r="I251" s="252"/>
      <c r="J251" s="252"/>
      <c r="K251" s="252"/>
      <c r="L251" s="252"/>
      <c r="M251" s="252"/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  <c r="Y251" s="252"/>
      <c r="Z251" s="252"/>
    </row>
    <row r="252" ht="15.75" customHeight="1">
      <c r="A252" s="252"/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2"/>
      <c r="O252" s="252"/>
      <c r="P252" s="252"/>
      <c r="Q252" s="252"/>
      <c r="R252" s="252"/>
      <c r="S252" s="252"/>
      <c r="T252" s="252"/>
      <c r="U252" s="252"/>
      <c r="V252" s="252"/>
      <c r="W252" s="252"/>
      <c r="X252" s="252"/>
      <c r="Y252" s="252"/>
      <c r="Z252" s="252"/>
    </row>
    <row r="253" ht="15.75" customHeight="1">
      <c r="A253" s="252"/>
      <c r="B253" s="252"/>
      <c r="C253" s="252"/>
      <c r="D253" s="252"/>
      <c r="E253" s="252"/>
      <c r="F253" s="252"/>
      <c r="G253" s="252"/>
      <c r="H253" s="252"/>
      <c r="I253" s="252"/>
      <c r="J253" s="252"/>
      <c r="K253" s="252"/>
      <c r="L253" s="252"/>
      <c r="M253" s="252"/>
      <c r="N253" s="252"/>
      <c r="O253" s="252"/>
      <c r="P253" s="252"/>
      <c r="Q253" s="252"/>
      <c r="R253" s="252"/>
      <c r="S253" s="252"/>
      <c r="T253" s="252"/>
      <c r="U253" s="252"/>
      <c r="V253" s="252"/>
      <c r="W253" s="252"/>
      <c r="X253" s="252"/>
      <c r="Y253" s="252"/>
      <c r="Z253" s="252"/>
    </row>
    <row r="254" ht="15.75" customHeight="1">
      <c r="A254" s="252"/>
      <c r="B254" s="252"/>
      <c r="C254" s="252"/>
      <c r="D254" s="252"/>
      <c r="E254" s="252"/>
      <c r="F254" s="252"/>
      <c r="G254" s="252"/>
      <c r="H254" s="252"/>
      <c r="I254" s="252"/>
      <c r="J254" s="252"/>
      <c r="K254" s="252"/>
      <c r="L254" s="252"/>
      <c r="M254" s="252"/>
      <c r="N254" s="252"/>
      <c r="O254" s="252"/>
      <c r="P254" s="252"/>
      <c r="Q254" s="252"/>
      <c r="R254" s="252"/>
      <c r="S254" s="252"/>
      <c r="T254" s="252"/>
      <c r="U254" s="252"/>
      <c r="V254" s="252"/>
      <c r="W254" s="252"/>
      <c r="X254" s="252"/>
      <c r="Y254" s="252"/>
      <c r="Z254" s="252"/>
    </row>
    <row r="255" ht="15.75" customHeight="1">
      <c r="A255" s="252"/>
      <c r="B255" s="252"/>
      <c r="C255" s="252"/>
      <c r="D255" s="252"/>
      <c r="E255" s="252"/>
      <c r="F255" s="252"/>
      <c r="G255" s="252"/>
      <c r="H255" s="252"/>
      <c r="I255" s="252"/>
      <c r="J255" s="252"/>
      <c r="K255" s="252"/>
      <c r="L255" s="252"/>
      <c r="M255" s="252"/>
      <c r="N255" s="252"/>
      <c r="O255" s="252"/>
      <c r="P255" s="252"/>
      <c r="Q255" s="252"/>
      <c r="R255" s="252"/>
      <c r="S255" s="252"/>
      <c r="T255" s="252"/>
      <c r="U255" s="252"/>
      <c r="V255" s="252"/>
      <c r="W255" s="252"/>
      <c r="X255" s="252"/>
      <c r="Y255" s="252"/>
      <c r="Z255" s="252"/>
    </row>
    <row r="256" ht="15.75" customHeight="1">
      <c r="A256" s="252"/>
      <c r="B256" s="252"/>
      <c r="C256" s="252"/>
      <c r="D256" s="252"/>
      <c r="E256" s="252"/>
      <c r="F256" s="252"/>
      <c r="G256" s="252"/>
      <c r="H256" s="252"/>
      <c r="I256" s="252"/>
      <c r="J256" s="252"/>
      <c r="K256" s="252"/>
      <c r="L256" s="252"/>
      <c r="M256" s="252"/>
      <c r="N256" s="252"/>
      <c r="O256" s="252"/>
      <c r="P256" s="252"/>
      <c r="Q256" s="252"/>
      <c r="R256" s="252"/>
      <c r="S256" s="252"/>
      <c r="T256" s="252"/>
      <c r="U256" s="252"/>
      <c r="V256" s="252"/>
      <c r="W256" s="252"/>
      <c r="X256" s="252"/>
      <c r="Y256" s="252"/>
      <c r="Z256" s="252"/>
    </row>
    <row r="257" ht="15.75" customHeight="1">
      <c r="A257" s="252"/>
      <c r="B257" s="252"/>
      <c r="C257" s="252"/>
      <c r="D257" s="252"/>
      <c r="E257" s="252"/>
      <c r="F257" s="252"/>
      <c r="G257" s="252"/>
      <c r="H257" s="252"/>
      <c r="I257" s="252"/>
      <c r="J257" s="252"/>
      <c r="K257" s="252"/>
      <c r="L257" s="252"/>
      <c r="M257" s="252"/>
      <c r="N257" s="252"/>
      <c r="O257" s="252"/>
      <c r="P257" s="252"/>
      <c r="Q257" s="252"/>
      <c r="R257" s="252"/>
      <c r="S257" s="252"/>
      <c r="T257" s="252"/>
      <c r="U257" s="252"/>
      <c r="V257" s="252"/>
      <c r="W257" s="252"/>
      <c r="X257" s="252"/>
      <c r="Y257" s="252"/>
      <c r="Z257" s="252"/>
    </row>
    <row r="258" ht="15.75" customHeight="1">
      <c r="A258" s="252"/>
      <c r="B258" s="252"/>
      <c r="C258" s="252"/>
      <c r="D258" s="252"/>
      <c r="E258" s="252"/>
      <c r="F258" s="252"/>
      <c r="G258" s="252"/>
      <c r="H258" s="252"/>
      <c r="I258" s="252"/>
      <c r="J258" s="252"/>
      <c r="K258" s="252"/>
      <c r="L258" s="252"/>
      <c r="M258" s="252"/>
      <c r="N258" s="252"/>
      <c r="O258" s="252"/>
      <c r="P258" s="252"/>
      <c r="Q258" s="252"/>
      <c r="R258" s="252"/>
      <c r="S258" s="252"/>
      <c r="T258" s="252"/>
      <c r="U258" s="252"/>
      <c r="V258" s="252"/>
      <c r="W258" s="252"/>
      <c r="X258" s="252"/>
      <c r="Y258" s="252"/>
      <c r="Z258" s="252"/>
    </row>
    <row r="259" ht="15.75" customHeight="1">
      <c r="A259" s="252"/>
      <c r="B259" s="252"/>
      <c r="C259" s="252"/>
      <c r="D259" s="252"/>
      <c r="E259" s="252"/>
      <c r="F259" s="252"/>
      <c r="G259" s="252"/>
      <c r="H259" s="252"/>
      <c r="I259" s="252"/>
      <c r="J259" s="252"/>
      <c r="K259" s="252"/>
      <c r="L259" s="252"/>
      <c r="M259" s="252"/>
      <c r="N259" s="252"/>
      <c r="O259" s="252"/>
      <c r="P259" s="252"/>
      <c r="Q259" s="252"/>
      <c r="R259" s="252"/>
      <c r="S259" s="252"/>
      <c r="T259" s="252"/>
      <c r="U259" s="252"/>
      <c r="V259" s="252"/>
      <c r="W259" s="252"/>
      <c r="X259" s="252"/>
      <c r="Y259" s="252"/>
      <c r="Z259" s="252"/>
    </row>
    <row r="260" ht="15.75" customHeight="1">
      <c r="A260" s="252"/>
      <c r="B260" s="252"/>
      <c r="C260" s="252"/>
      <c r="D260" s="252"/>
      <c r="E260" s="252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252"/>
      <c r="S260" s="252"/>
      <c r="T260" s="252"/>
      <c r="U260" s="252"/>
      <c r="V260" s="252"/>
      <c r="W260" s="252"/>
      <c r="X260" s="252"/>
      <c r="Y260" s="252"/>
      <c r="Z260" s="252"/>
    </row>
    <row r="261" ht="15.75" customHeight="1">
      <c r="A261" s="252"/>
      <c r="B261" s="252"/>
      <c r="C261" s="252"/>
      <c r="D261" s="252"/>
      <c r="E261" s="252"/>
      <c r="F261" s="252"/>
      <c r="G261" s="252"/>
      <c r="H261" s="252"/>
      <c r="I261" s="252"/>
      <c r="J261" s="252"/>
      <c r="K261" s="252"/>
      <c r="L261" s="252"/>
      <c r="M261" s="252"/>
      <c r="N261" s="252"/>
      <c r="O261" s="252"/>
      <c r="P261" s="252"/>
      <c r="Q261" s="252"/>
      <c r="R261" s="252"/>
      <c r="S261" s="252"/>
      <c r="T261" s="252"/>
      <c r="U261" s="252"/>
      <c r="V261" s="252"/>
      <c r="W261" s="252"/>
      <c r="X261" s="252"/>
      <c r="Y261" s="252"/>
      <c r="Z261" s="252"/>
    </row>
    <row r="262" ht="15.75" customHeight="1">
      <c r="A262" s="252"/>
      <c r="B262" s="252"/>
      <c r="C262" s="252"/>
      <c r="D262" s="252"/>
      <c r="E262" s="252"/>
      <c r="F262" s="252"/>
      <c r="G262" s="252"/>
      <c r="H262" s="252"/>
      <c r="I262" s="252"/>
      <c r="J262" s="252"/>
      <c r="K262" s="252"/>
      <c r="L262" s="252"/>
      <c r="M262" s="252"/>
      <c r="N262" s="252"/>
      <c r="O262" s="252"/>
      <c r="P262" s="252"/>
      <c r="Q262" s="252"/>
      <c r="R262" s="252"/>
      <c r="S262" s="252"/>
      <c r="T262" s="252"/>
      <c r="U262" s="252"/>
      <c r="V262" s="252"/>
      <c r="W262" s="252"/>
      <c r="X262" s="252"/>
      <c r="Y262" s="252"/>
      <c r="Z262" s="252"/>
    </row>
    <row r="263" ht="15.75" customHeight="1">
      <c r="A263" s="252"/>
      <c r="B263" s="252"/>
      <c r="C263" s="252"/>
      <c r="D263" s="252"/>
      <c r="E263" s="252"/>
      <c r="F263" s="252"/>
      <c r="G263" s="252"/>
      <c r="H263" s="252"/>
      <c r="I263" s="252"/>
      <c r="J263" s="252"/>
      <c r="K263" s="252"/>
      <c r="L263" s="252"/>
      <c r="M263" s="252"/>
      <c r="N263" s="252"/>
      <c r="O263" s="252"/>
      <c r="P263" s="252"/>
      <c r="Q263" s="252"/>
      <c r="R263" s="252"/>
      <c r="S263" s="252"/>
      <c r="T263" s="252"/>
      <c r="U263" s="252"/>
      <c r="V263" s="252"/>
      <c r="W263" s="252"/>
      <c r="X263" s="252"/>
      <c r="Y263" s="252"/>
      <c r="Z263" s="252"/>
    </row>
    <row r="264" ht="15.75" customHeight="1">
      <c r="A264" s="252"/>
      <c r="B264" s="252"/>
      <c r="C264" s="252"/>
      <c r="D264" s="252"/>
      <c r="E264" s="252"/>
      <c r="F264" s="252"/>
      <c r="G264" s="252"/>
      <c r="H264" s="252"/>
      <c r="I264" s="252"/>
      <c r="J264" s="252"/>
      <c r="K264" s="252"/>
      <c r="L264" s="252"/>
      <c r="M264" s="252"/>
      <c r="N264" s="252"/>
      <c r="O264" s="252"/>
      <c r="P264" s="252"/>
      <c r="Q264" s="252"/>
      <c r="R264" s="252"/>
      <c r="S264" s="252"/>
      <c r="T264" s="252"/>
      <c r="U264" s="252"/>
      <c r="V264" s="252"/>
      <c r="W264" s="252"/>
      <c r="X264" s="252"/>
      <c r="Y264" s="252"/>
      <c r="Z264" s="252"/>
    </row>
    <row r="265" ht="15.75" customHeight="1">
      <c r="A265" s="252"/>
      <c r="B265" s="252"/>
      <c r="C265" s="252"/>
      <c r="D265" s="252"/>
      <c r="E265" s="252"/>
      <c r="F265" s="252"/>
      <c r="G265" s="252"/>
      <c r="H265" s="252"/>
      <c r="I265" s="252"/>
      <c r="J265" s="252"/>
      <c r="K265" s="252"/>
      <c r="L265" s="252"/>
      <c r="M265" s="252"/>
      <c r="N265" s="252"/>
      <c r="O265" s="252"/>
      <c r="P265" s="252"/>
      <c r="Q265" s="252"/>
      <c r="R265" s="252"/>
      <c r="S265" s="252"/>
      <c r="T265" s="252"/>
      <c r="U265" s="252"/>
      <c r="V265" s="252"/>
      <c r="W265" s="252"/>
      <c r="X265" s="252"/>
      <c r="Y265" s="252"/>
      <c r="Z265" s="252"/>
    </row>
    <row r="266" ht="15.75" customHeight="1">
      <c r="A266" s="252"/>
      <c r="B266" s="252"/>
      <c r="C266" s="252"/>
      <c r="D266" s="252"/>
      <c r="E266" s="252"/>
      <c r="F266" s="252"/>
      <c r="G266" s="252"/>
      <c r="H266" s="252"/>
      <c r="I266" s="252"/>
      <c r="J266" s="252"/>
      <c r="K266" s="252"/>
      <c r="L266" s="252"/>
      <c r="M266" s="252"/>
      <c r="N266" s="252"/>
      <c r="O266" s="252"/>
      <c r="P266" s="252"/>
      <c r="Q266" s="252"/>
      <c r="R266" s="252"/>
      <c r="S266" s="252"/>
      <c r="T266" s="252"/>
      <c r="U266" s="252"/>
      <c r="V266" s="252"/>
      <c r="W266" s="252"/>
      <c r="X266" s="252"/>
      <c r="Y266" s="252"/>
      <c r="Z266" s="252"/>
    </row>
    <row r="267" ht="15.75" customHeight="1">
      <c r="A267" s="252"/>
      <c r="B267" s="252"/>
      <c r="C267" s="252"/>
      <c r="D267" s="252"/>
      <c r="E267" s="252"/>
      <c r="F267" s="252"/>
      <c r="G267" s="252"/>
      <c r="H267" s="252"/>
      <c r="I267" s="252"/>
      <c r="J267" s="252"/>
      <c r="K267" s="252"/>
      <c r="L267" s="252"/>
      <c r="M267" s="252"/>
      <c r="N267" s="252"/>
      <c r="O267" s="252"/>
      <c r="P267" s="252"/>
      <c r="Q267" s="252"/>
      <c r="R267" s="252"/>
      <c r="S267" s="252"/>
      <c r="T267" s="252"/>
      <c r="U267" s="252"/>
      <c r="V267" s="252"/>
      <c r="W267" s="252"/>
      <c r="X267" s="252"/>
      <c r="Y267" s="252"/>
      <c r="Z267" s="252"/>
    </row>
    <row r="268" ht="15.75" customHeight="1">
      <c r="A268" s="252"/>
      <c r="B268" s="252"/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2"/>
      <c r="Z268" s="252"/>
    </row>
    <row r="269" ht="15.75" customHeight="1">
      <c r="A269" s="252"/>
      <c r="B269" s="252"/>
      <c r="C269" s="252"/>
      <c r="D269" s="252"/>
      <c r="E269" s="252"/>
      <c r="F269" s="252"/>
      <c r="G269" s="252"/>
      <c r="H269" s="252"/>
      <c r="I269" s="252"/>
      <c r="J269" s="252"/>
      <c r="K269" s="252"/>
      <c r="L269" s="252"/>
      <c r="M269" s="252"/>
      <c r="N269" s="252"/>
      <c r="O269" s="252"/>
      <c r="P269" s="252"/>
      <c r="Q269" s="252"/>
      <c r="R269" s="252"/>
      <c r="S269" s="252"/>
      <c r="T269" s="252"/>
      <c r="U269" s="252"/>
      <c r="V269" s="252"/>
      <c r="W269" s="252"/>
      <c r="X269" s="252"/>
      <c r="Y269" s="252"/>
      <c r="Z269" s="252"/>
    </row>
    <row r="270" ht="15.75" customHeight="1">
      <c r="A270" s="252"/>
      <c r="B270" s="252"/>
      <c r="C270" s="252"/>
      <c r="D270" s="252"/>
      <c r="E270" s="252"/>
      <c r="F270" s="252"/>
      <c r="G270" s="252"/>
      <c r="H270" s="252"/>
      <c r="I270" s="252"/>
      <c r="J270" s="252"/>
      <c r="K270" s="252"/>
      <c r="L270" s="252"/>
      <c r="M270" s="252"/>
      <c r="N270" s="252"/>
      <c r="O270" s="252"/>
      <c r="P270" s="252"/>
      <c r="Q270" s="252"/>
      <c r="R270" s="252"/>
      <c r="S270" s="252"/>
      <c r="T270" s="252"/>
      <c r="U270" s="252"/>
      <c r="V270" s="252"/>
      <c r="W270" s="252"/>
      <c r="X270" s="252"/>
      <c r="Y270" s="252"/>
      <c r="Z270" s="252"/>
    </row>
    <row r="271" ht="15.75" customHeight="1">
      <c r="A271" s="252"/>
      <c r="B271" s="252"/>
      <c r="C271" s="252"/>
      <c r="D271" s="252"/>
      <c r="E271" s="252"/>
      <c r="F271" s="252"/>
      <c r="G271" s="252"/>
      <c r="H271" s="252"/>
      <c r="I271" s="252"/>
      <c r="J271" s="252"/>
      <c r="K271" s="252"/>
      <c r="L271" s="252"/>
      <c r="M271" s="252"/>
      <c r="N271" s="252"/>
      <c r="O271" s="252"/>
      <c r="P271" s="252"/>
      <c r="Q271" s="252"/>
      <c r="R271" s="252"/>
      <c r="S271" s="252"/>
      <c r="T271" s="252"/>
      <c r="U271" s="252"/>
      <c r="V271" s="252"/>
      <c r="W271" s="252"/>
      <c r="X271" s="252"/>
      <c r="Y271" s="252"/>
      <c r="Z271" s="252"/>
    </row>
    <row r="272" ht="15.75" customHeight="1">
      <c r="A272" s="252"/>
      <c r="B272" s="252"/>
      <c r="C272" s="252"/>
      <c r="D272" s="252"/>
      <c r="E272" s="252"/>
      <c r="F272" s="252"/>
      <c r="G272" s="252"/>
      <c r="H272" s="252"/>
      <c r="I272" s="252"/>
      <c r="J272" s="252"/>
      <c r="K272" s="252"/>
      <c r="L272" s="252"/>
      <c r="M272" s="252"/>
      <c r="N272" s="252"/>
      <c r="O272" s="252"/>
      <c r="P272" s="252"/>
      <c r="Q272" s="252"/>
      <c r="R272" s="252"/>
      <c r="S272" s="252"/>
      <c r="T272" s="252"/>
      <c r="U272" s="252"/>
      <c r="V272" s="252"/>
      <c r="W272" s="252"/>
      <c r="X272" s="252"/>
      <c r="Y272" s="252"/>
      <c r="Z272" s="252"/>
    </row>
    <row r="273" ht="15.75" customHeight="1">
      <c r="A273" s="252"/>
      <c r="B273" s="252"/>
      <c r="C273" s="252"/>
      <c r="D273" s="252"/>
      <c r="E273" s="252"/>
      <c r="F273" s="252"/>
      <c r="G273" s="252"/>
      <c r="H273" s="252"/>
      <c r="I273" s="252"/>
      <c r="J273" s="252"/>
      <c r="K273" s="252"/>
      <c r="L273" s="252"/>
      <c r="M273" s="252"/>
      <c r="N273" s="252"/>
      <c r="O273" s="252"/>
      <c r="P273" s="252"/>
      <c r="Q273" s="252"/>
      <c r="R273" s="252"/>
      <c r="S273" s="252"/>
      <c r="T273" s="252"/>
      <c r="U273" s="252"/>
      <c r="V273" s="252"/>
      <c r="W273" s="252"/>
      <c r="X273" s="252"/>
      <c r="Y273" s="252"/>
      <c r="Z273" s="252"/>
    </row>
    <row r="274" ht="15.75" customHeight="1">
      <c r="A274" s="252"/>
      <c r="B274" s="252"/>
      <c r="C274" s="252"/>
      <c r="D274" s="252"/>
      <c r="E274" s="252"/>
      <c r="F274" s="252"/>
      <c r="G274" s="252"/>
      <c r="H274" s="252"/>
      <c r="I274" s="252"/>
      <c r="J274" s="252"/>
      <c r="K274" s="252"/>
      <c r="L274" s="252"/>
      <c r="M274" s="252"/>
      <c r="N274" s="252"/>
      <c r="O274" s="252"/>
      <c r="P274" s="252"/>
      <c r="Q274" s="252"/>
      <c r="R274" s="252"/>
      <c r="S274" s="252"/>
      <c r="T274" s="252"/>
      <c r="U274" s="252"/>
      <c r="V274" s="252"/>
      <c r="W274" s="252"/>
      <c r="X274" s="252"/>
      <c r="Y274" s="252"/>
      <c r="Z274" s="252"/>
    </row>
    <row r="275" ht="15.75" customHeight="1">
      <c r="A275" s="252"/>
      <c r="B275" s="252"/>
      <c r="C275" s="252"/>
      <c r="D275" s="252"/>
      <c r="E275" s="252"/>
      <c r="F275" s="252"/>
      <c r="G275" s="252"/>
      <c r="H275" s="252"/>
      <c r="I275" s="252"/>
      <c r="J275" s="252"/>
      <c r="K275" s="252"/>
      <c r="L275" s="252"/>
      <c r="M275" s="252"/>
      <c r="N275" s="252"/>
      <c r="O275" s="252"/>
      <c r="P275" s="252"/>
      <c r="Q275" s="252"/>
      <c r="R275" s="252"/>
      <c r="S275" s="252"/>
      <c r="T275" s="252"/>
      <c r="U275" s="252"/>
      <c r="V275" s="252"/>
      <c r="W275" s="252"/>
      <c r="X275" s="252"/>
      <c r="Y275" s="252"/>
      <c r="Z275" s="252"/>
    </row>
    <row r="276" ht="15.75" customHeight="1">
      <c r="A276" s="252"/>
      <c r="B276" s="252"/>
      <c r="C276" s="252"/>
      <c r="D276" s="252"/>
      <c r="E276" s="252"/>
      <c r="F276" s="252"/>
      <c r="G276" s="252"/>
      <c r="H276" s="252"/>
      <c r="I276" s="252"/>
      <c r="J276" s="252"/>
      <c r="K276" s="252"/>
      <c r="L276" s="252"/>
      <c r="M276" s="252"/>
      <c r="N276" s="252"/>
      <c r="O276" s="252"/>
      <c r="P276" s="252"/>
      <c r="Q276" s="252"/>
      <c r="R276" s="252"/>
      <c r="S276" s="252"/>
      <c r="T276" s="252"/>
      <c r="U276" s="252"/>
      <c r="V276" s="252"/>
      <c r="W276" s="252"/>
      <c r="X276" s="252"/>
      <c r="Y276" s="252"/>
      <c r="Z276" s="252"/>
    </row>
    <row r="277" ht="15.75" customHeight="1">
      <c r="A277" s="252"/>
      <c r="B277" s="252"/>
      <c r="C277" s="252"/>
      <c r="D277" s="252"/>
      <c r="E277" s="252"/>
      <c r="F277" s="252"/>
      <c r="G277" s="252"/>
      <c r="H277" s="252"/>
      <c r="I277" s="252"/>
      <c r="J277" s="252"/>
      <c r="K277" s="252"/>
      <c r="L277" s="252"/>
      <c r="M277" s="252"/>
      <c r="N277" s="252"/>
      <c r="O277" s="252"/>
      <c r="P277" s="252"/>
      <c r="Q277" s="252"/>
      <c r="R277" s="252"/>
      <c r="S277" s="252"/>
      <c r="T277" s="252"/>
      <c r="U277" s="252"/>
      <c r="V277" s="252"/>
      <c r="W277" s="252"/>
      <c r="X277" s="252"/>
      <c r="Y277" s="252"/>
      <c r="Z277" s="252"/>
    </row>
    <row r="278" ht="15.75" customHeight="1">
      <c r="A278" s="252"/>
      <c r="B278" s="252"/>
      <c r="C278" s="252"/>
      <c r="D278" s="252"/>
      <c r="E278" s="252"/>
      <c r="F278" s="252"/>
      <c r="G278" s="252"/>
      <c r="H278" s="252"/>
      <c r="I278" s="252"/>
      <c r="J278" s="252"/>
      <c r="K278" s="252"/>
      <c r="L278" s="252"/>
      <c r="M278" s="252"/>
      <c r="N278" s="252"/>
      <c r="O278" s="252"/>
      <c r="P278" s="252"/>
      <c r="Q278" s="252"/>
      <c r="R278" s="252"/>
      <c r="S278" s="252"/>
      <c r="T278" s="252"/>
      <c r="U278" s="252"/>
      <c r="V278" s="252"/>
      <c r="W278" s="252"/>
      <c r="X278" s="252"/>
      <c r="Y278" s="252"/>
      <c r="Z278" s="252"/>
    </row>
    <row r="279" ht="15.75" customHeight="1">
      <c r="A279" s="252"/>
      <c r="B279" s="252"/>
      <c r="C279" s="252"/>
      <c r="D279" s="252"/>
      <c r="E279" s="252"/>
      <c r="F279" s="252"/>
      <c r="G279" s="252"/>
      <c r="H279" s="252"/>
      <c r="I279" s="252"/>
      <c r="J279" s="252"/>
      <c r="K279" s="252"/>
      <c r="L279" s="252"/>
      <c r="M279" s="252"/>
      <c r="N279" s="252"/>
      <c r="O279" s="252"/>
      <c r="P279" s="252"/>
      <c r="Q279" s="252"/>
      <c r="R279" s="252"/>
      <c r="S279" s="252"/>
      <c r="T279" s="252"/>
      <c r="U279" s="252"/>
      <c r="V279" s="252"/>
      <c r="W279" s="252"/>
      <c r="X279" s="252"/>
      <c r="Y279" s="252"/>
      <c r="Z279" s="252"/>
    </row>
    <row r="280" ht="15.75" customHeight="1">
      <c r="A280" s="252"/>
      <c r="B280" s="252"/>
      <c r="C280" s="252"/>
      <c r="D280" s="252"/>
      <c r="E280" s="252"/>
      <c r="F280" s="252"/>
      <c r="G280" s="252"/>
      <c r="H280" s="252"/>
      <c r="I280" s="252"/>
      <c r="J280" s="252"/>
      <c r="K280" s="252"/>
      <c r="L280" s="252"/>
      <c r="M280" s="252"/>
      <c r="N280" s="252"/>
      <c r="O280" s="252"/>
      <c r="P280" s="252"/>
      <c r="Q280" s="252"/>
      <c r="R280" s="252"/>
      <c r="S280" s="252"/>
      <c r="T280" s="252"/>
      <c r="U280" s="252"/>
      <c r="V280" s="252"/>
      <c r="W280" s="252"/>
      <c r="X280" s="252"/>
      <c r="Y280" s="252"/>
      <c r="Z280" s="252"/>
    </row>
    <row r="281" ht="15.75" customHeight="1">
      <c r="A281" s="252"/>
      <c r="B281" s="252"/>
      <c r="C281" s="252"/>
      <c r="D281" s="252"/>
      <c r="E281" s="252"/>
      <c r="F281" s="252"/>
      <c r="G281" s="252"/>
      <c r="H281" s="252"/>
      <c r="I281" s="252"/>
      <c r="J281" s="252"/>
      <c r="K281" s="252"/>
      <c r="L281" s="252"/>
      <c r="M281" s="252"/>
      <c r="N281" s="252"/>
      <c r="O281" s="252"/>
      <c r="P281" s="252"/>
      <c r="Q281" s="252"/>
      <c r="R281" s="252"/>
      <c r="S281" s="252"/>
      <c r="T281" s="252"/>
      <c r="U281" s="252"/>
      <c r="V281" s="252"/>
      <c r="W281" s="252"/>
      <c r="X281" s="252"/>
      <c r="Y281" s="252"/>
      <c r="Z281" s="252"/>
    </row>
    <row r="282" ht="15.75" customHeight="1">
      <c r="A282" s="252"/>
      <c r="B282" s="252"/>
      <c r="C282" s="252"/>
      <c r="D282" s="252"/>
      <c r="E282" s="252"/>
      <c r="F282" s="252"/>
      <c r="G282" s="252"/>
      <c r="H282" s="252"/>
      <c r="I282" s="252"/>
      <c r="J282" s="252"/>
      <c r="K282" s="252"/>
      <c r="L282" s="252"/>
      <c r="M282" s="252"/>
      <c r="N282" s="252"/>
      <c r="O282" s="252"/>
      <c r="P282" s="252"/>
      <c r="Q282" s="252"/>
      <c r="R282" s="252"/>
      <c r="S282" s="252"/>
      <c r="T282" s="252"/>
      <c r="U282" s="252"/>
      <c r="V282" s="252"/>
      <c r="W282" s="252"/>
      <c r="X282" s="252"/>
      <c r="Y282" s="252"/>
      <c r="Z282" s="252"/>
    </row>
    <row r="283" ht="15.75" customHeight="1">
      <c r="A283" s="252"/>
      <c r="B283" s="252"/>
      <c r="C283" s="252"/>
      <c r="D283" s="252"/>
      <c r="E283" s="252"/>
      <c r="F283" s="252"/>
      <c r="G283" s="252"/>
      <c r="H283" s="252"/>
      <c r="I283" s="252"/>
      <c r="J283" s="252"/>
      <c r="K283" s="252"/>
      <c r="L283" s="252"/>
      <c r="M283" s="252"/>
      <c r="N283" s="252"/>
      <c r="O283" s="252"/>
      <c r="P283" s="252"/>
      <c r="Q283" s="252"/>
      <c r="R283" s="252"/>
      <c r="S283" s="252"/>
      <c r="T283" s="252"/>
      <c r="U283" s="252"/>
      <c r="V283" s="252"/>
      <c r="W283" s="252"/>
      <c r="X283" s="252"/>
      <c r="Y283" s="252"/>
      <c r="Z283" s="252"/>
    </row>
    <row r="284" ht="15.75" customHeight="1">
      <c r="A284" s="252"/>
      <c r="B284" s="252"/>
      <c r="C284" s="252"/>
      <c r="D284" s="252"/>
      <c r="E284" s="252"/>
      <c r="F284" s="252"/>
      <c r="G284" s="252"/>
      <c r="H284" s="252"/>
      <c r="I284" s="252"/>
      <c r="J284" s="252"/>
      <c r="K284" s="252"/>
      <c r="L284" s="252"/>
      <c r="M284" s="252"/>
      <c r="N284" s="252"/>
      <c r="O284" s="252"/>
      <c r="P284" s="252"/>
      <c r="Q284" s="252"/>
      <c r="R284" s="252"/>
      <c r="S284" s="252"/>
      <c r="T284" s="252"/>
      <c r="U284" s="252"/>
      <c r="V284" s="252"/>
      <c r="W284" s="252"/>
      <c r="X284" s="252"/>
      <c r="Y284" s="252"/>
      <c r="Z284" s="252"/>
    </row>
    <row r="285" ht="15.75" customHeight="1">
      <c r="A285" s="252"/>
      <c r="B285" s="252"/>
      <c r="C285" s="252"/>
      <c r="D285" s="252"/>
      <c r="E285" s="252"/>
      <c r="F285" s="252"/>
      <c r="G285" s="252"/>
      <c r="H285" s="252"/>
      <c r="I285" s="252"/>
      <c r="J285" s="252"/>
      <c r="K285" s="252"/>
      <c r="L285" s="252"/>
      <c r="M285" s="252"/>
      <c r="N285" s="252"/>
      <c r="O285" s="252"/>
      <c r="P285" s="252"/>
      <c r="Q285" s="252"/>
      <c r="R285" s="252"/>
      <c r="S285" s="252"/>
      <c r="T285" s="252"/>
      <c r="U285" s="252"/>
      <c r="V285" s="252"/>
      <c r="W285" s="252"/>
      <c r="X285" s="252"/>
      <c r="Y285" s="252"/>
      <c r="Z285" s="252"/>
    </row>
    <row r="286" ht="15.75" customHeight="1">
      <c r="A286" s="252"/>
      <c r="B286" s="252"/>
      <c r="C286" s="252"/>
      <c r="D286" s="252"/>
      <c r="E286" s="252"/>
      <c r="F286" s="252"/>
      <c r="G286" s="252"/>
      <c r="H286" s="252"/>
      <c r="I286" s="252"/>
      <c r="J286" s="252"/>
      <c r="K286" s="252"/>
      <c r="L286" s="252"/>
      <c r="M286" s="252"/>
      <c r="N286" s="252"/>
      <c r="O286" s="252"/>
      <c r="P286" s="252"/>
      <c r="Q286" s="252"/>
      <c r="R286" s="252"/>
      <c r="S286" s="252"/>
      <c r="T286" s="252"/>
      <c r="U286" s="252"/>
      <c r="V286" s="252"/>
      <c r="W286" s="252"/>
      <c r="X286" s="252"/>
      <c r="Y286" s="252"/>
      <c r="Z286" s="252"/>
    </row>
    <row r="287" ht="15.75" customHeight="1">
      <c r="A287" s="252"/>
      <c r="B287" s="252"/>
      <c r="C287" s="252"/>
      <c r="D287" s="252"/>
      <c r="E287" s="252"/>
      <c r="F287" s="252"/>
      <c r="G287" s="252"/>
      <c r="H287" s="252"/>
      <c r="I287" s="252"/>
      <c r="J287" s="252"/>
      <c r="K287" s="252"/>
      <c r="L287" s="252"/>
      <c r="M287" s="252"/>
      <c r="N287" s="252"/>
      <c r="O287" s="252"/>
      <c r="P287" s="252"/>
      <c r="Q287" s="252"/>
      <c r="R287" s="252"/>
      <c r="S287" s="252"/>
      <c r="T287" s="252"/>
      <c r="U287" s="252"/>
      <c r="V287" s="252"/>
      <c r="W287" s="252"/>
      <c r="X287" s="252"/>
      <c r="Y287" s="252"/>
      <c r="Z287" s="252"/>
    </row>
    <row r="288" ht="15.75" customHeight="1">
      <c r="A288" s="252"/>
      <c r="B288" s="252"/>
      <c r="C288" s="252"/>
      <c r="D288" s="252"/>
      <c r="E288" s="252"/>
      <c r="F288" s="252"/>
      <c r="G288" s="252"/>
      <c r="H288" s="252"/>
      <c r="I288" s="252"/>
      <c r="J288" s="252"/>
      <c r="K288" s="252"/>
      <c r="L288" s="252"/>
      <c r="M288" s="252"/>
      <c r="N288" s="252"/>
      <c r="O288" s="252"/>
      <c r="P288" s="252"/>
      <c r="Q288" s="252"/>
      <c r="R288" s="252"/>
      <c r="S288" s="252"/>
      <c r="T288" s="252"/>
      <c r="U288" s="252"/>
      <c r="V288" s="252"/>
      <c r="W288" s="252"/>
      <c r="X288" s="252"/>
      <c r="Y288" s="252"/>
      <c r="Z288" s="252"/>
    </row>
    <row r="289" ht="15.75" customHeight="1">
      <c r="A289" s="252"/>
      <c r="B289" s="252"/>
      <c r="C289" s="252"/>
      <c r="D289" s="252"/>
      <c r="E289" s="252"/>
      <c r="F289" s="252"/>
      <c r="G289" s="252"/>
      <c r="H289" s="252"/>
      <c r="I289" s="252"/>
      <c r="J289" s="252"/>
      <c r="K289" s="252"/>
      <c r="L289" s="252"/>
      <c r="M289" s="252"/>
      <c r="N289" s="252"/>
      <c r="O289" s="252"/>
      <c r="P289" s="252"/>
      <c r="Q289" s="252"/>
      <c r="R289" s="252"/>
      <c r="S289" s="252"/>
      <c r="T289" s="252"/>
      <c r="U289" s="252"/>
      <c r="V289" s="252"/>
      <c r="W289" s="252"/>
      <c r="X289" s="252"/>
      <c r="Y289" s="252"/>
      <c r="Z289" s="252"/>
    </row>
    <row r="290" ht="15.75" customHeight="1">
      <c r="A290" s="252"/>
      <c r="B290" s="252"/>
      <c r="C290" s="252"/>
      <c r="D290" s="252"/>
      <c r="E290" s="252"/>
      <c r="F290" s="252"/>
      <c r="G290" s="252"/>
      <c r="H290" s="252"/>
      <c r="I290" s="252"/>
      <c r="J290" s="252"/>
      <c r="K290" s="252"/>
      <c r="L290" s="252"/>
      <c r="M290" s="252"/>
      <c r="N290" s="252"/>
      <c r="O290" s="252"/>
      <c r="P290" s="252"/>
      <c r="Q290" s="252"/>
      <c r="R290" s="252"/>
      <c r="S290" s="252"/>
      <c r="T290" s="252"/>
      <c r="U290" s="252"/>
      <c r="V290" s="252"/>
      <c r="W290" s="252"/>
      <c r="X290" s="252"/>
      <c r="Y290" s="252"/>
      <c r="Z290" s="252"/>
    </row>
    <row r="291" ht="15.75" customHeight="1">
      <c r="A291" s="252"/>
      <c r="B291" s="252"/>
      <c r="C291" s="252"/>
      <c r="D291" s="252"/>
      <c r="E291" s="252"/>
      <c r="F291" s="252"/>
      <c r="G291" s="252"/>
      <c r="H291" s="252"/>
      <c r="I291" s="252"/>
      <c r="J291" s="252"/>
      <c r="K291" s="252"/>
      <c r="L291" s="252"/>
      <c r="M291" s="252"/>
      <c r="N291" s="252"/>
      <c r="O291" s="252"/>
      <c r="P291" s="252"/>
      <c r="Q291" s="252"/>
      <c r="R291" s="252"/>
      <c r="S291" s="252"/>
      <c r="T291" s="252"/>
      <c r="U291" s="252"/>
      <c r="V291" s="252"/>
      <c r="W291" s="252"/>
      <c r="X291" s="252"/>
      <c r="Y291" s="252"/>
      <c r="Z291" s="252"/>
    </row>
    <row r="292" ht="15.75" customHeight="1">
      <c r="A292" s="252"/>
      <c r="B292" s="252"/>
      <c r="C292" s="252"/>
      <c r="D292" s="252"/>
      <c r="E292" s="252"/>
      <c r="F292" s="252"/>
      <c r="G292" s="252"/>
      <c r="H292" s="252"/>
      <c r="I292" s="252"/>
      <c r="J292" s="252"/>
      <c r="K292" s="252"/>
      <c r="L292" s="252"/>
      <c r="M292" s="252"/>
      <c r="N292" s="252"/>
      <c r="O292" s="252"/>
      <c r="P292" s="252"/>
      <c r="Q292" s="252"/>
      <c r="R292" s="252"/>
      <c r="S292" s="252"/>
      <c r="T292" s="252"/>
      <c r="U292" s="252"/>
      <c r="V292" s="252"/>
      <c r="W292" s="252"/>
      <c r="X292" s="252"/>
      <c r="Y292" s="252"/>
      <c r="Z292" s="252"/>
    </row>
    <row r="293" ht="15.75" customHeight="1">
      <c r="A293" s="252"/>
      <c r="B293" s="252"/>
      <c r="C293" s="252"/>
      <c r="D293" s="252"/>
      <c r="E293" s="252"/>
      <c r="F293" s="252"/>
      <c r="G293" s="252"/>
      <c r="H293" s="252"/>
      <c r="I293" s="252"/>
      <c r="J293" s="252"/>
      <c r="K293" s="252"/>
      <c r="L293" s="252"/>
      <c r="M293" s="252"/>
      <c r="N293" s="252"/>
      <c r="O293" s="252"/>
      <c r="P293" s="252"/>
      <c r="Q293" s="252"/>
      <c r="R293" s="252"/>
      <c r="S293" s="252"/>
      <c r="T293" s="252"/>
      <c r="U293" s="252"/>
      <c r="V293" s="252"/>
      <c r="W293" s="252"/>
      <c r="X293" s="252"/>
      <c r="Y293" s="252"/>
      <c r="Z293" s="252"/>
    </row>
    <row r="294" ht="15.75" customHeight="1">
      <c r="A294" s="252"/>
      <c r="B294" s="252"/>
      <c r="C294" s="252"/>
      <c r="D294" s="252"/>
      <c r="E294" s="252"/>
      <c r="F294" s="252"/>
      <c r="G294" s="252"/>
      <c r="H294" s="252"/>
      <c r="I294" s="252"/>
      <c r="J294" s="252"/>
      <c r="K294" s="252"/>
      <c r="L294" s="252"/>
      <c r="M294" s="252"/>
      <c r="N294" s="252"/>
      <c r="O294" s="252"/>
      <c r="P294" s="252"/>
      <c r="Q294" s="252"/>
      <c r="R294" s="252"/>
      <c r="S294" s="252"/>
      <c r="T294" s="252"/>
      <c r="U294" s="252"/>
      <c r="V294" s="252"/>
      <c r="W294" s="252"/>
      <c r="X294" s="252"/>
      <c r="Y294" s="252"/>
      <c r="Z294" s="252"/>
    </row>
    <row r="295" ht="15.75" customHeight="1">
      <c r="A295" s="252"/>
      <c r="B295" s="252"/>
      <c r="C295" s="252"/>
      <c r="D295" s="252"/>
      <c r="E295" s="252"/>
      <c r="F295" s="252"/>
      <c r="G295" s="252"/>
      <c r="H295" s="252"/>
      <c r="I295" s="252"/>
      <c r="J295" s="252"/>
      <c r="K295" s="252"/>
      <c r="L295" s="252"/>
      <c r="M295" s="252"/>
      <c r="N295" s="252"/>
      <c r="O295" s="252"/>
      <c r="P295" s="252"/>
      <c r="Q295" s="252"/>
      <c r="R295" s="252"/>
      <c r="S295" s="252"/>
      <c r="T295" s="252"/>
      <c r="U295" s="252"/>
      <c r="V295" s="252"/>
      <c r="W295" s="252"/>
      <c r="X295" s="252"/>
      <c r="Y295" s="252"/>
      <c r="Z295" s="252"/>
    </row>
    <row r="296" ht="15.75" customHeight="1">
      <c r="A296" s="252"/>
      <c r="B296" s="252"/>
      <c r="C296" s="252"/>
      <c r="D296" s="252"/>
      <c r="E296" s="252"/>
      <c r="F296" s="252"/>
      <c r="G296" s="252"/>
      <c r="H296" s="252"/>
      <c r="I296" s="252"/>
      <c r="J296" s="252"/>
      <c r="K296" s="252"/>
      <c r="L296" s="252"/>
      <c r="M296" s="252"/>
      <c r="N296" s="252"/>
      <c r="O296" s="252"/>
      <c r="P296" s="252"/>
      <c r="Q296" s="252"/>
      <c r="R296" s="252"/>
      <c r="S296" s="252"/>
      <c r="T296" s="252"/>
      <c r="U296" s="252"/>
      <c r="V296" s="252"/>
      <c r="W296" s="252"/>
      <c r="X296" s="252"/>
      <c r="Y296" s="252"/>
      <c r="Z296" s="252"/>
    </row>
    <row r="297" ht="15.75" customHeight="1">
      <c r="A297" s="252"/>
      <c r="B297" s="252"/>
      <c r="C297" s="252"/>
      <c r="D297" s="252"/>
      <c r="E297" s="252"/>
      <c r="F297" s="252"/>
      <c r="G297" s="252"/>
      <c r="H297" s="252"/>
      <c r="I297" s="252"/>
      <c r="J297" s="252"/>
      <c r="K297" s="252"/>
      <c r="L297" s="252"/>
      <c r="M297" s="252"/>
      <c r="N297" s="252"/>
      <c r="O297" s="252"/>
      <c r="P297" s="252"/>
      <c r="Q297" s="252"/>
      <c r="R297" s="252"/>
      <c r="S297" s="252"/>
      <c r="T297" s="252"/>
      <c r="U297" s="252"/>
      <c r="V297" s="252"/>
      <c r="W297" s="252"/>
      <c r="X297" s="252"/>
      <c r="Y297" s="252"/>
      <c r="Z297" s="252"/>
    </row>
    <row r="298" ht="15.75" customHeight="1">
      <c r="A298" s="252"/>
      <c r="B298" s="252"/>
      <c r="C298" s="252"/>
      <c r="D298" s="252"/>
      <c r="E298" s="252"/>
      <c r="F298" s="252"/>
      <c r="G298" s="252"/>
      <c r="H298" s="252"/>
      <c r="I298" s="252"/>
      <c r="J298" s="252"/>
      <c r="K298" s="252"/>
      <c r="L298" s="252"/>
      <c r="M298" s="252"/>
      <c r="N298" s="252"/>
      <c r="O298" s="252"/>
      <c r="P298" s="252"/>
      <c r="Q298" s="252"/>
      <c r="R298" s="252"/>
      <c r="S298" s="252"/>
      <c r="T298" s="252"/>
      <c r="U298" s="252"/>
      <c r="V298" s="252"/>
      <c r="W298" s="252"/>
      <c r="X298" s="252"/>
      <c r="Y298" s="252"/>
      <c r="Z298" s="252"/>
    </row>
    <row r="299" ht="15.75" customHeight="1">
      <c r="A299" s="252"/>
      <c r="B299" s="252"/>
      <c r="C299" s="252"/>
      <c r="D299" s="252"/>
      <c r="E299" s="252"/>
      <c r="F299" s="252"/>
      <c r="G299" s="252"/>
      <c r="H299" s="252"/>
      <c r="I299" s="252"/>
      <c r="J299" s="252"/>
      <c r="K299" s="252"/>
      <c r="L299" s="252"/>
      <c r="M299" s="252"/>
      <c r="N299" s="252"/>
      <c r="O299" s="252"/>
      <c r="P299" s="252"/>
      <c r="Q299" s="252"/>
      <c r="R299" s="252"/>
      <c r="S299" s="252"/>
      <c r="T299" s="252"/>
      <c r="U299" s="252"/>
      <c r="V299" s="252"/>
      <c r="W299" s="252"/>
      <c r="X299" s="252"/>
      <c r="Y299" s="252"/>
      <c r="Z299" s="252"/>
    </row>
    <row r="300" ht="15.75" customHeight="1">
      <c r="A300" s="252"/>
      <c r="B300" s="252"/>
      <c r="C300" s="252"/>
      <c r="D300" s="252"/>
      <c r="E300" s="252"/>
      <c r="F300" s="252"/>
      <c r="G300" s="252"/>
      <c r="H300" s="252"/>
      <c r="I300" s="252"/>
      <c r="J300" s="252"/>
      <c r="K300" s="252"/>
      <c r="L300" s="252"/>
      <c r="M300" s="252"/>
      <c r="N300" s="252"/>
      <c r="O300" s="252"/>
      <c r="P300" s="252"/>
      <c r="Q300" s="252"/>
      <c r="R300" s="252"/>
      <c r="S300" s="252"/>
      <c r="T300" s="252"/>
      <c r="U300" s="252"/>
      <c r="V300" s="252"/>
      <c r="W300" s="252"/>
      <c r="X300" s="252"/>
      <c r="Y300" s="252"/>
      <c r="Z300" s="252"/>
    </row>
    <row r="301" ht="15.75" customHeight="1">
      <c r="A301" s="252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2"/>
      <c r="M301" s="252"/>
      <c r="N301" s="252"/>
      <c r="O301" s="252"/>
      <c r="P301" s="252"/>
      <c r="Q301" s="252"/>
      <c r="R301" s="252"/>
      <c r="S301" s="252"/>
      <c r="T301" s="252"/>
      <c r="U301" s="252"/>
      <c r="V301" s="252"/>
      <c r="W301" s="252"/>
      <c r="X301" s="252"/>
      <c r="Y301" s="252"/>
      <c r="Z301" s="252"/>
    </row>
    <row r="302" ht="15.75" customHeight="1">
      <c r="A302" s="252"/>
      <c r="B302" s="252"/>
      <c r="C302" s="252"/>
      <c r="D302" s="252"/>
      <c r="E302" s="252"/>
      <c r="F302" s="252"/>
      <c r="G302" s="252"/>
      <c r="H302" s="252"/>
      <c r="I302" s="252"/>
      <c r="J302" s="252"/>
      <c r="K302" s="252"/>
      <c r="L302" s="252"/>
      <c r="M302" s="252"/>
      <c r="N302" s="252"/>
      <c r="O302" s="252"/>
      <c r="P302" s="252"/>
      <c r="Q302" s="252"/>
      <c r="R302" s="252"/>
      <c r="S302" s="252"/>
      <c r="T302" s="252"/>
      <c r="U302" s="252"/>
      <c r="V302" s="252"/>
      <c r="W302" s="252"/>
      <c r="X302" s="252"/>
      <c r="Y302" s="252"/>
      <c r="Z302" s="252"/>
    </row>
    <row r="303" ht="15.75" customHeight="1">
      <c r="A303" s="252"/>
      <c r="B303" s="252"/>
      <c r="C303" s="252"/>
      <c r="D303" s="252"/>
      <c r="E303" s="252"/>
      <c r="F303" s="252"/>
      <c r="G303" s="252"/>
      <c r="H303" s="252"/>
      <c r="I303" s="252"/>
      <c r="J303" s="252"/>
      <c r="K303" s="252"/>
      <c r="L303" s="252"/>
      <c r="M303" s="252"/>
      <c r="N303" s="252"/>
      <c r="O303" s="252"/>
      <c r="P303" s="252"/>
      <c r="Q303" s="252"/>
      <c r="R303" s="252"/>
      <c r="S303" s="252"/>
      <c r="T303" s="252"/>
      <c r="U303" s="252"/>
      <c r="V303" s="252"/>
      <c r="W303" s="252"/>
      <c r="X303" s="252"/>
      <c r="Y303" s="252"/>
      <c r="Z303" s="252"/>
    </row>
    <row r="304" ht="15.75" customHeight="1">
      <c r="A304" s="252"/>
      <c r="B304" s="252"/>
      <c r="C304" s="252"/>
      <c r="D304" s="252"/>
      <c r="E304" s="252"/>
      <c r="F304" s="252"/>
      <c r="G304" s="252"/>
      <c r="H304" s="252"/>
      <c r="I304" s="252"/>
      <c r="J304" s="252"/>
      <c r="K304" s="252"/>
      <c r="L304" s="252"/>
      <c r="M304" s="252"/>
      <c r="N304" s="252"/>
      <c r="O304" s="252"/>
      <c r="P304" s="252"/>
      <c r="Q304" s="252"/>
      <c r="R304" s="252"/>
      <c r="S304" s="252"/>
      <c r="T304" s="252"/>
      <c r="U304" s="252"/>
      <c r="V304" s="252"/>
      <c r="W304" s="252"/>
      <c r="X304" s="252"/>
      <c r="Y304" s="252"/>
      <c r="Z304" s="252"/>
    </row>
    <row r="305" ht="15.75" customHeight="1">
      <c r="A305" s="252"/>
      <c r="B305" s="252"/>
      <c r="C305" s="252"/>
      <c r="D305" s="252"/>
      <c r="E305" s="252"/>
      <c r="F305" s="252"/>
      <c r="G305" s="252"/>
      <c r="H305" s="252"/>
      <c r="I305" s="252"/>
      <c r="J305" s="252"/>
      <c r="K305" s="252"/>
      <c r="L305" s="252"/>
      <c r="M305" s="252"/>
      <c r="N305" s="252"/>
      <c r="O305" s="252"/>
      <c r="P305" s="252"/>
      <c r="Q305" s="252"/>
      <c r="R305" s="252"/>
      <c r="S305" s="252"/>
      <c r="T305" s="252"/>
      <c r="U305" s="252"/>
      <c r="V305" s="252"/>
      <c r="W305" s="252"/>
      <c r="X305" s="252"/>
      <c r="Y305" s="252"/>
      <c r="Z305" s="252"/>
    </row>
    <row r="306" ht="15.75" customHeight="1">
      <c r="A306" s="252"/>
      <c r="B306" s="252"/>
      <c r="C306" s="252"/>
      <c r="D306" s="252"/>
      <c r="E306" s="252"/>
      <c r="F306" s="252"/>
      <c r="G306" s="252"/>
      <c r="H306" s="252"/>
      <c r="I306" s="252"/>
      <c r="J306" s="252"/>
      <c r="K306" s="252"/>
      <c r="L306" s="252"/>
      <c r="M306" s="252"/>
      <c r="N306" s="252"/>
      <c r="O306" s="252"/>
      <c r="P306" s="252"/>
      <c r="Q306" s="252"/>
      <c r="R306" s="252"/>
      <c r="S306" s="252"/>
      <c r="T306" s="252"/>
      <c r="U306" s="252"/>
      <c r="V306" s="252"/>
      <c r="W306" s="252"/>
      <c r="X306" s="252"/>
      <c r="Y306" s="252"/>
      <c r="Z306" s="252"/>
    </row>
    <row r="307" ht="15.75" customHeight="1">
      <c r="A307" s="252"/>
      <c r="B307" s="252"/>
      <c r="C307" s="252"/>
      <c r="D307" s="252"/>
      <c r="E307" s="252"/>
      <c r="F307" s="252"/>
      <c r="G307" s="252"/>
      <c r="H307" s="252"/>
      <c r="I307" s="252"/>
      <c r="J307" s="252"/>
      <c r="K307" s="252"/>
      <c r="L307" s="252"/>
      <c r="M307" s="252"/>
      <c r="N307" s="252"/>
      <c r="O307" s="252"/>
      <c r="P307" s="252"/>
      <c r="Q307" s="252"/>
      <c r="R307" s="252"/>
      <c r="S307" s="252"/>
      <c r="T307" s="252"/>
      <c r="U307" s="252"/>
      <c r="V307" s="252"/>
      <c r="W307" s="252"/>
      <c r="X307" s="252"/>
      <c r="Y307" s="252"/>
      <c r="Z307" s="252"/>
    </row>
    <row r="308" ht="15.75" customHeight="1">
      <c r="A308" s="252"/>
      <c r="B308" s="252"/>
      <c r="C308" s="252"/>
      <c r="D308" s="252"/>
      <c r="E308" s="252"/>
      <c r="F308" s="252"/>
      <c r="G308" s="252"/>
      <c r="H308" s="252"/>
      <c r="I308" s="252"/>
      <c r="J308" s="252"/>
      <c r="K308" s="252"/>
      <c r="L308" s="252"/>
      <c r="M308" s="252"/>
      <c r="N308" s="252"/>
      <c r="O308" s="252"/>
      <c r="P308" s="252"/>
      <c r="Q308" s="252"/>
      <c r="R308" s="252"/>
      <c r="S308" s="252"/>
      <c r="T308" s="252"/>
      <c r="U308" s="252"/>
      <c r="V308" s="252"/>
      <c r="W308" s="252"/>
      <c r="X308" s="252"/>
      <c r="Y308" s="252"/>
      <c r="Z308" s="252"/>
    </row>
    <row r="309" ht="15.75" customHeight="1">
      <c r="A309" s="252"/>
      <c r="B309" s="252"/>
      <c r="C309" s="252"/>
      <c r="D309" s="252"/>
      <c r="E309" s="252"/>
      <c r="F309" s="252"/>
      <c r="G309" s="252"/>
      <c r="H309" s="252"/>
      <c r="I309" s="252"/>
      <c r="J309" s="252"/>
      <c r="K309" s="252"/>
      <c r="L309" s="252"/>
      <c r="M309" s="252"/>
      <c r="N309" s="252"/>
      <c r="O309" s="252"/>
      <c r="P309" s="252"/>
      <c r="Q309" s="252"/>
      <c r="R309" s="252"/>
      <c r="S309" s="252"/>
      <c r="T309" s="252"/>
      <c r="U309" s="252"/>
      <c r="V309" s="252"/>
      <c r="W309" s="252"/>
      <c r="X309" s="252"/>
      <c r="Y309" s="252"/>
      <c r="Z309" s="252"/>
    </row>
    <row r="310" ht="15.75" customHeight="1">
      <c r="A310" s="252"/>
      <c r="B310" s="252"/>
      <c r="C310" s="252"/>
      <c r="D310" s="252"/>
      <c r="E310" s="252"/>
      <c r="F310" s="252"/>
      <c r="G310" s="252"/>
      <c r="H310" s="252"/>
      <c r="I310" s="252"/>
      <c r="J310" s="252"/>
      <c r="K310" s="252"/>
      <c r="L310" s="252"/>
      <c r="M310" s="252"/>
      <c r="N310" s="252"/>
      <c r="O310" s="252"/>
      <c r="P310" s="252"/>
      <c r="Q310" s="252"/>
      <c r="R310" s="252"/>
      <c r="S310" s="252"/>
      <c r="T310" s="252"/>
      <c r="U310" s="252"/>
      <c r="V310" s="252"/>
      <c r="W310" s="252"/>
      <c r="X310" s="252"/>
      <c r="Y310" s="252"/>
      <c r="Z310" s="252"/>
    </row>
    <row r="311" ht="15.75" customHeight="1">
      <c r="A311" s="252"/>
      <c r="B311" s="252"/>
      <c r="C311" s="252"/>
      <c r="D311" s="252"/>
      <c r="E311" s="252"/>
      <c r="F311" s="252"/>
      <c r="G311" s="252"/>
      <c r="H311" s="252"/>
      <c r="I311" s="252"/>
      <c r="J311" s="252"/>
      <c r="K311" s="252"/>
      <c r="L311" s="252"/>
      <c r="M311" s="252"/>
      <c r="N311" s="252"/>
      <c r="O311" s="252"/>
      <c r="P311" s="252"/>
      <c r="Q311" s="252"/>
      <c r="R311" s="252"/>
      <c r="S311" s="252"/>
      <c r="T311" s="252"/>
      <c r="U311" s="252"/>
      <c r="V311" s="252"/>
      <c r="W311" s="252"/>
      <c r="X311" s="252"/>
      <c r="Y311" s="252"/>
      <c r="Z311" s="252"/>
    </row>
    <row r="312" ht="15.75" customHeight="1">
      <c r="A312" s="252"/>
      <c r="B312" s="252"/>
      <c r="C312" s="252"/>
      <c r="D312" s="252"/>
      <c r="E312" s="252"/>
      <c r="F312" s="252"/>
      <c r="G312" s="252"/>
      <c r="H312" s="252"/>
      <c r="I312" s="252"/>
      <c r="J312" s="252"/>
      <c r="K312" s="252"/>
      <c r="L312" s="252"/>
      <c r="M312" s="252"/>
      <c r="N312" s="252"/>
      <c r="O312" s="252"/>
      <c r="P312" s="252"/>
      <c r="Q312" s="252"/>
      <c r="R312" s="252"/>
      <c r="S312" s="252"/>
      <c r="T312" s="252"/>
      <c r="U312" s="252"/>
      <c r="V312" s="252"/>
      <c r="W312" s="252"/>
      <c r="X312" s="252"/>
      <c r="Y312" s="252"/>
      <c r="Z312" s="252"/>
    </row>
    <row r="313" ht="15.75" customHeight="1">
      <c r="A313" s="252"/>
      <c r="B313" s="252"/>
      <c r="C313" s="252"/>
      <c r="D313" s="252"/>
      <c r="E313" s="252"/>
      <c r="F313" s="252"/>
      <c r="G313" s="252"/>
      <c r="H313" s="252"/>
      <c r="I313" s="252"/>
      <c r="J313" s="252"/>
      <c r="K313" s="252"/>
      <c r="L313" s="252"/>
      <c r="M313" s="252"/>
      <c r="N313" s="252"/>
      <c r="O313" s="252"/>
      <c r="P313" s="252"/>
      <c r="Q313" s="252"/>
      <c r="R313" s="252"/>
      <c r="S313" s="252"/>
      <c r="T313" s="252"/>
      <c r="U313" s="252"/>
      <c r="V313" s="252"/>
      <c r="W313" s="252"/>
      <c r="X313" s="252"/>
      <c r="Y313" s="252"/>
      <c r="Z313" s="252"/>
    </row>
    <row r="314" ht="15.75" customHeight="1">
      <c r="A314" s="252"/>
      <c r="B314" s="252"/>
      <c r="C314" s="252"/>
      <c r="D314" s="252"/>
      <c r="E314" s="252"/>
      <c r="F314" s="252"/>
      <c r="G314" s="252"/>
      <c r="H314" s="252"/>
      <c r="I314" s="252"/>
      <c r="J314" s="252"/>
      <c r="K314" s="252"/>
      <c r="L314" s="252"/>
      <c r="M314" s="252"/>
      <c r="N314" s="252"/>
      <c r="O314" s="252"/>
      <c r="P314" s="252"/>
      <c r="Q314" s="252"/>
      <c r="R314" s="252"/>
      <c r="S314" s="252"/>
      <c r="T314" s="252"/>
      <c r="U314" s="252"/>
      <c r="V314" s="252"/>
      <c r="W314" s="252"/>
      <c r="X314" s="252"/>
      <c r="Y314" s="252"/>
      <c r="Z314" s="252"/>
    </row>
    <row r="315" ht="15.75" customHeight="1">
      <c r="A315" s="252"/>
      <c r="B315" s="252"/>
      <c r="C315" s="252"/>
      <c r="D315" s="252"/>
      <c r="E315" s="252"/>
      <c r="F315" s="252"/>
      <c r="G315" s="252"/>
      <c r="H315" s="252"/>
      <c r="I315" s="252"/>
      <c r="J315" s="252"/>
      <c r="K315" s="252"/>
      <c r="L315" s="252"/>
      <c r="M315" s="252"/>
      <c r="N315" s="252"/>
      <c r="O315" s="252"/>
      <c r="P315" s="252"/>
      <c r="Q315" s="252"/>
      <c r="R315" s="252"/>
      <c r="S315" s="252"/>
      <c r="T315" s="252"/>
      <c r="U315" s="252"/>
      <c r="V315" s="252"/>
      <c r="W315" s="252"/>
      <c r="X315" s="252"/>
      <c r="Y315" s="252"/>
      <c r="Z315" s="252"/>
    </row>
    <row r="316" ht="15.75" customHeight="1">
      <c r="A316" s="252"/>
      <c r="B316" s="252"/>
      <c r="C316" s="252"/>
      <c r="D316" s="252"/>
      <c r="E316" s="252"/>
      <c r="F316" s="252"/>
      <c r="G316" s="252"/>
      <c r="H316" s="252"/>
      <c r="I316" s="252"/>
      <c r="J316" s="252"/>
      <c r="K316" s="252"/>
      <c r="L316" s="252"/>
      <c r="M316" s="252"/>
      <c r="N316" s="252"/>
      <c r="O316" s="252"/>
      <c r="P316" s="252"/>
      <c r="Q316" s="252"/>
      <c r="R316" s="252"/>
      <c r="S316" s="252"/>
      <c r="T316" s="252"/>
      <c r="U316" s="252"/>
      <c r="V316" s="252"/>
      <c r="W316" s="252"/>
      <c r="X316" s="252"/>
      <c r="Y316" s="252"/>
      <c r="Z316" s="252"/>
    </row>
    <row r="317" ht="15.75" customHeight="1">
      <c r="A317" s="252"/>
      <c r="B317" s="252"/>
      <c r="C317" s="252"/>
      <c r="D317" s="252"/>
      <c r="E317" s="252"/>
      <c r="F317" s="252"/>
      <c r="G317" s="252"/>
      <c r="H317" s="252"/>
      <c r="I317" s="252"/>
      <c r="J317" s="252"/>
      <c r="K317" s="252"/>
      <c r="L317" s="252"/>
      <c r="M317" s="252"/>
      <c r="N317" s="252"/>
      <c r="O317" s="252"/>
      <c r="P317" s="252"/>
      <c r="Q317" s="252"/>
      <c r="R317" s="252"/>
      <c r="S317" s="252"/>
      <c r="T317" s="252"/>
      <c r="U317" s="252"/>
      <c r="V317" s="252"/>
      <c r="W317" s="252"/>
      <c r="X317" s="252"/>
      <c r="Y317" s="252"/>
      <c r="Z317" s="252"/>
    </row>
    <row r="318" ht="15.75" customHeight="1">
      <c r="A318" s="252"/>
      <c r="B318" s="252"/>
      <c r="C318" s="252"/>
      <c r="D318" s="252"/>
      <c r="E318" s="252"/>
      <c r="F318" s="252"/>
      <c r="G318" s="252"/>
      <c r="H318" s="252"/>
      <c r="I318" s="252"/>
      <c r="J318" s="252"/>
      <c r="K318" s="252"/>
      <c r="L318" s="252"/>
      <c r="M318" s="252"/>
      <c r="N318" s="252"/>
      <c r="O318" s="252"/>
      <c r="P318" s="252"/>
      <c r="Q318" s="252"/>
      <c r="R318" s="252"/>
      <c r="S318" s="252"/>
      <c r="T318" s="252"/>
      <c r="U318" s="252"/>
      <c r="V318" s="252"/>
      <c r="W318" s="252"/>
      <c r="X318" s="252"/>
      <c r="Y318" s="252"/>
      <c r="Z318" s="252"/>
    </row>
    <row r="319" ht="15.75" customHeight="1">
      <c r="A319" s="252"/>
      <c r="B319" s="252"/>
      <c r="C319" s="252"/>
      <c r="D319" s="252"/>
      <c r="E319" s="252"/>
      <c r="F319" s="252"/>
      <c r="G319" s="252"/>
      <c r="H319" s="252"/>
      <c r="I319" s="252"/>
      <c r="J319" s="252"/>
      <c r="K319" s="252"/>
      <c r="L319" s="252"/>
      <c r="M319" s="252"/>
      <c r="N319" s="252"/>
      <c r="O319" s="252"/>
      <c r="P319" s="252"/>
      <c r="Q319" s="252"/>
      <c r="R319" s="252"/>
      <c r="S319" s="252"/>
      <c r="T319" s="252"/>
      <c r="U319" s="252"/>
      <c r="V319" s="252"/>
      <c r="W319" s="252"/>
      <c r="X319" s="252"/>
      <c r="Y319" s="252"/>
      <c r="Z319" s="252"/>
    </row>
    <row r="320" ht="15.75" customHeight="1">
      <c r="A320" s="252"/>
      <c r="B320" s="252"/>
      <c r="C320" s="252"/>
      <c r="D320" s="252"/>
      <c r="E320" s="252"/>
      <c r="F320" s="252"/>
      <c r="G320" s="252"/>
      <c r="H320" s="252"/>
      <c r="I320" s="252"/>
      <c r="J320" s="252"/>
      <c r="K320" s="252"/>
      <c r="L320" s="252"/>
      <c r="M320" s="252"/>
      <c r="N320" s="252"/>
      <c r="O320" s="252"/>
      <c r="P320" s="252"/>
      <c r="Q320" s="252"/>
      <c r="R320" s="252"/>
      <c r="S320" s="252"/>
      <c r="T320" s="252"/>
      <c r="U320" s="252"/>
      <c r="V320" s="252"/>
      <c r="W320" s="252"/>
      <c r="X320" s="252"/>
      <c r="Y320" s="252"/>
      <c r="Z320" s="252"/>
    </row>
    <row r="321" ht="15.75" customHeight="1">
      <c r="A321" s="252"/>
      <c r="B321" s="252"/>
      <c r="C321" s="252"/>
      <c r="D321" s="252"/>
      <c r="E321" s="252"/>
      <c r="F321" s="252"/>
      <c r="G321" s="252"/>
      <c r="H321" s="252"/>
      <c r="I321" s="252"/>
      <c r="J321" s="252"/>
      <c r="K321" s="252"/>
      <c r="L321" s="252"/>
      <c r="M321" s="252"/>
      <c r="N321" s="252"/>
      <c r="O321" s="252"/>
      <c r="P321" s="252"/>
      <c r="Q321" s="252"/>
      <c r="R321" s="252"/>
      <c r="S321" s="252"/>
      <c r="T321" s="252"/>
      <c r="U321" s="252"/>
      <c r="V321" s="252"/>
      <c r="W321" s="252"/>
      <c r="X321" s="252"/>
      <c r="Y321" s="252"/>
      <c r="Z321" s="252"/>
    </row>
    <row r="322" ht="15.75" customHeight="1">
      <c r="A322" s="252"/>
      <c r="B322" s="252"/>
      <c r="C322" s="252"/>
      <c r="D322" s="252"/>
      <c r="E322" s="252"/>
      <c r="F322" s="252"/>
      <c r="G322" s="252"/>
      <c r="H322" s="252"/>
      <c r="I322" s="252"/>
      <c r="J322" s="252"/>
      <c r="K322" s="252"/>
      <c r="L322" s="252"/>
      <c r="M322" s="252"/>
      <c r="N322" s="252"/>
      <c r="O322" s="252"/>
      <c r="P322" s="252"/>
      <c r="Q322" s="252"/>
      <c r="R322" s="252"/>
      <c r="S322" s="252"/>
      <c r="T322" s="252"/>
      <c r="U322" s="252"/>
      <c r="V322" s="252"/>
      <c r="W322" s="252"/>
      <c r="X322" s="252"/>
      <c r="Y322" s="252"/>
      <c r="Z322" s="252"/>
    </row>
    <row r="323" ht="15.75" customHeight="1">
      <c r="A323" s="252"/>
      <c r="B323" s="252"/>
      <c r="C323" s="252"/>
      <c r="D323" s="252"/>
      <c r="E323" s="252"/>
      <c r="F323" s="252"/>
      <c r="G323" s="252"/>
      <c r="H323" s="252"/>
      <c r="I323" s="252"/>
      <c r="J323" s="252"/>
      <c r="K323" s="252"/>
      <c r="L323" s="252"/>
      <c r="M323" s="252"/>
      <c r="N323" s="252"/>
      <c r="O323" s="252"/>
      <c r="P323" s="252"/>
      <c r="Q323" s="252"/>
      <c r="R323" s="252"/>
      <c r="S323" s="252"/>
      <c r="T323" s="252"/>
      <c r="U323" s="252"/>
      <c r="V323" s="252"/>
      <c r="W323" s="252"/>
      <c r="X323" s="252"/>
      <c r="Y323" s="252"/>
      <c r="Z323" s="252"/>
    </row>
    <row r="324" ht="15.75" customHeight="1">
      <c r="A324" s="252"/>
      <c r="B324" s="252"/>
      <c r="C324" s="252"/>
      <c r="D324" s="252"/>
      <c r="E324" s="252"/>
      <c r="F324" s="252"/>
      <c r="G324" s="252"/>
      <c r="H324" s="252"/>
      <c r="I324" s="252"/>
      <c r="J324" s="252"/>
      <c r="K324" s="252"/>
      <c r="L324" s="252"/>
      <c r="M324" s="252"/>
      <c r="N324" s="252"/>
      <c r="O324" s="252"/>
      <c r="P324" s="252"/>
      <c r="Q324" s="252"/>
      <c r="R324" s="252"/>
      <c r="S324" s="252"/>
      <c r="T324" s="252"/>
      <c r="U324" s="252"/>
      <c r="V324" s="252"/>
      <c r="W324" s="252"/>
      <c r="X324" s="252"/>
      <c r="Y324" s="252"/>
      <c r="Z324" s="252"/>
    </row>
    <row r="325" ht="15.75" customHeight="1">
      <c r="A325" s="252"/>
      <c r="B325" s="252"/>
      <c r="C325" s="252"/>
      <c r="D325" s="252"/>
      <c r="E325" s="252"/>
      <c r="F325" s="252"/>
      <c r="G325" s="252"/>
      <c r="H325" s="252"/>
      <c r="I325" s="252"/>
      <c r="J325" s="252"/>
      <c r="K325" s="252"/>
      <c r="L325" s="252"/>
      <c r="M325" s="252"/>
      <c r="N325" s="252"/>
      <c r="O325" s="252"/>
      <c r="P325" s="252"/>
      <c r="Q325" s="252"/>
      <c r="R325" s="252"/>
      <c r="S325" s="252"/>
      <c r="T325" s="252"/>
      <c r="U325" s="252"/>
      <c r="V325" s="252"/>
      <c r="W325" s="252"/>
      <c r="X325" s="252"/>
      <c r="Y325" s="252"/>
      <c r="Z325" s="252"/>
    </row>
    <row r="326" ht="15.75" customHeight="1">
      <c r="A326" s="252"/>
      <c r="B326" s="252"/>
      <c r="C326" s="252"/>
      <c r="D326" s="252"/>
      <c r="E326" s="252"/>
      <c r="F326" s="252"/>
      <c r="G326" s="252"/>
      <c r="H326" s="252"/>
      <c r="I326" s="252"/>
      <c r="J326" s="252"/>
      <c r="K326" s="252"/>
      <c r="L326" s="252"/>
      <c r="M326" s="252"/>
      <c r="N326" s="252"/>
      <c r="O326" s="252"/>
      <c r="P326" s="252"/>
      <c r="Q326" s="252"/>
      <c r="R326" s="252"/>
      <c r="S326" s="252"/>
      <c r="T326" s="252"/>
      <c r="U326" s="252"/>
      <c r="V326" s="252"/>
      <c r="W326" s="252"/>
      <c r="X326" s="252"/>
      <c r="Y326" s="252"/>
      <c r="Z326" s="252"/>
    </row>
    <row r="327" ht="15.75" customHeight="1">
      <c r="A327" s="252"/>
      <c r="B327" s="252"/>
      <c r="C327" s="252"/>
      <c r="D327" s="252"/>
      <c r="E327" s="252"/>
      <c r="F327" s="252"/>
      <c r="G327" s="252"/>
      <c r="H327" s="252"/>
      <c r="I327" s="252"/>
      <c r="J327" s="252"/>
      <c r="K327" s="252"/>
      <c r="L327" s="252"/>
      <c r="M327" s="252"/>
      <c r="N327" s="252"/>
      <c r="O327" s="252"/>
      <c r="P327" s="252"/>
      <c r="Q327" s="252"/>
      <c r="R327" s="252"/>
      <c r="S327" s="252"/>
      <c r="T327" s="252"/>
      <c r="U327" s="252"/>
      <c r="V327" s="252"/>
      <c r="W327" s="252"/>
      <c r="X327" s="252"/>
      <c r="Y327" s="252"/>
      <c r="Z327" s="252"/>
    </row>
    <row r="328" ht="15.75" customHeight="1">
      <c r="A328" s="252"/>
      <c r="B328" s="252"/>
      <c r="C328" s="252"/>
      <c r="D328" s="252"/>
      <c r="E328" s="252"/>
      <c r="F328" s="252"/>
      <c r="G328" s="252"/>
      <c r="H328" s="252"/>
      <c r="I328" s="252"/>
      <c r="J328" s="252"/>
      <c r="K328" s="252"/>
      <c r="L328" s="252"/>
      <c r="M328" s="252"/>
      <c r="N328" s="252"/>
      <c r="O328" s="252"/>
      <c r="P328" s="252"/>
      <c r="Q328" s="252"/>
      <c r="R328" s="252"/>
      <c r="S328" s="252"/>
      <c r="T328" s="252"/>
      <c r="U328" s="252"/>
      <c r="V328" s="252"/>
      <c r="W328" s="252"/>
      <c r="X328" s="252"/>
      <c r="Y328" s="252"/>
      <c r="Z328" s="252"/>
    </row>
    <row r="329" ht="15.75" customHeight="1">
      <c r="A329" s="252"/>
      <c r="B329" s="252"/>
      <c r="C329" s="252"/>
      <c r="D329" s="252"/>
      <c r="E329" s="252"/>
      <c r="F329" s="252"/>
      <c r="G329" s="252"/>
      <c r="H329" s="252"/>
      <c r="I329" s="252"/>
      <c r="J329" s="252"/>
      <c r="K329" s="252"/>
      <c r="L329" s="252"/>
      <c r="M329" s="252"/>
      <c r="N329" s="252"/>
      <c r="O329" s="252"/>
      <c r="P329" s="252"/>
      <c r="Q329" s="252"/>
      <c r="R329" s="252"/>
      <c r="S329" s="252"/>
      <c r="T329" s="252"/>
      <c r="U329" s="252"/>
      <c r="V329" s="252"/>
      <c r="W329" s="252"/>
      <c r="X329" s="252"/>
      <c r="Y329" s="252"/>
      <c r="Z329" s="252"/>
    </row>
    <row r="330" ht="15.75" customHeight="1">
      <c r="A330" s="252"/>
      <c r="B330" s="252"/>
      <c r="C330" s="252"/>
      <c r="D330" s="252"/>
      <c r="E330" s="252"/>
      <c r="F330" s="252"/>
      <c r="G330" s="252"/>
      <c r="H330" s="252"/>
      <c r="I330" s="252"/>
      <c r="J330" s="252"/>
      <c r="K330" s="252"/>
      <c r="L330" s="252"/>
      <c r="M330" s="252"/>
      <c r="N330" s="252"/>
      <c r="O330" s="252"/>
      <c r="P330" s="252"/>
      <c r="Q330" s="252"/>
      <c r="R330" s="252"/>
      <c r="S330" s="252"/>
      <c r="T330" s="252"/>
      <c r="U330" s="252"/>
      <c r="V330" s="252"/>
      <c r="W330" s="252"/>
      <c r="X330" s="252"/>
      <c r="Y330" s="252"/>
      <c r="Z330" s="252"/>
    </row>
    <row r="331" ht="15.75" customHeight="1">
      <c r="A331" s="252"/>
      <c r="B331" s="252"/>
      <c r="C331" s="252"/>
      <c r="D331" s="252"/>
      <c r="E331" s="252"/>
      <c r="F331" s="252"/>
      <c r="G331" s="252"/>
      <c r="H331" s="252"/>
      <c r="I331" s="252"/>
      <c r="J331" s="252"/>
      <c r="K331" s="252"/>
      <c r="L331" s="252"/>
      <c r="M331" s="252"/>
      <c r="N331" s="252"/>
      <c r="O331" s="252"/>
      <c r="P331" s="252"/>
      <c r="Q331" s="252"/>
      <c r="R331" s="252"/>
      <c r="S331" s="252"/>
      <c r="T331" s="252"/>
      <c r="U331" s="252"/>
      <c r="V331" s="252"/>
      <c r="W331" s="252"/>
      <c r="X331" s="252"/>
      <c r="Y331" s="252"/>
      <c r="Z331" s="252"/>
    </row>
    <row r="332" ht="15.75" customHeight="1">
      <c r="A332" s="252"/>
      <c r="B332" s="252"/>
      <c r="C332" s="252"/>
      <c r="D332" s="252"/>
      <c r="E332" s="252"/>
      <c r="F332" s="252"/>
      <c r="G332" s="252"/>
      <c r="H332" s="252"/>
      <c r="I332" s="252"/>
      <c r="J332" s="252"/>
      <c r="K332" s="252"/>
      <c r="L332" s="252"/>
      <c r="M332" s="252"/>
      <c r="N332" s="252"/>
      <c r="O332" s="252"/>
      <c r="P332" s="252"/>
      <c r="Q332" s="252"/>
      <c r="R332" s="252"/>
      <c r="S332" s="252"/>
      <c r="T332" s="252"/>
      <c r="U332" s="252"/>
      <c r="V332" s="252"/>
      <c r="W332" s="252"/>
      <c r="X332" s="252"/>
      <c r="Y332" s="252"/>
      <c r="Z332" s="252"/>
    </row>
    <row r="333" ht="15.75" customHeight="1">
      <c r="A333" s="252"/>
      <c r="B333" s="252"/>
      <c r="C333" s="252"/>
      <c r="D333" s="252"/>
      <c r="E333" s="252"/>
      <c r="F333" s="252"/>
      <c r="G333" s="252"/>
      <c r="H333" s="252"/>
      <c r="I333" s="252"/>
      <c r="J333" s="252"/>
      <c r="K333" s="252"/>
      <c r="L333" s="252"/>
      <c r="M333" s="252"/>
      <c r="N333" s="252"/>
      <c r="O333" s="252"/>
      <c r="P333" s="252"/>
      <c r="Q333" s="252"/>
      <c r="R333" s="252"/>
      <c r="S333" s="252"/>
      <c r="T333" s="252"/>
      <c r="U333" s="252"/>
      <c r="V333" s="252"/>
      <c r="W333" s="252"/>
      <c r="X333" s="252"/>
      <c r="Y333" s="252"/>
      <c r="Z333" s="252"/>
    </row>
    <row r="334" ht="15.75" customHeight="1">
      <c r="A334" s="252"/>
      <c r="B334" s="252"/>
      <c r="C334" s="252"/>
      <c r="D334" s="252"/>
      <c r="E334" s="252"/>
      <c r="F334" s="252"/>
      <c r="G334" s="252"/>
      <c r="H334" s="252"/>
      <c r="I334" s="252"/>
      <c r="J334" s="252"/>
      <c r="K334" s="252"/>
      <c r="L334" s="252"/>
      <c r="M334" s="252"/>
      <c r="N334" s="252"/>
      <c r="O334" s="252"/>
      <c r="P334" s="252"/>
      <c r="Q334" s="252"/>
      <c r="R334" s="252"/>
      <c r="S334" s="252"/>
      <c r="T334" s="252"/>
      <c r="U334" s="252"/>
      <c r="V334" s="252"/>
      <c r="W334" s="252"/>
      <c r="X334" s="252"/>
      <c r="Y334" s="252"/>
      <c r="Z334" s="252"/>
    </row>
    <row r="335" ht="15.75" customHeight="1">
      <c r="A335" s="252"/>
      <c r="B335" s="252"/>
      <c r="C335" s="252"/>
      <c r="D335" s="252"/>
      <c r="E335" s="252"/>
      <c r="F335" s="252"/>
      <c r="G335" s="252"/>
      <c r="H335" s="252"/>
      <c r="I335" s="252"/>
      <c r="J335" s="252"/>
      <c r="K335" s="252"/>
      <c r="L335" s="252"/>
      <c r="M335" s="252"/>
      <c r="N335" s="252"/>
      <c r="O335" s="252"/>
      <c r="P335" s="252"/>
      <c r="Q335" s="252"/>
      <c r="R335" s="252"/>
      <c r="S335" s="252"/>
      <c r="T335" s="252"/>
      <c r="U335" s="252"/>
      <c r="V335" s="252"/>
      <c r="W335" s="252"/>
      <c r="X335" s="252"/>
      <c r="Y335" s="252"/>
      <c r="Z335" s="252"/>
    </row>
    <row r="336" ht="15.75" customHeight="1">
      <c r="A336" s="252"/>
      <c r="B336" s="252"/>
      <c r="C336" s="252"/>
      <c r="D336" s="252"/>
      <c r="E336" s="252"/>
      <c r="F336" s="252"/>
      <c r="G336" s="252"/>
      <c r="H336" s="252"/>
      <c r="I336" s="252"/>
      <c r="J336" s="252"/>
      <c r="K336" s="252"/>
      <c r="L336" s="252"/>
      <c r="M336" s="252"/>
      <c r="N336" s="252"/>
      <c r="O336" s="252"/>
      <c r="P336" s="252"/>
      <c r="Q336" s="252"/>
      <c r="R336" s="252"/>
      <c r="S336" s="252"/>
      <c r="T336" s="252"/>
      <c r="U336" s="252"/>
      <c r="V336" s="252"/>
      <c r="W336" s="252"/>
      <c r="X336" s="252"/>
      <c r="Y336" s="252"/>
      <c r="Z336" s="252"/>
    </row>
    <row r="337" ht="15.75" customHeight="1">
      <c r="A337" s="252"/>
      <c r="B337" s="252"/>
      <c r="C337" s="252"/>
      <c r="D337" s="252"/>
      <c r="E337" s="252"/>
      <c r="F337" s="252"/>
      <c r="G337" s="252"/>
      <c r="H337" s="252"/>
      <c r="I337" s="252"/>
      <c r="J337" s="252"/>
      <c r="K337" s="252"/>
      <c r="L337" s="252"/>
      <c r="M337" s="252"/>
      <c r="N337" s="252"/>
      <c r="O337" s="252"/>
      <c r="P337" s="252"/>
      <c r="Q337" s="252"/>
      <c r="R337" s="252"/>
      <c r="S337" s="252"/>
      <c r="T337" s="252"/>
      <c r="U337" s="252"/>
      <c r="V337" s="252"/>
      <c r="W337" s="252"/>
      <c r="X337" s="252"/>
      <c r="Y337" s="252"/>
      <c r="Z337" s="252"/>
    </row>
    <row r="338" ht="15.75" customHeight="1">
      <c r="A338" s="252"/>
      <c r="B338" s="252"/>
      <c r="C338" s="252"/>
      <c r="D338" s="252"/>
      <c r="E338" s="252"/>
      <c r="F338" s="252"/>
      <c r="G338" s="252"/>
      <c r="H338" s="252"/>
      <c r="I338" s="252"/>
      <c r="J338" s="252"/>
      <c r="K338" s="252"/>
      <c r="L338" s="252"/>
      <c r="M338" s="252"/>
      <c r="N338" s="252"/>
      <c r="O338" s="252"/>
      <c r="P338" s="252"/>
      <c r="Q338" s="252"/>
      <c r="R338" s="252"/>
      <c r="S338" s="252"/>
      <c r="T338" s="252"/>
      <c r="U338" s="252"/>
      <c r="V338" s="252"/>
      <c r="W338" s="252"/>
      <c r="X338" s="252"/>
      <c r="Y338" s="252"/>
      <c r="Z338" s="252"/>
    </row>
    <row r="339" ht="15.75" customHeight="1">
      <c r="A339" s="252"/>
      <c r="B339" s="252"/>
      <c r="C339" s="252"/>
      <c r="D339" s="252"/>
      <c r="E339" s="252"/>
      <c r="F339" s="252"/>
      <c r="G339" s="252"/>
      <c r="H339" s="252"/>
      <c r="I339" s="252"/>
      <c r="J339" s="252"/>
      <c r="K339" s="252"/>
      <c r="L339" s="252"/>
      <c r="M339" s="252"/>
      <c r="N339" s="252"/>
      <c r="O339" s="252"/>
      <c r="P339" s="252"/>
      <c r="Q339" s="252"/>
      <c r="R339" s="252"/>
      <c r="S339" s="252"/>
      <c r="T339" s="252"/>
      <c r="U339" s="252"/>
      <c r="V339" s="252"/>
      <c r="W339" s="252"/>
      <c r="X339" s="252"/>
      <c r="Y339" s="252"/>
      <c r="Z339" s="252"/>
    </row>
    <row r="340" ht="15.75" customHeight="1">
      <c r="A340" s="252"/>
      <c r="B340" s="252"/>
      <c r="C340" s="252"/>
      <c r="D340" s="252"/>
      <c r="E340" s="252"/>
      <c r="F340" s="252"/>
      <c r="G340" s="252"/>
      <c r="H340" s="252"/>
      <c r="I340" s="252"/>
      <c r="J340" s="252"/>
      <c r="K340" s="252"/>
      <c r="L340" s="252"/>
      <c r="M340" s="252"/>
      <c r="N340" s="252"/>
      <c r="O340" s="252"/>
      <c r="P340" s="252"/>
      <c r="Q340" s="252"/>
      <c r="R340" s="252"/>
      <c r="S340" s="252"/>
      <c r="T340" s="252"/>
      <c r="U340" s="252"/>
      <c r="V340" s="252"/>
      <c r="W340" s="252"/>
      <c r="X340" s="252"/>
      <c r="Y340" s="252"/>
      <c r="Z340" s="252"/>
    </row>
    <row r="341" ht="15.75" customHeight="1">
      <c r="A341" s="252"/>
      <c r="B341" s="252"/>
      <c r="C341" s="252"/>
      <c r="D341" s="252"/>
      <c r="E341" s="252"/>
      <c r="F341" s="252"/>
      <c r="G341" s="252"/>
      <c r="H341" s="252"/>
      <c r="I341" s="252"/>
      <c r="J341" s="252"/>
      <c r="K341" s="252"/>
      <c r="L341" s="252"/>
      <c r="M341" s="252"/>
      <c r="N341" s="252"/>
      <c r="O341" s="252"/>
      <c r="P341" s="252"/>
      <c r="Q341" s="252"/>
      <c r="R341" s="252"/>
      <c r="S341" s="252"/>
      <c r="T341" s="252"/>
      <c r="U341" s="252"/>
      <c r="V341" s="252"/>
      <c r="W341" s="252"/>
      <c r="X341" s="252"/>
      <c r="Y341" s="252"/>
      <c r="Z341" s="252"/>
    </row>
    <row r="342" ht="15.75" customHeight="1">
      <c r="A342" s="252"/>
      <c r="B342" s="252"/>
      <c r="C342" s="252"/>
      <c r="D342" s="252"/>
      <c r="E342" s="252"/>
      <c r="F342" s="252"/>
      <c r="G342" s="252"/>
      <c r="H342" s="252"/>
      <c r="I342" s="252"/>
      <c r="J342" s="252"/>
      <c r="K342" s="252"/>
      <c r="L342" s="252"/>
      <c r="M342" s="252"/>
      <c r="N342" s="252"/>
      <c r="O342" s="252"/>
      <c r="P342" s="252"/>
      <c r="Q342" s="252"/>
      <c r="R342" s="252"/>
      <c r="S342" s="252"/>
      <c r="T342" s="252"/>
      <c r="U342" s="252"/>
      <c r="V342" s="252"/>
      <c r="W342" s="252"/>
      <c r="X342" s="252"/>
      <c r="Y342" s="252"/>
      <c r="Z342" s="252"/>
    </row>
    <row r="343" ht="15.75" customHeight="1">
      <c r="A343" s="252"/>
      <c r="B343" s="252"/>
      <c r="C343" s="252"/>
      <c r="D343" s="252"/>
      <c r="E343" s="252"/>
      <c r="F343" s="252"/>
      <c r="G343" s="252"/>
      <c r="H343" s="252"/>
      <c r="I343" s="252"/>
      <c r="J343" s="252"/>
      <c r="K343" s="252"/>
      <c r="L343" s="252"/>
      <c r="M343" s="252"/>
      <c r="N343" s="252"/>
      <c r="O343" s="252"/>
      <c r="P343" s="252"/>
      <c r="Q343" s="252"/>
      <c r="R343" s="252"/>
      <c r="S343" s="252"/>
      <c r="T343" s="252"/>
      <c r="U343" s="252"/>
      <c r="V343" s="252"/>
      <c r="W343" s="252"/>
      <c r="X343" s="252"/>
      <c r="Y343" s="252"/>
      <c r="Z343" s="252"/>
    </row>
    <row r="344" ht="15.75" customHeight="1">
      <c r="A344" s="252"/>
      <c r="B344" s="252"/>
      <c r="C344" s="252"/>
      <c r="D344" s="252"/>
      <c r="E344" s="252"/>
      <c r="F344" s="252"/>
      <c r="G344" s="252"/>
      <c r="H344" s="252"/>
      <c r="I344" s="252"/>
      <c r="J344" s="252"/>
      <c r="K344" s="252"/>
      <c r="L344" s="252"/>
      <c r="M344" s="252"/>
      <c r="N344" s="252"/>
      <c r="O344" s="252"/>
      <c r="P344" s="252"/>
      <c r="Q344" s="252"/>
      <c r="R344" s="252"/>
      <c r="S344" s="252"/>
      <c r="T344" s="252"/>
      <c r="U344" s="252"/>
      <c r="V344" s="252"/>
      <c r="W344" s="252"/>
      <c r="X344" s="252"/>
      <c r="Y344" s="252"/>
      <c r="Z344" s="252"/>
    </row>
    <row r="345" ht="15.75" customHeight="1">
      <c r="A345" s="252"/>
      <c r="B345" s="252"/>
      <c r="C345" s="252"/>
      <c r="D345" s="252"/>
      <c r="E345" s="252"/>
      <c r="F345" s="252"/>
      <c r="G345" s="252"/>
      <c r="H345" s="252"/>
      <c r="I345" s="252"/>
      <c r="J345" s="252"/>
      <c r="K345" s="252"/>
      <c r="L345" s="252"/>
      <c r="M345" s="252"/>
      <c r="N345" s="252"/>
      <c r="O345" s="252"/>
      <c r="P345" s="252"/>
      <c r="Q345" s="252"/>
      <c r="R345" s="252"/>
      <c r="S345" s="252"/>
      <c r="T345" s="252"/>
      <c r="U345" s="252"/>
      <c r="V345" s="252"/>
      <c r="W345" s="252"/>
      <c r="X345" s="252"/>
      <c r="Y345" s="252"/>
      <c r="Z345" s="252"/>
    </row>
    <row r="346" ht="15.75" customHeight="1">
      <c r="A346" s="252"/>
      <c r="B346" s="252"/>
      <c r="C346" s="252"/>
      <c r="D346" s="252"/>
      <c r="E346" s="252"/>
      <c r="F346" s="252"/>
      <c r="G346" s="252"/>
      <c r="H346" s="252"/>
      <c r="I346" s="252"/>
      <c r="J346" s="252"/>
      <c r="K346" s="252"/>
      <c r="L346" s="252"/>
      <c r="M346" s="252"/>
      <c r="N346" s="252"/>
      <c r="O346" s="252"/>
      <c r="P346" s="252"/>
      <c r="Q346" s="252"/>
      <c r="R346" s="252"/>
      <c r="S346" s="252"/>
      <c r="T346" s="252"/>
      <c r="U346" s="252"/>
      <c r="V346" s="252"/>
      <c r="W346" s="252"/>
      <c r="X346" s="252"/>
      <c r="Y346" s="252"/>
      <c r="Z346" s="252"/>
    </row>
    <row r="347" ht="15.75" customHeight="1">
      <c r="A347" s="252"/>
      <c r="B347" s="252"/>
      <c r="C347" s="252"/>
      <c r="D347" s="252"/>
      <c r="E347" s="252"/>
      <c r="F347" s="252"/>
      <c r="G347" s="252"/>
      <c r="H347" s="252"/>
      <c r="I347" s="252"/>
      <c r="J347" s="252"/>
      <c r="K347" s="252"/>
      <c r="L347" s="252"/>
      <c r="M347" s="252"/>
      <c r="N347" s="252"/>
      <c r="O347" s="252"/>
      <c r="P347" s="252"/>
      <c r="Q347" s="252"/>
      <c r="R347" s="252"/>
      <c r="S347" s="252"/>
      <c r="T347" s="252"/>
      <c r="U347" s="252"/>
      <c r="V347" s="252"/>
      <c r="W347" s="252"/>
      <c r="X347" s="252"/>
      <c r="Y347" s="252"/>
      <c r="Z347" s="252"/>
    </row>
    <row r="348" ht="15.75" customHeight="1">
      <c r="A348" s="252"/>
      <c r="B348" s="252"/>
      <c r="C348" s="252"/>
      <c r="D348" s="252"/>
      <c r="E348" s="252"/>
      <c r="F348" s="252"/>
      <c r="G348" s="252"/>
      <c r="H348" s="252"/>
      <c r="I348" s="252"/>
      <c r="J348" s="252"/>
      <c r="K348" s="252"/>
      <c r="L348" s="252"/>
      <c r="M348" s="252"/>
      <c r="N348" s="252"/>
      <c r="O348" s="252"/>
      <c r="P348" s="252"/>
      <c r="Q348" s="252"/>
      <c r="R348" s="252"/>
      <c r="S348" s="252"/>
      <c r="T348" s="252"/>
      <c r="U348" s="252"/>
      <c r="V348" s="252"/>
      <c r="W348" s="252"/>
      <c r="X348" s="252"/>
      <c r="Y348" s="252"/>
      <c r="Z348" s="252"/>
    </row>
    <row r="349" ht="15.75" customHeight="1">
      <c r="A349" s="252"/>
      <c r="B349" s="252"/>
      <c r="C349" s="252"/>
      <c r="D349" s="252"/>
      <c r="E349" s="252"/>
      <c r="F349" s="252"/>
      <c r="G349" s="252"/>
      <c r="H349" s="252"/>
      <c r="I349" s="252"/>
      <c r="J349" s="252"/>
      <c r="K349" s="252"/>
      <c r="L349" s="252"/>
      <c r="M349" s="252"/>
      <c r="N349" s="252"/>
      <c r="O349" s="252"/>
      <c r="P349" s="252"/>
      <c r="Q349" s="252"/>
      <c r="R349" s="252"/>
      <c r="S349" s="252"/>
      <c r="T349" s="252"/>
      <c r="U349" s="252"/>
      <c r="V349" s="252"/>
      <c r="W349" s="252"/>
      <c r="X349" s="252"/>
      <c r="Y349" s="252"/>
      <c r="Z349" s="252"/>
    </row>
    <row r="350" ht="15.75" customHeight="1">
      <c r="A350" s="252"/>
      <c r="B350" s="252"/>
      <c r="C350" s="252"/>
      <c r="D350" s="252"/>
      <c r="E350" s="252"/>
      <c r="F350" s="252"/>
      <c r="G350" s="252"/>
      <c r="H350" s="252"/>
      <c r="I350" s="252"/>
      <c r="J350" s="252"/>
      <c r="K350" s="252"/>
      <c r="L350" s="252"/>
      <c r="M350" s="252"/>
      <c r="N350" s="252"/>
      <c r="O350" s="252"/>
      <c r="P350" s="252"/>
      <c r="Q350" s="252"/>
      <c r="R350" s="252"/>
      <c r="S350" s="252"/>
      <c r="T350" s="252"/>
      <c r="U350" s="252"/>
      <c r="V350" s="252"/>
      <c r="W350" s="252"/>
      <c r="X350" s="252"/>
      <c r="Y350" s="252"/>
      <c r="Z350" s="252"/>
    </row>
    <row r="351" ht="15.75" customHeight="1">
      <c r="A351" s="252"/>
      <c r="B351" s="252"/>
      <c r="C351" s="252"/>
      <c r="D351" s="252"/>
      <c r="E351" s="252"/>
      <c r="F351" s="252"/>
      <c r="G351" s="252"/>
      <c r="H351" s="252"/>
      <c r="I351" s="252"/>
      <c r="J351" s="252"/>
      <c r="K351" s="252"/>
      <c r="L351" s="252"/>
      <c r="M351" s="252"/>
      <c r="N351" s="252"/>
      <c r="O351" s="252"/>
      <c r="P351" s="252"/>
      <c r="Q351" s="252"/>
      <c r="R351" s="252"/>
      <c r="S351" s="252"/>
      <c r="T351" s="252"/>
      <c r="U351" s="252"/>
      <c r="V351" s="252"/>
      <c r="W351" s="252"/>
      <c r="X351" s="252"/>
      <c r="Y351" s="252"/>
      <c r="Z351" s="252"/>
    </row>
    <row r="352" ht="15.75" customHeight="1">
      <c r="A352" s="252"/>
      <c r="B352" s="252"/>
      <c r="C352" s="252"/>
      <c r="D352" s="252"/>
      <c r="E352" s="252"/>
      <c r="F352" s="252"/>
      <c r="G352" s="252"/>
      <c r="H352" s="252"/>
      <c r="I352" s="252"/>
      <c r="J352" s="252"/>
      <c r="K352" s="252"/>
      <c r="L352" s="252"/>
      <c r="M352" s="252"/>
      <c r="N352" s="252"/>
      <c r="O352" s="252"/>
      <c r="P352" s="252"/>
      <c r="Q352" s="252"/>
      <c r="R352" s="252"/>
      <c r="S352" s="252"/>
      <c r="T352" s="252"/>
      <c r="U352" s="252"/>
      <c r="V352" s="252"/>
      <c r="W352" s="252"/>
      <c r="X352" s="252"/>
      <c r="Y352" s="252"/>
      <c r="Z352" s="252"/>
    </row>
    <row r="353" ht="15.75" customHeight="1">
      <c r="A353" s="252"/>
      <c r="B353" s="252"/>
      <c r="C353" s="252"/>
      <c r="D353" s="252"/>
      <c r="E353" s="252"/>
      <c r="F353" s="252"/>
      <c r="G353" s="252"/>
      <c r="H353" s="252"/>
      <c r="I353" s="252"/>
      <c r="J353" s="252"/>
      <c r="K353" s="252"/>
      <c r="L353" s="252"/>
      <c r="M353" s="252"/>
      <c r="N353" s="252"/>
      <c r="O353" s="252"/>
      <c r="P353" s="252"/>
      <c r="Q353" s="252"/>
      <c r="R353" s="252"/>
      <c r="S353" s="252"/>
      <c r="T353" s="252"/>
      <c r="U353" s="252"/>
      <c r="V353" s="252"/>
      <c r="W353" s="252"/>
      <c r="X353" s="252"/>
      <c r="Y353" s="252"/>
      <c r="Z353" s="252"/>
    </row>
    <row r="354" ht="15.75" customHeight="1">
      <c r="A354" s="252"/>
      <c r="B354" s="252"/>
      <c r="C354" s="252"/>
      <c r="D354" s="252"/>
      <c r="E354" s="252"/>
      <c r="F354" s="252"/>
      <c r="G354" s="252"/>
      <c r="H354" s="252"/>
      <c r="I354" s="252"/>
      <c r="J354" s="252"/>
      <c r="K354" s="252"/>
      <c r="L354" s="252"/>
      <c r="M354" s="252"/>
      <c r="N354" s="252"/>
      <c r="O354" s="252"/>
      <c r="P354" s="252"/>
      <c r="Q354" s="252"/>
      <c r="R354" s="252"/>
      <c r="S354" s="252"/>
      <c r="T354" s="252"/>
      <c r="U354" s="252"/>
      <c r="V354" s="252"/>
      <c r="W354" s="252"/>
      <c r="X354" s="252"/>
      <c r="Y354" s="252"/>
      <c r="Z354" s="252"/>
    </row>
    <row r="355" ht="15.75" customHeight="1">
      <c r="A355" s="252"/>
      <c r="B355" s="252"/>
      <c r="C355" s="252"/>
      <c r="D355" s="252"/>
      <c r="E355" s="252"/>
      <c r="F355" s="252"/>
      <c r="G355" s="252"/>
      <c r="H355" s="252"/>
      <c r="I355" s="252"/>
      <c r="J355" s="252"/>
      <c r="K355" s="252"/>
      <c r="L355" s="252"/>
      <c r="M355" s="252"/>
      <c r="N355" s="252"/>
      <c r="O355" s="252"/>
      <c r="P355" s="252"/>
      <c r="Q355" s="252"/>
      <c r="R355" s="252"/>
      <c r="S355" s="252"/>
      <c r="T355" s="252"/>
      <c r="U355" s="252"/>
      <c r="V355" s="252"/>
      <c r="W355" s="252"/>
      <c r="X355" s="252"/>
      <c r="Y355" s="252"/>
      <c r="Z355" s="252"/>
    </row>
    <row r="356" ht="15.75" customHeight="1">
      <c r="A356" s="252"/>
      <c r="B356" s="252"/>
      <c r="C356" s="252"/>
      <c r="D356" s="252"/>
      <c r="E356" s="252"/>
      <c r="F356" s="252"/>
      <c r="G356" s="252"/>
      <c r="H356" s="252"/>
      <c r="I356" s="252"/>
      <c r="J356" s="252"/>
      <c r="K356" s="252"/>
      <c r="L356" s="252"/>
      <c r="M356" s="252"/>
      <c r="N356" s="252"/>
      <c r="O356" s="252"/>
      <c r="P356" s="252"/>
      <c r="Q356" s="252"/>
      <c r="R356" s="252"/>
      <c r="S356" s="252"/>
      <c r="T356" s="252"/>
      <c r="U356" s="252"/>
      <c r="V356" s="252"/>
      <c r="W356" s="252"/>
      <c r="X356" s="252"/>
      <c r="Y356" s="252"/>
      <c r="Z356" s="252"/>
    </row>
    <row r="357" ht="15.75" customHeight="1">
      <c r="A357" s="252"/>
      <c r="B357" s="252"/>
      <c r="C357" s="252"/>
      <c r="D357" s="252"/>
      <c r="E357" s="252"/>
      <c r="F357" s="252"/>
      <c r="G357" s="252"/>
      <c r="H357" s="252"/>
      <c r="I357" s="252"/>
      <c r="J357" s="252"/>
      <c r="K357" s="252"/>
      <c r="L357" s="252"/>
      <c r="M357" s="252"/>
      <c r="N357" s="252"/>
      <c r="O357" s="252"/>
      <c r="P357" s="252"/>
      <c r="Q357" s="252"/>
      <c r="R357" s="252"/>
      <c r="S357" s="252"/>
      <c r="T357" s="252"/>
      <c r="U357" s="252"/>
      <c r="V357" s="252"/>
      <c r="W357" s="252"/>
      <c r="X357" s="252"/>
      <c r="Y357" s="252"/>
      <c r="Z357" s="252"/>
    </row>
    <row r="358" ht="15.75" customHeight="1">
      <c r="A358" s="252"/>
      <c r="B358" s="252"/>
      <c r="C358" s="252"/>
      <c r="D358" s="252"/>
      <c r="E358" s="252"/>
      <c r="F358" s="252"/>
      <c r="G358" s="252"/>
      <c r="H358" s="252"/>
      <c r="I358" s="252"/>
      <c r="J358" s="252"/>
      <c r="K358" s="252"/>
      <c r="L358" s="252"/>
      <c r="M358" s="252"/>
      <c r="N358" s="252"/>
      <c r="O358" s="252"/>
      <c r="P358" s="252"/>
      <c r="Q358" s="252"/>
      <c r="R358" s="252"/>
      <c r="S358" s="252"/>
      <c r="T358" s="252"/>
      <c r="U358" s="252"/>
      <c r="V358" s="252"/>
      <c r="W358" s="252"/>
      <c r="X358" s="252"/>
      <c r="Y358" s="252"/>
      <c r="Z358" s="252"/>
    </row>
    <row r="359" ht="15.75" customHeight="1">
      <c r="A359" s="252"/>
      <c r="B359" s="252"/>
      <c r="C359" s="252"/>
      <c r="D359" s="252"/>
      <c r="E359" s="252"/>
      <c r="F359" s="252"/>
      <c r="G359" s="252"/>
      <c r="H359" s="252"/>
      <c r="I359" s="252"/>
      <c r="J359" s="252"/>
      <c r="K359" s="252"/>
      <c r="L359" s="252"/>
      <c r="M359" s="252"/>
      <c r="N359" s="252"/>
      <c r="O359" s="252"/>
      <c r="P359" s="252"/>
      <c r="Q359" s="252"/>
      <c r="R359" s="252"/>
      <c r="S359" s="252"/>
      <c r="T359" s="252"/>
      <c r="U359" s="252"/>
      <c r="V359" s="252"/>
      <c r="W359" s="252"/>
      <c r="X359" s="252"/>
      <c r="Y359" s="252"/>
      <c r="Z359" s="252"/>
    </row>
    <row r="360" ht="15.75" customHeight="1">
      <c r="A360" s="252"/>
      <c r="B360" s="252"/>
      <c r="C360" s="252"/>
      <c r="D360" s="252"/>
      <c r="E360" s="252"/>
      <c r="F360" s="252"/>
      <c r="G360" s="252"/>
      <c r="H360" s="252"/>
      <c r="I360" s="252"/>
      <c r="J360" s="252"/>
      <c r="K360" s="252"/>
      <c r="L360" s="252"/>
      <c r="M360" s="252"/>
      <c r="N360" s="252"/>
      <c r="O360" s="252"/>
      <c r="P360" s="252"/>
      <c r="Q360" s="252"/>
      <c r="R360" s="252"/>
      <c r="S360" s="252"/>
      <c r="T360" s="252"/>
      <c r="U360" s="252"/>
      <c r="V360" s="252"/>
      <c r="W360" s="252"/>
      <c r="X360" s="252"/>
      <c r="Y360" s="252"/>
      <c r="Z360" s="252"/>
    </row>
    <row r="361" ht="15.75" customHeight="1">
      <c r="A361" s="252"/>
      <c r="B361" s="252"/>
      <c r="C361" s="252"/>
      <c r="D361" s="252"/>
      <c r="E361" s="252"/>
      <c r="F361" s="252"/>
      <c r="G361" s="252"/>
      <c r="H361" s="252"/>
      <c r="I361" s="252"/>
      <c r="J361" s="252"/>
      <c r="K361" s="252"/>
      <c r="L361" s="252"/>
      <c r="M361" s="252"/>
      <c r="N361" s="252"/>
      <c r="O361" s="252"/>
      <c r="P361" s="252"/>
      <c r="Q361" s="252"/>
      <c r="R361" s="252"/>
      <c r="S361" s="252"/>
      <c r="T361" s="252"/>
      <c r="U361" s="252"/>
      <c r="V361" s="252"/>
      <c r="W361" s="252"/>
      <c r="X361" s="252"/>
      <c r="Y361" s="252"/>
      <c r="Z361" s="252"/>
    </row>
    <row r="362" ht="15.75" customHeight="1">
      <c r="A362" s="252"/>
      <c r="B362" s="252"/>
      <c r="C362" s="252"/>
      <c r="D362" s="252"/>
      <c r="E362" s="252"/>
      <c r="F362" s="252"/>
      <c r="G362" s="252"/>
      <c r="H362" s="252"/>
      <c r="I362" s="252"/>
      <c r="J362" s="252"/>
      <c r="K362" s="252"/>
      <c r="L362" s="252"/>
      <c r="M362" s="252"/>
      <c r="N362" s="252"/>
      <c r="O362" s="252"/>
      <c r="P362" s="252"/>
      <c r="Q362" s="252"/>
      <c r="R362" s="252"/>
      <c r="S362" s="252"/>
      <c r="T362" s="252"/>
      <c r="U362" s="252"/>
      <c r="V362" s="252"/>
      <c r="W362" s="252"/>
      <c r="X362" s="252"/>
      <c r="Y362" s="252"/>
      <c r="Z362" s="252"/>
    </row>
    <row r="363" ht="15.75" customHeight="1">
      <c r="A363" s="252"/>
      <c r="B363" s="252"/>
      <c r="C363" s="252"/>
      <c r="D363" s="252"/>
      <c r="E363" s="252"/>
      <c r="F363" s="252"/>
      <c r="G363" s="252"/>
      <c r="H363" s="252"/>
      <c r="I363" s="252"/>
      <c r="J363" s="252"/>
      <c r="K363" s="252"/>
      <c r="L363" s="252"/>
      <c r="M363" s="252"/>
      <c r="N363" s="252"/>
      <c r="O363" s="252"/>
      <c r="P363" s="252"/>
      <c r="Q363" s="252"/>
      <c r="R363" s="252"/>
      <c r="S363" s="252"/>
      <c r="T363" s="252"/>
      <c r="U363" s="252"/>
      <c r="V363" s="252"/>
      <c r="W363" s="252"/>
      <c r="X363" s="252"/>
      <c r="Y363" s="252"/>
      <c r="Z363" s="252"/>
    </row>
    <row r="364" ht="15.75" customHeight="1">
      <c r="A364" s="252"/>
      <c r="B364" s="252"/>
      <c r="C364" s="252"/>
      <c r="D364" s="252"/>
      <c r="E364" s="252"/>
      <c r="F364" s="252"/>
      <c r="G364" s="252"/>
      <c r="H364" s="252"/>
      <c r="I364" s="252"/>
      <c r="J364" s="252"/>
      <c r="K364" s="252"/>
      <c r="L364" s="252"/>
      <c r="M364" s="252"/>
      <c r="N364" s="252"/>
      <c r="O364" s="252"/>
      <c r="P364" s="252"/>
      <c r="Q364" s="252"/>
      <c r="R364" s="252"/>
      <c r="S364" s="252"/>
      <c r="T364" s="252"/>
      <c r="U364" s="252"/>
      <c r="V364" s="252"/>
      <c r="W364" s="252"/>
      <c r="X364" s="252"/>
      <c r="Y364" s="252"/>
      <c r="Z364" s="252"/>
    </row>
    <row r="365" ht="15.75" customHeight="1">
      <c r="A365" s="252"/>
      <c r="B365" s="252"/>
      <c r="C365" s="252"/>
      <c r="D365" s="252"/>
      <c r="E365" s="252"/>
      <c r="F365" s="252"/>
      <c r="G365" s="252"/>
      <c r="H365" s="252"/>
      <c r="I365" s="252"/>
      <c r="J365" s="252"/>
      <c r="K365" s="252"/>
      <c r="L365" s="252"/>
      <c r="M365" s="252"/>
      <c r="N365" s="252"/>
      <c r="O365" s="252"/>
      <c r="P365" s="252"/>
      <c r="Q365" s="252"/>
      <c r="R365" s="252"/>
      <c r="S365" s="252"/>
      <c r="T365" s="252"/>
      <c r="U365" s="252"/>
      <c r="V365" s="252"/>
      <c r="W365" s="252"/>
      <c r="X365" s="252"/>
      <c r="Y365" s="252"/>
      <c r="Z365" s="252"/>
    </row>
    <row r="366" ht="15.75" customHeight="1">
      <c r="A366" s="252"/>
      <c r="B366" s="252"/>
      <c r="C366" s="252"/>
      <c r="D366" s="252"/>
      <c r="E366" s="252"/>
      <c r="F366" s="252"/>
      <c r="G366" s="252"/>
      <c r="H366" s="252"/>
      <c r="I366" s="252"/>
      <c r="J366" s="252"/>
      <c r="K366" s="252"/>
      <c r="L366" s="252"/>
      <c r="M366" s="252"/>
      <c r="N366" s="252"/>
      <c r="O366" s="252"/>
      <c r="P366" s="252"/>
      <c r="Q366" s="252"/>
      <c r="R366" s="252"/>
      <c r="S366" s="252"/>
      <c r="T366" s="252"/>
      <c r="U366" s="252"/>
      <c r="V366" s="252"/>
      <c r="W366" s="252"/>
      <c r="X366" s="252"/>
      <c r="Y366" s="252"/>
      <c r="Z366" s="252"/>
    </row>
    <row r="367" ht="15.75" customHeight="1">
      <c r="A367" s="252"/>
      <c r="B367" s="252"/>
      <c r="C367" s="252"/>
      <c r="D367" s="252"/>
      <c r="E367" s="252"/>
      <c r="F367" s="252"/>
      <c r="G367" s="252"/>
      <c r="H367" s="252"/>
      <c r="I367" s="252"/>
      <c r="J367" s="252"/>
      <c r="K367" s="252"/>
      <c r="L367" s="252"/>
      <c r="M367" s="252"/>
      <c r="N367" s="252"/>
      <c r="O367" s="252"/>
      <c r="P367" s="252"/>
      <c r="Q367" s="252"/>
      <c r="R367" s="252"/>
      <c r="S367" s="252"/>
      <c r="T367" s="252"/>
      <c r="U367" s="252"/>
      <c r="V367" s="252"/>
      <c r="W367" s="252"/>
      <c r="X367" s="252"/>
      <c r="Y367" s="252"/>
      <c r="Z367" s="252"/>
    </row>
    <row r="368" ht="15.75" customHeight="1">
      <c r="A368" s="252"/>
      <c r="B368" s="252"/>
      <c r="C368" s="252"/>
      <c r="D368" s="252"/>
      <c r="E368" s="252"/>
      <c r="F368" s="252"/>
      <c r="G368" s="252"/>
      <c r="H368" s="252"/>
      <c r="I368" s="252"/>
      <c r="J368" s="252"/>
      <c r="K368" s="252"/>
      <c r="L368" s="252"/>
      <c r="M368" s="252"/>
      <c r="N368" s="252"/>
      <c r="O368" s="252"/>
      <c r="P368" s="252"/>
      <c r="Q368" s="252"/>
      <c r="R368" s="252"/>
      <c r="S368" s="252"/>
      <c r="T368" s="252"/>
      <c r="U368" s="252"/>
      <c r="V368" s="252"/>
      <c r="W368" s="252"/>
      <c r="X368" s="252"/>
      <c r="Y368" s="252"/>
      <c r="Z368" s="252"/>
    </row>
    <row r="369" ht="15.75" customHeight="1">
      <c r="A369" s="252"/>
      <c r="B369" s="252"/>
      <c r="C369" s="252"/>
      <c r="D369" s="252"/>
      <c r="E369" s="252"/>
      <c r="F369" s="252"/>
      <c r="G369" s="252"/>
      <c r="H369" s="252"/>
      <c r="I369" s="252"/>
      <c r="J369" s="252"/>
      <c r="K369" s="252"/>
      <c r="L369" s="252"/>
      <c r="M369" s="252"/>
      <c r="N369" s="252"/>
      <c r="O369" s="252"/>
      <c r="P369" s="252"/>
      <c r="Q369" s="252"/>
      <c r="R369" s="252"/>
      <c r="S369" s="252"/>
      <c r="T369" s="252"/>
      <c r="U369" s="252"/>
      <c r="V369" s="252"/>
      <c r="W369" s="252"/>
      <c r="X369" s="252"/>
      <c r="Y369" s="252"/>
      <c r="Z369" s="252"/>
    </row>
    <row r="370" ht="15.75" customHeight="1">
      <c r="A370" s="252"/>
      <c r="B370" s="252"/>
      <c r="C370" s="252"/>
      <c r="D370" s="252"/>
      <c r="E370" s="252"/>
      <c r="F370" s="252"/>
      <c r="G370" s="252"/>
      <c r="H370" s="252"/>
      <c r="I370" s="252"/>
      <c r="J370" s="252"/>
      <c r="K370" s="252"/>
      <c r="L370" s="252"/>
      <c r="M370" s="252"/>
      <c r="N370" s="252"/>
      <c r="O370" s="252"/>
      <c r="P370" s="252"/>
      <c r="Q370" s="252"/>
      <c r="R370" s="252"/>
      <c r="S370" s="252"/>
      <c r="T370" s="252"/>
      <c r="U370" s="252"/>
      <c r="V370" s="252"/>
      <c r="W370" s="252"/>
      <c r="X370" s="252"/>
      <c r="Y370" s="252"/>
      <c r="Z370" s="252"/>
    </row>
    <row r="371" ht="15.75" customHeight="1">
      <c r="A371" s="252"/>
      <c r="B371" s="252"/>
      <c r="C371" s="252"/>
      <c r="D371" s="252"/>
      <c r="E371" s="252"/>
      <c r="F371" s="252"/>
      <c r="G371" s="252"/>
      <c r="H371" s="252"/>
      <c r="I371" s="252"/>
      <c r="J371" s="252"/>
      <c r="K371" s="252"/>
      <c r="L371" s="252"/>
      <c r="M371" s="252"/>
      <c r="N371" s="252"/>
      <c r="O371" s="252"/>
      <c r="P371" s="252"/>
      <c r="Q371" s="252"/>
      <c r="R371" s="252"/>
      <c r="S371" s="252"/>
      <c r="T371" s="252"/>
      <c r="U371" s="252"/>
      <c r="V371" s="252"/>
      <c r="W371" s="252"/>
      <c r="X371" s="252"/>
      <c r="Y371" s="252"/>
      <c r="Z371" s="252"/>
    </row>
    <row r="372" ht="15.75" customHeight="1">
      <c r="A372" s="252"/>
      <c r="B372" s="252"/>
      <c r="C372" s="252"/>
      <c r="D372" s="252"/>
      <c r="E372" s="252"/>
      <c r="F372" s="252"/>
      <c r="G372" s="252"/>
      <c r="H372" s="252"/>
      <c r="I372" s="252"/>
      <c r="J372" s="252"/>
      <c r="K372" s="252"/>
      <c r="L372" s="252"/>
      <c r="M372" s="252"/>
      <c r="N372" s="252"/>
      <c r="O372" s="252"/>
      <c r="P372" s="252"/>
      <c r="Q372" s="252"/>
      <c r="R372" s="252"/>
      <c r="S372" s="252"/>
      <c r="T372" s="252"/>
      <c r="U372" s="252"/>
      <c r="V372" s="252"/>
      <c r="W372" s="252"/>
      <c r="X372" s="252"/>
      <c r="Y372" s="252"/>
      <c r="Z372" s="252"/>
    </row>
    <row r="373" ht="15.75" customHeight="1">
      <c r="A373" s="252"/>
      <c r="B373" s="252"/>
      <c r="C373" s="252"/>
      <c r="D373" s="252"/>
      <c r="E373" s="252"/>
      <c r="F373" s="252"/>
      <c r="G373" s="252"/>
      <c r="H373" s="252"/>
      <c r="I373" s="252"/>
      <c r="J373" s="252"/>
      <c r="K373" s="252"/>
      <c r="L373" s="252"/>
      <c r="M373" s="252"/>
      <c r="N373" s="252"/>
      <c r="O373" s="252"/>
      <c r="P373" s="252"/>
      <c r="Q373" s="252"/>
      <c r="R373" s="252"/>
      <c r="S373" s="252"/>
      <c r="T373" s="252"/>
      <c r="U373" s="252"/>
      <c r="V373" s="252"/>
      <c r="W373" s="252"/>
      <c r="X373" s="252"/>
      <c r="Y373" s="252"/>
      <c r="Z373" s="252"/>
    </row>
    <row r="374" ht="15.75" customHeight="1">
      <c r="A374" s="252"/>
      <c r="B374" s="252"/>
      <c r="C374" s="252"/>
      <c r="D374" s="252"/>
      <c r="E374" s="252"/>
      <c r="F374" s="252"/>
      <c r="G374" s="252"/>
      <c r="H374" s="252"/>
      <c r="I374" s="252"/>
      <c r="J374" s="252"/>
      <c r="K374" s="252"/>
      <c r="L374" s="252"/>
      <c r="M374" s="252"/>
      <c r="N374" s="252"/>
      <c r="O374" s="252"/>
      <c r="P374" s="252"/>
      <c r="Q374" s="252"/>
      <c r="R374" s="252"/>
      <c r="S374" s="252"/>
      <c r="T374" s="252"/>
      <c r="U374" s="252"/>
      <c r="V374" s="252"/>
      <c r="W374" s="252"/>
      <c r="X374" s="252"/>
      <c r="Y374" s="252"/>
      <c r="Z374" s="252"/>
    </row>
    <row r="375" ht="15.75" customHeight="1">
      <c r="A375" s="252"/>
      <c r="B375" s="252"/>
      <c r="C375" s="252"/>
      <c r="D375" s="252"/>
      <c r="E375" s="252"/>
      <c r="F375" s="252"/>
      <c r="G375" s="252"/>
      <c r="H375" s="252"/>
      <c r="I375" s="252"/>
      <c r="J375" s="252"/>
      <c r="K375" s="252"/>
      <c r="L375" s="252"/>
      <c r="M375" s="252"/>
      <c r="N375" s="252"/>
      <c r="O375" s="252"/>
      <c r="P375" s="252"/>
      <c r="Q375" s="252"/>
      <c r="R375" s="252"/>
      <c r="S375" s="252"/>
      <c r="T375" s="252"/>
      <c r="U375" s="252"/>
      <c r="V375" s="252"/>
      <c r="W375" s="252"/>
      <c r="X375" s="252"/>
      <c r="Y375" s="252"/>
      <c r="Z375" s="252"/>
    </row>
    <row r="376" ht="15.75" customHeight="1">
      <c r="A376" s="252"/>
      <c r="B376" s="252"/>
      <c r="C376" s="252"/>
      <c r="D376" s="252"/>
      <c r="E376" s="252"/>
      <c r="F376" s="252"/>
      <c r="G376" s="252"/>
      <c r="H376" s="252"/>
      <c r="I376" s="252"/>
      <c r="J376" s="252"/>
      <c r="K376" s="252"/>
      <c r="L376" s="252"/>
      <c r="M376" s="252"/>
      <c r="N376" s="252"/>
      <c r="O376" s="252"/>
      <c r="P376" s="252"/>
      <c r="Q376" s="252"/>
      <c r="R376" s="252"/>
      <c r="S376" s="252"/>
      <c r="T376" s="252"/>
      <c r="U376" s="252"/>
      <c r="V376" s="252"/>
      <c r="W376" s="252"/>
      <c r="X376" s="252"/>
      <c r="Y376" s="252"/>
      <c r="Z376" s="252"/>
    </row>
    <row r="377" ht="15.75" customHeight="1">
      <c r="A377" s="252"/>
      <c r="B377" s="252"/>
      <c r="C377" s="252"/>
      <c r="D377" s="252"/>
      <c r="E377" s="252"/>
      <c r="F377" s="252"/>
      <c r="G377" s="252"/>
      <c r="H377" s="252"/>
      <c r="I377" s="252"/>
      <c r="J377" s="252"/>
      <c r="K377" s="252"/>
      <c r="L377" s="252"/>
      <c r="M377" s="252"/>
      <c r="N377" s="252"/>
      <c r="O377" s="252"/>
      <c r="P377" s="252"/>
      <c r="Q377" s="252"/>
      <c r="R377" s="252"/>
      <c r="S377" s="252"/>
      <c r="T377" s="252"/>
      <c r="U377" s="252"/>
      <c r="V377" s="252"/>
      <c r="W377" s="252"/>
      <c r="X377" s="252"/>
      <c r="Y377" s="252"/>
      <c r="Z377" s="252"/>
    </row>
    <row r="378" ht="15.75" customHeight="1">
      <c r="A378" s="252"/>
      <c r="B378" s="252"/>
      <c r="C378" s="252"/>
      <c r="D378" s="252"/>
      <c r="E378" s="252"/>
      <c r="F378" s="252"/>
      <c r="G378" s="252"/>
      <c r="H378" s="252"/>
      <c r="I378" s="252"/>
      <c r="J378" s="252"/>
      <c r="K378" s="252"/>
      <c r="L378" s="252"/>
      <c r="M378" s="252"/>
      <c r="N378" s="252"/>
      <c r="O378" s="252"/>
      <c r="P378" s="252"/>
      <c r="Q378" s="252"/>
      <c r="R378" s="252"/>
      <c r="S378" s="252"/>
      <c r="T378" s="252"/>
      <c r="U378" s="252"/>
      <c r="V378" s="252"/>
      <c r="W378" s="252"/>
      <c r="X378" s="252"/>
      <c r="Y378" s="252"/>
      <c r="Z378" s="252"/>
    </row>
    <row r="379" ht="15.75" customHeight="1">
      <c r="A379" s="252"/>
      <c r="B379" s="252"/>
      <c r="C379" s="252"/>
      <c r="D379" s="252"/>
      <c r="E379" s="252"/>
      <c r="F379" s="252"/>
      <c r="G379" s="252"/>
      <c r="H379" s="252"/>
      <c r="I379" s="252"/>
      <c r="J379" s="252"/>
      <c r="K379" s="252"/>
      <c r="L379" s="252"/>
      <c r="M379" s="252"/>
      <c r="N379" s="252"/>
      <c r="O379" s="252"/>
      <c r="P379" s="252"/>
      <c r="Q379" s="252"/>
      <c r="R379" s="252"/>
      <c r="S379" s="252"/>
      <c r="T379" s="252"/>
      <c r="U379" s="252"/>
      <c r="V379" s="252"/>
      <c r="W379" s="252"/>
      <c r="X379" s="252"/>
      <c r="Y379" s="252"/>
      <c r="Z379" s="252"/>
    </row>
    <row r="380" ht="15.75" customHeight="1">
      <c r="A380" s="252"/>
      <c r="B380" s="252"/>
      <c r="C380" s="252"/>
      <c r="D380" s="252"/>
      <c r="E380" s="252"/>
      <c r="F380" s="252"/>
      <c r="G380" s="252"/>
      <c r="H380" s="252"/>
      <c r="I380" s="252"/>
      <c r="J380" s="252"/>
      <c r="K380" s="252"/>
      <c r="L380" s="252"/>
      <c r="M380" s="252"/>
      <c r="N380" s="252"/>
      <c r="O380" s="252"/>
      <c r="P380" s="252"/>
      <c r="Q380" s="252"/>
      <c r="R380" s="252"/>
      <c r="S380" s="252"/>
      <c r="T380" s="252"/>
      <c r="U380" s="252"/>
      <c r="V380" s="252"/>
      <c r="W380" s="252"/>
      <c r="X380" s="252"/>
      <c r="Y380" s="252"/>
      <c r="Z380" s="252"/>
    </row>
    <row r="381" ht="15.75" customHeight="1">
      <c r="A381" s="252"/>
      <c r="B381" s="252"/>
      <c r="C381" s="252"/>
      <c r="D381" s="252"/>
      <c r="E381" s="252"/>
      <c r="F381" s="252"/>
      <c r="G381" s="252"/>
      <c r="H381" s="252"/>
      <c r="I381" s="252"/>
      <c r="J381" s="252"/>
      <c r="K381" s="252"/>
      <c r="L381" s="252"/>
      <c r="M381" s="252"/>
      <c r="N381" s="252"/>
      <c r="O381" s="252"/>
      <c r="P381" s="252"/>
      <c r="Q381" s="252"/>
      <c r="R381" s="252"/>
      <c r="S381" s="252"/>
      <c r="T381" s="252"/>
      <c r="U381" s="252"/>
      <c r="V381" s="252"/>
      <c r="W381" s="252"/>
      <c r="X381" s="252"/>
      <c r="Y381" s="252"/>
      <c r="Z381" s="252"/>
    </row>
    <row r="382" ht="15.75" customHeight="1">
      <c r="A382" s="252"/>
      <c r="B382" s="252"/>
      <c r="C382" s="252"/>
      <c r="D382" s="252"/>
      <c r="E382" s="252"/>
      <c r="F382" s="252"/>
      <c r="G382" s="252"/>
      <c r="H382" s="252"/>
      <c r="I382" s="252"/>
      <c r="J382" s="252"/>
      <c r="K382" s="252"/>
      <c r="L382" s="252"/>
      <c r="M382" s="252"/>
      <c r="N382" s="252"/>
      <c r="O382" s="252"/>
      <c r="P382" s="252"/>
      <c r="Q382" s="252"/>
      <c r="R382" s="252"/>
      <c r="S382" s="252"/>
      <c r="T382" s="252"/>
      <c r="U382" s="252"/>
      <c r="V382" s="252"/>
      <c r="W382" s="252"/>
      <c r="X382" s="252"/>
      <c r="Y382" s="252"/>
      <c r="Z382" s="252"/>
    </row>
    <row r="383" ht="15.75" customHeight="1">
      <c r="A383" s="252"/>
      <c r="B383" s="252"/>
      <c r="C383" s="252"/>
      <c r="D383" s="252"/>
      <c r="E383" s="252"/>
      <c r="F383" s="252"/>
      <c r="G383" s="252"/>
      <c r="H383" s="252"/>
      <c r="I383" s="252"/>
      <c r="J383" s="252"/>
      <c r="K383" s="252"/>
      <c r="L383" s="252"/>
      <c r="M383" s="252"/>
      <c r="N383" s="252"/>
      <c r="O383" s="252"/>
      <c r="P383" s="252"/>
      <c r="Q383" s="252"/>
      <c r="R383" s="252"/>
      <c r="S383" s="252"/>
      <c r="T383" s="252"/>
      <c r="U383" s="252"/>
      <c r="V383" s="252"/>
      <c r="W383" s="252"/>
      <c r="X383" s="252"/>
      <c r="Y383" s="252"/>
      <c r="Z383" s="252"/>
    </row>
    <row r="384" ht="15.75" customHeight="1">
      <c r="A384" s="252"/>
      <c r="B384" s="252"/>
      <c r="C384" s="252"/>
      <c r="D384" s="252"/>
      <c r="E384" s="252"/>
      <c r="F384" s="252"/>
      <c r="G384" s="252"/>
      <c r="H384" s="252"/>
      <c r="I384" s="252"/>
      <c r="J384" s="252"/>
      <c r="K384" s="252"/>
      <c r="L384" s="252"/>
      <c r="M384" s="252"/>
      <c r="N384" s="252"/>
      <c r="O384" s="252"/>
      <c r="P384" s="252"/>
      <c r="Q384" s="252"/>
      <c r="R384" s="252"/>
      <c r="S384" s="252"/>
      <c r="T384" s="252"/>
      <c r="U384" s="252"/>
      <c r="V384" s="252"/>
      <c r="W384" s="252"/>
      <c r="X384" s="252"/>
      <c r="Y384" s="252"/>
      <c r="Z384" s="252"/>
    </row>
    <row r="385" ht="15.75" customHeight="1">
      <c r="A385" s="252"/>
      <c r="B385" s="252"/>
      <c r="C385" s="252"/>
      <c r="D385" s="252"/>
      <c r="E385" s="252"/>
      <c r="F385" s="252"/>
      <c r="G385" s="252"/>
      <c r="H385" s="252"/>
      <c r="I385" s="252"/>
      <c r="J385" s="252"/>
      <c r="K385" s="252"/>
      <c r="L385" s="252"/>
      <c r="M385" s="252"/>
      <c r="N385" s="252"/>
      <c r="O385" s="252"/>
      <c r="P385" s="252"/>
      <c r="Q385" s="252"/>
      <c r="R385" s="252"/>
      <c r="S385" s="252"/>
      <c r="T385" s="252"/>
      <c r="U385" s="252"/>
      <c r="V385" s="252"/>
      <c r="W385" s="252"/>
      <c r="X385" s="252"/>
      <c r="Y385" s="252"/>
      <c r="Z385" s="252"/>
    </row>
    <row r="386" ht="15.75" customHeight="1">
      <c r="A386" s="252"/>
      <c r="B386" s="252"/>
      <c r="C386" s="252"/>
      <c r="D386" s="252"/>
      <c r="E386" s="252"/>
      <c r="F386" s="252"/>
      <c r="G386" s="252"/>
      <c r="H386" s="252"/>
      <c r="I386" s="252"/>
      <c r="J386" s="252"/>
      <c r="K386" s="252"/>
      <c r="L386" s="252"/>
      <c r="M386" s="252"/>
      <c r="N386" s="252"/>
      <c r="O386" s="252"/>
      <c r="P386" s="252"/>
      <c r="Q386" s="252"/>
      <c r="R386" s="252"/>
      <c r="S386" s="252"/>
      <c r="T386" s="252"/>
      <c r="U386" s="252"/>
      <c r="V386" s="252"/>
      <c r="W386" s="252"/>
      <c r="X386" s="252"/>
      <c r="Y386" s="252"/>
      <c r="Z386" s="252"/>
    </row>
    <row r="387" ht="15.75" customHeight="1">
      <c r="A387" s="252"/>
      <c r="B387" s="252"/>
      <c r="C387" s="252"/>
      <c r="D387" s="252"/>
      <c r="E387" s="252"/>
      <c r="F387" s="252"/>
      <c r="G387" s="252"/>
      <c r="H387" s="252"/>
      <c r="I387" s="252"/>
      <c r="J387" s="252"/>
      <c r="K387" s="252"/>
      <c r="L387" s="252"/>
      <c r="M387" s="252"/>
      <c r="N387" s="252"/>
      <c r="O387" s="252"/>
      <c r="P387" s="252"/>
      <c r="Q387" s="252"/>
      <c r="R387" s="252"/>
      <c r="S387" s="252"/>
      <c r="T387" s="252"/>
      <c r="U387" s="252"/>
      <c r="V387" s="252"/>
      <c r="W387" s="252"/>
      <c r="X387" s="252"/>
      <c r="Y387" s="252"/>
      <c r="Z387" s="252"/>
    </row>
    <row r="388" ht="15.75" customHeight="1">
      <c r="A388" s="252"/>
      <c r="B388" s="252"/>
      <c r="C388" s="252"/>
      <c r="D388" s="252"/>
      <c r="E388" s="252"/>
      <c r="F388" s="252"/>
      <c r="G388" s="252"/>
      <c r="H388" s="252"/>
      <c r="I388" s="252"/>
      <c r="J388" s="252"/>
      <c r="K388" s="252"/>
      <c r="L388" s="252"/>
      <c r="M388" s="252"/>
      <c r="N388" s="252"/>
      <c r="O388" s="252"/>
      <c r="P388" s="252"/>
      <c r="Q388" s="252"/>
      <c r="R388" s="252"/>
      <c r="S388" s="252"/>
      <c r="T388" s="252"/>
      <c r="U388" s="252"/>
      <c r="V388" s="252"/>
      <c r="W388" s="252"/>
      <c r="X388" s="252"/>
      <c r="Y388" s="252"/>
      <c r="Z388" s="252"/>
    </row>
    <row r="389" ht="15.75" customHeight="1">
      <c r="A389" s="252"/>
      <c r="B389" s="252"/>
      <c r="C389" s="252"/>
      <c r="D389" s="252"/>
      <c r="E389" s="252"/>
      <c r="F389" s="252"/>
      <c r="G389" s="252"/>
      <c r="H389" s="252"/>
      <c r="I389" s="252"/>
      <c r="J389" s="252"/>
      <c r="K389" s="252"/>
      <c r="L389" s="252"/>
      <c r="M389" s="252"/>
      <c r="N389" s="252"/>
      <c r="O389" s="252"/>
      <c r="P389" s="252"/>
      <c r="Q389" s="252"/>
      <c r="R389" s="252"/>
      <c r="S389" s="252"/>
      <c r="T389" s="252"/>
      <c r="U389" s="252"/>
      <c r="V389" s="252"/>
      <c r="W389" s="252"/>
      <c r="X389" s="252"/>
      <c r="Y389" s="252"/>
      <c r="Z389" s="252"/>
    </row>
    <row r="390" ht="15.75" customHeight="1">
      <c r="A390" s="252"/>
      <c r="B390" s="252"/>
      <c r="C390" s="252"/>
      <c r="D390" s="252"/>
      <c r="E390" s="252"/>
      <c r="F390" s="252"/>
      <c r="G390" s="252"/>
      <c r="H390" s="252"/>
      <c r="I390" s="252"/>
      <c r="J390" s="252"/>
      <c r="K390" s="252"/>
      <c r="L390" s="252"/>
      <c r="M390" s="252"/>
      <c r="N390" s="252"/>
      <c r="O390" s="252"/>
      <c r="P390" s="252"/>
      <c r="Q390" s="252"/>
      <c r="R390" s="252"/>
      <c r="S390" s="252"/>
      <c r="T390" s="252"/>
      <c r="U390" s="252"/>
      <c r="V390" s="252"/>
      <c r="W390" s="252"/>
      <c r="X390" s="252"/>
      <c r="Y390" s="252"/>
      <c r="Z390" s="252"/>
    </row>
    <row r="391" ht="15.75" customHeight="1">
      <c r="A391" s="252"/>
      <c r="B391" s="252"/>
      <c r="C391" s="252"/>
      <c r="D391" s="252"/>
      <c r="E391" s="252"/>
      <c r="F391" s="252"/>
      <c r="G391" s="252"/>
      <c r="H391" s="252"/>
      <c r="I391" s="252"/>
      <c r="J391" s="252"/>
      <c r="K391" s="252"/>
      <c r="L391" s="252"/>
      <c r="M391" s="252"/>
      <c r="N391" s="252"/>
      <c r="O391" s="252"/>
      <c r="P391" s="252"/>
      <c r="Q391" s="252"/>
      <c r="R391" s="252"/>
      <c r="S391" s="252"/>
      <c r="T391" s="252"/>
      <c r="U391" s="252"/>
      <c r="V391" s="252"/>
      <c r="W391" s="252"/>
      <c r="X391" s="252"/>
      <c r="Y391" s="252"/>
      <c r="Z391" s="252"/>
    </row>
    <row r="392" ht="15.75" customHeight="1">
      <c r="A392" s="252"/>
      <c r="B392" s="252"/>
      <c r="C392" s="252"/>
      <c r="D392" s="252"/>
      <c r="E392" s="252"/>
      <c r="F392" s="252"/>
      <c r="G392" s="252"/>
      <c r="H392" s="252"/>
      <c r="I392" s="252"/>
      <c r="J392" s="252"/>
      <c r="K392" s="252"/>
      <c r="L392" s="252"/>
      <c r="M392" s="252"/>
      <c r="N392" s="252"/>
      <c r="O392" s="252"/>
      <c r="P392" s="252"/>
      <c r="Q392" s="252"/>
      <c r="R392" s="252"/>
      <c r="S392" s="252"/>
      <c r="T392" s="252"/>
      <c r="U392" s="252"/>
      <c r="V392" s="252"/>
      <c r="W392" s="252"/>
      <c r="X392" s="252"/>
      <c r="Y392" s="252"/>
      <c r="Z392" s="252"/>
    </row>
    <row r="393" ht="15.75" customHeight="1">
      <c r="A393" s="252"/>
      <c r="B393" s="252"/>
      <c r="C393" s="252"/>
      <c r="D393" s="252"/>
      <c r="E393" s="252"/>
      <c r="F393" s="252"/>
      <c r="G393" s="252"/>
      <c r="H393" s="252"/>
      <c r="I393" s="252"/>
      <c r="J393" s="252"/>
      <c r="K393" s="252"/>
      <c r="L393" s="252"/>
      <c r="M393" s="252"/>
      <c r="N393" s="252"/>
      <c r="O393" s="252"/>
      <c r="P393" s="252"/>
      <c r="Q393" s="252"/>
      <c r="R393" s="252"/>
      <c r="S393" s="252"/>
      <c r="T393" s="252"/>
      <c r="U393" s="252"/>
      <c r="V393" s="252"/>
      <c r="W393" s="252"/>
      <c r="X393" s="252"/>
      <c r="Y393" s="252"/>
      <c r="Z393" s="252"/>
    </row>
    <row r="394" ht="15.75" customHeight="1">
      <c r="A394" s="252"/>
      <c r="B394" s="252"/>
      <c r="C394" s="252"/>
      <c r="D394" s="252"/>
      <c r="E394" s="252"/>
      <c r="F394" s="252"/>
      <c r="G394" s="252"/>
      <c r="H394" s="252"/>
      <c r="I394" s="252"/>
      <c r="J394" s="252"/>
      <c r="K394" s="252"/>
      <c r="L394" s="252"/>
      <c r="M394" s="252"/>
      <c r="N394" s="252"/>
      <c r="O394" s="252"/>
      <c r="P394" s="252"/>
      <c r="Q394" s="252"/>
      <c r="R394" s="252"/>
      <c r="S394" s="252"/>
      <c r="T394" s="252"/>
      <c r="U394" s="252"/>
      <c r="V394" s="252"/>
      <c r="W394" s="252"/>
      <c r="X394" s="252"/>
      <c r="Y394" s="252"/>
      <c r="Z394" s="252"/>
    </row>
    <row r="395" ht="15.75" customHeight="1">
      <c r="A395" s="252"/>
      <c r="B395" s="252"/>
      <c r="C395" s="252"/>
      <c r="D395" s="252"/>
      <c r="E395" s="252"/>
      <c r="F395" s="252"/>
      <c r="G395" s="252"/>
      <c r="H395" s="252"/>
      <c r="I395" s="252"/>
      <c r="J395" s="252"/>
      <c r="K395" s="252"/>
      <c r="L395" s="252"/>
      <c r="M395" s="252"/>
      <c r="N395" s="252"/>
      <c r="O395" s="252"/>
      <c r="P395" s="252"/>
      <c r="Q395" s="252"/>
      <c r="R395" s="252"/>
      <c r="S395" s="252"/>
      <c r="T395" s="252"/>
      <c r="U395" s="252"/>
      <c r="V395" s="252"/>
      <c r="W395" s="252"/>
      <c r="X395" s="252"/>
      <c r="Y395" s="252"/>
      <c r="Z395" s="252"/>
    </row>
    <row r="396" ht="15.75" customHeight="1">
      <c r="A396" s="252"/>
      <c r="B396" s="252"/>
      <c r="C396" s="252"/>
      <c r="D396" s="252"/>
      <c r="E396" s="252"/>
      <c r="F396" s="252"/>
      <c r="G396" s="252"/>
      <c r="H396" s="252"/>
      <c r="I396" s="252"/>
      <c r="J396" s="252"/>
      <c r="K396" s="252"/>
      <c r="L396" s="252"/>
      <c r="M396" s="252"/>
      <c r="N396" s="252"/>
      <c r="O396" s="252"/>
      <c r="P396" s="252"/>
      <c r="Q396" s="252"/>
      <c r="R396" s="252"/>
      <c r="S396" s="252"/>
      <c r="T396" s="252"/>
      <c r="U396" s="252"/>
      <c r="V396" s="252"/>
      <c r="W396" s="252"/>
      <c r="X396" s="252"/>
      <c r="Y396" s="252"/>
      <c r="Z396" s="252"/>
    </row>
    <row r="397" ht="15.75" customHeight="1">
      <c r="A397" s="252"/>
      <c r="B397" s="252"/>
      <c r="C397" s="252"/>
      <c r="D397" s="252"/>
      <c r="E397" s="252"/>
      <c r="F397" s="252"/>
      <c r="G397" s="252"/>
      <c r="H397" s="252"/>
      <c r="I397" s="252"/>
      <c r="J397" s="252"/>
      <c r="K397" s="252"/>
      <c r="L397" s="252"/>
      <c r="M397" s="252"/>
      <c r="N397" s="252"/>
      <c r="O397" s="252"/>
      <c r="P397" s="252"/>
      <c r="Q397" s="252"/>
      <c r="R397" s="252"/>
      <c r="S397" s="252"/>
      <c r="T397" s="252"/>
      <c r="U397" s="252"/>
      <c r="V397" s="252"/>
      <c r="W397" s="252"/>
      <c r="X397" s="252"/>
      <c r="Y397" s="252"/>
      <c r="Z397" s="252"/>
    </row>
    <row r="398" ht="15.75" customHeight="1">
      <c r="A398" s="252"/>
      <c r="B398" s="252"/>
      <c r="C398" s="252"/>
      <c r="D398" s="252"/>
      <c r="E398" s="252"/>
      <c r="F398" s="252"/>
      <c r="G398" s="252"/>
      <c r="H398" s="252"/>
      <c r="I398" s="252"/>
      <c r="J398" s="252"/>
      <c r="K398" s="252"/>
      <c r="L398" s="252"/>
      <c r="M398" s="252"/>
      <c r="N398" s="252"/>
      <c r="O398" s="252"/>
      <c r="P398" s="252"/>
      <c r="Q398" s="252"/>
      <c r="R398" s="252"/>
      <c r="S398" s="252"/>
      <c r="T398" s="252"/>
      <c r="U398" s="252"/>
      <c r="V398" s="252"/>
      <c r="W398" s="252"/>
      <c r="X398" s="252"/>
      <c r="Y398" s="252"/>
      <c r="Z398" s="252"/>
    </row>
    <row r="399" ht="15.75" customHeight="1">
      <c r="A399" s="252"/>
      <c r="B399" s="252"/>
      <c r="C399" s="252"/>
      <c r="D399" s="252"/>
      <c r="E399" s="252"/>
      <c r="F399" s="252"/>
      <c r="G399" s="252"/>
      <c r="H399" s="252"/>
      <c r="I399" s="252"/>
      <c r="J399" s="252"/>
      <c r="K399" s="252"/>
      <c r="L399" s="252"/>
      <c r="M399" s="252"/>
      <c r="N399" s="252"/>
      <c r="O399" s="252"/>
      <c r="P399" s="252"/>
      <c r="Q399" s="252"/>
      <c r="R399" s="252"/>
      <c r="S399" s="252"/>
      <c r="T399" s="252"/>
      <c r="U399" s="252"/>
      <c r="V399" s="252"/>
      <c r="W399" s="252"/>
      <c r="X399" s="252"/>
      <c r="Y399" s="252"/>
      <c r="Z399" s="252"/>
    </row>
    <row r="400" ht="15.75" customHeight="1">
      <c r="A400" s="252"/>
      <c r="B400" s="252"/>
      <c r="C400" s="252"/>
      <c r="D400" s="252"/>
      <c r="E400" s="252"/>
      <c r="F400" s="252"/>
      <c r="G400" s="252"/>
      <c r="H400" s="252"/>
      <c r="I400" s="252"/>
      <c r="J400" s="252"/>
      <c r="K400" s="252"/>
      <c r="L400" s="252"/>
      <c r="M400" s="252"/>
      <c r="N400" s="252"/>
      <c r="O400" s="252"/>
      <c r="P400" s="252"/>
      <c r="Q400" s="252"/>
      <c r="R400" s="252"/>
      <c r="S400" s="252"/>
      <c r="T400" s="252"/>
      <c r="U400" s="252"/>
      <c r="V400" s="252"/>
      <c r="W400" s="252"/>
      <c r="X400" s="252"/>
      <c r="Y400" s="252"/>
      <c r="Z400" s="252"/>
    </row>
    <row r="401" ht="15.75" customHeight="1">
      <c r="A401" s="252"/>
      <c r="B401" s="252"/>
      <c r="C401" s="252"/>
      <c r="D401" s="252"/>
      <c r="E401" s="252"/>
      <c r="F401" s="252"/>
      <c r="G401" s="252"/>
      <c r="H401" s="252"/>
      <c r="I401" s="252"/>
      <c r="J401" s="252"/>
      <c r="K401" s="252"/>
      <c r="L401" s="252"/>
      <c r="M401" s="252"/>
      <c r="N401" s="252"/>
      <c r="O401" s="252"/>
      <c r="P401" s="252"/>
      <c r="Q401" s="252"/>
      <c r="R401" s="252"/>
      <c r="S401" s="252"/>
      <c r="T401" s="252"/>
      <c r="U401" s="252"/>
      <c r="V401" s="252"/>
      <c r="W401" s="252"/>
      <c r="X401" s="252"/>
      <c r="Y401" s="252"/>
      <c r="Z401" s="252"/>
    </row>
    <row r="402" ht="15.75" customHeight="1">
      <c r="A402" s="252"/>
      <c r="B402" s="252"/>
      <c r="C402" s="252"/>
      <c r="D402" s="252"/>
      <c r="E402" s="252"/>
      <c r="F402" s="252"/>
      <c r="G402" s="252"/>
      <c r="H402" s="252"/>
      <c r="I402" s="252"/>
      <c r="J402" s="252"/>
      <c r="K402" s="252"/>
      <c r="L402" s="252"/>
      <c r="M402" s="252"/>
      <c r="N402" s="252"/>
      <c r="O402" s="252"/>
      <c r="P402" s="252"/>
      <c r="Q402" s="252"/>
      <c r="R402" s="252"/>
      <c r="S402" s="252"/>
      <c r="T402" s="252"/>
      <c r="U402" s="252"/>
      <c r="V402" s="252"/>
      <c r="W402" s="252"/>
      <c r="X402" s="252"/>
      <c r="Y402" s="252"/>
      <c r="Z402" s="252"/>
    </row>
    <row r="403" ht="15.75" customHeight="1">
      <c r="A403" s="252"/>
      <c r="B403" s="252"/>
      <c r="C403" s="252"/>
      <c r="D403" s="252"/>
      <c r="E403" s="252"/>
      <c r="F403" s="252"/>
      <c r="G403" s="252"/>
      <c r="H403" s="252"/>
      <c r="I403" s="252"/>
      <c r="J403" s="252"/>
      <c r="K403" s="252"/>
      <c r="L403" s="252"/>
      <c r="M403" s="252"/>
      <c r="N403" s="252"/>
      <c r="O403" s="252"/>
      <c r="P403" s="252"/>
      <c r="Q403" s="252"/>
      <c r="R403" s="252"/>
      <c r="S403" s="252"/>
      <c r="T403" s="252"/>
      <c r="U403" s="252"/>
      <c r="V403" s="252"/>
      <c r="W403" s="252"/>
      <c r="X403" s="252"/>
      <c r="Y403" s="252"/>
      <c r="Z403" s="252"/>
    </row>
    <row r="404" ht="15.75" customHeight="1">
      <c r="A404" s="252"/>
      <c r="B404" s="252"/>
      <c r="C404" s="252"/>
      <c r="D404" s="252"/>
      <c r="E404" s="252"/>
      <c r="F404" s="252"/>
      <c r="G404" s="252"/>
      <c r="H404" s="252"/>
      <c r="I404" s="252"/>
      <c r="J404" s="252"/>
      <c r="K404" s="252"/>
      <c r="L404" s="252"/>
      <c r="M404" s="252"/>
      <c r="N404" s="252"/>
      <c r="O404" s="252"/>
      <c r="P404" s="252"/>
      <c r="Q404" s="252"/>
      <c r="R404" s="252"/>
      <c r="S404" s="252"/>
      <c r="T404" s="252"/>
      <c r="U404" s="252"/>
      <c r="V404" s="252"/>
      <c r="W404" s="252"/>
      <c r="X404" s="252"/>
      <c r="Y404" s="252"/>
      <c r="Z404" s="252"/>
    </row>
    <row r="405" ht="15.75" customHeight="1">
      <c r="A405" s="252"/>
      <c r="B405" s="252"/>
      <c r="C405" s="252"/>
      <c r="D405" s="252"/>
      <c r="E405" s="252"/>
      <c r="F405" s="252"/>
      <c r="G405" s="252"/>
      <c r="H405" s="252"/>
      <c r="I405" s="252"/>
      <c r="J405" s="252"/>
      <c r="K405" s="252"/>
      <c r="L405" s="252"/>
      <c r="M405" s="252"/>
      <c r="N405" s="252"/>
      <c r="O405" s="252"/>
      <c r="P405" s="252"/>
      <c r="Q405" s="252"/>
      <c r="R405" s="252"/>
      <c r="S405" s="252"/>
      <c r="T405" s="252"/>
      <c r="U405" s="252"/>
      <c r="V405" s="252"/>
      <c r="W405" s="252"/>
      <c r="X405" s="252"/>
      <c r="Y405" s="252"/>
      <c r="Z405" s="252"/>
    </row>
    <row r="406" ht="15.75" customHeight="1">
      <c r="A406" s="252"/>
      <c r="B406" s="252"/>
      <c r="C406" s="252"/>
      <c r="D406" s="252"/>
      <c r="E406" s="252"/>
      <c r="F406" s="252"/>
      <c r="G406" s="252"/>
      <c r="H406" s="252"/>
      <c r="I406" s="252"/>
      <c r="J406" s="252"/>
      <c r="K406" s="252"/>
      <c r="L406" s="252"/>
      <c r="M406" s="252"/>
      <c r="N406" s="252"/>
      <c r="O406" s="252"/>
      <c r="P406" s="252"/>
      <c r="Q406" s="252"/>
      <c r="R406" s="252"/>
      <c r="S406" s="252"/>
      <c r="T406" s="252"/>
      <c r="U406" s="252"/>
      <c r="V406" s="252"/>
      <c r="W406" s="252"/>
      <c r="X406" s="252"/>
      <c r="Y406" s="252"/>
      <c r="Z406" s="252"/>
    </row>
    <row r="407" ht="15.75" customHeight="1">
      <c r="A407" s="252"/>
      <c r="B407" s="252"/>
      <c r="C407" s="252"/>
      <c r="D407" s="252"/>
      <c r="E407" s="252"/>
      <c r="F407" s="252"/>
      <c r="G407" s="252"/>
      <c r="H407" s="252"/>
      <c r="I407" s="252"/>
      <c r="J407" s="252"/>
      <c r="K407" s="252"/>
      <c r="L407" s="252"/>
      <c r="M407" s="252"/>
      <c r="N407" s="252"/>
      <c r="O407" s="252"/>
      <c r="P407" s="252"/>
      <c r="Q407" s="252"/>
      <c r="R407" s="252"/>
      <c r="S407" s="252"/>
      <c r="T407" s="252"/>
      <c r="U407" s="252"/>
      <c r="V407" s="252"/>
      <c r="W407" s="252"/>
      <c r="X407" s="252"/>
      <c r="Y407" s="252"/>
      <c r="Z407" s="252"/>
    </row>
    <row r="408" ht="15.75" customHeight="1">
      <c r="A408" s="252"/>
      <c r="B408" s="252"/>
      <c r="C408" s="252"/>
      <c r="D408" s="252"/>
      <c r="E408" s="252"/>
      <c r="F408" s="252"/>
      <c r="G408" s="252"/>
      <c r="H408" s="252"/>
      <c r="I408" s="252"/>
      <c r="J408" s="252"/>
      <c r="K408" s="252"/>
      <c r="L408" s="252"/>
      <c r="M408" s="252"/>
      <c r="N408" s="252"/>
      <c r="O408" s="252"/>
      <c r="P408" s="252"/>
      <c r="Q408" s="252"/>
      <c r="R408" s="252"/>
      <c r="S408" s="252"/>
      <c r="T408" s="252"/>
      <c r="U408" s="252"/>
      <c r="V408" s="252"/>
      <c r="W408" s="252"/>
      <c r="X408" s="252"/>
      <c r="Y408" s="252"/>
      <c r="Z408" s="252"/>
    </row>
    <row r="409" ht="15.75" customHeight="1">
      <c r="A409" s="252"/>
      <c r="B409" s="252"/>
      <c r="C409" s="252"/>
      <c r="D409" s="252"/>
      <c r="E409" s="252"/>
      <c r="F409" s="252"/>
      <c r="G409" s="252"/>
      <c r="H409" s="252"/>
      <c r="I409" s="252"/>
      <c r="J409" s="252"/>
      <c r="K409" s="252"/>
      <c r="L409" s="252"/>
      <c r="M409" s="252"/>
      <c r="N409" s="252"/>
      <c r="O409" s="252"/>
      <c r="P409" s="252"/>
      <c r="Q409" s="252"/>
      <c r="R409" s="252"/>
      <c r="S409" s="252"/>
      <c r="T409" s="252"/>
      <c r="U409" s="252"/>
      <c r="V409" s="252"/>
      <c r="W409" s="252"/>
      <c r="X409" s="252"/>
      <c r="Y409" s="252"/>
      <c r="Z409" s="252"/>
    </row>
    <row r="410" ht="15.75" customHeight="1">
      <c r="A410" s="252"/>
      <c r="B410" s="252"/>
      <c r="C410" s="252"/>
      <c r="D410" s="252"/>
      <c r="E410" s="252"/>
      <c r="F410" s="252"/>
      <c r="G410" s="252"/>
      <c r="H410" s="252"/>
      <c r="I410" s="252"/>
      <c r="J410" s="252"/>
      <c r="K410" s="252"/>
      <c r="L410" s="252"/>
      <c r="M410" s="252"/>
      <c r="N410" s="252"/>
      <c r="O410" s="252"/>
      <c r="P410" s="252"/>
      <c r="Q410" s="252"/>
      <c r="R410" s="252"/>
      <c r="S410" s="252"/>
      <c r="T410" s="252"/>
      <c r="U410" s="252"/>
      <c r="V410" s="252"/>
      <c r="W410" s="252"/>
      <c r="X410" s="252"/>
      <c r="Y410" s="252"/>
      <c r="Z410" s="252"/>
    </row>
    <row r="411" ht="15.75" customHeight="1">
      <c r="A411" s="252"/>
      <c r="B411" s="252"/>
      <c r="C411" s="252"/>
      <c r="D411" s="252"/>
      <c r="E411" s="252"/>
      <c r="F411" s="252"/>
      <c r="G411" s="252"/>
      <c r="H411" s="252"/>
      <c r="I411" s="252"/>
      <c r="J411" s="252"/>
      <c r="K411" s="252"/>
      <c r="L411" s="252"/>
      <c r="M411" s="252"/>
      <c r="N411" s="252"/>
      <c r="O411" s="252"/>
      <c r="P411" s="252"/>
      <c r="Q411" s="252"/>
      <c r="R411" s="252"/>
      <c r="S411" s="252"/>
      <c r="T411" s="252"/>
      <c r="U411" s="252"/>
      <c r="V411" s="252"/>
      <c r="W411" s="252"/>
      <c r="X411" s="252"/>
      <c r="Y411" s="252"/>
      <c r="Z411" s="252"/>
    </row>
    <row r="412" ht="15.75" customHeight="1">
      <c r="A412" s="252"/>
      <c r="B412" s="252"/>
      <c r="C412" s="252"/>
      <c r="D412" s="252"/>
      <c r="E412" s="252"/>
      <c r="F412" s="252"/>
      <c r="G412" s="252"/>
      <c r="H412" s="252"/>
      <c r="I412" s="252"/>
      <c r="J412" s="252"/>
      <c r="K412" s="252"/>
      <c r="L412" s="252"/>
      <c r="M412" s="252"/>
      <c r="N412" s="252"/>
      <c r="O412" s="252"/>
      <c r="P412" s="252"/>
      <c r="Q412" s="252"/>
      <c r="R412" s="252"/>
      <c r="S412" s="252"/>
      <c r="T412" s="252"/>
      <c r="U412" s="252"/>
      <c r="V412" s="252"/>
      <c r="W412" s="252"/>
      <c r="X412" s="252"/>
      <c r="Y412" s="252"/>
      <c r="Z412" s="252"/>
    </row>
    <row r="413" ht="15.75" customHeight="1">
      <c r="A413" s="252"/>
      <c r="B413" s="252"/>
      <c r="C413" s="252"/>
      <c r="D413" s="252"/>
      <c r="E413" s="252"/>
      <c r="F413" s="252"/>
      <c r="G413" s="252"/>
      <c r="H413" s="252"/>
      <c r="I413" s="252"/>
      <c r="J413" s="252"/>
      <c r="K413" s="252"/>
      <c r="L413" s="252"/>
      <c r="M413" s="252"/>
      <c r="N413" s="252"/>
      <c r="O413" s="252"/>
      <c r="P413" s="252"/>
      <c r="Q413" s="252"/>
      <c r="R413" s="252"/>
      <c r="S413" s="252"/>
      <c r="T413" s="252"/>
      <c r="U413" s="252"/>
      <c r="V413" s="252"/>
      <c r="W413" s="252"/>
      <c r="X413" s="252"/>
      <c r="Y413" s="252"/>
      <c r="Z413" s="252"/>
    </row>
    <row r="414" ht="15.75" customHeight="1">
      <c r="A414" s="252"/>
      <c r="B414" s="252"/>
      <c r="C414" s="252"/>
      <c r="D414" s="252"/>
      <c r="E414" s="252"/>
      <c r="F414" s="252"/>
      <c r="G414" s="252"/>
      <c r="H414" s="252"/>
      <c r="I414" s="252"/>
      <c r="J414" s="252"/>
      <c r="K414" s="252"/>
      <c r="L414" s="252"/>
      <c r="M414" s="252"/>
      <c r="N414" s="252"/>
      <c r="O414" s="252"/>
      <c r="P414" s="252"/>
      <c r="Q414" s="252"/>
      <c r="R414" s="252"/>
      <c r="S414" s="252"/>
      <c r="T414" s="252"/>
      <c r="U414" s="252"/>
      <c r="V414" s="252"/>
      <c r="W414" s="252"/>
      <c r="X414" s="252"/>
      <c r="Y414" s="252"/>
      <c r="Z414" s="252"/>
    </row>
    <row r="415" ht="15.75" customHeight="1">
      <c r="A415" s="252"/>
      <c r="B415" s="252"/>
      <c r="C415" s="252"/>
      <c r="D415" s="252"/>
      <c r="E415" s="252"/>
      <c r="F415" s="252"/>
      <c r="G415" s="252"/>
      <c r="H415" s="252"/>
      <c r="I415" s="252"/>
      <c r="J415" s="252"/>
      <c r="K415" s="252"/>
      <c r="L415" s="252"/>
      <c r="M415" s="252"/>
      <c r="N415" s="252"/>
      <c r="O415" s="252"/>
      <c r="P415" s="252"/>
      <c r="Q415" s="252"/>
      <c r="R415" s="252"/>
      <c r="S415" s="252"/>
      <c r="T415" s="252"/>
      <c r="U415" s="252"/>
      <c r="V415" s="252"/>
      <c r="W415" s="252"/>
      <c r="X415" s="252"/>
      <c r="Y415" s="252"/>
      <c r="Z415" s="252"/>
    </row>
    <row r="416" ht="15.75" customHeight="1">
      <c r="A416" s="252"/>
      <c r="B416" s="252"/>
      <c r="C416" s="252"/>
      <c r="D416" s="252"/>
      <c r="E416" s="252"/>
      <c r="F416" s="252"/>
      <c r="G416" s="252"/>
      <c r="H416" s="252"/>
      <c r="I416" s="252"/>
      <c r="J416" s="252"/>
      <c r="K416" s="252"/>
      <c r="L416" s="252"/>
      <c r="M416" s="252"/>
      <c r="N416" s="252"/>
      <c r="O416" s="252"/>
      <c r="P416" s="252"/>
      <c r="Q416" s="252"/>
      <c r="R416" s="252"/>
      <c r="S416" s="252"/>
      <c r="T416" s="252"/>
      <c r="U416" s="252"/>
      <c r="V416" s="252"/>
      <c r="W416" s="252"/>
      <c r="X416" s="252"/>
      <c r="Y416" s="252"/>
      <c r="Z416" s="252"/>
    </row>
    <row r="417" ht="15.75" customHeight="1">
      <c r="A417" s="252"/>
      <c r="B417" s="252"/>
      <c r="C417" s="252"/>
      <c r="D417" s="252"/>
      <c r="E417" s="252"/>
      <c r="F417" s="252"/>
      <c r="G417" s="252"/>
      <c r="H417" s="252"/>
      <c r="I417" s="252"/>
      <c r="J417" s="252"/>
      <c r="K417" s="252"/>
      <c r="L417" s="252"/>
      <c r="M417" s="252"/>
      <c r="N417" s="252"/>
      <c r="O417" s="252"/>
      <c r="P417" s="252"/>
      <c r="Q417" s="252"/>
      <c r="R417" s="252"/>
      <c r="S417" s="252"/>
      <c r="T417" s="252"/>
      <c r="U417" s="252"/>
      <c r="V417" s="252"/>
      <c r="W417" s="252"/>
      <c r="X417" s="252"/>
      <c r="Y417" s="252"/>
      <c r="Z417" s="252"/>
    </row>
    <row r="418" ht="15.75" customHeight="1">
      <c r="A418" s="252"/>
      <c r="B418" s="252"/>
      <c r="C418" s="252"/>
      <c r="D418" s="252"/>
      <c r="E418" s="252"/>
      <c r="F418" s="252"/>
      <c r="G418" s="252"/>
      <c r="H418" s="252"/>
      <c r="I418" s="252"/>
      <c r="J418" s="252"/>
      <c r="K418" s="252"/>
      <c r="L418" s="252"/>
      <c r="M418" s="252"/>
      <c r="N418" s="252"/>
      <c r="O418" s="252"/>
      <c r="P418" s="252"/>
      <c r="Q418" s="252"/>
      <c r="R418" s="252"/>
      <c r="S418" s="252"/>
      <c r="T418" s="252"/>
      <c r="U418" s="252"/>
      <c r="V418" s="252"/>
      <c r="W418" s="252"/>
      <c r="X418" s="252"/>
      <c r="Y418" s="252"/>
      <c r="Z418" s="252"/>
    </row>
    <row r="419" ht="15.75" customHeight="1">
      <c r="A419" s="252"/>
      <c r="B419" s="252"/>
      <c r="C419" s="252"/>
      <c r="D419" s="252"/>
      <c r="E419" s="252"/>
      <c r="F419" s="252"/>
      <c r="G419" s="252"/>
      <c r="H419" s="252"/>
      <c r="I419" s="252"/>
      <c r="J419" s="252"/>
      <c r="K419" s="252"/>
      <c r="L419" s="252"/>
      <c r="M419" s="252"/>
      <c r="N419" s="252"/>
      <c r="O419" s="252"/>
      <c r="P419" s="252"/>
      <c r="Q419" s="252"/>
      <c r="R419" s="252"/>
      <c r="S419" s="252"/>
      <c r="T419" s="252"/>
      <c r="U419" s="252"/>
      <c r="V419" s="252"/>
      <c r="W419" s="252"/>
      <c r="X419" s="252"/>
      <c r="Y419" s="252"/>
      <c r="Z419" s="252"/>
    </row>
    <row r="420" ht="15.75" customHeight="1">
      <c r="A420" s="252"/>
      <c r="B420" s="252"/>
      <c r="C420" s="252"/>
      <c r="D420" s="252"/>
      <c r="E420" s="252"/>
      <c r="F420" s="252"/>
      <c r="G420" s="252"/>
      <c r="H420" s="252"/>
      <c r="I420" s="252"/>
      <c r="J420" s="252"/>
      <c r="K420" s="252"/>
      <c r="L420" s="252"/>
      <c r="M420" s="252"/>
      <c r="N420" s="252"/>
      <c r="O420" s="252"/>
      <c r="P420" s="252"/>
      <c r="Q420" s="252"/>
      <c r="R420" s="252"/>
      <c r="S420" s="252"/>
      <c r="T420" s="252"/>
      <c r="U420" s="252"/>
      <c r="V420" s="252"/>
      <c r="W420" s="252"/>
      <c r="X420" s="252"/>
      <c r="Y420" s="252"/>
      <c r="Z420" s="252"/>
    </row>
    <row r="421" ht="15.75" customHeight="1">
      <c r="A421" s="252"/>
      <c r="B421" s="252"/>
      <c r="C421" s="252"/>
      <c r="D421" s="252"/>
      <c r="E421" s="252"/>
      <c r="F421" s="252"/>
      <c r="G421" s="252"/>
      <c r="H421" s="252"/>
      <c r="I421" s="252"/>
      <c r="J421" s="252"/>
      <c r="K421" s="252"/>
      <c r="L421" s="252"/>
      <c r="M421" s="252"/>
      <c r="N421" s="252"/>
      <c r="O421" s="252"/>
      <c r="P421" s="252"/>
      <c r="Q421" s="252"/>
      <c r="R421" s="252"/>
      <c r="S421" s="252"/>
      <c r="T421" s="252"/>
      <c r="U421" s="252"/>
      <c r="V421" s="252"/>
      <c r="W421" s="252"/>
      <c r="X421" s="252"/>
      <c r="Y421" s="252"/>
      <c r="Z421" s="252"/>
    </row>
    <row r="422" ht="15.75" customHeight="1">
      <c r="A422" s="252"/>
      <c r="B422" s="252"/>
      <c r="C422" s="252"/>
      <c r="D422" s="252"/>
      <c r="E422" s="252"/>
      <c r="F422" s="252"/>
      <c r="G422" s="252"/>
      <c r="H422" s="252"/>
      <c r="I422" s="252"/>
      <c r="J422" s="252"/>
      <c r="K422" s="252"/>
      <c r="L422" s="252"/>
      <c r="M422" s="252"/>
      <c r="N422" s="252"/>
      <c r="O422" s="252"/>
      <c r="P422" s="252"/>
      <c r="Q422" s="252"/>
      <c r="R422" s="252"/>
      <c r="S422" s="252"/>
      <c r="T422" s="252"/>
      <c r="U422" s="252"/>
      <c r="V422" s="252"/>
      <c r="W422" s="252"/>
      <c r="X422" s="252"/>
      <c r="Y422" s="252"/>
      <c r="Z422" s="252"/>
    </row>
    <row r="423" ht="15.75" customHeight="1">
      <c r="A423" s="252"/>
      <c r="B423" s="252"/>
      <c r="C423" s="252"/>
      <c r="D423" s="252"/>
      <c r="E423" s="252"/>
      <c r="F423" s="252"/>
      <c r="G423" s="252"/>
      <c r="H423" s="252"/>
      <c r="I423" s="252"/>
      <c r="J423" s="252"/>
      <c r="K423" s="252"/>
      <c r="L423" s="252"/>
      <c r="M423" s="252"/>
      <c r="N423" s="252"/>
      <c r="O423" s="252"/>
      <c r="P423" s="252"/>
      <c r="Q423" s="252"/>
      <c r="R423" s="252"/>
      <c r="S423" s="252"/>
      <c r="T423" s="252"/>
      <c r="U423" s="252"/>
      <c r="V423" s="252"/>
      <c r="W423" s="252"/>
      <c r="X423" s="252"/>
      <c r="Y423" s="252"/>
      <c r="Z423" s="252"/>
    </row>
    <row r="424" ht="15.75" customHeight="1">
      <c r="A424" s="252"/>
      <c r="B424" s="252"/>
      <c r="C424" s="252"/>
      <c r="D424" s="252"/>
      <c r="E424" s="252"/>
      <c r="F424" s="252"/>
      <c r="G424" s="252"/>
      <c r="H424" s="252"/>
      <c r="I424" s="252"/>
      <c r="J424" s="252"/>
      <c r="K424" s="252"/>
      <c r="L424" s="252"/>
      <c r="M424" s="252"/>
      <c r="N424" s="252"/>
      <c r="O424" s="252"/>
      <c r="P424" s="252"/>
      <c r="Q424" s="252"/>
      <c r="R424" s="252"/>
      <c r="S424" s="252"/>
      <c r="T424" s="252"/>
      <c r="U424" s="252"/>
      <c r="V424" s="252"/>
      <c r="W424" s="252"/>
      <c r="X424" s="252"/>
      <c r="Y424" s="252"/>
      <c r="Z424" s="252"/>
    </row>
    <row r="425" ht="15.75" customHeight="1">
      <c r="A425" s="252"/>
      <c r="B425" s="252"/>
      <c r="C425" s="252"/>
      <c r="D425" s="252"/>
      <c r="E425" s="252"/>
      <c r="F425" s="252"/>
      <c r="G425" s="252"/>
      <c r="H425" s="252"/>
      <c r="I425" s="252"/>
      <c r="J425" s="252"/>
      <c r="K425" s="252"/>
      <c r="L425" s="252"/>
      <c r="M425" s="252"/>
      <c r="N425" s="252"/>
      <c r="O425" s="252"/>
      <c r="P425" s="252"/>
      <c r="Q425" s="252"/>
      <c r="R425" s="252"/>
      <c r="S425" s="252"/>
      <c r="T425" s="252"/>
      <c r="U425" s="252"/>
      <c r="V425" s="252"/>
      <c r="W425" s="252"/>
      <c r="X425" s="252"/>
      <c r="Y425" s="252"/>
      <c r="Z425" s="252"/>
    </row>
    <row r="426" ht="15.75" customHeight="1">
      <c r="A426" s="252"/>
      <c r="B426" s="252"/>
      <c r="C426" s="252"/>
      <c r="D426" s="252"/>
      <c r="E426" s="252"/>
      <c r="F426" s="252"/>
      <c r="G426" s="252"/>
      <c r="H426" s="252"/>
      <c r="I426" s="252"/>
      <c r="J426" s="252"/>
      <c r="K426" s="252"/>
      <c r="L426" s="252"/>
      <c r="M426" s="252"/>
      <c r="N426" s="252"/>
      <c r="O426" s="252"/>
      <c r="P426" s="252"/>
      <c r="Q426" s="252"/>
      <c r="R426" s="252"/>
      <c r="S426" s="252"/>
      <c r="T426" s="252"/>
      <c r="U426" s="252"/>
      <c r="V426" s="252"/>
      <c r="W426" s="252"/>
      <c r="X426" s="252"/>
      <c r="Y426" s="252"/>
      <c r="Z426" s="252"/>
    </row>
    <row r="427" ht="15.75" customHeight="1">
      <c r="A427" s="252"/>
      <c r="B427" s="252"/>
      <c r="C427" s="252"/>
      <c r="D427" s="252"/>
      <c r="E427" s="252"/>
      <c r="F427" s="252"/>
      <c r="G427" s="252"/>
      <c r="H427" s="252"/>
      <c r="I427" s="252"/>
      <c r="J427" s="252"/>
      <c r="K427" s="252"/>
      <c r="L427" s="252"/>
      <c r="M427" s="252"/>
      <c r="N427" s="252"/>
      <c r="O427" s="252"/>
      <c r="P427" s="252"/>
      <c r="Q427" s="252"/>
      <c r="R427" s="252"/>
      <c r="S427" s="252"/>
      <c r="T427" s="252"/>
      <c r="U427" s="252"/>
      <c r="V427" s="252"/>
      <c r="W427" s="252"/>
      <c r="X427" s="252"/>
      <c r="Y427" s="252"/>
      <c r="Z427" s="252"/>
    </row>
    <row r="428" ht="15.75" customHeight="1">
      <c r="A428" s="252"/>
      <c r="B428" s="252"/>
      <c r="C428" s="252"/>
      <c r="D428" s="252"/>
      <c r="E428" s="252"/>
      <c r="F428" s="252"/>
      <c r="G428" s="252"/>
      <c r="H428" s="252"/>
      <c r="I428" s="252"/>
      <c r="J428" s="252"/>
      <c r="K428" s="252"/>
      <c r="L428" s="252"/>
      <c r="M428" s="252"/>
      <c r="N428" s="252"/>
      <c r="O428" s="252"/>
      <c r="P428" s="252"/>
      <c r="Q428" s="252"/>
      <c r="R428" s="252"/>
      <c r="S428" s="252"/>
      <c r="T428" s="252"/>
      <c r="U428" s="252"/>
      <c r="V428" s="252"/>
      <c r="W428" s="252"/>
      <c r="X428" s="252"/>
      <c r="Y428" s="252"/>
      <c r="Z428" s="252"/>
    </row>
    <row r="429" ht="15.75" customHeight="1">
      <c r="A429" s="252"/>
      <c r="B429" s="252"/>
      <c r="C429" s="252"/>
      <c r="D429" s="252"/>
      <c r="E429" s="252"/>
      <c r="F429" s="252"/>
      <c r="G429" s="252"/>
      <c r="H429" s="252"/>
      <c r="I429" s="252"/>
      <c r="J429" s="252"/>
      <c r="K429" s="252"/>
      <c r="L429" s="252"/>
      <c r="M429" s="252"/>
      <c r="N429" s="252"/>
      <c r="O429" s="252"/>
      <c r="P429" s="252"/>
      <c r="Q429" s="252"/>
      <c r="R429" s="252"/>
      <c r="S429" s="252"/>
      <c r="T429" s="252"/>
      <c r="U429" s="252"/>
      <c r="V429" s="252"/>
      <c r="W429" s="252"/>
      <c r="X429" s="252"/>
      <c r="Y429" s="252"/>
      <c r="Z429" s="252"/>
    </row>
    <row r="430" ht="15.75" customHeight="1">
      <c r="A430" s="252"/>
      <c r="B430" s="252"/>
      <c r="C430" s="252"/>
      <c r="D430" s="252"/>
      <c r="E430" s="252"/>
      <c r="F430" s="252"/>
      <c r="G430" s="252"/>
      <c r="H430" s="252"/>
      <c r="I430" s="252"/>
      <c r="J430" s="252"/>
      <c r="K430" s="252"/>
      <c r="L430" s="252"/>
      <c r="M430" s="252"/>
      <c r="N430" s="252"/>
      <c r="O430" s="252"/>
      <c r="P430" s="252"/>
      <c r="Q430" s="252"/>
      <c r="R430" s="252"/>
      <c r="S430" s="252"/>
      <c r="T430" s="252"/>
      <c r="U430" s="252"/>
      <c r="V430" s="252"/>
      <c r="W430" s="252"/>
      <c r="X430" s="252"/>
      <c r="Y430" s="252"/>
      <c r="Z430" s="252"/>
    </row>
    <row r="431" ht="15.75" customHeight="1">
      <c r="A431" s="252"/>
      <c r="B431" s="252"/>
      <c r="C431" s="252"/>
      <c r="D431" s="252"/>
      <c r="E431" s="252"/>
      <c r="F431" s="252"/>
      <c r="G431" s="252"/>
      <c r="H431" s="252"/>
      <c r="I431" s="252"/>
      <c r="J431" s="252"/>
      <c r="K431" s="252"/>
      <c r="L431" s="252"/>
      <c r="M431" s="252"/>
      <c r="N431" s="252"/>
      <c r="O431" s="252"/>
      <c r="P431" s="252"/>
      <c r="Q431" s="252"/>
      <c r="R431" s="252"/>
      <c r="S431" s="252"/>
      <c r="T431" s="252"/>
      <c r="U431" s="252"/>
      <c r="V431" s="252"/>
      <c r="W431" s="252"/>
      <c r="X431" s="252"/>
      <c r="Y431" s="252"/>
      <c r="Z431" s="252"/>
    </row>
    <row r="432" ht="15.75" customHeight="1">
      <c r="A432" s="252"/>
      <c r="B432" s="252"/>
      <c r="C432" s="252"/>
      <c r="D432" s="252"/>
      <c r="E432" s="252"/>
      <c r="F432" s="252"/>
      <c r="G432" s="252"/>
      <c r="H432" s="252"/>
      <c r="I432" s="252"/>
      <c r="J432" s="252"/>
      <c r="K432" s="252"/>
      <c r="L432" s="252"/>
      <c r="M432" s="252"/>
      <c r="N432" s="252"/>
      <c r="O432" s="252"/>
      <c r="P432" s="252"/>
      <c r="Q432" s="252"/>
      <c r="R432" s="252"/>
      <c r="S432" s="252"/>
      <c r="T432" s="252"/>
      <c r="U432" s="252"/>
      <c r="V432" s="252"/>
      <c r="W432" s="252"/>
      <c r="X432" s="252"/>
      <c r="Y432" s="252"/>
      <c r="Z432" s="252"/>
    </row>
    <row r="433" ht="15.75" customHeight="1">
      <c r="A433" s="252"/>
      <c r="B433" s="252"/>
      <c r="C433" s="252"/>
      <c r="D433" s="252"/>
      <c r="E433" s="252"/>
      <c r="F433" s="252"/>
      <c r="G433" s="252"/>
      <c r="H433" s="252"/>
      <c r="I433" s="252"/>
      <c r="J433" s="252"/>
      <c r="K433" s="252"/>
      <c r="L433" s="252"/>
      <c r="M433" s="252"/>
      <c r="N433" s="252"/>
      <c r="O433" s="252"/>
      <c r="P433" s="252"/>
      <c r="Q433" s="252"/>
      <c r="R433" s="252"/>
      <c r="S433" s="252"/>
      <c r="T433" s="252"/>
      <c r="U433" s="252"/>
      <c r="V433" s="252"/>
      <c r="W433" s="252"/>
      <c r="X433" s="252"/>
      <c r="Y433" s="252"/>
      <c r="Z433" s="252"/>
    </row>
    <row r="434" ht="15.75" customHeight="1">
      <c r="A434" s="252"/>
      <c r="B434" s="252"/>
      <c r="C434" s="252"/>
      <c r="D434" s="252"/>
      <c r="E434" s="252"/>
      <c r="F434" s="252"/>
      <c r="G434" s="252"/>
      <c r="H434" s="252"/>
      <c r="I434" s="252"/>
      <c r="J434" s="252"/>
      <c r="K434" s="252"/>
      <c r="L434" s="252"/>
      <c r="M434" s="252"/>
      <c r="N434" s="252"/>
      <c r="O434" s="252"/>
      <c r="P434" s="252"/>
      <c r="Q434" s="252"/>
      <c r="R434" s="252"/>
      <c r="S434" s="252"/>
      <c r="T434" s="252"/>
      <c r="U434" s="252"/>
      <c r="V434" s="252"/>
      <c r="W434" s="252"/>
      <c r="X434" s="252"/>
      <c r="Y434" s="252"/>
      <c r="Z434" s="252"/>
    </row>
    <row r="435" ht="15.75" customHeight="1">
      <c r="A435" s="252"/>
      <c r="B435" s="252"/>
      <c r="C435" s="252"/>
      <c r="D435" s="252"/>
      <c r="E435" s="252"/>
      <c r="F435" s="252"/>
      <c r="G435" s="252"/>
      <c r="H435" s="252"/>
      <c r="I435" s="252"/>
      <c r="J435" s="252"/>
      <c r="K435" s="252"/>
      <c r="L435" s="252"/>
      <c r="M435" s="252"/>
      <c r="N435" s="252"/>
      <c r="O435" s="252"/>
      <c r="P435" s="252"/>
      <c r="Q435" s="252"/>
      <c r="R435" s="252"/>
      <c r="S435" s="252"/>
      <c r="T435" s="252"/>
      <c r="U435" s="252"/>
      <c r="V435" s="252"/>
      <c r="W435" s="252"/>
      <c r="X435" s="252"/>
      <c r="Y435" s="252"/>
      <c r="Z435" s="252"/>
    </row>
    <row r="436" ht="15.75" customHeight="1">
      <c r="A436" s="252"/>
      <c r="B436" s="252"/>
      <c r="C436" s="252"/>
      <c r="D436" s="252"/>
      <c r="E436" s="252"/>
      <c r="F436" s="252"/>
      <c r="G436" s="252"/>
      <c r="H436" s="252"/>
      <c r="I436" s="252"/>
      <c r="J436" s="252"/>
      <c r="K436" s="252"/>
      <c r="L436" s="252"/>
      <c r="M436" s="252"/>
      <c r="N436" s="252"/>
      <c r="O436" s="252"/>
      <c r="P436" s="252"/>
      <c r="Q436" s="252"/>
      <c r="R436" s="252"/>
      <c r="S436" s="252"/>
      <c r="T436" s="252"/>
      <c r="U436" s="252"/>
      <c r="V436" s="252"/>
      <c r="W436" s="252"/>
      <c r="X436" s="252"/>
      <c r="Y436" s="252"/>
      <c r="Z436" s="252"/>
    </row>
    <row r="437" ht="15.75" customHeight="1">
      <c r="A437" s="252"/>
      <c r="B437" s="252"/>
      <c r="C437" s="252"/>
      <c r="D437" s="252"/>
      <c r="E437" s="252"/>
      <c r="F437" s="252"/>
      <c r="G437" s="252"/>
      <c r="H437" s="252"/>
      <c r="I437" s="252"/>
      <c r="J437" s="252"/>
      <c r="K437" s="252"/>
      <c r="L437" s="252"/>
      <c r="M437" s="252"/>
      <c r="N437" s="252"/>
      <c r="O437" s="252"/>
      <c r="P437" s="252"/>
      <c r="Q437" s="252"/>
      <c r="R437" s="252"/>
      <c r="S437" s="252"/>
      <c r="T437" s="252"/>
      <c r="U437" s="252"/>
      <c r="V437" s="252"/>
      <c r="W437" s="252"/>
      <c r="X437" s="252"/>
      <c r="Y437" s="252"/>
      <c r="Z437" s="252"/>
    </row>
    <row r="438" ht="15.75" customHeight="1">
      <c r="A438" s="252"/>
      <c r="B438" s="252"/>
      <c r="C438" s="252"/>
      <c r="D438" s="252"/>
      <c r="E438" s="252"/>
      <c r="F438" s="252"/>
      <c r="G438" s="252"/>
      <c r="H438" s="252"/>
      <c r="I438" s="252"/>
      <c r="J438" s="252"/>
      <c r="K438" s="252"/>
      <c r="L438" s="252"/>
      <c r="M438" s="252"/>
      <c r="N438" s="252"/>
      <c r="O438" s="252"/>
      <c r="P438" s="252"/>
      <c r="Q438" s="252"/>
      <c r="R438" s="252"/>
      <c r="S438" s="252"/>
      <c r="T438" s="252"/>
      <c r="U438" s="252"/>
      <c r="V438" s="252"/>
      <c r="W438" s="252"/>
      <c r="X438" s="252"/>
      <c r="Y438" s="252"/>
      <c r="Z438" s="252"/>
    </row>
    <row r="439" ht="15.75" customHeight="1">
      <c r="A439" s="252"/>
      <c r="B439" s="252"/>
      <c r="C439" s="252"/>
      <c r="D439" s="252"/>
      <c r="E439" s="252"/>
      <c r="F439" s="252"/>
      <c r="G439" s="252"/>
      <c r="H439" s="252"/>
      <c r="I439" s="252"/>
      <c r="J439" s="252"/>
      <c r="K439" s="252"/>
      <c r="L439" s="252"/>
      <c r="M439" s="252"/>
      <c r="N439" s="252"/>
      <c r="O439" s="252"/>
      <c r="P439" s="252"/>
      <c r="Q439" s="252"/>
      <c r="R439" s="252"/>
      <c r="S439" s="252"/>
      <c r="T439" s="252"/>
      <c r="U439" s="252"/>
      <c r="V439" s="252"/>
      <c r="W439" s="252"/>
      <c r="X439" s="252"/>
      <c r="Y439" s="252"/>
      <c r="Z439" s="252"/>
    </row>
    <row r="440" ht="15.75" customHeight="1">
      <c r="A440" s="252"/>
      <c r="B440" s="252"/>
      <c r="C440" s="252"/>
      <c r="D440" s="252"/>
      <c r="E440" s="252"/>
      <c r="F440" s="252"/>
      <c r="G440" s="252"/>
      <c r="H440" s="252"/>
      <c r="I440" s="252"/>
      <c r="J440" s="252"/>
      <c r="K440" s="252"/>
      <c r="L440" s="252"/>
      <c r="M440" s="252"/>
      <c r="N440" s="252"/>
      <c r="O440" s="252"/>
      <c r="P440" s="252"/>
      <c r="Q440" s="252"/>
      <c r="R440" s="252"/>
      <c r="S440" s="252"/>
      <c r="T440" s="252"/>
      <c r="U440" s="252"/>
      <c r="V440" s="252"/>
      <c r="W440" s="252"/>
      <c r="X440" s="252"/>
      <c r="Y440" s="252"/>
      <c r="Z440" s="252"/>
    </row>
    <row r="441" ht="15.75" customHeight="1">
      <c r="A441" s="252"/>
      <c r="B441" s="252"/>
      <c r="C441" s="252"/>
      <c r="D441" s="252"/>
      <c r="E441" s="252"/>
      <c r="F441" s="252"/>
      <c r="G441" s="252"/>
      <c r="H441" s="252"/>
      <c r="I441" s="252"/>
      <c r="J441" s="252"/>
      <c r="K441" s="252"/>
      <c r="L441" s="252"/>
      <c r="M441" s="252"/>
      <c r="N441" s="252"/>
      <c r="O441" s="252"/>
      <c r="P441" s="252"/>
      <c r="Q441" s="252"/>
      <c r="R441" s="252"/>
      <c r="S441" s="252"/>
      <c r="T441" s="252"/>
      <c r="U441" s="252"/>
      <c r="V441" s="252"/>
      <c r="W441" s="252"/>
      <c r="X441" s="252"/>
      <c r="Y441" s="252"/>
      <c r="Z441" s="252"/>
    </row>
    <row r="442" ht="15.75" customHeight="1">
      <c r="A442" s="252"/>
      <c r="B442" s="252"/>
      <c r="C442" s="252"/>
      <c r="D442" s="252"/>
      <c r="E442" s="252"/>
      <c r="F442" s="252"/>
      <c r="G442" s="252"/>
      <c r="H442" s="252"/>
      <c r="I442" s="252"/>
      <c r="J442" s="252"/>
      <c r="K442" s="252"/>
      <c r="L442" s="252"/>
      <c r="M442" s="252"/>
      <c r="N442" s="252"/>
      <c r="O442" s="252"/>
      <c r="P442" s="252"/>
      <c r="Q442" s="252"/>
      <c r="R442" s="252"/>
      <c r="S442" s="252"/>
      <c r="T442" s="252"/>
      <c r="U442" s="252"/>
      <c r="V442" s="252"/>
      <c r="W442" s="252"/>
      <c r="X442" s="252"/>
      <c r="Y442" s="252"/>
      <c r="Z442" s="252"/>
    </row>
    <row r="443" ht="15.75" customHeight="1">
      <c r="A443" s="252"/>
      <c r="B443" s="252"/>
      <c r="C443" s="252"/>
      <c r="D443" s="252"/>
      <c r="E443" s="252"/>
      <c r="F443" s="252"/>
      <c r="G443" s="252"/>
      <c r="H443" s="252"/>
      <c r="I443" s="252"/>
      <c r="J443" s="252"/>
      <c r="K443" s="252"/>
      <c r="L443" s="252"/>
      <c r="M443" s="252"/>
      <c r="N443" s="252"/>
      <c r="O443" s="252"/>
      <c r="P443" s="252"/>
      <c r="Q443" s="252"/>
      <c r="R443" s="252"/>
      <c r="S443" s="252"/>
      <c r="T443" s="252"/>
      <c r="U443" s="252"/>
      <c r="V443" s="252"/>
      <c r="W443" s="252"/>
      <c r="X443" s="252"/>
      <c r="Y443" s="252"/>
      <c r="Z443" s="252"/>
    </row>
    <row r="444" ht="15.75" customHeight="1">
      <c r="A444" s="252"/>
      <c r="B444" s="252"/>
      <c r="C444" s="252"/>
      <c r="D444" s="252"/>
      <c r="E444" s="252"/>
      <c r="F444" s="252"/>
      <c r="G444" s="252"/>
      <c r="H444" s="252"/>
      <c r="I444" s="252"/>
      <c r="J444" s="252"/>
      <c r="K444" s="252"/>
      <c r="L444" s="252"/>
      <c r="M444" s="252"/>
      <c r="N444" s="252"/>
      <c r="O444" s="252"/>
      <c r="P444" s="252"/>
      <c r="Q444" s="252"/>
      <c r="R444" s="252"/>
      <c r="S444" s="252"/>
      <c r="T444" s="252"/>
      <c r="U444" s="252"/>
      <c r="V444" s="252"/>
      <c r="W444" s="252"/>
      <c r="X444" s="252"/>
      <c r="Y444" s="252"/>
      <c r="Z444" s="252"/>
    </row>
    <row r="445" ht="15.75" customHeight="1">
      <c r="A445" s="252"/>
      <c r="B445" s="252"/>
      <c r="C445" s="252"/>
      <c r="D445" s="252"/>
      <c r="E445" s="252"/>
      <c r="F445" s="252"/>
      <c r="G445" s="252"/>
      <c r="H445" s="252"/>
      <c r="I445" s="252"/>
      <c r="J445" s="252"/>
      <c r="K445" s="252"/>
      <c r="L445" s="252"/>
      <c r="M445" s="252"/>
      <c r="N445" s="252"/>
      <c r="O445" s="252"/>
      <c r="P445" s="252"/>
      <c r="Q445" s="252"/>
      <c r="R445" s="252"/>
      <c r="S445" s="252"/>
      <c r="T445" s="252"/>
      <c r="U445" s="252"/>
      <c r="V445" s="252"/>
      <c r="W445" s="252"/>
      <c r="X445" s="252"/>
      <c r="Y445" s="252"/>
      <c r="Z445" s="252"/>
    </row>
    <row r="446" ht="15.75" customHeight="1">
      <c r="A446" s="252"/>
      <c r="B446" s="252"/>
      <c r="C446" s="252"/>
      <c r="D446" s="252"/>
      <c r="E446" s="252"/>
      <c r="F446" s="252"/>
      <c r="G446" s="252"/>
      <c r="H446" s="252"/>
      <c r="I446" s="252"/>
      <c r="J446" s="252"/>
      <c r="K446" s="252"/>
      <c r="L446" s="252"/>
      <c r="M446" s="252"/>
      <c r="N446" s="252"/>
      <c r="O446" s="252"/>
      <c r="P446" s="252"/>
      <c r="Q446" s="252"/>
      <c r="R446" s="252"/>
      <c r="S446" s="252"/>
      <c r="T446" s="252"/>
      <c r="U446" s="252"/>
      <c r="V446" s="252"/>
      <c r="W446" s="252"/>
      <c r="X446" s="252"/>
      <c r="Y446" s="252"/>
      <c r="Z446" s="252"/>
    </row>
    <row r="447" ht="15.75" customHeight="1">
      <c r="A447" s="252"/>
      <c r="B447" s="252"/>
      <c r="C447" s="252"/>
      <c r="D447" s="252"/>
      <c r="E447" s="252"/>
      <c r="F447" s="252"/>
      <c r="G447" s="252"/>
      <c r="H447" s="252"/>
      <c r="I447" s="252"/>
      <c r="J447" s="252"/>
      <c r="K447" s="252"/>
      <c r="L447" s="252"/>
      <c r="M447" s="252"/>
      <c r="N447" s="252"/>
      <c r="O447" s="252"/>
      <c r="P447" s="252"/>
      <c r="Q447" s="252"/>
      <c r="R447" s="252"/>
      <c r="S447" s="252"/>
      <c r="T447" s="252"/>
      <c r="U447" s="252"/>
      <c r="V447" s="252"/>
      <c r="W447" s="252"/>
      <c r="X447" s="252"/>
      <c r="Y447" s="252"/>
      <c r="Z447" s="252"/>
    </row>
    <row r="448" ht="15.75" customHeight="1">
      <c r="A448" s="252"/>
      <c r="B448" s="252"/>
      <c r="C448" s="252"/>
      <c r="D448" s="252"/>
      <c r="E448" s="252"/>
      <c r="F448" s="252"/>
      <c r="G448" s="252"/>
      <c r="H448" s="252"/>
      <c r="I448" s="252"/>
      <c r="J448" s="252"/>
      <c r="K448" s="252"/>
      <c r="L448" s="252"/>
      <c r="M448" s="252"/>
      <c r="N448" s="252"/>
      <c r="O448" s="252"/>
      <c r="P448" s="252"/>
      <c r="Q448" s="252"/>
      <c r="R448" s="252"/>
      <c r="S448" s="252"/>
      <c r="T448" s="252"/>
      <c r="U448" s="252"/>
      <c r="V448" s="252"/>
      <c r="W448" s="252"/>
      <c r="X448" s="252"/>
      <c r="Y448" s="252"/>
      <c r="Z448" s="252"/>
    </row>
    <row r="449" ht="15.75" customHeight="1">
      <c r="A449" s="252"/>
      <c r="B449" s="252"/>
      <c r="C449" s="252"/>
      <c r="D449" s="252"/>
      <c r="E449" s="252"/>
      <c r="F449" s="252"/>
      <c r="G449" s="252"/>
      <c r="H449" s="252"/>
      <c r="I449" s="252"/>
      <c r="J449" s="252"/>
      <c r="K449" s="252"/>
      <c r="L449" s="252"/>
      <c r="M449" s="252"/>
      <c r="N449" s="252"/>
      <c r="O449" s="252"/>
      <c r="P449" s="252"/>
      <c r="Q449" s="252"/>
      <c r="R449" s="252"/>
      <c r="S449" s="252"/>
      <c r="T449" s="252"/>
      <c r="U449" s="252"/>
      <c r="V449" s="252"/>
      <c r="W449" s="252"/>
      <c r="X449" s="252"/>
      <c r="Y449" s="252"/>
      <c r="Z449" s="252"/>
    </row>
    <row r="450" ht="15.75" customHeight="1">
      <c r="A450" s="252"/>
      <c r="B450" s="252"/>
      <c r="C450" s="252"/>
      <c r="D450" s="252"/>
      <c r="E450" s="252"/>
      <c r="F450" s="252"/>
      <c r="G450" s="252"/>
      <c r="H450" s="252"/>
      <c r="I450" s="252"/>
      <c r="J450" s="252"/>
      <c r="K450" s="252"/>
      <c r="L450" s="252"/>
      <c r="M450" s="252"/>
      <c r="N450" s="252"/>
      <c r="O450" s="252"/>
      <c r="P450" s="252"/>
      <c r="Q450" s="252"/>
      <c r="R450" s="252"/>
      <c r="S450" s="252"/>
      <c r="T450" s="252"/>
      <c r="U450" s="252"/>
      <c r="V450" s="252"/>
      <c r="W450" s="252"/>
      <c r="X450" s="252"/>
      <c r="Y450" s="252"/>
      <c r="Z450" s="252"/>
    </row>
    <row r="451" ht="15.75" customHeight="1">
      <c r="A451" s="252"/>
      <c r="B451" s="252"/>
      <c r="C451" s="252"/>
      <c r="D451" s="252"/>
      <c r="E451" s="252"/>
      <c r="F451" s="252"/>
      <c r="G451" s="252"/>
      <c r="H451" s="252"/>
      <c r="I451" s="252"/>
      <c r="J451" s="252"/>
      <c r="K451" s="252"/>
      <c r="L451" s="252"/>
      <c r="M451" s="252"/>
      <c r="N451" s="252"/>
      <c r="O451" s="252"/>
      <c r="P451" s="252"/>
      <c r="Q451" s="252"/>
      <c r="R451" s="252"/>
      <c r="S451" s="252"/>
      <c r="T451" s="252"/>
      <c r="U451" s="252"/>
      <c r="V451" s="252"/>
      <c r="W451" s="252"/>
      <c r="X451" s="252"/>
      <c r="Y451" s="252"/>
      <c r="Z451" s="252"/>
    </row>
    <row r="452" ht="15.75" customHeight="1">
      <c r="A452" s="252"/>
      <c r="B452" s="252"/>
      <c r="C452" s="252"/>
      <c r="D452" s="252"/>
      <c r="E452" s="252"/>
      <c r="F452" s="252"/>
      <c r="G452" s="252"/>
      <c r="H452" s="252"/>
      <c r="I452" s="252"/>
      <c r="J452" s="252"/>
      <c r="K452" s="252"/>
      <c r="L452" s="252"/>
      <c r="M452" s="252"/>
      <c r="N452" s="252"/>
      <c r="O452" s="252"/>
      <c r="P452" s="252"/>
      <c r="Q452" s="252"/>
      <c r="R452" s="252"/>
      <c r="S452" s="252"/>
      <c r="T452" s="252"/>
      <c r="U452" s="252"/>
      <c r="V452" s="252"/>
      <c r="W452" s="252"/>
      <c r="X452" s="252"/>
      <c r="Y452" s="252"/>
      <c r="Z452" s="252"/>
    </row>
    <row r="453" ht="15.75" customHeight="1">
      <c r="A453" s="252"/>
      <c r="B453" s="252"/>
      <c r="C453" s="252"/>
      <c r="D453" s="252"/>
      <c r="E453" s="252"/>
      <c r="F453" s="252"/>
      <c r="G453" s="252"/>
      <c r="H453" s="252"/>
      <c r="I453" s="252"/>
      <c r="J453" s="252"/>
      <c r="K453" s="252"/>
      <c r="L453" s="252"/>
      <c r="M453" s="252"/>
      <c r="N453" s="252"/>
      <c r="O453" s="252"/>
      <c r="P453" s="252"/>
      <c r="Q453" s="252"/>
      <c r="R453" s="252"/>
      <c r="S453" s="252"/>
      <c r="T453" s="252"/>
      <c r="U453" s="252"/>
      <c r="V453" s="252"/>
      <c r="W453" s="252"/>
      <c r="X453" s="252"/>
      <c r="Y453" s="252"/>
      <c r="Z453" s="252"/>
    </row>
    <row r="454" ht="15.75" customHeight="1">
      <c r="A454" s="252"/>
      <c r="B454" s="252"/>
      <c r="C454" s="252"/>
      <c r="D454" s="252"/>
      <c r="E454" s="252"/>
      <c r="F454" s="252"/>
      <c r="G454" s="252"/>
      <c r="H454" s="252"/>
      <c r="I454" s="252"/>
      <c r="J454" s="252"/>
      <c r="K454" s="252"/>
      <c r="L454" s="252"/>
      <c r="M454" s="252"/>
      <c r="N454" s="252"/>
      <c r="O454" s="252"/>
      <c r="P454" s="252"/>
      <c r="Q454" s="252"/>
      <c r="R454" s="252"/>
      <c r="S454" s="252"/>
      <c r="T454" s="252"/>
      <c r="U454" s="252"/>
      <c r="V454" s="252"/>
      <c r="W454" s="252"/>
      <c r="X454" s="252"/>
      <c r="Y454" s="252"/>
      <c r="Z454" s="252"/>
    </row>
    <row r="455" ht="15.75" customHeight="1">
      <c r="A455" s="252"/>
      <c r="B455" s="252"/>
      <c r="C455" s="252"/>
      <c r="D455" s="252"/>
      <c r="E455" s="252"/>
      <c r="F455" s="252"/>
      <c r="G455" s="252"/>
      <c r="H455" s="252"/>
      <c r="I455" s="252"/>
      <c r="J455" s="252"/>
      <c r="K455" s="252"/>
      <c r="L455" s="252"/>
      <c r="M455" s="252"/>
      <c r="N455" s="252"/>
      <c r="O455" s="252"/>
      <c r="P455" s="252"/>
      <c r="Q455" s="252"/>
      <c r="R455" s="252"/>
      <c r="S455" s="252"/>
      <c r="T455" s="252"/>
      <c r="U455" s="252"/>
      <c r="V455" s="252"/>
      <c r="W455" s="252"/>
      <c r="X455" s="252"/>
      <c r="Y455" s="252"/>
      <c r="Z455" s="252"/>
    </row>
    <row r="456" ht="15.75" customHeight="1">
      <c r="A456" s="252"/>
      <c r="B456" s="252"/>
      <c r="C456" s="252"/>
      <c r="D456" s="252"/>
      <c r="E456" s="252"/>
      <c r="F456" s="252"/>
      <c r="G456" s="252"/>
      <c r="H456" s="252"/>
      <c r="I456" s="252"/>
      <c r="J456" s="252"/>
      <c r="K456" s="252"/>
      <c r="L456" s="252"/>
      <c r="M456" s="252"/>
      <c r="N456" s="252"/>
      <c r="O456" s="252"/>
      <c r="P456" s="252"/>
      <c r="Q456" s="252"/>
      <c r="R456" s="252"/>
      <c r="S456" s="252"/>
      <c r="T456" s="252"/>
      <c r="U456" s="252"/>
      <c r="V456" s="252"/>
      <c r="W456" s="252"/>
      <c r="X456" s="252"/>
      <c r="Y456" s="252"/>
      <c r="Z456" s="252"/>
    </row>
    <row r="457" ht="15.75" customHeight="1">
      <c r="A457" s="252"/>
      <c r="B457" s="252"/>
      <c r="C457" s="252"/>
      <c r="D457" s="252"/>
      <c r="E457" s="252"/>
      <c r="F457" s="252"/>
      <c r="G457" s="252"/>
      <c r="H457" s="252"/>
      <c r="I457" s="252"/>
      <c r="J457" s="252"/>
      <c r="K457" s="252"/>
      <c r="L457" s="252"/>
      <c r="M457" s="252"/>
      <c r="N457" s="252"/>
      <c r="O457" s="252"/>
      <c r="P457" s="252"/>
      <c r="Q457" s="252"/>
      <c r="R457" s="252"/>
      <c r="S457" s="252"/>
      <c r="T457" s="252"/>
      <c r="U457" s="252"/>
      <c r="V457" s="252"/>
      <c r="W457" s="252"/>
      <c r="X457" s="252"/>
      <c r="Y457" s="252"/>
      <c r="Z457" s="252"/>
    </row>
    <row r="458" ht="15.75" customHeight="1">
      <c r="A458" s="252"/>
      <c r="B458" s="252"/>
      <c r="C458" s="252"/>
      <c r="D458" s="252"/>
      <c r="E458" s="252"/>
      <c r="F458" s="252"/>
      <c r="G458" s="252"/>
      <c r="H458" s="252"/>
      <c r="I458" s="252"/>
      <c r="J458" s="252"/>
      <c r="K458" s="252"/>
      <c r="L458" s="252"/>
      <c r="M458" s="252"/>
      <c r="N458" s="252"/>
      <c r="O458" s="252"/>
      <c r="P458" s="252"/>
      <c r="Q458" s="252"/>
      <c r="R458" s="252"/>
      <c r="S458" s="252"/>
      <c r="T458" s="252"/>
      <c r="U458" s="252"/>
      <c r="V458" s="252"/>
      <c r="W458" s="252"/>
      <c r="X458" s="252"/>
      <c r="Y458" s="252"/>
      <c r="Z458" s="252"/>
    </row>
    <row r="459" ht="15.75" customHeight="1">
      <c r="A459" s="252"/>
      <c r="B459" s="252"/>
      <c r="C459" s="252"/>
      <c r="D459" s="252"/>
      <c r="E459" s="252"/>
      <c r="F459" s="252"/>
      <c r="G459" s="252"/>
      <c r="H459" s="252"/>
      <c r="I459" s="252"/>
      <c r="J459" s="252"/>
      <c r="K459" s="252"/>
      <c r="L459" s="252"/>
      <c r="M459" s="252"/>
      <c r="N459" s="252"/>
      <c r="O459" s="252"/>
      <c r="P459" s="252"/>
      <c r="Q459" s="252"/>
      <c r="R459" s="252"/>
      <c r="S459" s="252"/>
      <c r="T459" s="252"/>
      <c r="U459" s="252"/>
      <c r="V459" s="252"/>
      <c r="W459" s="252"/>
      <c r="X459" s="252"/>
      <c r="Y459" s="252"/>
      <c r="Z459" s="252"/>
    </row>
    <row r="460" ht="15.75" customHeight="1">
      <c r="A460" s="252"/>
      <c r="B460" s="252"/>
      <c r="C460" s="252"/>
      <c r="D460" s="252"/>
      <c r="E460" s="252"/>
      <c r="F460" s="252"/>
      <c r="G460" s="252"/>
      <c r="H460" s="252"/>
      <c r="I460" s="252"/>
      <c r="J460" s="252"/>
      <c r="K460" s="252"/>
      <c r="L460" s="252"/>
      <c r="M460" s="252"/>
      <c r="N460" s="252"/>
      <c r="O460" s="252"/>
      <c r="P460" s="252"/>
      <c r="Q460" s="252"/>
      <c r="R460" s="252"/>
      <c r="S460" s="252"/>
      <c r="T460" s="252"/>
      <c r="U460" s="252"/>
      <c r="V460" s="252"/>
      <c r="W460" s="252"/>
      <c r="X460" s="252"/>
      <c r="Y460" s="252"/>
      <c r="Z460" s="252"/>
    </row>
    <row r="461" ht="15.75" customHeight="1">
      <c r="A461" s="252"/>
      <c r="B461" s="252"/>
      <c r="C461" s="252"/>
      <c r="D461" s="252"/>
      <c r="E461" s="252"/>
      <c r="F461" s="252"/>
      <c r="G461" s="252"/>
      <c r="H461" s="252"/>
      <c r="I461" s="252"/>
      <c r="J461" s="252"/>
      <c r="K461" s="252"/>
      <c r="L461" s="252"/>
      <c r="M461" s="252"/>
      <c r="N461" s="252"/>
      <c r="O461" s="252"/>
      <c r="P461" s="252"/>
      <c r="Q461" s="252"/>
      <c r="R461" s="252"/>
      <c r="S461" s="252"/>
      <c r="T461" s="252"/>
      <c r="U461" s="252"/>
      <c r="V461" s="252"/>
      <c r="W461" s="252"/>
      <c r="X461" s="252"/>
      <c r="Y461" s="252"/>
      <c r="Z461" s="252"/>
    </row>
    <row r="462" ht="15.75" customHeight="1">
      <c r="A462" s="252"/>
      <c r="B462" s="252"/>
      <c r="C462" s="252"/>
      <c r="D462" s="252"/>
      <c r="E462" s="252"/>
      <c r="F462" s="252"/>
      <c r="G462" s="252"/>
      <c r="H462" s="252"/>
      <c r="I462" s="252"/>
      <c r="J462" s="252"/>
      <c r="K462" s="252"/>
      <c r="L462" s="252"/>
      <c r="M462" s="252"/>
      <c r="N462" s="252"/>
      <c r="O462" s="252"/>
      <c r="P462" s="252"/>
      <c r="Q462" s="252"/>
      <c r="R462" s="252"/>
      <c r="S462" s="252"/>
      <c r="T462" s="252"/>
      <c r="U462" s="252"/>
      <c r="V462" s="252"/>
      <c r="W462" s="252"/>
      <c r="X462" s="252"/>
      <c r="Y462" s="252"/>
      <c r="Z462" s="252"/>
    </row>
    <row r="463" ht="15.75" customHeight="1">
      <c r="A463" s="252"/>
      <c r="B463" s="252"/>
      <c r="C463" s="252"/>
      <c r="D463" s="252"/>
      <c r="E463" s="252"/>
      <c r="F463" s="252"/>
      <c r="G463" s="252"/>
      <c r="H463" s="252"/>
      <c r="I463" s="252"/>
      <c r="J463" s="252"/>
      <c r="K463" s="252"/>
      <c r="L463" s="252"/>
      <c r="M463" s="252"/>
      <c r="N463" s="252"/>
      <c r="O463" s="252"/>
      <c r="P463" s="252"/>
      <c r="Q463" s="252"/>
      <c r="R463" s="252"/>
      <c r="S463" s="252"/>
      <c r="T463" s="252"/>
      <c r="U463" s="252"/>
      <c r="V463" s="252"/>
      <c r="W463" s="252"/>
      <c r="X463" s="252"/>
      <c r="Y463" s="252"/>
      <c r="Z463" s="252"/>
    </row>
    <row r="464" ht="15.75" customHeight="1">
      <c r="A464" s="252"/>
      <c r="B464" s="252"/>
      <c r="C464" s="252"/>
      <c r="D464" s="252"/>
      <c r="E464" s="252"/>
      <c r="F464" s="252"/>
      <c r="G464" s="252"/>
      <c r="H464" s="252"/>
      <c r="I464" s="252"/>
      <c r="J464" s="252"/>
      <c r="K464" s="252"/>
      <c r="L464" s="252"/>
      <c r="M464" s="252"/>
      <c r="N464" s="252"/>
      <c r="O464" s="252"/>
      <c r="P464" s="252"/>
      <c r="Q464" s="252"/>
      <c r="R464" s="252"/>
      <c r="S464" s="252"/>
      <c r="T464" s="252"/>
      <c r="U464" s="252"/>
      <c r="V464" s="252"/>
      <c r="W464" s="252"/>
      <c r="X464" s="252"/>
      <c r="Y464" s="252"/>
      <c r="Z464" s="252"/>
    </row>
    <row r="465" ht="15.75" customHeight="1">
      <c r="A465" s="252"/>
      <c r="B465" s="252"/>
      <c r="C465" s="252"/>
      <c r="D465" s="252"/>
      <c r="E465" s="252"/>
      <c r="F465" s="252"/>
      <c r="G465" s="252"/>
      <c r="H465" s="252"/>
      <c r="I465" s="252"/>
      <c r="J465" s="252"/>
      <c r="K465" s="252"/>
      <c r="L465" s="252"/>
      <c r="M465" s="252"/>
      <c r="N465" s="252"/>
      <c r="O465" s="252"/>
      <c r="P465" s="252"/>
      <c r="Q465" s="252"/>
      <c r="R465" s="252"/>
      <c r="S465" s="252"/>
      <c r="T465" s="252"/>
      <c r="U465" s="252"/>
      <c r="V465" s="252"/>
      <c r="W465" s="252"/>
      <c r="X465" s="252"/>
      <c r="Y465" s="252"/>
      <c r="Z465" s="252"/>
    </row>
    <row r="466" ht="15.75" customHeight="1">
      <c r="A466" s="252"/>
      <c r="B466" s="252"/>
      <c r="C466" s="252"/>
      <c r="D466" s="252"/>
      <c r="E466" s="252"/>
      <c r="F466" s="252"/>
      <c r="G466" s="252"/>
      <c r="H466" s="252"/>
      <c r="I466" s="252"/>
      <c r="J466" s="252"/>
      <c r="K466" s="252"/>
      <c r="L466" s="252"/>
      <c r="M466" s="252"/>
      <c r="N466" s="252"/>
      <c r="O466" s="252"/>
      <c r="P466" s="252"/>
      <c r="Q466" s="252"/>
      <c r="R466" s="252"/>
      <c r="S466" s="252"/>
      <c r="T466" s="252"/>
      <c r="U466" s="252"/>
      <c r="V466" s="252"/>
      <c r="W466" s="252"/>
      <c r="X466" s="252"/>
      <c r="Y466" s="252"/>
      <c r="Z466" s="252"/>
    </row>
    <row r="467" ht="15.75" customHeight="1">
      <c r="A467" s="252"/>
      <c r="B467" s="252"/>
      <c r="C467" s="252"/>
      <c r="D467" s="252"/>
      <c r="E467" s="252"/>
      <c r="F467" s="252"/>
      <c r="G467" s="252"/>
      <c r="H467" s="252"/>
      <c r="I467" s="252"/>
      <c r="J467" s="252"/>
      <c r="K467" s="252"/>
      <c r="L467" s="252"/>
      <c r="M467" s="252"/>
      <c r="N467" s="252"/>
      <c r="O467" s="252"/>
      <c r="P467" s="252"/>
      <c r="Q467" s="252"/>
      <c r="R467" s="252"/>
      <c r="S467" s="252"/>
      <c r="T467" s="252"/>
      <c r="U467" s="252"/>
      <c r="V467" s="252"/>
      <c r="W467" s="252"/>
      <c r="X467" s="252"/>
      <c r="Y467" s="252"/>
      <c r="Z467" s="252"/>
    </row>
    <row r="468" ht="15.75" customHeight="1">
      <c r="A468" s="252"/>
      <c r="B468" s="252"/>
      <c r="C468" s="252"/>
      <c r="D468" s="252"/>
      <c r="E468" s="252"/>
      <c r="F468" s="252"/>
      <c r="G468" s="252"/>
      <c r="H468" s="252"/>
      <c r="I468" s="252"/>
      <c r="J468" s="252"/>
      <c r="K468" s="252"/>
      <c r="L468" s="252"/>
      <c r="M468" s="252"/>
      <c r="N468" s="252"/>
      <c r="O468" s="252"/>
      <c r="P468" s="252"/>
      <c r="Q468" s="252"/>
      <c r="R468" s="252"/>
      <c r="S468" s="252"/>
      <c r="T468" s="252"/>
      <c r="U468" s="252"/>
      <c r="V468" s="252"/>
      <c r="W468" s="252"/>
      <c r="X468" s="252"/>
      <c r="Y468" s="252"/>
      <c r="Z468" s="252"/>
    </row>
    <row r="469" ht="15.75" customHeight="1">
      <c r="A469" s="252"/>
      <c r="B469" s="252"/>
      <c r="C469" s="252"/>
      <c r="D469" s="252"/>
      <c r="E469" s="252"/>
      <c r="F469" s="252"/>
      <c r="G469" s="252"/>
      <c r="H469" s="252"/>
      <c r="I469" s="252"/>
      <c r="J469" s="252"/>
      <c r="K469" s="252"/>
      <c r="L469" s="252"/>
      <c r="M469" s="252"/>
      <c r="N469" s="252"/>
      <c r="O469" s="252"/>
      <c r="P469" s="252"/>
      <c r="Q469" s="252"/>
      <c r="R469" s="252"/>
      <c r="S469" s="252"/>
      <c r="T469" s="252"/>
      <c r="U469" s="252"/>
      <c r="V469" s="252"/>
      <c r="W469" s="252"/>
      <c r="X469" s="252"/>
      <c r="Y469" s="252"/>
      <c r="Z469" s="252"/>
    </row>
    <row r="470" ht="15.75" customHeight="1">
      <c r="A470" s="252"/>
      <c r="B470" s="252"/>
      <c r="C470" s="252"/>
      <c r="D470" s="252"/>
      <c r="E470" s="252"/>
      <c r="F470" s="252"/>
      <c r="G470" s="252"/>
      <c r="H470" s="252"/>
      <c r="I470" s="252"/>
      <c r="J470" s="252"/>
      <c r="K470" s="252"/>
      <c r="L470" s="252"/>
      <c r="M470" s="252"/>
      <c r="N470" s="252"/>
      <c r="O470" s="252"/>
      <c r="P470" s="252"/>
      <c r="Q470" s="252"/>
      <c r="R470" s="252"/>
      <c r="S470" s="252"/>
      <c r="T470" s="252"/>
      <c r="U470" s="252"/>
      <c r="V470" s="252"/>
      <c r="W470" s="252"/>
      <c r="X470" s="252"/>
      <c r="Y470" s="252"/>
      <c r="Z470" s="252"/>
    </row>
    <row r="471" ht="15.75" customHeight="1">
      <c r="A471" s="252"/>
      <c r="B471" s="252"/>
      <c r="C471" s="252"/>
      <c r="D471" s="252"/>
      <c r="E471" s="252"/>
      <c r="F471" s="252"/>
      <c r="G471" s="252"/>
      <c r="H471" s="252"/>
      <c r="I471" s="252"/>
      <c r="J471" s="252"/>
      <c r="K471" s="252"/>
      <c r="L471" s="252"/>
      <c r="M471" s="252"/>
      <c r="N471" s="252"/>
      <c r="O471" s="252"/>
      <c r="P471" s="252"/>
      <c r="Q471" s="252"/>
      <c r="R471" s="252"/>
      <c r="S471" s="252"/>
      <c r="T471" s="252"/>
      <c r="U471" s="252"/>
      <c r="V471" s="252"/>
      <c r="W471" s="252"/>
      <c r="X471" s="252"/>
      <c r="Y471" s="252"/>
      <c r="Z471" s="252"/>
    </row>
    <row r="472" ht="15.75" customHeight="1">
      <c r="A472" s="252"/>
      <c r="B472" s="252"/>
      <c r="C472" s="252"/>
      <c r="D472" s="252"/>
      <c r="E472" s="252"/>
      <c r="F472" s="252"/>
      <c r="G472" s="252"/>
      <c r="H472" s="252"/>
      <c r="I472" s="252"/>
      <c r="J472" s="252"/>
      <c r="K472" s="252"/>
      <c r="L472" s="252"/>
      <c r="M472" s="252"/>
      <c r="N472" s="252"/>
      <c r="O472" s="252"/>
      <c r="P472" s="252"/>
      <c r="Q472" s="252"/>
      <c r="R472" s="252"/>
      <c r="S472" s="252"/>
      <c r="T472" s="252"/>
      <c r="U472" s="252"/>
      <c r="V472" s="252"/>
      <c r="W472" s="252"/>
      <c r="X472" s="252"/>
      <c r="Y472" s="252"/>
      <c r="Z472" s="252"/>
    </row>
    <row r="473" ht="15.75" customHeight="1">
      <c r="A473" s="252"/>
      <c r="B473" s="252"/>
      <c r="C473" s="252"/>
      <c r="D473" s="252"/>
      <c r="E473" s="252"/>
      <c r="F473" s="252"/>
      <c r="G473" s="252"/>
      <c r="H473" s="252"/>
      <c r="I473" s="252"/>
      <c r="J473" s="252"/>
      <c r="K473" s="252"/>
      <c r="L473" s="252"/>
      <c r="M473" s="252"/>
      <c r="N473" s="252"/>
      <c r="O473" s="252"/>
      <c r="P473" s="252"/>
      <c r="Q473" s="252"/>
      <c r="R473" s="252"/>
      <c r="S473" s="252"/>
      <c r="T473" s="252"/>
      <c r="U473" s="252"/>
      <c r="V473" s="252"/>
      <c r="W473" s="252"/>
      <c r="X473" s="252"/>
      <c r="Y473" s="252"/>
      <c r="Z473" s="252"/>
    </row>
    <row r="474" ht="15.75" customHeight="1">
      <c r="A474" s="252"/>
      <c r="B474" s="252"/>
      <c r="C474" s="252"/>
      <c r="D474" s="252"/>
      <c r="E474" s="252"/>
      <c r="F474" s="252"/>
      <c r="G474" s="252"/>
      <c r="H474" s="252"/>
      <c r="I474" s="252"/>
      <c r="J474" s="252"/>
      <c r="K474" s="252"/>
      <c r="L474" s="252"/>
      <c r="M474" s="252"/>
      <c r="N474" s="252"/>
      <c r="O474" s="252"/>
      <c r="P474" s="252"/>
      <c r="Q474" s="252"/>
      <c r="R474" s="252"/>
      <c r="S474" s="252"/>
      <c r="T474" s="252"/>
      <c r="U474" s="252"/>
      <c r="V474" s="252"/>
      <c r="W474" s="252"/>
      <c r="X474" s="252"/>
      <c r="Y474" s="252"/>
      <c r="Z474" s="252"/>
    </row>
    <row r="475" ht="15.75" customHeight="1">
      <c r="A475" s="252"/>
      <c r="B475" s="252"/>
      <c r="C475" s="252"/>
      <c r="D475" s="252"/>
      <c r="E475" s="252"/>
      <c r="F475" s="252"/>
      <c r="G475" s="252"/>
      <c r="H475" s="252"/>
      <c r="I475" s="252"/>
      <c r="J475" s="252"/>
      <c r="K475" s="252"/>
      <c r="L475" s="252"/>
      <c r="M475" s="252"/>
      <c r="N475" s="252"/>
      <c r="O475" s="252"/>
      <c r="P475" s="252"/>
      <c r="Q475" s="252"/>
      <c r="R475" s="252"/>
      <c r="S475" s="252"/>
      <c r="T475" s="252"/>
      <c r="U475" s="252"/>
      <c r="V475" s="252"/>
      <c r="W475" s="252"/>
      <c r="X475" s="252"/>
      <c r="Y475" s="252"/>
      <c r="Z475" s="252"/>
    </row>
    <row r="476" ht="15.75" customHeight="1">
      <c r="A476" s="252"/>
      <c r="B476" s="252"/>
      <c r="C476" s="252"/>
      <c r="D476" s="252"/>
      <c r="E476" s="252"/>
      <c r="F476" s="252"/>
      <c r="G476" s="252"/>
      <c r="H476" s="252"/>
      <c r="I476" s="252"/>
      <c r="J476" s="252"/>
      <c r="K476" s="252"/>
      <c r="L476" s="252"/>
      <c r="M476" s="252"/>
      <c r="N476" s="252"/>
      <c r="O476" s="252"/>
      <c r="P476" s="252"/>
      <c r="Q476" s="252"/>
      <c r="R476" s="252"/>
      <c r="S476" s="252"/>
      <c r="T476" s="252"/>
      <c r="U476" s="252"/>
      <c r="V476" s="252"/>
      <c r="W476" s="252"/>
      <c r="X476" s="252"/>
      <c r="Y476" s="252"/>
      <c r="Z476" s="252"/>
    </row>
    <row r="477" ht="15.75" customHeight="1">
      <c r="A477" s="252"/>
      <c r="B477" s="252"/>
      <c r="C477" s="252"/>
      <c r="D477" s="252"/>
      <c r="E477" s="252"/>
      <c r="F477" s="252"/>
      <c r="G477" s="252"/>
      <c r="H477" s="252"/>
      <c r="I477" s="252"/>
      <c r="J477" s="252"/>
      <c r="K477" s="252"/>
      <c r="L477" s="252"/>
      <c r="M477" s="252"/>
      <c r="N477" s="252"/>
      <c r="O477" s="252"/>
      <c r="P477" s="252"/>
      <c r="Q477" s="252"/>
      <c r="R477" s="252"/>
      <c r="S477" s="252"/>
      <c r="T477" s="252"/>
      <c r="U477" s="252"/>
      <c r="V477" s="252"/>
      <c r="W477" s="252"/>
      <c r="X477" s="252"/>
      <c r="Y477" s="252"/>
      <c r="Z477" s="252"/>
    </row>
    <row r="478" ht="15.75" customHeight="1">
      <c r="A478" s="252"/>
      <c r="B478" s="252"/>
      <c r="C478" s="252"/>
      <c r="D478" s="252"/>
      <c r="E478" s="252"/>
      <c r="F478" s="252"/>
      <c r="G478" s="252"/>
      <c r="H478" s="252"/>
      <c r="I478" s="252"/>
      <c r="J478" s="252"/>
      <c r="K478" s="252"/>
      <c r="L478" s="252"/>
      <c r="M478" s="252"/>
      <c r="N478" s="252"/>
      <c r="O478" s="252"/>
      <c r="P478" s="252"/>
      <c r="Q478" s="252"/>
      <c r="R478" s="252"/>
      <c r="S478" s="252"/>
      <c r="T478" s="252"/>
      <c r="U478" s="252"/>
      <c r="V478" s="252"/>
      <c r="W478" s="252"/>
      <c r="X478" s="252"/>
      <c r="Y478" s="252"/>
      <c r="Z478" s="252"/>
    </row>
    <row r="479" ht="15.75" customHeight="1">
      <c r="A479" s="252"/>
      <c r="B479" s="252"/>
      <c r="C479" s="252"/>
      <c r="D479" s="252"/>
      <c r="E479" s="252"/>
      <c r="F479" s="252"/>
      <c r="G479" s="252"/>
      <c r="H479" s="252"/>
      <c r="I479" s="252"/>
      <c r="J479" s="252"/>
      <c r="K479" s="252"/>
      <c r="L479" s="252"/>
      <c r="M479" s="252"/>
      <c r="N479" s="252"/>
      <c r="O479" s="252"/>
      <c r="P479" s="252"/>
      <c r="Q479" s="252"/>
      <c r="R479" s="252"/>
      <c r="S479" s="252"/>
      <c r="T479" s="252"/>
      <c r="U479" s="252"/>
      <c r="V479" s="252"/>
      <c r="W479" s="252"/>
      <c r="X479" s="252"/>
      <c r="Y479" s="252"/>
      <c r="Z479" s="252"/>
    </row>
    <row r="480" ht="15.75" customHeight="1">
      <c r="A480" s="252"/>
      <c r="B480" s="252"/>
      <c r="C480" s="252"/>
      <c r="D480" s="252"/>
      <c r="E480" s="252"/>
      <c r="F480" s="252"/>
      <c r="G480" s="252"/>
      <c r="H480" s="252"/>
      <c r="I480" s="252"/>
      <c r="J480" s="252"/>
      <c r="K480" s="252"/>
      <c r="L480" s="252"/>
      <c r="M480" s="252"/>
      <c r="N480" s="252"/>
      <c r="O480" s="252"/>
      <c r="P480" s="252"/>
      <c r="Q480" s="252"/>
      <c r="R480" s="252"/>
      <c r="S480" s="252"/>
      <c r="T480" s="252"/>
      <c r="U480" s="252"/>
      <c r="V480" s="252"/>
      <c r="W480" s="252"/>
      <c r="X480" s="252"/>
      <c r="Y480" s="252"/>
      <c r="Z480" s="252"/>
    </row>
    <row r="481" ht="15.75" customHeight="1">
      <c r="A481" s="252"/>
      <c r="B481" s="252"/>
      <c r="C481" s="252"/>
      <c r="D481" s="252"/>
      <c r="E481" s="252"/>
      <c r="F481" s="252"/>
      <c r="G481" s="252"/>
      <c r="H481" s="252"/>
      <c r="I481" s="252"/>
      <c r="J481" s="252"/>
      <c r="K481" s="252"/>
      <c r="L481" s="252"/>
      <c r="M481" s="252"/>
      <c r="N481" s="252"/>
      <c r="O481" s="252"/>
      <c r="P481" s="252"/>
      <c r="Q481" s="252"/>
      <c r="R481" s="252"/>
      <c r="S481" s="252"/>
      <c r="T481" s="252"/>
      <c r="U481" s="252"/>
      <c r="V481" s="252"/>
      <c r="W481" s="252"/>
      <c r="X481" s="252"/>
      <c r="Y481" s="252"/>
      <c r="Z481" s="252"/>
    </row>
    <row r="482" ht="15.75" customHeight="1">
      <c r="A482" s="252"/>
      <c r="B482" s="252"/>
      <c r="C482" s="252"/>
      <c r="D482" s="252"/>
      <c r="E482" s="252"/>
      <c r="F482" s="252"/>
      <c r="G482" s="252"/>
      <c r="H482" s="252"/>
      <c r="I482" s="252"/>
      <c r="J482" s="252"/>
      <c r="K482" s="252"/>
      <c r="L482" s="252"/>
      <c r="M482" s="252"/>
      <c r="N482" s="252"/>
      <c r="O482" s="252"/>
      <c r="P482" s="252"/>
      <c r="Q482" s="252"/>
      <c r="R482" s="252"/>
      <c r="S482" s="252"/>
      <c r="T482" s="252"/>
      <c r="U482" s="252"/>
      <c r="V482" s="252"/>
      <c r="W482" s="252"/>
      <c r="X482" s="252"/>
      <c r="Y482" s="252"/>
      <c r="Z482" s="252"/>
    </row>
    <row r="483" ht="15.75" customHeight="1">
      <c r="A483" s="252"/>
      <c r="B483" s="252"/>
      <c r="C483" s="252"/>
      <c r="D483" s="252"/>
      <c r="E483" s="252"/>
      <c r="F483" s="252"/>
      <c r="G483" s="252"/>
      <c r="H483" s="252"/>
      <c r="I483" s="252"/>
      <c r="J483" s="252"/>
      <c r="K483" s="252"/>
      <c r="L483" s="252"/>
      <c r="M483" s="252"/>
      <c r="N483" s="252"/>
      <c r="O483" s="252"/>
      <c r="P483" s="252"/>
      <c r="Q483" s="252"/>
      <c r="R483" s="252"/>
      <c r="S483" s="252"/>
      <c r="T483" s="252"/>
      <c r="U483" s="252"/>
      <c r="V483" s="252"/>
      <c r="W483" s="252"/>
      <c r="X483" s="252"/>
      <c r="Y483" s="252"/>
      <c r="Z483" s="252"/>
    </row>
    <row r="484" ht="15.75" customHeight="1">
      <c r="A484" s="252"/>
      <c r="B484" s="252"/>
      <c r="C484" s="252"/>
      <c r="D484" s="252"/>
      <c r="E484" s="252"/>
      <c r="F484" s="252"/>
      <c r="G484" s="252"/>
      <c r="H484" s="252"/>
      <c r="I484" s="252"/>
      <c r="J484" s="252"/>
      <c r="K484" s="252"/>
      <c r="L484" s="252"/>
      <c r="M484" s="252"/>
      <c r="N484" s="252"/>
      <c r="O484" s="252"/>
      <c r="P484" s="252"/>
      <c r="Q484" s="252"/>
      <c r="R484" s="252"/>
      <c r="S484" s="252"/>
      <c r="T484" s="252"/>
      <c r="U484" s="252"/>
      <c r="V484" s="252"/>
      <c r="W484" s="252"/>
      <c r="X484" s="252"/>
      <c r="Y484" s="252"/>
      <c r="Z484" s="252"/>
    </row>
    <row r="485" ht="15.75" customHeight="1">
      <c r="A485" s="252"/>
      <c r="B485" s="252"/>
      <c r="C485" s="252"/>
      <c r="D485" s="252"/>
      <c r="E485" s="252"/>
      <c r="F485" s="252"/>
      <c r="G485" s="252"/>
      <c r="H485" s="252"/>
      <c r="I485" s="252"/>
      <c r="J485" s="252"/>
      <c r="K485" s="252"/>
      <c r="L485" s="252"/>
      <c r="M485" s="252"/>
      <c r="N485" s="252"/>
      <c r="O485" s="252"/>
      <c r="P485" s="252"/>
      <c r="Q485" s="252"/>
      <c r="R485" s="252"/>
      <c r="S485" s="252"/>
      <c r="T485" s="252"/>
      <c r="U485" s="252"/>
      <c r="V485" s="252"/>
      <c r="W485" s="252"/>
      <c r="X485" s="252"/>
      <c r="Y485" s="252"/>
      <c r="Z485" s="252"/>
    </row>
    <row r="486" ht="15.75" customHeight="1">
      <c r="A486" s="252"/>
      <c r="B486" s="252"/>
      <c r="C486" s="252"/>
      <c r="D486" s="252"/>
      <c r="E486" s="252"/>
      <c r="F486" s="252"/>
      <c r="G486" s="252"/>
      <c r="H486" s="252"/>
      <c r="I486" s="252"/>
      <c r="J486" s="252"/>
      <c r="K486" s="252"/>
      <c r="L486" s="252"/>
      <c r="M486" s="252"/>
      <c r="N486" s="252"/>
      <c r="O486" s="252"/>
      <c r="P486" s="252"/>
      <c r="Q486" s="252"/>
      <c r="R486" s="252"/>
      <c r="S486" s="252"/>
      <c r="T486" s="252"/>
      <c r="U486" s="252"/>
      <c r="V486" s="252"/>
      <c r="W486" s="252"/>
      <c r="X486" s="252"/>
      <c r="Y486" s="252"/>
      <c r="Z486" s="252"/>
    </row>
    <row r="487" ht="15.75" customHeight="1">
      <c r="A487" s="252"/>
      <c r="B487" s="252"/>
      <c r="C487" s="252"/>
      <c r="D487" s="252"/>
      <c r="E487" s="252"/>
      <c r="F487" s="252"/>
      <c r="G487" s="252"/>
      <c r="H487" s="252"/>
      <c r="I487" s="252"/>
      <c r="J487" s="252"/>
      <c r="K487" s="252"/>
      <c r="L487" s="252"/>
      <c r="M487" s="252"/>
      <c r="N487" s="252"/>
      <c r="O487" s="252"/>
      <c r="P487" s="252"/>
      <c r="Q487" s="252"/>
      <c r="R487" s="252"/>
      <c r="S487" s="252"/>
      <c r="T487" s="252"/>
      <c r="U487" s="252"/>
      <c r="V487" s="252"/>
      <c r="W487" s="252"/>
      <c r="X487" s="252"/>
      <c r="Y487" s="252"/>
      <c r="Z487" s="252"/>
    </row>
    <row r="488" ht="15.75" customHeight="1">
      <c r="A488" s="252"/>
      <c r="B488" s="252"/>
      <c r="C488" s="252"/>
      <c r="D488" s="252"/>
      <c r="E488" s="252"/>
      <c r="F488" s="252"/>
      <c r="G488" s="252"/>
      <c r="H488" s="252"/>
      <c r="I488" s="252"/>
      <c r="J488" s="252"/>
      <c r="K488" s="252"/>
      <c r="L488" s="252"/>
      <c r="M488" s="252"/>
      <c r="N488" s="252"/>
      <c r="O488" s="252"/>
      <c r="P488" s="252"/>
      <c r="Q488" s="252"/>
      <c r="R488" s="252"/>
      <c r="S488" s="252"/>
      <c r="T488" s="252"/>
      <c r="U488" s="252"/>
      <c r="V488" s="252"/>
      <c r="W488" s="252"/>
      <c r="X488" s="252"/>
      <c r="Y488" s="252"/>
      <c r="Z488" s="252"/>
    </row>
    <row r="489" ht="15.75" customHeight="1">
      <c r="A489" s="252"/>
      <c r="B489" s="252"/>
      <c r="C489" s="252"/>
      <c r="D489" s="252"/>
      <c r="E489" s="252"/>
      <c r="F489" s="252"/>
      <c r="G489" s="252"/>
      <c r="H489" s="252"/>
      <c r="I489" s="252"/>
      <c r="J489" s="252"/>
      <c r="K489" s="252"/>
      <c r="L489" s="252"/>
      <c r="M489" s="252"/>
      <c r="N489" s="252"/>
      <c r="O489" s="252"/>
      <c r="P489" s="252"/>
      <c r="Q489" s="252"/>
      <c r="R489" s="252"/>
      <c r="S489" s="252"/>
      <c r="T489" s="252"/>
      <c r="U489" s="252"/>
      <c r="V489" s="252"/>
      <c r="W489" s="252"/>
      <c r="X489" s="252"/>
      <c r="Y489" s="252"/>
      <c r="Z489" s="252"/>
    </row>
    <row r="490" ht="15.75" customHeight="1">
      <c r="A490" s="252"/>
      <c r="B490" s="252"/>
      <c r="C490" s="252"/>
      <c r="D490" s="252"/>
      <c r="E490" s="252"/>
      <c r="F490" s="252"/>
      <c r="G490" s="252"/>
      <c r="H490" s="252"/>
      <c r="I490" s="252"/>
      <c r="J490" s="252"/>
      <c r="K490" s="252"/>
      <c r="L490" s="252"/>
      <c r="M490" s="252"/>
      <c r="N490" s="252"/>
      <c r="O490" s="252"/>
      <c r="P490" s="252"/>
      <c r="Q490" s="252"/>
      <c r="R490" s="252"/>
      <c r="S490" s="252"/>
      <c r="T490" s="252"/>
      <c r="U490" s="252"/>
      <c r="V490" s="252"/>
      <c r="W490" s="252"/>
      <c r="X490" s="252"/>
      <c r="Y490" s="252"/>
      <c r="Z490" s="252"/>
    </row>
    <row r="491" ht="15.75" customHeight="1">
      <c r="A491" s="252"/>
      <c r="B491" s="252"/>
      <c r="C491" s="252"/>
      <c r="D491" s="252"/>
      <c r="E491" s="252"/>
      <c r="F491" s="252"/>
      <c r="G491" s="252"/>
      <c r="H491" s="252"/>
      <c r="I491" s="252"/>
      <c r="J491" s="252"/>
      <c r="K491" s="252"/>
      <c r="L491" s="252"/>
      <c r="M491" s="252"/>
      <c r="N491" s="252"/>
      <c r="O491" s="252"/>
      <c r="P491" s="252"/>
      <c r="Q491" s="252"/>
      <c r="R491" s="252"/>
      <c r="S491" s="252"/>
      <c r="T491" s="252"/>
      <c r="U491" s="252"/>
      <c r="V491" s="252"/>
      <c r="W491" s="252"/>
      <c r="X491" s="252"/>
      <c r="Y491" s="252"/>
      <c r="Z491" s="252"/>
    </row>
    <row r="492" ht="15.75" customHeight="1">
      <c r="A492" s="252"/>
      <c r="B492" s="252"/>
      <c r="C492" s="252"/>
      <c r="D492" s="252"/>
      <c r="E492" s="252"/>
      <c r="F492" s="252"/>
      <c r="G492" s="252"/>
      <c r="H492" s="252"/>
      <c r="I492" s="252"/>
      <c r="J492" s="252"/>
      <c r="K492" s="252"/>
      <c r="L492" s="252"/>
      <c r="M492" s="252"/>
      <c r="N492" s="252"/>
      <c r="O492" s="252"/>
      <c r="P492" s="252"/>
      <c r="Q492" s="252"/>
      <c r="R492" s="252"/>
      <c r="S492" s="252"/>
      <c r="T492" s="252"/>
      <c r="U492" s="252"/>
      <c r="V492" s="252"/>
      <c r="W492" s="252"/>
      <c r="X492" s="252"/>
      <c r="Y492" s="252"/>
      <c r="Z492" s="252"/>
    </row>
    <row r="493" ht="15.75" customHeight="1">
      <c r="A493" s="252"/>
      <c r="B493" s="252"/>
      <c r="C493" s="252"/>
      <c r="D493" s="252"/>
      <c r="E493" s="252"/>
      <c r="F493" s="252"/>
      <c r="G493" s="252"/>
      <c r="H493" s="252"/>
      <c r="I493" s="252"/>
      <c r="J493" s="252"/>
      <c r="K493" s="252"/>
      <c r="L493" s="252"/>
      <c r="M493" s="252"/>
      <c r="N493" s="252"/>
      <c r="O493" s="252"/>
      <c r="P493" s="252"/>
      <c r="Q493" s="252"/>
      <c r="R493" s="252"/>
      <c r="S493" s="252"/>
      <c r="T493" s="252"/>
      <c r="U493" s="252"/>
      <c r="V493" s="252"/>
      <c r="W493" s="252"/>
      <c r="X493" s="252"/>
      <c r="Y493" s="252"/>
      <c r="Z493" s="252"/>
    </row>
    <row r="494" ht="15.75" customHeight="1">
      <c r="A494" s="252"/>
      <c r="B494" s="252"/>
      <c r="C494" s="252"/>
      <c r="D494" s="252"/>
      <c r="E494" s="252"/>
      <c r="F494" s="252"/>
      <c r="G494" s="252"/>
      <c r="H494" s="252"/>
      <c r="I494" s="252"/>
      <c r="J494" s="252"/>
      <c r="K494" s="252"/>
      <c r="L494" s="252"/>
      <c r="M494" s="252"/>
      <c r="N494" s="252"/>
      <c r="O494" s="252"/>
      <c r="P494" s="252"/>
      <c r="Q494" s="252"/>
      <c r="R494" s="252"/>
      <c r="S494" s="252"/>
      <c r="T494" s="252"/>
      <c r="U494" s="252"/>
      <c r="V494" s="252"/>
      <c r="W494" s="252"/>
      <c r="X494" s="252"/>
      <c r="Y494" s="252"/>
      <c r="Z494" s="252"/>
    </row>
    <row r="495" ht="15.75" customHeight="1">
      <c r="A495" s="252"/>
      <c r="B495" s="252"/>
      <c r="C495" s="252"/>
      <c r="D495" s="252"/>
      <c r="E495" s="252"/>
      <c r="F495" s="252"/>
      <c r="G495" s="252"/>
      <c r="H495" s="252"/>
      <c r="I495" s="252"/>
      <c r="J495" s="252"/>
      <c r="K495" s="252"/>
      <c r="L495" s="252"/>
      <c r="M495" s="252"/>
      <c r="N495" s="252"/>
      <c r="O495" s="252"/>
      <c r="P495" s="252"/>
      <c r="Q495" s="252"/>
      <c r="R495" s="252"/>
      <c r="S495" s="252"/>
      <c r="T495" s="252"/>
      <c r="U495" s="252"/>
      <c r="V495" s="252"/>
      <c r="W495" s="252"/>
      <c r="X495" s="252"/>
      <c r="Y495" s="252"/>
      <c r="Z495" s="252"/>
    </row>
    <row r="496" ht="15.75" customHeight="1">
      <c r="A496" s="252"/>
      <c r="B496" s="252"/>
      <c r="C496" s="252"/>
      <c r="D496" s="252"/>
      <c r="E496" s="252"/>
      <c r="F496" s="252"/>
      <c r="G496" s="252"/>
      <c r="H496" s="252"/>
      <c r="I496" s="252"/>
      <c r="J496" s="252"/>
      <c r="K496" s="252"/>
      <c r="L496" s="252"/>
      <c r="M496" s="252"/>
      <c r="N496" s="252"/>
      <c r="O496" s="252"/>
      <c r="P496" s="252"/>
      <c r="Q496" s="252"/>
      <c r="R496" s="252"/>
      <c r="S496" s="252"/>
      <c r="T496" s="252"/>
      <c r="U496" s="252"/>
      <c r="V496" s="252"/>
      <c r="W496" s="252"/>
      <c r="X496" s="252"/>
      <c r="Y496" s="252"/>
      <c r="Z496" s="252"/>
    </row>
    <row r="497" ht="15.75" customHeight="1">
      <c r="A497" s="252"/>
      <c r="B497" s="252"/>
      <c r="C497" s="252"/>
      <c r="D497" s="252"/>
      <c r="E497" s="252"/>
      <c r="F497" s="252"/>
      <c r="G497" s="252"/>
      <c r="H497" s="252"/>
      <c r="I497" s="252"/>
      <c r="J497" s="252"/>
      <c r="K497" s="252"/>
      <c r="L497" s="252"/>
      <c r="M497" s="252"/>
      <c r="N497" s="252"/>
      <c r="O497" s="252"/>
      <c r="P497" s="252"/>
      <c r="Q497" s="252"/>
      <c r="R497" s="252"/>
      <c r="S497" s="252"/>
      <c r="T497" s="252"/>
      <c r="U497" s="252"/>
      <c r="V497" s="252"/>
      <c r="W497" s="252"/>
      <c r="X497" s="252"/>
      <c r="Y497" s="252"/>
      <c r="Z497" s="252"/>
    </row>
    <row r="498" ht="15.75" customHeight="1">
      <c r="A498" s="252"/>
      <c r="B498" s="252"/>
      <c r="C498" s="252"/>
      <c r="D498" s="252"/>
      <c r="E498" s="252"/>
      <c r="F498" s="252"/>
      <c r="G498" s="252"/>
      <c r="H498" s="252"/>
      <c r="I498" s="252"/>
      <c r="J498" s="252"/>
      <c r="K498" s="252"/>
      <c r="L498" s="252"/>
      <c r="M498" s="252"/>
      <c r="N498" s="252"/>
      <c r="O498" s="252"/>
      <c r="P498" s="252"/>
      <c r="Q498" s="252"/>
      <c r="R498" s="252"/>
      <c r="S498" s="252"/>
      <c r="T498" s="252"/>
      <c r="U498" s="252"/>
      <c r="V498" s="252"/>
      <c r="W498" s="252"/>
      <c r="X498" s="252"/>
      <c r="Y498" s="252"/>
      <c r="Z498" s="252"/>
    </row>
    <row r="499" ht="15.75" customHeight="1">
      <c r="A499" s="252"/>
      <c r="B499" s="252"/>
      <c r="C499" s="252"/>
      <c r="D499" s="252"/>
      <c r="E499" s="252"/>
      <c r="F499" s="252"/>
      <c r="G499" s="252"/>
      <c r="H499" s="252"/>
      <c r="I499" s="252"/>
      <c r="J499" s="252"/>
      <c r="K499" s="252"/>
      <c r="L499" s="252"/>
      <c r="M499" s="252"/>
      <c r="N499" s="252"/>
      <c r="O499" s="252"/>
      <c r="P499" s="252"/>
      <c r="Q499" s="252"/>
      <c r="R499" s="252"/>
      <c r="S499" s="252"/>
      <c r="T499" s="252"/>
      <c r="U499" s="252"/>
      <c r="V499" s="252"/>
      <c r="W499" s="252"/>
      <c r="X499" s="252"/>
      <c r="Y499" s="252"/>
      <c r="Z499" s="252"/>
    </row>
    <row r="500" ht="15.75" customHeight="1">
      <c r="A500" s="252"/>
      <c r="B500" s="252"/>
      <c r="C500" s="252"/>
      <c r="D500" s="252"/>
      <c r="E500" s="252"/>
      <c r="F500" s="252"/>
      <c r="G500" s="252"/>
      <c r="H500" s="252"/>
      <c r="I500" s="252"/>
      <c r="J500" s="252"/>
      <c r="K500" s="252"/>
      <c r="L500" s="252"/>
      <c r="M500" s="252"/>
      <c r="N500" s="252"/>
      <c r="O500" s="252"/>
      <c r="P500" s="252"/>
      <c r="Q500" s="252"/>
      <c r="R500" s="252"/>
      <c r="S500" s="252"/>
      <c r="T500" s="252"/>
      <c r="U500" s="252"/>
      <c r="V500" s="252"/>
      <c r="W500" s="252"/>
      <c r="X500" s="252"/>
      <c r="Y500" s="252"/>
      <c r="Z500" s="252"/>
    </row>
    <row r="501" ht="15.75" customHeight="1">
      <c r="A501" s="252"/>
      <c r="B501" s="252"/>
      <c r="C501" s="252"/>
      <c r="D501" s="252"/>
      <c r="E501" s="252"/>
      <c r="F501" s="252"/>
      <c r="G501" s="252"/>
      <c r="H501" s="252"/>
      <c r="I501" s="252"/>
      <c r="J501" s="252"/>
      <c r="K501" s="252"/>
      <c r="L501" s="252"/>
      <c r="M501" s="252"/>
      <c r="N501" s="252"/>
      <c r="O501" s="252"/>
      <c r="P501" s="252"/>
      <c r="Q501" s="252"/>
      <c r="R501" s="252"/>
      <c r="S501" s="252"/>
      <c r="T501" s="252"/>
      <c r="U501" s="252"/>
      <c r="V501" s="252"/>
      <c r="W501" s="252"/>
      <c r="X501" s="252"/>
      <c r="Y501" s="252"/>
      <c r="Z501" s="252"/>
    </row>
    <row r="502" ht="15.75" customHeight="1">
      <c r="A502" s="252"/>
      <c r="B502" s="252"/>
      <c r="C502" s="252"/>
      <c r="D502" s="252"/>
      <c r="E502" s="252"/>
      <c r="F502" s="252"/>
      <c r="G502" s="252"/>
      <c r="H502" s="252"/>
      <c r="I502" s="252"/>
      <c r="J502" s="252"/>
      <c r="K502" s="252"/>
      <c r="L502" s="252"/>
      <c r="M502" s="252"/>
      <c r="N502" s="252"/>
      <c r="O502" s="252"/>
      <c r="P502" s="252"/>
      <c r="Q502" s="252"/>
      <c r="R502" s="252"/>
      <c r="S502" s="252"/>
      <c r="T502" s="252"/>
      <c r="U502" s="252"/>
      <c r="V502" s="252"/>
      <c r="W502" s="252"/>
      <c r="X502" s="252"/>
      <c r="Y502" s="252"/>
      <c r="Z502" s="252"/>
    </row>
    <row r="503" ht="15.75" customHeight="1">
      <c r="A503" s="252"/>
      <c r="B503" s="252"/>
      <c r="C503" s="252"/>
      <c r="D503" s="252"/>
      <c r="E503" s="252"/>
      <c r="F503" s="252"/>
      <c r="G503" s="252"/>
      <c r="H503" s="252"/>
      <c r="I503" s="252"/>
      <c r="J503" s="252"/>
      <c r="K503" s="252"/>
      <c r="L503" s="252"/>
      <c r="M503" s="252"/>
      <c r="N503" s="252"/>
      <c r="O503" s="252"/>
      <c r="P503" s="252"/>
      <c r="Q503" s="252"/>
      <c r="R503" s="252"/>
      <c r="S503" s="252"/>
      <c r="T503" s="252"/>
      <c r="U503" s="252"/>
      <c r="V503" s="252"/>
      <c r="W503" s="252"/>
      <c r="X503" s="252"/>
      <c r="Y503" s="252"/>
      <c r="Z503" s="252"/>
    </row>
    <row r="504" ht="15.75" customHeight="1">
      <c r="A504" s="252"/>
      <c r="B504" s="252"/>
      <c r="C504" s="252"/>
      <c r="D504" s="252"/>
      <c r="E504" s="252"/>
      <c r="F504" s="252"/>
      <c r="G504" s="252"/>
      <c r="H504" s="252"/>
      <c r="I504" s="252"/>
      <c r="J504" s="252"/>
      <c r="K504" s="252"/>
      <c r="L504" s="252"/>
      <c r="M504" s="252"/>
      <c r="N504" s="252"/>
      <c r="O504" s="252"/>
      <c r="P504" s="252"/>
      <c r="Q504" s="252"/>
      <c r="R504" s="252"/>
      <c r="S504" s="252"/>
      <c r="T504" s="252"/>
      <c r="U504" s="252"/>
      <c r="V504" s="252"/>
      <c r="W504" s="252"/>
      <c r="X504" s="252"/>
      <c r="Y504" s="252"/>
      <c r="Z504" s="252"/>
    </row>
    <row r="505" ht="15.75" customHeight="1">
      <c r="A505" s="252"/>
      <c r="B505" s="252"/>
      <c r="C505" s="252"/>
      <c r="D505" s="252"/>
      <c r="E505" s="252"/>
      <c r="F505" s="252"/>
      <c r="G505" s="252"/>
      <c r="H505" s="252"/>
      <c r="I505" s="252"/>
      <c r="J505" s="252"/>
      <c r="K505" s="252"/>
      <c r="L505" s="252"/>
      <c r="M505" s="252"/>
      <c r="N505" s="252"/>
      <c r="O505" s="252"/>
      <c r="P505" s="252"/>
      <c r="Q505" s="252"/>
      <c r="R505" s="252"/>
      <c r="S505" s="252"/>
      <c r="T505" s="252"/>
      <c r="U505" s="252"/>
      <c r="V505" s="252"/>
      <c r="W505" s="252"/>
      <c r="X505" s="252"/>
      <c r="Y505" s="252"/>
      <c r="Z505" s="252"/>
    </row>
    <row r="506" ht="15.75" customHeight="1">
      <c r="A506" s="252"/>
      <c r="B506" s="252"/>
      <c r="C506" s="252"/>
      <c r="D506" s="252"/>
      <c r="E506" s="252"/>
      <c r="F506" s="252"/>
      <c r="G506" s="252"/>
      <c r="H506" s="252"/>
      <c r="I506" s="252"/>
      <c r="J506" s="252"/>
      <c r="K506" s="252"/>
      <c r="L506" s="252"/>
      <c r="M506" s="252"/>
      <c r="N506" s="252"/>
      <c r="O506" s="252"/>
      <c r="P506" s="252"/>
      <c r="Q506" s="252"/>
      <c r="R506" s="252"/>
      <c r="S506" s="252"/>
      <c r="T506" s="252"/>
      <c r="U506" s="252"/>
      <c r="V506" s="252"/>
      <c r="W506" s="252"/>
      <c r="X506" s="252"/>
      <c r="Y506" s="252"/>
      <c r="Z506" s="252"/>
    </row>
    <row r="507" ht="15.75" customHeight="1">
      <c r="A507" s="252"/>
      <c r="B507" s="252"/>
      <c r="C507" s="252"/>
      <c r="D507" s="252"/>
      <c r="E507" s="252"/>
      <c r="F507" s="252"/>
      <c r="G507" s="252"/>
      <c r="H507" s="252"/>
      <c r="I507" s="252"/>
      <c r="J507" s="252"/>
      <c r="K507" s="252"/>
      <c r="L507" s="252"/>
      <c r="M507" s="252"/>
      <c r="N507" s="252"/>
      <c r="O507" s="252"/>
      <c r="P507" s="252"/>
      <c r="Q507" s="252"/>
      <c r="R507" s="252"/>
      <c r="S507" s="252"/>
      <c r="T507" s="252"/>
      <c r="U507" s="252"/>
      <c r="V507" s="252"/>
      <c r="W507" s="252"/>
      <c r="X507" s="252"/>
      <c r="Y507" s="252"/>
      <c r="Z507" s="252"/>
    </row>
    <row r="508" ht="15.75" customHeight="1">
      <c r="A508" s="252"/>
      <c r="B508" s="252"/>
      <c r="C508" s="252"/>
      <c r="D508" s="252"/>
      <c r="E508" s="252"/>
      <c r="F508" s="252"/>
      <c r="G508" s="252"/>
      <c r="H508" s="252"/>
      <c r="I508" s="252"/>
      <c r="J508" s="252"/>
      <c r="K508" s="252"/>
      <c r="L508" s="252"/>
      <c r="M508" s="252"/>
      <c r="N508" s="252"/>
      <c r="O508" s="252"/>
      <c r="P508" s="252"/>
      <c r="Q508" s="252"/>
      <c r="R508" s="252"/>
      <c r="S508" s="252"/>
      <c r="T508" s="252"/>
      <c r="U508" s="252"/>
      <c r="V508" s="252"/>
      <c r="W508" s="252"/>
      <c r="X508" s="252"/>
      <c r="Y508" s="252"/>
      <c r="Z508" s="252"/>
    </row>
    <row r="509" ht="15.75" customHeight="1">
      <c r="A509" s="252"/>
      <c r="B509" s="252"/>
      <c r="C509" s="252"/>
      <c r="D509" s="252"/>
      <c r="E509" s="252"/>
      <c r="F509" s="252"/>
      <c r="G509" s="252"/>
      <c r="H509" s="252"/>
      <c r="I509" s="252"/>
      <c r="J509" s="252"/>
      <c r="K509" s="252"/>
      <c r="L509" s="252"/>
      <c r="M509" s="252"/>
      <c r="N509" s="252"/>
      <c r="O509" s="252"/>
      <c r="P509" s="252"/>
      <c r="Q509" s="252"/>
      <c r="R509" s="252"/>
      <c r="S509" s="252"/>
      <c r="T509" s="252"/>
      <c r="U509" s="252"/>
      <c r="V509" s="252"/>
      <c r="W509" s="252"/>
      <c r="X509" s="252"/>
      <c r="Y509" s="252"/>
      <c r="Z509" s="252"/>
    </row>
    <row r="510" ht="15.75" customHeight="1">
      <c r="A510" s="252"/>
      <c r="B510" s="252"/>
      <c r="C510" s="252"/>
      <c r="D510" s="252"/>
      <c r="E510" s="252"/>
      <c r="F510" s="252"/>
      <c r="G510" s="252"/>
      <c r="H510" s="252"/>
      <c r="I510" s="252"/>
      <c r="J510" s="252"/>
      <c r="K510" s="252"/>
      <c r="L510" s="252"/>
      <c r="M510" s="252"/>
      <c r="N510" s="252"/>
      <c r="O510" s="252"/>
      <c r="P510" s="252"/>
      <c r="Q510" s="252"/>
      <c r="R510" s="252"/>
      <c r="S510" s="252"/>
      <c r="T510" s="252"/>
      <c r="U510" s="252"/>
      <c r="V510" s="252"/>
      <c r="W510" s="252"/>
      <c r="X510" s="252"/>
      <c r="Y510" s="252"/>
      <c r="Z510" s="252"/>
    </row>
    <row r="511" ht="15.75" customHeight="1">
      <c r="A511" s="252"/>
      <c r="B511" s="252"/>
      <c r="C511" s="252"/>
      <c r="D511" s="252"/>
      <c r="E511" s="252"/>
      <c r="F511" s="252"/>
      <c r="G511" s="252"/>
      <c r="H511" s="252"/>
      <c r="I511" s="252"/>
      <c r="J511" s="252"/>
      <c r="K511" s="252"/>
      <c r="L511" s="252"/>
      <c r="M511" s="252"/>
      <c r="N511" s="252"/>
      <c r="O511" s="252"/>
      <c r="P511" s="252"/>
      <c r="Q511" s="252"/>
      <c r="R511" s="252"/>
      <c r="S511" s="252"/>
      <c r="T511" s="252"/>
      <c r="U511" s="252"/>
      <c r="V511" s="252"/>
      <c r="W511" s="252"/>
      <c r="X511" s="252"/>
      <c r="Y511" s="252"/>
      <c r="Z511" s="252"/>
    </row>
    <row r="512" ht="15.75" customHeight="1">
      <c r="A512" s="252"/>
      <c r="B512" s="252"/>
      <c r="C512" s="252"/>
      <c r="D512" s="252"/>
      <c r="E512" s="252"/>
      <c r="F512" s="252"/>
      <c r="G512" s="252"/>
      <c r="H512" s="252"/>
      <c r="I512" s="252"/>
      <c r="J512" s="252"/>
      <c r="K512" s="252"/>
      <c r="L512" s="252"/>
      <c r="M512" s="252"/>
      <c r="N512" s="252"/>
      <c r="O512" s="252"/>
      <c r="P512" s="252"/>
      <c r="Q512" s="252"/>
      <c r="R512" s="252"/>
      <c r="S512" s="252"/>
      <c r="T512" s="252"/>
      <c r="U512" s="252"/>
      <c r="V512" s="252"/>
      <c r="W512" s="252"/>
      <c r="X512" s="252"/>
      <c r="Y512" s="252"/>
      <c r="Z512" s="252"/>
    </row>
    <row r="513" ht="15.75" customHeight="1">
      <c r="A513" s="252"/>
      <c r="B513" s="252"/>
      <c r="C513" s="252"/>
      <c r="D513" s="252"/>
      <c r="E513" s="252"/>
      <c r="F513" s="252"/>
      <c r="G513" s="252"/>
      <c r="H513" s="252"/>
      <c r="I513" s="252"/>
      <c r="J513" s="252"/>
      <c r="K513" s="252"/>
      <c r="L513" s="252"/>
      <c r="M513" s="252"/>
      <c r="N513" s="252"/>
      <c r="O513" s="252"/>
      <c r="P513" s="252"/>
      <c r="Q513" s="252"/>
      <c r="R513" s="252"/>
      <c r="S513" s="252"/>
      <c r="T513" s="252"/>
      <c r="U513" s="252"/>
      <c r="V513" s="252"/>
      <c r="W513" s="252"/>
      <c r="X513" s="252"/>
      <c r="Y513" s="252"/>
      <c r="Z513" s="252"/>
    </row>
    <row r="514" ht="15.75" customHeight="1">
      <c r="A514" s="252"/>
      <c r="B514" s="252"/>
      <c r="C514" s="252"/>
      <c r="D514" s="252"/>
      <c r="E514" s="252"/>
      <c r="F514" s="252"/>
      <c r="G514" s="252"/>
      <c r="H514" s="252"/>
      <c r="I514" s="252"/>
      <c r="J514" s="252"/>
      <c r="K514" s="252"/>
      <c r="L514" s="252"/>
      <c r="M514" s="252"/>
      <c r="N514" s="252"/>
      <c r="O514" s="252"/>
      <c r="P514" s="252"/>
      <c r="Q514" s="252"/>
      <c r="R514" s="252"/>
      <c r="S514" s="252"/>
      <c r="T514" s="252"/>
      <c r="U514" s="252"/>
      <c r="V514" s="252"/>
      <c r="W514" s="252"/>
      <c r="X514" s="252"/>
      <c r="Y514" s="252"/>
      <c r="Z514" s="252"/>
    </row>
    <row r="515" ht="15.75" customHeight="1">
      <c r="A515" s="252"/>
      <c r="B515" s="252"/>
      <c r="C515" s="252"/>
      <c r="D515" s="252"/>
      <c r="E515" s="252"/>
      <c r="F515" s="252"/>
      <c r="G515" s="252"/>
      <c r="H515" s="252"/>
      <c r="I515" s="252"/>
      <c r="J515" s="252"/>
      <c r="K515" s="252"/>
      <c r="L515" s="252"/>
      <c r="M515" s="252"/>
      <c r="N515" s="252"/>
      <c r="O515" s="252"/>
      <c r="P515" s="252"/>
      <c r="Q515" s="252"/>
      <c r="R515" s="252"/>
      <c r="S515" s="252"/>
      <c r="T515" s="252"/>
      <c r="U515" s="252"/>
      <c r="V515" s="252"/>
      <c r="W515" s="252"/>
      <c r="X515" s="252"/>
      <c r="Y515" s="252"/>
      <c r="Z515" s="252"/>
    </row>
    <row r="516" ht="15.75" customHeight="1">
      <c r="A516" s="252"/>
      <c r="B516" s="252"/>
      <c r="C516" s="252"/>
      <c r="D516" s="252"/>
      <c r="E516" s="252"/>
      <c r="F516" s="252"/>
      <c r="G516" s="252"/>
      <c r="H516" s="252"/>
      <c r="I516" s="252"/>
      <c r="J516" s="252"/>
      <c r="K516" s="252"/>
      <c r="L516" s="252"/>
      <c r="M516" s="252"/>
      <c r="N516" s="252"/>
      <c r="O516" s="252"/>
      <c r="P516" s="252"/>
      <c r="Q516" s="252"/>
      <c r="R516" s="252"/>
      <c r="S516" s="252"/>
      <c r="T516" s="252"/>
      <c r="U516" s="252"/>
      <c r="V516" s="252"/>
      <c r="W516" s="252"/>
      <c r="X516" s="252"/>
      <c r="Y516" s="252"/>
      <c r="Z516" s="252"/>
    </row>
    <row r="517" ht="15.75" customHeight="1">
      <c r="A517" s="252"/>
      <c r="B517" s="252"/>
      <c r="C517" s="252"/>
      <c r="D517" s="252"/>
      <c r="E517" s="252"/>
      <c r="F517" s="252"/>
      <c r="G517" s="252"/>
      <c r="H517" s="252"/>
      <c r="I517" s="252"/>
      <c r="J517" s="252"/>
      <c r="K517" s="252"/>
      <c r="L517" s="252"/>
      <c r="M517" s="252"/>
      <c r="N517" s="252"/>
      <c r="O517" s="252"/>
      <c r="P517" s="252"/>
      <c r="Q517" s="252"/>
      <c r="R517" s="252"/>
      <c r="S517" s="252"/>
      <c r="T517" s="252"/>
      <c r="U517" s="252"/>
      <c r="V517" s="252"/>
      <c r="W517" s="252"/>
      <c r="X517" s="252"/>
      <c r="Y517" s="252"/>
      <c r="Z517" s="252"/>
    </row>
    <row r="518" ht="15.75" customHeight="1">
      <c r="A518" s="252"/>
      <c r="B518" s="252"/>
      <c r="C518" s="252"/>
      <c r="D518" s="252"/>
      <c r="E518" s="252"/>
      <c r="F518" s="252"/>
      <c r="G518" s="252"/>
      <c r="H518" s="252"/>
      <c r="I518" s="252"/>
      <c r="J518" s="252"/>
      <c r="K518" s="252"/>
      <c r="L518" s="252"/>
      <c r="M518" s="252"/>
      <c r="N518" s="252"/>
      <c r="O518" s="252"/>
      <c r="P518" s="252"/>
      <c r="Q518" s="252"/>
      <c r="R518" s="252"/>
      <c r="S518" s="252"/>
      <c r="T518" s="252"/>
      <c r="U518" s="252"/>
      <c r="V518" s="252"/>
      <c r="W518" s="252"/>
      <c r="X518" s="252"/>
      <c r="Y518" s="252"/>
      <c r="Z518" s="252"/>
    </row>
    <row r="519" ht="15.75" customHeight="1">
      <c r="A519" s="252"/>
      <c r="B519" s="252"/>
      <c r="C519" s="252"/>
      <c r="D519" s="252"/>
      <c r="E519" s="252"/>
      <c r="F519" s="252"/>
      <c r="G519" s="252"/>
      <c r="H519" s="252"/>
      <c r="I519" s="252"/>
      <c r="J519" s="252"/>
      <c r="K519" s="252"/>
      <c r="L519" s="252"/>
      <c r="M519" s="252"/>
      <c r="N519" s="252"/>
      <c r="O519" s="252"/>
      <c r="P519" s="252"/>
      <c r="Q519" s="252"/>
      <c r="R519" s="252"/>
      <c r="S519" s="252"/>
      <c r="T519" s="252"/>
      <c r="U519" s="252"/>
      <c r="V519" s="252"/>
      <c r="W519" s="252"/>
      <c r="X519" s="252"/>
      <c r="Y519" s="252"/>
      <c r="Z519" s="252"/>
    </row>
    <row r="520" ht="15.75" customHeight="1">
      <c r="A520" s="252"/>
      <c r="B520" s="252"/>
      <c r="C520" s="252"/>
      <c r="D520" s="252"/>
      <c r="E520" s="252"/>
      <c r="F520" s="252"/>
      <c r="G520" s="252"/>
      <c r="H520" s="252"/>
      <c r="I520" s="252"/>
      <c r="J520" s="252"/>
      <c r="K520" s="252"/>
      <c r="L520" s="252"/>
      <c r="M520" s="252"/>
      <c r="N520" s="252"/>
      <c r="O520" s="252"/>
      <c r="P520" s="252"/>
      <c r="Q520" s="252"/>
      <c r="R520" s="252"/>
      <c r="S520" s="252"/>
      <c r="T520" s="252"/>
      <c r="U520" s="252"/>
      <c r="V520" s="252"/>
      <c r="W520" s="252"/>
      <c r="X520" s="252"/>
      <c r="Y520" s="252"/>
      <c r="Z520" s="252"/>
    </row>
    <row r="521" ht="15.75" customHeight="1">
      <c r="A521" s="252"/>
      <c r="B521" s="252"/>
      <c r="C521" s="252"/>
      <c r="D521" s="252"/>
      <c r="E521" s="252"/>
      <c r="F521" s="252"/>
      <c r="G521" s="252"/>
      <c r="H521" s="252"/>
      <c r="I521" s="252"/>
      <c r="J521" s="252"/>
      <c r="K521" s="252"/>
      <c r="L521" s="252"/>
      <c r="M521" s="252"/>
      <c r="N521" s="252"/>
      <c r="O521" s="252"/>
      <c r="P521" s="252"/>
      <c r="Q521" s="252"/>
      <c r="R521" s="252"/>
      <c r="S521" s="252"/>
      <c r="T521" s="252"/>
      <c r="U521" s="252"/>
      <c r="V521" s="252"/>
      <c r="W521" s="252"/>
      <c r="X521" s="252"/>
      <c r="Y521" s="252"/>
      <c r="Z521" s="252"/>
    </row>
    <row r="522" ht="15.75" customHeight="1">
      <c r="A522" s="252"/>
      <c r="B522" s="252"/>
      <c r="C522" s="252"/>
      <c r="D522" s="252"/>
      <c r="E522" s="252"/>
      <c r="F522" s="252"/>
      <c r="G522" s="252"/>
      <c r="H522" s="252"/>
      <c r="I522" s="252"/>
      <c r="J522" s="252"/>
      <c r="K522" s="252"/>
      <c r="L522" s="252"/>
      <c r="M522" s="252"/>
      <c r="N522" s="252"/>
      <c r="O522" s="252"/>
      <c r="P522" s="252"/>
      <c r="Q522" s="252"/>
      <c r="R522" s="252"/>
      <c r="S522" s="252"/>
      <c r="T522" s="252"/>
      <c r="U522" s="252"/>
      <c r="V522" s="252"/>
      <c r="W522" s="252"/>
      <c r="X522" s="252"/>
      <c r="Y522" s="252"/>
      <c r="Z522" s="252"/>
    </row>
    <row r="523" ht="15.75" customHeight="1">
      <c r="A523" s="252"/>
      <c r="B523" s="252"/>
      <c r="C523" s="252"/>
      <c r="D523" s="252"/>
      <c r="E523" s="252"/>
      <c r="F523" s="252"/>
      <c r="G523" s="252"/>
      <c r="H523" s="252"/>
      <c r="I523" s="252"/>
      <c r="J523" s="252"/>
      <c r="K523" s="252"/>
      <c r="L523" s="252"/>
      <c r="M523" s="252"/>
      <c r="N523" s="252"/>
      <c r="O523" s="252"/>
      <c r="P523" s="252"/>
      <c r="Q523" s="252"/>
      <c r="R523" s="252"/>
      <c r="S523" s="252"/>
      <c r="T523" s="252"/>
      <c r="U523" s="252"/>
      <c r="V523" s="252"/>
      <c r="W523" s="252"/>
      <c r="X523" s="252"/>
      <c r="Y523" s="252"/>
      <c r="Z523" s="252"/>
    </row>
    <row r="524" ht="15.75" customHeight="1">
      <c r="A524" s="252"/>
      <c r="B524" s="252"/>
      <c r="C524" s="252"/>
      <c r="D524" s="252"/>
      <c r="E524" s="252"/>
      <c r="F524" s="252"/>
      <c r="G524" s="252"/>
      <c r="H524" s="252"/>
      <c r="I524" s="252"/>
      <c r="J524" s="252"/>
      <c r="K524" s="252"/>
      <c r="L524" s="252"/>
      <c r="M524" s="252"/>
      <c r="N524" s="252"/>
      <c r="O524" s="252"/>
      <c r="P524" s="252"/>
      <c r="Q524" s="252"/>
      <c r="R524" s="252"/>
      <c r="S524" s="252"/>
      <c r="T524" s="252"/>
      <c r="U524" s="252"/>
      <c r="V524" s="252"/>
      <c r="W524" s="252"/>
      <c r="X524" s="252"/>
      <c r="Y524" s="252"/>
      <c r="Z524" s="252"/>
    </row>
    <row r="525" ht="15.75" customHeight="1">
      <c r="A525" s="252"/>
      <c r="B525" s="252"/>
      <c r="C525" s="252"/>
      <c r="D525" s="252"/>
      <c r="E525" s="252"/>
      <c r="F525" s="252"/>
      <c r="G525" s="252"/>
      <c r="H525" s="252"/>
      <c r="I525" s="252"/>
      <c r="J525" s="252"/>
      <c r="K525" s="252"/>
      <c r="L525" s="252"/>
      <c r="M525" s="252"/>
      <c r="N525" s="252"/>
      <c r="O525" s="252"/>
      <c r="P525" s="252"/>
      <c r="Q525" s="252"/>
      <c r="R525" s="252"/>
      <c r="S525" s="252"/>
      <c r="T525" s="252"/>
      <c r="U525" s="252"/>
      <c r="V525" s="252"/>
      <c r="W525" s="252"/>
      <c r="X525" s="252"/>
      <c r="Y525" s="252"/>
      <c r="Z525" s="252"/>
    </row>
    <row r="526" ht="15.75" customHeight="1">
      <c r="A526" s="252"/>
      <c r="B526" s="252"/>
      <c r="C526" s="252"/>
      <c r="D526" s="252"/>
      <c r="E526" s="252"/>
      <c r="F526" s="252"/>
      <c r="G526" s="252"/>
      <c r="H526" s="252"/>
      <c r="I526" s="252"/>
      <c r="J526" s="252"/>
      <c r="K526" s="252"/>
      <c r="L526" s="252"/>
      <c r="M526" s="252"/>
      <c r="N526" s="252"/>
      <c r="O526" s="252"/>
      <c r="P526" s="252"/>
      <c r="Q526" s="252"/>
      <c r="R526" s="252"/>
      <c r="S526" s="252"/>
      <c r="T526" s="252"/>
      <c r="U526" s="252"/>
      <c r="V526" s="252"/>
      <c r="W526" s="252"/>
      <c r="X526" s="252"/>
      <c r="Y526" s="252"/>
      <c r="Z526" s="252"/>
    </row>
    <row r="527" ht="15.75" customHeight="1">
      <c r="A527" s="252"/>
      <c r="B527" s="252"/>
      <c r="C527" s="252"/>
      <c r="D527" s="252"/>
      <c r="E527" s="252"/>
      <c r="F527" s="252"/>
      <c r="G527" s="252"/>
      <c r="H527" s="252"/>
      <c r="I527" s="252"/>
      <c r="J527" s="252"/>
      <c r="K527" s="252"/>
      <c r="L527" s="252"/>
      <c r="M527" s="252"/>
      <c r="N527" s="252"/>
      <c r="O527" s="252"/>
      <c r="P527" s="252"/>
      <c r="Q527" s="252"/>
      <c r="R527" s="252"/>
      <c r="S527" s="252"/>
      <c r="T527" s="252"/>
      <c r="U527" s="252"/>
      <c r="V527" s="252"/>
      <c r="W527" s="252"/>
      <c r="X527" s="252"/>
      <c r="Y527" s="252"/>
      <c r="Z527" s="252"/>
    </row>
    <row r="528" ht="15.75" customHeight="1">
      <c r="A528" s="252"/>
      <c r="B528" s="252"/>
      <c r="C528" s="252"/>
      <c r="D528" s="252"/>
      <c r="E528" s="252"/>
      <c r="F528" s="252"/>
      <c r="G528" s="252"/>
      <c r="H528" s="252"/>
      <c r="I528" s="252"/>
      <c r="J528" s="252"/>
      <c r="K528" s="252"/>
      <c r="L528" s="252"/>
      <c r="M528" s="252"/>
      <c r="N528" s="252"/>
      <c r="O528" s="252"/>
      <c r="P528" s="252"/>
      <c r="Q528" s="252"/>
      <c r="R528" s="252"/>
      <c r="S528" s="252"/>
      <c r="T528" s="252"/>
      <c r="U528" s="252"/>
      <c r="V528" s="252"/>
      <c r="W528" s="252"/>
      <c r="X528" s="252"/>
      <c r="Y528" s="252"/>
      <c r="Z528" s="252"/>
    </row>
    <row r="529" ht="15.75" customHeight="1">
      <c r="A529" s="252"/>
      <c r="B529" s="252"/>
      <c r="C529" s="252"/>
      <c r="D529" s="252"/>
      <c r="E529" s="252"/>
      <c r="F529" s="252"/>
      <c r="G529" s="252"/>
      <c r="H529" s="252"/>
      <c r="I529" s="252"/>
      <c r="J529" s="252"/>
      <c r="K529" s="252"/>
      <c r="L529" s="252"/>
      <c r="M529" s="252"/>
      <c r="N529" s="252"/>
      <c r="O529" s="252"/>
      <c r="P529" s="252"/>
      <c r="Q529" s="252"/>
      <c r="R529" s="252"/>
      <c r="S529" s="252"/>
      <c r="T529" s="252"/>
      <c r="U529" s="252"/>
      <c r="V529" s="252"/>
      <c r="W529" s="252"/>
      <c r="X529" s="252"/>
      <c r="Y529" s="252"/>
      <c r="Z529" s="252"/>
    </row>
    <row r="530" ht="15.75" customHeight="1">
      <c r="A530" s="252"/>
      <c r="B530" s="252"/>
      <c r="C530" s="252"/>
      <c r="D530" s="252"/>
      <c r="E530" s="252"/>
      <c r="F530" s="252"/>
      <c r="G530" s="252"/>
      <c r="H530" s="252"/>
      <c r="I530" s="252"/>
      <c r="J530" s="252"/>
      <c r="K530" s="252"/>
      <c r="L530" s="252"/>
      <c r="M530" s="252"/>
      <c r="N530" s="252"/>
      <c r="O530" s="252"/>
      <c r="P530" s="252"/>
      <c r="Q530" s="252"/>
      <c r="R530" s="252"/>
      <c r="S530" s="252"/>
      <c r="T530" s="252"/>
      <c r="U530" s="252"/>
      <c r="V530" s="252"/>
      <c r="W530" s="252"/>
      <c r="X530" s="252"/>
      <c r="Y530" s="252"/>
      <c r="Z530" s="252"/>
    </row>
    <row r="531" ht="15.75" customHeight="1">
      <c r="A531" s="252"/>
      <c r="B531" s="252"/>
      <c r="C531" s="252"/>
      <c r="D531" s="252"/>
      <c r="E531" s="252"/>
      <c r="F531" s="252"/>
      <c r="G531" s="252"/>
      <c r="H531" s="252"/>
      <c r="I531" s="252"/>
      <c r="J531" s="252"/>
      <c r="K531" s="252"/>
      <c r="L531" s="252"/>
      <c r="M531" s="252"/>
      <c r="N531" s="252"/>
      <c r="O531" s="252"/>
      <c r="P531" s="252"/>
      <c r="Q531" s="252"/>
      <c r="R531" s="252"/>
      <c r="S531" s="252"/>
      <c r="T531" s="252"/>
      <c r="U531" s="252"/>
      <c r="V531" s="252"/>
      <c r="W531" s="252"/>
      <c r="X531" s="252"/>
      <c r="Y531" s="252"/>
      <c r="Z531" s="252"/>
    </row>
    <row r="532" ht="15.75" customHeight="1">
      <c r="A532" s="252"/>
      <c r="B532" s="252"/>
      <c r="C532" s="252"/>
      <c r="D532" s="252"/>
      <c r="E532" s="252"/>
      <c r="F532" s="252"/>
      <c r="G532" s="252"/>
      <c r="H532" s="252"/>
      <c r="I532" s="252"/>
      <c r="J532" s="252"/>
      <c r="K532" s="252"/>
      <c r="L532" s="252"/>
      <c r="M532" s="252"/>
      <c r="N532" s="252"/>
      <c r="O532" s="252"/>
      <c r="P532" s="252"/>
      <c r="Q532" s="252"/>
      <c r="R532" s="252"/>
      <c r="S532" s="252"/>
      <c r="T532" s="252"/>
      <c r="U532" s="252"/>
      <c r="V532" s="252"/>
      <c r="W532" s="252"/>
      <c r="X532" s="252"/>
      <c r="Y532" s="252"/>
      <c r="Z532" s="252"/>
    </row>
    <row r="533" ht="15.75" customHeight="1">
      <c r="A533" s="252"/>
      <c r="B533" s="252"/>
      <c r="C533" s="252"/>
      <c r="D533" s="252"/>
      <c r="E533" s="252"/>
      <c r="F533" s="252"/>
      <c r="G533" s="252"/>
      <c r="H533" s="252"/>
      <c r="I533" s="252"/>
      <c r="J533" s="252"/>
      <c r="K533" s="252"/>
      <c r="L533" s="252"/>
      <c r="M533" s="252"/>
      <c r="N533" s="252"/>
      <c r="O533" s="252"/>
      <c r="P533" s="252"/>
      <c r="Q533" s="252"/>
      <c r="R533" s="252"/>
      <c r="S533" s="252"/>
      <c r="T533" s="252"/>
      <c r="U533" s="252"/>
      <c r="V533" s="252"/>
      <c r="W533" s="252"/>
      <c r="X533" s="252"/>
      <c r="Y533" s="252"/>
      <c r="Z533" s="252"/>
    </row>
    <row r="534" ht="15.75" customHeight="1">
      <c r="A534" s="252"/>
      <c r="B534" s="252"/>
      <c r="C534" s="252"/>
      <c r="D534" s="252"/>
      <c r="E534" s="252"/>
      <c r="F534" s="252"/>
      <c r="G534" s="252"/>
      <c r="H534" s="252"/>
      <c r="I534" s="252"/>
      <c r="J534" s="252"/>
      <c r="K534" s="252"/>
      <c r="L534" s="252"/>
      <c r="M534" s="252"/>
      <c r="N534" s="252"/>
      <c r="O534" s="252"/>
      <c r="P534" s="252"/>
      <c r="Q534" s="252"/>
      <c r="R534" s="252"/>
      <c r="S534" s="252"/>
      <c r="T534" s="252"/>
      <c r="U534" s="252"/>
      <c r="V534" s="252"/>
      <c r="W534" s="252"/>
      <c r="X534" s="252"/>
      <c r="Y534" s="252"/>
      <c r="Z534" s="252"/>
    </row>
    <row r="535" ht="15.75" customHeight="1">
      <c r="A535" s="252"/>
      <c r="B535" s="252"/>
      <c r="C535" s="252"/>
      <c r="D535" s="252"/>
      <c r="E535" s="252"/>
      <c r="F535" s="252"/>
      <c r="G535" s="252"/>
      <c r="H535" s="252"/>
      <c r="I535" s="252"/>
      <c r="J535" s="252"/>
      <c r="K535" s="252"/>
      <c r="L535" s="252"/>
      <c r="M535" s="252"/>
      <c r="N535" s="252"/>
      <c r="O535" s="252"/>
      <c r="P535" s="252"/>
      <c r="Q535" s="252"/>
      <c r="R535" s="252"/>
      <c r="S535" s="252"/>
      <c r="T535" s="252"/>
      <c r="U535" s="252"/>
      <c r="V535" s="252"/>
      <c r="W535" s="252"/>
      <c r="X535" s="252"/>
      <c r="Y535" s="252"/>
      <c r="Z535" s="252"/>
    </row>
    <row r="536" ht="15.75" customHeight="1">
      <c r="A536" s="252"/>
      <c r="B536" s="252"/>
      <c r="C536" s="252"/>
      <c r="D536" s="252"/>
      <c r="E536" s="252"/>
      <c r="F536" s="252"/>
      <c r="G536" s="252"/>
      <c r="H536" s="252"/>
      <c r="I536" s="252"/>
      <c r="J536" s="252"/>
      <c r="K536" s="252"/>
      <c r="L536" s="252"/>
      <c r="M536" s="252"/>
      <c r="N536" s="252"/>
      <c r="O536" s="252"/>
      <c r="P536" s="252"/>
      <c r="Q536" s="252"/>
      <c r="R536" s="252"/>
      <c r="S536" s="252"/>
      <c r="T536" s="252"/>
      <c r="U536" s="252"/>
      <c r="V536" s="252"/>
      <c r="W536" s="252"/>
      <c r="X536" s="252"/>
      <c r="Y536" s="252"/>
      <c r="Z536" s="252"/>
    </row>
    <row r="537" ht="15.75" customHeight="1">
      <c r="A537" s="252"/>
      <c r="B537" s="252"/>
      <c r="C537" s="252"/>
      <c r="D537" s="252"/>
      <c r="E537" s="252"/>
      <c r="F537" s="252"/>
      <c r="G537" s="252"/>
      <c r="H537" s="252"/>
      <c r="I537" s="252"/>
      <c r="J537" s="252"/>
      <c r="K537" s="252"/>
      <c r="L537" s="252"/>
      <c r="M537" s="252"/>
      <c r="N537" s="252"/>
      <c r="O537" s="252"/>
      <c r="P537" s="252"/>
      <c r="Q537" s="252"/>
      <c r="R537" s="252"/>
      <c r="S537" s="252"/>
      <c r="T537" s="252"/>
      <c r="U537" s="252"/>
      <c r="V537" s="252"/>
      <c r="W537" s="252"/>
      <c r="X537" s="252"/>
      <c r="Y537" s="252"/>
      <c r="Z537" s="252"/>
    </row>
    <row r="538" ht="15.75" customHeight="1">
      <c r="A538" s="252"/>
      <c r="B538" s="252"/>
      <c r="C538" s="252"/>
      <c r="D538" s="252"/>
      <c r="E538" s="252"/>
      <c r="F538" s="252"/>
      <c r="G538" s="252"/>
      <c r="H538" s="252"/>
      <c r="I538" s="252"/>
      <c r="J538" s="252"/>
      <c r="K538" s="252"/>
      <c r="L538" s="252"/>
      <c r="M538" s="252"/>
      <c r="N538" s="252"/>
      <c r="O538" s="252"/>
      <c r="P538" s="252"/>
      <c r="Q538" s="252"/>
      <c r="R538" s="252"/>
      <c r="S538" s="252"/>
      <c r="T538" s="252"/>
      <c r="U538" s="252"/>
      <c r="V538" s="252"/>
      <c r="W538" s="252"/>
      <c r="X538" s="252"/>
      <c r="Y538" s="252"/>
      <c r="Z538" s="252"/>
    </row>
    <row r="539" ht="15.75" customHeight="1">
      <c r="A539" s="252"/>
      <c r="B539" s="252"/>
      <c r="C539" s="252"/>
      <c r="D539" s="252"/>
      <c r="E539" s="252"/>
      <c r="F539" s="252"/>
      <c r="G539" s="252"/>
      <c r="H539" s="252"/>
      <c r="I539" s="252"/>
      <c r="J539" s="252"/>
      <c r="K539" s="252"/>
      <c r="L539" s="252"/>
      <c r="M539" s="252"/>
      <c r="N539" s="252"/>
      <c r="O539" s="252"/>
      <c r="P539" s="252"/>
      <c r="Q539" s="252"/>
      <c r="R539" s="252"/>
      <c r="S539" s="252"/>
      <c r="T539" s="252"/>
      <c r="U539" s="252"/>
      <c r="V539" s="252"/>
      <c r="W539" s="252"/>
      <c r="X539" s="252"/>
      <c r="Y539" s="252"/>
      <c r="Z539" s="252"/>
    </row>
    <row r="540" ht="15.75" customHeight="1">
      <c r="A540" s="252"/>
      <c r="B540" s="252"/>
      <c r="C540" s="252"/>
      <c r="D540" s="252"/>
      <c r="E540" s="252"/>
      <c r="F540" s="252"/>
      <c r="G540" s="252"/>
      <c r="H540" s="252"/>
      <c r="I540" s="252"/>
      <c r="J540" s="252"/>
      <c r="K540" s="252"/>
      <c r="L540" s="252"/>
      <c r="M540" s="252"/>
      <c r="N540" s="252"/>
      <c r="O540" s="252"/>
      <c r="P540" s="252"/>
      <c r="Q540" s="252"/>
      <c r="R540" s="252"/>
      <c r="S540" s="252"/>
      <c r="T540" s="252"/>
      <c r="U540" s="252"/>
      <c r="V540" s="252"/>
      <c r="W540" s="252"/>
      <c r="X540" s="252"/>
      <c r="Y540" s="252"/>
      <c r="Z540" s="252"/>
    </row>
    <row r="541" ht="15.75" customHeight="1">
      <c r="A541" s="252"/>
      <c r="B541" s="252"/>
      <c r="C541" s="252"/>
      <c r="D541" s="252"/>
      <c r="E541" s="252"/>
      <c r="F541" s="252"/>
      <c r="G541" s="252"/>
      <c r="H541" s="252"/>
      <c r="I541" s="252"/>
      <c r="J541" s="252"/>
      <c r="K541" s="252"/>
      <c r="L541" s="252"/>
      <c r="M541" s="252"/>
      <c r="N541" s="252"/>
      <c r="O541" s="252"/>
      <c r="P541" s="252"/>
      <c r="Q541" s="252"/>
      <c r="R541" s="252"/>
      <c r="S541" s="252"/>
      <c r="T541" s="252"/>
      <c r="U541" s="252"/>
      <c r="V541" s="252"/>
      <c r="W541" s="252"/>
      <c r="X541" s="252"/>
      <c r="Y541" s="252"/>
      <c r="Z541" s="252"/>
    </row>
    <row r="542" ht="15.75" customHeight="1">
      <c r="A542" s="252"/>
      <c r="B542" s="252"/>
      <c r="C542" s="252"/>
      <c r="D542" s="252"/>
      <c r="E542" s="252"/>
      <c r="F542" s="252"/>
      <c r="G542" s="252"/>
      <c r="H542" s="252"/>
      <c r="I542" s="252"/>
      <c r="J542" s="252"/>
      <c r="K542" s="252"/>
      <c r="L542" s="252"/>
      <c r="M542" s="252"/>
      <c r="N542" s="252"/>
      <c r="O542" s="252"/>
      <c r="P542" s="252"/>
      <c r="Q542" s="252"/>
      <c r="R542" s="252"/>
      <c r="S542" s="252"/>
      <c r="T542" s="252"/>
      <c r="U542" s="252"/>
      <c r="V542" s="252"/>
      <c r="W542" s="252"/>
      <c r="X542" s="252"/>
      <c r="Y542" s="252"/>
      <c r="Z542" s="252"/>
    </row>
    <row r="543" ht="15.75" customHeight="1">
      <c r="A543" s="252"/>
      <c r="B543" s="252"/>
      <c r="C543" s="252"/>
      <c r="D543" s="252"/>
      <c r="E543" s="252"/>
      <c r="F543" s="252"/>
      <c r="G543" s="252"/>
      <c r="H543" s="252"/>
      <c r="I543" s="252"/>
      <c r="J543" s="252"/>
      <c r="K543" s="252"/>
      <c r="L543" s="252"/>
      <c r="M543" s="252"/>
      <c r="N543" s="252"/>
      <c r="O543" s="252"/>
      <c r="P543" s="252"/>
      <c r="Q543" s="252"/>
      <c r="R543" s="252"/>
      <c r="S543" s="252"/>
      <c r="T543" s="252"/>
      <c r="U543" s="252"/>
      <c r="V543" s="252"/>
      <c r="W543" s="252"/>
      <c r="X543" s="252"/>
      <c r="Y543" s="252"/>
      <c r="Z543" s="252"/>
    </row>
    <row r="544" ht="15.75" customHeight="1">
      <c r="A544" s="252"/>
      <c r="B544" s="252"/>
      <c r="C544" s="252"/>
      <c r="D544" s="252"/>
      <c r="E544" s="252"/>
      <c r="F544" s="252"/>
      <c r="G544" s="252"/>
      <c r="H544" s="252"/>
      <c r="I544" s="252"/>
      <c r="J544" s="252"/>
      <c r="K544" s="252"/>
      <c r="L544" s="252"/>
      <c r="M544" s="252"/>
      <c r="N544" s="252"/>
      <c r="O544" s="252"/>
      <c r="P544" s="252"/>
      <c r="Q544" s="252"/>
      <c r="R544" s="252"/>
      <c r="S544" s="252"/>
      <c r="T544" s="252"/>
      <c r="U544" s="252"/>
      <c r="V544" s="252"/>
      <c r="W544" s="252"/>
      <c r="X544" s="252"/>
      <c r="Y544" s="252"/>
      <c r="Z544" s="252"/>
    </row>
    <row r="545" ht="15.75" customHeight="1">
      <c r="A545" s="252"/>
      <c r="B545" s="252"/>
      <c r="C545" s="252"/>
      <c r="D545" s="252"/>
      <c r="E545" s="252"/>
      <c r="F545" s="252"/>
      <c r="G545" s="252"/>
      <c r="H545" s="252"/>
      <c r="I545" s="252"/>
      <c r="J545" s="252"/>
      <c r="K545" s="252"/>
      <c r="L545" s="252"/>
      <c r="M545" s="252"/>
      <c r="N545" s="252"/>
      <c r="O545" s="252"/>
      <c r="P545" s="252"/>
      <c r="Q545" s="252"/>
      <c r="R545" s="252"/>
      <c r="S545" s="252"/>
      <c r="T545" s="252"/>
      <c r="U545" s="252"/>
      <c r="V545" s="252"/>
      <c r="W545" s="252"/>
      <c r="X545" s="252"/>
      <c r="Y545" s="252"/>
      <c r="Z545" s="252"/>
    </row>
    <row r="546" ht="15.75" customHeight="1">
      <c r="A546" s="252"/>
      <c r="B546" s="252"/>
      <c r="C546" s="252"/>
      <c r="D546" s="252"/>
      <c r="E546" s="252"/>
      <c r="F546" s="252"/>
      <c r="G546" s="252"/>
      <c r="H546" s="252"/>
      <c r="I546" s="252"/>
      <c r="J546" s="252"/>
      <c r="K546" s="252"/>
      <c r="L546" s="252"/>
      <c r="M546" s="252"/>
      <c r="N546" s="252"/>
      <c r="O546" s="252"/>
      <c r="P546" s="252"/>
      <c r="Q546" s="252"/>
      <c r="R546" s="252"/>
      <c r="S546" s="252"/>
      <c r="T546" s="252"/>
      <c r="U546" s="252"/>
      <c r="V546" s="252"/>
      <c r="W546" s="252"/>
      <c r="X546" s="252"/>
      <c r="Y546" s="252"/>
      <c r="Z546" s="252"/>
    </row>
    <row r="547" ht="15.75" customHeight="1">
      <c r="A547" s="252"/>
      <c r="B547" s="252"/>
      <c r="C547" s="252"/>
      <c r="D547" s="252"/>
      <c r="E547" s="252"/>
      <c r="F547" s="252"/>
      <c r="G547" s="252"/>
      <c r="H547" s="252"/>
      <c r="I547" s="252"/>
      <c r="J547" s="252"/>
      <c r="K547" s="252"/>
      <c r="L547" s="252"/>
      <c r="M547" s="252"/>
      <c r="N547" s="252"/>
      <c r="O547" s="252"/>
      <c r="P547" s="252"/>
      <c r="Q547" s="252"/>
      <c r="R547" s="252"/>
      <c r="S547" s="252"/>
      <c r="T547" s="252"/>
      <c r="U547" s="252"/>
      <c r="V547" s="252"/>
      <c r="W547" s="252"/>
      <c r="X547" s="252"/>
      <c r="Y547" s="252"/>
      <c r="Z547" s="252"/>
    </row>
    <row r="548" ht="15.75" customHeight="1">
      <c r="A548" s="252"/>
      <c r="B548" s="252"/>
      <c r="C548" s="252"/>
      <c r="D548" s="252"/>
      <c r="E548" s="252"/>
      <c r="F548" s="252"/>
      <c r="G548" s="252"/>
      <c r="H548" s="252"/>
      <c r="I548" s="252"/>
      <c r="J548" s="252"/>
      <c r="K548" s="252"/>
      <c r="L548" s="252"/>
      <c r="M548" s="252"/>
      <c r="N548" s="252"/>
      <c r="O548" s="252"/>
      <c r="P548" s="252"/>
      <c r="Q548" s="252"/>
      <c r="R548" s="252"/>
      <c r="S548" s="252"/>
      <c r="T548" s="252"/>
      <c r="U548" s="252"/>
      <c r="V548" s="252"/>
      <c r="W548" s="252"/>
      <c r="X548" s="252"/>
      <c r="Y548" s="252"/>
      <c r="Z548" s="252"/>
    </row>
    <row r="549" ht="15.75" customHeight="1">
      <c r="A549" s="252"/>
      <c r="B549" s="252"/>
      <c r="C549" s="252"/>
      <c r="D549" s="252"/>
      <c r="E549" s="252"/>
      <c r="F549" s="252"/>
      <c r="G549" s="252"/>
      <c r="H549" s="252"/>
      <c r="I549" s="252"/>
      <c r="J549" s="252"/>
      <c r="K549" s="252"/>
      <c r="L549" s="252"/>
      <c r="M549" s="252"/>
      <c r="N549" s="252"/>
      <c r="O549" s="252"/>
      <c r="P549" s="252"/>
      <c r="Q549" s="252"/>
      <c r="R549" s="252"/>
      <c r="S549" s="252"/>
      <c r="T549" s="252"/>
      <c r="U549" s="252"/>
      <c r="V549" s="252"/>
      <c r="W549" s="252"/>
      <c r="X549" s="252"/>
      <c r="Y549" s="252"/>
      <c r="Z549" s="252"/>
    </row>
    <row r="550" ht="15.75" customHeight="1">
      <c r="A550" s="252"/>
      <c r="B550" s="252"/>
      <c r="C550" s="252"/>
      <c r="D550" s="252"/>
      <c r="E550" s="252"/>
      <c r="F550" s="252"/>
      <c r="G550" s="252"/>
      <c r="H550" s="252"/>
      <c r="I550" s="252"/>
      <c r="J550" s="252"/>
      <c r="K550" s="252"/>
      <c r="L550" s="252"/>
      <c r="M550" s="252"/>
      <c r="N550" s="252"/>
      <c r="O550" s="252"/>
      <c r="P550" s="252"/>
      <c r="Q550" s="252"/>
      <c r="R550" s="252"/>
      <c r="S550" s="252"/>
      <c r="T550" s="252"/>
      <c r="U550" s="252"/>
      <c r="V550" s="252"/>
      <c r="W550" s="252"/>
      <c r="X550" s="252"/>
      <c r="Y550" s="252"/>
      <c r="Z550" s="252"/>
    </row>
    <row r="551" ht="15.75" customHeight="1">
      <c r="A551" s="252"/>
      <c r="B551" s="252"/>
      <c r="C551" s="252"/>
      <c r="D551" s="252"/>
      <c r="E551" s="252"/>
      <c r="F551" s="252"/>
      <c r="G551" s="252"/>
      <c r="H551" s="252"/>
      <c r="I551" s="252"/>
      <c r="J551" s="252"/>
      <c r="K551" s="252"/>
      <c r="L551" s="252"/>
      <c r="M551" s="252"/>
      <c r="N551" s="252"/>
      <c r="O551" s="252"/>
      <c r="P551" s="252"/>
      <c r="Q551" s="252"/>
      <c r="R551" s="252"/>
      <c r="S551" s="252"/>
      <c r="T551" s="252"/>
      <c r="U551" s="252"/>
      <c r="V551" s="252"/>
      <c r="W551" s="252"/>
      <c r="X551" s="252"/>
      <c r="Y551" s="252"/>
      <c r="Z551" s="252"/>
    </row>
    <row r="552" ht="15.75" customHeight="1">
      <c r="A552" s="252"/>
      <c r="B552" s="252"/>
      <c r="C552" s="252"/>
      <c r="D552" s="252"/>
      <c r="E552" s="252"/>
      <c r="F552" s="252"/>
      <c r="G552" s="252"/>
      <c r="H552" s="252"/>
      <c r="I552" s="252"/>
      <c r="J552" s="252"/>
      <c r="K552" s="252"/>
      <c r="L552" s="252"/>
      <c r="M552" s="252"/>
      <c r="N552" s="252"/>
      <c r="O552" s="252"/>
      <c r="P552" s="252"/>
      <c r="Q552" s="252"/>
      <c r="R552" s="252"/>
      <c r="S552" s="252"/>
      <c r="T552" s="252"/>
      <c r="U552" s="252"/>
      <c r="V552" s="252"/>
      <c r="W552" s="252"/>
      <c r="X552" s="252"/>
      <c r="Y552" s="252"/>
      <c r="Z552" s="252"/>
    </row>
    <row r="553" ht="15.75" customHeight="1">
      <c r="A553" s="252"/>
      <c r="B553" s="252"/>
      <c r="C553" s="252"/>
      <c r="D553" s="252"/>
      <c r="E553" s="252"/>
      <c r="F553" s="252"/>
      <c r="G553" s="252"/>
      <c r="H553" s="252"/>
      <c r="I553" s="252"/>
      <c r="J553" s="252"/>
      <c r="K553" s="252"/>
      <c r="L553" s="252"/>
      <c r="M553" s="252"/>
      <c r="N553" s="252"/>
      <c r="O553" s="252"/>
      <c r="P553" s="252"/>
      <c r="Q553" s="252"/>
      <c r="R553" s="252"/>
      <c r="S553" s="252"/>
      <c r="T553" s="252"/>
      <c r="U553" s="252"/>
      <c r="V553" s="252"/>
      <c r="W553" s="252"/>
      <c r="X553" s="252"/>
      <c r="Y553" s="252"/>
      <c r="Z553" s="252"/>
    </row>
    <row r="554" ht="15.75" customHeight="1">
      <c r="A554" s="252"/>
      <c r="B554" s="252"/>
      <c r="C554" s="252"/>
      <c r="D554" s="252"/>
      <c r="E554" s="252"/>
      <c r="F554" s="252"/>
      <c r="G554" s="252"/>
      <c r="H554" s="252"/>
      <c r="I554" s="252"/>
      <c r="J554" s="252"/>
      <c r="K554" s="252"/>
      <c r="L554" s="252"/>
      <c r="M554" s="252"/>
      <c r="N554" s="252"/>
      <c r="O554" s="252"/>
      <c r="P554" s="252"/>
      <c r="Q554" s="252"/>
      <c r="R554" s="252"/>
      <c r="S554" s="252"/>
      <c r="T554" s="252"/>
      <c r="U554" s="252"/>
      <c r="V554" s="252"/>
      <c r="W554" s="252"/>
      <c r="X554" s="252"/>
      <c r="Y554" s="252"/>
      <c r="Z554" s="252"/>
    </row>
    <row r="555" ht="15.75" customHeight="1">
      <c r="A555" s="252"/>
      <c r="B555" s="252"/>
      <c r="C555" s="252"/>
      <c r="D555" s="252"/>
      <c r="E555" s="252"/>
      <c r="F555" s="252"/>
      <c r="G555" s="252"/>
      <c r="H555" s="252"/>
      <c r="I555" s="252"/>
      <c r="J555" s="252"/>
      <c r="K555" s="252"/>
      <c r="L555" s="252"/>
      <c r="M555" s="252"/>
      <c r="N555" s="252"/>
      <c r="O555" s="252"/>
      <c r="P555" s="252"/>
      <c r="Q555" s="252"/>
      <c r="R555" s="252"/>
      <c r="S555" s="252"/>
      <c r="T555" s="252"/>
      <c r="U555" s="252"/>
      <c r="V555" s="252"/>
      <c r="W555" s="252"/>
      <c r="X555" s="252"/>
      <c r="Y555" s="252"/>
      <c r="Z555" s="252"/>
    </row>
    <row r="556" ht="15.75" customHeight="1">
      <c r="A556" s="252"/>
      <c r="B556" s="252"/>
      <c r="C556" s="252"/>
      <c r="D556" s="252"/>
      <c r="E556" s="252"/>
      <c r="F556" s="252"/>
      <c r="G556" s="252"/>
      <c r="H556" s="252"/>
      <c r="I556" s="252"/>
      <c r="J556" s="252"/>
      <c r="K556" s="252"/>
      <c r="L556" s="252"/>
      <c r="M556" s="252"/>
      <c r="N556" s="252"/>
      <c r="O556" s="252"/>
      <c r="P556" s="252"/>
      <c r="Q556" s="252"/>
      <c r="R556" s="252"/>
      <c r="S556" s="252"/>
      <c r="T556" s="252"/>
      <c r="U556" s="252"/>
      <c r="V556" s="252"/>
      <c r="W556" s="252"/>
      <c r="X556" s="252"/>
      <c r="Y556" s="252"/>
      <c r="Z556" s="252"/>
    </row>
    <row r="557" ht="15.75" customHeight="1">
      <c r="A557" s="252"/>
      <c r="B557" s="252"/>
      <c r="C557" s="252"/>
      <c r="D557" s="252"/>
      <c r="E557" s="252"/>
      <c r="F557" s="252"/>
      <c r="G557" s="252"/>
      <c r="H557" s="252"/>
      <c r="I557" s="252"/>
      <c r="J557" s="252"/>
      <c r="K557" s="252"/>
      <c r="L557" s="252"/>
      <c r="M557" s="252"/>
      <c r="N557" s="252"/>
      <c r="O557" s="252"/>
      <c r="P557" s="252"/>
      <c r="Q557" s="252"/>
      <c r="R557" s="252"/>
      <c r="S557" s="252"/>
      <c r="T557" s="252"/>
      <c r="U557" s="252"/>
      <c r="V557" s="252"/>
      <c r="W557" s="252"/>
      <c r="X557" s="252"/>
      <c r="Y557" s="252"/>
      <c r="Z557" s="252"/>
    </row>
    <row r="558" ht="15.75" customHeight="1">
      <c r="A558" s="252"/>
      <c r="B558" s="252"/>
      <c r="C558" s="252"/>
      <c r="D558" s="252"/>
      <c r="E558" s="252"/>
      <c r="F558" s="252"/>
      <c r="G558" s="252"/>
      <c r="H558" s="252"/>
      <c r="I558" s="252"/>
      <c r="J558" s="252"/>
      <c r="K558" s="252"/>
      <c r="L558" s="252"/>
      <c r="M558" s="252"/>
      <c r="N558" s="252"/>
      <c r="O558" s="252"/>
      <c r="P558" s="252"/>
      <c r="Q558" s="252"/>
      <c r="R558" s="252"/>
      <c r="S558" s="252"/>
      <c r="T558" s="252"/>
      <c r="U558" s="252"/>
      <c r="V558" s="252"/>
      <c r="W558" s="252"/>
      <c r="X558" s="252"/>
      <c r="Y558" s="252"/>
      <c r="Z558" s="252"/>
    </row>
    <row r="559" ht="15.75" customHeight="1">
      <c r="A559" s="252"/>
      <c r="B559" s="252"/>
      <c r="C559" s="252"/>
      <c r="D559" s="252"/>
      <c r="E559" s="252"/>
      <c r="F559" s="252"/>
      <c r="G559" s="252"/>
      <c r="H559" s="252"/>
      <c r="I559" s="252"/>
      <c r="J559" s="252"/>
      <c r="K559" s="252"/>
      <c r="L559" s="252"/>
      <c r="M559" s="252"/>
      <c r="N559" s="252"/>
      <c r="O559" s="252"/>
      <c r="P559" s="252"/>
      <c r="Q559" s="252"/>
      <c r="R559" s="252"/>
      <c r="S559" s="252"/>
      <c r="T559" s="252"/>
      <c r="U559" s="252"/>
      <c r="V559" s="252"/>
      <c r="W559" s="252"/>
      <c r="X559" s="252"/>
      <c r="Y559" s="252"/>
      <c r="Z559" s="252"/>
    </row>
    <row r="560" ht="15.75" customHeight="1">
      <c r="A560" s="252"/>
      <c r="B560" s="252"/>
      <c r="C560" s="252"/>
      <c r="D560" s="252"/>
      <c r="E560" s="252"/>
      <c r="F560" s="252"/>
      <c r="G560" s="252"/>
      <c r="H560" s="252"/>
      <c r="I560" s="252"/>
      <c r="J560" s="252"/>
      <c r="K560" s="252"/>
      <c r="L560" s="252"/>
      <c r="M560" s="252"/>
      <c r="N560" s="252"/>
      <c r="O560" s="252"/>
      <c r="P560" s="252"/>
      <c r="Q560" s="252"/>
      <c r="R560" s="252"/>
      <c r="S560" s="252"/>
      <c r="T560" s="252"/>
      <c r="U560" s="252"/>
      <c r="V560" s="252"/>
      <c r="W560" s="252"/>
      <c r="X560" s="252"/>
      <c r="Y560" s="252"/>
      <c r="Z560" s="252"/>
    </row>
    <row r="561" ht="15.75" customHeight="1">
      <c r="A561" s="252"/>
      <c r="B561" s="252"/>
      <c r="C561" s="252"/>
      <c r="D561" s="252"/>
      <c r="E561" s="252"/>
      <c r="F561" s="252"/>
      <c r="G561" s="252"/>
      <c r="H561" s="252"/>
      <c r="I561" s="252"/>
      <c r="J561" s="252"/>
      <c r="K561" s="252"/>
      <c r="L561" s="252"/>
      <c r="M561" s="252"/>
      <c r="N561" s="252"/>
      <c r="O561" s="252"/>
      <c r="P561" s="252"/>
      <c r="Q561" s="252"/>
      <c r="R561" s="252"/>
      <c r="S561" s="252"/>
      <c r="T561" s="252"/>
      <c r="U561" s="252"/>
      <c r="V561" s="252"/>
      <c r="W561" s="252"/>
      <c r="X561" s="252"/>
      <c r="Y561" s="252"/>
      <c r="Z561" s="252"/>
    </row>
    <row r="562" ht="15.75" customHeight="1">
      <c r="A562" s="252"/>
      <c r="B562" s="252"/>
      <c r="C562" s="252"/>
      <c r="D562" s="252"/>
      <c r="E562" s="252"/>
      <c r="F562" s="252"/>
      <c r="G562" s="252"/>
      <c r="H562" s="252"/>
      <c r="I562" s="252"/>
      <c r="J562" s="252"/>
      <c r="K562" s="252"/>
      <c r="L562" s="252"/>
      <c r="M562" s="252"/>
      <c r="N562" s="252"/>
      <c r="O562" s="252"/>
      <c r="P562" s="252"/>
      <c r="Q562" s="252"/>
      <c r="R562" s="252"/>
      <c r="S562" s="252"/>
      <c r="T562" s="252"/>
      <c r="U562" s="252"/>
      <c r="V562" s="252"/>
      <c r="W562" s="252"/>
      <c r="X562" s="252"/>
      <c r="Y562" s="252"/>
      <c r="Z562" s="252"/>
    </row>
    <row r="563" ht="15.75" customHeight="1">
      <c r="A563" s="252"/>
      <c r="B563" s="252"/>
      <c r="C563" s="252"/>
      <c r="D563" s="252"/>
      <c r="E563" s="252"/>
      <c r="F563" s="252"/>
      <c r="G563" s="252"/>
      <c r="H563" s="252"/>
      <c r="I563" s="252"/>
      <c r="J563" s="252"/>
      <c r="K563" s="252"/>
      <c r="L563" s="252"/>
      <c r="M563" s="252"/>
      <c r="N563" s="252"/>
      <c r="O563" s="252"/>
      <c r="P563" s="252"/>
      <c r="Q563" s="252"/>
      <c r="R563" s="252"/>
      <c r="S563" s="252"/>
      <c r="T563" s="252"/>
      <c r="U563" s="252"/>
      <c r="V563" s="252"/>
      <c r="W563" s="252"/>
      <c r="X563" s="252"/>
      <c r="Y563" s="252"/>
      <c r="Z563" s="252"/>
    </row>
    <row r="564" ht="15.75" customHeight="1">
      <c r="A564" s="252"/>
      <c r="B564" s="252"/>
      <c r="C564" s="252"/>
      <c r="D564" s="252"/>
      <c r="E564" s="252"/>
      <c r="F564" s="252"/>
      <c r="G564" s="252"/>
      <c r="H564" s="252"/>
      <c r="I564" s="252"/>
      <c r="J564" s="252"/>
      <c r="K564" s="252"/>
      <c r="L564" s="252"/>
      <c r="M564" s="252"/>
      <c r="N564" s="252"/>
      <c r="O564" s="252"/>
      <c r="P564" s="252"/>
      <c r="Q564" s="252"/>
      <c r="R564" s="252"/>
      <c r="S564" s="252"/>
      <c r="T564" s="252"/>
      <c r="U564" s="252"/>
      <c r="V564" s="252"/>
      <c r="W564" s="252"/>
      <c r="X564" s="252"/>
      <c r="Y564" s="252"/>
      <c r="Z564" s="252"/>
    </row>
    <row r="565" ht="15.75" customHeight="1">
      <c r="A565" s="252"/>
      <c r="B565" s="252"/>
      <c r="C565" s="252"/>
      <c r="D565" s="252"/>
      <c r="E565" s="252"/>
      <c r="F565" s="252"/>
      <c r="G565" s="252"/>
      <c r="H565" s="252"/>
      <c r="I565" s="252"/>
      <c r="J565" s="252"/>
      <c r="K565" s="252"/>
      <c r="L565" s="252"/>
      <c r="M565" s="252"/>
      <c r="N565" s="252"/>
      <c r="O565" s="252"/>
      <c r="P565" s="252"/>
      <c r="Q565" s="252"/>
      <c r="R565" s="252"/>
      <c r="S565" s="252"/>
      <c r="T565" s="252"/>
      <c r="U565" s="252"/>
      <c r="V565" s="252"/>
      <c r="W565" s="252"/>
      <c r="X565" s="252"/>
      <c r="Y565" s="252"/>
      <c r="Z565" s="252"/>
    </row>
    <row r="566" ht="15.75" customHeight="1">
      <c r="A566" s="252"/>
      <c r="B566" s="252"/>
      <c r="C566" s="252"/>
      <c r="D566" s="252"/>
      <c r="E566" s="252"/>
      <c r="F566" s="252"/>
      <c r="G566" s="252"/>
      <c r="H566" s="252"/>
      <c r="I566" s="252"/>
      <c r="J566" s="252"/>
      <c r="K566" s="252"/>
      <c r="L566" s="252"/>
      <c r="M566" s="252"/>
      <c r="N566" s="252"/>
      <c r="O566" s="252"/>
      <c r="P566" s="252"/>
      <c r="Q566" s="252"/>
      <c r="R566" s="252"/>
      <c r="S566" s="252"/>
      <c r="T566" s="252"/>
      <c r="U566" s="252"/>
      <c r="V566" s="252"/>
      <c r="W566" s="252"/>
      <c r="X566" s="252"/>
      <c r="Y566" s="252"/>
      <c r="Z566" s="252"/>
    </row>
    <row r="567" ht="15.75" customHeight="1">
      <c r="A567" s="252"/>
      <c r="B567" s="252"/>
      <c r="C567" s="252"/>
      <c r="D567" s="252"/>
      <c r="E567" s="252"/>
      <c r="F567" s="252"/>
      <c r="G567" s="252"/>
      <c r="H567" s="252"/>
      <c r="I567" s="252"/>
      <c r="J567" s="252"/>
      <c r="K567" s="252"/>
      <c r="L567" s="252"/>
      <c r="M567" s="252"/>
      <c r="N567" s="252"/>
      <c r="O567" s="252"/>
      <c r="P567" s="252"/>
      <c r="Q567" s="252"/>
      <c r="R567" s="252"/>
      <c r="S567" s="252"/>
      <c r="T567" s="252"/>
      <c r="U567" s="252"/>
      <c r="V567" s="252"/>
      <c r="W567" s="252"/>
      <c r="X567" s="252"/>
      <c r="Y567" s="252"/>
      <c r="Z567" s="252"/>
    </row>
    <row r="568" ht="15.75" customHeight="1">
      <c r="A568" s="252"/>
      <c r="B568" s="252"/>
      <c r="C568" s="252"/>
      <c r="D568" s="252"/>
      <c r="E568" s="252"/>
      <c r="F568" s="252"/>
      <c r="G568" s="252"/>
      <c r="H568" s="252"/>
      <c r="I568" s="252"/>
      <c r="J568" s="252"/>
      <c r="K568" s="252"/>
      <c r="L568" s="252"/>
      <c r="M568" s="252"/>
      <c r="N568" s="252"/>
      <c r="O568" s="252"/>
      <c r="P568" s="252"/>
      <c r="Q568" s="252"/>
      <c r="R568" s="252"/>
      <c r="S568" s="252"/>
      <c r="T568" s="252"/>
      <c r="U568" s="252"/>
      <c r="V568" s="252"/>
      <c r="W568" s="252"/>
      <c r="X568" s="252"/>
      <c r="Y568" s="252"/>
      <c r="Z568" s="252"/>
    </row>
    <row r="569" ht="15.75" customHeight="1">
      <c r="A569" s="252"/>
      <c r="B569" s="252"/>
      <c r="C569" s="252"/>
      <c r="D569" s="252"/>
      <c r="E569" s="252"/>
      <c r="F569" s="252"/>
      <c r="G569" s="252"/>
      <c r="H569" s="252"/>
      <c r="I569" s="252"/>
      <c r="J569" s="252"/>
      <c r="K569" s="252"/>
      <c r="L569" s="252"/>
      <c r="M569" s="252"/>
      <c r="N569" s="252"/>
      <c r="O569" s="252"/>
      <c r="P569" s="252"/>
      <c r="Q569" s="252"/>
      <c r="R569" s="252"/>
      <c r="S569" s="252"/>
      <c r="T569" s="252"/>
      <c r="U569" s="252"/>
      <c r="V569" s="252"/>
      <c r="W569" s="252"/>
      <c r="X569" s="252"/>
      <c r="Y569" s="252"/>
      <c r="Z569" s="252"/>
    </row>
    <row r="570" ht="15.75" customHeight="1">
      <c r="A570" s="252"/>
      <c r="B570" s="252"/>
      <c r="C570" s="252"/>
      <c r="D570" s="252"/>
      <c r="E570" s="252"/>
      <c r="F570" s="252"/>
      <c r="G570" s="252"/>
      <c r="H570" s="252"/>
      <c r="I570" s="252"/>
      <c r="J570" s="252"/>
      <c r="K570" s="252"/>
      <c r="L570" s="252"/>
      <c r="M570" s="252"/>
      <c r="N570" s="252"/>
      <c r="O570" s="252"/>
      <c r="P570" s="252"/>
      <c r="Q570" s="252"/>
      <c r="R570" s="252"/>
      <c r="S570" s="252"/>
      <c r="T570" s="252"/>
      <c r="U570" s="252"/>
      <c r="V570" s="252"/>
      <c r="W570" s="252"/>
      <c r="X570" s="252"/>
      <c r="Y570" s="252"/>
      <c r="Z570" s="252"/>
    </row>
    <row r="571" ht="15.75" customHeight="1">
      <c r="A571" s="252"/>
      <c r="B571" s="252"/>
      <c r="C571" s="252"/>
      <c r="D571" s="252"/>
      <c r="E571" s="252"/>
      <c r="F571" s="252"/>
      <c r="G571" s="252"/>
      <c r="H571" s="252"/>
      <c r="I571" s="252"/>
      <c r="J571" s="252"/>
      <c r="K571" s="252"/>
      <c r="L571" s="252"/>
      <c r="M571" s="252"/>
      <c r="N571" s="252"/>
      <c r="O571" s="252"/>
      <c r="P571" s="252"/>
      <c r="Q571" s="252"/>
      <c r="R571" s="252"/>
      <c r="S571" s="252"/>
      <c r="T571" s="252"/>
      <c r="U571" s="252"/>
      <c r="V571" s="252"/>
      <c r="W571" s="252"/>
      <c r="X571" s="252"/>
      <c r="Y571" s="252"/>
      <c r="Z571" s="252"/>
    </row>
    <row r="572" ht="15.75" customHeight="1">
      <c r="A572" s="252"/>
      <c r="B572" s="252"/>
      <c r="C572" s="252"/>
      <c r="D572" s="252"/>
      <c r="E572" s="252"/>
      <c r="F572" s="252"/>
      <c r="G572" s="252"/>
      <c r="H572" s="252"/>
      <c r="I572" s="252"/>
      <c r="J572" s="252"/>
      <c r="K572" s="252"/>
      <c r="L572" s="252"/>
      <c r="M572" s="252"/>
      <c r="N572" s="252"/>
      <c r="O572" s="252"/>
      <c r="P572" s="252"/>
      <c r="Q572" s="252"/>
      <c r="R572" s="252"/>
      <c r="S572" s="252"/>
      <c r="T572" s="252"/>
      <c r="U572" s="252"/>
      <c r="V572" s="252"/>
      <c r="W572" s="252"/>
      <c r="X572" s="252"/>
      <c r="Y572" s="252"/>
      <c r="Z572" s="252"/>
    </row>
    <row r="573" ht="15.75" customHeight="1">
      <c r="A573" s="252"/>
      <c r="B573" s="252"/>
      <c r="C573" s="252"/>
      <c r="D573" s="252"/>
      <c r="E573" s="252"/>
      <c r="F573" s="252"/>
      <c r="G573" s="252"/>
      <c r="H573" s="252"/>
      <c r="I573" s="252"/>
      <c r="J573" s="252"/>
      <c r="K573" s="252"/>
      <c r="L573" s="252"/>
      <c r="M573" s="252"/>
      <c r="N573" s="252"/>
      <c r="O573" s="252"/>
      <c r="P573" s="252"/>
      <c r="Q573" s="252"/>
      <c r="R573" s="252"/>
      <c r="S573" s="252"/>
      <c r="T573" s="252"/>
      <c r="U573" s="252"/>
      <c r="V573" s="252"/>
      <c r="W573" s="252"/>
      <c r="X573" s="252"/>
      <c r="Y573" s="252"/>
      <c r="Z573" s="252"/>
    </row>
    <row r="574" ht="15.75" customHeight="1">
      <c r="A574" s="252"/>
      <c r="B574" s="252"/>
      <c r="C574" s="252"/>
      <c r="D574" s="252"/>
      <c r="E574" s="252"/>
      <c r="F574" s="252"/>
      <c r="G574" s="252"/>
      <c r="H574" s="252"/>
      <c r="I574" s="252"/>
      <c r="J574" s="252"/>
      <c r="K574" s="252"/>
      <c r="L574" s="252"/>
      <c r="M574" s="252"/>
      <c r="N574" s="252"/>
      <c r="O574" s="252"/>
      <c r="P574" s="252"/>
      <c r="Q574" s="252"/>
      <c r="R574" s="252"/>
      <c r="S574" s="252"/>
      <c r="T574" s="252"/>
      <c r="U574" s="252"/>
      <c r="V574" s="252"/>
      <c r="W574" s="252"/>
      <c r="X574" s="252"/>
      <c r="Y574" s="252"/>
      <c r="Z574" s="252"/>
    </row>
    <row r="575" ht="15.75" customHeight="1">
      <c r="A575" s="252"/>
      <c r="B575" s="252"/>
      <c r="C575" s="252"/>
      <c r="D575" s="252"/>
      <c r="E575" s="252"/>
      <c r="F575" s="252"/>
      <c r="G575" s="252"/>
      <c r="H575" s="252"/>
      <c r="I575" s="252"/>
      <c r="J575" s="252"/>
      <c r="K575" s="252"/>
      <c r="L575" s="252"/>
      <c r="M575" s="252"/>
      <c r="N575" s="252"/>
      <c r="O575" s="252"/>
      <c r="P575" s="252"/>
      <c r="Q575" s="252"/>
      <c r="R575" s="252"/>
      <c r="S575" s="252"/>
      <c r="T575" s="252"/>
      <c r="U575" s="252"/>
      <c r="V575" s="252"/>
      <c r="W575" s="252"/>
      <c r="X575" s="252"/>
      <c r="Y575" s="252"/>
      <c r="Z575" s="252"/>
    </row>
    <row r="576" ht="15.75" customHeight="1">
      <c r="A576" s="252"/>
      <c r="B576" s="252"/>
      <c r="C576" s="252"/>
      <c r="D576" s="252"/>
      <c r="E576" s="252"/>
      <c r="F576" s="252"/>
      <c r="G576" s="252"/>
      <c r="H576" s="252"/>
      <c r="I576" s="252"/>
      <c r="J576" s="252"/>
      <c r="K576" s="252"/>
      <c r="L576" s="252"/>
      <c r="M576" s="252"/>
      <c r="N576" s="252"/>
      <c r="O576" s="252"/>
      <c r="P576" s="252"/>
      <c r="Q576" s="252"/>
      <c r="R576" s="252"/>
      <c r="S576" s="252"/>
      <c r="T576" s="252"/>
      <c r="U576" s="252"/>
      <c r="V576" s="252"/>
      <c r="W576" s="252"/>
      <c r="X576" s="252"/>
      <c r="Y576" s="252"/>
      <c r="Z576" s="252"/>
    </row>
    <row r="577" ht="15.75" customHeight="1">
      <c r="A577" s="252"/>
      <c r="B577" s="252"/>
      <c r="C577" s="252"/>
      <c r="D577" s="252"/>
      <c r="E577" s="252"/>
      <c r="F577" s="252"/>
      <c r="G577" s="252"/>
      <c r="H577" s="252"/>
      <c r="I577" s="252"/>
      <c r="J577" s="252"/>
      <c r="K577" s="252"/>
      <c r="L577" s="252"/>
      <c r="M577" s="252"/>
      <c r="N577" s="252"/>
      <c r="O577" s="252"/>
      <c r="P577" s="252"/>
      <c r="Q577" s="252"/>
      <c r="R577" s="252"/>
      <c r="S577" s="252"/>
      <c r="T577" s="252"/>
      <c r="U577" s="252"/>
      <c r="V577" s="252"/>
      <c r="W577" s="252"/>
      <c r="X577" s="252"/>
      <c r="Y577" s="252"/>
      <c r="Z577" s="252"/>
    </row>
    <row r="578" ht="15.75" customHeight="1">
      <c r="A578" s="252"/>
      <c r="B578" s="252"/>
      <c r="C578" s="252"/>
      <c r="D578" s="252"/>
      <c r="E578" s="252"/>
      <c r="F578" s="252"/>
      <c r="G578" s="252"/>
      <c r="H578" s="252"/>
      <c r="I578" s="252"/>
      <c r="J578" s="252"/>
      <c r="K578" s="252"/>
      <c r="L578" s="252"/>
      <c r="M578" s="252"/>
      <c r="N578" s="252"/>
      <c r="O578" s="252"/>
      <c r="P578" s="252"/>
      <c r="Q578" s="252"/>
      <c r="R578" s="252"/>
      <c r="S578" s="252"/>
      <c r="T578" s="252"/>
      <c r="U578" s="252"/>
      <c r="V578" s="252"/>
      <c r="W578" s="252"/>
      <c r="X578" s="252"/>
      <c r="Y578" s="252"/>
      <c r="Z578" s="252"/>
    </row>
    <row r="579" ht="15.75" customHeight="1">
      <c r="A579" s="252"/>
      <c r="B579" s="252"/>
      <c r="C579" s="252"/>
      <c r="D579" s="252"/>
      <c r="E579" s="252"/>
      <c r="F579" s="252"/>
      <c r="G579" s="252"/>
      <c r="H579" s="252"/>
      <c r="I579" s="252"/>
      <c r="J579" s="252"/>
      <c r="K579" s="252"/>
      <c r="L579" s="252"/>
      <c r="M579" s="252"/>
      <c r="N579" s="252"/>
      <c r="O579" s="252"/>
      <c r="P579" s="252"/>
      <c r="Q579" s="252"/>
      <c r="R579" s="252"/>
      <c r="S579" s="252"/>
      <c r="T579" s="252"/>
      <c r="U579" s="252"/>
      <c r="V579" s="252"/>
      <c r="W579" s="252"/>
      <c r="X579" s="252"/>
      <c r="Y579" s="252"/>
      <c r="Z579" s="252"/>
    </row>
    <row r="580" ht="15.75" customHeight="1">
      <c r="A580" s="252"/>
      <c r="B580" s="252"/>
      <c r="C580" s="252"/>
      <c r="D580" s="252"/>
      <c r="E580" s="252"/>
      <c r="F580" s="252"/>
      <c r="G580" s="252"/>
      <c r="H580" s="252"/>
      <c r="I580" s="252"/>
      <c r="J580" s="252"/>
      <c r="K580" s="252"/>
      <c r="L580" s="252"/>
      <c r="M580" s="252"/>
      <c r="N580" s="252"/>
      <c r="O580" s="252"/>
      <c r="P580" s="252"/>
      <c r="Q580" s="252"/>
      <c r="R580" s="252"/>
      <c r="S580" s="252"/>
      <c r="T580" s="252"/>
      <c r="U580" s="252"/>
      <c r="V580" s="252"/>
      <c r="W580" s="252"/>
      <c r="X580" s="252"/>
      <c r="Y580" s="252"/>
      <c r="Z580" s="252"/>
    </row>
    <row r="581" ht="15.75" customHeight="1">
      <c r="A581" s="252"/>
      <c r="B581" s="252"/>
      <c r="C581" s="252"/>
      <c r="D581" s="252"/>
      <c r="E581" s="252"/>
      <c r="F581" s="252"/>
      <c r="G581" s="252"/>
      <c r="H581" s="252"/>
      <c r="I581" s="252"/>
      <c r="J581" s="252"/>
      <c r="K581" s="252"/>
      <c r="L581" s="252"/>
      <c r="M581" s="252"/>
      <c r="N581" s="252"/>
      <c r="O581" s="252"/>
      <c r="P581" s="252"/>
      <c r="Q581" s="252"/>
      <c r="R581" s="252"/>
      <c r="S581" s="252"/>
      <c r="T581" s="252"/>
      <c r="U581" s="252"/>
      <c r="V581" s="252"/>
      <c r="W581" s="252"/>
      <c r="X581" s="252"/>
      <c r="Y581" s="252"/>
      <c r="Z581" s="252"/>
    </row>
    <row r="582" ht="15.75" customHeight="1">
      <c r="A582" s="252"/>
      <c r="B582" s="252"/>
      <c r="C582" s="252"/>
      <c r="D582" s="252"/>
      <c r="E582" s="252"/>
      <c r="F582" s="252"/>
      <c r="G582" s="252"/>
      <c r="H582" s="252"/>
      <c r="I582" s="252"/>
      <c r="J582" s="252"/>
      <c r="K582" s="252"/>
      <c r="L582" s="252"/>
      <c r="M582" s="252"/>
      <c r="N582" s="252"/>
      <c r="O582" s="252"/>
      <c r="P582" s="252"/>
      <c r="Q582" s="252"/>
      <c r="R582" s="252"/>
      <c r="S582" s="252"/>
      <c r="T582" s="252"/>
      <c r="U582" s="252"/>
      <c r="V582" s="252"/>
      <c r="W582" s="252"/>
      <c r="X582" s="252"/>
      <c r="Y582" s="252"/>
      <c r="Z582" s="252"/>
    </row>
    <row r="583" ht="15.75" customHeight="1">
      <c r="A583" s="252"/>
      <c r="B583" s="252"/>
      <c r="C583" s="252"/>
      <c r="D583" s="252"/>
      <c r="E583" s="252"/>
      <c r="F583" s="252"/>
      <c r="G583" s="252"/>
      <c r="H583" s="252"/>
      <c r="I583" s="252"/>
      <c r="J583" s="252"/>
      <c r="K583" s="252"/>
      <c r="L583" s="252"/>
      <c r="M583" s="252"/>
      <c r="N583" s="252"/>
      <c r="O583" s="252"/>
      <c r="P583" s="252"/>
      <c r="Q583" s="252"/>
      <c r="R583" s="252"/>
      <c r="S583" s="252"/>
      <c r="T583" s="252"/>
      <c r="U583" s="252"/>
      <c r="V583" s="252"/>
      <c r="W583" s="252"/>
      <c r="X583" s="252"/>
      <c r="Y583" s="252"/>
      <c r="Z583" s="252"/>
    </row>
    <row r="584" ht="15.75" customHeight="1">
      <c r="A584" s="252"/>
      <c r="B584" s="252"/>
      <c r="C584" s="252"/>
      <c r="D584" s="252"/>
      <c r="E584" s="252"/>
      <c r="F584" s="252"/>
      <c r="G584" s="252"/>
      <c r="H584" s="252"/>
      <c r="I584" s="252"/>
      <c r="J584" s="252"/>
      <c r="K584" s="252"/>
      <c r="L584" s="252"/>
      <c r="M584" s="252"/>
      <c r="N584" s="252"/>
      <c r="O584" s="252"/>
      <c r="P584" s="252"/>
      <c r="Q584" s="252"/>
      <c r="R584" s="252"/>
      <c r="S584" s="252"/>
      <c r="T584" s="252"/>
      <c r="U584" s="252"/>
      <c r="V584" s="252"/>
      <c r="W584" s="252"/>
      <c r="X584" s="252"/>
      <c r="Y584" s="252"/>
      <c r="Z584" s="252"/>
    </row>
    <row r="585" ht="15.75" customHeight="1">
      <c r="A585" s="252"/>
      <c r="B585" s="252"/>
      <c r="C585" s="252"/>
      <c r="D585" s="252"/>
      <c r="E585" s="252"/>
      <c r="F585" s="252"/>
      <c r="G585" s="252"/>
      <c r="H585" s="252"/>
      <c r="I585" s="252"/>
      <c r="J585" s="252"/>
      <c r="K585" s="252"/>
      <c r="L585" s="252"/>
      <c r="M585" s="252"/>
      <c r="N585" s="252"/>
      <c r="O585" s="252"/>
      <c r="P585" s="252"/>
      <c r="Q585" s="252"/>
      <c r="R585" s="252"/>
      <c r="S585" s="252"/>
      <c r="T585" s="252"/>
      <c r="U585" s="252"/>
      <c r="V585" s="252"/>
      <c r="W585" s="252"/>
      <c r="X585" s="252"/>
      <c r="Y585" s="252"/>
      <c r="Z585" s="252"/>
    </row>
    <row r="586" ht="15.75" customHeight="1">
      <c r="A586" s="252"/>
      <c r="B586" s="252"/>
      <c r="C586" s="252"/>
      <c r="D586" s="252"/>
      <c r="E586" s="252"/>
      <c r="F586" s="252"/>
      <c r="G586" s="252"/>
      <c r="H586" s="252"/>
      <c r="I586" s="252"/>
      <c r="J586" s="252"/>
      <c r="K586" s="252"/>
      <c r="L586" s="252"/>
      <c r="M586" s="252"/>
      <c r="N586" s="252"/>
      <c r="O586" s="252"/>
      <c r="P586" s="252"/>
      <c r="Q586" s="252"/>
      <c r="R586" s="252"/>
      <c r="S586" s="252"/>
      <c r="T586" s="252"/>
      <c r="U586" s="252"/>
      <c r="V586" s="252"/>
      <c r="W586" s="252"/>
      <c r="X586" s="252"/>
      <c r="Y586" s="252"/>
      <c r="Z586" s="252"/>
    </row>
    <row r="587" ht="15.75" customHeight="1">
      <c r="A587" s="252"/>
      <c r="B587" s="252"/>
      <c r="C587" s="252"/>
      <c r="D587" s="252"/>
      <c r="E587" s="252"/>
      <c r="F587" s="252"/>
      <c r="G587" s="252"/>
      <c r="H587" s="252"/>
      <c r="I587" s="252"/>
      <c r="J587" s="252"/>
      <c r="K587" s="252"/>
      <c r="L587" s="252"/>
      <c r="M587" s="252"/>
      <c r="N587" s="252"/>
      <c r="O587" s="252"/>
      <c r="P587" s="252"/>
      <c r="Q587" s="252"/>
      <c r="R587" s="252"/>
      <c r="S587" s="252"/>
      <c r="T587" s="252"/>
      <c r="U587" s="252"/>
      <c r="V587" s="252"/>
      <c r="W587" s="252"/>
      <c r="X587" s="252"/>
      <c r="Y587" s="252"/>
      <c r="Z587" s="252"/>
    </row>
    <row r="588" ht="15.75" customHeight="1">
      <c r="A588" s="252"/>
      <c r="B588" s="252"/>
      <c r="C588" s="252"/>
      <c r="D588" s="252"/>
      <c r="E588" s="252"/>
      <c r="F588" s="252"/>
      <c r="G588" s="252"/>
      <c r="H588" s="252"/>
      <c r="I588" s="252"/>
      <c r="J588" s="252"/>
      <c r="K588" s="252"/>
      <c r="L588" s="252"/>
      <c r="M588" s="252"/>
      <c r="N588" s="252"/>
      <c r="O588" s="252"/>
      <c r="P588" s="252"/>
      <c r="Q588" s="252"/>
      <c r="R588" s="252"/>
      <c r="S588" s="252"/>
      <c r="T588" s="252"/>
      <c r="U588" s="252"/>
      <c r="V588" s="252"/>
      <c r="W588" s="252"/>
      <c r="X588" s="252"/>
      <c r="Y588" s="252"/>
      <c r="Z588" s="252"/>
    </row>
    <row r="589" ht="15.75" customHeight="1">
      <c r="A589" s="252"/>
      <c r="B589" s="252"/>
      <c r="C589" s="252"/>
      <c r="D589" s="252"/>
      <c r="E589" s="252"/>
      <c r="F589" s="252"/>
      <c r="G589" s="252"/>
      <c r="H589" s="252"/>
      <c r="I589" s="252"/>
      <c r="J589" s="252"/>
      <c r="K589" s="252"/>
      <c r="L589" s="252"/>
      <c r="M589" s="252"/>
      <c r="N589" s="252"/>
      <c r="O589" s="252"/>
      <c r="P589" s="252"/>
      <c r="Q589" s="252"/>
      <c r="R589" s="252"/>
      <c r="S589" s="252"/>
      <c r="T589" s="252"/>
      <c r="U589" s="252"/>
      <c r="V589" s="252"/>
      <c r="W589" s="252"/>
      <c r="X589" s="252"/>
      <c r="Y589" s="252"/>
      <c r="Z589" s="252"/>
    </row>
    <row r="590" ht="15.75" customHeight="1">
      <c r="A590" s="252"/>
      <c r="B590" s="252"/>
      <c r="C590" s="252"/>
      <c r="D590" s="252"/>
      <c r="E590" s="252"/>
      <c r="F590" s="252"/>
      <c r="G590" s="252"/>
      <c r="H590" s="252"/>
      <c r="I590" s="252"/>
      <c r="J590" s="252"/>
      <c r="K590" s="252"/>
      <c r="L590" s="252"/>
      <c r="M590" s="252"/>
      <c r="N590" s="252"/>
      <c r="O590" s="252"/>
      <c r="P590" s="252"/>
      <c r="Q590" s="252"/>
      <c r="R590" s="252"/>
      <c r="S590" s="252"/>
      <c r="T590" s="252"/>
      <c r="U590" s="252"/>
      <c r="V590" s="252"/>
      <c r="W590" s="252"/>
      <c r="X590" s="252"/>
      <c r="Y590" s="252"/>
      <c r="Z590" s="252"/>
    </row>
    <row r="591" ht="15.75" customHeight="1">
      <c r="A591" s="252"/>
      <c r="B591" s="252"/>
      <c r="C591" s="252"/>
      <c r="D591" s="252"/>
      <c r="E591" s="252"/>
      <c r="F591" s="252"/>
      <c r="G591" s="252"/>
      <c r="H591" s="252"/>
      <c r="I591" s="252"/>
      <c r="J591" s="252"/>
      <c r="K591" s="252"/>
      <c r="L591" s="252"/>
      <c r="M591" s="252"/>
      <c r="N591" s="252"/>
      <c r="O591" s="252"/>
      <c r="P591" s="252"/>
      <c r="Q591" s="252"/>
      <c r="R591" s="252"/>
      <c r="S591" s="252"/>
      <c r="T591" s="252"/>
      <c r="U591" s="252"/>
      <c r="V591" s="252"/>
      <c r="W591" s="252"/>
      <c r="X591" s="252"/>
      <c r="Y591" s="252"/>
      <c r="Z591" s="252"/>
    </row>
    <row r="592" ht="15.75" customHeight="1">
      <c r="A592" s="252"/>
      <c r="B592" s="252"/>
      <c r="C592" s="252"/>
      <c r="D592" s="252"/>
      <c r="E592" s="252"/>
      <c r="F592" s="252"/>
      <c r="G592" s="252"/>
      <c r="H592" s="252"/>
      <c r="I592" s="252"/>
      <c r="J592" s="252"/>
      <c r="K592" s="252"/>
      <c r="L592" s="252"/>
      <c r="M592" s="252"/>
      <c r="N592" s="252"/>
      <c r="O592" s="252"/>
      <c r="P592" s="252"/>
      <c r="Q592" s="252"/>
      <c r="R592" s="252"/>
      <c r="S592" s="252"/>
      <c r="T592" s="252"/>
      <c r="U592" s="252"/>
      <c r="V592" s="252"/>
      <c r="W592" s="252"/>
      <c r="X592" s="252"/>
      <c r="Y592" s="252"/>
      <c r="Z592" s="252"/>
    </row>
    <row r="593" ht="15.75" customHeight="1">
      <c r="A593" s="252"/>
      <c r="B593" s="252"/>
      <c r="C593" s="252"/>
      <c r="D593" s="252"/>
      <c r="E593" s="252"/>
      <c r="F593" s="252"/>
      <c r="G593" s="252"/>
      <c r="H593" s="252"/>
      <c r="I593" s="252"/>
      <c r="J593" s="252"/>
      <c r="K593" s="252"/>
      <c r="L593" s="252"/>
      <c r="M593" s="252"/>
      <c r="N593" s="252"/>
      <c r="O593" s="252"/>
      <c r="P593" s="252"/>
      <c r="Q593" s="252"/>
      <c r="R593" s="252"/>
      <c r="S593" s="252"/>
      <c r="T593" s="252"/>
      <c r="U593" s="252"/>
      <c r="V593" s="252"/>
      <c r="W593" s="252"/>
      <c r="X593" s="252"/>
      <c r="Y593" s="252"/>
      <c r="Z593" s="252"/>
    </row>
    <row r="594" ht="15.75" customHeight="1">
      <c r="A594" s="252"/>
      <c r="B594" s="252"/>
      <c r="C594" s="252"/>
      <c r="D594" s="252"/>
      <c r="E594" s="252"/>
      <c r="F594" s="252"/>
      <c r="G594" s="252"/>
      <c r="H594" s="252"/>
      <c r="I594" s="252"/>
      <c r="J594" s="252"/>
      <c r="K594" s="252"/>
      <c r="L594" s="252"/>
      <c r="M594" s="252"/>
      <c r="N594" s="252"/>
      <c r="O594" s="252"/>
      <c r="P594" s="252"/>
      <c r="Q594" s="252"/>
      <c r="R594" s="252"/>
      <c r="S594" s="252"/>
      <c r="T594" s="252"/>
      <c r="U594" s="252"/>
      <c r="V594" s="252"/>
      <c r="W594" s="252"/>
      <c r="X594" s="252"/>
      <c r="Y594" s="252"/>
      <c r="Z594" s="252"/>
    </row>
    <row r="595" ht="15.75" customHeight="1">
      <c r="A595" s="252"/>
      <c r="B595" s="252"/>
      <c r="C595" s="252"/>
      <c r="D595" s="252"/>
      <c r="E595" s="252"/>
      <c r="F595" s="252"/>
      <c r="G595" s="252"/>
      <c r="H595" s="252"/>
      <c r="I595" s="252"/>
      <c r="J595" s="252"/>
      <c r="K595" s="252"/>
      <c r="L595" s="252"/>
      <c r="M595" s="252"/>
      <c r="N595" s="252"/>
      <c r="O595" s="252"/>
      <c r="P595" s="252"/>
      <c r="Q595" s="252"/>
      <c r="R595" s="252"/>
      <c r="S595" s="252"/>
      <c r="T595" s="252"/>
      <c r="U595" s="252"/>
      <c r="V595" s="252"/>
      <c r="W595" s="252"/>
      <c r="X595" s="252"/>
      <c r="Y595" s="252"/>
      <c r="Z595" s="252"/>
    </row>
    <row r="596" ht="15.75" customHeight="1">
      <c r="A596" s="252"/>
      <c r="B596" s="252"/>
      <c r="C596" s="252"/>
      <c r="D596" s="252"/>
      <c r="E596" s="252"/>
      <c r="F596" s="252"/>
      <c r="G596" s="252"/>
      <c r="H596" s="252"/>
      <c r="I596" s="252"/>
      <c r="J596" s="252"/>
      <c r="K596" s="252"/>
      <c r="L596" s="252"/>
      <c r="M596" s="252"/>
      <c r="N596" s="252"/>
      <c r="O596" s="252"/>
      <c r="P596" s="252"/>
      <c r="Q596" s="252"/>
      <c r="R596" s="252"/>
      <c r="S596" s="252"/>
      <c r="T596" s="252"/>
      <c r="U596" s="252"/>
      <c r="V596" s="252"/>
      <c r="W596" s="252"/>
      <c r="X596" s="252"/>
      <c r="Y596" s="252"/>
      <c r="Z596" s="252"/>
    </row>
    <row r="597" ht="15.75" customHeight="1">
      <c r="A597" s="252"/>
      <c r="B597" s="252"/>
      <c r="C597" s="252"/>
      <c r="D597" s="252"/>
      <c r="E597" s="252"/>
      <c r="F597" s="252"/>
      <c r="G597" s="252"/>
      <c r="H597" s="252"/>
      <c r="I597" s="252"/>
      <c r="J597" s="252"/>
      <c r="K597" s="252"/>
      <c r="L597" s="252"/>
      <c r="M597" s="252"/>
      <c r="N597" s="252"/>
      <c r="O597" s="252"/>
      <c r="P597" s="252"/>
      <c r="Q597" s="252"/>
      <c r="R597" s="252"/>
      <c r="S597" s="252"/>
      <c r="T597" s="252"/>
      <c r="U597" s="252"/>
      <c r="V597" s="252"/>
      <c r="W597" s="252"/>
      <c r="X597" s="252"/>
      <c r="Y597" s="252"/>
      <c r="Z597" s="252"/>
    </row>
    <row r="598" ht="15.75" customHeight="1">
      <c r="A598" s="252"/>
      <c r="B598" s="252"/>
      <c r="C598" s="252"/>
      <c r="D598" s="252"/>
      <c r="E598" s="252"/>
      <c r="F598" s="252"/>
      <c r="G598" s="252"/>
      <c r="H598" s="252"/>
      <c r="I598" s="252"/>
      <c r="J598" s="252"/>
      <c r="K598" s="252"/>
      <c r="L598" s="252"/>
      <c r="M598" s="252"/>
      <c r="N598" s="252"/>
      <c r="O598" s="252"/>
      <c r="P598" s="252"/>
      <c r="Q598" s="252"/>
      <c r="R598" s="252"/>
      <c r="S598" s="252"/>
      <c r="T598" s="252"/>
      <c r="U598" s="252"/>
      <c r="V598" s="252"/>
      <c r="W598" s="252"/>
      <c r="X598" s="252"/>
      <c r="Y598" s="252"/>
      <c r="Z598" s="252"/>
    </row>
    <row r="599" ht="15.75" customHeight="1">
      <c r="A599" s="252"/>
      <c r="B599" s="252"/>
      <c r="C599" s="252"/>
      <c r="D599" s="252"/>
      <c r="E599" s="252"/>
      <c r="F599" s="252"/>
      <c r="G599" s="252"/>
      <c r="H599" s="252"/>
      <c r="I599" s="252"/>
      <c r="J599" s="252"/>
      <c r="K599" s="252"/>
      <c r="L599" s="252"/>
      <c r="M599" s="252"/>
      <c r="N599" s="252"/>
      <c r="O599" s="252"/>
      <c r="P599" s="252"/>
      <c r="Q599" s="252"/>
      <c r="R599" s="252"/>
      <c r="S599" s="252"/>
      <c r="T599" s="252"/>
      <c r="U599" s="252"/>
      <c r="V599" s="252"/>
      <c r="W599" s="252"/>
      <c r="X599" s="252"/>
      <c r="Y599" s="252"/>
      <c r="Z599" s="252"/>
    </row>
    <row r="600" ht="15.75" customHeight="1">
      <c r="A600" s="252"/>
      <c r="B600" s="252"/>
      <c r="C600" s="252"/>
      <c r="D600" s="252"/>
      <c r="E600" s="252"/>
      <c r="F600" s="252"/>
      <c r="G600" s="252"/>
      <c r="H600" s="252"/>
      <c r="I600" s="252"/>
      <c r="J600" s="252"/>
      <c r="K600" s="252"/>
      <c r="L600" s="252"/>
      <c r="M600" s="252"/>
      <c r="N600" s="252"/>
      <c r="O600" s="252"/>
      <c r="P600" s="252"/>
      <c r="Q600" s="252"/>
      <c r="R600" s="252"/>
      <c r="S600" s="252"/>
      <c r="T600" s="252"/>
      <c r="U600" s="252"/>
      <c r="V600" s="252"/>
      <c r="W600" s="252"/>
      <c r="X600" s="252"/>
      <c r="Y600" s="252"/>
      <c r="Z600" s="252"/>
    </row>
    <row r="601" ht="15.75" customHeight="1">
      <c r="A601" s="252"/>
      <c r="B601" s="252"/>
      <c r="C601" s="252"/>
      <c r="D601" s="252"/>
      <c r="E601" s="252"/>
      <c r="F601" s="252"/>
      <c r="G601" s="252"/>
      <c r="H601" s="252"/>
      <c r="I601" s="252"/>
      <c r="J601" s="252"/>
      <c r="K601" s="252"/>
      <c r="L601" s="252"/>
      <c r="M601" s="252"/>
      <c r="N601" s="252"/>
      <c r="O601" s="252"/>
      <c r="P601" s="252"/>
      <c r="Q601" s="252"/>
      <c r="R601" s="252"/>
      <c r="S601" s="252"/>
      <c r="T601" s="252"/>
      <c r="U601" s="252"/>
      <c r="V601" s="252"/>
      <c r="W601" s="252"/>
      <c r="X601" s="252"/>
      <c r="Y601" s="252"/>
      <c r="Z601" s="252"/>
    </row>
    <row r="602" ht="15.75" customHeight="1">
      <c r="A602" s="252"/>
      <c r="B602" s="252"/>
      <c r="C602" s="252"/>
      <c r="D602" s="252"/>
      <c r="E602" s="252"/>
      <c r="F602" s="252"/>
      <c r="G602" s="252"/>
      <c r="H602" s="252"/>
      <c r="I602" s="252"/>
      <c r="J602" s="252"/>
      <c r="K602" s="252"/>
      <c r="L602" s="252"/>
      <c r="M602" s="252"/>
      <c r="N602" s="252"/>
      <c r="O602" s="252"/>
      <c r="P602" s="252"/>
      <c r="Q602" s="252"/>
      <c r="R602" s="252"/>
      <c r="S602" s="252"/>
      <c r="T602" s="252"/>
      <c r="U602" s="252"/>
      <c r="V602" s="252"/>
      <c r="W602" s="252"/>
      <c r="X602" s="252"/>
      <c r="Y602" s="252"/>
      <c r="Z602" s="252"/>
    </row>
    <row r="603" ht="15.75" customHeight="1">
      <c r="A603" s="252"/>
      <c r="B603" s="252"/>
      <c r="C603" s="252"/>
      <c r="D603" s="252"/>
      <c r="E603" s="252"/>
      <c r="F603" s="252"/>
      <c r="G603" s="252"/>
      <c r="H603" s="252"/>
      <c r="I603" s="252"/>
      <c r="J603" s="252"/>
      <c r="K603" s="252"/>
      <c r="L603" s="252"/>
      <c r="M603" s="252"/>
      <c r="N603" s="252"/>
      <c r="O603" s="252"/>
      <c r="P603" s="252"/>
      <c r="Q603" s="252"/>
      <c r="R603" s="252"/>
      <c r="S603" s="252"/>
      <c r="T603" s="252"/>
      <c r="U603" s="252"/>
      <c r="V603" s="252"/>
      <c r="W603" s="252"/>
      <c r="X603" s="252"/>
      <c r="Y603" s="252"/>
      <c r="Z603" s="252"/>
    </row>
    <row r="604" ht="15.75" customHeight="1">
      <c r="A604" s="252"/>
      <c r="B604" s="252"/>
      <c r="C604" s="252"/>
      <c r="D604" s="252"/>
      <c r="E604" s="252"/>
      <c r="F604" s="252"/>
      <c r="G604" s="252"/>
      <c r="H604" s="252"/>
      <c r="I604" s="252"/>
      <c r="J604" s="252"/>
      <c r="K604" s="252"/>
      <c r="L604" s="252"/>
      <c r="M604" s="252"/>
      <c r="N604" s="252"/>
      <c r="O604" s="252"/>
      <c r="P604" s="252"/>
      <c r="Q604" s="252"/>
      <c r="R604" s="252"/>
      <c r="S604" s="252"/>
      <c r="T604" s="252"/>
      <c r="U604" s="252"/>
      <c r="V604" s="252"/>
      <c r="W604" s="252"/>
      <c r="X604" s="252"/>
      <c r="Y604" s="252"/>
      <c r="Z604" s="252"/>
    </row>
    <row r="605" ht="15.75" customHeight="1">
      <c r="A605" s="252"/>
      <c r="B605" s="252"/>
      <c r="C605" s="252"/>
      <c r="D605" s="252"/>
      <c r="E605" s="252"/>
      <c r="F605" s="252"/>
      <c r="G605" s="252"/>
      <c r="H605" s="252"/>
      <c r="I605" s="252"/>
      <c r="J605" s="252"/>
      <c r="K605" s="252"/>
      <c r="L605" s="252"/>
      <c r="M605" s="252"/>
      <c r="N605" s="252"/>
      <c r="O605" s="252"/>
      <c r="P605" s="252"/>
      <c r="Q605" s="252"/>
      <c r="R605" s="252"/>
      <c r="S605" s="252"/>
      <c r="T605" s="252"/>
      <c r="U605" s="252"/>
      <c r="V605" s="252"/>
      <c r="W605" s="252"/>
      <c r="X605" s="252"/>
      <c r="Y605" s="252"/>
      <c r="Z605" s="252"/>
    </row>
    <row r="606" ht="15.75" customHeight="1">
      <c r="A606" s="252"/>
      <c r="B606" s="252"/>
      <c r="C606" s="252"/>
      <c r="D606" s="252"/>
      <c r="E606" s="252"/>
      <c r="F606" s="252"/>
      <c r="G606" s="252"/>
      <c r="H606" s="252"/>
      <c r="I606" s="252"/>
      <c r="J606" s="252"/>
      <c r="K606" s="252"/>
      <c r="L606" s="252"/>
      <c r="M606" s="252"/>
      <c r="N606" s="252"/>
      <c r="O606" s="252"/>
      <c r="P606" s="252"/>
      <c r="Q606" s="252"/>
      <c r="R606" s="252"/>
      <c r="S606" s="252"/>
      <c r="T606" s="252"/>
      <c r="U606" s="252"/>
      <c r="V606" s="252"/>
      <c r="W606" s="252"/>
      <c r="X606" s="252"/>
      <c r="Y606" s="252"/>
      <c r="Z606" s="252"/>
    </row>
    <row r="607" ht="15.75" customHeight="1">
      <c r="A607" s="252"/>
      <c r="B607" s="252"/>
      <c r="C607" s="252"/>
      <c r="D607" s="252"/>
      <c r="E607" s="252"/>
      <c r="F607" s="252"/>
      <c r="G607" s="252"/>
      <c r="H607" s="252"/>
      <c r="I607" s="252"/>
      <c r="J607" s="252"/>
      <c r="K607" s="252"/>
      <c r="L607" s="252"/>
      <c r="M607" s="252"/>
      <c r="N607" s="252"/>
      <c r="O607" s="252"/>
      <c r="P607" s="252"/>
      <c r="Q607" s="252"/>
      <c r="R607" s="252"/>
      <c r="S607" s="252"/>
      <c r="T607" s="252"/>
      <c r="U607" s="252"/>
      <c r="V607" s="252"/>
      <c r="W607" s="252"/>
      <c r="X607" s="252"/>
      <c r="Y607" s="252"/>
      <c r="Z607" s="252"/>
    </row>
    <row r="608" ht="15.75" customHeight="1">
      <c r="A608" s="252"/>
      <c r="B608" s="252"/>
      <c r="C608" s="252"/>
      <c r="D608" s="252"/>
      <c r="E608" s="252"/>
      <c r="F608" s="252"/>
      <c r="G608" s="252"/>
      <c r="H608" s="252"/>
      <c r="I608" s="252"/>
      <c r="J608" s="252"/>
      <c r="K608" s="252"/>
      <c r="L608" s="252"/>
      <c r="M608" s="252"/>
      <c r="N608" s="252"/>
      <c r="O608" s="252"/>
      <c r="P608" s="252"/>
      <c r="Q608" s="252"/>
      <c r="R608" s="252"/>
      <c r="S608" s="252"/>
      <c r="T608" s="252"/>
      <c r="U608" s="252"/>
      <c r="V608" s="252"/>
      <c r="W608" s="252"/>
      <c r="X608" s="252"/>
      <c r="Y608" s="252"/>
      <c r="Z608" s="252"/>
    </row>
    <row r="609" ht="15.75" customHeight="1">
      <c r="A609" s="252"/>
      <c r="B609" s="252"/>
      <c r="C609" s="252"/>
      <c r="D609" s="252"/>
      <c r="E609" s="252"/>
      <c r="F609" s="252"/>
      <c r="G609" s="252"/>
      <c r="H609" s="252"/>
      <c r="I609" s="252"/>
      <c r="J609" s="252"/>
      <c r="K609" s="252"/>
      <c r="L609" s="252"/>
      <c r="M609" s="252"/>
      <c r="N609" s="252"/>
      <c r="O609" s="252"/>
      <c r="P609" s="252"/>
      <c r="Q609" s="252"/>
      <c r="R609" s="252"/>
      <c r="S609" s="252"/>
      <c r="T609" s="252"/>
      <c r="U609" s="252"/>
      <c r="V609" s="252"/>
      <c r="W609" s="252"/>
      <c r="X609" s="252"/>
      <c r="Y609" s="252"/>
      <c r="Z609" s="252"/>
    </row>
    <row r="610" ht="15.75" customHeight="1">
      <c r="A610" s="252"/>
      <c r="B610" s="252"/>
      <c r="C610" s="252"/>
      <c r="D610" s="252"/>
      <c r="E610" s="252"/>
      <c r="F610" s="252"/>
      <c r="G610" s="252"/>
      <c r="H610" s="252"/>
      <c r="I610" s="252"/>
      <c r="J610" s="252"/>
      <c r="K610" s="252"/>
      <c r="L610" s="252"/>
      <c r="M610" s="252"/>
      <c r="N610" s="252"/>
      <c r="O610" s="252"/>
      <c r="P610" s="252"/>
      <c r="Q610" s="252"/>
      <c r="R610" s="252"/>
      <c r="S610" s="252"/>
      <c r="T610" s="252"/>
      <c r="U610" s="252"/>
      <c r="V610" s="252"/>
      <c r="W610" s="252"/>
      <c r="X610" s="252"/>
      <c r="Y610" s="252"/>
      <c r="Z610" s="252"/>
    </row>
    <row r="611" ht="15.75" customHeight="1">
      <c r="A611" s="252"/>
      <c r="B611" s="252"/>
      <c r="C611" s="252"/>
      <c r="D611" s="252"/>
      <c r="E611" s="252"/>
      <c r="F611" s="252"/>
      <c r="G611" s="252"/>
      <c r="H611" s="252"/>
      <c r="I611" s="252"/>
      <c r="J611" s="252"/>
      <c r="K611" s="252"/>
      <c r="L611" s="252"/>
      <c r="M611" s="252"/>
      <c r="N611" s="252"/>
      <c r="O611" s="252"/>
      <c r="P611" s="252"/>
      <c r="Q611" s="252"/>
      <c r="R611" s="252"/>
      <c r="S611" s="252"/>
      <c r="T611" s="252"/>
      <c r="U611" s="252"/>
      <c r="V611" s="252"/>
      <c r="W611" s="252"/>
      <c r="X611" s="252"/>
      <c r="Y611" s="252"/>
      <c r="Z611" s="252"/>
    </row>
    <row r="612" ht="15.75" customHeight="1">
      <c r="A612" s="252"/>
      <c r="B612" s="252"/>
      <c r="C612" s="252"/>
      <c r="D612" s="252"/>
      <c r="E612" s="252"/>
      <c r="F612" s="252"/>
      <c r="G612" s="252"/>
      <c r="H612" s="252"/>
      <c r="I612" s="252"/>
      <c r="J612" s="252"/>
      <c r="K612" s="252"/>
      <c r="L612" s="252"/>
      <c r="M612" s="252"/>
      <c r="N612" s="252"/>
      <c r="O612" s="252"/>
      <c r="P612" s="252"/>
      <c r="Q612" s="252"/>
      <c r="R612" s="252"/>
      <c r="S612" s="252"/>
      <c r="T612" s="252"/>
      <c r="U612" s="252"/>
      <c r="V612" s="252"/>
      <c r="W612" s="252"/>
      <c r="X612" s="252"/>
      <c r="Y612" s="252"/>
      <c r="Z612" s="252"/>
    </row>
    <row r="613" ht="15.75" customHeight="1">
      <c r="A613" s="252"/>
      <c r="B613" s="252"/>
      <c r="C613" s="252"/>
      <c r="D613" s="252"/>
      <c r="E613" s="252"/>
      <c r="F613" s="252"/>
      <c r="G613" s="252"/>
      <c r="H613" s="252"/>
      <c r="I613" s="252"/>
      <c r="J613" s="252"/>
      <c r="K613" s="252"/>
      <c r="L613" s="252"/>
      <c r="M613" s="252"/>
      <c r="N613" s="252"/>
      <c r="O613" s="252"/>
      <c r="P613" s="252"/>
      <c r="Q613" s="252"/>
      <c r="R613" s="252"/>
      <c r="S613" s="252"/>
      <c r="T613" s="252"/>
      <c r="U613" s="252"/>
      <c r="V613" s="252"/>
      <c r="W613" s="252"/>
      <c r="X613" s="252"/>
      <c r="Y613" s="252"/>
      <c r="Z613" s="252"/>
    </row>
    <row r="614" ht="15.75" customHeight="1">
      <c r="A614" s="252"/>
      <c r="B614" s="252"/>
      <c r="C614" s="252"/>
      <c r="D614" s="252"/>
      <c r="E614" s="252"/>
      <c r="F614" s="252"/>
      <c r="G614" s="252"/>
      <c r="H614" s="252"/>
      <c r="I614" s="252"/>
      <c r="J614" s="252"/>
      <c r="K614" s="252"/>
      <c r="L614" s="252"/>
      <c r="M614" s="252"/>
      <c r="N614" s="252"/>
      <c r="O614" s="252"/>
      <c r="P614" s="252"/>
      <c r="Q614" s="252"/>
      <c r="R614" s="252"/>
      <c r="S614" s="252"/>
      <c r="T614" s="252"/>
      <c r="U614" s="252"/>
      <c r="V614" s="252"/>
      <c r="W614" s="252"/>
      <c r="X614" s="252"/>
      <c r="Y614" s="252"/>
      <c r="Z614" s="252"/>
    </row>
    <row r="615" ht="15.75" customHeight="1">
      <c r="A615" s="252"/>
      <c r="B615" s="252"/>
      <c r="C615" s="252"/>
      <c r="D615" s="252"/>
      <c r="E615" s="252"/>
      <c r="F615" s="252"/>
      <c r="G615" s="252"/>
      <c r="H615" s="252"/>
      <c r="I615" s="252"/>
      <c r="J615" s="252"/>
      <c r="K615" s="252"/>
      <c r="L615" s="252"/>
      <c r="M615" s="252"/>
      <c r="N615" s="252"/>
      <c r="O615" s="252"/>
      <c r="P615" s="252"/>
      <c r="Q615" s="252"/>
      <c r="R615" s="252"/>
      <c r="S615" s="252"/>
      <c r="T615" s="252"/>
      <c r="U615" s="252"/>
      <c r="V615" s="252"/>
      <c r="W615" s="252"/>
      <c r="X615" s="252"/>
      <c r="Y615" s="252"/>
      <c r="Z615" s="252"/>
    </row>
    <row r="616" ht="15.75" customHeight="1">
      <c r="A616" s="252"/>
      <c r="B616" s="252"/>
      <c r="C616" s="252"/>
      <c r="D616" s="252"/>
      <c r="E616" s="252"/>
      <c r="F616" s="252"/>
      <c r="G616" s="252"/>
      <c r="H616" s="252"/>
      <c r="I616" s="252"/>
      <c r="J616" s="252"/>
      <c r="K616" s="252"/>
      <c r="L616" s="252"/>
      <c r="M616" s="252"/>
      <c r="N616" s="252"/>
      <c r="O616" s="252"/>
      <c r="P616" s="252"/>
      <c r="Q616" s="252"/>
      <c r="R616" s="252"/>
      <c r="S616" s="252"/>
      <c r="T616" s="252"/>
      <c r="U616" s="252"/>
      <c r="V616" s="252"/>
      <c r="W616" s="252"/>
      <c r="X616" s="252"/>
      <c r="Y616" s="252"/>
      <c r="Z616" s="252"/>
    </row>
    <row r="617" ht="15.75" customHeight="1">
      <c r="A617" s="252"/>
      <c r="B617" s="252"/>
      <c r="C617" s="252"/>
      <c r="D617" s="252"/>
      <c r="E617" s="252"/>
      <c r="F617" s="252"/>
      <c r="G617" s="252"/>
      <c r="H617" s="252"/>
      <c r="I617" s="252"/>
      <c r="J617" s="252"/>
      <c r="K617" s="252"/>
      <c r="L617" s="252"/>
      <c r="M617" s="252"/>
      <c r="N617" s="252"/>
      <c r="O617" s="252"/>
      <c r="P617" s="252"/>
      <c r="Q617" s="252"/>
      <c r="R617" s="252"/>
      <c r="S617" s="252"/>
      <c r="T617" s="252"/>
      <c r="U617" s="252"/>
      <c r="V617" s="252"/>
      <c r="W617" s="252"/>
      <c r="X617" s="252"/>
      <c r="Y617" s="252"/>
      <c r="Z617" s="252"/>
    </row>
    <row r="618" ht="15.75" customHeight="1">
      <c r="A618" s="252"/>
      <c r="B618" s="252"/>
      <c r="C618" s="252"/>
      <c r="D618" s="252"/>
      <c r="E618" s="252"/>
      <c r="F618" s="252"/>
      <c r="G618" s="252"/>
      <c r="H618" s="252"/>
      <c r="I618" s="252"/>
      <c r="J618" s="252"/>
      <c r="K618" s="252"/>
      <c r="L618" s="252"/>
      <c r="M618" s="252"/>
      <c r="N618" s="252"/>
      <c r="O618" s="252"/>
      <c r="P618" s="252"/>
      <c r="Q618" s="252"/>
      <c r="R618" s="252"/>
      <c r="S618" s="252"/>
      <c r="T618" s="252"/>
      <c r="U618" s="252"/>
      <c r="V618" s="252"/>
      <c r="W618" s="252"/>
      <c r="X618" s="252"/>
      <c r="Y618" s="252"/>
      <c r="Z618" s="252"/>
    </row>
    <row r="619" ht="15.75" customHeight="1">
      <c r="A619" s="252"/>
      <c r="B619" s="252"/>
      <c r="C619" s="252"/>
      <c r="D619" s="252"/>
      <c r="E619" s="252"/>
      <c r="F619" s="252"/>
      <c r="G619" s="252"/>
      <c r="H619" s="252"/>
      <c r="I619" s="252"/>
      <c r="J619" s="252"/>
      <c r="K619" s="252"/>
      <c r="L619" s="252"/>
      <c r="M619" s="252"/>
      <c r="N619" s="252"/>
      <c r="O619" s="252"/>
      <c r="P619" s="252"/>
      <c r="Q619" s="252"/>
      <c r="R619" s="252"/>
      <c r="S619" s="252"/>
      <c r="T619" s="252"/>
      <c r="U619" s="252"/>
      <c r="V619" s="252"/>
      <c r="W619" s="252"/>
      <c r="X619" s="252"/>
      <c r="Y619" s="252"/>
      <c r="Z619" s="252"/>
    </row>
    <row r="620" ht="15.75" customHeight="1">
      <c r="A620" s="252"/>
      <c r="B620" s="252"/>
      <c r="C620" s="252"/>
      <c r="D620" s="252"/>
      <c r="E620" s="252"/>
      <c r="F620" s="252"/>
      <c r="G620" s="252"/>
      <c r="H620" s="252"/>
      <c r="I620" s="252"/>
      <c r="J620" s="252"/>
      <c r="K620" s="252"/>
      <c r="L620" s="252"/>
      <c r="M620" s="252"/>
      <c r="N620" s="252"/>
      <c r="O620" s="252"/>
      <c r="P620" s="252"/>
      <c r="Q620" s="252"/>
      <c r="R620" s="252"/>
      <c r="S620" s="252"/>
      <c r="T620" s="252"/>
      <c r="U620" s="252"/>
      <c r="V620" s="252"/>
      <c r="W620" s="252"/>
      <c r="X620" s="252"/>
      <c r="Y620" s="252"/>
      <c r="Z620" s="252"/>
    </row>
    <row r="621" ht="15.75" customHeight="1">
      <c r="A621" s="252"/>
      <c r="B621" s="252"/>
      <c r="C621" s="252"/>
      <c r="D621" s="252"/>
      <c r="E621" s="252"/>
      <c r="F621" s="252"/>
      <c r="G621" s="252"/>
      <c r="H621" s="252"/>
      <c r="I621" s="252"/>
      <c r="J621" s="252"/>
      <c r="K621" s="252"/>
      <c r="L621" s="252"/>
      <c r="M621" s="252"/>
      <c r="N621" s="252"/>
      <c r="O621" s="252"/>
      <c r="P621" s="252"/>
      <c r="Q621" s="252"/>
      <c r="R621" s="252"/>
      <c r="S621" s="252"/>
      <c r="T621" s="252"/>
      <c r="U621" s="252"/>
      <c r="V621" s="252"/>
      <c r="W621" s="252"/>
      <c r="X621" s="252"/>
      <c r="Y621" s="252"/>
      <c r="Z621" s="252"/>
    </row>
    <row r="622" ht="15.75" customHeight="1">
      <c r="A622" s="252"/>
      <c r="B622" s="252"/>
      <c r="C622" s="252"/>
      <c r="D622" s="252"/>
      <c r="E622" s="252"/>
      <c r="F622" s="252"/>
      <c r="G622" s="252"/>
      <c r="H622" s="252"/>
      <c r="I622" s="252"/>
      <c r="J622" s="252"/>
      <c r="K622" s="252"/>
      <c r="L622" s="252"/>
      <c r="M622" s="252"/>
      <c r="N622" s="252"/>
      <c r="O622" s="252"/>
      <c r="P622" s="252"/>
      <c r="Q622" s="252"/>
      <c r="R622" s="252"/>
      <c r="S622" s="252"/>
      <c r="T622" s="252"/>
      <c r="U622" s="252"/>
      <c r="V622" s="252"/>
      <c r="W622" s="252"/>
      <c r="X622" s="252"/>
      <c r="Y622" s="252"/>
      <c r="Z622" s="252"/>
    </row>
    <row r="623" ht="15.75" customHeight="1">
      <c r="A623" s="252"/>
      <c r="B623" s="252"/>
      <c r="C623" s="252"/>
      <c r="D623" s="252"/>
      <c r="E623" s="252"/>
      <c r="F623" s="252"/>
      <c r="G623" s="252"/>
      <c r="H623" s="252"/>
      <c r="I623" s="252"/>
      <c r="J623" s="252"/>
      <c r="K623" s="252"/>
      <c r="L623" s="252"/>
      <c r="M623" s="252"/>
      <c r="N623" s="252"/>
      <c r="O623" s="252"/>
      <c r="P623" s="252"/>
      <c r="Q623" s="252"/>
      <c r="R623" s="252"/>
      <c r="S623" s="252"/>
      <c r="T623" s="252"/>
      <c r="U623" s="252"/>
      <c r="V623" s="252"/>
      <c r="W623" s="252"/>
      <c r="X623" s="252"/>
      <c r="Y623" s="252"/>
      <c r="Z623" s="252"/>
    </row>
    <row r="624" ht="15.75" customHeight="1">
      <c r="A624" s="252"/>
      <c r="B624" s="252"/>
      <c r="C624" s="252"/>
      <c r="D624" s="252"/>
      <c r="E624" s="252"/>
      <c r="F624" s="252"/>
      <c r="G624" s="252"/>
      <c r="H624" s="252"/>
      <c r="I624" s="252"/>
      <c r="J624" s="252"/>
      <c r="K624" s="252"/>
      <c r="L624" s="252"/>
      <c r="M624" s="252"/>
      <c r="N624" s="252"/>
      <c r="O624" s="252"/>
      <c r="P624" s="252"/>
      <c r="Q624" s="252"/>
      <c r="R624" s="252"/>
      <c r="S624" s="252"/>
      <c r="T624" s="252"/>
      <c r="U624" s="252"/>
      <c r="V624" s="252"/>
      <c r="W624" s="252"/>
      <c r="X624" s="252"/>
      <c r="Y624" s="252"/>
      <c r="Z624" s="252"/>
    </row>
    <row r="625" ht="15.75" customHeight="1">
      <c r="A625" s="252"/>
      <c r="B625" s="252"/>
      <c r="C625" s="252"/>
      <c r="D625" s="252"/>
      <c r="E625" s="252"/>
      <c r="F625" s="252"/>
      <c r="G625" s="252"/>
      <c r="H625" s="252"/>
      <c r="I625" s="252"/>
      <c r="J625" s="252"/>
      <c r="K625" s="252"/>
      <c r="L625" s="252"/>
      <c r="M625" s="252"/>
      <c r="N625" s="252"/>
      <c r="O625" s="252"/>
      <c r="P625" s="252"/>
      <c r="Q625" s="252"/>
      <c r="R625" s="252"/>
      <c r="S625" s="252"/>
      <c r="T625" s="252"/>
      <c r="U625" s="252"/>
      <c r="V625" s="252"/>
      <c r="W625" s="252"/>
      <c r="X625" s="252"/>
      <c r="Y625" s="252"/>
      <c r="Z625" s="252"/>
    </row>
    <row r="626" ht="15.75" customHeight="1">
      <c r="A626" s="252"/>
      <c r="B626" s="252"/>
      <c r="C626" s="252"/>
      <c r="D626" s="252"/>
      <c r="E626" s="252"/>
      <c r="F626" s="252"/>
      <c r="G626" s="252"/>
      <c r="H626" s="252"/>
      <c r="I626" s="252"/>
      <c r="J626" s="252"/>
      <c r="K626" s="252"/>
      <c r="L626" s="252"/>
      <c r="M626" s="252"/>
      <c r="N626" s="252"/>
      <c r="O626" s="252"/>
      <c r="P626" s="252"/>
      <c r="Q626" s="252"/>
      <c r="R626" s="252"/>
      <c r="S626" s="252"/>
      <c r="T626" s="252"/>
      <c r="U626" s="252"/>
      <c r="V626" s="252"/>
      <c r="W626" s="252"/>
      <c r="X626" s="252"/>
      <c r="Y626" s="252"/>
      <c r="Z626" s="252"/>
    </row>
    <row r="627" ht="15.75" customHeight="1">
      <c r="A627" s="252"/>
      <c r="B627" s="252"/>
      <c r="C627" s="252"/>
      <c r="D627" s="252"/>
      <c r="E627" s="252"/>
      <c r="F627" s="252"/>
      <c r="G627" s="252"/>
      <c r="H627" s="252"/>
      <c r="I627" s="252"/>
      <c r="J627" s="252"/>
      <c r="K627" s="252"/>
      <c r="L627" s="252"/>
      <c r="M627" s="252"/>
      <c r="N627" s="252"/>
      <c r="O627" s="252"/>
      <c r="P627" s="252"/>
      <c r="Q627" s="252"/>
      <c r="R627" s="252"/>
      <c r="S627" s="252"/>
      <c r="T627" s="252"/>
      <c r="U627" s="252"/>
      <c r="V627" s="252"/>
      <c r="W627" s="252"/>
      <c r="X627" s="252"/>
      <c r="Y627" s="252"/>
      <c r="Z627" s="252"/>
    </row>
    <row r="628" ht="15.75" customHeight="1">
      <c r="A628" s="252"/>
      <c r="B628" s="252"/>
      <c r="C628" s="252"/>
      <c r="D628" s="252"/>
      <c r="E628" s="252"/>
      <c r="F628" s="252"/>
      <c r="G628" s="252"/>
      <c r="H628" s="252"/>
      <c r="I628" s="252"/>
      <c r="J628" s="252"/>
      <c r="K628" s="252"/>
      <c r="L628" s="252"/>
      <c r="M628" s="252"/>
      <c r="N628" s="252"/>
      <c r="O628" s="252"/>
      <c r="P628" s="252"/>
      <c r="Q628" s="252"/>
      <c r="R628" s="252"/>
      <c r="S628" s="252"/>
      <c r="T628" s="252"/>
      <c r="U628" s="252"/>
      <c r="V628" s="252"/>
      <c r="W628" s="252"/>
      <c r="X628" s="252"/>
      <c r="Y628" s="252"/>
      <c r="Z628" s="252"/>
    </row>
    <row r="629" ht="15.75" customHeight="1">
      <c r="A629" s="252"/>
      <c r="B629" s="252"/>
      <c r="C629" s="252"/>
      <c r="D629" s="252"/>
      <c r="E629" s="252"/>
      <c r="F629" s="252"/>
      <c r="G629" s="252"/>
      <c r="H629" s="252"/>
      <c r="I629" s="252"/>
      <c r="J629" s="252"/>
      <c r="K629" s="252"/>
      <c r="L629" s="252"/>
      <c r="M629" s="252"/>
      <c r="N629" s="252"/>
      <c r="O629" s="252"/>
      <c r="P629" s="252"/>
      <c r="Q629" s="252"/>
      <c r="R629" s="252"/>
      <c r="S629" s="252"/>
      <c r="T629" s="252"/>
      <c r="U629" s="252"/>
      <c r="V629" s="252"/>
      <c r="W629" s="252"/>
      <c r="X629" s="252"/>
      <c r="Y629" s="252"/>
      <c r="Z629" s="252"/>
    </row>
    <row r="630" ht="15.75" customHeight="1">
      <c r="A630" s="252"/>
      <c r="B630" s="252"/>
      <c r="C630" s="252"/>
      <c r="D630" s="252"/>
      <c r="E630" s="252"/>
      <c r="F630" s="252"/>
      <c r="G630" s="252"/>
      <c r="H630" s="252"/>
      <c r="I630" s="252"/>
      <c r="J630" s="252"/>
      <c r="K630" s="252"/>
      <c r="L630" s="252"/>
      <c r="M630" s="252"/>
      <c r="N630" s="252"/>
      <c r="O630" s="252"/>
      <c r="P630" s="252"/>
      <c r="Q630" s="252"/>
      <c r="R630" s="252"/>
      <c r="S630" s="252"/>
      <c r="T630" s="252"/>
      <c r="U630" s="252"/>
      <c r="V630" s="252"/>
      <c r="W630" s="252"/>
      <c r="X630" s="252"/>
      <c r="Y630" s="252"/>
      <c r="Z630" s="252"/>
    </row>
    <row r="631" ht="15.75" customHeight="1">
      <c r="A631" s="252"/>
      <c r="B631" s="252"/>
      <c r="C631" s="252"/>
      <c r="D631" s="252"/>
      <c r="E631" s="252"/>
      <c r="F631" s="252"/>
      <c r="G631" s="252"/>
      <c r="H631" s="252"/>
      <c r="I631" s="252"/>
      <c r="J631" s="252"/>
      <c r="K631" s="252"/>
      <c r="L631" s="252"/>
      <c r="M631" s="252"/>
      <c r="N631" s="252"/>
      <c r="O631" s="252"/>
      <c r="P631" s="252"/>
      <c r="Q631" s="252"/>
      <c r="R631" s="252"/>
      <c r="S631" s="252"/>
      <c r="T631" s="252"/>
      <c r="U631" s="252"/>
      <c r="V631" s="252"/>
      <c r="W631" s="252"/>
      <c r="X631" s="252"/>
      <c r="Y631" s="252"/>
      <c r="Z631" s="252"/>
    </row>
    <row r="632" ht="15.75" customHeight="1">
      <c r="A632" s="252"/>
      <c r="B632" s="252"/>
      <c r="C632" s="252"/>
      <c r="D632" s="252"/>
      <c r="E632" s="252"/>
      <c r="F632" s="252"/>
      <c r="G632" s="252"/>
      <c r="H632" s="252"/>
      <c r="I632" s="252"/>
      <c r="J632" s="252"/>
      <c r="K632" s="252"/>
      <c r="L632" s="252"/>
      <c r="M632" s="252"/>
      <c r="N632" s="252"/>
      <c r="O632" s="252"/>
      <c r="P632" s="252"/>
      <c r="Q632" s="252"/>
      <c r="R632" s="252"/>
      <c r="S632" s="252"/>
      <c r="T632" s="252"/>
      <c r="U632" s="252"/>
      <c r="V632" s="252"/>
      <c r="W632" s="252"/>
      <c r="X632" s="252"/>
      <c r="Y632" s="252"/>
      <c r="Z632" s="252"/>
    </row>
    <row r="633" ht="15.75" customHeight="1">
      <c r="A633" s="252"/>
      <c r="B633" s="252"/>
      <c r="C633" s="252"/>
      <c r="D633" s="252"/>
      <c r="E633" s="252"/>
      <c r="F633" s="252"/>
      <c r="G633" s="252"/>
      <c r="H633" s="252"/>
      <c r="I633" s="252"/>
      <c r="J633" s="252"/>
      <c r="K633" s="252"/>
      <c r="L633" s="252"/>
      <c r="M633" s="252"/>
      <c r="N633" s="252"/>
      <c r="O633" s="252"/>
      <c r="P633" s="252"/>
      <c r="Q633" s="252"/>
      <c r="R633" s="252"/>
      <c r="S633" s="252"/>
      <c r="T633" s="252"/>
      <c r="U633" s="252"/>
      <c r="V633" s="252"/>
      <c r="W633" s="252"/>
      <c r="X633" s="252"/>
      <c r="Y633" s="252"/>
      <c r="Z633" s="252"/>
    </row>
    <row r="634" ht="15.75" customHeight="1">
      <c r="A634" s="252"/>
      <c r="B634" s="252"/>
      <c r="C634" s="252"/>
      <c r="D634" s="252"/>
      <c r="E634" s="252"/>
      <c r="F634" s="252"/>
      <c r="G634" s="252"/>
      <c r="H634" s="252"/>
      <c r="I634" s="252"/>
      <c r="J634" s="252"/>
      <c r="K634" s="252"/>
      <c r="L634" s="252"/>
      <c r="M634" s="252"/>
      <c r="N634" s="252"/>
      <c r="O634" s="252"/>
      <c r="P634" s="252"/>
      <c r="Q634" s="252"/>
      <c r="R634" s="252"/>
      <c r="S634" s="252"/>
      <c r="T634" s="252"/>
      <c r="U634" s="252"/>
      <c r="V634" s="252"/>
      <c r="W634" s="252"/>
      <c r="X634" s="252"/>
      <c r="Y634" s="252"/>
      <c r="Z634" s="252"/>
    </row>
    <row r="635" ht="15.75" customHeight="1">
      <c r="A635" s="252"/>
      <c r="B635" s="252"/>
      <c r="C635" s="252"/>
      <c r="D635" s="252"/>
      <c r="E635" s="252"/>
      <c r="F635" s="252"/>
      <c r="G635" s="252"/>
      <c r="H635" s="252"/>
      <c r="I635" s="252"/>
      <c r="J635" s="252"/>
      <c r="K635" s="252"/>
      <c r="L635" s="252"/>
      <c r="M635" s="252"/>
      <c r="N635" s="252"/>
      <c r="O635" s="252"/>
      <c r="P635" s="252"/>
      <c r="Q635" s="252"/>
      <c r="R635" s="252"/>
      <c r="S635" s="252"/>
      <c r="T635" s="252"/>
      <c r="U635" s="252"/>
      <c r="V635" s="252"/>
      <c r="W635" s="252"/>
      <c r="X635" s="252"/>
      <c r="Y635" s="252"/>
      <c r="Z635" s="252"/>
    </row>
    <row r="636" ht="15.75" customHeight="1">
      <c r="A636" s="252"/>
      <c r="B636" s="252"/>
      <c r="C636" s="252"/>
      <c r="D636" s="252"/>
      <c r="E636" s="252"/>
      <c r="F636" s="252"/>
      <c r="G636" s="252"/>
      <c r="H636" s="252"/>
      <c r="I636" s="252"/>
      <c r="J636" s="252"/>
      <c r="K636" s="252"/>
      <c r="L636" s="252"/>
      <c r="M636" s="252"/>
      <c r="N636" s="252"/>
      <c r="O636" s="252"/>
      <c r="P636" s="252"/>
      <c r="Q636" s="252"/>
      <c r="R636" s="252"/>
      <c r="S636" s="252"/>
      <c r="T636" s="252"/>
      <c r="U636" s="252"/>
      <c r="V636" s="252"/>
      <c r="W636" s="252"/>
      <c r="X636" s="252"/>
      <c r="Y636" s="252"/>
      <c r="Z636" s="252"/>
    </row>
    <row r="637" ht="15.75" customHeight="1">
      <c r="A637" s="252"/>
      <c r="B637" s="252"/>
      <c r="C637" s="252"/>
      <c r="D637" s="252"/>
      <c r="E637" s="252"/>
      <c r="F637" s="252"/>
      <c r="G637" s="252"/>
      <c r="H637" s="252"/>
      <c r="I637" s="252"/>
      <c r="J637" s="252"/>
      <c r="K637" s="252"/>
      <c r="L637" s="252"/>
      <c r="M637" s="252"/>
      <c r="N637" s="252"/>
      <c r="O637" s="252"/>
      <c r="P637" s="252"/>
      <c r="Q637" s="252"/>
      <c r="R637" s="252"/>
      <c r="S637" s="252"/>
      <c r="T637" s="252"/>
      <c r="U637" s="252"/>
      <c r="V637" s="252"/>
      <c r="W637" s="252"/>
      <c r="X637" s="252"/>
      <c r="Y637" s="252"/>
      <c r="Z637" s="252"/>
    </row>
    <row r="638" ht="15.75" customHeight="1">
      <c r="A638" s="252"/>
      <c r="B638" s="252"/>
      <c r="C638" s="252"/>
      <c r="D638" s="252"/>
      <c r="E638" s="252"/>
      <c r="F638" s="252"/>
      <c r="G638" s="252"/>
      <c r="H638" s="252"/>
      <c r="I638" s="252"/>
      <c r="J638" s="252"/>
      <c r="K638" s="252"/>
      <c r="L638" s="252"/>
      <c r="M638" s="252"/>
      <c r="N638" s="252"/>
      <c r="O638" s="252"/>
      <c r="P638" s="252"/>
      <c r="Q638" s="252"/>
      <c r="R638" s="252"/>
      <c r="S638" s="252"/>
      <c r="T638" s="252"/>
      <c r="U638" s="252"/>
      <c r="V638" s="252"/>
      <c r="W638" s="252"/>
      <c r="X638" s="252"/>
      <c r="Y638" s="252"/>
      <c r="Z638" s="252"/>
    </row>
    <row r="639" ht="15.75" customHeight="1">
      <c r="A639" s="252"/>
      <c r="B639" s="252"/>
      <c r="C639" s="252"/>
      <c r="D639" s="252"/>
      <c r="E639" s="252"/>
      <c r="F639" s="252"/>
      <c r="G639" s="252"/>
      <c r="H639" s="252"/>
      <c r="I639" s="252"/>
      <c r="J639" s="252"/>
      <c r="K639" s="252"/>
      <c r="L639" s="252"/>
      <c r="M639" s="252"/>
      <c r="N639" s="252"/>
      <c r="O639" s="252"/>
      <c r="P639" s="252"/>
      <c r="Q639" s="252"/>
      <c r="R639" s="252"/>
      <c r="S639" s="252"/>
      <c r="T639" s="252"/>
      <c r="U639" s="252"/>
      <c r="V639" s="252"/>
      <c r="W639" s="252"/>
      <c r="X639" s="252"/>
      <c r="Y639" s="252"/>
      <c r="Z639" s="252"/>
    </row>
    <row r="640" ht="15.75" customHeight="1">
      <c r="A640" s="252"/>
      <c r="B640" s="252"/>
      <c r="C640" s="252"/>
      <c r="D640" s="252"/>
      <c r="E640" s="252"/>
      <c r="F640" s="252"/>
      <c r="G640" s="252"/>
      <c r="H640" s="252"/>
      <c r="I640" s="252"/>
      <c r="J640" s="252"/>
      <c r="K640" s="252"/>
      <c r="L640" s="252"/>
      <c r="M640" s="252"/>
      <c r="N640" s="252"/>
      <c r="O640" s="252"/>
      <c r="P640" s="252"/>
      <c r="Q640" s="252"/>
      <c r="R640" s="252"/>
      <c r="S640" s="252"/>
      <c r="T640" s="252"/>
      <c r="U640" s="252"/>
      <c r="V640" s="252"/>
      <c r="W640" s="252"/>
      <c r="X640" s="252"/>
      <c r="Y640" s="252"/>
      <c r="Z640" s="252"/>
    </row>
    <row r="641" ht="15.75" customHeight="1">
      <c r="A641" s="252"/>
      <c r="B641" s="252"/>
      <c r="C641" s="252"/>
      <c r="D641" s="252"/>
      <c r="E641" s="252"/>
      <c r="F641" s="252"/>
      <c r="G641" s="252"/>
      <c r="H641" s="252"/>
      <c r="I641" s="252"/>
      <c r="J641" s="252"/>
      <c r="K641" s="252"/>
      <c r="L641" s="252"/>
      <c r="M641" s="252"/>
      <c r="N641" s="252"/>
      <c r="O641" s="252"/>
      <c r="P641" s="252"/>
      <c r="Q641" s="252"/>
      <c r="R641" s="252"/>
      <c r="S641" s="252"/>
      <c r="T641" s="252"/>
      <c r="U641" s="252"/>
      <c r="V641" s="252"/>
      <c r="W641" s="252"/>
      <c r="X641" s="252"/>
      <c r="Y641" s="252"/>
      <c r="Z641" s="252"/>
    </row>
    <row r="642" ht="15.75" customHeight="1">
      <c r="A642" s="252"/>
      <c r="B642" s="252"/>
      <c r="C642" s="252"/>
      <c r="D642" s="252"/>
      <c r="E642" s="252"/>
      <c r="F642" s="252"/>
      <c r="G642" s="252"/>
      <c r="H642" s="252"/>
      <c r="I642" s="252"/>
      <c r="J642" s="252"/>
      <c r="K642" s="252"/>
      <c r="L642" s="252"/>
      <c r="M642" s="252"/>
      <c r="N642" s="252"/>
      <c r="O642" s="252"/>
      <c r="P642" s="252"/>
      <c r="Q642" s="252"/>
      <c r="R642" s="252"/>
      <c r="S642" s="252"/>
      <c r="T642" s="252"/>
      <c r="U642" s="252"/>
      <c r="V642" s="252"/>
      <c r="W642" s="252"/>
      <c r="X642" s="252"/>
      <c r="Y642" s="252"/>
      <c r="Z642" s="252"/>
    </row>
    <row r="643" ht="15.75" customHeight="1">
      <c r="A643" s="252"/>
      <c r="B643" s="252"/>
      <c r="C643" s="252"/>
      <c r="D643" s="252"/>
      <c r="E643" s="252"/>
      <c r="F643" s="252"/>
      <c r="G643" s="252"/>
      <c r="H643" s="252"/>
      <c r="I643" s="252"/>
      <c r="J643" s="252"/>
      <c r="K643" s="252"/>
      <c r="L643" s="252"/>
      <c r="M643" s="252"/>
      <c r="N643" s="252"/>
      <c r="O643" s="252"/>
      <c r="P643" s="252"/>
      <c r="Q643" s="252"/>
      <c r="R643" s="252"/>
      <c r="S643" s="252"/>
      <c r="T643" s="252"/>
      <c r="U643" s="252"/>
      <c r="V643" s="252"/>
      <c r="W643" s="252"/>
      <c r="X643" s="252"/>
      <c r="Y643" s="252"/>
      <c r="Z643" s="252"/>
    </row>
    <row r="644" ht="15.75" customHeight="1">
      <c r="A644" s="252"/>
      <c r="B644" s="252"/>
      <c r="C644" s="252"/>
      <c r="D644" s="252"/>
      <c r="E644" s="252"/>
      <c r="F644" s="252"/>
      <c r="G644" s="252"/>
      <c r="H644" s="252"/>
      <c r="I644" s="252"/>
      <c r="J644" s="252"/>
      <c r="K644" s="252"/>
      <c r="L644" s="252"/>
      <c r="M644" s="252"/>
      <c r="N644" s="252"/>
      <c r="O644" s="252"/>
      <c r="P644" s="252"/>
      <c r="Q644" s="252"/>
      <c r="R644" s="252"/>
      <c r="S644" s="252"/>
      <c r="T644" s="252"/>
      <c r="U644" s="252"/>
      <c r="V644" s="252"/>
      <c r="W644" s="252"/>
      <c r="X644" s="252"/>
      <c r="Y644" s="252"/>
      <c r="Z644" s="252"/>
    </row>
    <row r="645" ht="15.75" customHeight="1">
      <c r="A645" s="252"/>
      <c r="B645" s="252"/>
      <c r="C645" s="252"/>
      <c r="D645" s="252"/>
      <c r="E645" s="252"/>
      <c r="F645" s="252"/>
      <c r="G645" s="252"/>
      <c r="H645" s="252"/>
      <c r="I645" s="252"/>
      <c r="J645" s="252"/>
      <c r="K645" s="252"/>
      <c r="L645" s="252"/>
      <c r="M645" s="252"/>
      <c r="N645" s="252"/>
      <c r="O645" s="252"/>
      <c r="P645" s="252"/>
      <c r="Q645" s="252"/>
      <c r="R645" s="252"/>
      <c r="S645" s="252"/>
      <c r="T645" s="252"/>
      <c r="U645" s="252"/>
      <c r="V645" s="252"/>
      <c r="W645" s="252"/>
      <c r="X645" s="252"/>
      <c r="Y645" s="252"/>
      <c r="Z645" s="252"/>
    </row>
    <row r="646" ht="15.75" customHeight="1">
      <c r="A646" s="252"/>
      <c r="B646" s="252"/>
      <c r="C646" s="252"/>
      <c r="D646" s="252"/>
      <c r="E646" s="252"/>
      <c r="F646" s="252"/>
      <c r="G646" s="252"/>
      <c r="H646" s="252"/>
      <c r="I646" s="252"/>
      <c r="J646" s="252"/>
      <c r="K646" s="252"/>
      <c r="L646" s="252"/>
      <c r="M646" s="252"/>
      <c r="N646" s="252"/>
      <c r="O646" s="252"/>
      <c r="P646" s="252"/>
      <c r="Q646" s="252"/>
      <c r="R646" s="252"/>
      <c r="S646" s="252"/>
      <c r="T646" s="252"/>
      <c r="U646" s="252"/>
      <c r="V646" s="252"/>
      <c r="W646" s="252"/>
      <c r="X646" s="252"/>
      <c r="Y646" s="252"/>
      <c r="Z646" s="252"/>
    </row>
    <row r="647" ht="15.75" customHeight="1">
      <c r="A647" s="252"/>
      <c r="B647" s="252"/>
      <c r="C647" s="252"/>
      <c r="D647" s="252"/>
      <c r="E647" s="252"/>
      <c r="F647" s="252"/>
      <c r="G647" s="252"/>
      <c r="H647" s="252"/>
      <c r="I647" s="252"/>
      <c r="J647" s="252"/>
      <c r="K647" s="252"/>
      <c r="L647" s="252"/>
      <c r="M647" s="252"/>
      <c r="N647" s="252"/>
      <c r="O647" s="252"/>
      <c r="P647" s="252"/>
      <c r="Q647" s="252"/>
      <c r="R647" s="252"/>
      <c r="S647" s="252"/>
      <c r="T647" s="252"/>
      <c r="U647" s="252"/>
      <c r="V647" s="252"/>
      <c r="W647" s="252"/>
      <c r="X647" s="252"/>
      <c r="Y647" s="252"/>
      <c r="Z647" s="252"/>
    </row>
    <row r="648" ht="15.75" customHeight="1">
      <c r="A648" s="252"/>
      <c r="B648" s="252"/>
      <c r="C648" s="252"/>
      <c r="D648" s="252"/>
      <c r="E648" s="252"/>
      <c r="F648" s="252"/>
      <c r="G648" s="252"/>
      <c r="H648" s="252"/>
      <c r="I648" s="252"/>
      <c r="J648" s="252"/>
      <c r="K648" s="252"/>
      <c r="L648" s="252"/>
      <c r="M648" s="252"/>
      <c r="N648" s="252"/>
      <c r="O648" s="252"/>
      <c r="P648" s="252"/>
      <c r="Q648" s="252"/>
      <c r="R648" s="252"/>
      <c r="S648" s="252"/>
      <c r="T648" s="252"/>
      <c r="U648" s="252"/>
      <c r="V648" s="252"/>
      <c r="W648" s="252"/>
      <c r="X648" s="252"/>
      <c r="Y648" s="252"/>
      <c r="Z648" s="252"/>
    </row>
    <row r="649" ht="15.75" customHeight="1">
      <c r="A649" s="252"/>
      <c r="B649" s="252"/>
      <c r="C649" s="252"/>
      <c r="D649" s="252"/>
      <c r="E649" s="252"/>
      <c r="F649" s="252"/>
      <c r="G649" s="252"/>
      <c r="H649" s="252"/>
      <c r="I649" s="252"/>
      <c r="J649" s="252"/>
      <c r="K649" s="252"/>
      <c r="L649" s="252"/>
      <c r="M649" s="252"/>
      <c r="N649" s="252"/>
      <c r="O649" s="252"/>
      <c r="P649" s="252"/>
      <c r="Q649" s="252"/>
      <c r="R649" s="252"/>
      <c r="S649" s="252"/>
      <c r="T649" s="252"/>
      <c r="U649" s="252"/>
      <c r="V649" s="252"/>
      <c r="W649" s="252"/>
      <c r="X649" s="252"/>
      <c r="Y649" s="252"/>
      <c r="Z649" s="252"/>
    </row>
    <row r="650" ht="15.75" customHeight="1">
      <c r="A650" s="252"/>
      <c r="B650" s="252"/>
      <c r="C650" s="252"/>
      <c r="D650" s="252"/>
      <c r="E650" s="252"/>
      <c r="F650" s="252"/>
      <c r="G650" s="252"/>
      <c r="H650" s="252"/>
      <c r="I650" s="252"/>
      <c r="J650" s="252"/>
      <c r="K650" s="252"/>
      <c r="L650" s="252"/>
      <c r="M650" s="252"/>
      <c r="N650" s="252"/>
      <c r="O650" s="252"/>
      <c r="P650" s="252"/>
      <c r="Q650" s="252"/>
      <c r="R650" s="252"/>
      <c r="S650" s="252"/>
      <c r="T650" s="252"/>
      <c r="U650" s="252"/>
      <c r="V650" s="252"/>
      <c r="W650" s="252"/>
      <c r="X650" s="252"/>
      <c r="Y650" s="252"/>
      <c r="Z650" s="252"/>
    </row>
    <row r="651" ht="15.75" customHeight="1">
      <c r="A651" s="252"/>
      <c r="B651" s="252"/>
      <c r="C651" s="252"/>
      <c r="D651" s="252"/>
      <c r="E651" s="252"/>
      <c r="F651" s="252"/>
      <c r="G651" s="252"/>
      <c r="H651" s="252"/>
      <c r="I651" s="252"/>
      <c r="J651" s="252"/>
      <c r="K651" s="252"/>
      <c r="L651" s="252"/>
      <c r="M651" s="252"/>
      <c r="N651" s="252"/>
      <c r="O651" s="252"/>
      <c r="P651" s="252"/>
      <c r="Q651" s="252"/>
      <c r="R651" s="252"/>
      <c r="S651" s="252"/>
      <c r="T651" s="252"/>
      <c r="U651" s="252"/>
      <c r="V651" s="252"/>
      <c r="W651" s="252"/>
      <c r="X651" s="252"/>
      <c r="Y651" s="252"/>
      <c r="Z651" s="252"/>
    </row>
    <row r="652" ht="15.75" customHeight="1">
      <c r="A652" s="252"/>
      <c r="B652" s="252"/>
      <c r="C652" s="252"/>
      <c r="D652" s="252"/>
      <c r="E652" s="252"/>
      <c r="F652" s="252"/>
      <c r="G652" s="252"/>
      <c r="H652" s="252"/>
      <c r="I652" s="252"/>
      <c r="J652" s="252"/>
      <c r="K652" s="252"/>
      <c r="L652" s="252"/>
      <c r="M652" s="252"/>
      <c r="N652" s="252"/>
      <c r="O652" s="252"/>
      <c r="P652" s="252"/>
      <c r="Q652" s="252"/>
      <c r="R652" s="252"/>
      <c r="S652" s="252"/>
      <c r="T652" s="252"/>
      <c r="U652" s="252"/>
      <c r="V652" s="252"/>
      <c r="W652" s="252"/>
      <c r="X652" s="252"/>
      <c r="Y652" s="252"/>
      <c r="Z652" s="252"/>
    </row>
    <row r="653" ht="15.75" customHeight="1">
      <c r="A653" s="252"/>
      <c r="B653" s="252"/>
      <c r="C653" s="252"/>
      <c r="D653" s="252"/>
      <c r="E653" s="252"/>
      <c r="F653" s="252"/>
      <c r="G653" s="252"/>
      <c r="H653" s="252"/>
      <c r="I653" s="252"/>
      <c r="J653" s="252"/>
      <c r="K653" s="252"/>
      <c r="L653" s="252"/>
      <c r="M653" s="252"/>
      <c r="N653" s="252"/>
      <c r="O653" s="252"/>
      <c r="P653" s="252"/>
      <c r="Q653" s="252"/>
      <c r="R653" s="252"/>
      <c r="S653" s="252"/>
      <c r="T653" s="252"/>
      <c r="U653" s="252"/>
      <c r="V653" s="252"/>
      <c r="W653" s="252"/>
      <c r="X653" s="252"/>
      <c r="Y653" s="252"/>
      <c r="Z653" s="252"/>
    </row>
    <row r="654" ht="15.75" customHeight="1">
      <c r="A654" s="252"/>
      <c r="B654" s="252"/>
      <c r="C654" s="252"/>
      <c r="D654" s="252"/>
      <c r="E654" s="252"/>
      <c r="F654" s="252"/>
      <c r="G654" s="252"/>
      <c r="H654" s="252"/>
      <c r="I654" s="252"/>
      <c r="J654" s="252"/>
      <c r="K654" s="252"/>
      <c r="L654" s="252"/>
      <c r="M654" s="252"/>
      <c r="N654" s="252"/>
      <c r="O654" s="252"/>
      <c r="P654" s="252"/>
      <c r="Q654" s="252"/>
      <c r="R654" s="252"/>
      <c r="S654" s="252"/>
      <c r="T654" s="252"/>
      <c r="U654" s="252"/>
      <c r="V654" s="252"/>
      <c r="W654" s="252"/>
      <c r="X654" s="252"/>
      <c r="Y654" s="252"/>
      <c r="Z654" s="252"/>
    </row>
    <row r="655" ht="15.75" customHeight="1">
      <c r="A655" s="252"/>
      <c r="B655" s="252"/>
      <c r="C655" s="252"/>
      <c r="D655" s="252"/>
      <c r="E655" s="252"/>
      <c r="F655" s="252"/>
      <c r="G655" s="252"/>
      <c r="H655" s="252"/>
      <c r="I655" s="252"/>
      <c r="J655" s="252"/>
      <c r="K655" s="252"/>
      <c r="L655" s="252"/>
      <c r="M655" s="252"/>
      <c r="N655" s="252"/>
      <c r="O655" s="252"/>
      <c r="P655" s="252"/>
      <c r="Q655" s="252"/>
      <c r="R655" s="252"/>
      <c r="S655" s="252"/>
      <c r="T655" s="252"/>
      <c r="U655" s="252"/>
      <c r="V655" s="252"/>
      <c r="W655" s="252"/>
      <c r="X655" s="252"/>
      <c r="Y655" s="252"/>
      <c r="Z655" s="252"/>
    </row>
    <row r="656" ht="15.75" customHeight="1">
      <c r="A656" s="252"/>
      <c r="B656" s="252"/>
      <c r="C656" s="252"/>
      <c r="D656" s="252"/>
      <c r="E656" s="252"/>
      <c r="F656" s="252"/>
      <c r="G656" s="252"/>
      <c r="H656" s="252"/>
      <c r="I656" s="252"/>
      <c r="J656" s="252"/>
      <c r="K656" s="252"/>
      <c r="L656" s="252"/>
      <c r="M656" s="252"/>
      <c r="N656" s="252"/>
      <c r="O656" s="252"/>
      <c r="P656" s="252"/>
      <c r="Q656" s="252"/>
      <c r="R656" s="252"/>
      <c r="S656" s="252"/>
      <c r="T656" s="252"/>
      <c r="U656" s="252"/>
      <c r="V656" s="252"/>
      <c r="W656" s="252"/>
      <c r="X656" s="252"/>
      <c r="Y656" s="252"/>
      <c r="Z656" s="252"/>
    </row>
    <row r="657" ht="15.75" customHeight="1">
      <c r="A657" s="252"/>
      <c r="B657" s="252"/>
      <c r="C657" s="252"/>
      <c r="D657" s="252"/>
      <c r="E657" s="252"/>
      <c r="F657" s="252"/>
      <c r="G657" s="252"/>
      <c r="H657" s="252"/>
      <c r="I657" s="252"/>
      <c r="J657" s="252"/>
      <c r="K657" s="252"/>
      <c r="L657" s="252"/>
      <c r="M657" s="252"/>
      <c r="N657" s="252"/>
      <c r="O657" s="252"/>
      <c r="P657" s="252"/>
      <c r="Q657" s="252"/>
      <c r="R657" s="252"/>
      <c r="S657" s="252"/>
      <c r="T657" s="252"/>
      <c r="U657" s="252"/>
      <c r="V657" s="252"/>
      <c r="W657" s="252"/>
      <c r="X657" s="252"/>
      <c r="Y657" s="252"/>
      <c r="Z657" s="252"/>
    </row>
    <row r="658" ht="15.75" customHeight="1">
      <c r="A658" s="252"/>
      <c r="B658" s="252"/>
      <c r="C658" s="252"/>
      <c r="D658" s="252"/>
      <c r="E658" s="252"/>
      <c r="F658" s="252"/>
      <c r="G658" s="252"/>
      <c r="H658" s="252"/>
      <c r="I658" s="252"/>
      <c r="J658" s="252"/>
      <c r="K658" s="252"/>
      <c r="L658" s="252"/>
      <c r="M658" s="252"/>
      <c r="N658" s="252"/>
      <c r="O658" s="252"/>
      <c r="P658" s="252"/>
      <c r="Q658" s="252"/>
      <c r="R658" s="252"/>
      <c r="S658" s="252"/>
      <c r="T658" s="252"/>
      <c r="U658" s="252"/>
      <c r="V658" s="252"/>
      <c r="W658" s="252"/>
      <c r="X658" s="252"/>
      <c r="Y658" s="252"/>
      <c r="Z658" s="252"/>
    </row>
    <row r="659" ht="15.75" customHeight="1">
      <c r="A659" s="252"/>
      <c r="B659" s="252"/>
      <c r="C659" s="252"/>
      <c r="D659" s="252"/>
      <c r="E659" s="252"/>
      <c r="F659" s="252"/>
      <c r="G659" s="252"/>
      <c r="H659" s="252"/>
      <c r="I659" s="252"/>
      <c r="J659" s="252"/>
      <c r="K659" s="252"/>
      <c r="L659" s="252"/>
      <c r="M659" s="252"/>
      <c r="N659" s="252"/>
      <c r="O659" s="252"/>
      <c r="P659" s="252"/>
      <c r="Q659" s="252"/>
      <c r="R659" s="252"/>
      <c r="S659" s="252"/>
      <c r="T659" s="252"/>
      <c r="U659" s="252"/>
      <c r="V659" s="252"/>
      <c r="W659" s="252"/>
      <c r="X659" s="252"/>
      <c r="Y659" s="252"/>
      <c r="Z659" s="252"/>
    </row>
    <row r="660" ht="15.75" customHeight="1">
      <c r="A660" s="252"/>
      <c r="B660" s="252"/>
      <c r="C660" s="252"/>
      <c r="D660" s="252"/>
      <c r="E660" s="252"/>
      <c r="F660" s="252"/>
      <c r="G660" s="252"/>
      <c r="H660" s="252"/>
      <c r="I660" s="252"/>
      <c r="J660" s="252"/>
      <c r="K660" s="252"/>
      <c r="L660" s="252"/>
      <c r="M660" s="252"/>
      <c r="N660" s="252"/>
      <c r="O660" s="252"/>
      <c r="P660" s="252"/>
      <c r="Q660" s="252"/>
      <c r="R660" s="252"/>
      <c r="S660" s="252"/>
      <c r="T660" s="252"/>
      <c r="U660" s="252"/>
      <c r="V660" s="252"/>
      <c r="W660" s="252"/>
      <c r="X660" s="252"/>
      <c r="Y660" s="252"/>
      <c r="Z660" s="252"/>
    </row>
    <row r="661" ht="15.75" customHeight="1">
      <c r="A661" s="252"/>
      <c r="B661" s="252"/>
      <c r="C661" s="252"/>
      <c r="D661" s="252"/>
      <c r="E661" s="252"/>
      <c r="F661" s="252"/>
      <c r="G661" s="252"/>
      <c r="H661" s="252"/>
      <c r="I661" s="252"/>
      <c r="J661" s="252"/>
      <c r="K661" s="252"/>
      <c r="L661" s="252"/>
      <c r="M661" s="252"/>
      <c r="N661" s="252"/>
      <c r="O661" s="252"/>
      <c r="P661" s="252"/>
      <c r="Q661" s="252"/>
      <c r="R661" s="252"/>
      <c r="S661" s="252"/>
      <c r="T661" s="252"/>
      <c r="U661" s="252"/>
      <c r="V661" s="252"/>
      <c r="W661" s="252"/>
      <c r="X661" s="252"/>
      <c r="Y661" s="252"/>
      <c r="Z661" s="252"/>
    </row>
    <row r="662" ht="15.75" customHeight="1">
      <c r="A662" s="252"/>
      <c r="B662" s="252"/>
      <c r="C662" s="252"/>
      <c r="D662" s="252"/>
      <c r="E662" s="252"/>
      <c r="F662" s="252"/>
      <c r="G662" s="252"/>
      <c r="H662" s="252"/>
      <c r="I662" s="252"/>
      <c r="J662" s="252"/>
      <c r="K662" s="252"/>
      <c r="L662" s="252"/>
      <c r="M662" s="252"/>
      <c r="N662" s="252"/>
      <c r="O662" s="252"/>
      <c r="P662" s="252"/>
      <c r="Q662" s="252"/>
      <c r="R662" s="252"/>
      <c r="S662" s="252"/>
      <c r="T662" s="252"/>
      <c r="U662" s="252"/>
      <c r="V662" s="252"/>
      <c r="W662" s="252"/>
      <c r="X662" s="252"/>
      <c r="Y662" s="252"/>
      <c r="Z662" s="252"/>
    </row>
    <row r="663" ht="15.75" customHeight="1">
      <c r="A663" s="252"/>
      <c r="B663" s="252"/>
      <c r="C663" s="252"/>
      <c r="D663" s="252"/>
      <c r="E663" s="252"/>
      <c r="F663" s="252"/>
      <c r="G663" s="252"/>
      <c r="H663" s="252"/>
      <c r="I663" s="252"/>
      <c r="J663" s="252"/>
      <c r="K663" s="252"/>
      <c r="L663" s="252"/>
      <c r="M663" s="252"/>
      <c r="N663" s="252"/>
      <c r="O663" s="252"/>
      <c r="P663" s="252"/>
      <c r="Q663" s="252"/>
      <c r="R663" s="252"/>
      <c r="S663" s="252"/>
      <c r="T663" s="252"/>
      <c r="U663" s="252"/>
      <c r="V663" s="252"/>
      <c r="W663" s="252"/>
      <c r="X663" s="252"/>
      <c r="Y663" s="252"/>
      <c r="Z663" s="252"/>
    </row>
    <row r="664" ht="15.75" customHeight="1">
      <c r="A664" s="252"/>
      <c r="B664" s="252"/>
      <c r="C664" s="252"/>
      <c r="D664" s="252"/>
      <c r="E664" s="252"/>
      <c r="F664" s="252"/>
      <c r="G664" s="252"/>
      <c r="H664" s="252"/>
      <c r="I664" s="252"/>
      <c r="J664" s="252"/>
      <c r="K664" s="252"/>
      <c r="L664" s="252"/>
      <c r="M664" s="252"/>
      <c r="N664" s="252"/>
      <c r="O664" s="252"/>
      <c r="P664" s="252"/>
      <c r="Q664" s="252"/>
      <c r="R664" s="252"/>
      <c r="S664" s="252"/>
      <c r="T664" s="252"/>
      <c r="U664" s="252"/>
      <c r="V664" s="252"/>
      <c r="W664" s="252"/>
      <c r="X664" s="252"/>
      <c r="Y664" s="252"/>
      <c r="Z664" s="252"/>
    </row>
    <row r="665" ht="15.75" customHeight="1">
      <c r="A665" s="252"/>
      <c r="B665" s="252"/>
      <c r="C665" s="252"/>
      <c r="D665" s="252"/>
      <c r="E665" s="252"/>
      <c r="F665" s="252"/>
      <c r="G665" s="252"/>
      <c r="H665" s="252"/>
      <c r="I665" s="252"/>
      <c r="J665" s="252"/>
      <c r="K665" s="252"/>
      <c r="L665" s="252"/>
      <c r="M665" s="252"/>
      <c r="N665" s="252"/>
      <c r="O665" s="252"/>
      <c r="P665" s="252"/>
      <c r="Q665" s="252"/>
      <c r="R665" s="252"/>
      <c r="S665" s="252"/>
      <c r="T665" s="252"/>
      <c r="U665" s="252"/>
      <c r="V665" s="252"/>
      <c r="W665" s="252"/>
      <c r="X665" s="252"/>
      <c r="Y665" s="252"/>
      <c r="Z665" s="252"/>
    </row>
    <row r="666" ht="15.75" customHeight="1">
      <c r="A666" s="252"/>
      <c r="B666" s="252"/>
      <c r="C666" s="252"/>
      <c r="D666" s="252"/>
      <c r="E666" s="252"/>
      <c r="F666" s="252"/>
      <c r="G666" s="252"/>
      <c r="H666" s="252"/>
      <c r="I666" s="252"/>
      <c r="J666" s="252"/>
      <c r="K666" s="252"/>
      <c r="L666" s="252"/>
      <c r="M666" s="252"/>
      <c r="N666" s="252"/>
      <c r="O666" s="252"/>
      <c r="P666" s="252"/>
      <c r="Q666" s="252"/>
      <c r="R666" s="252"/>
      <c r="S666" s="252"/>
      <c r="T666" s="252"/>
      <c r="U666" s="252"/>
      <c r="V666" s="252"/>
      <c r="W666" s="252"/>
      <c r="X666" s="252"/>
      <c r="Y666" s="252"/>
      <c r="Z666" s="252"/>
    </row>
    <row r="667" ht="15.75" customHeight="1">
      <c r="A667" s="252"/>
      <c r="B667" s="252"/>
      <c r="C667" s="252"/>
      <c r="D667" s="252"/>
      <c r="E667" s="252"/>
      <c r="F667" s="252"/>
      <c r="G667" s="252"/>
      <c r="H667" s="252"/>
      <c r="I667" s="252"/>
      <c r="J667" s="252"/>
      <c r="K667" s="252"/>
      <c r="L667" s="252"/>
      <c r="M667" s="252"/>
      <c r="N667" s="252"/>
      <c r="O667" s="252"/>
      <c r="P667" s="252"/>
      <c r="Q667" s="252"/>
      <c r="R667" s="252"/>
      <c r="S667" s="252"/>
      <c r="T667" s="252"/>
      <c r="U667" s="252"/>
      <c r="V667" s="252"/>
      <c r="W667" s="252"/>
      <c r="X667" s="252"/>
      <c r="Y667" s="252"/>
      <c r="Z667" s="252"/>
    </row>
    <row r="668" ht="15.75" customHeight="1">
      <c r="A668" s="252"/>
      <c r="B668" s="252"/>
      <c r="C668" s="252"/>
      <c r="D668" s="252"/>
      <c r="E668" s="252"/>
      <c r="F668" s="252"/>
      <c r="G668" s="252"/>
      <c r="H668" s="252"/>
      <c r="I668" s="252"/>
      <c r="J668" s="252"/>
      <c r="K668" s="252"/>
      <c r="L668" s="252"/>
      <c r="M668" s="252"/>
      <c r="N668" s="252"/>
      <c r="O668" s="252"/>
      <c r="P668" s="252"/>
      <c r="Q668" s="252"/>
      <c r="R668" s="252"/>
      <c r="S668" s="252"/>
      <c r="T668" s="252"/>
      <c r="U668" s="252"/>
      <c r="V668" s="252"/>
      <c r="W668" s="252"/>
      <c r="X668" s="252"/>
      <c r="Y668" s="252"/>
      <c r="Z668" s="252"/>
    </row>
    <row r="669" ht="15.75" customHeight="1">
      <c r="A669" s="252"/>
      <c r="B669" s="252"/>
      <c r="C669" s="252"/>
      <c r="D669" s="252"/>
      <c r="E669" s="252"/>
      <c r="F669" s="252"/>
      <c r="G669" s="252"/>
      <c r="H669" s="252"/>
      <c r="I669" s="252"/>
      <c r="J669" s="252"/>
      <c r="K669" s="252"/>
      <c r="L669" s="252"/>
      <c r="M669" s="252"/>
      <c r="N669" s="252"/>
      <c r="O669" s="252"/>
      <c r="P669" s="252"/>
      <c r="Q669" s="252"/>
      <c r="R669" s="252"/>
      <c r="S669" s="252"/>
      <c r="T669" s="252"/>
      <c r="U669" s="252"/>
      <c r="V669" s="252"/>
      <c r="W669" s="252"/>
      <c r="X669" s="252"/>
      <c r="Y669" s="252"/>
      <c r="Z669" s="252"/>
    </row>
    <row r="670" ht="15.75" customHeight="1">
      <c r="A670" s="252"/>
      <c r="B670" s="252"/>
      <c r="C670" s="252"/>
      <c r="D670" s="252"/>
      <c r="E670" s="252"/>
      <c r="F670" s="252"/>
      <c r="G670" s="252"/>
      <c r="H670" s="252"/>
      <c r="I670" s="252"/>
      <c r="J670" s="252"/>
      <c r="K670" s="252"/>
      <c r="L670" s="252"/>
      <c r="M670" s="252"/>
      <c r="N670" s="252"/>
      <c r="O670" s="252"/>
      <c r="P670" s="252"/>
      <c r="Q670" s="252"/>
      <c r="R670" s="252"/>
      <c r="S670" s="252"/>
      <c r="T670" s="252"/>
      <c r="U670" s="252"/>
      <c r="V670" s="252"/>
      <c r="W670" s="252"/>
      <c r="X670" s="252"/>
      <c r="Y670" s="252"/>
      <c r="Z670" s="252"/>
    </row>
    <row r="671" ht="15.75" customHeight="1">
      <c r="A671" s="252"/>
      <c r="B671" s="252"/>
      <c r="C671" s="252"/>
      <c r="D671" s="252"/>
      <c r="E671" s="252"/>
      <c r="F671" s="252"/>
      <c r="G671" s="252"/>
      <c r="H671" s="252"/>
      <c r="I671" s="252"/>
      <c r="J671" s="252"/>
      <c r="K671" s="252"/>
      <c r="L671" s="252"/>
      <c r="M671" s="252"/>
      <c r="N671" s="252"/>
      <c r="O671" s="252"/>
      <c r="P671" s="252"/>
      <c r="Q671" s="252"/>
      <c r="R671" s="252"/>
      <c r="S671" s="252"/>
      <c r="T671" s="252"/>
      <c r="U671" s="252"/>
      <c r="V671" s="252"/>
      <c r="W671" s="252"/>
      <c r="X671" s="252"/>
      <c r="Y671" s="252"/>
      <c r="Z671" s="252"/>
    </row>
    <row r="672" ht="15.75" customHeight="1">
      <c r="A672" s="252"/>
      <c r="B672" s="252"/>
      <c r="C672" s="252"/>
      <c r="D672" s="252"/>
      <c r="E672" s="252"/>
      <c r="F672" s="252"/>
      <c r="G672" s="252"/>
      <c r="H672" s="252"/>
      <c r="I672" s="252"/>
      <c r="J672" s="252"/>
      <c r="K672" s="252"/>
      <c r="L672" s="252"/>
      <c r="M672" s="252"/>
      <c r="N672" s="252"/>
      <c r="O672" s="252"/>
      <c r="P672" s="252"/>
      <c r="Q672" s="252"/>
      <c r="R672" s="252"/>
      <c r="S672" s="252"/>
      <c r="T672" s="252"/>
      <c r="U672" s="252"/>
      <c r="V672" s="252"/>
      <c r="W672" s="252"/>
      <c r="X672" s="252"/>
      <c r="Y672" s="252"/>
      <c r="Z672" s="252"/>
    </row>
    <row r="673" ht="15.75" customHeight="1">
      <c r="A673" s="252"/>
      <c r="B673" s="252"/>
      <c r="C673" s="252"/>
      <c r="D673" s="252"/>
      <c r="E673" s="252"/>
      <c r="F673" s="252"/>
      <c r="G673" s="252"/>
      <c r="H673" s="252"/>
      <c r="I673" s="252"/>
      <c r="J673" s="252"/>
      <c r="K673" s="252"/>
      <c r="L673" s="252"/>
      <c r="M673" s="252"/>
      <c r="N673" s="252"/>
      <c r="O673" s="252"/>
      <c r="P673" s="252"/>
      <c r="Q673" s="252"/>
      <c r="R673" s="252"/>
      <c r="S673" s="252"/>
      <c r="T673" s="252"/>
      <c r="U673" s="252"/>
      <c r="V673" s="252"/>
      <c r="W673" s="252"/>
      <c r="X673" s="252"/>
      <c r="Y673" s="252"/>
      <c r="Z673" s="252"/>
    </row>
    <row r="674" ht="15.75" customHeight="1">
      <c r="A674" s="252"/>
      <c r="B674" s="252"/>
      <c r="C674" s="252"/>
      <c r="D674" s="252"/>
      <c r="E674" s="252"/>
      <c r="F674" s="252"/>
      <c r="G674" s="252"/>
      <c r="H674" s="252"/>
      <c r="I674" s="252"/>
      <c r="J674" s="252"/>
      <c r="K674" s="252"/>
      <c r="L674" s="252"/>
      <c r="M674" s="252"/>
      <c r="N674" s="252"/>
      <c r="O674" s="252"/>
      <c r="P674" s="252"/>
      <c r="Q674" s="252"/>
      <c r="R674" s="252"/>
      <c r="S674" s="252"/>
      <c r="T674" s="252"/>
      <c r="U674" s="252"/>
      <c r="V674" s="252"/>
      <c r="W674" s="252"/>
      <c r="X674" s="252"/>
      <c r="Y674" s="252"/>
      <c r="Z674" s="252"/>
    </row>
    <row r="675" ht="15.75" customHeight="1">
      <c r="A675" s="252"/>
      <c r="B675" s="252"/>
      <c r="C675" s="252"/>
      <c r="D675" s="252"/>
      <c r="E675" s="252"/>
      <c r="F675" s="252"/>
      <c r="G675" s="252"/>
      <c r="H675" s="252"/>
      <c r="I675" s="252"/>
      <c r="J675" s="252"/>
      <c r="K675" s="252"/>
      <c r="L675" s="252"/>
      <c r="M675" s="252"/>
      <c r="N675" s="252"/>
      <c r="O675" s="252"/>
      <c r="P675" s="252"/>
      <c r="Q675" s="252"/>
      <c r="R675" s="252"/>
      <c r="S675" s="252"/>
      <c r="T675" s="252"/>
      <c r="U675" s="252"/>
      <c r="V675" s="252"/>
      <c r="W675" s="252"/>
      <c r="X675" s="252"/>
      <c r="Y675" s="252"/>
      <c r="Z675" s="252"/>
    </row>
    <row r="676" ht="15.75" customHeight="1">
      <c r="A676" s="252"/>
      <c r="B676" s="252"/>
      <c r="C676" s="252"/>
      <c r="D676" s="252"/>
      <c r="E676" s="252"/>
      <c r="F676" s="252"/>
      <c r="G676" s="252"/>
      <c r="H676" s="252"/>
      <c r="I676" s="252"/>
      <c r="J676" s="252"/>
      <c r="K676" s="252"/>
      <c r="L676" s="252"/>
      <c r="M676" s="252"/>
      <c r="N676" s="252"/>
      <c r="O676" s="252"/>
      <c r="P676" s="252"/>
      <c r="Q676" s="252"/>
      <c r="R676" s="252"/>
      <c r="S676" s="252"/>
      <c r="T676" s="252"/>
      <c r="U676" s="252"/>
      <c r="V676" s="252"/>
      <c r="W676" s="252"/>
      <c r="X676" s="252"/>
      <c r="Y676" s="252"/>
      <c r="Z676" s="252"/>
    </row>
    <row r="677" ht="15.75" customHeight="1">
      <c r="A677" s="252"/>
      <c r="B677" s="252"/>
      <c r="C677" s="252"/>
      <c r="D677" s="252"/>
      <c r="E677" s="252"/>
      <c r="F677" s="252"/>
      <c r="G677" s="252"/>
      <c r="H677" s="252"/>
      <c r="I677" s="252"/>
      <c r="J677" s="252"/>
      <c r="K677" s="252"/>
      <c r="L677" s="252"/>
      <c r="M677" s="252"/>
      <c r="N677" s="252"/>
      <c r="O677" s="252"/>
      <c r="P677" s="252"/>
      <c r="Q677" s="252"/>
      <c r="R677" s="252"/>
      <c r="S677" s="252"/>
      <c r="T677" s="252"/>
      <c r="U677" s="252"/>
      <c r="V677" s="252"/>
      <c r="W677" s="252"/>
      <c r="X677" s="252"/>
      <c r="Y677" s="252"/>
      <c r="Z677" s="252"/>
    </row>
    <row r="678" ht="15.75" customHeight="1">
      <c r="A678" s="252"/>
      <c r="B678" s="252"/>
      <c r="C678" s="252"/>
      <c r="D678" s="252"/>
      <c r="E678" s="252"/>
      <c r="F678" s="252"/>
      <c r="G678" s="252"/>
      <c r="H678" s="252"/>
      <c r="I678" s="252"/>
      <c r="J678" s="252"/>
      <c r="K678" s="252"/>
      <c r="L678" s="252"/>
      <c r="M678" s="252"/>
      <c r="N678" s="252"/>
      <c r="O678" s="252"/>
      <c r="P678" s="252"/>
      <c r="Q678" s="252"/>
      <c r="R678" s="252"/>
      <c r="S678" s="252"/>
      <c r="T678" s="252"/>
      <c r="U678" s="252"/>
      <c r="V678" s="252"/>
      <c r="W678" s="252"/>
      <c r="X678" s="252"/>
      <c r="Y678" s="252"/>
      <c r="Z678" s="252"/>
    </row>
    <row r="679" ht="15.75" customHeight="1">
      <c r="A679" s="252"/>
      <c r="B679" s="252"/>
      <c r="C679" s="252"/>
      <c r="D679" s="252"/>
      <c r="E679" s="252"/>
      <c r="F679" s="252"/>
      <c r="G679" s="252"/>
      <c r="H679" s="252"/>
      <c r="I679" s="252"/>
      <c r="J679" s="252"/>
      <c r="K679" s="252"/>
      <c r="L679" s="252"/>
      <c r="M679" s="252"/>
      <c r="N679" s="252"/>
      <c r="O679" s="252"/>
      <c r="P679" s="252"/>
      <c r="Q679" s="252"/>
      <c r="R679" s="252"/>
      <c r="S679" s="252"/>
      <c r="T679" s="252"/>
      <c r="U679" s="252"/>
      <c r="V679" s="252"/>
      <c r="W679" s="252"/>
      <c r="X679" s="252"/>
      <c r="Y679" s="252"/>
      <c r="Z679" s="252"/>
    </row>
    <row r="680" ht="15.75" customHeight="1">
      <c r="A680" s="252"/>
      <c r="B680" s="252"/>
      <c r="C680" s="252"/>
      <c r="D680" s="252"/>
      <c r="E680" s="252"/>
      <c r="F680" s="252"/>
      <c r="G680" s="252"/>
      <c r="H680" s="252"/>
      <c r="I680" s="252"/>
      <c r="J680" s="252"/>
      <c r="K680" s="252"/>
      <c r="L680" s="252"/>
      <c r="M680" s="252"/>
      <c r="N680" s="252"/>
      <c r="O680" s="252"/>
      <c r="P680" s="252"/>
      <c r="Q680" s="252"/>
      <c r="R680" s="252"/>
      <c r="S680" s="252"/>
      <c r="T680" s="252"/>
      <c r="U680" s="252"/>
      <c r="V680" s="252"/>
      <c r="W680" s="252"/>
      <c r="X680" s="252"/>
      <c r="Y680" s="252"/>
      <c r="Z680" s="252"/>
    </row>
    <row r="681" ht="15.75" customHeight="1">
      <c r="A681" s="252"/>
      <c r="B681" s="252"/>
      <c r="C681" s="252"/>
      <c r="D681" s="252"/>
      <c r="E681" s="252"/>
      <c r="F681" s="252"/>
      <c r="G681" s="252"/>
      <c r="H681" s="252"/>
      <c r="I681" s="252"/>
      <c r="J681" s="252"/>
      <c r="K681" s="252"/>
      <c r="L681" s="252"/>
      <c r="M681" s="252"/>
      <c r="N681" s="252"/>
      <c r="O681" s="252"/>
      <c r="P681" s="252"/>
      <c r="Q681" s="252"/>
      <c r="R681" s="252"/>
      <c r="S681" s="252"/>
      <c r="T681" s="252"/>
      <c r="U681" s="252"/>
      <c r="V681" s="252"/>
      <c r="W681" s="252"/>
      <c r="X681" s="252"/>
      <c r="Y681" s="252"/>
      <c r="Z681" s="252"/>
    </row>
    <row r="682" ht="15.75" customHeight="1">
      <c r="A682" s="252"/>
      <c r="B682" s="252"/>
      <c r="C682" s="252"/>
      <c r="D682" s="252"/>
      <c r="E682" s="252"/>
      <c r="F682" s="252"/>
      <c r="G682" s="252"/>
      <c r="H682" s="252"/>
      <c r="I682" s="252"/>
      <c r="J682" s="252"/>
      <c r="K682" s="252"/>
      <c r="L682" s="252"/>
      <c r="M682" s="252"/>
      <c r="N682" s="252"/>
      <c r="O682" s="252"/>
      <c r="P682" s="252"/>
      <c r="Q682" s="252"/>
      <c r="R682" s="252"/>
      <c r="S682" s="252"/>
      <c r="T682" s="252"/>
      <c r="U682" s="252"/>
      <c r="V682" s="252"/>
      <c r="W682" s="252"/>
      <c r="X682" s="252"/>
      <c r="Y682" s="252"/>
      <c r="Z682" s="252"/>
    </row>
    <row r="683" ht="15.75" customHeight="1">
      <c r="A683" s="252"/>
      <c r="B683" s="252"/>
      <c r="C683" s="252"/>
      <c r="D683" s="252"/>
      <c r="E683" s="252"/>
      <c r="F683" s="252"/>
      <c r="G683" s="252"/>
      <c r="H683" s="252"/>
      <c r="I683" s="252"/>
      <c r="J683" s="252"/>
      <c r="K683" s="252"/>
      <c r="L683" s="252"/>
      <c r="M683" s="252"/>
      <c r="N683" s="252"/>
      <c r="O683" s="252"/>
      <c r="P683" s="252"/>
      <c r="Q683" s="252"/>
      <c r="R683" s="252"/>
      <c r="S683" s="252"/>
      <c r="T683" s="252"/>
      <c r="U683" s="252"/>
      <c r="V683" s="252"/>
      <c r="W683" s="252"/>
      <c r="X683" s="252"/>
      <c r="Y683" s="252"/>
      <c r="Z683" s="252"/>
    </row>
    <row r="684" ht="15.75" customHeight="1">
      <c r="A684" s="252"/>
      <c r="B684" s="252"/>
      <c r="C684" s="252"/>
      <c r="D684" s="252"/>
      <c r="E684" s="252"/>
      <c r="F684" s="252"/>
      <c r="G684" s="252"/>
      <c r="H684" s="252"/>
      <c r="I684" s="252"/>
      <c r="J684" s="252"/>
      <c r="K684" s="252"/>
      <c r="L684" s="252"/>
      <c r="M684" s="252"/>
      <c r="N684" s="252"/>
      <c r="O684" s="252"/>
      <c r="P684" s="252"/>
      <c r="Q684" s="252"/>
      <c r="R684" s="252"/>
      <c r="S684" s="252"/>
      <c r="T684" s="252"/>
      <c r="U684" s="252"/>
      <c r="V684" s="252"/>
      <c r="W684" s="252"/>
      <c r="X684" s="252"/>
      <c r="Y684" s="252"/>
      <c r="Z684" s="252"/>
    </row>
    <row r="685" ht="15.75" customHeight="1">
      <c r="A685" s="252"/>
      <c r="B685" s="252"/>
      <c r="C685" s="252"/>
      <c r="D685" s="252"/>
      <c r="E685" s="252"/>
      <c r="F685" s="252"/>
      <c r="G685" s="252"/>
      <c r="H685" s="252"/>
      <c r="I685" s="252"/>
      <c r="J685" s="252"/>
      <c r="K685" s="252"/>
      <c r="L685" s="252"/>
      <c r="M685" s="252"/>
      <c r="N685" s="252"/>
      <c r="O685" s="252"/>
      <c r="P685" s="252"/>
      <c r="Q685" s="252"/>
      <c r="R685" s="252"/>
      <c r="S685" s="252"/>
      <c r="T685" s="252"/>
      <c r="U685" s="252"/>
      <c r="V685" s="252"/>
      <c r="W685" s="252"/>
      <c r="X685" s="252"/>
      <c r="Y685" s="252"/>
      <c r="Z685" s="252"/>
    </row>
    <row r="686" ht="15.75" customHeight="1">
      <c r="A686" s="252"/>
      <c r="B686" s="252"/>
      <c r="C686" s="252"/>
      <c r="D686" s="252"/>
      <c r="E686" s="252"/>
      <c r="F686" s="252"/>
      <c r="G686" s="252"/>
      <c r="H686" s="252"/>
      <c r="I686" s="252"/>
      <c r="J686" s="252"/>
      <c r="K686" s="252"/>
      <c r="L686" s="252"/>
      <c r="M686" s="252"/>
      <c r="N686" s="252"/>
      <c r="O686" s="252"/>
      <c r="P686" s="252"/>
      <c r="Q686" s="252"/>
      <c r="R686" s="252"/>
      <c r="S686" s="252"/>
      <c r="T686" s="252"/>
      <c r="U686" s="252"/>
      <c r="V686" s="252"/>
      <c r="W686" s="252"/>
      <c r="X686" s="252"/>
      <c r="Y686" s="252"/>
      <c r="Z686" s="252"/>
    </row>
    <row r="687" ht="15.75" customHeight="1">
      <c r="A687" s="252"/>
      <c r="B687" s="252"/>
      <c r="C687" s="252"/>
      <c r="D687" s="252"/>
      <c r="E687" s="252"/>
      <c r="F687" s="252"/>
      <c r="G687" s="252"/>
      <c r="H687" s="252"/>
      <c r="I687" s="252"/>
      <c r="J687" s="252"/>
      <c r="K687" s="252"/>
      <c r="L687" s="252"/>
      <c r="M687" s="252"/>
      <c r="N687" s="252"/>
      <c r="O687" s="252"/>
      <c r="P687" s="252"/>
      <c r="Q687" s="252"/>
      <c r="R687" s="252"/>
      <c r="S687" s="252"/>
      <c r="T687" s="252"/>
      <c r="U687" s="252"/>
      <c r="V687" s="252"/>
      <c r="W687" s="252"/>
      <c r="X687" s="252"/>
      <c r="Y687" s="252"/>
      <c r="Z687" s="252"/>
    </row>
    <row r="688" ht="15.75" customHeight="1">
      <c r="A688" s="252"/>
      <c r="B688" s="252"/>
      <c r="C688" s="252"/>
      <c r="D688" s="252"/>
      <c r="E688" s="252"/>
      <c r="F688" s="252"/>
      <c r="G688" s="252"/>
      <c r="H688" s="252"/>
      <c r="I688" s="252"/>
      <c r="J688" s="252"/>
      <c r="K688" s="252"/>
      <c r="L688" s="252"/>
      <c r="M688" s="252"/>
      <c r="N688" s="252"/>
      <c r="O688" s="252"/>
      <c r="P688" s="252"/>
      <c r="Q688" s="252"/>
      <c r="R688" s="252"/>
      <c r="S688" s="252"/>
      <c r="T688" s="252"/>
      <c r="U688" s="252"/>
      <c r="V688" s="252"/>
      <c r="W688" s="252"/>
      <c r="X688" s="252"/>
      <c r="Y688" s="252"/>
      <c r="Z688" s="252"/>
    </row>
    <row r="689" ht="15.75" customHeight="1">
      <c r="A689" s="252"/>
      <c r="B689" s="252"/>
      <c r="C689" s="252"/>
      <c r="D689" s="252"/>
      <c r="E689" s="252"/>
      <c r="F689" s="252"/>
      <c r="G689" s="252"/>
      <c r="H689" s="252"/>
      <c r="I689" s="252"/>
      <c r="J689" s="252"/>
      <c r="K689" s="252"/>
      <c r="L689" s="252"/>
      <c r="M689" s="252"/>
      <c r="N689" s="252"/>
      <c r="O689" s="252"/>
      <c r="P689" s="252"/>
      <c r="Q689" s="252"/>
      <c r="R689" s="252"/>
      <c r="S689" s="252"/>
      <c r="T689" s="252"/>
      <c r="U689" s="252"/>
      <c r="V689" s="252"/>
      <c r="W689" s="252"/>
      <c r="X689" s="252"/>
      <c r="Y689" s="252"/>
      <c r="Z689" s="252"/>
    </row>
    <row r="690" ht="15.75" customHeight="1">
      <c r="A690" s="252"/>
      <c r="B690" s="252"/>
      <c r="C690" s="252"/>
      <c r="D690" s="252"/>
      <c r="E690" s="252"/>
      <c r="F690" s="252"/>
      <c r="G690" s="252"/>
      <c r="H690" s="252"/>
      <c r="I690" s="252"/>
      <c r="J690" s="252"/>
      <c r="K690" s="252"/>
      <c r="L690" s="252"/>
      <c r="M690" s="252"/>
      <c r="N690" s="252"/>
      <c r="O690" s="252"/>
      <c r="P690" s="252"/>
      <c r="Q690" s="252"/>
      <c r="R690" s="252"/>
      <c r="S690" s="252"/>
      <c r="T690" s="252"/>
      <c r="U690" s="252"/>
      <c r="V690" s="252"/>
      <c r="W690" s="252"/>
      <c r="X690" s="252"/>
      <c r="Y690" s="252"/>
      <c r="Z690" s="252"/>
    </row>
    <row r="691" ht="15.75" customHeight="1">
      <c r="A691" s="252"/>
      <c r="B691" s="252"/>
      <c r="C691" s="252"/>
      <c r="D691" s="252"/>
      <c r="E691" s="252"/>
      <c r="F691" s="252"/>
      <c r="G691" s="252"/>
      <c r="H691" s="252"/>
      <c r="I691" s="252"/>
      <c r="J691" s="252"/>
      <c r="K691" s="252"/>
      <c r="L691" s="252"/>
      <c r="M691" s="252"/>
      <c r="N691" s="252"/>
      <c r="O691" s="252"/>
      <c r="P691" s="252"/>
      <c r="Q691" s="252"/>
      <c r="R691" s="252"/>
      <c r="S691" s="252"/>
      <c r="T691" s="252"/>
      <c r="U691" s="252"/>
      <c r="V691" s="252"/>
      <c r="W691" s="252"/>
      <c r="X691" s="252"/>
      <c r="Y691" s="252"/>
      <c r="Z691" s="252"/>
    </row>
    <row r="692" ht="15.75" customHeight="1">
      <c r="A692" s="252"/>
      <c r="B692" s="252"/>
      <c r="C692" s="252"/>
      <c r="D692" s="252"/>
      <c r="E692" s="252"/>
      <c r="F692" s="252"/>
      <c r="G692" s="252"/>
      <c r="H692" s="252"/>
      <c r="I692" s="252"/>
      <c r="J692" s="252"/>
      <c r="K692" s="252"/>
      <c r="L692" s="252"/>
      <c r="M692" s="252"/>
      <c r="N692" s="252"/>
      <c r="O692" s="252"/>
      <c r="P692" s="252"/>
      <c r="Q692" s="252"/>
      <c r="R692" s="252"/>
      <c r="S692" s="252"/>
      <c r="T692" s="252"/>
      <c r="U692" s="252"/>
      <c r="V692" s="252"/>
      <c r="W692" s="252"/>
      <c r="X692" s="252"/>
      <c r="Y692" s="252"/>
      <c r="Z692" s="252"/>
    </row>
    <row r="693" ht="15.75" customHeight="1">
      <c r="A693" s="252"/>
      <c r="B693" s="252"/>
      <c r="C693" s="252"/>
      <c r="D693" s="252"/>
      <c r="E693" s="252"/>
      <c r="F693" s="252"/>
      <c r="G693" s="252"/>
      <c r="H693" s="252"/>
      <c r="I693" s="252"/>
      <c r="J693" s="252"/>
      <c r="K693" s="252"/>
      <c r="L693" s="252"/>
      <c r="M693" s="252"/>
      <c r="N693" s="252"/>
      <c r="O693" s="252"/>
      <c r="P693" s="252"/>
      <c r="Q693" s="252"/>
      <c r="R693" s="252"/>
      <c r="S693" s="252"/>
      <c r="T693" s="252"/>
      <c r="U693" s="252"/>
      <c r="V693" s="252"/>
      <c r="W693" s="252"/>
      <c r="X693" s="252"/>
      <c r="Y693" s="252"/>
      <c r="Z693" s="252"/>
    </row>
    <row r="694" ht="15.75" customHeight="1">
      <c r="A694" s="252"/>
      <c r="B694" s="252"/>
      <c r="C694" s="252"/>
      <c r="D694" s="252"/>
      <c r="E694" s="252"/>
      <c r="F694" s="252"/>
      <c r="G694" s="252"/>
      <c r="H694" s="252"/>
      <c r="I694" s="252"/>
      <c r="J694" s="252"/>
      <c r="K694" s="252"/>
      <c r="L694" s="252"/>
      <c r="M694" s="252"/>
      <c r="N694" s="252"/>
      <c r="O694" s="252"/>
      <c r="P694" s="252"/>
      <c r="Q694" s="252"/>
      <c r="R694" s="252"/>
      <c r="S694" s="252"/>
      <c r="T694" s="252"/>
      <c r="U694" s="252"/>
      <c r="V694" s="252"/>
      <c r="W694" s="252"/>
      <c r="X694" s="252"/>
      <c r="Y694" s="252"/>
      <c r="Z694" s="252"/>
    </row>
    <row r="695" ht="15.75" customHeight="1">
      <c r="A695" s="252"/>
      <c r="B695" s="252"/>
      <c r="C695" s="252"/>
      <c r="D695" s="252"/>
      <c r="E695" s="252"/>
      <c r="F695" s="252"/>
      <c r="G695" s="252"/>
      <c r="H695" s="252"/>
      <c r="I695" s="252"/>
      <c r="J695" s="252"/>
      <c r="K695" s="252"/>
      <c r="L695" s="252"/>
      <c r="M695" s="252"/>
      <c r="N695" s="252"/>
      <c r="O695" s="252"/>
      <c r="P695" s="252"/>
      <c r="Q695" s="252"/>
      <c r="R695" s="252"/>
      <c r="S695" s="252"/>
      <c r="T695" s="252"/>
      <c r="U695" s="252"/>
      <c r="V695" s="252"/>
      <c r="W695" s="252"/>
      <c r="X695" s="252"/>
      <c r="Y695" s="252"/>
      <c r="Z695" s="252"/>
    </row>
    <row r="696" ht="15.75" customHeight="1">
      <c r="A696" s="252"/>
      <c r="B696" s="252"/>
      <c r="C696" s="252"/>
      <c r="D696" s="252"/>
      <c r="E696" s="252"/>
      <c r="F696" s="252"/>
      <c r="G696" s="252"/>
      <c r="H696" s="252"/>
      <c r="I696" s="252"/>
      <c r="J696" s="252"/>
      <c r="K696" s="252"/>
      <c r="L696" s="252"/>
      <c r="M696" s="252"/>
      <c r="N696" s="252"/>
      <c r="O696" s="252"/>
      <c r="P696" s="252"/>
      <c r="Q696" s="252"/>
      <c r="R696" s="252"/>
      <c r="S696" s="252"/>
      <c r="T696" s="252"/>
      <c r="U696" s="252"/>
      <c r="V696" s="252"/>
      <c r="W696" s="252"/>
      <c r="X696" s="252"/>
      <c r="Y696" s="252"/>
      <c r="Z696" s="252"/>
    </row>
    <row r="697" ht="15.75" customHeight="1">
      <c r="A697" s="252"/>
      <c r="B697" s="252"/>
      <c r="C697" s="252"/>
      <c r="D697" s="252"/>
      <c r="E697" s="252"/>
      <c r="F697" s="252"/>
      <c r="G697" s="252"/>
      <c r="H697" s="252"/>
      <c r="I697" s="252"/>
      <c r="J697" s="252"/>
      <c r="K697" s="252"/>
      <c r="L697" s="252"/>
      <c r="M697" s="252"/>
      <c r="N697" s="252"/>
      <c r="O697" s="252"/>
      <c r="P697" s="252"/>
      <c r="Q697" s="252"/>
      <c r="R697" s="252"/>
      <c r="S697" s="252"/>
      <c r="T697" s="252"/>
      <c r="U697" s="252"/>
      <c r="V697" s="252"/>
      <c r="W697" s="252"/>
      <c r="X697" s="252"/>
      <c r="Y697" s="252"/>
      <c r="Z697" s="252"/>
    </row>
    <row r="698" ht="15.75" customHeight="1">
      <c r="A698" s="252"/>
      <c r="B698" s="252"/>
      <c r="C698" s="252"/>
      <c r="D698" s="252"/>
      <c r="E698" s="252"/>
      <c r="F698" s="252"/>
      <c r="G698" s="252"/>
      <c r="H698" s="252"/>
      <c r="I698" s="252"/>
      <c r="J698" s="252"/>
      <c r="K698" s="252"/>
      <c r="L698" s="252"/>
      <c r="M698" s="252"/>
      <c r="N698" s="252"/>
      <c r="O698" s="252"/>
      <c r="P698" s="252"/>
      <c r="Q698" s="252"/>
      <c r="R698" s="252"/>
      <c r="S698" s="252"/>
      <c r="T698" s="252"/>
      <c r="U698" s="252"/>
      <c r="V698" s="252"/>
      <c r="W698" s="252"/>
      <c r="X698" s="252"/>
      <c r="Y698" s="252"/>
      <c r="Z698" s="252"/>
    </row>
    <row r="699" ht="15.75" customHeight="1">
      <c r="A699" s="252"/>
      <c r="B699" s="252"/>
      <c r="C699" s="252"/>
      <c r="D699" s="252"/>
      <c r="E699" s="252"/>
      <c r="F699" s="252"/>
      <c r="G699" s="252"/>
      <c r="H699" s="252"/>
      <c r="I699" s="252"/>
      <c r="J699" s="252"/>
      <c r="K699" s="252"/>
      <c r="L699" s="252"/>
      <c r="M699" s="252"/>
      <c r="N699" s="252"/>
      <c r="O699" s="252"/>
      <c r="P699" s="252"/>
      <c r="Q699" s="252"/>
      <c r="R699" s="252"/>
      <c r="S699" s="252"/>
      <c r="T699" s="252"/>
      <c r="U699" s="252"/>
      <c r="V699" s="252"/>
      <c r="W699" s="252"/>
      <c r="X699" s="252"/>
      <c r="Y699" s="252"/>
      <c r="Z699" s="252"/>
    </row>
    <row r="700" ht="15.75" customHeight="1">
      <c r="A700" s="252"/>
      <c r="B700" s="252"/>
      <c r="C700" s="252"/>
      <c r="D700" s="252"/>
      <c r="E700" s="252"/>
      <c r="F700" s="252"/>
      <c r="G700" s="252"/>
      <c r="H700" s="252"/>
      <c r="I700" s="252"/>
      <c r="J700" s="252"/>
      <c r="K700" s="252"/>
      <c r="L700" s="252"/>
      <c r="M700" s="252"/>
      <c r="N700" s="252"/>
      <c r="O700" s="252"/>
      <c r="P700" s="252"/>
      <c r="Q700" s="252"/>
      <c r="R700" s="252"/>
      <c r="S700" s="252"/>
      <c r="T700" s="252"/>
      <c r="U700" s="252"/>
      <c r="V700" s="252"/>
      <c r="W700" s="252"/>
      <c r="X700" s="252"/>
      <c r="Y700" s="252"/>
      <c r="Z700" s="252"/>
    </row>
    <row r="701" ht="15.75" customHeight="1">
      <c r="A701" s="252"/>
      <c r="B701" s="252"/>
      <c r="C701" s="252"/>
      <c r="D701" s="252"/>
      <c r="E701" s="252"/>
      <c r="F701" s="252"/>
      <c r="G701" s="252"/>
      <c r="H701" s="252"/>
      <c r="I701" s="252"/>
      <c r="J701" s="252"/>
      <c r="K701" s="252"/>
      <c r="L701" s="252"/>
      <c r="M701" s="252"/>
      <c r="N701" s="252"/>
      <c r="O701" s="252"/>
      <c r="P701" s="252"/>
      <c r="Q701" s="252"/>
      <c r="R701" s="252"/>
      <c r="S701" s="252"/>
      <c r="T701" s="252"/>
      <c r="U701" s="252"/>
      <c r="V701" s="252"/>
      <c r="W701" s="252"/>
      <c r="X701" s="252"/>
      <c r="Y701" s="252"/>
      <c r="Z701" s="252"/>
    </row>
    <row r="702" ht="15.75" customHeight="1">
      <c r="A702" s="252"/>
      <c r="B702" s="252"/>
      <c r="C702" s="252"/>
      <c r="D702" s="252"/>
      <c r="E702" s="252"/>
      <c r="F702" s="252"/>
      <c r="G702" s="252"/>
      <c r="H702" s="252"/>
      <c r="I702" s="252"/>
      <c r="J702" s="252"/>
      <c r="K702" s="252"/>
      <c r="L702" s="252"/>
      <c r="M702" s="252"/>
      <c r="N702" s="252"/>
      <c r="O702" s="252"/>
      <c r="P702" s="252"/>
      <c r="Q702" s="252"/>
      <c r="R702" s="252"/>
      <c r="S702" s="252"/>
      <c r="T702" s="252"/>
      <c r="U702" s="252"/>
      <c r="V702" s="252"/>
      <c r="W702" s="252"/>
      <c r="X702" s="252"/>
      <c r="Y702" s="252"/>
      <c r="Z702" s="252"/>
    </row>
    <row r="703" ht="15.75" customHeight="1">
      <c r="A703" s="252"/>
      <c r="B703" s="252"/>
      <c r="C703" s="252"/>
      <c r="D703" s="252"/>
      <c r="E703" s="252"/>
      <c r="F703" s="252"/>
      <c r="G703" s="252"/>
      <c r="H703" s="252"/>
      <c r="I703" s="252"/>
      <c r="J703" s="252"/>
      <c r="K703" s="252"/>
      <c r="L703" s="252"/>
      <c r="M703" s="252"/>
      <c r="N703" s="252"/>
      <c r="O703" s="252"/>
      <c r="P703" s="252"/>
      <c r="Q703" s="252"/>
      <c r="R703" s="252"/>
      <c r="S703" s="252"/>
      <c r="T703" s="252"/>
      <c r="U703" s="252"/>
      <c r="V703" s="252"/>
      <c r="W703" s="252"/>
      <c r="X703" s="252"/>
      <c r="Y703" s="252"/>
      <c r="Z703" s="252"/>
    </row>
    <row r="704" ht="15.75" customHeight="1">
      <c r="A704" s="252"/>
      <c r="B704" s="252"/>
      <c r="C704" s="252"/>
      <c r="D704" s="252"/>
      <c r="E704" s="252"/>
      <c r="F704" s="252"/>
      <c r="G704" s="252"/>
      <c r="H704" s="252"/>
      <c r="I704" s="252"/>
      <c r="J704" s="252"/>
      <c r="K704" s="252"/>
      <c r="L704" s="252"/>
      <c r="M704" s="252"/>
      <c r="N704" s="252"/>
      <c r="O704" s="252"/>
      <c r="P704" s="252"/>
      <c r="Q704" s="252"/>
      <c r="R704" s="252"/>
      <c r="S704" s="252"/>
      <c r="T704" s="252"/>
      <c r="U704" s="252"/>
      <c r="V704" s="252"/>
      <c r="W704" s="252"/>
      <c r="X704" s="252"/>
      <c r="Y704" s="252"/>
      <c r="Z704" s="252"/>
    </row>
    <row r="705" ht="15.75" customHeight="1">
      <c r="A705" s="252"/>
      <c r="B705" s="252"/>
      <c r="C705" s="252"/>
      <c r="D705" s="252"/>
      <c r="E705" s="252"/>
      <c r="F705" s="252"/>
      <c r="G705" s="252"/>
      <c r="H705" s="252"/>
      <c r="I705" s="252"/>
      <c r="J705" s="252"/>
      <c r="K705" s="252"/>
      <c r="L705" s="252"/>
      <c r="M705" s="252"/>
      <c r="N705" s="252"/>
      <c r="O705" s="252"/>
      <c r="P705" s="252"/>
      <c r="Q705" s="252"/>
      <c r="R705" s="252"/>
      <c r="S705" s="252"/>
      <c r="T705" s="252"/>
      <c r="U705" s="252"/>
      <c r="V705" s="252"/>
      <c r="W705" s="252"/>
      <c r="X705" s="252"/>
      <c r="Y705" s="252"/>
      <c r="Z705" s="252"/>
    </row>
    <row r="706" ht="15.75" customHeight="1">
      <c r="A706" s="252"/>
      <c r="B706" s="252"/>
      <c r="C706" s="252"/>
      <c r="D706" s="252"/>
      <c r="E706" s="252"/>
      <c r="F706" s="252"/>
      <c r="G706" s="252"/>
      <c r="H706" s="252"/>
      <c r="I706" s="252"/>
      <c r="J706" s="252"/>
      <c r="K706" s="252"/>
      <c r="L706" s="252"/>
      <c r="M706" s="252"/>
      <c r="N706" s="252"/>
      <c r="O706" s="252"/>
      <c r="P706" s="252"/>
      <c r="Q706" s="252"/>
      <c r="R706" s="252"/>
      <c r="S706" s="252"/>
      <c r="T706" s="252"/>
      <c r="U706" s="252"/>
      <c r="V706" s="252"/>
      <c r="W706" s="252"/>
      <c r="X706" s="252"/>
      <c r="Y706" s="252"/>
      <c r="Z706" s="252"/>
    </row>
    <row r="707" ht="15.75" customHeight="1">
      <c r="A707" s="252"/>
      <c r="B707" s="252"/>
      <c r="C707" s="252"/>
      <c r="D707" s="252"/>
      <c r="E707" s="252"/>
      <c r="F707" s="252"/>
      <c r="G707" s="252"/>
      <c r="H707" s="252"/>
      <c r="I707" s="252"/>
      <c r="J707" s="252"/>
      <c r="K707" s="252"/>
      <c r="L707" s="252"/>
      <c r="M707" s="252"/>
      <c r="N707" s="252"/>
      <c r="O707" s="252"/>
      <c r="P707" s="252"/>
      <c r="Q707" s="252"/>
      <c r="R707" s="252"/>
      <c r="S707" s="252"/>
      <c r="T707" s="252"/>
      <c r="U707" s="252"/>
      <c r="V707" s="252"/>
      <c r="W707" s="252"/>
      <c r="X707" s="252"/>
      <c r="Y707" s="252"/>
      <c r="Z707" s="252"/>
    </row>
    <row r="708" ht="15.75" customHeight="1">
      <c r="A708" s="252"/>
      <c r="B708" s="252"/>
      <c r="C708" s="252"/>
      <c r="D708" s="252"/>
      <c r="E708" s="252"/>
      <c r="F708" s="252"/>
      <c r="G708" s="252"/>
      <c r="H708" s="252"/>
      <c r="I708" s="252"/>
      <c r="J708" s="252"/>
      <c r="K708" s="252"/>
      <c r="L708" s="252"/>
      <c r="M708" s="252"/>
      <c r="N708" s="252"/>
      <c r="O708" s="252"/>
      <c r="P708" s="252"/>
      <c r="Q708" s="252"/>
      <c r="R708" s="252"/>
      <c r="S708" s="252"/>
      <c r="T708" s="252"/>
      <c r="U708" s="252"/>
      <c r="V708" s="252"/>
      <c r="W708" s="252"/>
      <c r="X708" s="252"/>
      <c r="Y708" s="252"/>
      <c r="Z708" s="252"/>
    </row>
    <row r="709" ht="15.75" customHeight="1">
      <c r="A709" s="252"/>
      <c r="B709" s="252"/>
      <c r="C709" s="252"/>
      <c r="D709" s="252"/>
      <c r="E709" s="252"/>
      <c r="F709" s="252"/>
      <c r="G709" s="252"/>
      <c r="H709" s="252"/>
      <c r="I709" s="252"/>
      <c r="J709" s="252"/>
      <c r="K709" s="252"/>
      <c r="L709" s="252"/>
      <c r="M709" s="252"/>
      <c r="N709" s="252"/>
      <c r="O709" s="252"/>
      <c r="P709" s="252"/>
      <c r="Q709" s="252"/>
      <c r="R709" s="252"/>
      <c r="S709" s="252"/>
      <c r="T709" s="252"/>
      <c r="U709" s="252"/>
      <c r="V709" s="252"/>
      <c r="W709" s="252"/>
      <c r="X709" s="252"/>
      <c r="Y709" s="252"/>
      <c r="Z709" s="252"/>
    </row>
    <row r="710" ht="15.75" customHeight="1">
      <c r="A710" s="252"/>
      <c r="B710" s="252"/>
      <c r="C710" s="252"/>
      <c r="D710" s="252"/>
      <c r="E710" s="252"/>
      <c r="F710" s="252"/>
      <c r="G710" s="252"/>
      <c r="H710" s="252"/>
      <c r="I710" s="252"/>
      <c r="J710" s="252"/>
      <c r="K710" s="252"/>
      <c r="L710" s="252"/>
      <c r="M710" s="252"/>
      <c r="N710" s="252"/>
      <c r="O710" s="252"/>
      <c r="P710" s="252"/>
      <c r="Q710" s="252"/>
      <c r="R710" s="252"/>
      <c r="S710" s="252"/>
      <c r="T710" s="252"/>
      <c r="U710" s="252"/>
      <c r="V710" s="252"/>
      <c r="W710" s="252"/>
      <c r="X710" s="252"/>
      <c r="Y710" s="252"/>
      <c r="Z710" s="252"/>
    </row>
    <row r="711" ht="15.75" customHeight="1">
      <c r="A711" s="252"/>
      <c r="B711" s="252"/>
      <c r="C711" s="252"/>
      <c r="D711" s="252"/>
      <c r="E711" s="252"/>
      <c r="F711" s="252"/>
      <c r="G711" s="252"/>
      <c r="H711" s="252"/>
      <c r="I711" s="252"/>
      <c r="J711" s="252"/>
      <c r="K711" s="252"/>
      <c r="L711" s="252"/>
      <c r="M711" s="252"/>
      <c r="N711" s="252"/>
      <c r="O711" s="252"/>
      <c r="P711" s="252"/>
      <c r="Q711" s="252"/>
      <c r="R711" s="252"/>
      <c r="S711" s="252"/>
      <c r="T711" s="252"/>
      <c r="U711" s="252"/>
      <c r="V711" s="252"/>
      <c r="W711" s="252"/>
      <c r="X711" s="252"/>
      <c r="Y711" s="252"/>
      <c r="Z711" s="252"/>
    </row>
    <row r="712" ht="15.75" customHeight="1">
      <c r="A712" s="252"/>
      <c r="B712" s="252"/>
      <c r="C712" s="252"/>
      <c r="D712" s="252"/>
      <c r="E712" s="252"/>
      <c r="F712" s="252"/>
      <c r="G712" s="252"/>
      <c r="H712" s="252"/>
      <c r="I712" s="252"/>
      <c r="J712" s="252"/>
      <c r="K712" s="252"/>
      <c r="L712" s="252"/>
      <c r="M712" s="252"/>
      <c r="N712" s="252"/>
      <c r="O712" s="252"/>
      <c r="P712" s="252"/>
      <c r="Q712" s="252"/>
      <c r="R712" s="252"/>
      <c r="S712" s="252"/>
      <c r="T712" s="252"/>
      <c r="U712" s="252"/>
      <c r="V712" s="252"/>
      <c r="W712" s="252"/>
      <c r="X712" s="252"/>
      <c r="Y712" s="252"/>
      <c r="Z712" s="252"/>
    </row>
    <row r="713" ht="15.75" customHeight="1">
      <c r="A713" s="252"/>
      <c r="B713" s="252"/>
      <c r="C713" s="252"/>
      <c r="D713" s="252"/>
      <c r="E713" s="252"/>
      <c r="F713" s="252"/>
      <c r="G713" s="252"/>
      <c r="H713" s="252"/>
      <c r="I713" s="252"/>
      <c r="J713" s="252"/>
      <c r="K713" s="252"/>
      <c r="L713" s="252"/>
      <c r="M713" s="252"/>
      <c r="N713" s="252"/>
      <c r="O713" s="252"/>
      <c r="P713" s="252"/>
      <c r="Q713" s="252"/>
      <c r="R713" s="252"/>
      <c r="S713" s="252"/>
      <c r="T713" s="252"/>
      <c r="U713" s="252"/>
      <c r="V713" s="252"/>
      <c r="W713" s="252"/>
      <c r="X713" s="252"/>
      <c r="Y713" s="252"/>
      <c r="Z713" s="252"/>
    </row>
    <row r="714" ht="15.75" customHeight="1">
      <c r="A714" s="252"/>
      <c r="B714" s="252"/>
      <c r="C714" s="252"/>
      <c r="D714" s="252"/>
      <c r="E714" s="252"/>
      <c r="F714" s="252"/>
      <c r="G714" s="252"/>
      <c r="H714" s="252"/>
      <c r="I714" s="252"/>
      <c r="J714" s="252"/>
      <c r="K714" s="252"/>
      <c r="L714" s="252"/>
      <c r="M714" s="252"/>
      <c r="N714" s="252"/>
      <c r="O714" s="252"/>
      <c r="P714" s="252"/>
      <c r="Q714" s="252"/>
      <c r="R714" s="252"/>
      <c r="S714" s="252"/>
      <c r="T714" s="252"/>
      <c r="U714" s="252"/>
      <c r="V714" s="252"/>
      <c r="W714" s="252"/>
      <c r="X714" s="252"/>
      <c r="Y714" s="252"/>
      <c r="Z714" s="252"/>
    </row>
    <row r="715" ht="15.75" customHeight="1">
      <c r="A715" s="252"/>
      <c r="B715" s="252"/>
      <c r="C715" s="252"/>
      <c r="D715" s="252"/>
      <c r="E715" s="252"/>
      <c r="F715" s="252"/>
      <c r="G715" s="252"/>
      <c r="H715" s="252"/>
      <c r="I715" s="252"/>
      <c r="J715" s="252"/>
      <c r="K715" s="252"/>
      <c r="L715" s="252"/>
      <c r="M715" s="252"/>
      <c r="N715" s="252"/>
      <c r="O715" s="252"/>
      <c r="P715" s="252"/>
      <c r="Q715" s="252"/>
      <c r="R715" s="252"/>
      <c r="S715" s="252"/>
      <c r="T715" s="252"/>
      <c r="U715" s="252"/>
      <c r="V715" s="252"/>
      <c r="W715" s="252"/>
      <c r="X715" s="252"/>
      <c r="Y715" s="252"/>
      <c r="Z715" s="252"/>
    </row>
    <row r="716" ht="15.75" customHeight="1">
      <c r="A716" s="252"/>
      <c r="B716" s="252"/>
      <c r="C716" s="252"/>
      <c r="D716" s="252"/>
      <c r="E716" s="252"/>
      <c r="F716" s="252"/>
      <c r="G716" s="252"/>
      <c r="H716" s="252"/>
      <c r="I716" s="252"/>
      <c r="J716" s="252"/>
      <c r="K716" s="252"/>
      <c r="L716" s="252"/>
      <c r="M716" s="252"/>
      <c r="N716" s="252"/>
      <c r="O716" s="252"/>
      <c r="P716" s="252"/>
      <c r="Q716" s="252"/>
      <c r="R716" s="252"/>
      <c r="S716" s="252"/>
      <c r="T716" s="252"/>
      <c r="U716" s="252"/>
      <c r="V716" s="252"/>
      <c r="W716" s="252"/>
      <c r="X716" s="252"/>
      <c r="Y716" s="252"/>
      <c r="Z716" s="252"/>
    </row>
    <row r="717" ht="15.75" customHeight="1">
      <c r="A717" s="252"/>
      <c r="B717" s="252"/>
      <c r="C717" s="252"/>
      <c r="D717" s="252"/>
      <c r="E717" s="252"/>
      <c r="F717" s="252"/>
      <c r="G717" s="252"/>
      <c r="H717" s="252"/>
      <c r="I717" s="252"/>
      <c r="J717" s="252"/>
      <c r="K717" s="252"/>
      <c r="L717" s="252"/>
      <c r="M717" s="252"/>
      <c r="N717" s="252"/>
      <c r="O717" s="252"/>
      <c r="P717" s="252"/>
      <c r="Q717" s="252"/>
      <c r="R717" s="252"/>
      <c r="S717" s="252"/>
      <c r="T717" s="252"/>
      <c r="U717" s="252"/>
      <c r="V717" s="252"/>
      <c r="W717" s="252"/>
      <c r="X717" s="252"/>
      <c r="Y717" s="252"/>
      <c r="Z717" s="252"/>
    </row>
    <row r="718" ht="15.75" customHeight="1">
      <c r="A718" s="252"/>
      <c r="B718" s="252"/>
      <c r="C718" s="252"/>
      <c r="D718" s="252"/>
      <c r="E718" s="252"/>
      <c r="F718" s="252"/>
      <c r="G718" s="252"/>
      <c r="H718" s="252"/>
      <c r="I718" s="252"/>
      <c r="J718" s="252"/>
      <c r="K718" s="252"/>
      <c r="L718" s="252"/>
      <c r="M718" s="252"/>
      <c r="N718" s="252"/>
      <c r="O718" s="252"/>
      <c r="P718" s="252"/>
      <c r="Q718" s="252"/>
      <c r="R718" s="252"/>
      <c r="S718" s="252"/>
      <c r="T718" s="252"/>
      <c r="U718" s="252"/>
      <c r="V718" s="252"/>
      <c r="W718" s="252"/>
      <c r="X718" s="252"/>
      <c r="Y718" s="252"/>
      <c r="Z718" s="252"/>
    </row>
    <row r="719" ht="15.75" customHeight="1">
      <c r="A719" s="252"/>
      <c r="B719" s="252"/>
      <c r="C719" s="252"/>
      <c r="D719" s="252"/>
      <c r="E719" s="252"/>
      <c r="F719" s="252"/>
      <c r="G719" s="252"/>
      <c r="H719" s="252"/>
      <c r="I719" s="252"/>
      <c r="J719" s="252"/>
      <c r="K719" s="252"/>
      <c r="L719" s="252"/>
      <c r="M719" s="252"/>
      <c r="N719" s="252"/>
      <c r="O719" s="252"/>
      <c r="P719" s="252"/>
      <c r="Q719" s="252"/>
      <c r="R719" s="252"/>
      <c r="S719" s="252"/>
      <c r="T719" s="252"/>
      <c r="U719" s="252"/>
      <c r="V719" s="252"/>
      <c r="W719" s="252"/>
      <c r="X719" s="252"/>
      <c r="Y719" s="252"/>
      <c r="Z719" s="252"/>
    </row>
    <row r="720" ht="15.75" customHeight="1">
      <c r="A720" s="252"/>
      <c r="B720" s="252"/>
      <c r="C720" s="252"/>
      <c r="D720" s="252"/>
      <c r="E720" s="252"/>
      <c r="F720" s="252"/>
      <c r="G720" s="252"/>
      <c r="H720" s="252"/>
      <c r="I720" s="252"/>
      <c r="J720" s="252"/>
      <c r="K720" s="252"/>
      <c r="L720" s="252"/>
      <c r="M720" s="252"/>
      <c r="N720" s="252"/>
      <c r="O720" s="252"/>
      <c r="P720" s="252"/>
      <c r="Q720" s="252"/>
      <c r="R720" s="252"/>
      <c r="S720" s="252"/>
      <c r="T720" s="252"/>
      <c r="U720" s="252"/>
      <c r="V720" s="252"/>
      <c r="W720" s="252"/>
      <c r="X720" s="252"/>
      <c r="Y720" s="252"/>
      <c r="Z720" s="252"/>
    </row>
    <row r="721" ht="15.75" customHeight="1">
      <c r="A721" s="252"/>
      <c r="B721" s="252"/>
      <c r="C721" s="252"/>
      <c r="D721" s="252"/>
      <c r="E721" s="252"/>
      <c r="F721" s="252"/>
      <c r="G721" s="252"/>
      <c r="H721" s="252"/>
      <c r="I721" s="252"/>
      <c r="J721" s="252"/>
      <c r="K721" s="252"/>
      <c r="L721" s="252"/>
      <c r="M721" s="252"/>
      <c r="N721" s="252"/>
      <c r="O721" s="252"/>
      <c r="P721" s="252"/>
      <c r="Q721" s="252"/>
      <c r="R721" s="252"/>
      <c r="S721" s="252"/>
      <c r="T721" s="252"/>
      <c r="U721" s="252"/>
      <c r="V721" s="252"/>
      <c r="W721" s="252"/>
      <c r="X721" s="252"/>
      <c r="Y721" s="252"/>
      <c r="Z721" s="252"/>
    </row>
    <row r="722" ht="15.75" customHeight="1">
      <c r="A722" s="252"/>
      <c r="B722" s="252"/>
      <c r="C722" s="252"/>
      <c r="D722" s="252"/>
      <c r="E722" s="252"/>
      <c r="F722" s="252"/>
      <c r="G722" s="252"/>
      <c r="H722" s="252"/>
      <c r="I722" s="252"/>
      <c r="J722" s="252"/>
      <c r="K722" s="252"/>
      <c r="L722" s="252"/>
      <c r="M722" s="252"/>
      <c r="N722" s="252"/>
      <c r="O722" s="252"/>
      <c r="P722" s="252"/>
      <c r="Q722" s="252"/>
      <c r="R722" s="252"/>
      <c r="S722" s="252"/>
      <c r="T722" s="252"/>
      <c r="U722" s="252"/>
      <c r="V722" s="252"/>
      <c r="W722" s="252"/>
      <c r="X722" s="252"/>
      <c r="Y722" s="252"/>
      <c r="Z722" s="252"/>
    </row>
    <row r="723" ht="15.75" customHeight="1">
      <c r="A723" s="252"/>
      <c r="B723" s="252"/>
      <c r="C723" s="252"/>
      <c r="D723" s="252"/>
      <c r="E723" s="252"/>
      <c r="F723" s="252"/>
      <c r="G723" s="252"/>
      <c r="H723" s="252"/>
      <c r="I723" s="252"/>
      <c r="J723" s="252"/>
      <c r="K723" s="252"/>
      <c r="L723" s="252"/>
      <c r="M723" s="252"/>
      <c r="N723" s="252"/>
      <c r="O723" s="252"/>
      <c r="P723" s="252"/>
      <c r="Q723" s="252"/>
      <c r="R723" s="252"/>
      <c r="S723" s="252"/>
      <c r="T723" s="252"/>
      <c r="U723" s="252"/>
      <c r="V723" s="252"/>
      <c r="W723" s="252"/>
      <c r="X723" s="252"/>
      <c r="Y723" s="252"/>
      <c r="Z723" s="252"/>
    </row>
    <row r="724" ht="15.75" customHeight="1">
      <c r="A724" s="252"/>
      <c r="B724" s="252"/>
      <c r="C724" s="252"/>
      <c r="D724" s="252"/>
      <c r="E724" s="252"/>
      <c r="F724" s="252"/>
      <c r="G724" s="252"/>
      <c r="H724" s="252"/>
      <c r="I724" s="252"/>
      <c r="J724" s="252"/>
      <c r="K724" s="252"/>
      <c r="L724" s="252"/>
      <c r="M724" s="252"/>
      <c r="N724" s="252"/>
      <c r="O724" s="252"/>
      <c r="P724" s="252"/>
      <c r="Q724" s="252"/>
      <c r="R724" s="252"/>
      <c r="S724" s="252"/>
      <c r="T724" s="252"/>
      <c r="U724" s="252"/>
      <c r="V724" s="252"/>
      <c r="W724" s="252"/>
      <c r="X724" s="252"/>
      <c r="Y724" s="252"/>
      <c r="Z724" s="252"/>
    </row>
    <row r="725" ht="15.75" customHeight="1">
      <c r="A725" s="252"/>
      <c r="B725" s="252"/>
      <c r="C725" s="252"/>
      <c r="D725" s="252"/>
      <c r="E725" s="252"/>
      <c r="F725" s="252"/>
      <c r="G725" s="252"/>
      <c r="H725" s="252"/>
      <c r="I725" s="252"/>
      <c r="J725" s="252"/>
      <c r="K725" s="252"/>
      <c r="L725" s="252"/>
      <c r="M725" s="252"/>
      <c r="N725" s="252"/>
      <c r="O725" s="252"/>
      <c r="P725" s="252"/>
      <c r="Q725" s="252"/>
      <c r="R725" s="252"/>
      <c r="S725" s="252"/>
      <c r="T725" s="252"/>
      <c r="U725" s="252"/>
      <c r="V725" s="252"/>
      <c r="W725" s="252"/>
      <c r="X725" s="252"/>
      <c r="Y725" s="252"/>
      <c r="Z725" s="252"/>
    </row>
    <row r="726" ht="15.75" customHeight="1">
      <c r="A726" s="252"/>
      <c r="B726" s="252"/>
      <c r="C726" s="252"/>
      <c r="D726" s="252"/>
      <c r="E726" s="252"/>
      <c r="F726" s="252"/>
      <c r="G726" s="252"/>
      <c r="H726" s="252"/>
      <c r="I726" s="252"/>
      <c r="J726" s="252"/>
      <c r="K726" s="252"/>
      <c r="L726" s="252"/>
      <c r="M726" s="252"/>
      <c r="N726" s="252"/>
      <c r="O726" s="252"/>
      <c r="P726" s="252"/>
      <c r="Q726" s="252"/>
      <c r="R726" s="252"/>
      <c r="S726" s="252"/>
      <c r="T726" s="252"/>
      <c r="U726" s="252"/>
      <c r="V726" s="252"/>
      <c r="W726" s="252"/>
      <c r="X726" s="252"/>
      <c r="Y726" s="252"/>
      <c r="Z726" s="252"/>
    </row>
    <row r="727" ht="15.75" customHeight="1">
      <c r="A727" s="252"/>
      <c r="B727" s="252"/>
      <c r="C727" s="252"/>
      <c r="D727" s="252"/>
      <c r="E727" s="252"/>
      <c r="F727" s="252"/>
      <c r="G727" s="252"/>
      <c r="H727" s="252"/>
      <c r="I727" s="252"/>
      <c r="J727" s="252"/>
      <c r="K727" s="252"/>
      <c r="L727" s="252"/>
      <c r="M727" s="252"/>
      <c r="N727" s="252"/>
      <c r="O727" s="252"/>
      <c r="P727" s="252"/>
      <c r="Q727" s="252"/>
      <c r="R727" s="252"/>
      <c r="S727" s="252"/>
      <c r="T727" s="252"/>
      <c r="U727" s="252"/>
      <c r="V727" s="252"/>
      <c r="W727" s="252"/>
      <c r="X727" s="252"/>
      <c r="Y727" s="252"/>
      <c r="Z727" s="252"/>
    </row>
    <row r="728" ht="15.75" customHeight="1">
      <c r="A728" s="252"/>
      <c r="B728" s="252"/>
      <c r="C728" s="252"/>
      <c r="D728" s="252"/>
      <c r="E728" s="252"/>
      <c r="F728" s="252"/>
      <c r="G728" s="252"/>
      <c r="H728" s="252"/>
      <c r="I728" s="252"/>
      <c r="J728" s="252"/>
      <c r="K728" s="252"/>
      <c r="L728" s="252"/>
      <c r="M728" s="252"/>
      <c r="N728" s="252"/>
      <c r="O728" s="252"/>
      <c r="P728" s="252"/>
      <c r="Q728" s="252"/>
      <c r="R728" s="252"/>
      <c r="S728" s="252"/>
      <c r="T728" s="252"/>
      <c r="U728" s="252"/>
      <c r="V728" s="252"/>
      <c r="W728" s="252"/>
      <c r="X728" s="252"/>
      <c r="Y728" s="252"/>
      <c r="Z728" s="252"/>
    </row>
    <row r="729" ht="15.75" customHeight="1">
      <c r="A729" s="252"/>
      <c r="B729" s="252"/>
      <c r="C729" s="252"/>
      <c r="D729" s="252"/>
      <c r="E729" s="252"/>
      <c r="F729" s="252"/>
      <c r="G729" s="252"/>
      <c r="H729" s="252"/>
      <c r="I729" s="252"/>
      <c r="J729" s="252"/>
      <c r="K729" s="252"/>
      <c r="L729" s="252"/>
      <c r="M729" s="252"/>
      <c r="N729" s="252"/>
      <c r="O729" s="252"/>
      <c r="P729" s="252"/>
      <c r="Q729" s="252"/>
      <c r="R729" s="252"/>
      <c r="S729" s="252"/>
      <c r="T729" s="252"/>
      <c r="U729" s="252"/>
      <c r="V729" s="252"/>
      <c r="W729" s="252"/>
      <c r="X729" s="252"/>
      <c r="Y729" s="252"/>
      <c r="Z729" s="252"/>
    </row>
    <row r="730" ht="15.75" customHeight="1">
      <c r="A730" s="252"/>
      <c r="B730" s="252"/>
      <c r="C730" s="252"/>
      <c r="D730" s="252"/>
      <c r="E730" s="252"/>
      <c r="F730" s="252"/>
      <c r="G730" s="252"/>
      <c r="H730" s="252"/>
      <c r="I730" s="252"/>
      <c r="J730" s="252"/>
      <c r="K730" s="252"/>
      <c r="L730" s="252"/>
      <c r="M730" s="252"/>
      <c r="N730" s="252"/>
      <c r="O730" s="252"/>
      <c r="P730" s="252"/>
      <c r="Q730" s="252"/>
      <c r="R730" s="252"/>
      <c r="S730" s="252"/>
      <c r="T730" s="252"/>
      <c r="U730" s="252"/>
      <c r="V730" s="252"/>
      <c r="W730" s="252"/>
      <c r="X730" s="252"/>
      <c r="Y730" s="252"/>
      <c r="Z730" s="252"/>
    </row>
    <row r="731" ht="15.75" customHeight="1">
      <c r="A731" s="252"/>
      <c r="B731" s="252"/>
      <c r="C731" s="252"/>
      <c r="D731" s="252"/>
      <c r="E731" s="252"/>
      <c r="F731" s="252"/>
      <c r="G731" s="252"/>
      <c r="H731" s="252"/>
      <c r="I731" s="252"/>
      <c r="J731" s="252"/>
      <c r="K731" s="252"/>
      <c r="L731" s="252"/>
      <c r="M731" s="252"/>
      <c r="N731" s="252"/>
      <c r="O731" s="252"/>
      <c r="P731" s="252"/>
      <c r="Q731" s="252"/>
      <c r="R731" s="252"/>
      <c r="S731" s="252"/>
      <c r="T731" s="252"/>
      <c r="U731" s="252"/>
      <c r="V731" s="252"/>
      <c r="W731" s="252"/>
      <c r="X731" s="252"/>
      <c r="Y731" s="252"/>
      <c r="Z731" s="252"/>
    </row>
    <row r="732" ht="15.75" customHeight="1">
      <c r="A732" s="252"/>
      <c r="B732" s="252"/>
      <c r="C732" s="252"/>
      <c r="D732" s="252"/>
      <c r="E732" s="252"/>
      <c r="F732" s="252"/>
      <c r="G732" s="252"/>
      <c r="H732" s="252"/>
      <c r="I732" s="252"/>
      <c r="J732" s="252"/>
      <c r="K732" s="252"/>
      <c r="L732" s="252"/>
      <c r="M732" s="252"/>
      <c r="N732" s="252"/>
      <c r="O732" s="252"/>
      <c r="P732" s="252"/>
      <c r="Q732" s="252"/>
      <c r="R732" s="252"/>
      <c r="S732" s="252"/>
      <c r="T732" s="252"/>
      <c r="U732" s="252"/>
      <c r="V732" s="252"/>
      <c r="W732" s="252"/>
      <c r="X732" s="252"/>
      <c r="Y732" s="252"/>
      <c r="Z732" s="252"/>
    </row>
    <row r="733" ht="15.75" customHeight="1">
      <c r="A733" s="252"/>
      <c r="B733" s="252"/>
      <c r="C733" s="252"/>
      <c r="D733" s="252"/>
      <c r="E733" s="252"/>
      <c r="F733" s="252"/>
      <c r="G733" s="252"/>
      <c r="H733" s="252"/>
      <c r="I733" s="252"/>
      <c r="J733" s="252"/>
      <c r="K733" s="252"/>
      <c r="L733" s="252"/>
      <c r="M733" s="252"/>
      <c r="N733" s="252"/>
      <c r="O733" s="252"/>
      <c r="P733" s="252"/>
      <c r="Q733" s="252"/>
      <c r="R733" s="252"/>
      <c r="S733" s="252"/>
      <c r="T733" s="252"/>
      <c r="U733" s="252"/>
      <c r="V733" s="252"/>
      <c r="W733" s="252"/>
      <c r="X733" s="252"/>
      <c r="Y733" s="252"/>
      <c r="Z733" s="252"/>
    </row>
    <row r="734" ht="15.75" customHeight="1">
      <c r="A734" s="252"/>
      <c r="B734" s="252"/>
      <c r="C734" s="252"/>
      <c r="D734" s="252"/>
      <c r="E734" s="252"/>
      <c r="F734" s="252"/>
      <c r="G734" s="252"/>
      <c r="H734" s="252"/>
      <c r="I734" s="252"/>
      <c r="J734" s="252"/>
      <c r="K734" s="252"/>
      <c r="L734" s="252"/>
      <c r="M734" s="252"/>
      <c r="N734" s="252"/>
      <c r="O734" s="252"/>
      <c r="P734" s="252"/>
      <c r="Q734" s="252"/>
      <c r="R734" s="252"/>
      <c r="S734" s="252"/>
      <c r="T734" s="252"/>
      <c r="U734" s="252"/>
      <c r="V734" s="252"/>
      <c r="W734" s="252"/>
      <c r="X734" s="252"/>
      <c r="Y734" s="252"/>
      <c r="Z734" s="252"/>
    </row>
    <row r="735" ht="15.75" customHeight="1">
      <c r="A735" s="252"/>
      <c r="B735" s="252"/>
      <c r="C735" s="252"/>
      <c r="D735" s="252"/>
      <c r="E735" s="252"/>
      <c r="F735" s="252"/>
      <c r="G735" s="252"/>
      <c r="H735" s="252"/>
      <c r="I735" s="252"/>
      <c r="J735" s="252"/>
      <c r="K735" s="252"/>
      <c r="L735" s="252"/>
      <c r="M735" s="252"/>
      <c r="N735" s="252"/>
      <c r="O735" s="252"/>
      <c r="P735" s="252"/>
      <c r="Q735" s="252"/>
      <c r="R735" s="252"/>
      <c r="S735" s="252"/>
      <c r="T735" s="252"/>
      <c r="U735" s="252"/>
      <c r="V735" s="252"/>
      <c r="W735" s="252"/>
      <c r="X735" s="252"/>
      <c r="Y735" s="252"/>
      <c r="Z735" s="252"/>
    </row>
    <row r="736" ht="15.75" customHeight="1">
      <c r="A736" s="252"/>
      <c r="B736" s="252"/>
      <c r="C736" s="252"/>
      <c r="D736" s="252"/>
      <c r="E736" s="252"/>
      <c r="F736" s="252"/>
      <c r="G736" s="252"/>
      <c r="H736" s="252"/>
      <c r="I736" s="252"/>
      <c r="J736" s="252"/>
      <c r="K736" s="252"/>
      <c r="L736" s="252"/>
      <c r="M736" s="252"/>
      <c r="N736" s="252"/>
      <c r="O736" s="252"/>
      <c r="P736" s="252"/>
      <c r="Q736" s="252"/>
      <c r="R736" s="252"/>
      <c r="S736" s="252"/>
      <c r="T736" s="252"/>
      <c r="U736" s="252"/>
      <c r="V736" s="252"/>
      <c r="W736" s="252"/>
      <c r="X736" s="252"/>
      <c r="Y736" s="252"/>
      <c r="Z736" s="252"/>
    </row>
    <row r="737" ht="15.75" customHeight="1">
      <c r="A737" s="252"/>
      <c r="B737" s="252"/>
      <c r="C737" s="252"/>
      <c r="D737" s="252"/>
      <c r="E737" s="252"/>
      <c r="F737" s="252"/>
      <c r="G737" s="252"/>
      <c r="H737" s="252"/>
      <c r="I737" s="252"/>
      <c r="J737" s="252"/>
      <c r="K737" s="252"/>
      <c r="L737" s="252"/>
      <c r="M737" s="252"/>
      <c r="N737" s="252"/>
      <c r="O737" s="252"/>
      <c r="P737" s="252"/>
      <c r="Q737" s="252"/>
      <c r="R737" s="252"/>
      <c r="S737" s="252"/>
      <c r="T737" s="252"/>
      <c r="U737" s="252"/>
      <c r="V737" s="252"/>
      <c r="W737" s="252"/>
      <c r="X737" s="252"/>
      <c r="Y737" s="252"/>
      <c r="Z737" s="252"/>
    </row>
    <row r="738" ht="15.75" customHeight="1">
      <c r="A738" s="252"/>
      <c r="B738" s="252"/>
      <c r="C738" s="252"/>
      <c r="D738" s="252"/>
      <c r="E738" s="252"/>
      <c r="F738" s="252"/>
      <c r="G738" s="252"/>
      <c r="H738" s="252"/>
      <c r="I738" s="252"/>
      <c r="J738" s="252"/>
      <c r="K738" s="252"/>
      <c r="L738" s="252"/>
      <c r="M738" s="252"/>
      <c r="N738" s="252"/>
      <c r="O738" s="252"/>
      <c r="P738" s="252"/>
      <c r="Q738" s="252"/>
      <c r="R738" s="252"/>
      <c r="S738" s="252"/>
      <c r="T738" s="252"/>
      <c r="U738" s="252"/>
      <c r="V738" s="252"/>
      <c r="W738" s="252"/>
      <c r="X738" s="252"/>
      <c r="Y738" s="252"/>
      <c r="Z738" s="252"/>
    </row>
    <row r="739" ht="15.75" customHeight="1">
      <c r="A739" s="252"/>
      <c r="B739" s="252"/>
      <c r="C739" s="252"/>
      <c r="D739" s="252"/>
      <c r="E739" s="252"/>
      <c r="F739" s="252"/>
      <c r="G739" s="252"/>
      <c r="H739" s="252"/>
      <c r="I739" s="252"/>
      <c r="J739" s="252"/>
      <c r="K739" s="252"/>
      <c r="L739" s="252"/>
      <c r="M739" s="252"/>
      <c r="N739" s="252"/>
      <c r="O739" s="252"/>
      <c r="P739" s="252"/>
      <c r="Q739" s="252"/>
      <c r="R739" s="252"/>
      <c r="S739" s="252"/>
      <c r="T739" s="252"/>
      <c r="U739" s="252"/>
      <c r="V739" s="252"/>
      <c r="W739" s="252"/>
      <c r="X739" s="252"/>
      <c r="Y739" s="252"/>
      <c r="Z739" s="252"/>
    </row>
    <row r="740" ht="15.75" customHeight="1">
      <c r="A740" s="252"/>
      <c r="B740" s="252"/>
      <c r="C740" s="252"/>
      <c r="D740" s="252"/>
      <c r="E740" s="252"/>
      <c r="F740" s="252"/>
      <c r="G740" s="252"/>
      <c r="H740" s="252"/>
      <c r="I740" s="252"/>
      <c r="J740" s="252"/>
      <c r="K740" s="252"/>
      <c r="L740" s="252"/>
      <c r="M740" s="252"/>
      <c r="N740" s="252"/>
      <c r="O740" s="252"/>
      <c r="P740" s="252"/>
      <c r="Q740" s="252"/>
      <c r="R740" s="252"/>
      <c r="S740" s="252"/>
      <c r="T740" s="252"/>
      <c r="U740" s="252"/>
      <c r="V740" s="252"/>
      <c r="W740" s="252"/>
      <c r="X740" s="252"/>
      <c r="Y740" s="252"/>
      <c r="Z740" s="252"/>
    </row>
    <row r="741" ht="15.75" customHeight="1">
      <c r="A741" s="252"/>
      <c r="B741" s="252"/>
      <c r="C741" s="252"/>
      <c r="D741" s="252"/>
      <c r="E741" s="252"/>
      <c r="F741" s="252"/>
      <c r="G741" s="252"/>
      <c r="H741" s="252"/>
      <c r="I741" s="252"/>
      <c r="J741" s="252"/>
      <c r="K741" s="252"/>
      <c r="L741" s="252"/>
      <c r="M741" s="252"/>
      <c r="N741" s="252"/>
      <c r="O741" s="252"/>
      <c r="P741" s="252"/>
      <c r="Q741" s="252"/>
      <c r="R741" s="252"/>
      <c r="S741" s="252"/>
      <c r="T741" s="252"/>
      <c r="U741" s="252"/>
      <c r="V741" s="252"/>
      <c r="W741" s="252"/>
      <c r="X741" s="252"/>
      <c r="Y741" s="252"/>
      <c r="Z741" s="252"/>
    </row>
    <row r="742" ht="15.75" customHeight="1">
      <c r="A742" s="252"/>
      <c r="B742" s="252"/>
      <c r="C742" s="252"/>
      <c r="D742" s="252"/>
      <c r="E742" s="252"/>
      <c r="F742" s="252"/>
      <c r="G742" s="252"/>
      <c r="H742" s="252"/>
      <c r="I742" s="252"/>
      <c r="J742" s="252"/>
      <c r="K742" s="252"/>
      <c r="L742" s="252"/>
      <c r="M742" s="252"/>
      <c r="N742" s="252"/>
      <c r="O742" s="252"/>
      <c r="P742" s="252"/>
      <c r="Q742" s="252"/>
      <c r="R742" s="252"/>
      <c r="S742" s="252"/>
      <c r="T742" s="252"/>
      <c r="U742" s="252"/>
      <c r="V742" s="252"/>
      <c r="W742" s="252"/>
      <c r="X742" s="252"/>
      <c r="Y742" s="252"/>
      <c r="Z742" s="252"/>
    </row>
    <row r="743" ht="15.75" customHeight="1">
      <c r="A743" s="252"/>
      <c r="B743" s="252"/>
      <c r="C743" s="252"/>
      <c r="D743" s="252"/>
      <c r="E743" s="252"/>
      <c r="F743" s="252"/>
      <c r="G743" s="252"/>
      <c r="H743" s="252"/>
      <c r="I743" s="252"/>
      <c r="J743" s="252"/>
      <c r="K743" s="252"/>
      <c r="L743" s="252"/>
      <c r="M743" s="252"/>
      <c r="N743" s="252"/>
      <c r="O743" s="252"/>
      <c r="P743" s="252"/>
      <c r="Q743" s="252"/>
      <c r="R743" s="252"/>
      <c r="S743" s="252"/>
      <c r="T743" s="252"/>
      <c r="U743" s="252"/>
      <c r="V743" s="252"/>
      <c r="W743" s="252"/>
      <c r="X743" s="252"/>
      <c r="Y743" s="252"/>
      <c r="Z743" s="252"/>
    </row>
    <row r="744" ht="15.75" customHeight="1">
      <c r="A744" s="252"/>
      <c r="B744" s="252"/>
      <c r="C744" s="252"/>
      <c r="D744" s="252"/>
      <c r="E744" s="252"/>
      <c r="F744" s="252"/>
      <c r="G744" s="252"/>
      <c r="H744" s="252"/>
      <c r="I744" s="252"/>
      <c r="J744" s="252"/>
      <c r="K744" s="252"/>
      <c r="L744" s="252"/>
      <c r="M744" s="252"/>
      <c r="N744" s="252"/>
      <c r="O744" s="252"/>
      <c r="P744" s="252"/>
      <c r="Q744" s="252"/>
      <c r="R744" s="252"/>
      <c r="S744" s="252"/>
      <c r="T744" s="252"/>
      <c r="U744" s="252"/>
      <c r="V744" s="252"/>
      <c r="W744" s="252"/>
      <c r="X744" s="252"/>
      <c r="Y744" s="252"/>
      <c r="Z744" s="252"/>
    </row>
    <row r="745" ht="15.75" customHeight="1">
      <c r="A745" s="252"/>
      <c r="B745" s="252"/>
      <c r="C745" s="252"/>
      <c r="D745" s="252"/>
      <c r="E745" s="252"/>
      <c r="F745" s="252"/>
      <c r="G745" s="252"/>
      <c r="H745" s="252"/>
      <c r="I745" s="252"/>
      <c r="J745" s="252"/>
      <c r="K745" s="252"/>
      <c r="L745" s="252"/>
      <c r="M745" s="252"/>
      <c r="N745" s="252"/>
      <c r="O745" s="252"/>
      <c r="P745" s="252"/>
      <c r="Q745" s="252"/>
      <c r="R745" s="252"/>
      <c r="S745" s="252"/>
      <c r="T745" s="252"/>
      <c r="U745" s="252"/>
      <c r="V745" s="252"/>
      <c r="W745" s="252"/>
      <c r="X745" s="252"/>
      <c r="Y745" s="252"/>
      <c r="Z745" s="252"/>
    </row>
    <row r="746" ht="15.75" customHeight="1">
      <c r="A746" s="252"/>
      <c r="B746" s="252"/>
      <c r="C746" s="252"/>
      <c r="D746" s="252"/>
      <c r="E746" s="252"/>
      <c r="F746" s="252"/>
      <c r="G746" s="252"/>
      <c r="H746" s="252"/>
      <c r="I746" s="252"/>
      <c r="J746" s="252"/>
      <c r="K746" s="252"/>
      <c r="L746" s="252"/>
      <c r="M746" s="252"/>
      <c r="N746" s="252"/>
      <c r="O746" s="252"/>
      <c r="P746" s="252"/>
      <c r="Q746" s="252"/>
      <c r="R746" s="252"/>
      <c r="S746" s="252"/>
      <c r="T746" s="252"/>
      <c r="U746" s="252"/>
      <c r="V746" s="252"/>
      <c r="W746" s="252"/>
      <c r="X746" s="252"/>
      <c r="Y746" s="252"/>
      <c r="Z746" s="252"/>
    </row>
    <row r="747" ht="15.75" customHeight="1">
      <c r="A747" s="252"/>
      <c r="B747" s="252"/>
      <c r="C747" s="252"/>
      <c r="D747" s="252"/>
      <c r="E747" s="252"/>
      <c r="F747" s="252"/>
      <c r="G747" s="252"/>
      <c r="H747" s="252"/>
      <c r="I747" s="252"/>
      <c r="J747" s="252"/>
      <c r="K747" s="252"/>
      <c r="L747" s="252"/>
      <c r="M747" s="252"/>
      <c r="N747" s="252"/>
      <c r="O747" s="252"/>
      <c r="P747" s="252"/>
      <c r="Q747" s="252"/>
      <c r="R747" s="252"/>
      <c r="S747" s="252"/>
      <c r="T747" s="252"/>
      <c r="U747" s="252"/>
      <c r="V747" s="252"/>
      <c r="W747" s="252"/>
      <c r="X747" s="252"/>
      <c r="Y747" s="252"/>
      <c r="Z747" s="252"/>
    </row>
    <row r="748" ht="15.75" customHeight="1">
      <c r="A748" s="252"/>
      <c r="B748" s="252"/>
      <c r="C748" s="252"/>
      <c r="D748" s="252"/>
      <c r="E748" s="252"/>
      <c r="F748" s="252"/>
      <c r="G748" s="252"/>
      <c r="H748" s="252"/>
      <c r="I748" s="252"/>
      <c r="J748" s="252"/>
      <c r="K748" s="252"/>
      <c r="L748" s="252"/>
      <c r="M748" s="252"/>
      <c r="N748" s="252"/>
      <c r="O748" s="252"/>
      <c r="P748" s="252"/>
      <c r="Q748" s="252"/>
      <c r="R748" s="252"/>
      <c r="S748" s="252"/>
      <c r="T748" s="252"/>
      <c r="U748" s="252"/>
      <c r="V748" s="252"/>
      <c r="W748" s="252"/>
      <c r="X748" s="252"/>
      <c r="Y748" s="252"/>
      <c r="Z748" s="252"/>
    </row>
    <row r="749" ht="15.75" customHeight="1">
      <c r="A749" s="252"/>
      <c r="B749" s="252"/>
      <c r="C749" s="252"/>
      <c r="D749" s="252"/>
      <c r="E749" s="252"/>
      <c r="F749" s="252"/>
      <c r="G749" s="252"/>
      <c r="H749" s="252"/>
      <c r="I749" s="252"/>
      <c r="J749" s="252"/>
      <c r="K749" s="252"/>
      <c r="L749" s="252"/>
      <c r="M749" s="252"/>
      <c r="N749" s="252"/>
      <c r="O749" s="252"/>
      <c r="P749" s="252"/>
      <c r="Q749" s="252"/>
      <c r="R749" s="252"/>
      <c r="S749" s="252"/>
      <c r="T749" s="252"/>
      <c r="U749" s="252"/>
      <c r="V749" s="252"/>
      <c r="W749" s="252"/>
      <c r="X749" s="252"/>
      <c r="Y749" s="252"/>
      <c r="Z749" s="252"/>
    </row>
    <row r="750" ht="15.75" customHeight="1">
      <c r="A750" s="252"/>
      <c r="B750" s="252"/>
      <c r="C750" s="252"/>
      <c r="D750" s="252"/>
      <c r="E750" s="252"/>
      <c r="F750" s="252"/>
      <c r="G750" s="252"/>
      <c r="H750" s="252"/>
      <c r="I750" s="252"/>
      <c r="J750" s="252"/>
      <c r="K750" s="252"/>
      <c r="L750" s="252"/>
      <c r="M750" s="252"/>
      <c r="N750" s="252"/>
      <c r="O750" s="252"/>
      <c r="P750" s="252"/>
      <c r="Q750" s="252"/>
      <c r="R750" s="252"/>
      <c r="S750" s="252"/>
      <c r="T750" s="252"/>
      <c r="U750" s="252"/>
      <c r="V750" s="252"/>
      <c r="W750" s="252"/>
      <c r="X750" s="252"/>
      <c r="Y750" s="252"/>
      <c r="Z750" s="252"/>
    </row>
    <row r="751" ht="15.75" customHeight="1">
      <c r="A751" s="252"/>
      <c r="B751" s="252"/>
      <c r="C751" s="252"/>
      <c r="D751" s="252"/>
      <c r="E751" s="252"/>
      <c r="F751" s="252"/>
      <c r="G751" s="252"/>
      <c r="H751" s="252"/>
      <c r="I751" s="252"/>
      <c r="J751" s="252"/>
      <c r="K751" s="252"/>
      <c r="L751" s="252"/>
      <c r="M751" s="252"/>
      <c r="N751" s="252"/>
      <c r="O751" s="252"/>
      <c r="P751" s="252"/>
      <c r="Q751" s="252"/>
      <c r="R751" s="252"/>
      <c r="S751" s="252"/>
      <c r="T751" s="252"/>
      <c r="U751" s="252"/>
      <c r="V751" s="252"/>
      <c r="W751" s="252"/>
      <c r="X751" s="252"/>
      <c r="Y751" s="252"/>
      <c r="Z751" s="252"/>
    </row>
    <row r="752" ht="15.75" customHeight="1">
      <c r="A752" s="252"/>
      <c r="B752" s="252"/>
      <c r="C752" s="252"/>
      <c r="D752" s="252"/>
      <c r="E752" s="252"/>
      <c r="F752" s="252"/>
      <c r="G752" s="252"/>
      <c r="H752" s="252"/>
      <c r="I752" s="252"/>
      <c r="J752" s="252"/>
      <c r="K752" s="252"/>
      <c r="L752" s="252"/>
      <c r="M752" s="252"/>
      <c r="N752" s="252"/>
      <c r="O752" s="252"/>
      <c r="P752" s="252"/>
      <c r="Q752" s="252"/>
      <c r="R752" s="252"/>
      <c r="S752" s="252"/>
      <c r="T752" s="252"/>
      <c r="U752" s="252"/>
      <c r="V752" s="252"/>
      <c r="W752" s="252"/>
      <c r="X752" s="252"/>
      <c r="Y752" s="252"/>
      <c r="Z752" s="252"/>
    </row>
    <row r="753" ht="15.75" customHeight="1">
      <c r="A753" s="252"/>
      <c r="B753" s="252"/>
      <c r="C753" s="252"/>
      <c r="D753" s="252"/>
      <c r="E753" s="252"/>
      <c r="F753" s="252"/>
      <c r="G753" s="252"/>
      <c r="H753" s="252"/>
      <c r="I753" s="252"/>
      <c r="J753" s="252"/>
      <c r="K753" s="252"/>
      <c r="L753" s="252"/>
      <c r="M753" s="252"/>
      <c r="N753" s="252"/>
      <c r="O753" s="252"/>
      <c r="P753" s="252"/>
      <c r="Q753" s="252"/>
      <c r="R753" s="252"/>
      <c r="S753" s="252"/>
      <c r="T753" s="252"/>
      <c r="U753" s="252"/>
      <c r="V753" s="252"/>
      <c r="W753" s="252"/>
      <c r="X753" s="252"/>
      <c r="Y753" s="252"/>
      <c r="Z753" s="252"/>
    </row>
    <row r="754" ht="15.75" customHeight="1">
      <c r="A754" s="252"/>
      <c r="B754" s="252"/>
      <c r="C754" s="252"/>
      <c r="D754" s="252"/>
      <c r="E754" s="252"/>
      <c r="F754" s="252"/>
      <c r="G754" s="252"/>
      <c r="H754" s="252"/>
      <c r="I754" s="252"/>
      <c r="J754" s="252"/>
      <c r="K754" s="252"/>
      <c r="L754" s="252"/>
      <c r="M754" s="252"/>
      <c r="N754" s="252"/>
      <c r="O754" s="252"/>
      <c r="P754" s="252"/>
      <c r="Q754" s="252"/>
      <c r="R754" s="252"/>
      <c r="S754" s="252"/>
      <c r="T754" s="252"/>
      <c r="U754" s="252"/>
      <c r="V754" s="252"/>
      <c r="W754" s="252"/>
      <c r="X754" s="252"/>
      <c r="Y754" s="252"/>
      <c r="Z754" s="252"/>
    </row>
    <row r="755" ht="15.75" customHeight="1">
      <c r="A755" s="252"/>
      <c r="B755" s="252"/>
      <c r="C755" s="252"/>
      <c r="D755" s="252"/>
      <c r="E755" s="252"/>
      <c r="F755" s="252"/>
      <c r="G755" s="252"/>
      <c r="H755" s="252"/>
      <c r="I755" s="252"/>
      <c r="J755" s="252"/>
      <c r="K755" s="252"/>
      <c r="L755" s="252"/>
      <c r="M755" s="252"/>
      <c r="N755" s="252"/>
      <c r="O755" s="252"/>
      <c r="P755" s="252"/>
      <c r="Q755" s="252"/>
      <c r="R755" s="252"/>
      <c r="S755" s="252"/>
      <c r="T755" s="252"/>
      <c r="U755" s="252"/>
      <c r="V755" s="252"/>
      <c r="W755" s="252"/>
      <c r="X755" s="252"/>
      <c r="Y755" s="252"/>
      <c r="Z755" s="252"/>
    </row>
    <row r="756" ht="15.75" customHeight="1">
      <c r="A756" s="252"/>
      <c r="B756" s="252"/>
      <c r="C756" s="252"/>
      <c r="D756" s="252"/>
      <c r="E756" s="252"/>
      <c r="F756" s="252"/>
      <c r="G756" s="252"/>
      <c r="H756" s="252"/>
      <c r="I756" s="252"/>
      <c r="J756" s="252"/>
      <c r="K756" s="252"/>
      <c r="L756" s="252"/>
      <c r="M756" s="252"/>
      <c r="N756" s="252"/>
      <c r="O756" s="252"/>
      <c r="P756" s="252"/>
      <c r="Q756" s="252"/>
      <c r="R756" s="252"/>
      <c r="S756" s="252"/>
      <c r="T756" s="252"/>
      <c r="U756" s="252"/>
      <c r="V756" s="252"/>
      <c r="W756" s="252"/>
      <c r="X756" s="252"/>
      <c r="Y756" s="252"/>
      <c r="Z756" s="252"/>
    </row>
    <row r="757" ht="15.75" customHeight="1">
      <c r="A757" s="252"/>
      <c r="B757" s="252"/>
      <c r="C757" s="252"/>
      <c r="D757" s="252"/>
      <c r="E757" s="252"/>
      <c r="F757" s="252"/>
      <c r="G757" s="252"/>
      <c r="H757" s="252"/>
      <c r="I757" s="252"/>
      <c r="J757" s="252"/>
      <c r="K757" s="252"/>
      <c r="L757" s="252"/>
      <c r="M757" s="252"/>
      <c r="N757" s="252"/>
      <c r="O757" s="252"/>
      <c r="P757" s="252"/>
      <c r="Q757" s="252"/>
      <c r="R757" s="252"/>
      <c r="S757" s="252"/>
      <c r="T757" s="252"/>
      <c r="U757" s="252"/>
      <c r="V757" s="252"/>
      <c r="W757" s="252"/>
      <c r="X757" s="252"/>
      <c r="Y757" s="252"/>
      <c r="Z757" s="252"/>
    </row>
    <row r="758" ht="15.75" customHeight="1">
      <c r="A758" s="252"/>
      <c r="B758" s="252"/>
      <c r="C758" s="252"/>
      <c r="D758" s="252"/>
      <c r="E758" s="252"/>
      <c r="F758" s="252"/>
      <c r="G758" s="252"/>
      <c r="H758" s="252"/>
      <c r="I758" s="252"/>
      <c r="J758" s="252"/>
      <c r="K758" s="252"/>
      <c r="L758" s="252"/>
      <c r="M758" s="252"/>
      <c r="N758" s="252"/>
      <c r="O758" s="252"/>
      <c r="P758" s="252"/>
      <c r="Q758" s="252"/>
      <c r="R758" s="252"/>
      <c r="S758" s="252"/>
      <c r="T758" s="252"/>
      <c r="U758" s="252"/>
      <c r="V758" s="252"/>
      <c r="W758" s="252"/>
      <c r="X758" s="252"/>
      <c r="Y758" s="252"/>
      <c r="Z758" s="252"/>
    </row>
    <row r="759" ht="15.75" customHeight="1">
      <c r="A759" s="252"/>
      <c r="B759" s="252"/>
      <c r="C759" s="252"/>
      <c r="D759" s="252"/>
      <c r="E759" s="252"/>
      <c r="F759" s="252"/>
      <c r="G759" s="252"/>
      <c r="H759" s="252"/>
      <c r="I759" s="252"/>
      <c r="J759" s="252"/>
      <c r="K759" s="252"/>
      <c r="L759" s="252"/>
      <c r="M759" s="252"/>
      <c r="N759" s="252"/>
      <c r="O759" s="252"/>
      <c r="P759" s="252"/>
      <c r="Q759" s="252"/>
      <c r="R759" s="252"/>
      <c r="S759" s="252"/>
      <c r="T759" s="252"/>
      <c r="U759" s="252"/>
      <c r="V759" s="252"/>
      <c r="W759" s="252"/>
      <c r="X759" s="252"/>
      <c r="Y759" s="252"/>
      <c r="Z759" s="252"/>
    </row>
    <row r="760" ht="15.75" customHeight="1">
      <c r="A760" s="252"/>
      <c r="B760" s="252"/>
      <c r="C760" s="252"/>
      <c r="D760" s="252"/>
      <c r="E760" s="252"/>
      <c r="F760" s="252"/>
      <c r="G760" s="252"/>
      <c r="H760" s="252"/>
      <c r="I760" s="252"/>
      <c r="J760" s="252"/>
      <c r="K760" s="252"/>
      <c r="L760" s="252"/>
      <c r="M760" s="252"/>
      <c r="N760" s="252"/>
      <c r="O760" s="252"/>
      <c r="P760" s="252"/>
      <c r="Q760" s="252"/>
      <c r="R760" s="252"/>
      <c r="S760" s="252"/>
      <c r="T760" s="252"/>
      <c r="U760" s="252"/>
      <c r="V760" s="252"/>
      <c r="W760" s="252"/>
      <c r="X760" s="252"/>
      <c r="Y760" s="252"/>
      <c r="Z760" s="252"/>
    </row>
    <row r="761" ht="15.75" customHeight="1">
      <c r="A761" s="252"/>
      <c r="B761" s="252"/>
      <c r="C761" s="252"/>
      <c r="D761" s="252"/>
      <c r="E761" s="252"/>
      <c r="F761" s="252"/>
      <c r="G761" s="252"/>
      <c r="H761" s="252"/>
      <c r="I761" s="252"/>
      <c r="J761" s="252"/>
      <c r="K761" s="252"/>
      <c r="L761" s="252"/>
      <c r="M761" s="252"/>
      <c r="N761" s="252"/>
      <c r="O761" s="252"/>
      <c r="P761" s="252"/>
      <c r="Q761" s="252"/>
      <c r="R761" s="252"/>
      <c r="S761" s="252"/>
      <c r="T761" s="252"/>
      <c r="U761" s="252"/>
      <c r="V761" s="252"/>
      <c r="W761" s="252"/>
      <c r="X761" s="252"/>
      <c r="Y761" s="252"/>
      <c r="Z761" s="252"/>
    </row>
    <row r="762" ht="15.75" customHeight="1">
      <c r="A762" s="252"/>
      <c r="B762" s="252"/>
      <c r="C762" s="252"/>
      <c r="D762" s="252"/>
      <c r="E762" s="252"/>
      <c r="F762" s="252"/>
      <c r="G762" s="252"/>
      <c r="H762" s="252"/>
      <c r="I762" s="252"/>
      <c r="J762" s="252"/>
      <c r="K762" s="252"/>
      <c r="L762" s="252"/>
      <c r="M762" s="252"/>
      <c r="N762" s="252"/>
      <c r="O762" s="252"/>
      <c r="P762" s="252"/>
      <c r="Q762" s="252"/>
      <c r="R762" s="252"/>
      <c r="S762" s="252"/>
      <c r="T762" s="252"/>
      <c r="U762" s="252"/>
      <c r="V762" s="252"/>
      <c r="W762" s="252"/>
      <c r="X762" s="252"/>
      <c r="Y762" s="252"/>
      <c r="Z762" s="252"/>
    </row>
    <row r="763" ht="15.75" customHeight="1">
      <c r="A763" s="252"/>
      <c r="B763" s="252"/>
      <c r="C763" s="252"/>
      <c r="D763" s="252"/>
      <c r="E763" s="252"/>
      <c r="F763" s="252"/>
      <c r="G763" s="252"/>
      <c r="H763" s="252"/>
      <c r="I763" s="252"/>
      <c r="J763" s="252"/>
      <c r="K763" s="252"/>
      <c r="L763" s="252"/>
      <c r="M763" s="252"/>
      <c r="N763" s="252"/>
      <c r="O763" s="252"/>
      <c r="P763" s="252"/>
      <c r="Q763" s="252"/>
      <c r="R763" s="252"/>
      <c r="S763" s="252"/>
      <c r="T763" s="252"/>
      <c r="U763" s="252"/>
      <c r="V763" s="252"/>
      <c r="W763" s="252"/>
      <c r="X763" s="252"/>
      <c r="Y763" s="252"/>
      <c r="Z763" s="252"/>
    </row>
    <row r="764" ht="15.75" customHeight="1">
      <c r="A764" s="252"/>
      <c r="B764" s="252"/>
      <c r="C764" s="252"/>
      <c r="D764" s="252"/>
      <c r="E764" s="252"/>
      <c r="F764" s="252"/>
      <c r="G764" s="252"/>
      <c r="H764" s="252"/>
      <c r="I764" s="252"/>
      <c r="J764" s="252"/>
      <c r="K764" s="252"/>
      <c r="L764" s="252"/>
      <c r="M764" s="252"/>
      <c r="N764" s="252"/>
      <c r="O764" s="252"/>
      <c r="P764" s="252"/>
      <c r="Q764" s="252"/>
      <c r="R764" s="252"/>
      <c r="S764" s="252"/>
      <c r="T764" s="252"/>
      <c r="U764" s="252"/>
      <c r="V764" s="252"/>
      <c r="W764" s="252"/>
      <c r="X764" s="252"/>
      <c r="Y764" s="252"/>
      <c r="Z764" s="252"/>
    </row>
    <row r="765" ht="15.75" customHeight="1">
      <c r="A765" s="252"/>
      <c r="B765" s="252"/>
      <c r="C765" s="252"/>
      <c r="D765" s="252"/>
      <c r="E765" s="252"/>
      <c r="F765" s="252"/>
      <c r="G765" s="252"/>
      <c r="H765" s="252"/>
      <c r="I765" s="252"/>
      <c r="J765" s="252"/>
      <c r="K765" s="252"/>
      <c r="L765" s="252"/>
      <c r="M765" s="252"/>
      <c r="N765" s="252"/>
      <c r="O765" s="252"/>
      <c r="P765" s="252"/>
      <c r="Q765" s="252"/>
      <c r="R765" s="252"/>
      <c r="S765" s="252"/>
      <c r="T765" s="252"/>
      <c r="U765" s="252"/>
      <c r="V765" s="252"/>
      <c r="W765" s="252"/>
      <c r="X765" s="252"/>
      <c r="Y765" s="252"/>
      <c r="Z765" s="252"/>
    </row>
    <row r="766" ht="15.75" customHeight="1">
      <c r="A766" s="252"/>
      <c r="B766" s="252"/>
      <c r="C766" s="252"/>
      <c r="D766" s="252"/>
      <c r="E766" s="252"/>
      <c r="F766" s="252"/>
      <c r="G766" s="252"/>
      <c r="H766" s="252"/>
      <c r="I766" s="252"/>
      <c r="J766" s="252"/>
      <c r="K766" s="252"/>
      <c r="L766" s="252"/>
      <c r="M766" s="252"/>
      <c r="N766" s="252"/>
      <c r="O766" s="252"/>
      <c r="P766" s="252"/>
      <c r="Q766" s="252"/>
      <c r="R766" s="252"/>
      <c r="S766" s="252"/>
      <c r="T766" s="252"/>
      <c r="U766" s="252"/>
      <c r="V766" s="252"/>
      <c r="W766" s="252"/>
      <c r="X766" s="252"/>
      <c r="Y766" s="252"/>
      <c r="Z766" s="252"/>
    </row>
    <row r="767" ht="15.75" customHeight="1">
      <c r="A767" s="252"/>
      <c r="B767" s="252"/>
      <c r="C767" s="252"/>
      <c r="D767" s="252"/>
      <c r="E767" s="252"/>
      <c r="F767" s="252"/>
      <c r="G767" s="252"/>
      <c r="H767" s="252"/>
      <c r="I767" s="252"/>
      <c r="J767" s="252"/>
      <c r="K767" s="252"/>
      <c r="L767" s="252"/>
      <c r="M767" s="252"/>
      <c r="N767" s="252"/>
      <c r="O767" s="252"/>
      <c r="P767" s="252"/>
      <c r="Q767" s="252"/>
      <c r="R767" s="252"/>
      <c r="S767" s="252"/>
      <c r="T767" s="252"/>
      <c r="U767" s="252"/>
      <c r="V767" s="252"/>
      <c r="W767" s="252"/>
      <c r="X767" s="252"/>
      <c r="Y767" s="252"/>
      <c r="Z767" s="252"/>
    </row>
    <row r="768" ht="15.75" customHeight="1">
      <c r="A768" s="252"/>
      <c r="B768" s="252"/>
      <c r="C768" s="252"/>
      <c r="D768" s="252"/>
      <c r="E768" s="252"/>
      <c r="F768" s="252"/>
      <c r="G768" s="252"/>
      <c r="H768" s="252"/>
      <c r="I768" s="252"/>
      <c r="J768" s="252"/>
      <c r="K768" s="252"/>
      <c r="L768" s="252"/>
      <c r="M768" s="252"/>
      <c r="N768" s="252"/>
      <c r="O768" s="252"/>
      <c r="P768" s="252"/>
      <c r="Q768" s="252"/>
      <c r="R768" s="252"/>
      <c r="S768" s="252"/>
      <c r="T768" s="252"/>
      <c r="U768" s="252"/>
      <c r="V768" s="252"/>
      <c r="W768" s="252"/>
      <c r="X768" s="252"/>
      <c r="Y768" s="252"/>
      <c r="Z768" s="252"/>
    </row>
    <row r="769" ht="15.75" customHeight="1">
      <c r="A769" s="252"/>
      <c r="B769" s="252"/>
      <c r="C769" s="252"/>
      <c r="D769" s="252"/>
      <c r="E769" s="252"/>
      <c r="F769" s="252"/>
      <c r="G769" s="252"/>
      <c r="H769" s="252"/>
      <c r="I769" s="252"/>
      <c r="J769" s="252"/>
      <c r="K769" s="252"/>
      <c r="L769" s="252"/>
      <c r="M769" s="252"/>
      <c r="N769" s="252"/>
      <c r="O769" s="252"/>
      <c r="P769" s="252"/>
      <c r="Q769" s="252"/>
      <c r="R769" s="252"/>
      <c r="S769" s="252"/>
      <c r="T769" s="252"/>
      <c r="U769" s="252"/>
      <c r="V769" s="252"/>
      <c r="W769" s="252"/>
      <c r="X769" s="252"/>
      <c r="Y769" s="252"/>
      <c r="Z769" s="252"/>
    </row>
    <row r="770" ht="15.75" customHeight="1">
      <c r="A770" s="252"/>
      <c r="B770" s="252"/>
      <c r="C770" s="252"/>
      <c r="D770" s="252"/>
      <c r="E770" s="252"/>
      <c r="F770" s="252"/>
      <c r="G770" s="252"/>
      <c r="H770" s="252"/>
      <c r="I770" s="252"/>
      <c r="J770" s="252"/>
      <c r="K770" s="252"/>
      <c r="L770" s="252"/>
      <c r="M770" s="252"/>
      <c r="N770" s="252"/>
      <c r="O770" s="252"/>
      <c r="P770" s="252"/>
      <c r="Q770" s="252"/>
      <c r="R770" s="252"/>
      <c r="S770" s="252"/>
      <c r="T770" s="252"/>
      <c r="U770" s="252"/>
      <c r="V770" s="252"/>
      <c r="W770" s="252"/>
      <c r="X770" s="252"/>
      <c r="Y770" s="252"/>
      <c r="Z770" s="252"/>
    </row>
    <row r="771" ht="15.75" customHeight="1">
      <c r="A771" s="252"/>
      <c r="B771" s="252"/>
      <c r="C771" s="252"/>
      <c r="D771" s="252"/>
      <c r="E771" s="252"/>
      <c r="F771" s="252"/>
      <c r="G771" s="252"/>
      <c r="H771" s="252"/>
      <c r="I771" s="252"/>
      <c r="J771" s="252"/>
      <c r="K771" s="252"/>
      <c r="L771" s="252"/>
      <c r="M771" s="252"/>
      <c r="N771" s="252"/>
      <c r="O771" s="252"/>
      <c r="P771" s="252"/>
      <c r="Q771" s="252"/>
      <c r="R771" s="252"/>
      <c r="S771" s="252"/>
      <c r="T771" s="252"/>
      <c r="U771" s="252"/>
      <c r="V771" s="252"/>
      <c r="W771" s="252"/>
      <c r="X771" s="252"/>
      <c r="Y771" s="252"/>
      <c r="Z771" s="252"/>
    </row>
    <row r="772" ht="15.75" customHeight="1">
      <c r="A772" s="252"/>
      <c r="B772" s="252"/>
      <c r="C772" s="252"/>
      <c r="D772" s="252"/>
      <c r="E772" s="252"/>
      <c r="F772" s="252"/>
      <c r="G772" s="252"/>
      <c r="H772" s="252"/>
      <c r="I772" s="252"/>
      <c r="J772" s="252"/>
      <c r="K772" s="252"/>
      <c r="L772" s="252"/>
      <c r="M772" s="252"/>
      <c r="N772" s="252"/>
      <c r="O772" s="252"/>
      <c r="P772" s="252"/>
      <c r="Q772" s="252"/>
      <c r="R772" s="252"/>
      <c r="S772" s="252"/>
      <c r="T772" s="252"/>
      <c r="U772" s="252"/>
      <c r="V772" s="252"/>
      <c r="W772" s="252"/>
      <c r="X772" s="252"/>
      <c r="Y772" s="252"/>
      <c r="Z772" s="252"/>
    </row>
    <row r="773" ht="15.75" customHeight="1">
      <c r="A773" s="252"/>
      <c r="B773" s="252"/>
      <c r="C773" s="252"/>
      <c r="D773" s="252"/>
      <c r="E773" s="252"/>
      <c r="F773" s="252"/>
      <c r="G773" s="252"/>
      <c r="H773" s="252"/>
      <c r="I773" s="252"/>
      <c r="J773" s="252"/>
      <c r="K773" s="252"/>
      <c r="L773" s="252"/>
      <c r="M773" s="252"/>
      <c r="N773" s="252"/>
      <c r="O773" s="252"/>
      <c r="P773" s="252"/>
      <c r="Q773" s="252"/>
      <c r="R773" s="252"/>
      <c r="S773" s="252"/>
      <c r="T773" s="252"/>
      <c r="U773" s="252"/>
      <c r="V773" s="252"/>
      <c r="W773" s="252"/>
      <c r="X773" s="252"/>
      <c r="Y773" s="252"/>
      <c r="Z773" s="252"/>
    </row>
    <row r="774" ht="15.75" customHeight="1">
      <c r="A774" s="252"/>
      <c r="B774" s="252"/>
      <c r="C774" s="252"/>
      <c r="D774" s="252"/>
      <c r="E774" s="252"/>
      <c r="F774" s="252"/>
      <c r="G774" s="252"/>
      <c r="H774" s="252"/>
      <c r="I774" s="252"/>
      <c r="J774" s="252"/>
      <c r="K774" s="252"/>
      <c r="L774" s="252"/>
      <c r="M774" s="252"/>
      <c r="N774" s="252"/>
      <c r="O774" s="252"/>
      <c r="P774" s="252"/>
      <c r="Q774" s="252"/>
      <c r="R774" s="252"/>
      <c r="S774" s="252"/>
      <c r="T774" s="252"/>
      <c r="U774" s="252"/>
      <c r="V774" s="252"/>
      <c r="W774" s="252"/>
      <c r="X774" s="252"/>
      <c r="Y774" s="252"/>
      <c r="Z774" s="252"/>
    </row>
    <row r="775" ht="15.75" customHeight="1">
      <c r="A775" s="252"/>
      <c r="B775" s="252"/>
      <c r="C775" s="252"/>
      <c r="D775" s="252"/>
      <c r="E775" s="252"/>
      <c r="F775" s="252"/>
      <c r="G775" s="252"/>
      <c r="H775" s="252"/>
      <c r="I775" s="252"/>
      <c r="J775" s="252"/>
      <c r="K775" s="252"/>
      <c r="L775" s="252"/>
      <c r="M775" s="252"/>
      <c r="N775" s="252"/>
      <c r="O775" s="252"/>
      <c r="P775" s="252"/>
      <c r="Q775" s="252"/>
      <c r="R775" s="252"/>
      <c r="S775" s="252"/>
      <c r="T775" s="252"/>
      <c r="U775" s="252"/>
      <c r="V775" s="252"/>
      <c r="W775" s="252"/>
      <c r="X775" s="252"/>
      <c r="Y775" s="252"/>
      <c r="Z775" s="252"/>
    </row>
    <row r="776" ht="15.75" customHeight="1">
      <c r="A776" s="252"/>
      <c r="B776" s="252"/>
      <c r="C776" s="252"/>
      <c r="D776" s="252"/>
      <c r="E776" s="252"/>
      <c r="F776" s="252"/>
      <c r="G776" s="252"/>
      <c r="H776" s="252"/>
      <c r="I776" s="252"/>
      <c r="J776" s="252"/>
      <c r="K776" s="252"/>
      <c r="L776" s="252"/>
      <c r="M776" s="252"/>
      <c r="N776" s="252"/>
      <c r="O776" s="252"/>
      <c r="P776" s="252"/>
      <c r="Q776" s="252"/>
      <c r="R776" s="252"/>
      <c r="S776" s="252"/>
      <c r="T776" s="252"/>
      <c r="U776" s="252"/>
      <c r="V776" s="252"/>
      <c r="W776" s="252"/>
      <c r="X776" s="252"/>
      <c r="Y776" s="252"/>
      <c r="Z776" s="252"/>
    </row>
    <row r="777" ht="15.75" customHeight="1">
      <c r="A777" s="252"/>
      <c r="B777" s="252"/>
      <c r="C777" s="252"/>
      <c r="D777" s="252"/>
      <c r="E777" s="252"/>
      <c r="F777" s="252"/>
      <c r="G777" s="252"/>
      <c r="H777" s="252"/>
      <c r="I777" s="252"/>
      <c r="J777" s="252"/>
      <c r="K777" s="252"/>
      <c r="L777" s="252"/>
      <c r="M777" s="252"/>
      <c r="N777" s="252"/>
      <c r="O777" s="252"/>
      <c r="P777" s="252"/>
      <c r="Q777" s="252"/>
      <c r="R777" s="252"/>
      <c r="S777" s="252"/>
      <c r="T777" s="252"/>
      <c r="U777" s="252"/>
      <c r="V777" s="252"/>
      <c r="W777" s="252"/>
      <c r="X777" s="252"/>
      <c r="Y777" s="252"/>
      <c r="Z777" s="252"/>
    </row>
    <row r="778" ht="15.75" customHeight="1">
      <c r="A778" s="252"/>
      <c r="B778" s="252"/>
      <c r="C778" s="252"/>
      <c r="D778" s="252"/>
      <c r="E778" s="252"/>
      <c r="F778" s="252"/>
      <c r="G778" s="252"/>
      <c r="H778" s="252"/>
      <c r="I778" s="252"/>
      <c r="J778" s="252"/>
      <c r="K778" s="252"/>
      <c r="L778" s="252"/>
      <c r="M778" s="252"/>
      <c r="N778" s="252"/>
      <c r="O778" s="252"/>
      <c r="P778" s="252"/>
      <c r="Q778" s="252"/>
      <c r="R778" s="252"/>
      <c r="S778" s="252"/>
      <c r="T778" s="252"/>
      <c r="U778" s="252"/>
      <c r="V778" s="252"/>
      <c r="W778" s="252"/>
      <c r="X778" s="252"/>
      <c r="Y778" s="252"/>
      <c r="Z778" s="252"/>
    </row>
    <row r="779" ht="15.75" customHeight="1">
      <c r="A779" s="252"/>
      <c r="B779" s="252"/>
      <c r="C779" s="252"/>
      <c r="D779" s="252"/>
      <c r="E779" s="252"/>
      <c r="F779" s="252"/>
      <c r="G779" s="252"/>
      <c r="H779" s="252"/>
      <c r="I779" s="252"/>
      <c r="J779" s="252"/>
      <c r="K779" s="252"/>
      <c r="L779" s="252"/>
      <c r="M779" s="252"/>
      <c r="N779" s="252"/>
      <c r="O779" s="252"/>
      <c r="P779" s="252"/>
      <c r="Q779" s="252"/>
      <c r="R779" s="252"/>
      <c r="S779" s="252"/>
      <c r="T779" s="252"/>
      <c r="U779" s="252"/>
      <c r="V779" s="252"/>
      <c r="W779" s="252"/>
      <c r="X779" s="252"/>
      <c r="Y779" s="252"/>
      <c r="Z779" s="252"/>
    </row>
    <row r="780" ht="15.75" customHeight="1">
      <c r="A780" s="252"/>
      <c r="B780" s="252"/>
      <c r="C780" s="252"/>
      <c r="D780" s="252"/>
      <c r="E780" s="252"/>
      <c r="F780" s="252"/>
      <c r="G780" s="252"/>
      <c r="H780" s="252"/>
      <c r="I780" s="252"/>
      <c r="J780" s="252"/>
      <c r="K780" s="252"/>
      <c r="L780" s="252"/>
      <c r="M780" s="252"/>
      <c r="N780" s="252"/>
      <c r="O780" s="252"/>
      <c r="P780" s="252"/>
      <c r="Q780" s="252"/>
      <c r="R780" s="252"/>
      <c r="S780" s="252"/>
      <c r="T780" s="252"/>
      <c r="U780" s="252"/>
      <c r="V780" s="252"/>
      <c r="W780" s="252"/>
      <c r="X780" s="252"/>
      <c r="Y780" s="252"/>
      <c r="Z780" s="252"/>
    </row>
    <row r="781" ht="15.75" customHeight="1">
      <c r="A781" s="252"/>
      <c r="B781" s="252"/>
      <c r="C781" s="252"/>
      <c r="D781" s="252"/>
      <c r="E781" s="252"/>
      <c r="F781" s="252"/>
      <c r="G781" s="252"/>
      <c r="H781" s="252"/>
      <c r="I781" s="252"/>
      <c r="J781" s="252"/>
      <c r="K781" s="252"/>
      <c r="L781" s="252"/>
      <c r="M781" s="252"/>
      <c r="N781" s="252"/>
      <c r="O781" s="252"/>
      <c r="P781" s="252"/>
      <c r="Q781" s="252"/>
      <c r="R781" s="252"/>
      <c r="S781" s="252"/>
      <c r="T781" s="252"/>
      <c r="U781" s="252"/>
      <c r="V781" s="252"/>
      <c r="W781" s="252"/>
      <c r="X781" s="252"/>
      <c r="Y781" s="252"/>
      <c r="Z781" s="252"/>
    </row>
    <row r="782" ht="15.75" customHeight="1">
      <c r="A782" s="252"/>
      <c r="B782" s="252"/>
      <c r="C782" s="252"/>
      <c r="D782" s="252"/>
      <c r="E782" s="252"/>
      <c r="F782" s="252"/>
      <c r="G782" s="252"/>
      <c r="H782" s="252"/>
      <c r="I782" s="252"/>
      <c r="J782" s="252"/>
      <c r="K782" s="252"/>
      <c r="L782" s="252"/>
      <c r="M782" s="252"/>
      <c r="N782" s="252"/>
      <c r="O782" s="252"/>
      <c r="P782" s="252"/>
      <c r="Q782" s="252"/>
      <c r="R782" s="252"/>
      <c r="S782" s="252"/>
      <c r="T782" s="252"/>
      <c r="U782" s="252"/>
      <c r="V782" s="252"/>
      <c r="W782" s="252"/>
      <c r="X782" s="252"/>
      <c r="Y782" s="252"/>
      <c r="Z782" s="252"/>
    </row>
    <row r="783" ht="15.75" customHeight="1">
      <c r="A783" s="252"/>
      <c r="B783" s="252"/>
      <c r="C783" s="252"/>
      <c r="D783" s="252"/>
      <c r="E783" s="252"/>
      <c r="F783" s="252"/>
      <c r="G783" s="252"/>
      <c r="H783" s="252"/>
      <c r="I783" s="252"/>
      <c r="J783" s="252"/>
      <c r="K783" s="252"/>
      <c r="L783" s="252"/>
      <c r="M783" s="252"/>
      <c r="N783" s="252"/>
      <c r="O783" s="252"/>
      <c r="P783" s="252"/>
      <c r="Q783" s="252"/>
      <c r="R783" s="252"/>
      <c r="S783" s="252"/>
      <c r="T783" s="252"/>
      <c r="U783" s="252"/>
      <c r="V783" s="252"/>
      <c r="W783" s="252"/>
      <c r="X783" s="252"/>
      <c r="Y783" s="252"/>
      <c r="Z783" s="252"/>
    </row>
    <row r="784" ht="15.75" customHeight="1">
      <c r="A784" s="252"/>
      <c r="B784" s="252"/>
      <c r="C784" s="252"/>
      <c r="D784" s="252"/>
      <c r="E784" s="252"/>
      <c r="F784" s="252"/>
      <c r="G784" s="252"/>
      <c r="H784" s="252"/>
      <c r="I784" s="252"/>
      <c r="J784" s="252"/>
      <c r="K784" s="252"/>
      <c r="L784" s="252"/>
      <c r="M784" s="252"/>
      <c r="N784" s="252"/>
      <c r="O784" s="252"/>
      <c r="P784" s="252"/>
      <c r="Q784" s="252"/>
      <c r="R784" s="252"/>
      <c r="S784" s="252"/>
      <c r="T784" s="252"/>
      <c r="U784" s="252"/>
      <c r="V784" s="252"/>
      <c r="W784" s="252"/>
      <c r="X784" s="252"/>
      <c r="Y784" s="252"/>
      <c r="Z784" s="252"/>
    </row>
    <row r="785" ht="15.75" customHeight="1">
      <c r="A785" s="252"/>
      <c r="B785" s="252"/>
      <c r="C785" s="252"/>
      <c r="D785" s="252"/>
      <c r="E785" s="252"/>
      <c r="F785" s="252"/>
      <c r="G785" s="252"/>
      <c r="H785" s="252"/>
      <c r="I785" s="252"/>
      <c r="J785" s="252"/>
      <c r="K785" s="252"/>
      <c r="L785" s="252"/>
      <c r="M785" s="252"/>
      <c r="N785" s="252"/>
      <c r="O785" s="252"/>
      <c r="P785" s="252"/>
      <c r="Q785" s="252"/>
      <c r="R785" s="252"/>
      <c r="S785" s="252"/>
      <c r="T785" s="252"/>
      <c r="U785" s="252"/>
      <c r="V785" s="252"/>
      <c r="W785" s="252"/>
      <c r="X785" s="252"/>
      <c r="Y785" s="252"/>
      <c r="Z785" s="252"/>
    </row>
    <row r="786" ht="15.75" customHeight="1">
      <c r="A786" s="252"/>
      <c r="B786" s="252"/>
      <c r="C786" s="252"/>
      <c r="D786" s="252"/>
      <c r="E786" s="252"/>
      <c r="F786" s="252"/>
      <c r="G786" s="252"/>
      <c r="H786" s="252"/>
      <c r="I786" s="252"/>
      <c r="J786" s="252"/>
      <c r="K786" s="252"/>
      <c r="L786" s="252"/>
      <c r="M786" s="252"/>
      <c r="N786" s="252"/>
      <c r="O786" s="252"/>
      <c r="P786" s="252"/>
      <c r="Q786" s="252"/>
      <c r="R786" s="252"/>
      <c r="S786" s="252"/>
      <c r="T786" s="252"/>
      <c r="U786" s="252"/>
      <c r="V786" s="252"/>
      <c r="W786" s="252"/>
      <c r="X786" s="252"/>
      <c r="Y786" s="252"/>
      <c r="Z786" s="252"/>
    </row>
    <row r="787" ht="15.75" customHeight="1">
      <c r="A787" s="252"/>
      <c r="B787" s="252"/>
      <c r="C787" s="252"/>
      <c r="D787" s="252"/>
      <c r="E787" s="252"/>
      <c r="F787" s="252"/>
      <c r="G787" s="252"/>
      <c r="H787" s="252"/>
      <c r="I787" s="252"/>
      <c r="J787" s="252"/>
      <c r="K787" s="252"/>
      <c r="L787" s="252"/>
      <c r="M787" s="252"/>
      <c r="N787" s="252"/>
      <c r="O787" s="252"/>
      <c r="P787" s="252"/>
      <c r="Q787" s="252"/>
      <c r="R787" s="252"/>
      <c r="S787" s="252"/>
      <c r="T787" s="252"/>
      <c r="U787" s="252"/>
      <c r="V787" s="252"/>
      <c r="W787" s="252"/>
      <c r="X787" s="252"/>
      <c r="Y787" s="252"/>
      <c r="Z787" s="252"/>
    </row>
    <row r="788" ht="15.75" customHeight="1">
      <c r="A788" s="252"/>
      <c r="B788" s="252"/>
      <c r="C788" s="252"/>
      <c r="D788" s="252"/>
      <c r="E788" s="252"/>
      <c r="F788" s="252"/>
      <c r="G788" s="252"/>
      <c r="H788" s="252"/>
      <c r="I788" s="252"/>
      <c r="J788" s="252"/>
      <c r="K788" s="252"/>
      <c r="L788" s="252"/>
      <c r="M788" s="252"/>
      <c r="N788" s="252"/>
      <c r="O788" s="252"/>
      <c r="P788" s="252"/>
      <c r="Q788" s="252"/>
      <c r="R788" s="252"/>
      <c r="S788" s="252"/>
      <c r="T788" s="252"/>
      <c r="U788" s="252"/>
      <c r="V788" s="252"/>
      <c r="W788" s="252"/>
      <c r="X788" s="252"/>
      <c r="Y788" s="252"/>
      <c r="Z788" s="252"/>
    </row>
    <row r="789" ht="15.75" customHeight="1">
      <c r="A789" s="252"/>
      <c r="B789" s="252"/>
      <c r="C789" s="252"/>
      <c r="D789" s="252"/>
      <c r="E789" s="252"/>
      <c r="F789" s="252"/>
      <c r="G789" s="252"/>
      <c r="H789" s="252"/>
      <c r="I789" s="252"/>
      <c r="J789" s="252"/>
      <c r="K789" s="252"/>
      <c r="L789" s="252"/>
      <c r="M789" s="252"/>
      <c r="N789" s="252"/>
      <c r="O789" s="252"/>
      <c r="P789" s="252"/>
      <c r="Q789" s="252"/>
      <c r="R789" s="252"/>
      <c r="S789" s="252"/>
      <c r="T789" s="252"/>
      <c r="U789" s="252"/>
      <c r="V789" s="252"/>
      <c r="W789" s="252"/>
      <c r="X789" s="252"/>
      <c r="Y789" s="252"/>
      <c r="Z789" s="252"/>
    </row>
    <row r="790" ht="15.75" customHeight="1">
      <c r="A790" s="252"/>
      <c r="B790" s="252"/>
      <c r="C790" s="252"/>
      <c r="D790" s="252"/>
      <c r="E790" s="252"/>
      <c r="F790" s="252"/>
      <c r="G790" s="252"/>
      <c r="H790" s="252"/>
      <c r="I790" s="252"/>
      <c r="J790" s="252"/>
      <c r="K790" s="252"/>
      <c r="L790" s="252"/>
      <c r="M790" s="252"/>
      <c r="N790" s="252"/>
      <c r="O790" s="252"/>
      <c r="P790" s="252"/>
      <c r="Q790" s="252"/>
      <c r="R790" s="252"/>
      <c r="S790" s="252"/>
      <c r="T790" s="252"/>
      <c r="U790" s="252"/>
      <c r="V790" s="252"/>
      <c r="W790" s="252"/>
      <c r="X790" s="252"/>
      <c r="Y790" s="252"/>
      <c r="Z790" s="252"/>
    </row>
    <row r="791" ht="15.75" customHeight="1">
      <c r="A791" s="252"/>
      <c r="B791" s="252"/>
      <c r="C791" s="252"/>
      <c r="D791" s="252"/>
      <c r="E791" s="252"/>
      <c r="F791" s="252"/>
      <c r="G791" s="252"/>
      <c r="H791" s="252"/>
      <c r="I791" s="252"/>
      <c r="J791" s="252"/>
      <c r="K791" s="252"/>
      <c r="L791" s="252"/>
      <c r="M791" s="252"/>
      <c r="N791" s="252"/>
      <c r="O791" s="252"/>
      <c r="P791" s="252"/>
      <c r="Q791" s="252"/>
      <c r="R791" s="252"/>
      <c r="S791" s="252"/>
      <c r="T791" s="252"/>
      <c r="U791" s="252"/>
      <c r="V791" s="252"/>
      <c r="W791" s="252"/>
      <c r="X791" s="252"/>
      <c r="Y791" s="252"/>
      <c r="Z791" s="252"/>
    </row>
    <row r="792" ht="15.75" customHeight="1">
      <c r="A792" s="252"/>
      <c r="B792" s="252"/>
      <c r="C792" s="252"/>
      <c r="D792" s="252"/>
      <c r="E792" s="252"/>
      <c r="F792" s="252"/>
      <c r="G792" s="252"/>
      <c r="H792" s="252"/>
      <c r="I792" s="252"/>
      <c r="J792" s="252"/>
      <c r="K792" s="252"/>
      <c r="L792" s="252"/>
      <c r="M792" s="252"/>
      <c r="N792" s="252"/>
      <c r="O792" s="252"/>
      <c r="P792" s="252"/>
      <c r="Q792" s="252"/>
      <c r="R792" s="252"/>
      <c r="S792" s="252"/>
      <c r="T792" s="252"/>
      <c r="U792" s="252"/>
      <c r="V792" s="252"/>
      <c r="W792" s="252"/>
      <c r="X792" s="252"/>
      <c r="Y792" s="252"/>
      <c r="Z792" s="252"/>
    </row>
    <row r="793" ht="15.75" customHeight="1">
      <c r="A793" s="252"/>
      <c r="B793" s="252"/>
      <c r="C793" s="252"/>
      <c r="D793" s="252"/>
      <c r="E793" s="252"/>
      <c r="F793" s="252"/>
      <c r="G793" s="252"/>
      <c r="H793" s="252"/>
      <c r="I793" s="252"/>
      <c r="J793" s="252"/>
      <c r="K793" s="252"/>
      <c r="L793" s="252"/>
      <c r="M793" s="252"/>
      <c r="N793" s="252"/>
      <c r="O793" s="252"/>
      <c r="P793" s="252"/>
      <c r="Q793" s="252"/>
      <c r="R793" s="252"/>
      <c r="S793" s="252"/>
      <c r="T793" s="252"/>
      <c r="U793" s="252"/>
      <c r="V793" s="252"/>
      <c r="W793" s="252"/>
      <c r="X793" s="252"/>
      <c r="Y793" s="252"/>
      <c r="Z793" s="252"/>
    </row>
    <row r="794" ht="15.75" customHeight="1">
      <c r="A794" s="252"/>
      <c r="B794" s="252"/>
      <c r="C794" s="252"/>
      <c r="D794" s="252"/>
      <c r="E794" s="252"/>
      <c r="F794" s="252"/>
      <c r="G794" s="252"/>
      <c r="H794" s="252"/>
      <c r="I794" s="252"/>
      <c r="J794" s="252"/>
      <c r="K794" s="252"/>
      <c r="L794" s="252"/>
      <c r="M794" s="252"/>
      <c r="N794" s="252"/>
      <c r="O794" s="252"/>
      <c r="P794" s="252"/>
      <c r="Q794" s="252"/>
      <c r="R794" s="252"/>
      <c r="S794" s="252"/>
      <c r="T794" s="252"/>
      <c r="U794" s="252"/>
      <c r="V794" s="252"/>
      <c r="W794" s="252"/>
      <c r="X794" s="252"/>
      <c r="Y794" s="252"/>
      <c r="Z794" s="252"/>
    </row>
    <row r="795" ht="15.75" customHeight="1">
      <c r="A795" s="252"/>
      <c r="B795" s="252"/>
      <c r="C795" s="252"/>
      <c r="D795" s="252"/>
      <c r="E795" s="252"/>
      <c r="F795" s="252"/>
      <c r="G795" s="252"/>
      <c r="H795" s="252"/>
      <c r="I795" s="252"/>
      <c r="J795" s="252"/>
      <c r="K795" s="252"/>
      <c r="L795" s="252"/>
      <c r="M795" s="252"/>
      <c r="N795" s="252"/>
      <c r="O795" s="252"/>
      <c r="P795" s="252"/>
      <c r="Q795" s="252"/>
      <c r="R795" s="252"/>
      <c r="S795" s="252"/>
      <c r="T795" s="252"/>
      <c r="U795" s="252"/>
      <c r="V795" s="252"/>
      <c r="W795" s="252"/>
      <c r="X795" s="252"/>
      <c r="Y795" s="252"/>
      <c r="Z795" s="252"/>
    </row>
    <row r="796" ht="15.75" customHeight="1">
      <c r="A796" s="252"/>
      <c r="B796" s="252"/>
      <c r="C796" s="252"/>
      <c r="D796" s="252"/>
      <c r="E796" s="252"/>
      <c r="F796" s="252"/>
      <c r="G796" s="252"/>
      <c r="H796" s="252"/>
      <c r="I796" s="252"/>
      <c r="J796" s="252"/>
      <c r="K796" s="252"/>
      <c r="L796" s="252"/>
      <c r="M796" s="252"/>
      <c r="N796" s="252"/>
      <c r="O796" s="252"/>
      <c r="P796" s="252"/>
      <c r="Q796" s="252"/>
      <c r="R796" s="252"/>
      <c r="S796" s="252"/>
      <c r="T796" s="252"/>
      <c r="U796" s="252"/>
      <c r="V796" s="252"/>
      <c r="W796" s="252"/>
      <c r="X796" s="252"/>
      <c r="Y796" s="252"/>
      <c r="Z796" s="252"/>
    </row>
    <row r="797" ht="15.75" customHeight="1">
      <c r="A797" s="252"/>
      <c r="B797" s="252"/>
      <c r="C797" s="252"/>
      <c r="D797" s="252"/>
      <c r="E797" s="252"/>
      <c r="F797" s="252"/>
      <c r="G797" s="252"/>
      <c r="H797" s="252"/>
      <c r="I797" s="252"/>
      <c r="J797" s="252"/>
      <c r="K797" s="252"/>
      <c r="L797" s="252"/>
      <c r="M797" s="252"/>
      <c r="N797" s="252"/>
      <c r="O797" s="252"/>
      <c r="P797" s="252"/>
      <c r="Q797" s="252"/>
      <c r="R797" s="252"/>
      <c r="S797" s="252"/>
      <c r="T797" s="252"/>
      <c r="U797" s="252"/>
      <c r="V797" s="252"/>
      <c r="W797" s="252"/>
      <c r="X797" s="252"/>
      <c r="Y797" s="252"/>
      <c r="Z797" s="252"/>
    </row>
    <row r="798" ht="15.75" customHeight="1">
      <c r="A798" s="252"/>
      <c r="B798" s="252"/>
      <c r="C798" s="252"/>
      <c r="D798" s="252"/>
      <c r="E798" s="252"/>
      <c r="F798" s="252"/>
      <c r="G798" s="252"/>
      <c r="H798" s="252"/>
      <c r="I798" s="252"/>
      <c r="J798" s="252"/>
      <c r="K798" s="252"/>
      <c r="L798" s="252"/>
      <c r="M798" s="252"/>
      <c r="N798" s="252"/>
      <c r="O798" s="252"/>
      <c r="P798" s="252"/>
      <c r="Q798" s="252"/>
      <c r="R798" s="252"/>
      <c r="S798" s="252"/>
      <c r="T798" s="252"/>
      <c r="U798" s="252"/>
      <c r="V798" s="252"/>
      <c r="W798" s="252"/>
      <c r="X798" s="252"/>
      <c r="Y798" s="252"/>
      <c r="Z798" s="252"/>
    </row>
    <row r="799" ht="15.75" customHeight="1">
      <c r="A799" s="252"/>
      <c r="B799" s="252"/>
      <c r="C799" s="252"/>
      <c r="D799" s="252"/>
      <c r="E799" s="252"/>
      <c r="F799" s="252"/>
      <c r="G799" s="252"/>
      <c r="H799" s="252"/>
      <c r="I799" s="252"/>
      <c r="J799" s="252"/>
      <c r="K799" s="252"/>
      <c r="L799" s="252"/>
      <c r="M799" s="252"/>
      <c r="N799" s="252"/>
      <c r="O799" s="252"/>
      <c r="P799" s="252"/>
      <c r="Q799" s="252"/>
      <c r="R799" s="252"/>
      <c r="S799" s="252"/>
      <c r="T799" s="252"/>
      <c r="U799" s="252"/>
      <c r="V799" s="252"/>
      <c r="W799" s="252"/>
      <c r="X799" s="252"/>
      <c r="Y799" s="252"/>
      <c r="Z799" s="252"/>
    </row>
    <row r="800" ht="15.75" customHeight="1">
      <c r="A800" s="252"/>
      <c r="B800" s="252"/>
      <c r="C800" s="252"/>
      <c r="D800" s="252"/>
      <c r="E800" s="252"/>
      <c r="F800" s="252"/>
      <c r="G800" s="252"/>
      <c r="H800" s="252"/>
      <c r="I800" s="252"/>
      <c r="J800" s="252"/>
      <c r="K800" s="252"/>
      <c r="L800" s="252"/>
      <c r="M800" s="252"/>
      <c r="N800" s="252"/>
      <c r="O800" s="252"/>
      <c r="P800" s="252"/>
      <c r="Q800" s="252"/>
      <c r="R800" s="252"/>
      <c r="S800" s="252"/>
      <c r="T800" s="252"/>
      <c r="U800" s="252"/>
      <c r="V800" s="252"/>
      <c r="W800" s="252"/>
      <c r="X800" s="252"/>
      <c r="Y800" s="252"/>
      <c r="Z800" s="252"/>
    </row>
    <row r="801" ht="15.75" customHeight="1">
      <c r="A801" s="252"/>
      <c r="B801" s="252"/>
      <c r="C801" s="252"/>
      <c r="D801" s="252"/>
      <c r="E801" s="252"/>
      <c r="F801" s="252"/>
      <c r="G801" s="252"/>
      <c r="H801" s="252"/>
      <c r="I801" s="252"/>
      <c r="J801" s="252"/>
      <c r="K801" s="252"/>
      <c r="L801" s="252"/>
      <c r="M801" s="252"/>
      <c r="N801" s="252"/>
      <c r="O801" s="252"/>
      <c r="P801" s="252"/>
      <c r="Q801" s="252"/>
      <c r="R801" s="252"/>
      <c r="S801" s="252"/>
      <c r="T801" s="252"/>
      <c r="U801" s="252"/>
      <c r="V801" s="252"/>
      <c r="W801" s="252"/>
      <c r="X801" s="252"/>
      <c r="Y801" s="252"/>
      <c r="Z801" s="252"/>
    </row>
    <row r="802" ht="15.75" customHeight="1">
      <c r="A802" s="252"/>
      <c r="B802" s="252"/>
      <c r="C802" s="252"/>
      <c r="D802" s="252"/>
      <c r="E802" s="252"/>
      <c r="F802" s="252"/>
      <c r="G802" s="252"/>
      <c r="H802" s="252"/>
      <c r="I802" s="252"/>
      <c r="J802" s="252"/>
      <c r="K802" s="252"/>
      <c r="L802" s="252"/>
      <c r="M802" s="252"/>
      <c r="N802" s="252"/>
      <c r="O802" s="252"/>
      <c r="P802" s="252"/>
      <c r="Q802" s="252"/>
      <c r="R802" s="252"/>
      <c r="S802" s="252"/>
      <c r="T802" s="252"/>
      <c r="U802" s="252"/>
      <c r="V802" s="252"/>
      <c r="W802" s="252"/>
      <c r="X802" s="252"/>
      <c r="Y802" s="252"/>
      <c r="Z802" s="252"/>
    </row>
    <row r="803" ht="15.75" customHeight="1">
      <c r="A803" s="252"/>
      <c r="B803" s="252"/>
      <c r="C803" s="252"/>
      <c r="D803" s="252"/>
      <c r="E803" s="252"/>
      <c r="F803" s="252"/>
      <c r="G803" s="252"/>
      <c r="H803" s="252"/>
      <c r="I803" s="252"/>
      <c r="J803" s="252"/>
      <c r="K803" s="252"/>
      <c r="L803" s="252"/>
      <c r="M803" s="252"/>
      <c r="N803" s="252"/>
      <c r="O803" s="252"/>
      <c r="P803" s="252"/>
      <c r="Q803" s="252"/>
      <c r="R803" s="252"/>
      <c r="S803" s="252"/>
      <c r="T803" s="252"/>
      <c r="U803" s="252"/>
      <c r="V803" s="252"/>
      <c r="W803" s="252"/>
      <c r="X803" s="252"/>
      <c r="Y803" s="252"/>
      <c r="Z803" s="252"/>
    </row>
    <row r="804" ht="15.75" customHeight="1">
      <c r="A804" s="252"/>
      <c r="B804" s="252"/>
      <c r="C804" s="252"/>
      <c r="D804" s="252"/>
      <c r="E804" s="252"/>
      <c r="F804" s="252"/>
      <c r="G804" s="252"/>
      <c r="H804" s="252"/>
      <c r="I804" s="252"/>
      <c r="J804" s="252"/>
      <c r="K804" s="252"/>
      <c r="L804" s="252"/>
      <c r="M804" s="252"/>
      <c r="N804" s="252"/>
      <c r="O804" s="252"/>
      <c r="P804" s="252"/>
      <c r="Q804" s="252"/>
      <c r="R804" s="252"/>
      <c r="S804" s="252"/>
      <c r="T804" s="252"/>
      <c r="U804" s="252"/>
      <c r="V804" s="252"/>
      <c r="W804" s="252"/>
      <c r="X804" s="252"/>
      <c r="Y804" s="252"/>
      <c r="Z804" s="252"/>
    </row>
    <row r="805" ht="15.75" customHeight="1">
      <c r="A805" s="252"/>
      <c r="B805" s="252"/>
      <c r="C805" s="252"/>
      <c r="D805" s="252"/>
      <c r="E805" s="252"/>
      <c r="F805" s="252"/>
      <c r="G805" s="252"/>
      <c r="H805" s="252"/>
      <c r="I805" s="252"/>
      <c r="J805" s="252"/>
      <c r="K805" s="252"/>
      <c r="L805" s="252"/>
      <c r="M805" s="252"/>
      <c r="N805" s="252"/>
      <c r="O805" s="252"/>
      <c r="P805" s="252"/>
      <c r="Q805" s="252"/>
      <c r="R805" s="252"/>
      <c r="S805" s="252"/>
      <c r="T805" s="252"/>
      <c r="U805" s="252"/>
      <c r="V805" s="252"/>
      <c r="W805" s="252"/>
      <c r="X805" s="252"/>
      <c r="Y805" s="252"/>
      <c r="Z805" s="252"/>
    </row>
    <row r="806" ht="15.75" customHeight="1">
      <c r="A806" s="252"/>
      <c r="B806" s="252"/>
      <c r="C806" s="252"/>
      <c r="D806" s="252"/>
      <c r="E806" s="252"/>
      <c r="F806" s="252"/>
      <c r="G806" s="252"/>
      <c r="H806" s="252"/>
      <c r="I806" s="252"/>
      <c r="J806" s="252"/>
      <c r="K806" s="252"/>
      <c r="L806" s="252"/>
      <c r="M806" s="252"/>
      <c r="N806" s="252"/>
      <c r="O806" s="252"/>
      <c r="P806" s="252"/>
      <c r="Q806" s="252"/>
      <c r="R806" s="252"/>
      <c r="S806" s="252"/>
      <c r="T806" s="252"/>
      <c r="U806" s="252"/>
      <c r="V806" s="252"/>
      <c r="W806" s="252"/>
      <c r="X806" s="252"/>
      <c r="Y806" s="252"/>
      <c r="Z806" s="252"/>
    </row>
    <row r="807" ht="15.75" customHeight="1">
      <c r="A807" s="252"/>
      <c r="B807" s="252"/>
      <c r="C807" s="252"/>
      <c r="D807" s="252"/>
      <c r="E807" s="252"/>
      <c r="F807" s="252"/>
      <c r="G807" s="252"/>
      <c r="H807" s="252"/>
      <c r="I807" s="252"/>
      <c r="J807" s="252"/>
      <c r="K807" s="252"/>
      <c r="L807" s="252"/>
      <c r="M807" s="252"/>
      <c r="N807" s="252"/>
      <c r="O807" s="252"/>
      <c r="P807" s="252"/>
      <c r="Q807" s="252"/>
      <c r="R807" s="252"/>
      <c r="S807" s="252"/>
      <c r="T807" s="252"/>
      <c r="U807" s="252"/>
      <c r="V807" s="252"/>
      <c r="W807" s="252"/>
      <c r="X807" s="252"/>
      <c r="Y807" s="252"/>
      <c r="Z807" s="252"/>
    </row>
    <row r="808" ht="15.75" customHeight="1">
      <c r="A808" s="252"/>
      <c r="B808" s="252"/>
      <c r="C808" s="252"/>
      <c r="D808" s="252"/>
      <c r="E808" s="252"/>
      <c r="F808" s="252"/>
      <c r="G808" s="252"/>
      <c r="H808" s="252"/>
      <c r="I808" s="252"/>
      <c r="J808" s="252"/>
      <c r="K808" s="252"/>
      <c r="L808" s="252"/>
      <c r="M808" s="252"/>
      <c r="N808" s="252"/>
      <c r="O808" s="252"/>
      <c r="P808" s="252"/>
      <c r="Q808" s="252"/>
      <c r="R808" s="252"/>
      <c r="S808" s="252"/>
      <c r="T808" s="252"/>
      <c r="U808" s="252"/>
      <c r="V808" s="252"/>
      <c r="W808" s="252"/>
      <c r="X808" s="252"/>
      <c r="Y808" s="252"/>
      <c r="Z808" s="252"/>
    </row>
    <row r="809" ht="15.75" customHeight="1">
      <c r="A809" s="252"/>
      <c r="B809" s="252"/>
      <c r="C809" s="252"/>
      <c r="D809" s="252"/>
      <c r="E809" s="252"/>
      <c r="F809" s="252"/>
      <c r="G809" s="252"/>
      <c r="H809" s="252"/>
      <c r="I809" s="252"/>
      <c r="J809" s="252"/>
      <c r="K809" s="252"/>
      <c r="L809" s="252"/>
      <c r="M809" s="252"/>
      <c r="N809" s="252"/>
      <c r="O809" s="252"/>
      <c r="P809" s="252"/>
      <c r="Q809" s="252"/>
      <c r="R809" s="252"/>
      <c r="S809" s="252"/>
      <c r="T809" s="252"/>
      <c r="U809" s="252"/>
      <c r="V809" s="252"/>
      <c r="W809" s="252"/>
      <c r="X809" s="252"/>
      <c r="Y809" s="252"/>
      <c r="Z809" s="252"/>
    </row>
    <row r="810" ht="15.75" customHeight="1">
      <c r="A810" s="252"/>
      <c r="B810" s="252"/>
      <c r="C810" s="252"/>
      <c r="D810" s="252"/>
      <c r="E810" s="252"/>
      <c r="F810" s="252"/>
      <c r="G810" s="252"/>
      <c r="H810" s="252"/>
      <c r="I810" s="252"/>
      <c r="J810" s="252"/>
      <c r="K810" s="252"/>
      <c r="L810" s="252"/>
      <c r="M810" s="252"/>
      <c r="N810" s="252"/>
      <c r="O810" s="252"/>
      <c r="P810" s="252"/>
      <c r="Q810" s="252"/>
      <c r="R810" s="252"/>
      <c r="S810" s="252"/>
      <c r="T810" s="252"/>
      <c r="U810" s="252"/>
      <c r="V810" s="252"/>
      <c r="W810" s="252"/>
      <c r="X810" s="252"/>
      <c r="Y810" s="252"/>
      <c r="Z810" s="252"/>
    </row>
    <row r="811" ht="15.75" customHeight="1">
      <c r="A811" s="252"/>
      <c r="B811" s="252"/>
      <c r="C811" s="252"/>
      <c r="D811" s="252"/>
      <c r="E811" s="252"/>
      <c r="F811" s="252"/>
      <c r="G811" s="252"/>
      <c r="H811" s="252"/>
      <c r="I811" s="252"/>
      <c r="J811" s="252"/>
      <c r="K811" s="252"/>
      <c r="L811" s="252"/>
      <c r="M811" s="252"/>
      <c r="N811" s="252"/>
      <c r="O811" s="252"/>
      <c r="P811" s="252"/>
      <c r="Q811" s="252"/>
      <c r="R811" s="252"/>
      <c r="S811" s="252"/>
      <c r="T811" s="252"/>
      <c r="U811" s="252"/>
      <c r="V811" s="252"/>
      <c r="W811" s="252"/>
      <c r="X811" s="252"/>
      <c r="Y811" s="252"/>
      <c r="Z811" s="252"/>
    </row>
    <row r="812" ht="15.75" customHeight="1">
      <c r="A812" s="252"/>
      <c r="B812" s="252"/>
      <c r="C812" s="252"/>
      <c r="D812" s="252"/>
      <c r="E812" s="252"/>
      <c r="F812" s="252"/>
      <c r="G812" s="252"/>
      <c r="H812" s="252"/>
      <c r="I812" s="252"/>
      <c r="J812" s="252"/>
      <c r="K812" s="252"/>
      <c r="L812" s="252"/>
      <c r="M812" s="252"/>
      <c r="N812" s="252"/>
      <c r="O812" s="252"/>
      <c r="P812" s="252"/>
      <c r="Q812" s="252"/>
      <c r="R812" s="252"/>
      <c r="S812" s="252"/>
      <c r="T812" s="252"/>
      <c r="U812" s="252"/>
      <c r="V812" s="252"/>
      <c r="W812" s="252"/>
      <c r="X812" s="252"/>
      <c r="Y812" s="252"/>
      <c r="Z812" s="252"/>
    </row>
    <row r="813" ht="15.75" customHeight="1">
      <c r="A813" s="252"/>
      <c r="B813" s="252"/>
      <c r="C813" s="252"/>
      <c r="D813" s="252"/>
      <c r="E813" s="252"/>
      <c r="F813" s="252"/>
      <c r="G813" s="252"/>
      <c r="H813" s="252"/>
      <c r="I813" s="252"/>
      <c r="J813" s="252"/>
      <c r="K813" s="252"/>
      <c r="L813" s="252"/>
      <c r="M813" s="252"/>
      <c r="N813" s="252"/>
      <c r="O813" s="252"/>
      <c r="P813" s="252"/>
      <c r="Q813" s="252"/>
      <c r="R813" s="252"/>
      <c r="S813" s="252"/>
      <c r="T813" s="252"/>
      <c r="U813" s="252"/>
      <c r="V813" s="252"/>
      <c r="W813" s="252"/>
      <c r="X813" s="252"/>
      <c r="Y813" s="252"/>
      <c r="Z813" s="252"/>
    </row>
    <row r="814" ht="15.75" customHeight="1">
      <c r="A814" s="252"/>
      <c r="B814" s="252"/>
      <c r="C814" s="252"/>
      <c r="D814" s="252"/>
      <c r="E814" s="252"/>
      <c r="F814" s="252"/>
      <c r="G814" s="252"/>
      <c r="H814" s="252"/>
      <c r="I814" s="252"/>
      <c r="J814" s="252"/>
      <c r="K814" s="252"/>
      <c r="L814" s="252"/>
      <c r="M814" s="252"/>
      <c r="N814" s="252"/>
      <c r="O814" s="252"/>
      <c r="P814" s="252"/>
      <c r="Q814" s="252"/>
      <c r="R814" s="252"/>
      <c r="S814" s="252"/>
      <c r="T814" s="252"/>
      <c r="U814" s="252"/>
      <c r="V814" s="252"/>
      <c r="W814" s="252"/>
      <c r="X814" s="252"/>
      <c r="Y814" s="252"/>
      <c r="Z814" s="252"/>
    </row>
    <row r="815" ht="15.75" customHeight="1">
      <c r="A815" s="252"/>
      <c r="B815" s="252"/>
      <c r="C815" s="252"/>
      <c r="D815" s="252"/>
      <c r="E815" s="252"/>
      <c r="F815" s="252"/>
      <c r="G815" s="252"/>
      <c r="H815" s="252"/>
      <c r="I815" s="252"/>
      <c r="J815" s="252"/>
      <c r="K815" s="252"/>
      <c r="L815" s="252"/>
      <c r="M815" s="252"/>
      <c r="N815" s="252"/>
      <c r="O815" s="252"/>
      <c r="P815" s="252"/>
      <c r="Q815" s="252"/>
      <c r="R815" s="252"/>
      <c r="S815" s="252"/>
      <c r="T815" s="252"/>
      <c r="U815" s="252"/>
      <c r="V815" s="252"/>
      <c r="W815" s="252"/>
      <c r="X815" s="252"/>
      <c r="Y815" s="252"/>
      <c r="Z815" s="252"/>
    </row>
    <row r="816" ht="15.75" customHeight="1">
      <c r="A816" s="252"/>
      <c r="B816" s="252"/>
      <c r="C816" s="252"/>
      <c r="D816" s="252"/>
      <c r="E816" s="252"/>
      <c r="F816" s="252"/>
      <c r="G816" s="252"/>
      <c r="H816" s="252"/>
      <c r="I816" s="252"/>
      <c r="J816" s="252"/>
      <c r="K816" s="252"/>
      <c r="L816" s="252"/>
      <c r="M816" s="252"/>
      <c r="N816" s="252"/>
      <c r="O816" s="252"/>
      <c r="P816" s="252"/>
      <c r="Q816" s="252"/>
      <c r="R816" s="252"/>
      <c r="S816" s="252"/>
      <c r="T816" s="252"/>
      <c r="U816" s="252"/>
      <c r="V816" s="252"/>
      <c r="W816" s="252"/>
      <c r="X816" s="252"/>
      <c r="Y816" s="252"/>
      <c r="Z816" s="252"/>
    </row>
    <row r="817" ht="15.75" customHeight="1">
      <c r="A817" s="252"/>
      <c r="B817" s="252"/>
      <c r="C817" s="252"/>
      <c r="D817" s="252"/>
      <c r="E817" s="252"/>
      <c r="F817" s="252"/>
      <c r="G817" s="252"/>
      <c r="H817" s="252"/>
      <c r="I817" s="252"/>
      <c r="J817" s="252"/>
      <c r="K817" s="252"/>
      <c r="L817" s="252"/>
      <c r="M817" s="252"/>
      <c r="N817" s="252"/>
      <c r="O817" s="252"/>
      <c r="P817" s="252"/>
      <c r="Q817" s="252"/>
      <c r="R817" s="252"/>
      <c r="S817" s="252"/>
      <c r="T817" s="252"/>
      <c r="U817" s="252"/>
      <c r="V817" s="252"/>
      <c r="W817" s="252"/>
      <c r="X817" s="252"/>
      <c r="Y817" s="252"/>
      <c r="Z817" s="252"/>
    </row>
    <row r="818" ht="15.75" customHeight="1">
      <c r="A818" s="252"/>
      <c r="B818" s="252"/>
      <c r="C818" s="252"/>
      <c r="D818" s="252"/>
      <c r="E818" s="252"/>
      <c r="F818" s="252"/>
      <c r="G818" s="252"/>
      <c r="H818" s="252"/>
      <c r="I818" s="252"/>
      <c r="J818" s="252"/>
      <c r="K818" s="252"/>
      <c r="L818" s="252"/>
      <c r="M818" s="252"/>
      <c r="N818" s="252"/>
      <c r="O818" s="252"/>
      <c r="P818" s="252"/>
      <c r="Q818" s="252"/>
      <c r="R818" s="252"/>
      <c r="S818" s="252"/>
      <c r="T818" s="252"/>
      <c r="U818" s="252"/>
      <c r="V818" s="252"/>
      <c r="W818" s="252"/>
      <c r="X818" s="252"/>
      <c r="Y818" s="252"/>
      <c r="Z818" s="252"/>
    </row>
    <row r="819" ht="15.75" customHeight="1">
      <c r="A819" s="252"/>
      <c r="B819" s="252"/>
      <c r="C819" s="252"/>
      <c r="D819" s="252"/>
      <c r="E819" s="252"/>
      <c r="F819" s="252"/>
      <c r="G819" s="252"/>
      <c r="H819" s="252"/>
      <c r="I819" s="252"/>
      <c r="J819" s="252"/>
      <c r="K819" s="252"/>
      <c r="L819" s="252"/>
      <c r="M819" s="252"/>
      <c r="N819" s="252"/>
      <c r="O819" s="252"/>
      <c r="P819" s="252"/>
      <c r="Q819" s="252"/>
      <c r="R819" s="252"/>
      <c r="S819" s="252"/>
      <c r="T819" s="252"/>
      <c r="U819" s="252"/>
      <c r="V819" s="252"/>
      <c r="W819" s="252"/>
      <c r="X819" s="252"/>
      <c r="Y819" s="252"/>
      <c r="Z819" s="252"/>
    </row>
    <row r="820" ht="15.75" customHeight="1">
      <c r="A820" s="252"/>
      <c r="B820" s="252"/>
      <c r="C820" s="252"/>
      <c r="D820" s="252"/>
      <c r="E820" s="252"/>
      <c r="F820" s="252"/>
      <c r="G820" s="252"/>
      <c r="H820" s="252"/>
      <c r="I820" s="252"/>
      <c r="J820" s="252"/>
      <c r="K820" s="252"/>
      <c r="L820" s="252"/>
      <c r="M820" s="252"/>
      <c r="N820" s="252"/>
      <c r="O820" s="252"/>
      <c r="P820" s="252"/>
      <c r="Q820" s="252"/>
      <c r="R820" s="252"/>
      <c r="S820" s="252"/>
      <c r="T820" s="252"/>
      <c r="U820" s="252"/>
      <c r="V820" s="252"/>
      <c r="W820" s="252"/>
      <c r="X820" s="252"/>
      <c r="Y820" s="252"/>
      <c r="Z820" s="252"/>
    </row>
    <row r="821" ht="15.75" customHeight="1">
      <c r="A821" s="252"/>
      <c r="B821" s="252"/>
      <c r="C821" s="252"/>
      <c r="D821" s="252"/>
      <c r="E821" s="252"/>
      <c r="F821" s="252"/>
      <c r="G821" s="252"/>
      <c r="H821" s="252"/>
      <c r="I821" s="252"/>
      <c r="J821" s="252"/>
      <c r="K821" s="252"/>
      <c r="L821" s="252"/>
      <c r="M821" s="252"/>
      <c r="N821" s="252"/>
      <c r="O821" s="252"/>
      <c r="P821" s="252"/>
      <c r="Q821" s="252"/>
      <c r="R821" s="252"/>
      <c r="S821" s="252"/>
      <c r="T821" s="252"/>
      <c r="U821" s="252"/>
      <c r="V821" s="252"/>
      <c r="W821" s="252"/>
      <c r="X821" s="252"/>
      <c r="Y821" s="252"/>
      <c r="Z821" s="252"/>
    </row>
    <row r="822" ht="15.75" customHeight="1">
      <c r="A822" s="252"/>
      <c r="B822" s="252"/>
      <c r="C822" s="252"/>
      <c r="D822" s="252"/>
      <c r="E822" s="252"/>
      <c r="F822" s="252"/>
      <c r="G822" s="252"/>
      <c r="H822" s="252"/>
      <c r="I822" s="252"/>
      <c r="J822" s="252"/>
      <c r="K822" s="252"/>
      <c r="L822" s="252"/>
      <c r="M822" s="252"/>
      <c r="N822" s="252"/>
      <c r="O822" s="252"/>
      <c r="P822" s="252"/>
      <c r="Q822" s="252"/>
      <c r="R822" s="252"/>
      <c r="S822" s="252"/>
      <c r="T822" s="252"/>
      <c r="U822" s="252"/>
      <c r="V822" s="252"/>
      <c r="W822" s="252"/>
      <c r="X822" s="252"/>
      <c r="Y822" s="252"/>
      <c r="Z822" s="252"/>
    </row>
    <row r="823" ht="15.75" customHeight="1">
      <c r="A823" s="252"/>
      <c r="B823" s="252"/>
      <c r="C823" s="252"/>
      <c r="D823" s="252"/>
      <c r="E823" s="252"/>
      <c r="F823" s="252"/>
      <c r="G823" s="252"/>
      <c r="H823" s="252"/>
      <c r="I823" s="252"/>
      <c r="J823" s="252"/>
      <c r="K823" s="252"/>
      <c r="L823" s="252"/>
      <c r="M823" s="252"/>
      <c r="N823" s="252"/>
      <c r="O823" s="252"/>
      <c r="P823" s="252"/>
      <c r="Q823" s="252"/>
      <c r="R823" s="252"/>
      <c r="S823" s="252"/>
      <c r="T823" s="252"/>
      <c r="U823" s="252"/>
      <c r="V823" s="252"/>
      <c r="W823" s="252"/>
      <c r="X823" s="252"/>
      <c r="Y823" s="252"/>
      <c r="Z823" s="252"/>
    </row>
    <row r="824" ht="15.75" customHeight="1">
      <c r="A824" s="252"/>
      <c r="B824" s="252"/>
      <c r="C824" s="252"/>
      <c r="D824" s="252"/>
      <c r="E824" s="252"/>
      <c r="F824" s="252"/>
      <c r="G824" s="252"/>
      <c r="H824" s="252"/>
      <c r="I824" s="252"/>
      <c r="J824" s="252"/>
      <c r="K824" s="252"/>
      <c r="L824" s="252"/>
      <c r="M824" s="252"/>
      <c r="N824" s="252"/>
      <c r="O824" s="252"/>
      <c r="P824" s="252"/>
      <c r="Q824" s="252"/>
      <c r="R824" s="252"/>
      <c r="S824" s="252"/>
      <c r="T824" s="252"/>
      <c r="U824" s="252"/>
      <c r="V824" s="252"/>
      <c r="W824" s="252"/>
      <c r="X824" s="252"/>
      <c r="Y824" s="252"/>
      <c r="Z824" s="252"/>
    </row>
    <row r="825" ht="15.75" customHeight="1">
      <c r="A825" s="252"/>
      <c r="B825" s="252"/>
      <c r="C825" s="252"/>
      <c r="D825" s="252"/>
      <c r="E825" s="252"/>
      <c r="F825" s="252"/>
      <c r="G825" s="252"/>
      <c r="H825" s="252"/>
      <c r="I825" s="252"/>
      <c r="J825" s="252"/>
      <c r="K825" s="252"/>
      <c r="L825" s="252"/>
      <c r="M825" s="252"/>
      <c r="N825" s="252"/>
      <c r="O825" s="252"/>
      <c r="P825" s="252"/>
      <c r="Q825" s="252"/>
      <c r="R825" s="252"/>
      <c r="S825" s="252"/>
      <c r="T825" s="252"/>
      <c r="U825" s="252"/>
      <c r="V825" s="252"/>
      <c r="W825" s="252"/>
      <c r="X825" s="252"/>
      <c r="Y825" s="252"/>
      <c r="Z825" s="252"/>
    </row>
    <row r="826" ht="15.75" customHeight="1">
      <c r="A826" s="252"/>
      <c r="B826" s="252"/>
      <c r="C826" s="252"/>
      <c r="D826" s="252"/>
      <c r="E826" s="252"/>
      <c r="F826" s="252"/>
      <c r="G826" s="252"/>
      <c r="H826" s="252"/>
      <c r="I826" s="252"/>
      <c r="J826" s="252"/>
      <c r="K826" s="252"/>
      <c r="L826" s="252"/>
      <c r="M826" s="252"/>
      <c r="N826" s="252"/>
      <c r="O826" s="252"/>
      <c r="P826" s="252"/>
      <c r="Q826" s="252"/>
      <c r="R826" s="252"/>
      <c r="S826" s="252"/>
      <c r="T826" s="252"/>
      <c r="U826" s="252"/>
      <c r="V826" s="252"/>
      <c r="W826" s="252"/>
      <c r="X826" s="252"/>
      <c r="Y826" s="252"/>
      <c r="Z826" s="252"/>
    </row>
    <row r="827" ht="15.75" customHeight="1">
      <c r="A827" s="252"/>
      <c r="B827" s="252"/>
      <c r="C827" s="252"/>
      <c r="D827" s="252"/>
      <c r="E827" s="252"/>
      <c r="F827" s="252"/>
      <c r="G827" s="252"/>
      <c r="H827" s="252"/>
      <c r="I827" s="252"/>
      <c r="J827" s="252"/>
      <c r="K827" s="252"/>
      <c r="L827" s="252"/>
      <c r="M827" s="252"/>
      <c r="N827" s="252"/>
      <c r="O827" s="252"/>
      <c r="P827" s="252"/>
      <c r="Q827" s="252"/>
      <c r="R827" s="252"/>
      <c r="S827" s="252"/>
      <c r="T827" s="252"/>
      <c r="U827" s="252"/>
      <c r="V827" s="252"/>
      <c r="W827" s="252"/>
      <c r="X827" s="252"/>
      <c r="Y827" s="252"/>
      <c r="Z827" s="252"/>
    </row>
    <row r="828" ht="15.75" customHeight="1">
      <c r="A828" s="252"/>
      <c r="B828" s="252"/>
      <c r="C828" s="252"/>
      <c r="D828" s="252"/>
      <c r="E828" s="252"/>
      <c r="F828" s="252"/>
      <c r="G828" s="252"/>
      <c r="H828" s="252"/>
      <c r="I828" s="252"/>
      <c r="J828" s="252"/>
      <c r="K828" s="252"/>
      <c r="L828" s="252"/>
      <c r="M828" s="252"/>
      <c r="N828" s="252"/>
      <c r="O828" s="252"/>
      <c r="P828" s="252"/>
      <c r="Q828" s="252"/>
      <c r="R828" s="252"/>
      <c r="S828" s="252"/>
      <c r="T828" s="252"/>
      <c r="U828" s="252"/>
      <c r="V828" s="252"/>
      <c r="W828" s="252"/>
      <c r="X828" s="252"/>
      <c r="Y828" s="252"/>
      <c r="Z828" s="252"/>
    </row>
    <row r="829" ht="15.75" customHeight="1">
      <c r="A829" s="252"/>
      <c r="B829" s="252"/>
      <c r="C829" s="252"/>
      <c r="D829" s="252"/>
      <c r="E829" s="252"/>
      <c r="F829" s="252"/>
      <c r="G829" s="252"/>
      <c r="H829" s="252"/>
      <c r="I829" s="252"/>
      <c r="J829" s="252"/>
      <c r="K829" s="252"/>
      <c r="L829" s="252"/>
      <c r="M829" s="252"/>
      <c r="N829" s="252"/>
      <c r="O829" s="252"/>
      <c r="P829" s="252"/>
      <c r="Q829" s="252"/>
      <c r="R829" s="252"/>
      <c r="S829" s="252"/>
      <c r="T829" s="252"/>
      <c r="U829" s="252"/>
      <c r="V829" s="252"/>
      <c r="W829" s="252"/>
      <c r="X829" s="252"/>
      <c r="Y829" s="252"/>
      <c r="Z829" s="252"/>
    </row>
    <row r="830" ht="15.75" customHeight="1">
      <c r="A830" s="252"/>
      <c r="B830" s="252"/>
      <c r="C830" s="252"/>
      <c r="D830" s="252"/>
      <c r="E830" s="252"/>
      <c r="F830" s="252"/>
      <c r="G830" s="252"/>
      <c r="H830" s="252"/>
      <c r="I830" s="252"/>
      <c r="J830" s="252"/>
      <c r="K830" s="252"/>
      <c r="L830" s="252"/>
      <c r="M830" s="252"/>
      <c r="N830" s="252"/>
      <c r="O830" s="252"/>
      <c r="P830" s="252"/>
      <c r="Q830" s="252"/>
      <c r="R830" s="252"/>
      <c r="S830" s="252"/>
      <c r="T830" s="252"/>
      <c r="U830" s="252"/>
      <c r="V830" s="252"/>
      <c r="W830" s="252"/>
      <c r="X830" s="252"/>
      <c r="Y830" s="252"/>
      <c r="Z830" s="252"/>
    </row>
    <row r="831" ht="15.75" customHeight="1">
      <c r="A831" s="252"/>
      <c r="B831" s="252"/>
      <c r="C831" s="252"/>
      <c r="D831" s="252"/>
      <c r="E831" s="252"/>
      <c r="F831" s="252"/>
      <c r="G831" s="252"/>
      <c r="H831" s="252"/>
      <c r="I831" s="252"/>
      <c r="J831" s="252"/>
      <c r="K831" s="252"/>
      <c r="L831" s="252"/>
      <c r="M831" s="252"/>
      <c r="N831" s="252"/>
      <c r="O831" s="252"/>
      <c r="P831" s="252"/>
      <c r="Q831" s="252"/>
      <c r="R831" s="252"/>
      <c r="S831" s="252"/>
      <c r="T831" s="252"/>
      <c r="U831" s="252"/>
      <c r="V831" s="252"/>
      <c r="W831" s="252"/>
      <c r="X831" s="252"/>
      <c r="Y831" s="252"/>
      <c r="Z831" s="252"/>
    </row>
    <row r="832" ht="15.75" customHeight="1">
      <c r="A832" s="252"/>
      <c r="B832" s="252"/>
      <c r="C832" s="252"/>
      <c r="D832" s="252"/>
      <c r="E832" s="252"/>
      <c r="F832" s="252"/>
      <c r="G832" s="252"/>
      <c r="H832" s="252"/>
      <c r="I832" s="252"/>
      <c r="J832" s="252"/>
      <c r="K832" s="252"/>
      <c r="L832" s="252"/>
      <c r="M832" s="252"/>
      <c r="N832" s="252"/>
      <c r="O832" s="252"/>
      <c r="P832" s="252"/>
      <c r="Q832" s="252"/>
      <c r="R832" s="252"/>
      <c r="S832" s="252"/>
      <c r="T832" s="252"/>
      <c r="U832" s="252"/>
      <c r="V832" s="252"/>
      <c r="W832" s="252"/>
      <c r="X832" s="252"/>
      <c r="Y832" s="252"/>
      <c r="Z832" s="252"/>
    </row>
    <row r="833" ht="15.75" customHeight="1">
      <c r="A833" s="252"/>
      <c r="B833" s="252"/>
      <c r="C833" s="252"/>
      <c r="D833" s="252"/>
      <c r="E833" s="252"/>
      <c r="F833" s="252"/>
      <c r="G833" s="252"/>
      <c r="H833" s="252"/>
      <c r="I833" s="252"/>
      <c r="J833" s="252"/>
      <c r="K833" s="252"/>
      <c r="L833" s="252"/>
      <c r="M833" s="252"/>
      <c r="N833" s="252"/>
      <c r="O833" s="252"/>
      <c r="P833" s="252"/>
      <c r="Q833" s="252"/>
      <c r="R833" s="252"/>
      <c r="S833" s="252"/>
      <c r="T833" s="252"/>
      <c r="U833" s="252"/>
      <c r="V833" s="252"/>
      <c r="W833" s="252"/>
      <c r="X833" s="252"/>
      <c r="Y833" s="252"/>
      <c r="Z833" s="252"/>
    </row>
    <row r="834" ht="15.75" customHeight="1">
      <c r="A834" s="252"/>
      <c r="B834" s="252"/>
      <c r="C834" s="252"/>
      <c r="D834" s="252"/>
      <c r="E834" s="252"/>
      <c r="F834" s="252"/>
      <c r="G834" s="252"/>
      <c r="H834" s="252"/>
      <c r="I834" s="252"/>
      <c r="J834" s="252"/>
      <c r="K834" s="252"/>
      <c r="L834" s="252"/>
      <c r="M834" s="252"/>
      <c r="N834" s="252"/>
      <c r="O834" s="252"/>
      <c r="P834" s="252"/>
      <c r="Q834" s="252"/>
      <c r="R834" s="252"/>
      <c r="S834" s="252"/>
      <c r="T834" s="252"/>
      <c r="U834" s="252"/>
      <c r="V834" s="252"/>
      <c r="W834" s="252"/>
      <c r="X834" s="252"/>
      <c r="Y834" s="252"/>
      <c r="Z834" s="252"/>
    </row>
    <row r="835" ht="15.75" customHeight="1">
      <c r="A835" s="252"/>
      <c r="B835" s="252"/>
      <c r="C835" s="252"/>
      <c r="D835" s="252"/>
      <c r="E835" s="252"/>
      <c r="F835" s="252"/>
      <c r="G835" s="252"/>
      <c r="H835" s="252"/>
      <c r="I835" s="252"/>
      <c r="J835" s="252"/>
      <c r="K835" s="252"/>
      <c r="L835" s="252"/>
      <c r="M835" s="252"/>
      <c r="N835" s="252"/>
      <c r="O835" s="252"/>
      <c r="P835" s="252"/>
      <c r="Q835" s="252"/>
      <c r="R835" s="252"/>
      <c r="S835" s="252"/>
      <c r="T835" s="252"/>
      <c r="U835" s="252"/>
      <c r="V835" s="252"/>
      <c r="W835" s="252"/>
      <c r="X835" s="252"/>
      <c r="Y835" s="252"/>
      <c r="Z835" s="252"/>
    </row>
    <row r="836" ht="15.75" customHeight="1">
      <c r="A836" s="252"/>
      <c r="B836" s="252"/>
      <c r="C836" s="252"/>
      <c r="D836" s="252"/>
      <c r="E836" s="252"/>
      <c r="F836" s="252"/>
      <c r="G836" s="252"/>
      <c r="H836" s="252"/>
      <c r="I836" s="252"/>
      <c r="J836" s="252"/>
      <c r="K836" s="252"/>
      <c r="L836" s="252"/>
      <c r="M836" s="252"/>
      <c r="N836" s="252"/>
      <c r="O836" s="252"/>
      <c r="P836" s="252"/>
      <c r="Q836" s="252"/>
      <c r="R836" s="252"/>
      <c r="S836" s="252"/>
      <c r="T836" s="252"/>
      <c r="U836" s="252"/>
      <c r="V836" s="252"/>
      <c r="W836" s="252"/>
      <c r="X836" s="252"/>
      <c r="Y836" s="252"/>
      <c r="Z836" s="252"/>
    </row>
    <row r="837" ht="15.75" customHeight="1">
      <c r="A837" s="252"/>
      <c r="B837" s="252"/>
      <c r="C837" s="252"/>
      <c r="D837" s="252"/>
      <c r="E837" s="252"/>
      <c r="F837" s="252"/>
      <c r="G837" s="252"/>
      <c r="H837" s="252"/>
      <c r="I837" s="252"/>
      <c r="J837" s="252"/>
      <c r="K837" s="252"/>
      <c r="L837" s="252"/>
      <c r="M837" s="252"/>
      <c r="N837" s="252"/>
      <c r="O837" s="252"/>
      <c r="P837" s="252"/>
      <c r="Q837" s="252"/>
      <c r="R837" s="252"/>
      <c r="S837" s="252"/>
      <c r="T837" s="252"/>
      <c r="U837" s="252"/>
      <c r="V837" s="252"/>
      <c r="W837" s="252"/>
      <c r="X837" s="252"/>
      <c r="Y837" s="252"/>
      <c r="Z837" s="252"/>
    </row>
    <row r="838" ht="15.75" customHeight="1">
      <c r="A838" s="252"/>
      <c r="B838" s="252"/>
      <c r="C838" s="252"/>
      <c r="D838" s="252"/>
      <c r="E838" s="252"/>
      <c r="F838" s="252"/>
      <c r="G838" s="252"/>
      <c r="H838" s="252"/>
      <c r="I838" s="252"/>
      <c r="J838" s="252"/>
      <c r="K838" s="252"/>
      <c r="L838" s="252"/>
      <c r="M838" s="252"/>
      <c r="N838" s="252"/>
      <c r="O838" s="252"/>
      <c r="P838" s="252"/>
      <c r="Q838" s="252"/>
      <c r="R838" s="252"/>
      <c r="S838" s="252"/>
      <c r="T838" s="252"/>
      <c r="U838" s="252"/>
      <c r="V838" s="252"/>
      <c r="W838" s="252"/>
      <c r="X838" s="252"/>
      <c r="Y838" s="252"/>
      <c r="Z838" s="252"/>
    </row>
    <row r="839" ht="15.75" customHeight="1">
      <c r="A839" s="252"/>
      <c r="B839" s="252"/>
      <c r="C839" s="252"/>
      <c r="D839" s="252"/>
      <c r="E839" s="252"/>
      <c r="F839" s="252"/>
      <c r="G839" s="252"/>
      <c r="H839" s="252"/>
      <c r="I839" s="252"/>
      <c r="J839" s="252"/>
      <c r="K839" s="252"/>
      <c r="L839" s="252"/>
      <c r="M839" s="252"/>
      <c r="N839" s="252"/>
      <c r="O839" s="252"/>
      <c r="P839" s="252"/>
      <c r="Q839" s="252"/>
      <c r="R839" s="252"/>
      <c r="S839" s="252"/>
      <c r="T839" s="252"/>
      <c r="U839" s="252"/>
      <c r="V839" s="252"/>
      <c r="W839" s="252"/>
      <c r="X839" s="252"/>
      <c r="Y839" s="252"/>
      <c r="Z839" s="252"/>
    </row>
    <row r="840" ht="15.75" customHeight="1">
      <c r="A840" s="252"/>
      <c r="B840" s="252"/>
      <c r="C840" s="252"/>
      <c r="D840" s="252"/>
      <c r="E840" s="252"/>
      <c r="F840" s="252"/>
      <c r="G840" s="252"/>
      <c r="H840" s="252"/>
      <c r="I840" s="252"/>
      <c r="J840" s="252"/>
      <c r="K840" s="252"/>
      <c r="L840" s="252"/>
      <c r="M840" s="252"/>
      <c r="N840" s="252"/>
      <c r="O840" s="252"/>
      <c r="P840" s="252"/>
      <c r="Q840" s="252"/>
      <c r="R840" s="252"/>
      <c r="S840" s="252"/>
      <c r="T840" s="252"/>
      <c r="U840" s="252"/>
      <c r="V840" s="252"/>
      <c r="W840" s="252"/>
      <c r="X840" s="252"/>
      <c r="Y840" s="252"/>
      <c r="Z840" s="252"/>
    </row>
    <row r="841" ht="15.75" customHeight="1">
      <c r="A841" s="252"/>
      <c r="B841" s="252"/>
      <c r="C841" s="252"/>
      <c r="D841" s="252"/>
      <c r="E841" s="252"/>
      <c r="F841" s="252"/>
      <c r="G841" s="252"/>
      <c r="H841" s="252"/>
      <c r="I841" s="252"/>
      <c r="J841" s="252"/>
      <c r="K841" s="252"/>
      <c r="L841" s="252"/>
      <c r="M841" s="252"/>
      <c r="N841" s="252"/>
      <c r="O841" s="252"/>
      <c r="P841" s="252"/>
      <c r="Q841" s="252"/>
      <c r="R841" s="252"/>
      <c r="S841" s="252"/>
      <c r="T841" s="252"/>
      <c r="U841" s="252"/>
      <c r="V841" s="252"/>
      <c r="W841" s="252"/>
      <c r="X841" s="252"/>
      <c r="Y841" s="252"/>
      <c r="Z841" s="252"/>
    </row>
    <row r="842" ht="15.75" customHeight="1">
      <c r="A842" s="252"/>
      <c r="B842" s="252"/>
      <c r="C842" s="252"/>
      <c r="D842" s="252"/>
      <c r="E842" s="252"/>
      <c r="F842" s="252"/>
      <c r="G842" s="252"/>
      <c r="H842" s="252"/>
      <c r="I842" s="252"/>
      <c r="J842" s="252"/>
      <c r="K842" s="252"/>
      <c r="L842" s="252"/>
      <c r="M842" s="252"/>
      <c r="N842" s="252"/>
      <c r="O842" s="252"/>
      <c r="P842" s="252"/>
      <c r="Q842" s="252"/>
      <c r="R842" s="252"/>
      <c r="S842" s="252"/>
      <c r="T842" s="252"/>
      <c r="U842" s="252"/>
      <c r="V842" s="252"/>
      <c r="W842" s="252"/>
      <c r="X842" s="252"/>
      <c r="Y842" s="252"/>
      <c r="Z842" s="252"/>
    </row>
    <row r="843" ht="15.75" customHeight="1">
      <c r="A843" s="252"/>
      <c r="B843" s="252"/>
      <c r="C843" s="252"/>
      <c r="D843" s="252"/>
      <c r="E843" s="252"/>
      <c r="F843" s="252"/>
      <c r="G843" s="252"/>
      <c r="H843" s="252"/>
      <c r="I843" s="252"/>
      <c r="J843" s="252"/>
      <c r="K843" s="252"/>
      <c r="L843" s="252"/>
      <c r="M843" s="252"/>
      <c r="N843" s="252"/>
      <c r="O843" s="252"/>
      <c r="P843" s="252"/>
      <c r="Q843" s="252"/>
      <c r="R843" s="252"/>
      <c r="S843" s="252"/>
      <c r="T843" s="252"/>
      <c r="U843" s="252"/>
      <c r="V843" s="252"/>
      <c r="W843" s="252"/>
      <c r="X843" s="252"/>
      <c r="Y843" s="252"/>
      <c r="Z843" s="252"/>
    </row>
    <row r="844" ht="15.75" customHeight="1">
      <c r="A844" s="252"/>
      <c r="B844" s="252"/>
      <c r="C844" s="252"/>
      <c r="D844" s="252"/>
      <c r="E844" s="252"/>
      <c r="F844" s="252"/>
      <c r="G844" s="252"/>
      <c r="H844" s="252"/>
      <c r="I844" s="252"/>
      <c r="J844" s="252"/>
      <c r="K844" s="252"/>
      <c r="L844" s="252"/>
      <c r="M844" s="252"/>
      <c r="N844" s="252"/>
      <c r="O844" s="252"/>
      <c r="P844" s="252"/>
      <c r="Q844" s="252"/>
      <c r="R844" s="252"/>
      <c r="S844" s="252"/>
      <c r="T844" s="252"/>
      <c r="U844" s="252"/>
      <c r="V844" s="252"/>
      <c r="W844" s="252"/>
      <c r="X844" s="252"/>
      <c r="Y844" s="252"/>
      <c r="Z844" s="252"/>
    </row>
    <row r="845" ht="15.75" customHeight="1">
      <c r="A845" s="252"/>
      <c r="B845" s="252"/>
      <c r="C845" s="252"/>
      <c r="D845" s="252"/>
      <c r="E845" s="252"/>
      <c r="F845" s="252"/>
      <c r="G845" s="252"/>
      <c r="H845" s="252"/>
      <c r="I845" s="252"/>
      <c r="J845" s="252"/>
      <c r="K845" s="252"/>
      <c r="L845" s="252"/>
      <c r="M845" s="252"/>
      <c r="N845" s="252"/>
      <c r="O845" s="252"/>
      <c r="P845" s="252"/>
      <c r="Q845" s="252"/>
      <c r="R845" s="252"/>
      <c r="S845" s="252"/>
      <c r="T845" s="252"/>
      <c r="U845" s="252"/>
      <c r="V845" s="252"/>
      <c r="W845" s="252"/>
      <c r="X845" s="252"/>
      <c r="Y845" s="252"/>
      <c r="Z845" s="252"/>
    </row>
    <row r="846" ht="15.75" customHeight="1">
      <c r="A846" s="252"/>
      <c r="B846" s="252"/>
      <c r="C846" s="252"/>
      <c r="D846" s="252"/>
      <c r="E846" s="252"/>
      <c r="F846" s="252"/>
      <c r="G846" s="252"/>
      <c r="H846" s="252"/>
      <c r="I846" s="252"/>
      <c r="J846" s="252"/>
      <c r="K846" s="252"/>
      <c r="L846" s="252"/>
      <c r="M846" s="252"/>
      <c r="N846" s="252"/>
      <c r="O846" s="252"/>
      <c r="P846" s="252"/>
      <c r="Q846" s="252"/>
      <c r="R846" s="252"/>
      <c r="S846" s="252"/>
      <c r="T846" s="252"/>
      <c r="U846" s="252"/>
      <c r="V846" s="252"/>
      <c r="W846" s="252"/>
      <c r="X846" s="252"/>
      <c r="Y846" s="252"/>
      <c r="Z846" s="252"/>
    </row>
    <row r="847" ht="15.75" customHeight="1">
      <c r="A847" s="252"/>
      <c r="B847" s="252"/>
      <c r="C847" s="252"/>
      <c r="D847" s="252"/>
      <c r="E847" s="252"/>
      <c r="F847" s="252"/>
      <c r="G847" s="252"/>
      <c r="H847" s="252"/>
      <c r="I847" s="252"/>
      <c r="J847" s="252"/>
      <c r="K847" s="252"/>
      <c r="L847" s="252"/>
      <c r="M847" s="252"/>
      <c r="N847" s="252"/>
      <c r="O847" s="252"/>
      <c r="P847" s="252"/>
      <c r="Q847" s="252"/>
      <c r="R847" s="252"/>
      <c r="S847" s="252"/>
      <c r="T847" s="252"/>
      <c r="U847" s="252"/>
      <c r="V847" s="252"/>
      <c r="W847" s="252"/>
      <c r="X847" s="252"/>
      <c r="Y847" s="252"/>
      <c r="Z847" s="252"/>
    </row>
    <row r="848" ht="15.75" customHeight="1">
      <c r="A848" s="252"/>
      <c r="B848" s="252"/>
      <c r="C848" s="252"/>
      <c r="D848" s="252"/>
      <c r="E848" s="252"/>
      <c r="F848" s="252"/>
      <c r="G848" s="252"/>
      <c r="H848" s="252"/>
      <c r="I848" s="252"/>
      <c r="J848" s="252"/>
      <c r="K848" s="252"/>
      <c r="L848" s="252"/>
      <c r="M848" s="252"/>
      <c r="N848" s="252"/>
      <c r="O848" s="252"/>
      <c r="P848" s="252"/>
      <c r="Q848" s="252"/>
      <c r="R848" s="252"/>
      <c r="S848" s="252"/>
      <c r="T848" s="252"/>
      <c r="U848" s="252"/>
      <c r="V848" s="252"/>
      <c r="W848" s="252"/>
      <c r="X848" s="252"/>
      <c r="Y848" s="252"/>
      <c r="Z848" s="252"/>
    </row>
    <row r="849" ht="15.75" customHeight="1">
      <c r="A849" s="252"/>
      <c r="B849" s="252"/>
      <c r="C849" s="252"/>
      <c r="D849" s="252"/>
      <c r="E849" s="252"/>
      <c r="F849" s="252"/>
      <c r="G849" s="252"/>
      <c r="H849" s="252"/>
      <c r="I849" s="252"/>
      <c r="J849" s="252"/>
      <c r="K849" s="252"/>
      <c r="L849" s="252"/>
      <c r="M849" s="252"/>
      <c r="N849" s="252"/>
      <c r="O849" s="252"/>
      <c r="P849" s="252"/>
      <c r="Q849" s="252"/>
      <c r="R849" s="252"/>
      <c r="S849" s="252"/>
      <c r="T849" s="252"/>
      <c r="U849" s="252"/>
      <c r="V849" s="252"/>
      <c r="W849" s="252"/>
      <c r="X849" s="252"/>
      <c r="Y849" s="252"/>
      <c r="Z849" s="252"/>
    </row>
    <row r="850" ht="15.75" customHeight="1">
      <c r="A850" s="252"/>
      <c r="B850" s="252"/>
      <c r="C850" s="252"/>
      <c r="D850" s="252"/>
      <c r="E850" s="252"/>
      <c r="F850" s="252"/>
      <c r="G850" s="252"/>
      <c r="H850" s="252"/>
      <c r="I850" s="252"/>
      <c r="J850" s="252"/>
      <c r="K850" s="252"/>
      <c r="L850" s="252"/>
      <c r="M850" s="252"/>
      <c r="N850" s="252"/>
      <c r="O850" s="252"/>
      <c r="P850" s="252"/>
      <c r="Q850" s="252"/>
      <c r="R850" s="252"/>
      <c r="S850" s="252"/>
      <c r="T850" s="252"/>
      <c r="U850" s="252"/>
      <c r="V850" s="252"/>
      <c r="W850" s="252"/>
      <c r="X850" s="252"/>
      <c r="Y850" s="252"/>
      <c r="Z850" s="252"/>
    </row>
    <row r="851" ht="15.75" customHeight="1">
      <c r="A851" s="252"/>
      <c r="B851" s="252"/>
      <c r="C851" s="252"/>
      <c r="D851" s="252"/>
      <c r="E851" s="252"/>
      <c r="F851" s="252"/>
      <c r="G851" s="252"/>
      <c r="H851" s="252"/>
      <c r="I851" s="252"/>
      <c r="J851" s="252"/>
      <c r="K851" s="252"/>
      <c r="L851" s="252"/>
      <c r="M851" s="252"/>
      <c r="N851" s="252"/>
      <c r="O851" s="252"/>
      <c r="P851" s="252"/>
      <c r="Q851" s="252"/>
      <c r="R851" s="252"/>
      <c r="S851" s="252"/>
      <c r="T851" s="252"/>
      <c r="U851" s="252"/>
      <c r="V851" s="252"/>
      <c r="W851" s="252"/>
      <c r="X851" s="252"/>
      <c r="Y851" s="252"/>
      <c r="Z851" s="252"/>
    </row>
    <row r="852" ht="15.75" customHeight="1">
      <c r="A852" s="252"/>
      <c r="B852" s="252"/>
      <c r="C852" s="252"/>
      <c r="D852" s="252"/>
      <c r="E852" s="252"/>
      <c r="F852" s="252"/>
      <c r="G852" s="252"/>
      <c r="H852" s="252"/>
      <c r="I852" s="252"/>
      <c r="J852" s="252"/>
      <c r="K852" s="252"/>
      <c r="L852" s="252"/>
      <c r="M852" s="252"/>
      <c r="N852" s="252"/>
      <c r="O852" s="252"/>
      <c r="P852" s="252"/>
      <c r="Q852" s="252"/>
      <c r="R852" s="252"/>
      <c r="S852" s="252"/>
      <c r="T852" s="252"/>
      <c r="U852" s="252"/>
      <c r="V852" s="252"/>
      <c r="W852" s="252"/>
      <c r="X852" s="252"/>
      <c r="Y852" s="252"/>
      <c r="Z852" s="252"/>
    </row>
    <row r="853" ht="15.75" customHeight="1">
      <c r="A853" s="252"/>
      <c r="B853" s="252"/>
      <c r="C853" s="252"/>
      <c r="D853" s="252"/>
      <c r="E853" s="252"/>
      <c r="F853" s="252"/>
      <c r="G853" s="252"/>
      <c r="H853" s="252"/>
      <c r="I853" s="252"/>
      <c r="J853" s="252"/>
      <c r="K853" s="252"/>
      <c r="L853" s="252"/>
      <c r="M853" s="252"/>
      <c r="N853" s="252"/>
      <c r="O853" s="252"/>
      <c r="P853" s="252"/>
      <c r="Q853" s="252"/>
      <c r="R853" s="252"/>
      <c r="S853" s="252"/>
      <c r="T853" s="252"/>
      <c r="U853" s="252"/>
      <c r="V853" s="252"/>
      <c r="W853" s="252"/>
      <c r="X853" s="252"/>
      <c r="Y853" s="252"/>
      <c r="Z853" s="252"/>
    </row>
    <row r="854" ht="15.75" customHeight="1">
      <c r="A854" s="252"/>
      <c r="B854" s="252"/>
      <c r="C854" s="252"/>
      <c r="D854" s="252"/>
      <c r="E854" s="252"/>
      <c r="F854" s="252"/>
      <c r="G854" s="252"/>
      <c r="H854" s="252"/>
      <c r="I854" s="252"/>
      <c r="J854" s="252"/>
      <c r="K854" s="252"/>
      <c r="L854" s="252"/>
      <c r="M854" s="252"/>
      <c r="N854" s="252"/>
      <c r="O854" s="252"/>
      <c r="P854" s="252"/>
      <c r="Q854" s="252"/>
      <c r="R854" s="252"/>
      <c r="S854" s="252"/>
      <c r="T854" s="252"/>
      <c r="U854" s="252"/>
      <c r="V854" s="252"/>
      <c r="W854" s="252"/>
      <c r="X854" s="252"/>
      <c r="Y854" s="252"/>
      <c r="Z854" s="252"/>
    </row>
    <row r="855" ht="15.75" customHeight="1">
      <c r="A855" s="252"/>
      <c r="B855" s="252"/>
      <c r="C855" s="252"/>
      <c r="D855" s="252"/>
      <c r="E855" s="252"/>
      <c r="F855" s="252"/>
      <c r="G855" s="252"/>
      <c r="H855" s="252"/>
      <c r="I855" s="252"/>
      <c r="J855" s="252"/>
      <c r="K855" s="252"/>
      <c r="L855" s="252"/>
      <c r="M855" s="252"/>
      <c r="N855" s="252"/>
      <c r="O855" s="252"/>
      <c r="P855" s="252"/>
      <c r="Q855" s="252"/>
      <c r="R855" s="252"/>
      <c r="S855" s="252"/>
      <c r="T855" s="252"/>
      <c r="U855" s="252"/>
      <c r="V855" s="252"/>
      <c r="W855" s="252"/>
      <c r="X855" s="252"/>
      <c r="Y855" s="252"/>
      <c r="Z855" s="252"/>
    </row>
    <row r="856" ht="15.75" customHeight="1">
      <c r="A856" s="252"/>
      <c r="B856" s="252"/>
      <c r="C856" s="252"/>
      <c r="D856" s="252"/>
      <c r="E856" s="252"/>
      <c r="F856" s="252"/>
      <c r="G856" s="252"/>
      <c r="H856" s="252"/>
      <c r="I856" s="252"/>
      <c r="J856" s="252"/>
      <c r="K856" s="252"/>
      <c r="L856" s="252"/>
      <c r="M856" s="252"/>
      <c r="N856" s="252"/>
      <c r="O856" s="252"/>
      <c r="P856" s="252"/>
      <c r="Q856" s="252"/>
      <c r="R856" s="252"/>
      <c r="S856" s="252"/>
      <c r="T856" s="252"/>
      <c r="U856" s="252"/>
      <c r="V856" s="252"/>
      <c r="W856" s="252"/>
      <c r="X856" s="252"/>
      <c r="Y856" s="252"/>
      <c r="Z856" s="252"/>
    </row>
    <row r="857" ht="15.75" customHeight="1">
      <c r="A857" s="252"/>
      <c r="B857" s="252"/>
      <c r="C857" s="252"/>
      <c r="D857" s="252"/>
      <c r="E857" s="252"/>
      <c r="F857" s="252"/>
      <c r="G857" s="252"/>
      <c r="H857" s="252"/>
      <c r="I857" s="252"/>
      <c r="J857" s="252"/>
      <c r="K857" s="252"/>
      <c r="L857" s="252"/>
      <c r="M857" s="252"/>
      <c r="N857" s="252"/>
      <c r="O857" s="252"/>
      <c r="P857" s="252"/>
      <c r="Q857" s="252"/>
      <c r="R857" s="252"/>
      <c r="S857" s="252"/>
      <c r="T857" s="252"/>
      <c r="U857" s="252"/>
      <c r="V857" s="252"/>
      <c r="W857" s="252"/>
      <c r="X857" s="252"/>
      <c r="Y857" s="252"/>
      <c r="Z857" s="252"/>
    </row>
    <row r="858" ht="15.75" customHeight="1">
      <c r="A858" s="252"/>
      <c r="B858" s="252"/>
      <c r="C858" s="252"/>
      <c r="D858" s="252"/>
      <c r="E858" s="252"/>
      <c r="F858" s="252"/>
      <c r="G858" s="252"/>
      <c r="H858" s="252"/>
      <c r="I858" s="252"/>
      <c r="J858" s="252"/>
      <c r="K858" s="252"/>
      <c r="L858" s="252"/>
      <c r="M858" s="252"/>
      <c r="N858" s="252"/>
      <c r="O858" s="252"/>
      <c r="P858" s="252"/>
      <c r="Q858" s="252"/>
      <c r="R858" s="252"/>
      <c r="S858" s="252"/>
      <c r="T858" s="252"/>
      <c r="U858" s="252"/>
      <c r="V858" s="252"/>
      <c r="W858" s="252"/>
      <c r="X858" s="252"/>
      <c r="Y858" s="252"/>
      <c r="Z858" s="252"/>
    </row>
    <row r="859" ht="15.75" customHeight="1">
      <c r="A859" s="252"/>
      <c r="B859" s="252"/>
      <c r="C859" s="252"/>
      <c r="D859" s="252"/>
      <c r="E859" s="252"/>
      <c r="F859" s="252"/>
      <c r="G859" s="252"/>
      <c r="H859" s="252"/>
      <c r="I859" s="252"/>
      <c r="J859" s="252"/>
      <c r="K859" s="252"/>
      <c r="L859" s="252"/>
      <c r="M859" s="252"/>
      <c r="N859" s="252"/>
      <c r="O859" s="252"/>
      <c r="P859" s="252"/>
      <c r="Q859" s="252"/>
      <c r="R859" s="252"/>
      <c r="S859" s="252"/>
      <c r="T859" s="252"/>
      <c r="U859" s="252"/>
      <c r="V859" s="252"/>
      <c r="W859" s="252"/>
      <c r="X859" s="252"/>
      <c r="Y859" s="252"/>
      <c r="Z859" s="252"/>
    </row>
    <row r="860" ht="15.75" customHeight="1">
      <c r="A860" s="252"/>
      <c r="B860" s="252"/>
      <c r="C860" s="252"/>
      <c r="D860" s="252"/>
      <c r="E860" s="252"/>
      <c r="F860" s="252"/>
      <c r="G860" s="252"/>
      <c r="H860" s="252"/>
      <c r="I860" s="252"/>
      <c r="J860" s="252"/>
      <c r="K860" s="252"/>
      <c r="L860" s="252"/>
      <c r="M860" s="252"/>
      <c r="N860" s="252"/>
      <c r="O860" s="252"/>
      <c r="P860" s="252"/>
      <c r="Q860" s="252"/>
      <c r="R860" s="252"/>
      <c r="S860" s="252"/>
      <c r="T860" s="252"/>
      <c r="U860" s="252"/>
      <c r="V860" s="252"/>
      <c r="W860" s="252"/>
      <c r="X860" s="252"/>
      <c r="Y860" s="252"/>
      <c r="Z860" s="252"/>
    </row>
    <row r="861" ht="15.75" customHeight="1">
      <c r="A861" s="252"/>
      <c r="B861" s="252"/>
      <c r="C861" s="252"/>
      <c r="D861" s="252"/>
      <c r="E861" s="252"/>
      <c r="F861" s="252"/>
      <c r="G861" s="252"/>
      <c r="H861" s="252"/>
      <c r="I861" s="252"/>
      <c r="J861" s="252"/>
      <c r="K861" s="252"/>
      <c r="L861" s="252"/>
      <c r="M861" s="252"/>
      <c r="N861" s="252"/>
      <c r="O861" s="252"/>
      <c r="P861" s="252"/>
      <c r="Q861" s="252"/>
      <c r="R861" s="252"/>
      <c r="S861" s="252"/>
      <c r="T861" s="252"/>
      <c r="U861" s="252"/>
      <c r="V861" s="252"/>
      <c r="W861" s="252"/>
      <c r="X861" s="252"/>
      <c r="Y861" s="252"/>
      <c r="Z861" s="252"/>
    </row>
    <row r="862" ht="15.75" customHeight="1">
      <c r="A862" s="252"/>
      <c r="B862" s="252"/>
      <c r="C862" s="252"/>
      <c r="D862" s="252"/>
      <c r="E862" s="252"/>
      <c r="F862" s="252"/>
      <c r="G862" s="252"/>
      <c r="H862" s="252"/>
      <c r="I862" s="252"/>
      <c r="J862" s="252"/>
      <c r="K862" s="252"/>
      <c r="L862" s="252"/>
      <c r="M862" s="252"/>
      <c r="N862" s="252"/>
      <c r="O862" s="252"/>
      <c r="P862" s="252"/>
      <c r="Q862" s="252"/>
      <c r="R862" s="252"/>
      <c r="S862" s="252"/>
      <c r="T862" s="252"/>
      <c r="U862" s="252"/>
      <c r="V862" s="252"/>
      <c r="W862" s="252"/>
      <c r="X862" s="252"/>
      <c r="Y862" s="252"/>
      <c r="Z862" s="252"/>
    </row>
    <row r="863" ht="15.75" customHeight="1">
      <c r="A863" s="252"/>
      <c r="B863" s="252"/>
      <c r="C863" s="252"/>
      <c r="D863" s="252"/>
      <c r="E863" s="252"/>
      <c r="F863" s="252"/>
      <c r="G863" s="252"/>
      <c r="H863" s="252"/>
      <c r="I863" s="252"/>
      <c r="J863" s="252"/>
      <c r="K863" s="252"/>
      <c r="L863" s="252"/>
      <c r="M863" s="252"/>
      <c r="N863" s="252"/>
      <c r="O863" s="252"/>
      <c r="P863" s="252"/>
      <c r="Q863" s="252"/>
      <c r="R863" s="252"/>
      <c r="S863" s="252"/>
      <c r="T863" s="252"/>
      <c r="U863" s="252"/>
      <c r="V863" s="252"/>
      <c r="W863" s="252"/>
      <c r="X863" s="252"/>
      <c r="Y863" s="252"/>
      <c r="Z863" s="252"/>
    </row>
    <row r="864" ht="15.75" customHeight="1">
      <c r="A864" s="252"/>
      <c r="B864" s="252"/>
      <c r="C864" s="252"/>
      <c r="D864" s="252"/>
      <c r="E864" s="252"/>
      <c r="F864" s="252"/>
      <c r="G864" s="252"/>
      <c r="H864" s="252"/>
      <c r="I864" s="252"/>
      <c r="J864" s="252"/>
      <c r="K864" s="252"/>
      <c r="L864" s="252"/>
      <c r="M864" s="252"/>
      <c r="N864" s="252"/>
      <c r="O864" s="252"/>
      <c r="P864" s="252"/>
      <c r="Q864" s="252"/>
      <c r="R864" s="252"/>
      <c r="S864" s="252"/>
      <c r="T864" s="252"/>
      <c r="U864" s="252"/>
      <c r="V864" s="252"/>
      <c r="W864" s="252"/>
      <c r="X864" s="252"/>
      <c r="Y864" s="252"/>
      <c r="Z864" s="252"/>
    </row>
    <row r="865" ht="15.75" customHeight="1">
      <c r="A865" s="252"/>
      <c r="B865" s="252"/>
      <c r="C865" s="252"/>
      <c r="D865" s="252"/>
      <c r="E865" s="252"/>
      <c r="F865" s="252"/>
      <c r="G865" s="252"/>
      <c r="H865" s="252"/>
      <c r="I865" s="252"/>
      <c r="J865" s="252"/>
      <c r="K865" s="252"/>
      <c r="L865" s="252"/>
      <c r="M865" s="252"/>
      <c r="N865" s="252"/>
      <c r="O865" s="252"/>
      <c r="P865" s="252"/>
      <c r="Q865" s="252"/>
      <c r="R865" s="252"/>
      <c r="S865" s="252"/>
      <c r="T865" s="252"/>
      <c r="U865" s="252"/>
      <c r="V865" s="252"/>
      <c r="W865" s="252"/>
      <c r="X865" s="252"/>
      <c r="Y865" s="252"/>
      <c r="Z865" s="252"/>
    </row>
    <row r="866" ht="15.75" customHeight="1">
      <c r="A866" s="252"/>
      <c r="B866" s="252"/>
      <c r="C866" s="252"/>
      <c r="D866" s="252"/>
      <c r="E866" s="252"/>
      <c r="F866" s="252"/>
      <c r="G866" s="252"/>
      <c r="H866" s="252"/>
      <c r="I866" s="252"/>
      <c r="J866" s="252"/>
      <c r="K866" s="252"/>
      <c r="L866" s="252"/>
      <c r="M866" s="252"/>
      <c r="N866" s="252"/>
      <c r="O866" s="252"/>
      <c r="P866" s="252"/>
      <c r="Q866" s="252"/>
      <c r="R866" s="252"/>
      <c r="S866" s="252"/>
      <c r="T866" s="252"/>
      <c r="U866" s="252"/>
      <c r="V866" s="252"/>
      <c r="W866" s="252"/>
      <c r="X866" s="252"/>
      <c r="Y866" s="252"/>
      <c r="Z866" s="252"/>
    </row>
    <row r="867" ht="15.75" customHeight="1">
      <c r="A867" s="252"/>
      <c r="B867" s="252"/>
      <c r="C867" s="252"/>
      <c r="D867" s="252"/>
      <c r="E867" s="252"/>
      <c r="F867" s="252"/>
      <c r="G867" s="252"/>
      <c r="H867" s="252"/>
      <c r="I867" s="252"/>
      <c r="J867" s="252"/>
      <c r="K867" s="252"/>
      <c r="L867" s="252"/>
      <c r="M867" s="252"/>
      <c r="N867" s="252"/>
      <c r="O867" s="252"/>
      <c r="P867" s="252"/>
      <c r="Q867" s="252"/>
      <c r="R867" s="252"/>
      <c r="S867" s="252"/>
      <c r="T867" s="252"/>
      <c r="U867" s="252"/>
      <c r="V867" s="252"/>
      <c r="W867" s="252"/>
      <c r="X867" s="252"/>
      <c r="Y867" s="252"/>
      <c r="Z867" s="252"/>
    </row>
    <row r="868" ht="15.75" customHeight="1">
      <c r="A868" s="252"/>
      <c r="B868" s="252"/>
      <c r="C868" s="252"/>
      <c r="D868" s="252"/>
      <c r="E868" s="252"/>
      <c r="F868" s="252"/>
      <c r="G868" s="252"/>
      <c r="H868" s="252"/>
      <c r="I868" s="252"/>
      <c r="J868" s="252"/>
      <c r="K868" s="252"/>
      <c r="L868" s="252"/>
      <c r="M868" s="252"/>
      <c r="N868" s="252"/>
      <c r="O868" s="252"/>
      <c r="P868" s="252"/>
      <c r="Q868" s="252"/>
      <c r="R868" s="252"/>
      <c r="S868" s="252"/>
      <c r="T868" s="252"/>
      <c r="U868" s="252"/>
      <c r="V868" s="252"/>
      <c r="W868" s="252"/>
      <c r="X868" s="252"/>
      <c r="Y868" s="252"/>
      <c r="Z868" s="252"/>
    </row>
    <row r="869" ht="15.75" customHeight="1">
      <c r="A869" s="252"/>
      <c r="B869" s="252"/>
      <c r="C869" s="252"/>
      <c r="D869" s="252"/>
      <c r="E869" s="252"/>
      <c r="F869" s="252"/>
      <c r="G869" s="252"/>
      <c r="H869" s="252"/>
      <c r="I869" s="252"/>
      <c r="J869" s="252"/>
      <c r="K869" s="252"/>
      <c r="L869" s="252"/>
      <c r="M869" s="252"/>
      <c r="N869" s="252"/>
      <c r="O869" s="252"/>
      <c r="P869" s="252"/>
      <c r="Q869" s="252"/>
      <c r="R869" s="252"/>
      <c r="S869" s="252"/>
      <c r="T869" s="252"/>
      <c r="U869" s="252"/>
      <c r="V869" s="252"/>
      <c r="W869" s="252"/>
      <c r="X869" s="252"/>
      <c r="Y869" s="252"/>
      <c r="Z869" s="252"/>
    </row>
    <row r="870" ht="15.75" customHeight="1">
      <c r="A870" s="252"/>
      <c r="B870" s="252"/>
      <c r="C870" s="252"/>
      <c r="D870" s="252"/>
      <c r="E870" s="252"/>
      <c r="F870" s="252"/>
      <c r="G870" s="252"/>
      <c r="H870" s="252"/>
      <c r="I870" s="252"/>
      <c r="J870" s="252"/>
      <c r="K870" s="252"/>
      <c r="L870" s="252"/>
      <c r="M870" s="252"/>
      <c r="N870" s="252"/>
      <c r="O870" s="252"/>
      <c r="P870" s="252"/>
      <c r="Q870" s="252"/>
      <c r="R870" s="252"/>
      <c r="S870" s="252"/>
      <c r="T870" s="252"/>
      <c r="U870" s="252"/>
      <c r="V870" s="252"/>
      <c r="W870" s="252"/>
      <c r="X870" s="252"/>
      <c r="Y870" s="252"/>
      <c r="Z870" s="252"/>
    </row>
    <row r="871" ht="15.75" customHeight="1">
      <c r="A871" s="252"/>
      <c r="B871" s="252"/>
      <c r="C871" s="252"/>
      <c r="D871" s="252"/>
      <c r="E871" s="252"/>
      <c r="F871" s="252"/>
      <c r="G871" s="252"/>
      <c r="H871" s="252"/>
      <c r="I871" s="252"/>
      <c r="J871" s="252"/>
      <c r="K871" s="252"/>
      <c r="L871" s="252"/>
      <c r="M871" s="252"/>
      <c r="N871" s="252"/>
      <c r="O871" s="252"/>
      <c r="P871" s="252"/>
      <c r="Q871" s="252"/>
      <c r="R871" s="252"/>
      <c r="S871" s="252"/>
      <c r="T871" s="252"/>
      <c r="U871" s="252"/>
      <c r="V871" s="252"/>
      <c r="W871" s="252"/>
      <c r="X871" s="252"/>
      <c r="Y871" s="252"/>
      <c r="Z871" s="252"/>
    </row>
    <row r="872" ht="15.75" customHeight="1">
      <c r="A872" s="252"/>
      <c r="B872" s="252"/>
      <c r="C872" s="252"/>
      <c r="D872" s="252"/>
      <c r="E872" s="252"/>
      <c r="F872" s="252"/>
      <c r="G872" s="252"/>
      <c r="H872" s="252"/>
      <c r="I872" s="252"/>
      <c r="J872" s="252"/>
      <c r="K872" s="252"/>
      <c r="L872" s="252"/>
      <c r="M872" s="252"/>
      <c r="N872" s="252"/>
      <c r="O872" s="252"/>
      <c r="P872" s="252"/>
      <c r="Q872" s="252"/>
      <c r="R872" s="252"/>
      <c r="S872" s="252"/>
      <c r="T872" s="252"/>
      <c r="U872" s="252"/>
      <c r="V872" s="252"/>
      <c r="W872" s="252"/>
      <c r="X872" s="252"/>
      <c r="Y872" s="252"/>
      <c r="Z872" s="252"/>
    </row>
    <row r="873" ht="15.75" customHeight="1">
      <c r="A873" s="252"/>
      <c r="B873" s="252"/>
      <c r="C873" s="252"/>
      <c r="D873" s="252"/>
      <c r="E873" s="252"/>
      <c r="F873" s="252"/>
      <c r="G873" s="252"/>
      <c r="H873" s="252"/>
      <c r="I873" s="252"/>
      <c r="J873" s="252"/>
      <c r="K873" s="252"/>
      <c r="L873" s="252"/>
      <c r="M873" s="252"/>
      <c r="N873" s="252"/>
      <c r="O873" s="252"/>
      <c r="P873" s="252"/>
      <c r="Q873" s="252"/>
      <c r="R873" s="252"/>
      <c r="S873" s="252"/>
      <c r="T873" s="252"/>
      <c r="U873" s="252"/>
      <c r="V873" s="252"/>
      <c r="W873" s="252"/>
      <c r="X873" s="252"/>
      <c r="Y873" s="252"/>
      <c r="Z873" s="252"/>
    </row>
    <row r="874" ht="15.75" customHeight="1">
      <c r="A874" s="252"/>
      <c r="B874" s="252"/>
      <c r="C874" s="252"/>
      <c r="D874" s="252"/>
      <c r="E874" s="252"/>
      <c r="F874" s="252"/>
      <c r="G874" s="252"/>
      <c r="H874" s="252"/>
      <c r="I874" s="252"/>
      <c r="J874" s="252"/>
      <c r="K874" s="252"/>
      <c r="L874" s="252"/>
      <c r="M874" s="252"/>
      <c r="N874" s="252"/>
      <c r="O874" s="252"/>
      <c r="P874" s="252"/>
      <c r="Q874" s="252"/>
      <c r="R874" s="252"/>
      <c r="S874" s="252"/>
      <c r="T874" s="252"/>
      <c r="U874" s="252"/>
      <c r="V874" s="252"/>
      <c r="W874" s="252"/>
      <c r="X874" s="252"/>
      <c r="Y874" s="252"/>
      <c r="Z874" s="252"/>
    </row>
    <row r="875" ht="15.75" customHeight="1">
      <c r="A875" s="252"/>
      <c r="B875" s="252"/>
      <c r="C875" s="252"/>
      <c r="D875" s="252"/>
      <c r="E875" s="252"/>
      <c r="F875" s="252"/>
      <c r="G875" s="252"/>
      <c r="H875" s="252"/>
      <c r="I875" s="252"/>
      <c r="J875" s="252"/>
      <c r="K875" s="252"/>
      <c r="L875" s="252"/>
      <c r="M875" s="252"/>
      <c r="N875" s="252"/>
      <c r="O875" s="252"/>
      <c r="P875" s="252"/>
      <c r="Q875" s="252"/>
      <c r="R875" s="252"/>
      <c r="S875" s="252"/>
      <c r="T875" s="252"/>
      <c r="U875" s="252"/>
      <c r="V875" s="252"/>
      <c r="W875" s="252"/>
      <c r="X875" s="252"/>
      <c r="Y875" s="252"/>
      <c r="Z875" s="252"/>
    </row>
    <row r="876" ht="15.75" customHeight="1">
      <c r="A876" s="252"/>
      <c r="B876" s="252"/>
      <c r="C876" s="252"/>
      <c r="D876" s="252"/>
      <c r="E876" s="252"/>
      <c r="F876" s="252"/>
      <c r="G876" s="252"/>
      <c r="H876" s="252"/>
      <c r="I876" s="252"/>
      <c r="J876" s="252"/>
      <c r="K876" s="252"/>
      <c r="L876" s="252"/>
      <c r="M876" s="252"/>
      <c r="N876" s="252"/>
      <c r="O876" s="252"/>
      <c r="P876" s="252"/>
      <c r="Q876" s="252"/>
      <c r="R876" s="252"/>
      <c r="S876" s="252"/>
      <c r="T876" s="252"/>
      <c r="U876" s="252"/>
      <c r="V876" s="252"/>
      <c r="W876" s="252"/>
      <c r="X876" s="252"/>
      <c r="Y876" s="252"/>
      <c r="Z876" s="252"/>
    </row>
    <row r="877" ht="15.75" customHeight="1">
      <c r="A877" s="252"/>
      <c r="B877" s="252"/>
      <c r="C877" s="252"/>
      <c r="D877" s="252"/>
      <c r="E877" s="252"/>
      <c r="F877" s="252"/>
      <c r="G877" s="252"/>
      <c r="H877" s="252"/>
      <c r="I877" s="252"/>
      <c r="J877" s="252"/>
      <c r="K877" s="252"/>
      <c r="L877" s="252"/>
      <c r="M877" s="252"/>
      <c r="N877" s="252"/>
      <c r="O877" s="252"/>
      <c r="P877" s="252"/>
      <c r="Q877" s="252"/>
      <c r="R877" s="252"/>
      <c r="S877" s="252"/>
      <c r="T877" s="252"/>
      <c r="U877" s="252"/>
      <c r="V877" s="252"/>
      <c r="W877" s="252"/>
      <c r="X877" s="252"/>
      <c r="Y877" s="252"/>
      <c r="Z877" s="252"/>
    </row>
    <row r="878" ht="15.75" customHeight="1">
      <c r="A878" s="252"/>
      <c r="B878" s="252"/>
      <c r="C878" s="252"/>
      <c r="D878" s="252"/>
      <c r="E878" s="252"/>
      <c r="F878" s="252"/>
      <c r="G878" s="252"/>
      <c r="H878" s="252"/>
      <c r="I878" s="252"/>
      <c r="J878" s="252"/>
      <c r="K878" s="252"/>
      <c r="L878" s="252"/>
      <c r="M878" s="252"/>
      <c r="N878" s="252"/>
      <c r="O878" s="252"/>
      <c r="P878" s="252"/>
      <c r="Q878" s="252"/>
      <c r="R878" s="252"/>
      <c r="S878" s="252"/>
      <c r="T878" s="252"/>
      <c r="U878" s="252"/>
      <c r="V878" s="252"/>
      <c r="W878" s="252"/>
      <c r="X878" s="252"/>
      <c r="Y878" s="252"/>
      <c r="Z878" s="252"/>
    </row>
    <row r="879" ht="15.75" customHeight="1">
      <c r="A879" s="252"/>
      <c r="B879" s="252"/>
      <c r="C879" s="252"/>
      <c r="D879" s="252"/>
      <c r="E879" s="252"/>
      <c r="F879" s="252"/>
      <c r="G879" s="252"/>
      <c r="H879" s="252"/>
      <c r="I879" s="252"/>
      <c r="J879" s="252"/>
      <c r="K879" s="252"/>
      <c r="L879" s="252"/>
      <c r="M879" s="252"/>
      <c r="N879" s="252"/>
      <c r="O879" s="252"/>
      <c r="P879" s="252"/>
      <c r="Q879" s="252"/>
      <c r="R879" s="252"/>
      <c r="S879" s="252"/>
      <c r="T879" s="252"/>
      <c r="U879" s="252"/>
      <c r="V879" s="252"/>
      <c r="W879" s="252"/>
      <c r="X879" s="252"/>
      <c r="Y879" s="252"/>
      <c r="Z879" s="252"/>
    </row>
    <row r="880" ht="15.75" customHeight="1">
      <c r="A880" s="252"/>
      <c r="B880" s="252"/>
      <c r="C880" s="252"/>
      <c r="D880" s="252"/>
      <c r="E880" s="252"/>
      <c r="F880" s="252"/>
      <c r="G880" s="252"/>
      <c r="H880" s="252"/>
      <c r="I880" s="252"/>
      <c r="J880" s="252"/>
      <c r="K880" s="252"/>
      <c r="L880" s="252"/>
      <c r="M880" s="252"/>
      <c r="N880" s="252"/>
      <c r="O880" s="252"/>
      <c r="P880" s="252"/>
      <c r="Q880" s="252"/>
      <c r="R880" s="252"/>
      <c r="S880" s="252"/>
      <c r="T880" s="252"/>
      <c r="U880" s="252"/>
      <c r="V880" s="252"/>
      <c r="W880" s="252"/>
      <c r="X880" s="252"/>
      <c r="Y880" s="252"/>
      <c r="Z880" s="252"/>
    </row>
    <row r="881" ht="15.75" customHeight="1">
      <c r="A881" s="252"/>
      <c r="B881" s="252"/>
      <c r="C881" s="252"/>
      <c r="D881" s="252"/>
      <c r="E881" s="252"/>
      <c r="F881" s="252"/>
      <c r="G881" s="252"/>
      <c r="H881" s="252"/>
      <c r="I881" s="252"/>
      <c r="J881" s="252"/>
      <c r="K881" s="252"/>
      <c r="L881" s="252"/>
      <c r="M881" s="252"/>
      <c r="N881" s="252"/>
      <c r="O881" s="252"/>
      <c r="P881" s="252"/>
      <c r="Q881" s="252"/>
      <c r="R881" s="252"/>
      <c r="S881" s="252"/>
      <c r="T881" s="252"/>
      <c r="U881" s="252"/>
      <c r="V881" s="252"/>
      <c r="W881" s="252"/>
      <c r="X881" s="252"/>
      <c r="Y881" s="252"/>
      <c r="Z881" s="252"/>
    </row>
    <row r="882" ht="15.75" customHeight="1">
      <c r="A882" s="252"/>
      <c r="B882" s="252"/>
      <c r="C882" s="252"/>
      <c r="D882" s="252"/>
      <c r="E882" s="252"/>
      <c r="F882" s="252"/>
      <c r="G882" s="252"/>
      <c r="H882" s="252"/>
      <c r="I882" s="252"/>
      <c r="J882" s="252"/>
      <c r="K882" s="252"/>
      <c r="L882" s="252"/>
      <c r="M882" s="252"/>
      <c r="N882" s="252"/>
      <c r="O882" s="252"/>
      <c r="P882" s="252"/>
      <c r="Q882" s="252"/>
      <c r="R882" s="252"/>
      <c r="S882" s="252"/>
      <c r="T882" s="252"/>
      <c r="U882" s="252"/>
      <c r="V882" s="252"/>
      <c r="W882" s="252"/>
      <c r="X882" s="252"/>
      <c r="Y882" s="252"/>
      <c r="Z882" s="252"/>
    </row>
    <row r="883" ht="15.75" customHeight="1">
      <c r="A883" s="252"/>
      <c r="B883" s="252"/>
      <c r="C883" s="252"/>
      <c r="D883" s="252"/>
      <c r="E883" s="252"/>
      <c r="F883" s="252"/>
      <c r="G883" s="252"/>
      <c r="H883" s="252"/>
      <c r="I883" s="252"/>
      <c r="J883" s="252"/>
      <c r="K883" s="252"/>
      <c r="L883" s="252"/>
      <c r="M883" s="252"/>
      <c r="N883" s="252"/>
      <c r="O883" s="252"/>
      <c r="P883" s="252"/>
      <c r="Q883" s="252"/>
      <c r="R883" s="252"/>
      <c r="S883" s="252"/>
      <c r="T883" s="252"/>
      <c r="U883" s="252"/>
      <c r="V883" s="252"/>
      <c r="W883" s="252"/>
      <c r="X883" s="252"/>
      <c r="Y883" s="252"/>
      <c r="Z883" s="252"/>
    </row>
    <row r="884" ht="15.75" customHeight="1">
      <c r="A884" s="252"/>
      <c r="B884" s="252"/>
      <c r="C884" s="252"/>
      <c r="D884" s="252"/>
      <c r="E884" s="252"/>
      <c r="F884" s="252"/>
      <c r="G884" s="252"/>
      <c r="H884" s="252"/>
      <c r="I884" s="252"/>
      <c r="J884" s="252"/>
      <c r="K884" s="252"/>
      <c r="L884" s="252"/>
      <c r="M884" s="252"/>
      <c r="N884" s="252"/>
      <c r="O884" s="252"/>
      <c r="P884" s="252"/>
      <c r="Q884" s="252"/>
      <c r="R884" s="252"/>
      <c r="S884" s="252"/>
      <c r="T884" s="252"/>
      <c r="U884" s="252"/>
      <c r="V884" s="252"/>
      <c r="W884" s="252"/>
      <c r="X884" s="252"/>
      <c r="Y884" s="252"/>
      <c r="Z884" s="252"/>
    </row>
    <row r="885" ht="15.75" customHeight="1">
      <c r="A885" s="252"/>
      <c r="B885" s="252"/>
      <c r="C885" s="252"/>
      <c r="D885" s="252"/>
      <c r="E885" s="252"/>
      <c r="F885" s="252"/>
      <c r="G885" s="252"/>
      <c r="H885" s="252"/>
      <c r="I885" s="252"/>
      <c r="J885" s="252"/>
      <c r="K885" s="252"/>
      <c r="L885" s="252"/>
      <c r="M885" s="252"/>
      <c r="N885" s="252"/>
      <c r="O885" s="252"/>
      <c r="P885" s="252"/>
      <c r="Q885" s="252"/>
      <c r="R885" s="252"/>
      <c r="S885" s="252"/>
      <c r="T885" s="252"/>
      <c r="U885" s="252"/>
      <c r="V885" s="252"/>
      <c r="W885" s="252"/>
      <c r="X885" s="252"/>
      <c r="Y885" s="252"/>
      <c r="Z885" s="252"/>
    </row>
    <row r="886" ht="15.75" customHeight="1">
      <c r="A886" s="252"/>
      <c r="B886" s="252"/>
      <c r="C886" s="252"/>
      <c r="D886" s="252"/>
      <c r="E886" s="252"/>
      <c r="F886" s="252"/>
      <c r="G886" s="252"/>
      <c r="H886" s="252"/>
      <c r="I886" s="252"/>
      <c r="J886" s="252"/>
      <c r="K886" s="252"/>
      <c r="L886" s="252"/>
      <c r="M886" s="252"/>
      <c r="N886" s="252"/>
      <c r="O886" s="252"/>
      <c r="P886" s="252"/>
      <c r="Q886" s="252"/>
      <c r="R886" s="252"/>
      <c r="S886" s="252"/>
      <c r="T886" s="252"/>
      <c r="U886" s="252"/>
      <c r="V886" s="252"/>
      <c r="W886" s="252"/>
      <c r="X886" s="252"/>
      <c r="Y886" s="252"/>
      <c r="Z886" s="252"/>
    </row>
    <row r="887" ht="15.75" customHeight="1">
      <c r="A887" s="252"/>
      <c r="B887" s="252"/>
      <c r="C887" s="252"/>
      <c r="D887" s="252"/>
      <c r="E887" s="252"/>
      <c r="F887" s="252"/>
      <c r="G887" s="252"/>
      <c r="H887" s="252"/>
      <c r="I887" s="252"/>
      <c r="J887" s="252"/>
      <c r="K887" s="252"/>
      <c r="L887" s="252"/>
      <c r="M887" s="252"/>
      <c r="N887" s="252"/>
      <c r="O887" s="252"/>
      <c r="P887" s="252"/>
      <c r="Q887" s="252"/>
      <c r="R887" s="252"/>
      <c r="S887" s="252"/>
      <c r="T887" s="252"/>
      <c r="U887" s="252"/>
      <c r="V887" s="252"/>
      <c r="W887" s="252"/>
      <c r="X887" s="252"/>
      <c r="Y887" s="252"/>
      <c r="Z887" s="252"/>
    </row>
    <row r="888" ht="15.75" customHeight="1">
      <c r="A888" s="252"/>
      <c r="B888" s="252"/>
      <c r="C888" s="252"/>
      <c r="D888" s="252"/>
      <c r="E888" s="252"/>
      <c r="F888" s="252"/>
      <c r="G888" s="252"/>
      <c r="H888" s="252"/>
      <c r="I888" s="252"/>
      <c r="J888" s="252"/>
      <c r="K888" s="252"/>
      <c r="L888" s="252"/>
      <c r="M888" s="252"/>
      <c r="N888" s="252"/>
      <c r="O888" s="252"/>
      <c r="P888" s="252"/>
      <c r="Q888" s="252"/>
      <c r="R888" s="252"/>
      <c r="S888" s="252"/>
      <c r="T888" s="252"/>
      <c r="U888" s="252"/>
      <c r="V888" s="252"/>
      <c r="W888" s="252"/>
      <c r="X888" s="252"/>
      <c r="Y888" s="252"/>
      <c r="Z888" s="252"/>
    </row>
    <row r="889" ht="15.75" customHeight="1">
      <c r="A889" s="252"/>
      <c r="B889" s="252"/>
      <c r="C889" s="252"/>
      <c r="D889" s="252"/>
      <c r="E889" s="252"/>
      <c r="F889" s="252"/>
      <c r="G889" s="252"/>
      <c r="H889" s="252"/>
      <c r="I889" s="252"/>
      <c r="J889" s="252"/>
      <c r="K889" s="252"/>
      <c r="L889" s="252"/>
      <c r="M889" s="252"/>
      <c r="N889" s="252"/>
      <c r="O889" s="252"/>
      <c r="P889" s="252"/>
      <c r="Q889" s="252"/>
      <c r="R889" s="252"/>
      <c r="S889" s="252"/>
      <c r="T889" s="252"/>
      <c r="U889" s="252"/>
      <c r="V889" s="252"/>
      <c r="W889" s="252"/>
      <c r="X889" s="252"/>
      <c r="Y889" s="252"/>
      <c r="Z889" s="252"/>
    </row>
    <row r="890" ht="15.75" customHeight="1">
      <c r="A890" s="252"/>
      <c r="B890" s="252"/>
      <c r="C890" s="252"/>
      <c r="D890" s="252"/>
      <c r="E890" s="252"/>
      <c r="F890" s="252"/>
      <c r="G890" s="252"/>
      <c r="H890" s="252"/>
      <c r="I890" s="252"/>
      <c r="J890" s="252"/>
      <c r="K890" s="252"/>
      <c r="L890" s="252"/>
      <c r="M890" s="252"/>
      <c r="N890" s="252"/>
      <c r="O890" s="252"/>
      <c r="P890" s="252"/>
      <c r="Q890" s="252"/>
      <c r="R890" s="252"/>
      <c r="S890" s="252"/>
      <c r="T890" s="252"/>
      <c r="U890" s="252"/>
      <c r="V890" s="252"/>
      <c r="W890" s="252"/>
      <c r="X890" s="252"/>
      <c r="Y890" s="252"/>
      <c r="Z890" s="252"/>
    </row>
    <row r="891" ht="15.75" customHeight="1">
      <c r="A891" s="252"/>
      <c r="B891" s="252"/>
      <c r="C891" s="252"/>
      <c r="D891" s="252"/>
      <c r="E891" s="252"/>
      <c r="F891" s="252"/>
      <c r="G891" s="252"/>
      <c r="H891" s="252"/>
      <c r="I891" s="252"/>
      <c r="J891" s="252"/>
      <c r="K891" s="252"/>
      <c r="L891" s="252"/>
      <c r="M891" s="252"/>
      <c r="N891" s="252"/>
      <c r="O891" s="252"/>
      <c r="P891" s="252"/>
      <c r="Q891" s="252"/>
      <c r="R891" s="252"/>
      <c r="S891" s="252"/>
      <c r="T891" s="252"/>
      <c r="U891" s="252"/>
      <c r="V891" s="252"/>
      <c r="W891" s="252"/>
      <c r="X891" s="252"/>
      <c r="Y891" s="252"/>
      <c r="Z891" s="252"/>
    </row>
    <row r="892" ht="15.75" customHeight="1">
      <c r="A892" s="252"/>
      <c r="B892" s="252"/>
      <c r="C892" s="252"/>
      <c r="D892" s="252"/>
      <c r="E892" s="252"/>
      <c r="F892" s="252"/>
      <c r="G892" s="252"/>
      <c r="H892" s="252"/>
      <c r="I892" s="252"/>
      <c r="J892" s="252"/>
      <c r="K892" s="252"/>
      <c r="L892" s="252"/>
      <c r="M892" s="252"/>
      <c r="N892" s="252"/>
      <c r="O892" s="252"/>
      <c r="P892" s="252"/>
      <c r="Q892" s="252"/>
      <c r="R892" s="252"/>
      <c r="S892" s="252"/>
      <c r="T892" s="252"/>
      <c r="U892" s="252"/>
      <c r="V892" s="252"/>
      <c r="W892" s="252"/>
      <c r="X892" s="252"/>
      <c r="Y892" s="252"/>
      <c r="Z892" s="252"/>
    </row>
    <row r="893" ht="15.75" customHeight="1">
      <c r="A893" s="252"/>
      <c r="B893" s="252"/>
      <c r="C893" s="252"/>
      <c r="D893" s="252"/>
      <c r="E893" s="252"/>
      <c r="F893" s="252"/>
      <c r="G893" s="252"/>
      <c r="H893" s="252"/>
      <c r="I893" s="252"/>
      <c r="J893" s="252"/>
      <c r="K893" s="252"/>
      <c r="L893" s="252"/>
      <c r="M893" s="252"/>
      <c r="N893" s="252"/>
      <c r="O893" s="252"/>
      <c r="P893" s="252"/>
      <c r="Q893" s="252"/>
      <c r="R893" s="252"/>
      <c r="S893" s="252"/>
      <c r="T893" s="252"/>
      <c r="U893" s="252"/>
      <c r="V893" s="252"/>
      <c r="W893" s="252"/>
      <c r="X893" s="252"/>
      <c r="Y893" s="252"/>
      <c r="Z893" s="252"/>
    </row>
    <row r="894" ht="15.75" customHeight="1">
      <c r="A894" s="252"/>
      <c r="B894" s="252"/>
      <c r="C894" s="252"/>
      <c r="D894" s="252"/>
      <c r="E894" s="252"/>
      <c r="F894" s="252"/>
      <c r="G894" s="252"/>
      <c r="H894" s="252"/>
      <c r="I894" s="252"/>
      <c r="J894" s="252"/>
      <c r="K894" s="252"/>
      <c r="L894" s="252"/>
      <c r="M894" s="252"/>
      <c r="N894" s="252"/>
      <c r="O894" s="252"/>
      <c r="P894" s="252"/>
      <c r="Q894" s="252"/>
      <c r="R894" s="252"/>
      <c r="S894" s="252"/>
      <c r="T894" s="252"/>
      <c r="U894" s="252"/>
      <c r="V894" s="252"/>
      <c r="W894" s="252"/>
      <c r="X894" s="252"/>
      <c r="Y894" s="252"/>
      <c r="Z894" s="252"/>
    </row>
    <row r="895" ht="15.75" customHeight="1">
      <c r="A895" s="252"/>
      <c r="B895" s="252"/>
      <c r="C895" s="252"/>
      <c r="D895" s="252"/>
      <c r="E895" s="252"/>
      <c r="F895" s="252"/>
      <c r="G895" s="252"/>
      <c r="H895" s="252"/>
      <c r="I895" s="252"/>
      <c r="J895" s="252"/>
      <c r="K895" s="252"/>
      <c r="L895" s="252"/>
      <c r="M895" s="252"/>
      <c r="N895" s="252"/>
      <c r="O895" s="252"/>
      <c r="P895" s="252"/>
      <c r="Q895" s="252"/>
      <c r="R895" s="252"/>
      <c r="S895" s="252"/>
      <c r="T895" s="252"/>
      <c r="U895" s="252"/>
      <c r="V895" s="252"/>
      <c r="W895" s="252"/>
      <c r="X895" s="252"/>
      <c r="Y895" s="252"/>
      <c r="Z895" s="252"/>
    </row>
    <row r="896" ht="15.75" customHeight="1">
      <c r="A896" s="252"/>
      <c r="B896" s="252"/>
      <c r="C896" s="252"/>
      <c r="D896" s="252"/>
      <c r="E896" s="252"/>
      <c r="F896" s="252"/>
      <c r="G896" s="252"/>
      <c r="H896" s="252"/>
      <c r="I896" s="252"/>
      <c r="J896" s="252"/>
      <c r="K896" s="252"/>
      <c r="L896" s="252"/>
      <c r="M896" s="252"/>
      <c r="N896" s="252"/>
      <c r="O896" s="252"/>
      <c r="P896" s="252"/>
      <c r="Q896" s="252"/>
      <c r="R896" s="252"/>
      <c r="S896" s="252"/>
      <c r="T896" s="252"/>
      <c r="U896" s="252"/>
      <c r="V896" s="252"/>
      <c r="W896" s="252"/>
      <c r="X896" s="252"/>
      <c r="Y896" s="252"/>
      <c r="Z896" s="252"/>
    </row>
    <row r="897" ht="15.75" customHeight="1">
      <c r="A897" s="252"/>
      <c r="B897" s="252"/>
      <c r="C897" s="252"/>
      <c r="D897" s="252"/>
      <c r="E897" s="252"/>
      <c r="F897" s="252"/>
      <c r="G897" s="252"/>
      <c r="H897" s="252"/>
      <c r="I897" s="252"/>
      <c r="J897" s="252"/>
      <c r="K897" s="252"/>
      <c r="L897" s="252"/>
      <c r="M897" s="252"/>
      <c r="N897" s="252"/>
      <c r="O897" s="252"/>
      <c r="P897" s="252"/>
      <c r="Q897" s="252"/>
      <c r="R897" s="252"/>
      <c r="S897" s="252"/>
      <c r="T897" s="252"/>
      <c r="U897" s="252"/>
      <c r="V897" s="252"/>
      <c r="W897" s="252"/>
      <c r="X897" s="252"/>
      <c r="Y897" s="252"/>
      <c r="Z897" s="252"/>
    </row>
    <row r="898" ht="15.75" customHeight="1">
      <c r="A898" s="252"/>
      <c r="B898" s="252"/>
      <c r="C898" s="252"/>
      <c r="D898" s="252"/>
      <c r="E898" s="252"/>
      <c r="F898" s="252"/>
      <c r="G898" s="252"/>
      <c r="H898" s="252"/>
      <c r="I898" s="252"/>
      <c r="J898" s="252"/>
      <c r="K898" s="252"/>
      <c r="L898" s="252"/>
      <c r="M898" s="252"/>
      <c r="N898" s="252"/>
      <c r="O898" s="252"/>
      <c r="P898" s="252"/>
      <c r="Q898" s="252"/>
      <c r="R898" s="252"/>
      <c r="S898" s="252"/>
      <c r="T898" s="252"/>
      <c r="U898" s="252"/>
      <c r="V898" s="252"/>
      <c r="W898" s="252"/>
      <c r="X898" s="252"/>
      <c r="Y898" s="252"/>
      <c r="Z898" s="252"/>
    </row>
    <row r="899" ht="15.75" customHeight="1">
      <c r="A899" s="252"/>
      <c r="B899" s="252"/>
      <c r="C899" s="252"/>
      <c r="D899" s="252"/>
      <c r="E899" s="252"/>
      <c r="F899" s="252"/>
      <c r="G899" s="252"/>
      <c r="H899" s="252"/>
      <c r="I899" s="252"/>
      <c r="J899" s="252"/>
      <c r="K899" s="252"/>
      <c r="L899" s="252"/>
      <c r="M899" s="252"/>
      <c r="N899" s="252"/>
      <c r="O899" s="252"/>
      <c r="P899" s="252"/>
      <c r="Q899" s="252"/>
      <c r="R899" s="252"/>
      <c r="S899" s="252"/>
      <c r="T899" s="252"/>
      <c r="U899" s="252"/>
      <c r="V899" s="252"/>
      <c r="W899" s="252"/>
      <c r="X899" s="252"/>
      <c r="Y899" s="252"/>
      <c r="Z899" s="252"/>
    </row>
    <row r="900" ht="15.75" customHeight="1">
      <c r="A900" s="252"/>
      <c r="B900" s="252"/>
      <c r="C900" s="252"/>
      <c r="D900" s="252"/>
      <c r="E900" s="252"/>
      <c r="F900" s="252"/>
      <c r="G900" s="252"/>
      <c r="H900" s="252"/>
      <c r="I900" s="252"/>
      <c r="J900" s="252"/>
      <c r="K900" s="252"/>
      <c r="L900" s="252"/>
      <c r="M900" s="252"/>
      <c r="N900" s="252"/>
      <c r="O900" s="252"/>
      <c r="P900" s="252"/>
      <c r="Q900" s="252"/>
      <c r="R900" s="252"/>
      <c r="S900" s="252"/>
      <c r="T900" s="252"/>
      <c r="U900" s="252"/>
      <c r="V900" s="252"/>
      <c r="W900" s="252"/>
      <c r="X900" s="252"/>
      <c r="Y900" s="252"/>
      <c r="Z900" s="252"/>
    </row>
    <row r="901" ht="15.75" customHeight="1">
      <c r="A901" s="252"/>
      <c r="B901" s="252"/>
      <c r="C901" s="252"/>
      <c r="D901" s="252"/>
      <c r="E901" s="252"/>
      <c r="F901" s="252"/>
      <c r="G901" s="252"/>
      <c r="H901" s="252"/>
      <c r="I901" s="252"/>
      <c r="J901" s="252"/>
      <c r="K901" s="252"/>
      <c r="L901" s="252"/>
      <c r="M901" s="252"/>
      <c r="N901" s="252"/>
      <c r="O901" s="252"/>
      <c r="P901" s="252"/>
      <c r="Q901" s="252"/>
      <c r="R901" s="252"/>
      <c r="S901" s="252"/>
      <c r="T901" s="252"/>
      <c r="U901" s="252"/>
      <c r="V901" s="252"/>
      <c r="W901" s="252"/>
      <c r="X901" s="252"/>
      <c r="Y901" s="252"/>
      <c r="Z901" s="252"/>
    </row>
    <row r="902" ht="15.75" customHeight="1">
      <c r="A902" s="252"/>
      <c r="B902" s="252"/>
      <c r="C902" s="252"/>
      <c r="D902" s="252"/>
      <c r="E902" s="252"/>
      <c r="F902" s="252"/>
      <c r="G902" s="252"/>
      <c r="H902" s="252"/>
      <c r="I902" s="252"/>
      <c r="J902" s="252"/>
      <c r="K902" s="252"/>
      <c r="L902" s="252"/>
      <c r="M902" s="252"/>
      <c r="N902" s="252"/>
      <c r="O902" s="252"/>
      <c r="P902" s="252"/>
      <c r="Q902" s="252"/>
      <c r="R902" s="252"/>
      <c r="S902" s="252"/>
      <c r="T902" s="252"/>
      <c r="U902" s="252"/>
      <c r="V902" s="252"/>
      <c r="W902" s="252"/>
      <c r="X902" s="252"/>
      <c r="Y902" s="252"/>
      <c r="Z902" s="252"/>
    </row>
    <row r="903" ht="15.75" customHeight="1">
      <c r="A903" s="252"/>
      <c r="B903" s="252"/>
      <c r="C903" s="252"/>
      <c r="D903" s="252"/>
      <c r="E903" s="252"/>
      <c r="F903" s="252"/>
      <c r="G903" s="252"/>
      <c r="H903" s="252"/>
      <c r="I903" s="252"/>
      <c r="J903" s="252"/>
      <c r="K903" s="252"/>
      <c r="L903" s="252"/>
      <c r="M903" s="252"/>
      <c r="N903" s="252"/>
      <c r="O903" s="252"/>
      <c r="P903" s="252"/>
      <c r="Q903" s="252"/>
      <c r="R903" s="252"/>
      <c r="S903" s="252"/>
      <c r="T903" s="252"/>
      <c r="U903" s="252"/>
      <c r="V903" s="252"/>
      <c r="W903" s="252"/>
      <c r="X903" s="252"/>
      <c r="Y903" s="252"/>
      <c r="Z903" s="252"/>
    </row>
    <row r="904" ht="15.75" customHeight="1">
      <c r="A904" s="252"/>
      <c r="B904" s="252"/>
      <c r="C904" s="252"/>
      <c r="D904" s="252"/>
      <c r="E904" s="252"/>
      <c r="F904" s="252"/>
      <c r="G904" s="252"/>
      <c r="H904" s="252"/>
      <c r="I904" s="252"/>
      <c r="J904" s="252"/>
      <c r="K904" s="252"/>
      <c r="L904" s="252"/>
      <c r="M904" s="252"/>
      <c r="N904" s="252"/>
      <c r="O904" s="252"/>
      <c r="P904" s="252"/>
      <c r="Q904" s="252"/>
      <c r="R904" s="252"/>
      <c r="S904" s="252"/>
      <c r="T904" s="252"/>
      <c r="U904" s="252"/>
      <c r="V904" s="252"/>
      <c r="W904" s="252"/>
      <c r="X904" s="252"/>
      <c r="Y904" s="252"/>
      <c r="Z904" s="252"/>
    </row>
    <row r="905" ht="15.75" customHeight="1">
      <c r="A905" s="252"/>
      <c r="B905" s="252"/>
      <c r="C905" s="252"/>
      <c r="D905" s="252"/>
      <c r="E905" s="252"/>
      <c r="F905" s="252"/>
      <c r="G905" s="252"/>
      <c r="H905" s="252"/>
      <c r="I905" s="252"/>
      <c r="J905" s="252"/>
      <c r="K905" s="252"/>
      <c r="L905" s="252"/>
      <c r="M905" s="252"/>
      <c r="N905" s="252"/>
      <c r="O905" s="252"/>
      <c r="P905" s="252"/>
      <c r="Q905" s="252"/>
      <c r="R905" s="252"/>
      <c r="S905" s="252"/>
      <c r="T905" s="252"/>
      <c r="U905" s="252"/>
      <c r="V905" s="252"/>
      <c r="W905" s="252"/>
      <c r="X905" s="252"/>
      <c r="Y905" s="252"/>
      <c r="Z905" s="252"/>
    </row>
    <row r="906" ht="15.75" customHeight="1">
      <c r="A906" s="252"/>
      <c r="B906" s="252"/>
      <c r="C906" s="252"/>
      <c r="D906" s="252"/>
      <c r="E906" s="252"/>
      <c r="F906" s="252"/>
      <c r="G906" s="252"/>
      <c r="H906" s="252"/>
      <c r="I906" s="252"/>
      <c r="J906" s="252"/>
      <c r="K906" s="252"/>
      <c r="L906" s="252"/>
      <c r="M906" s="252"/>
      <c r="N906" s="252"/>
      <c r="O906" s="252"/>
      <c r="P906" s="252"/>
      <c r="Q906" s="252"/>
      <c r="R906" s="252"/>
      <c r="S906" s="252"/>
      <c r="T906" s="252"/>
      <c r="U906" s="252"/>
      <c r="V906" s="252"/>
      <c r="W906" s="252"/>
      <c r="X906" s="252"/>
      <c r="Y906" s="252"/>
      <c r="Z906" s="252"/>
    </row>
    <row r="907" ht="15.75" customHeight="1">
      <c r="A907" s="252"/>
      <c r="B907" s="252"/>
      <c r="C907" s="252"/>
      <c r="D907" s="252"/>
      <c r="E907" s="252"/>
      <c r="F907" s="252"/>
      <c r="G907" s="252"/>
      <c r="H907" s="252"/>
      <c r="I907" s="252"/>
      <c r="J907" s="252"/>
      <c r="K907" s="252"/>
      <c r="L907" s="252"/>
      <c r="M907" s="252"/>
      <c r="N907" s="252"/>
      <c r="O907" s="252"/>
      <c r="P907" s="252"/>
      <c r="Q907" s="252"/>
      <c r="R907" s="252"/>
      <c r="S907" s="252"/>
      <c r="T907" s="252"/>
      <c r="U907" s="252"/>
      <c r="V907" s="252"/>
      <c r="W907" s="252"/>
      <c r="X907" s="252"/>
      <c r="Y907" s="252"/>
      <c r="Z907" s="252"/>
    </row>
    <row r="908" ht="15.75" customHeight="1">
      <c r="A908" s="252"/>
      <c r="B908" s="252"/>
      <c r="C908" s="252"/>
      <c r="D908" s="252"/>
      <c r="E908" s="252"/>
      <c r="F908" s="252"/>
      <c r="G908" s="252"/>
      <c r="H908" s="252"/>
      <c r="I908" s="252"/>
      <c r="J908" s="252"/>
      <c r="K908" s="252"/>
      <c r="L908" s="252"/>
      <c r="M908" s="252"/>
      <c r="N908" s="252"/>
      <c r="O908" s="252"/>
      <c r="P908" s="252"/>
      <c r="Q908" s="252"/>
      <c r="R908" s="252"/>
      <c r="S908" s="252"/>
      <c r="T908" s="252"/>
      <c r="U908" s="252"/>
      <c r="V908" s="252"/>
      <c r="W908" s="252"/>
      <c r="X908" s="252"/>
      <c r="Y908" s="252"/>
      <c r="Z908" s="252"/>
    </row>
    <row r="909" ht="15.75" customHeight="1">
      <c r="A909" s="252"/>
      <c r="B909" s="252"/>
      <c r="C909" s="252"/>
      <c r="D909" s="252"/>
      <c r="E909" s="252"/>
      <c r="F909" s="252"/>
      <c r="G909" s="252"/>
      <c r="H909" s="252"/>
      <c r="I909" s="252"/>
      <c r="J909" s="252"/>
      <c r="K909" s="252"/>
      <c r="L909" s="252"/>
      <c r="M909" s="252"/>
      <c r="N909" s="252"/>
      <c r="O909" s="252"/>
      <c r="P909" s="252"/>
      <c r="Q909" s="252"/>
      <c r="R909" s="252"/>
      <c r="S909" s="252"/>
      <c r="T909" s="252"/>
      <c r="U909" s="252"/>
      <c r="V909" s="252"/>
      <c r="W909" s="252"/>
      <c r="X909" s="252"/>
      <c r="Y909" s="252"/>
      <c r="Z909" s="252"/>
    </row>
    <row r="910" ht="15.75" customHeight="1">
      <c r="A910" s="252"/>
      <c r="B910" s="252"/>
      <c r="C910" s="252"/>
      <c r="D910" s="252"/>
      <c r="E910" s="252"/>
      <c r="F910" s="252"/>
      <c r="G910" s="252"/>
      <c r="H910" s="252"/>
      <c r="I910" s="252"/>
      <c r="J910" s="252"/>
      <c r="K910" s="252"/>
      <c r="L910" s="252"/>
      <c r="M910" s="252"/>
      <c r="N910" s="252"/>
      <c r="O910" s="252"/>
      <c r="P910" s="252"/>
      <c r="Q910" s="252"/>
      <c r="R910" s="252"/>
      <c r="S910" s="252"/>
      <c r="T910" s="252"/>
      <c r="U910" s="252"/>
      <c r="V910" s="252"/>
      <c r="W910" s="252"/>
      <c r="X910" s="252"/>
      <c r="Y910" s="252"/>
      <c r="Z910" s="252"/>
    </row>
    <row r="911" ht="15.75" customHeight="1">
      <c r="A911" s="252"/>
      <c r="B911" s="252"/>
      <c r="C911" s="252"/>
      <c r="D911" s="252"/>
      <c r="E911" s="252"/>
      <c r="F911" s="252"/>
      <c r="G911" s="252"/>
      <c r="H911" s="252"/>
      <c r="I911" s="252"/>
      <c r="J911" s="252"/>
      <c r="K911" s="252"/>
      <c r="L911" s="252"/>
      <c r="M911" s="252"/>
      <c r="N911" s="252"/>
      <c r="O911" s="252"/>
      <c r="P911" s="252"/>
      <c r="Q911" s="252"/>
      <c r="R911" s="252"/>
      <c r="S911" s="252"/>
      <c r="T911" s="252"/>
      <c r="U911" s="252"/>
      <c r="V911" s="252"/>
      <c r="W911" s="252"/>
      <c r="X911" s="252"/>
      <c r="Y911" s="252"/>
      <c r="Z911" s="252"/>
    </row>
    <row r="912" ht="15.75" customHeight="1">
      <c r="A912" s="252"/>
      <c r="B912" s="252"/>
      <c r="C912" s="252"/>
      <c r="D912" s="252"/>
      <c r="E912" s="252"/>
      <c r="F912" s="252"/>
      <c r="G912" s="252"/>
      <c r="H912" s="252"/>
      <c r="I912" s="252"/>
      <c r="J912" s="252"/>
      <c r="K912" s="252"/>
      <c r="L912" s="252"/>
      <c r="M912" s="252"/>
      <c r="N912" s="252"/>
      <c r="O912" s="252"/>
      <c r="P912" s="252"/>
      <c r="Q912" s="252"/>
      <c r="R912" s="252"/>
      <c r="S912" s="252"/>
      <c r="T912" s="252"/>
      <c r="U912" s="252"/>
      <c r="V912" s="252"/>
      <c r="W912" s="252"/>
      <c r="X912" s="252"/>
      <c r="Y912" s="252"/>
      <c r="Z912" s="252"/>
    </row>
    <row r="913" ht="15.75" customHeight="1">
      <c r="A913" s="252"/>
      <c r="B913" s="252"/>
      <c r="C913" s="252"/>
      <c r="D913" s="252"/>
      <c r="E913" s="252"/>
      <c r="F913" s="252"/>
      <c r="G913" s="252"/>
      <c r="H913" s="252"/>
      <c r="I913" s="252"/>
      <c r="J913" s="252"/>
      <c r="K913" s="252"/>
      <c r="L913" s="252"/>
      <c r="M913" s="252"/>
      <c r="N913" s="252"/>
      <c r="O913" s="252"/>
      <c r="P913" s="252"/>
      <c r="Q913" s="252"/>
      <c r="R913" s="252"/>
      <c r="S913" s="252"/>
      <c r="T913" s="252"/>
      <c r="U913" s="252"/>
      <c r="V913" s="252"/>
      <c r="W913" s="252"/>
      <c r="X913" s="252"/>
      <c r="Y913" s="252"/>
      <c r="Z913" s="252"/>
    </row>
    <row r="914" ht="15.75" customHeight="1">
      <c r="A914" s="252"/>
      <c r="B914" s="252"/>
      <c r="C914" s="252"/>
      <c r="D914" s="252"/>
      <c r="E914" s="252"/>
      <c r="F914" s="252"/>
      <c r="G914" s="252"/>
      <c r="H914" s="252"/>
      <c r="I914" s="252"/>
      <c r="J914" s="252"/>
      <c r="K914" s="252"/>
      <c r="L914" s="252"/>
      <c r="M914" s="252"/>
      <c r="N914" s="252"/>
      <c r="O914" s="252"/>
      <c r="P914" s="252"/>
      <c r="Q914" s="252"/>
      <c r="R914" s="252"/>
      <c r="S914" s="252"/>
      <c r="T914" s="252"/>
      <c r="U914" s="252"/>
      <c r="V914" s="252"/>
      <c r="W914" s="252"/>
      <c r="X914" s="252"/>
      <c r="Y914" s="252"/>
      <c r="Z914" s="252"/>
    </row>
    <row r="915" ht="15.75" customHeight="1">
      <c r="A915" s="252"/>
      <c r="B915" s="252"/>
      <c r="C915" s="252"/>
      <c r="D915" s="252"/>
      <c r="E915" s="252"/>
      <c r="F915" s="252"/>
      <c r="G915" s="252"/>
      <c r="H915" s="252"/>
      <c r="I915" s="252"/>
      <c r="J915" s="252"/>
      <c r="K915" s="252"/>
      <c r="L915" s="252"/>
      <c r="M915" s="252"/>
      <c r="N915" s="252"/>
      <c r="O915" s="252"/>
      <c r="P915" s="252"/>
      <c r="Q915" s="252"/>
      <c r="R915" s="252"/>
      <c r="S915" s="252"/>
      <c r="T915" s="252"/>
      <c r="U915" s="252"/>
      <c r="V915" s="252"/>
      <c r="W915" s="252"/>
      <c r="X915" s="252"/>
      <c r="Y915" s="252"/>
      <c r="Z915" s="252"/>
    </row>
    <row r="916" ht="15.75" customHeight="1">
      <c r="A916" s="252"/>
      <c r="B916" s="252"/>
      <c r="C916" s="252"/>
      <c r="D916" s="252"/>
      <c r="E916" s="252"/>
      <c r="F916" s="252"/>
      <c r="G916" s="252"/>
      <c r="H916" s="252"/>
      <c r="I916" s="252"/>
      <c r="J916" s="252"/>
      <c r="K916" s="252"/>
      <c r="L916" s="252"/>
      <c r="M916" s="252"/>
      <c r="N916" s="252"/>
      <c r="O916" s="252"/>
      <c r="P916" s="252"/>
      <c r="Q916" s="252"/>
      <c r="R916" s="252"/>
      <c r="S916" s="252"/>
      <c r="T916" s="252"/>
      <c r="U916" s="252"/>
      <c r="V916" s="252"/>
      <c r="W916" s="252"/>
      <c r="X916" s="252"/>
      <c r="Y916" s="252"/>
      <c r="Z916" s="252"/>
    </row>
    <row r="917" ht="15.75" customHeight="1">
      <c r="A917" s="252"/>
      <c r="B917" s="252"/>
      <c r="C917" s="252"/>
      <c r="D917" s="252"/>
      <c r="E917" s="252"/>
      <c r="F917" s="252"/>
      <c r="G917" s="252"/>
      <c r="H917" s="252"/>
      <c r="I917" s="252"/>
      <c r="J917" s="252"/>
      <c r="K917" s="252"/>
      <c r="L917" s="252"/>
      <c r="M917" s="252"/>
      <c r="N917" s="252"/>
      <c r="O917" s="252"/>
      <c r="P917" s="252"/>
      <c r="Q917" s="252"/>
      <c r="R917" s="252"/>
      <c r="S917" s="252"/>
      <c r="T917" s="252"/>
      <c r="U917" s="252"/>
      <c r="V917" s="252"/>
      <c r="W917" s="252"/>
      <c r="X917" s="252"/>
      <c r="Y917" s="252"/>
      <c r="Z917" s="252"/>
    </row>
    <row r="918" ht="15.75" customHeight="1">
      <c r="A918" s="252"/>
      <c r="B918" s="252"/>
      <c r="C918" s="252"/>
      <c r="D918" s="252"/>
      <c r="E918" s="252"/>
      <c r="F918" s="252"/>
      <c r="G918" s="252"/>
      <c r="H918" s="252"/>
      <c r="I918" s="252"/>
      <c r="J918" s="252"/>
      <c r="K918" s="252"/>
      <c r="L918" s="252"/>
      <c r="M918" s="252"/>
      <c r="N918" s="252"/>
      <c r="O918" s="252"/>
      <c r="P918" s="252"/>
      <c r="Q918" s="252"/>
      <c r="R918" s="252"/>
      <c r="S918" s="252"/>
      <c r="T918" s="252"/>
      <c r="U918" s="252"/>
      <c r="V918" s="252"/>
      <c r="W918" s="252"/>
      <c r="X918" s="252"/>
      <c r="Y918" s="252"/>
      <c r="Z918" s="252"/>
    </row>
    <row r="919" ht="15.75" customHeight="1">
      <c r="A919" s="252"/>
      <c r="B919" s="252"/>
      <c r="C919" s="252"/>
      <c r="D919" s="252"/>
      <c r="E919" s="252"/>
      <c r="F919" s="252"/>
      <c r="G919" s="252"/>
      <c r="H919" s="252"/>
      <c r="I919" s="252"/>
      <c r="J919" s="252"/>
      <c r="K919" s="252"/>
      <c r="L919" s="252"/>
      <c r="M919" s="252"/>
      <c r="N919" s="252"/>
      <c r="O919" s="252"/>
      <c r="P919" s="252"/>
      <c r="Q919" s="252"/>
      <c r="R919" s="252"/>
      <c r="S919" s="252"/>
      <c r="T919" s="252"/>
      <c r="U919" s="252"/>
      <c r="V919" s="252"/>
      <c r="W919" s="252"/>
      <c r="X919" s="252"/>
      <c r="Y919" s="252"/>
      <c r="Z919" s="252"/>
    </row>
    <row r="920" ht="15.75" customHeight="1">
      <c r="A920" s="252"/>
      <c r="B920" s="252"/>
      <c r="C920" s="252"/>
      <c r="D920" s="252"/>
      <c r="E920" s="252"/>
      <c r="F920" s="252"/>
      <c r="G920" s="252"/>
      <c r="H920" s="252"/>
      <c r="I920" s="252"/>
      <c r="J920" s="252"/>
      <c r="K920" s="252"/>
      <c r="L920" s="252"/>
      <c r="M920" s="252"/>
      <c r="N920" s="252"/>
      <c r="O920" s="252"/>
      <c r="P920" s="252"/>
      <c r="Q920" s="252"/>
      <c r="R920" s="252"/>
      <c r="S920" s="252"/>
      <c r="T920" s="252"/>
      <c r="U920" s="252"/>
      <c r="V920" s="252"/>
      <c r="W920" s="252"/>
      <c r="X920" s="252"/>
      <c r="Y920" s="252"/>
      <c r="Z920" s="252"/>
    </row>
    <row r="921" ht="15.75" customHeight="1">
      <c r="A921" s="252"/>
      <c r="B921" s="252"/>
      <c r="C921" s="252"/>
      <c r="D921" s="252"/>
      <c r="E921" s="252"/>
      <c r="F921" s="252"/>
      <c r="G921" s="252"/>
      <c r="H921" s="252"/>
      <c r="I921" s="252"/>
      <c r="J921" s="252"/>
      <c r="K921" s="252"/>
      <c r="L921" s="252"/>
      <c r="M921" s="252"/>
      <c r="N921" s="252"/>
      <c r="O921" s="252"/>
      <c r="P921" s="252"/>
      <c r="Q921" s="252"/>
      <c r="R921" s="252"/>
      <c r="S921" s="252"/>
      <c r="T921" s="252"/>
      <c r="U921" s="252"/>
      <c r="V921" s="252"/>
      <c r="W921" s="252"/>
      <c r="X921" s="252"/>
      <c r="Y921" s="252"/>
      <c r="Z921" s="252"/>
    </row>
    <row r="922" ht="15.75" customHeight="1">
      <c r="A922" s="252"/>
      <c r="B922" s="252"/>
      <c r="C922" s="252"/>
      <c r="D922" s="252"/>
      <c r="E922" s="252"/>
      <c r="F922" s="252"/>
      <c r="G922" s="252"/>
      <c r="H922" s="252"/>
      <c r="I922" s="252"/>
      <c r="J922" s="252"/>
      <c r="K922" s="252"/>
      <c r="L922" s="252"/>
      <c r="M922" s="252"/>
      <c r="N922" s="252"/>
      <c r="O922" s="252"/>
      <c r="P922" s="252"/>
      <c r="Q922" s="252"/>
      <c r="R922" s="252"/>
      <c r="S922" s="252"/>
      <c r="T922" s="252"/>
      <c r="U922" s="252"/>
      <c r="V922" s="252"/>
      <c r="W922" s="252"/>
      <c r="X922" s="252"/>
      <c r="Y922" s="252"/>
      <c r="Z922" s="252"/>
    </row>
    <row r="923" ht="15.75" customHeight="1">
      <c r="A923" s="252"/>
      <c r="B923" s="252"/>
      <c r="C923" s="252"/>
      <c r="D923" s="252"/>
      <c r="E923" s="252"/>
      <c r="F923" s="252"/>
      <c r="G923" s="252"/>
      <c r="H923" s="252"/>
      <c r="I923" s="252"/>
      <c r="J923" s="252"/>
      <c r="K923" s="252"/>
      <c r="L923" s="252"/>
      <c r="M923" s="252"/>
      <c r="N923" s="252"/>
      <c r="O923" s="252"/>
      <c r="P923" s="252"/>
      <c r="Q923" s="252"/>
      <c r="R923" s="252"/>
      <c r="S923" s="252"/>
      <c r="T923" s="252"/>
      <c r="U923" s="252"/>
      <c r="V923" s="252"/>
      <c r="W923" s="252"/>
      <c r="X923" s="252"/>
      <c r="Y923" s="252"/>
      <c r="Z923" s="252"/>
    </row>
    <row r="924" ht="15.75" customHeight="1">
      <c r="A924" s="252"/>
      <c r="B924" s="252"/>
      <c r="C924" s="252"/>
      <c r="D924" s="252"/>
      <c r="E924" s="252"/>
      <c r="F924" s="252"/>
      <c r="G924" s="252"/>
      <c r="H924" s="252"/>
      <c r="I924" s="252"/>
      <c r="J924" s="252"/>
      <c r="K924" s="252"/>
      <c r="L924" s="252"/>
      <c r="M924" s="252"/>
      <c r="N924" s="252"/>
      <c r="O924" s="252"/>
      <c r="P924" s="252"/>
      <c r="Q924" s="252"/>
      <c r="R924" s="252"/>
      <c r="S924" s="252"/>
      <c r="T924" s="252"/>
      <c r="U924" s="252"/>
      <c r="V924" s="252"/>
      <c r="W924" s="252"/>
      <c r="X924" s="252"/>
      <c r="Y924" s="252"/>
      <c r="Z924" s="252"/>
    </row>
    <row r="925" ht="15.75" customHeight="1">
      <c r="A925" s="252"/>
      <c r="B925" s="252"/>
      <c r="C925" s="252"/>
      <c r="D925" s="252"/>
      <c r="E925" s="252"/>
      <c r="F925" s="252"/>
      <c r="G925" s="252"/>
      <c r="H925" s="252"/>
      <c r="I925" s="252"/>
      <c r="J925" s="252"/>
      <c r="K925" s="252"/>
      <c r="L925" s="252"/>
      <c r="M925" s="252"/>
      <c r="N925" s="252"/>
      <c r="O925" s="252"/>
      <c r="P925" s="252"/>
      <c r="Q925" s="252"/>
      <c r="R925" s="252"/>
      <c r="S925" s="252"/>
      <c r="T925" s="252"/>
      <c r="U925" s="252"/>
      <c r="V925" s="252"/>
      <c r="W925" s="252"/>
      <c r="X925" s="252"/>
      <c r="Y925" s="252"/>
      <c r="Z925" s="252"/>
    </row>
    <row r="926" ht="15.75" customHeight="1">
      <c r="A926" s="252"/>
      <c r="B926" s="252"/>
      <c r="C926" s="252"/>
      <c r="D926" s="252"/>
      <c r="E926" s="252"/>
      <c r="F926" s="252"/>
      <c r="G926" s="252"/>
      <c r="H926" s="252"/>
      <c r="I926" s="252"/>
      <c r="J926" s="252"/>
      <c r="K926" s="252"/>
      <c r="L926" s="252"/>
      <c r="M926" s="252"/>
      <c r="N926" s="252"/>
      <c r="O926" s="252"/>
      <c r="P926" s="252"/>
      <c r="Q926" s="252"/>
      <c r="R926" s="252"/>
      <c r="S926" s="252"/>
      <c r="T926" s="252"/>
      <c r="U926" s="252"/>
      <c r="V926" s="252"/>
      <c r="W926" s="252"/>
      <c r="X926" s="252"/>
      <c r="Y926" s="252"/>
      <c r="Z926" s="252"/>
    </row>
    <row r="927" ht="15.75" customHeight="1">
      <c r="A927" s="252"/>
      <c r="B927" s="252"/>
      <c r="C927" s="252"/>
      <c r="D927" s="252"/>
      <c r="E927" s="252"/>
      <c r="F927" s="252"/>
      <c r="G927" s="252"/>
      <c r="H927" s="252"/>
      <c r="I927" s="252"/>
      <c r="J927" s="252"/>
      <c r="K927" s="252"/>
      <c r="L927" s="252"/>
      <c r="M927" s="252"/>
      <c r="N927" s="252"/>
      <c r="O927" s="252"/>
      <c r="P927" s="252"/>
      <c r="Q927" s="252"/>
      <c r="R927" s="252"/>
      <c r="S927" s="252"/>
      <c r="T927" s="252"/>
      <c r="U927" s="252"/>
      <c r="V927" s="252"/>
      <c r="W927" s="252"/>
      <c r="X927" s="252"/>
      <c r="Y927" s="252"/>
      <c r="Z927" s="252"/>
    </row>
    <row r="928" ht="15.75" customHeight="1">
      <c r="A928" s="252"/>
      <c r="B928" s="252"/>
      <c r="C928" s="252"/>
      <c r="D928" s="252"/>
      <c r="E928" s="252"/>
      <c r="F928" s="252"/>
      <c r="G928" s="252"/>
      <c r="H928" s="252"/>
      <c r="I928" s="252"/>
      <c r="J928" s="252"/>
      <c r="K928" s="252"/>
      <c r="L928" s="252"/>
      <c r="M928" s="252"/>
      <c r="N928" s="252"/>
      <c r="O928" s="252"/>
      <c r="P928" s="252"/>
      <c r="Q928" s="252"/>
      <c r="R928" s="252"/>
      <c r="S928" s="252"/>
      <c r="T928" s="252"/>
      <c r="U928" s="252"/>
      <c r="V928" s="252"/>
      <c r="W928" s="252"/>
      <c r="X928" s="252"/>
      <c r="Y928" s="252"/>
      <c r="Z928" s="252"/>
    </row>
    <row r="929" ht="15.75" customHeight="1">
      <c r="A929" s="252"/>
      <c r="B929" s="252"/>
      <c r="C929" s="252"/>
      <c r="D929" s="252"/>
      <c r="E929" s="252"/>
      <c r="F929" s="252"/>
      <c r="G929" s="252"/>
      <c r="H929" s="252"/>
      <c r="I929" s="252"/>
      <c r="J929" s="252"/>
      <c r="K929" s="252"/>
      <c r="L929" s="252"/>
      <c r="M929" s="252"/>
      <c r="N929" s="252"/>
      <c r="O929" s="252"/>
      <c r="P929" s="252"/>
      <c r="Q929" s="252"/>
      <c r="R929" s="252"/>
      <c r="S929" s="252"/>
      <c r="T929" s="252"/>
      <c r="U929" s="252"/>
      <c r="V929" s="252"/>
      <c r="W929" s="252"/>
      <c r="X929" s="252"/>
      <c r="Y929" s="252"/>
      <c r="Z929" s="252"/>
    </row>
    <row r="930" ht="15.75" customHeight="1">
      <c r="A930" s="252"/>
      <c r="B930" s="252"/>
      <c r="C930" s="252"/>
      <c r="D930" s="252"/>
      <c r="E930" s="252"/>
      <c r="F930" s="252"/>
      <c r="G930" s="252"/>
      <c r="H930" s="252"/>
      <c r="I930" s="252"/>
      <c r="J930" s="252"/>
      <c r="K930" s="252"/>
      <c r="L930" s="252"/>
      <c r="M930" s="252"/>
      <c r="N930" s="252"/>
      <c r="O930" s="252"/>
      <c r="P930" s="252"/>
      <c r="Q930" s="252"/>
      <c r="R930" s="252"/>
      <c r="S930" s="252"/>
      <c r="T930" s="252"/>
      <c r="U930" s="252"/>
      <c r="V930" s="252"/>
      <c r="W930" s="252"/>
      <c r="X930" s="252"/>
      <c r="Y930" s="252"/>
      <c r="Z930" s="252"/>
    </row>
    <row r="931" ht="15.75" customHeight="1">
      <c r="A931" s="252"/>
      <c r="B931" s="252"/>
      <c r="C931" s="252"/>
      <c r="D931" s="252"/>
      <c r="E931" s="252"/>
      <c r="F931" s="252"/>
      <c r="G931" s="252"/>
      <c r="H931" s="252"/>
      <c r="I931" s="252"/>
      <c r="J931" s="252"/>
      <c r="K931" s="252"/>
      <c r="L931" s="252"/>
      <c r="M931" s="252"/>
      <c r="N931" s="252"/>
      <c r="O931" s="252"/>
      <c r="P931" s="252"/>
      <c r="Q931" s="252"/>
      <c r="R931" s="252"/>
      <c r="S931" s="252"/>
      <c r="T931" s="252"/>
      <c r="U931" s="252"/>
      <c r="V931" s="252"/>
      <c r="W931" s="252"/>
      <c r="X931" s="252"/>
      <c r="Y931" s="252"/>
      <c r="Z931" s="252"/>
    </row>
    <row r="932" ht="15.75" customHeight="1">
      <c r="A932" s="252"/>
      <c r="B932" s="252"/>
      <c r="C932" s="252"/>
      <c r="D932" s="252"/>
      <c r="E932" s="252"/>
      <c r="F932" s="252"/>
      <c r="G932" s="252"/>
      <c r="H932" s="252"/>
      <c r="I932" s="252"/>
      <c r="J932" s="252"/>
      <c r="K932" s="252"/>
      <c r="L932" s="252"/>
      <c r="M932" s="252"/>
      <c r="N932" s="252"/>
      <c r="O932" s="252"/>
      <c r="P932" s="252"/>
      <c r="Q932" s="252"/>
      <c r="R932" s="252"/>
      <c r="S932" s="252"/>
      <c r="T932" s="252"/>
      <c r="U932" s="252"/>
      <c r="V932" s="252"/>
      <c r="W932" s="252"/>
      <c r="X932" s="252"/>
      <c r="Y932" s="252"/>
      <c r="Z932" s="252"/>
    </row>
    <row r="933" ht="15.75" customHeight="1">
      <c r="A933" s="252"/>
      <c r="B933" s="252"/>
      <c r="C933" s="252"/>
      <c r="D933" s="252"/>
      <c r="E933" s="252"/>
      <c r="F933" s="252"/>
      <c r="G933" s="252"/>
      <c r="H933" s="252"/>
      <c r="I933" s="252"/>
      <c r="J933" s="252"/>
      <c r="K933" s="252"/>
      <c r="L933" s="252"/>
      <c r="M933" s="252"/>
      <c r="N933" s="252"/>
      <c r="O933" s="252"/>
      <c r="P933" s="252"/>
      <c r="Q933" s="252"/>
      <c r="R933" s="252"/>
      <c r="S933" s="252"/>
      <c r="T933" s="252"/>
      <c r="U933" s="252"/>
      <c r="V933" s="252"/>
      <c r="W933" s="252"/>
      <c r="X933" s="252"/>
      <c r="Y933" s="252"/>
      <c r="Z933" s="252"/>
    </row>
    <row r="934" ht="15.75" customHeight="1">
      <c r="A934" s="252"/>
      <c r="B934" s="252"/>
      <c r="C934" s="252"/>
      <c r="D934" s="252"/>
      <c r="E934" s="252"/>
      <c r="F934" s="252"/>
      <c r="G934" s="252"/>
      <c r="H934" s="252"/>
      <c r="I934" s="252"/>
      <c r="J934" s="252"/>
      <c r="K934" s="252"/>
      <c r="L934" s="252"/>
      <c r="M934" s="252"/>
      <c r="N934" s="252"/>
      <c r="O934" s="252"/>
      <c r="P934" s="252"/>
      <c r="Q934" s="252"/>
      <c r="R934" s="252"/>
      <c r="S934" s="252"/>
      <c r="T934" s="252"/>
      <c r="U934" s="252"/>
      <c r="V934" s="252"/>
      <c r="W934" s="252"/>
      <c r="X934" s="252"/>
      <c r="Y934" s="252"/>
      <c r="Z934" s="252"/>
    </row>
    <row r="935" ht="15.75" customHeight="1">
      <c r="A935" s="252"/>
      <c r="B935" s="252"/>
      <c r="C935" s="252"/>
      <c r="D935" s="252"/>
      <c r="E935" s="252"/>
      <c r="F935" s="252"/>
      <c r="G935" s="252"/>
      <c r="H935" s="252"/>
      <c r="I935" s="252"/>
      <c r="J935" s="252"/>
      <c r="K935" s="252"/>
      <c r="L935" s="252"/>
      <c r="M935" s="252"/>
      <c r="N935" s="252"/>
      <c r="O935" s="252"/>
      <c r="P935" s="252"/>
      <c r="Q935" s="252"/>
      <c r="R935" s="252"/>
      <c r="S935" s="252"/>
      <c r="T935" s="252"/>
      <c r="U935" s="252"/>
      <c r="V935" s="252"/>
      <c r="W935" s="252"/>
      <c r="X935" s="252"/>
      <c r="Y935" s="252"/>
      <c r="Z935" s="252"/>
    </row>
    <row r="936" ht="15.75" customHeight="1">
      <c r="A936" s="252"/>
      <c r="B936" s="252"/>
      <c r="C936" s="252"/>
      <c r="D936" s="252"/>
      <c r="E936" s="252"/>
      <c r="F936" s="252"/>
      <c r="G936" s="252"/>
      <c r="H936" s="252"/>
      <c r="I936" s="252"/>
      <c r="J936" s="252"/>
      <c r="K936" s="252"/>
      <c r="L936" s="252"/>
      <c r="M936" s="252"/>
      <c r="N936" s="252"/>
      <c r="O936" s="252"/>
      <c r="P936" s="252"/>
      <c r="Q936" s="252"/>
      <c r="R936" s="252"/>
      <c r="S936" s="252"/>
      <c r="T936" s="252"/>
      <c r="U936" s="252"/>
      <c r="V936" s="252"/>
      <c r="W936" s="252"/>
      <c r="X936" s="252"/>
      <c r="Y936" s="252"/>
      <c r="Z936" s="252"/>
    </row>
    <row r="937" ht="15.75" customHeight="1">
      <c r="A937" s="252"/>
      <c r="B937" s="252"/>
      <c r="C937" s="252"/>
      <c r="D937" s="252"/>
      <c r="E937" s="252"/>
      <c r="F937" s="252"/>
      <c r="G937" s="252"/>
      <c r="H937" s="252"/>
      <c r="I937" s="252"/>
      <c r="J937" s="252"/>
      <c r="K937" s="252"/>
      <c r="L937" s="252"/>
      <c r="M937" s="252"/>
      <c r="N937" s="252"/>
      <c r="O937" s="252"/>
      <c r="P937" s="252"/>
      <c r="Q937" s="252"/>
      <c r="R937" s="252"/>
      <c r="S937" s="252"/>
      <c r="T937" s="252"/>
      <c r="U937" s="252"/>
      <c r="V937" s="252"/>
      <c r="W937" s="252"/>
      <c r="X937" s="252"/>
      <c r="Y937" s="252"/>
      <c r="Z937" s="252"/>
    </row>
    <row r="938" ht="15.75" customHeight="1">
      <c r="A938" s="252"/>
      <c r="B938" s="252"/>
      <c r="C938" s="252"/>
      <c r="D938" s="252"/>
      <c r="E938" s="252"/>
      <c r="F938" s="252"/>
      <c r="G938" s="252"/>
      <c r="H938" s="252"/>
      <c r="I938" s="252"/>
      <c r="J938" s="252"/>
      <c r="K938" s="252"/>
      <c r="L938" s="252"/>
      <c r="M938" s="252"/>
      <c r="N938" s="252"/>
      <c r="O938" s="252"/>
      <c r="P938" s="252"/>
      <c r="Q938" s="252"/>
      <c r="R938" s="252"/>
      <c r="S938" s="252"/>
      <c r="T938" s="252"/>
      <c r="U938" s="252"/>
      <c r="V938" s="252"/>
      <c r="W938" s="252"/>
      <c r="X938" s="252"/>
      <c r="Y938" s="252"/>
      <c r="Z938" s="252"/>
    </row>
    <row r="939" ht="15.75" customHeight="1">
      <c r="A939" s="252"/>
      <c r="B939" s="252"/>
      <c r="C939" s="252"/>
      <c r="D939" s="252"/>
      <c r="E939" s="252"/>
      <c r="F939" s="252"/>
      <c r="G939" s="252"/>
      <c r="H939" s="252"/>
      <c r="I939" s="252"/>
      <c r="J939" s="252"/>
      <c r="K939" s="252"/>
      <c r="L939" s="252"/>
      <c r="M939" s="252"/>
      <c r="N939" s="252"/>
      <c r="O939" s="252"/>
      <c r="P939" s="252"/>
      <c r="Q939" s="252"/>
      <c r="R939" s="252"/>
      <c r="S939" s="252"/>
      <c r="T939" s="252"/>
      <c r="U939" s="252"/>
      <c r="V939" s="252"/>
      <c r="W939" s="252"/>
      <c r="X939" s="252"/>
      <c r="Y939" s="252"/>
      <c r="Z939" s="252"/>
    </row>
    <row r="940" ht="15.75" customHeight="1">
      <c r="A940" s="252"/>
      <c r="B940" s="252"/>
      <c r="C940" s="252"/>
      <c r="D940" s="252"/>
      <c r="E940" s="252"/>
      <c r="F940" s="252"/>
      <c r="G940" s="252"/>
      <c r="H940" s="252"/>
      <c r="I940" s="252"/>
      <c r="J940" s="252"/>
      <c r="K940" s="252"/>
      <c r="L940" s="252"/>
      <c r="M940" s="252"/>
      <c r="N940" s="252"/>
      <c r="O940" s="252"/>
      <c r="P940" s="252"/>
      <c r="Q940" s="252"/>
      <c r="R940" s="252"/>
      <c r="S940" s="252"/>
      <c r="T940" s="252"/>
      <c r="U940" s="252"/>
      <c r="V940" s="252"/>
      <c r="W940" s="252"/>
      <c r="X940" s="252"/>
      <c r="Y940" s="252"/>
      <c r="Z940" s="252"/>
    </row>
    <row r="941" ht="15.75" customHeight="1">
      <c r="A941" s="252"/>
      <c r="B941" s="252"/>
      <c r="C941" s="252"/>
      <c r="D941" s="252"/>
      <c r="E941" s="252"/>
      <c r="F941" s="252"/>
      <c r="G941" s="252"/>
      <c r="H941" s="252"/>
      <c r="I941" s="252"/>
      <c r="J941" s="252"/>
      <c r="K941" s="252"/>
      <c r="L941" s="252"/>
      <c r="M941" s="252"/>
      <c r="N941" s="252"/>
      <c r="O941" s="252"/>
      <c r="P941" s="252"/>
      <c r="Q941" s="252"/>
      <c r="R941" s="252"/>
      <c r="S941" s="252"/>
      <c r="T941" s="252"/>
      <c r="U941" s="252"/>
      <c r="V941" s="252"/>
      <c r="W941" s="252"/>
      <c r="X941" s="252"/>
      <c r="Y941" s="252"/>
      <c r="Z941" s="252"/>
    </row>
    <row r="942" ht="15.75" customHeight="1">
      <c r="A942" s="252"/>
      <c r="B942" s="252"/>
      <c r="C942" s="252"/>
      <c r="D942" s="252"/>
      <c r="E942" s="252"/>
      <c r="F942" s="252"/>
      <c r="G942" s="252"/>
      <c r="H942" s="252"/>
      <c r="I942" s="252"/>
      <c r="J942" s="252"/>
      <c r="K942" s="252"/>
      <c r="L942" s="252"/>
      <c r="M942" s="252"/>
      <c r="N942" s="252"/>
      <c r="O942" s="252"/>
      <c r="P942" s="252"/>
      <c r="Q942" s="252"/>
      <c r="R942" s="252"/>
      <c r="S942" s="252"/>
      <c r="T942" s="252"/>
      <c r="U942" s="252"/>
      <c r="V942" s="252"/>
      <c r="W942" s="252"/>
      <c r="X942" s="252"/>
      <c r="Y942" s="252"/>
      <c r="Z942" s="252"/>
    </row>
    <row r="943" ht="15.75" customHeight="1">
      <c r="A943" s="252"/>
      <c r="B943" s="252"/>
      <c r="C943" s="252"/>
      <c r="D943" s="252"/>
      <c r="E943" s="252"/>
      <c r="F943" s="252"/>
      <c r="G943" s="252"/>
      <c r="H943" s="252"/>
      <c r="I943" s="252"/>
      <c r="J943" s="252"/>
      <c r="K943" s="252"/>
      <c r="L943" s="252"/>
      <c r="M943" s="252"/>
      <c r="N943" s="252"/>
      <c r="O943" s="252"/>
      <c r="P943" s="252"/>
      <c r="Q943" s="252"/>
      <c r="R943" s="252"/>
      <c r="S943" s="252"/>
      <c r="T943" s="252"/>
      <c r="U943" s="252"/>
      <c r="V943" s="252"/>
      <c r="W943" s="252"/>
      <c r="X943" s="252"/>
      <c r="Y943" s="252"/>
      <c r="Z943" s="252"/>
    </row>
    <row r="944" ht="15.75" customHeight="1">
      <c r="A944" s="252"/>
      <c r="B944" s="252"/>
      <c r="C944" s="252"/>
      <c r="D944" s="252"/>
      <c r="E944" s="252"/>
      <c r="F944" s="252"/>
      <c r="G944" s="252"/>
      <c r="H944" s="252"/>
      <c r="I944" s="252"/>
      <c r="J944" s="252"/>
      <c r="K944" s="252"/>
      <c r="L944" s="252"/>
      <c r="M944" s="252"/>
      <c r="N944" s="252"/>
      <c r="O944" s="252"/>
      <c r="P944" s="252"/>
      <c r="Q944" s="252"/>
      <c r="R944" s="252"/>
      <c r="S944" s="252"/>
      <c r="T944" s="252"/>
      <c r="U944" s="252"/>
      <c r="V944" s="252"/>
      <c r="W944" s="252"/>
      <c r="X944" s="252"/>
      <c r="Y944" s="252"/>
      <c r="Z944" s="252"/>
    </row>
    <row r="945" ht="15.75" customHeight="1">
      <c r="A945" s="252"/>
      <c r="B945" s="252"/>
      <c r="C945" s="252"/>
      <c r="D945" s="252"/>
      <c r="E945" s="252"/>
      <c r="F945" s="252"/>
      <c r="G945" s="252"/>
      <c r="H945" s="252"/>
      <c r="I945" s="252"/>
      <c r="J945" s="252"/>
      <c r="K945" s="252"/>
      <c r="L945" s="252"/>
      <c r="M945" s="252"/>
      <c r="N945" s="252"/>
      <c r="O945" s="252"/>
      <c r="P945" s="252"/>
      <c r="Q945" s="252"/>
      <c r="R945" s="252"/>
      <c r="S945" s="252"/>
      <c r="T945" s="252"/>
      <c r="U945" s="252"/>
      <c r="V945" s="252"/>
      <c r="W945" s="252"/>
      <c r="X945" s="252"/>
      <c r="Y945" s="252"/>
      <c r="Z945" s="252"/>
    </row>
    <row r="946" ht="15.75" customHeight="1">
      <c r="A946" s="252"/>
      <c r="B946" s="252"/>
      <c r="C946" s="252"/>
      <c r="D946" s="252"/>
      <c r="E946" s="252"/>
      <c r="F946" s="252"/>
      <c r="G946" s="252"/>
      <c r="H946" s="252"/>
      <c r="I946" s="252"/>
      <c r="J946" s="252"/>
      <c r="K946" s="252"/>
      <c r="L946" s="252"/>
      <c r="M946" s="252"/>
      <c r="N946" s="252"/>
      <c r="O946" s="252"/>
      <c r="P946" s="252"/>
      <c r="Q946" s="252"/>
      <c r="R946" s="252"/>
      <c r="S946" s="252"/>
      <c r="T946" s="252"/>
      <c r="U946" s="252"/>
      <c r="V946" s="252"/>
      <c r="W946" s="252"/>
      <c r="X946" s="252"/>
      <c r="Y946" s="252"/>
      <c r="Z946" s="252"/>
    </row>
    <row r="947" ht="15.75" customHeight="1">
      <c r="A947" s="252"/>
      <c r="B947" s="252"/>
      <c r="C947" s="252"/>
      <c r="D947" s="252"/>
      <c r="E947" s="252"/>
      <c r="F947" s="252"/>
      <c r="G947" s="252"/>
      <c r="H947" s="252"/>
      <c r="I947" s="252"/>
      <c r="J947" s="252"/>
      <c r="K947" s="252"/>
      <c r="L947" s="252"/>
      <c r="M947" s="252"/>
      <c r="N947" s="252"/>
      <c r="O947" s="252"/>
      <c r="P947" s="252"/>
      <c r="Q947" s="252"/>
      <c r="R947" s="252"/>
      <c r="S947" s="252"/>
      <c r="T947" s="252"/>
      <c r="U947" s="252"/>
      <c r="V947" s="252"/>
      <c r="W947" s="252"/>
      <c r="X947" s="252"/>
      <c r="Y947" s="252"/>
      <c r="Z947" s="252"/>
    </row>
    <row r="948" ht="15.75" customHeight="1">
      <c r="A948" s="252"/>
      <c r="B948" s="252"/>
      <c r="C948" s="252"/>
      <c r="D948" s="252"/>
      <c r="E948" s="252"/>
      <c r="F948" s="252"/>
      <c r="G948" s="252"/>
      <c r="H948" s="252"/>
      <c r="I948" s="252"/>
      <c r="J948" s="252"/>
      <c r="K948" s="252"/>
      <c r="L948" s="252"/>
      <c r="M948" s="252"/>
      <c r="N948" s="252"/>
      <c r="O948" s="252"/>
      <c r="P948" s="252"/>
      <c r="Q948" s="252"/>
      <c r="R948" s="252"/>
      <c r="S948" s="252"/>
      <c r="T948" s="252"/>
      <c r="U948" s="252"/>
      <c r="V948" s="252"/>
      <c r="W948" s="252"/>
      <c r="X948" s="252"/>
      <c r="Y948" s="252"/>
      <c r="Z948" s="252"/>
    </row>
    <row r="949" ht="15.75" customHeight="1">
      <c r="A949" s="252"/>
      <c r="B949" s="252"/>
      <c r="C949" s="252"/>
      <c r="D949" s="252"/>
      <c r="E949" s="252"/>
      <c r="F949" s="252"/>
      <c r="G949" s="252"/>
      <c r="H949" s="252"/>
      <c r="I949" s="252"/>
      <c r="J949" s="252"/>
      <c r="K949" s="252"/>
      <c r="L949" s="252"/>
      <c r="M949" s="252"/>
      <c r="N949" s="252"/>
      <c r="O949" s="252"/>
      <c r="P949" s="252"/>
      <c r="Q949" s="252"/>
      <c r="R949" s="252"/>
      <c r="S949" s="252"/>
      <c r="T949" s="252"/>
      <c r="U949" s="252"/>
      <c r="V949" s="252"/>
      <c r="W949" s="252"/>
      <c r="X949" s="252"/>
      <c r="Y949" s="252"/>
      <c r="Z949" s="252"/>
    </row>
    <row r="950" ht="15.75" customHeight="1">
      <c r="A950" s="252"/>
      <c r="B950" s="252"/>
      <c r="C950" s="252"/>
      <c r="D950" s="252"/>
      <c r="E950" s="252"/>
      <c r="F950" s="252"/>
      <c r="G950" s="252"/>
      <c r="H950" s="252"/>
      <c r="I950" s="252"/>
      <c r="J950" s="252"/>
      <c r="K950" s="252"/>
      <c r="L950" s="252"/>
      <c r="M950" s="252"/>
      <c r="N950" s="252"/>
      <c r="O950" s="252"/>
      <c r="P950" s="252"/>
      <c r="Q950" s="252"/>
      <c r="R950" s="252"/>
      <c r="S950" s="252"/>
      <c r="T950" s="252"/>
      <c r="U950" s="252"/>
      <c r="V950" s="252"/>
      <c r="W950" s="252"/>
      <c r="X950" s="252"/>
      <c r="Y950" s="252"/>
      <c r="Z950" s="252"/>
    </row>
    <row r="951" ht="15.75" customHeight="1">
      <c r="A951" s="252"/>
      <c r="B951" s="252"/>
      <c r="C951" s="252"/>
      <c r="D951" s="252"/>
      <c r="E951" s="252"/>
      <c r="F951" s="252"/>
      <c r="G951" s="252"/>
      <c r="H951" s="252"/>
      <c r="I951" s="252"/>
      <c r="J951" s="252"/>
      <c r="K951" s="252"/>
      <c r="L951" s="252"/>
      <c r="M951" s="252"/>
      <c r="N951" s="252"/>
      <c r="O951" s="252"/>
      <c r="P951" s="252"/>
      <c r="Q951" s="252"/>
      <c r="R951" s="252"/>
      <c r="S951" s="252"/>
      <c r="T951" s="252"/>
      <c r="U951" s="252"/>
      <c r="V951" s="252"/>
      <c r="W951" s="252"/>
      <c r="X951" s="252"/>
      <c r="Y951" s="252"/>
      <c r="Z951" s="252"/>
    </row>
    <row r="952" ht="15.75" customHeight="1">
      <c r="A952" s="252"/>
      <c r="B952" s="252"/>
      <c r="C952" s="252"/>
      <c r="D952" s="252"/>
      <c r="E952" s="252"/>
      <c r="F952" s="252"/>
      <c r="G952" s="252"/>
      <c r="H952" s="252"/>
      <c r="I952" s="252"/>
      <c r="J952" s="252"/>
      <c r="K952" s="252"/>
      <c r="L952" s="252"/>
      <c r="M952" s="252"/>
      <c r="N952" s="252"/>
      <c r="O952" s="252"/>
      <c r="P952" s="252"/>
      <c r="Q952" s="252"/>
      <c r="R952" s="252"/>
      <c r="S952" s="252"/>
      <c r="T952" s="252"/>
      <c r="U952" s="252"/>
      <c r="V952" s="252"/>
      <c r="W952" s="252"/>
      <c r="X952" s="252"/>
      <c r="Y952" s="252"/>
      <c r="Z952" s="252"/>
    </row>
    <row r="953" ht="15.75" customHeight="1">
      <c r="A953" s="252"/>
      <c r="B953" s="252"/>
      <c r="C953" s="252"/>
      <c r="D953" s="252"/>
      <c r="E953" s="252"/>
      <c r="F953" s="252"/>
      <c r="G953" s="252"/>
      <c r="H953" s="252"/>
      <c r="I953" s="252"/>
      <c r="J953" s="252"/>
      <c r="K953" s="252"/>
      <c r="L953" s="252"/>
      <c r="M953" s="252"/>
      <c r="N953" s="252"/>
      <c r="O953" s="252"/>
      <c r="P953" s="252"/>
      <c r="Q953" s="252"/>
      <c r="R953" s="252"/>
      <c r="S953" s="252"/>
      <c r="T953" s="252"/>
      <c r="U953" s="252"/>
      <c r="V953" s="252"/>
      <c r="W953" s="252"/>
      <c r="X953" s="252"/>
      <c r="Y953" s="252"/>
      <c r="Z953" s="252"/>
    </row>
    <row r="954" ht="15.75" customHeight="1">
      <c r="A954" s="252"/>
      <c r="B954" s="252"/>
      <c r="C954" s="252"/>
      <c r="D954" s="252"/>
      <c r="E954" s="252"/>
      <c r="F954" s="252"/>
      <c r="G954" s="252"/>
      <c r="H954" s="252"/>
      <c r="I954" s="252"/>
      <c r="J954" s="252"/>
      <c r="K954" s="252"/>
      <c r="L954" s="252"/>
      <c r="M954" s="252"/>
      <c r="N954" s="252"/>
      <c r="O954" s="252"/>
      <c r="P954" s="252"/>
      <c r="Q954" s="252"/>
      <c r="R954" s="252"/>
      <c r="S954" s="252"/>
      <c r="T954" s="252"/>
      <c r="U954" s="252"/>
      <c r="V954" s="252"/>
      <c r="W954" s="252"/>
      <c r="X954" s="252"/>
      <c r="Y954" s="252"/>
      <c r="Z954" s="252"/>
    </row>
    <row r="955" ht="15.75" customHeight="1">
      <c r="A955" s="252"/>
      <c r="B955" s="252"/>
      <c r="C955" s="252"/>
      <c r="D955" s="252"/>
      <c r="E955" s="252"/>
      <c r="F955" s="252"/>
      <c r="G955" s="252"/>
      <c r="H955" s="252"/>
      <c r="I955" s="252"/>
      <c r="J955" s="252"/>
      <c r="K955" s="252"/>
      <c r="L955" s="252"/>
      <c r="M955" s="252"/>
      <c r="N955" s="252"/>
      <c r="O955" s="252"/>
      <c r="P955" s="252"/>
      <c r="Q955" s="252"/>
      <c r="R955" s="252"/>
      <c r="S955" s="252"/>
      <c r="T955" s="252"/>
      <c r="U955" s="252"/>
      <c r="V955" s="252"/>
      <c r="W955" s="252"/>
      <c r="X955" s="252"/>
      <c r="Y955" s="252"/>
      <c r="Z955" s="252"/>
    </row>
    <row r="956" ht="15.75" customHeight="1">
      <c r="A956" s="252"/>
      <c r="B956" s="252"/>
      <c r="C956" s="252"/>
      <c r="D956" s="252"/>
      <c r="E956" s="252"/>
      <c r="F956" s="252"/>
      <c r="G956" s="252"/>
      <c r="H956" s="252"/>
      <c r="I956" s="252"/>
      <c r="J956" s="252"/>
      <c r="K956" s="252"/>
      <c r="L956" s="252"/>
      <c r="M956" s="252"/>
      <c r="N956" s="252"/>
      <c r="O956" s="252"/>
      <c r="P956" s="252"/>
      <c r="Q956" s="252"/>
      <c r="R956" s="252"/>
      <c r="S956" s="252"/>
      <c r="T956" s="252"/>
      <c r="U956" s="252"/>
      <c r="V956" s="252"/>
      <c r="W956" s="252"/>
      <c r="X956" s="252"/>
      <c r="Y956" s="252"/>
      <c r="Z956" s="252"/>
    </row>
    <row r="957" ht="15.75" customHeight="1">
      <c r="A957" s="252"/>
      <c r="B957" s="252"/>
      <c r="C957" s="252"/>
      <c r="D957" s="252"/>
      <c r="E957" s="252"/>
      <c r="F957" s="252"/>
      <c r="G957" s="252"/>
      <c r="H957" s="252"/>
      <c r="I957" s="252"/>
      <c r="J957" s="252"/>
      <c r="K957" s="252"/>
      <c r="L957" s="252"/>
      <c r="M957" s="252"/>
      <c r="N957" s="252"/>
      <c r="O957" s="252"/>
      <c r="P957" s="252"/>
      <c r="Q957" s="252"/>
      <c r="R957" s="252"/>
      <c r="S957" s="252"/>
      <c r="T957" s="252"/>
      <c r="U957" s="252"/>
      <c r="V957" s="252"/>
      <c r="W957" s="252"/>
      <c r="X957" s="252"/>
      <c r="Y957" s="252"/>
      <c r="Z957" s="252"/>
    </row>
    <row r="958" ht="15.75" customHeight="1">
      <c r="A958" s="252"/>
      <c r="B958" s="252"/>
      <c r="C958" s="252"/>
      <c r="D958" s="252"/>
      <c r="E958" s="252"/>
      <c r="F958" s="252"/>
      <c r="G958" s="252"/>
      <c r="H958" s="252"/>
      <c r="I958" s="252"/>
      <c r="J958" s="252"/>
      <c r="K958" s="252"/>
      <c r="L958" s="252"/>
      <c r="M958" s="252"/>
      <c r="N958" s="252"/>
      <c r="O958" s="252"/>
      <c r="P958" s="252"/>
      <c r="Q958" s="252"/>
      <c r="R958" s="252"/>
      <c r="S958" s="252"/>
      <c r="T958" s="252"/>
      <c r="U958" s="252"/>
      <c r="V958" s="252"/>
      <c r="W958" s="252"/>
      <c r="X958" s="252"/>
      <c r="Y958" s="252"/>
      <c r="Z958" s="252"/>
    </row>
    <row r="959" ht="15.75" customHeight="1">
      <c r="A959" s="252"/>
      <c r="B959" s="252"/>
      <c r="C959" s="252"/>
      <c r="D959" s="252"/>
      <c r="E959" s="252"/>
      <c r="F959" s="252"/>
      <c r="G959" s="252"/>
      <c r="H959" s="252"/>
      <c r="I959" s="252"/>
      <c r="J959" s="252"/>
      <c r="K959" s="252"/>
      <c r="L959" s="252"/>
      <c r="M959" s="252"/>
      <c r="N959" s="252"/>
      <c r="O959" s="252"/>
      <c r="P959" s="252"/>
      <c r="Q959" s="252"/>
      <c r="R959" s="252"/>
      <c r="S959" s="252"/>
      <c r="T959" s="252"/>
      <c r="U959" s="252"/>
      <c r="V959" s="252"/>
      <c r="W959" s="252"/>
      <c r="X959" s="252"/>
      <c r="Y959" s="252"/>
      <c r="Z959" s="252"/>
    </row>
    <row r="960" ht="15.75" customHeight="1">
      <c r="A960" s="252"/>
      <c r="B960" s="252"/>
      <c r="C960" s="252"/>
      <c r="D960" s="252"/>
      <c r="E960" s="252"/>
      <c r="F960" s="252"/>
      <c r="G960" s="252"/>
      <c r="H960" s="252"/>
      <c r="I960" s="252"/>
      <c r="J960" s="252"/>
      <c r="K960" s="252"/>
      <c r="L960" s="252"/>
      <c r="M960" s="252"/>
      <c r="N960" s="252"/>
      <c r="O960" s="252"/>
      <c r="P960" s="252"/>
      <c r="Q960" s="252"/>
      <c r="R960" s="252"/>
      <c r="S960" s="252"/>
      <c r="T960" s="252"/>
      <c r="U960" s="252"/>
      <c r="V960" s="252"/>
      <c r="W960" s="252"/>
      <c r="X960" s="252"/>
      <c r="Y960" s="252"/>
      <c r="Z960" s="252"/>
    </row>
    <row r="961" ht="15.75" customHeight="1">
      <c r="A961" s="252"/>
      <c r="B961" s="252"/>
      <c r="C961" s="252"/>
      <c r="D961" s="252"/>
      <c r="E961" s="252"/>
      <c r="F961" s="252"/>
      <c r="G961" s="252"/>
      <c r="H961" s="252"/>
      <c r="I961" s="252"/>
      <c r="J961" s="252"/>
      <c r="K961" s="252"/>
      <c r="L961" s="252"/>
      <c r="M961" s="252"/>
      <c r="N961" s="252"/>
      <c r="O961" s="252"/>
      <c r="P961" s="252"/>
      <c r="Q961" s="252"/>
      <c r="R961" s="252"/>
      <c r="S961" s="252"/>
      <c r="T961" s="252"/>
      <c r="U961" s="252"/>
      <c r="V961" s="252"/>
      <c r="W961" s="252"/>
      <c r="X961" s="252"/>
      <c r="Y961" s="252"/>
      <c r="Z961" s="252"/>
    </row>
    <row r="962" ht="15.75" customHeight="1">
      <c r="A962" s="252"/>
      <c r="B962" s="252"/>
      <c r="C962" s="252"/>
      <c r="D962" s="252"/>
      <c r="E962" s="252"/>
      <c r="F962" s="252"/>
      <c r="G962" s="252"/>
      <c r="H962" s="252"/>
      <c r="I962" s="252"/>
      <c r="J962" s="252"/>
      <c r="K962" s="252"/>
      <c r="L962" s="252"/>
      <c r="M962" s="252"/>
      <c r="N962" s="252"/>
      <c r="O962" s="252"/>
      <c r="P962" s="252"/>
      <c r="Q962" s="252"/>
      <c r="R962" s="252"/>
      <c r="S962" s="252"/>
      <c r="T962" s="252"/>
      <c r="U962" s="252"/>
      <c r="V962" s="252"/>
      <c r="W962" s="252"/>
      <c r="X962" s="252"/>
      <c r="Y962" s="252"/>
      <c r="Z962" s="252"/>
    </row>
    <row r="963" ht="15.75" customHeight="1">
      <c r="A963" s="252"/>
      <c r="B963" s="252"/>
      <c r="C963" s="252"/>
      <c r="D963" s="252"/>
      <c r="E963" s="252"/>
      <c r="F963" s="252"/>
      <c r="G963" s="252"/>
      <c r="H963" s="252"/>
      <c r="I963" s="252"/>
      <c r="J963" s="252"/>
      <c r="K963" s="252"/>
      <c r="L963" s="252"/>
      <c r="M963" s="252"/>
      <c r="N963" s="252"/>
      <c r="O963" s="252"/>
      <c r="P963" s="252"/>
      <c r="Q963" s="252"/>
      <c r="R963" s="252"/>
      <c r="S963" s="252"/>
      <c r="T963" s="252"/>
      <c r="U963" s="252"/>
      <c r="V963" s="252"/>
      <c r="W963" s="252"/>
      <c r="X963" s="252"/>
      <c r="Y963" s="252"/>
      <c r="Z963" s="252"/>
    </row>
    <row r="964" ht="15.75" customHeight="1">
      <c r="A964" s="252"/>
      <c r="B964" s="252"/>
      <c r="C964" s="252"/>
      <c r="D964" s="252"/>
      <c r="E964" s="252"/>
      <c r="F964" s="252"/>
      <c r="G964" s="252"/>
      <c r="H964" s="252"/>
      <c r="I964" s="252"/>
      <c r="J964" s="252"/>
      <c r="K964" s="252"/>
      <c r="L964" s="252"/>
      <c r="M964" s="252"/>
      <c r="N964" s="252"/>
      <c r="O964" s="252"/>
      <c r="P964" s="252"/>
      <c r="Q964" s="252"/>
      <c r="R964" s="252"/>
      <c r="S964" s="252"/>
      <c r="T964" s="252"/>
      <c r="U964" s="252"/>
      <c r="V964" s="252"/>
      <c r="W964" s="252"/>
      <c r="X964" s="252"/>
      <c r="Y964" s="252"/>
      <c r="Z964" s="252"/>
    </row>
    <row r="965" ht="15.75" customHeight="1">
      <c r="A965" s="252"/>
      <c r="B965" s="252"/>
      <c r="C965" s="252"/>
      <c r="D965" s="252"/>
      <c r="E965" s="252"/>
      <c r="F965" s="252"/>
      <c r="G965" s="252"/>
      <c r="H965" s="252"/>
      <c r="I965" s="252"/>
      <c r="J965" s="252"/>
      <c r="K965" s="252"/>
      <c r="L965" s="252"/>
      <c r="M965" s="252"/>
      <c r="N965" s="252"/>
      <c r="O965" s="252"/>
      <c r="P965" s="252"/>
      <c r="Q965" s="252"/>
      <c r="R965" s="252"/>
      <c r="S965" s="252"/>
      <c r="T965" s="252"/>
      <c r="U965" s="252"/>
      <c r="V965" s="252"/>
      <c r="W965" s="252"/>
      <c r="X965" s="252"/>
      <c r="Y965" s="252"/>
      <c r="Z965" s="252"/>
    </row>
    <row r="966" ht="15.75" customHeight="1">
      <c r="A966" s="252"/>
      <c r="B966" s="252"/>
      <c r="C966" s="252"/>
      <c r="D966" s="252"/>
      <c r="E966" s="252"/>
      <c r="F966" s="252"/>
      <c r="G966" s="252"/>
      <c r="H966" s="252"/>
      <c r="I966" s="252"/>
      <c r="J966" s="252"/>
      <c r="K966" s="252"/>
      <c r="L966" s="252"/>
      <c r="M966" s="252"/>
      <c r="N966" s="252"/>
      <c r="O966" s="252"/>
      <c r="P966" s="252"/>
      <c r="Q966" s="252"/>
      <c r="R966" s="252"/>
      <c r="S966" s="252"/>
      <c r="T966" s="252"/>
      <c r="U966" s="252"/>
      <c r="V966" s="252"/>
      <c r="W966" s="252"/>
      <c r="X966" s="252"/>
      <c r="Y966" s="252"/>
      <c r="Z966" s="252"/>
    </row>
    <row r="967" ht="15.75" customHeight="1">
      <c r="A967" s="252"/>
      <c r="B967" s="252"/>
      <c r="C967" s="252"/>
      <c r="D967" s="252"/>
      <c r="E967" s="252"/>
      <c r="F967" s="252"/>
      <c r="G967" s="252"/>
      <c r="H967" s="252"/>
      <c r="I967" s="252"/>
      <c r="J967" s="252"/>
      <c r="K967" s="252"/>
      <c r="L967" s="252"/>
      <c r="M967" s="252"/>
      <c r="N967" s="252"/>
      <c r="O967" s="252"/>
      <c r="P967" s="252"/>
      <c r="Q967" s="252"/>
      <c r="R967" s="252"/>
      <c r="S967" s="252"/>
      <c r="T967" s="252"/>
      <c r="U967" s="252"/>
      <c r="V967" s="252"/>
      <c r="W967" s="252"/>
      <c r="X967" s="252"/>
      <c r="Y967" s="252"/>
      <c r="Z967" s="252"/>
    </row>
    <row r="968" ht="15.75" customHeight="1">
      <c r="A968" s="252"/>
      <c r="B968" s="252"/>
      <c r="C968" s="252"/>
      <c r="D968" s="252"/>
      <c r="E968" s="252"/>
      <c r="F968" s="252"/>
      <c r="G968" s="252"/>
      <c r="H968" s="252"/>
      <c r="I968" s="252"/>
      <c r="J968" s="252"/>
      <c r="K968" s="252"/>
      <c r="L968" s="252"/>
      <c r="M968" s="252"/>
      <c r="N968" s="252"/>
      <c r="O968" s="252"/>
      <c r="P968" s="252"/>
      <c r="Q968" s="252"/>
      <c r="R968" s="252"/>
      <c r="S968" s="252"/>
      <c r="T968" s="252"/>
      <c r="U968" s="252"/>
      <c r="V968" s="252"/>
      <c r="W968" s="252"/>
      <c r="X968" s="252"/>
      <c r="Y968" s="252"/>
      <c r="Z968" s="252"/>
    </row>
    <row r="969" ht="15.75" customHeight="1">
      <c r="A969" s="252"/>
      <c r="B969" s="252"/>
      <c r="C969" s="252"/>
      <c r="D969" s="252"/>
      <c r="E969" s="252"/>
      <c r="F969" s="252"/>
      <c r="G969" s="252"/>
      <c r="H969" s="252"/>
      <c r="I969" s="252"/>
      <c r="J969" s="252"/>
      <c r="K969" s="252"/>
      <c r="L969" s="252"/>
      <c r="M969" s="252"/>
      <c r="N969" s="252"/>
      <c r="O969" s="252"/>
      <c r="P969" s="252"/>
      <c r="Q969" s="252"/>
      <c r="R969" s="252"/>
      <c r="S969" s="252"/>
      <c r="T969" s="252"/>
      <c r="U969" s="252"/>
      <c r="V969" s="252"/>
      <c r="W969" s="252"/>
      <c r="X969" s="252"/>
      <c r="Y969" s="252"/>
      <c r="Z969" s="252"/>
    </row>
    <row r="970" ht="15.75" customHeight="1">
      <c r="A970" s="252"/>
      <c r="B970" s="252"/>
      <c r="C970" s="252"/>
      <c r="D970" s="252"/>
      <c r="E970" s="252"/>
      <c r="F970" s="252"/>
      <c r="G970" s="252"/>
      <c r="H970" s="252"/>
      <c r="I970" s="252"/>
      <c r="J970" s="252"/>
      <c r="K970" s="252"/>
      <c r="L970" s="252"/>
      <c r="M970" s="252"/>
      <c r="N970" s="252"/>
      <c r="O970" s="252"/>
      <c r="P970" s="252"/>
      <c r="Q970" s="252"/>
      <c r="R970" s="252"/>
      <c r="S970" s="252"/>
      <c r="T970" s="252"/>
      <c r="U970" s="252"/>
      <c r="V970" s="252"/>
      <c r="W970" s="252"/>
      <c r="X970" s="252"/>
      <c r="Y970" s="252"/>
      <c r="Z970" s="252"/>
    </row>
    <row r="971" ht="15.75" customHeight="1">
      <c r="A971" s="252"/>
      <c r="B971" s="252"/>
      <c r="C971" s="252"/>
      <c r="D971" s="252"/>
      <c r="E971" s="252"/>
      <c r="F971" s="252"/>
      <c r="G971" s="252"/>
      <c r="H971" s="252"/>
      <c r="I971" s="252"/>
      <c r="J971" s="252"/>
      <c r="K971" s="252"/>
      <c r="L971" s="252"/>
      <c r="M971" s="252"/>
      <c r="N971" s="252"/>
      <c r="O971" s="252"/>
      <c r="P971" s="252"/>
      <c r="Q971" s="252"/>
      <c r="R971" s="252"/>
      <c r="S971" s="252"/>
      <c r="T971" s="252"/>
      <c r="U971" s="252"/>
      <c r="V971" s="252"/>
      <c r="W971" s="252"/>
      <c r="X971" s="252"/>
      <c r="Y971" s="252"/>
      <c r="Z971" s="252"/>
    </row>
    <row r="972" ht="15.75" customHeight="1">
      <c r="A972" s="252"/>
      <c r="B972" s="252"/>
      <c r="C972" s="252"/>
      <c r="D972" s="252"/>
      <c r="E972" s="252"/>
      <c r="F972" s="252"/>
      <c r="G972" s="252"/>
      <c r="H972" s="252"/>
      <c r="I972" s="252"/>
      <c r="J972" s="252"/>
      <c r="K972" s="252"/>
      <c r="L972" s="252"/>
      <c r="M972" s="252"/>
      <c r="N972" s="252"/>
      <c r="O972" s="252"/>
      <c r="P972" s="252"/>
      <c r="Q972" s="252"/>
      <c r="R972" s="252"/>
      <c r="S972" s="252"/>
      <c r="T972" s="252"/>
      <c r="U972" s="252"/>
      <c r="V972" s="252"/>
      <c r="W972" s="252"/>
      <c r="X972" s="252"/>
      <c r="Y972" s="252"/>
      <c r="Z972" s="252"/>
    </row>
    <row r="973" ht="15.75" customHeight="1">
      <c r="A973" s="252"/>
      <c r="B973" s="252"/>
      <c r="C973" s="252"/>
      <c r="D973" s="252"/>
      <c r="E973" s="252"/>
      <c r="F973" s="252"/>
      <c r="G973" s="252"/>
      <c r="H973" s="252"/>
      <c r="I973" s="252"/>
      <c r="J973" s="252"/>
      <c r="K973" s="252"/>
      <c r="L973" s="252"/>
      <c r="M973" s="252"/>
      <c r="N973" s="252"/>
      <c r="O973" s="252"/>
      <c r="P973" s="252"/>
      <c r="Q973" s="252"/>
      <c r="R973" s="252"/>
      <c r="S973" s="252"/>
      <c r="T973" s="252"/>
      <c r="U973" s="252"/>
      <c r="V973" s="252"/>
      <c r="W973" s="252"/>
      <c r="X973" s="252"/>
      <c r="Y973" s="252"/>
      <c r="Z973" s="252"/>
    </row>
    <row r="974" ht="15.75" customHeight="1">
      <c r="A974" s="252"/>
      <c r="B974" s="252"/>
      <c r="C974" s="252"/>
      <c r="D974" s="252"/>
      <c r="E974" s="252"/>
      <c r="F974" s="252"/>
      <c r="G974" s="252"/>
      <c r="H974" s="252"/>
      <c r="I974" s="252"/>
      <c r="J974" s="252"/>
      <c r="K974" s="252"/>
      <c r="L974" s="252"/>
      <c r="M974" s="252"/>
      <c r="N974" s="252"/>
      <c r="O974" s="252"/>
      <c r="P974" s="252"/>
      <c r="Q974" s="252"/>
      <c r="R974" s="252"/>
      <c r="S974" s="252"/>
      <c r="T974" s="252"/>
      <c r="U974" s="252"/>
      <c r="V974" s="252"/>
      <c r="W974" s="252"/>
      <c r="X974" s="252"/>
      <c r="Y974" s="252"/>
      <c r="Z974" s="252"/>
    </row>
    <row r="975" ht="15.75" customHeight="1">
      <c r="A975" s="252"/>
      <c r="B975" s="252"/>
      <c r="C975" s="252"/>
      <c r="D975" s="252"/>
      <c r="E975" s="252"/>
      <c r="F975" s="252"/>
      <c r="G975" s="252"/>
      <c r="H975" s="252"/>
      <c r="I975" s="252"/>
      <c r="J975" s="252"/>
      <c r="K975" s="252"/>
      <c r="L975" s="252"/>
      <c r="M975" s="252"/>
      <c r="N975" s="252"/>
      <c r="O975" s="252"/>
      <c r="P975" s="252"/>
      <c r="Q975" s="252"/>
      <c r="R975" s="252"/>
      <c r="S975" s="252"/>
      <c r="T975" s="252"/>
      <c r="U975" s="252"/>
      <c r="V975" s="252"/>
      <c r="W975" s="252"/>
      <c r="X975" s="252"/>
      <c r="Y975" s="252"/>
      <c r="Z975" s="252"/>
    </row>
    <row r="976" ht="15.75" customHeight="1">
      <c r="A976" s="252"/>
      <c r="B976" s="252"/>
      <c r="C976" s="252"/>
      <c r="D976" s="252"/>
      <c r="E976" s="252"/>
      <c r="F976" s="252"/>
      <c r="G976" s="252"/>
      <c r="H976" s="252"/>
      <c r="I976" s="252"/>
      <c r="J976" s="252"/>
      <c r="K976" s="252"/>
      <c r="L976" s="252"/>
      <c r="M976" s="252"/>
      <c r="N976" s="252"/>
      <c r="O976" s="252"/>
      <c r="P976" s="252"/>
      <c r="Q976" s="252"/>
      <c r="R976" s="252"/>
      <c r="S976" s="252"/>
      <c r="T976" s="252"/>
      <c r="U976" s="252"/>
      <c r="V976" s="252"/>
      <c r="W976" s="252"/>
      <c r="X976" s="252"/>
      <c r="Y976" s="252"/>
      <c r="Z976" s="252"/>
    </row>
    <row r="977" ht="15.75" customHeight="1">
      <c r="A977" s="252"/>
      <c r="B977" s="252"/>
      <c r="C977" s="252"/>
      <c r="D977" s="252"/>
      <c r="E977" s="252"/>
      <c r="F977" s="252"/>
      <c r="G977" s="252"/>
      <c r="H977" s="252"/>
      <c r="I977" s="252"/>
      <c r="J977" s="252"/>
      <c r="K977" s="252"/>
      <c r="L977" s="252"/>
      <c r="M977" s="252"/>
      <c r="N977" s="252"/>
      <c r="O977" s="252"/>
      <c r="P977" s="252"/>
      <c r="Q977" s="252"/>
      <c r="R977" s="252"/>
      <c r="S977" s="252"/>
      <c r="T977" s="252"/>
      <c r="U977" s="252"/>
      <c r="V977" s="252"/>
      <c r="W977" s="252"/>
      <c r="X977" s="252"/>
      <c r="Y977" s="252"/>
      <c r="Z977" s="252"/>
    </row>
    <row r="978" ht="15.75" customHeight="1">
      <c r="A978" s="252"/>
      <c r="B978" s="252"/>
      <c r="C978" s="252"/>
      <c r="D978" s="252"/>
      <c r="E978" s="252"/>
      <c r="F978" s="252"/>
      <c r="G978" s="252"/>
      <c r="H978" s="252"/>
      <c r="I978" s="252"/>
      <c r="J978" s="252"/>
      <c r="K978" s="252"/>
      <c r="L978" s="252"/>
      <c r="M978" s="252"/>
      <c r="N978" s="252"/>
      <c r="O978" s="252"/>
      <c r="P978" s="252"/>
      <c r="Q978" s="252"/>
      <c r="R978" s="252"/>
      <c r="S978" s="252"/>
      <c r="T978" s="252"/>
      <c r="U978" s="252"/>
      <c r="V978" s="252"/>
      <c r="W978" s="252"/>
      <c r="X978" s="252"/>
      <c r="Y978" s="252"/>
      <c r="Z978" s="252"/>
    </row>
    <row r="979" ht="15.75" customHeight="1">
      <c r="A979" s="252"/>
      <c r="B979" s="252"/>
      <c r="C979" s="252"/>
      <c r="D979" s="252"/>
      <c r="E979" s="252"/>
      <c r="F979" s="252"/>
      <c r="G979" s="252"/>
      <c r="H979" s="252"/>
      <c r="I979" s="252"/>
      <c r="J979" s="252"/>
      <c r="K979" s="252"/>
      <c r="L979" s="252"/>
      <c r="M979" s="252"/>
      <c r="N979" s="252"/>
      <c r="O979" s="252"/>
      <c r="P979" s="252"/>
      <c r="Q979" s="252"/>
      <c r="R979" s="252"/>
      <c r="S979" s="252"/>
      <c r="T979" s="252"/>
      <c r="U979" s="252"/>
      <c r="V979" s="252"/>
      <c r="W979" s="252"/>
      <c r="X979" s="252"/>
      <c r="Y979" s="252"/>
      <c r="Z979" s="252"/>
    </row>
    <row r="980" ht="15.75" customHeight="1">
      <c r="A980" s="252"/>
      <c r="B980" s="252"/>
      <c r="C980" s="252"/>
      <c r="D980" s="252"/>
      <c r="E980" s="252"/>
      <c r="F980" s="252"/>
      <c r="G980" s="252"/>
      <c r="H980" s="252"/>
      <c r="I980" s="252"/>
      <c r="J980" s="252"/>
      <c r="K980" s="252"/>
      <c r="L980" s="252"/>
      <c r="M980" s="252"/>
      <c r="N980" s="252"/>
      <c r="O980" s="252"/>
      <c r="P980" s="252"/>
      <c r="Q980" s="252"/>
      <c r="R980" s="252"/>
      <c r="S980" s="252"/>
      <c r="T980" s="252"/>
      <c r="U980" s="252"/>
      <c r="V980" s="252"/>
      <c r="W980" s="252"/>
      <c r="X980" s="252"/>
      <c r="Y980" s="252"/>
      <c r="Z980" s="252"/>
    </row>
    <row r="981" ht="15.75" customHeight="1">
      <c r="A981" s="252"/>
      <c r="B981" s="252"/>
      <c r="C981" s="252"/>
      <c r="D981" s="252"/>
      <c r="E981" s="252"/>
      <c r="F981" s="252"/>
      <c r="G981" s="252"/>
      <c r="H981" s="252"/>
      <c r="I981" s="252"/>
      <c r="J981" s="252"/>
      <c r="K981" s="252"/>
      <c r="L981" s="252"/>
      <c r="M981" s="252"/>
      <c r="N981" s="252"/>
      <c r="O981" s="252"/>
      <c r="P981" s="252"/>
      <c r="Q981" s="252"/>
      <c r="R981" s="252"/>
      <c r="S981" s="252"/>
      <c r="T981" s="252"/>
      <c r="U981" s="252"/>
      <c r="V981" s="252"/>
      <c r="W981" s="252"/>
      <c r="X981" s="252"/>
      <c r="Y981" s="252"/>
      <c r="Z981" s="252"/>
    </row>
    <row r="982" ht="15.75" customHeight="1">
      <c r="A982" s="252"/>
      <c r="B982" s="252"/>
      <c r="C982" s="252"/>
      <c r="D982" s="252"/>
      <c r="E982" s="252"/>
      <c r="F982" s="252"/>
      <c r="G982" s="252"/>
      <c r="H982" s="252"/>
      <c r="I982" s="252"/>
      <c r="J982" s="252"/>
      <c r="K982" s="252"/>
      <c r="L982" s="252"/>
      <c r="M982" s="252"/>
      <c r="N982" s="252"/>
      <c r="O982" s="252"/>
      <c r="P982" s="252"/>
      <c r="Q982" s="252"/>
      <c r="R982" s="252"/>
      <c r="S982" s="252"/>
      <c r="T982" s="252"/>
      <c r="U982" s="252"/>
      <c r="V982" s="252"/>
      <c r="W982" s="252"/>
      <c r="X982" s="252"/>
      <c r="Y982" s="252"/>
      <c r="Z982" s="252"/>
    </row>
    <row r="983" ht="15.75" customHeight="1">
      <c r="A983" s="252"/>
      <c r="B983" s="252"/>
      <c r="C983" s="252"/>
      <c r="D983" s="252"/>
      <c r="E983" s="252"/>
      <c r="F983" s="252"/>
      <c r="G983" s="252"/>
      <c r="H983" s="252"/>
      <c r="I983" s="252"/>
      <c r="J983" s="252"/>
      <c r="K983" s="252"/>
      <c r="L983" s="252"/>
      <c r="M983" s="252"/>
      <c r="N983" s="252"/>
      <c r="O983" s="252"/>
      <c r="P983" s="252"/>
      <c r="Q983" s="252"/>
      <c r="R983" s="252"/>
      <c r="S983" s="252"/>
      <c r="T983" s="252"/>
      <c r="U983" s="252"/>
      <c r="V983" s="252"/>
      <c r="W983" s="252"/>
      <c r="X983" s="252"/>
      <c r="Y983" s="252"/>
      <c r="Z983" s="252"/>
    </row>
    <row r="984" ht="15.75" customHeight="1">
      <c r="A984" s="252"/>
      <c r="B984" s="252"/>
      <c r="C984" s="252"/>
      <c r="D984" s="252"/>
      <c r="E984" s="252"/>
      <c r="F984" s="252"/>
      <c r="G984" s="252"/>
      <c r="H984" s="252"/>
      <c r="I984" s="252"/>
      <c r="J984" s="252"/>
      <c r="K984" s="252"/>
      <c r="L984" s="252"/>
      <c r="M984" s="252"/>
      <c r="N984" s="252"/>
      <c r="O984" s="252"/>
      <c r="P984" s="252"/>
      <c r="Q984" s="252"/>
      <c r="R984" s="252"/>
      <c r="S984" s="252"/>
      <c r="T984" s="252"/>
      <c r="U984" s="252"/>
      <c r="V984" s="252"/>
      <c r="W984" s="252"/>
      <c r="X984" s="252"/>
      <c r="Y984" s="252"/>
      <c r="Z984" s="252"/>
    </row>
    <row r="985" ht="15.75" customHeight="1">
      <c r="A985" s="252"/>
      <c r="B985" s="252"/>
      <c r="C985" s="252"/>
      <c r="D985" s="252"/>
      <c r="E985" s="252"/>
      <c r="F985" s="252"/>
      <c r="G985" s="252"/>
      <c r="H985" s="252"/>
      <c r="I985" s="252"/>
      <c r="J985" s="252"/>
      <c r="K985" s="252"/>
      <c r="L985" s="252"/>
      <c r="M985" s="252"/>
      <c r="N985" s="252"/>
      <c r="O985" s="252"/>
      <c r="P985" s="252"/>
      <c r="Q985" s="252"/>
      <c r="R985" s="252"/>
      <c r="S985" s="252"/>
      <c r="T985" s="252"/>
      <c r="U985" s="252"/>
      <c r="V985" s="252"/>
      <c r="W985" s="252"/>
      <c r="X985" s="252"/>
      <c r="Y985" s="252"/>
      <c r="Z985" s="252"/>
    </row>
    <row r="986" ht="15.75" customHeight="1">
      <c r="A986" s="252"/>
      <c r="B986" s="252"/>
      <c r="C986" s="252"/>
      <c r="D986" s="252"/>
      <c r="E986" s="252"/>
      <c r="F986" s="252"/>
      <c r="G986" s="252"/>
      <c r="H986" s="252"/>
      <c r="I986" s="252"/>
      <c r="J986" s="252"/>
      <c r="K986" s="252"/>
      <c r="L986" s="252"/>
      <c r="M986" s="252"/>
      <c r="N986" s="252"/>
      <c r="O986" s="252"/>
      <c r="P986" s="252"/>
      <c r="Q986" s="252"/>
      <c r="R986" s="252"/>
      <c r="S986" s="252"/>
      <c r="T986" s="252"/>
      <c r="U986" s="252"/>
      <c r="V986" s="252"/>
      <c r="W986" s="252"/>
      <c r="X986" s="252"/>
      <c r="Y986" s="252"/>
      <c r="Z986" s="252"/>
    </row>
    <row r="987" ht="15.75" customHeight="1">
      <c r="A987" s="252"/>
      <c r="B987" s="252"/>
      <c r="C987" s="252"/>
      <c r="D987" s="252"/>
      <c r="E987" s="252"/>
      <c r="F987" s="252"/>
      <c r="G987" s="252"/>
      <c r="H987" s="252"/>
      <c r="I987" s="252"/>
      <c r="J987" s="252"/>
      <c r="K987" s="252"/>
      <c r="L987" s="252"/>
      <c r="M987" s="252"/>
      <c r="N987" s="252"/>
      <c r="O987" s="252"/>
      <c r="P987" s="252"/>
      <c r="Q987" s="252"/>
      <c r="R987" s="252"/>
      <c r="S987" s="252"/>
      <c r="T987" s="252"/>
      <c r="U987" s="252"/>
      <c r="V987" s="252"/>
      <c r="W987" s="252"/>
      <c r="X987" s="252"/>
      <c r="Y987" s="252"/>
      <c r="Z987" s="252"/>
    </row>
    <row r="988" ht="15.75" customHeight="1">
      <c r="A988" s="252"/>
      <c r="B988" s="252"/>
      <c r="C988" s="252"/>
      <c r="D988" s="252"/>
      <c r="E988" s="252"/>
      <c r="F988" s="252"/>
      <c r="G988" s="252"/>
      <c r="H988" s="252"/>
      <c r="I988" s="252"/>
      <c r="J988" s="252"/>
      <c r="K988" s="252"/>
      <c r="L988" s="252"/>
      <c r="M988" s="252"/>
      <c r="N988" s="252"/>
      <c r="O988" s="252"/>
      <c r="P988" s="252"/>
      <c r="Q988" s="252"/>
      <c r="R988" s="252"/>
      <c r="S988" s="252"/>
      <c r="T988" s="252"/>
      <c r="U988" s="252"/>
      <c r="V988" s="252"/>
      <c r="W988" s="252"/>
      <c r="X988" s="252"/>
      <c r="Y988" s="252"/>
      <c r="Z988" s="252"/>
    </row>
    <row r="989" ht="15.75" customHeight="1">
      <c r="A989" s="252"/>
      <c r="B989" s="252"/>
      <c r="C989" s="252"/>
      <c r="D989" s="252"/>
      <c r="E989" s="252"/>
      <c r="F989" s="252"/>
      <c r="G989" s="252"/>
      <c r="H989" s="252"/>
      <c r="I989" s="252"/>
      <c r="J989" s="252"/>
      <c r="K989" s="252"/>
      <c r="L989" s="252"/>
      <c r="M989" s="252"/>
      <c r="N989" s="252"/>
      <c r="O989" s="252"/>
      <c r="P989" s="252"/>
      <c r="Q989" s="252"/>
      <c r="R989" s="252"/>
      <c r="S989" s="252"/>
      <c r="T989" s="252"/>
      <c r="U989" s="252"/>
      <c r="V989" s="252"/>
      <c r="W989" s="252"/>
      <c r="X989" s="252"/>
      <c r="Y989" s="252"/>
      <c r="Z989" s="252"/>
    </row>
    <row r="990" ht="15.75" customHeight="1">
      <c r="A990" s="252"/>
      <c r="B990" s="252"/>
      <c r="C990" s="252"/>
      <c r="D990" s="252"/>
      <c r="E990" s="252"/>
      <c r="F990" s="252"/>
      <c r="G990" s="252"/>
      <c r="H990" s="252"/>
      <c r="I990" s="252"/>
      <c r="J990" s="252"/>
      <c r="K990" s="252"/>
      <c r="L990" s="252"/>
      <c r="M990" s="252"/>
      <c r="N990" s="252"/>
      <c r="O990" s="252"/>
      <c r="P990" s="252"/>
      <c r="Q990" s="252"/>
      <c r="R990" s="252"/>
      <c r="S990" s="252"/>
      <c r="T990" s="252"/>
      <c r="U990" s="252"/>
      <c r="V990" s="252"/>
      <c r="W990" s="252"/>
      <c r="X990" s="252"/>
      <c r="Y990" s="252"/>
      <c r="Z990" s="252"/>
    </row>
    <row r="991" ht="15.75" customHeight="1">
      <c r="A991" s="252"/>
      <c r="B991" s="252"/>
      <c r="C991" s="252"/>
      <c r="D991" s="252"/>
      <c r="E991" s="252"/>
      <c r="F991" s="252"/>
      <c r="G991" s="252"/>
      <c r="H991" s="252"/>
      <c r="I991" s="252"/>
      <c r="J991" s="252"/>
      <c r="K991" s="252"/>
      <c r="L991" s="252"/>
      <c r="M991" s="252"/>
      <c r="N991" s="252"/>
      <c r="O991" s="252"/>
      <c r="P991" s="252"/>
      <c r="Q991" s="252"/>
      <c r="R991" s="252"/>
      <c r="S991" s="252"/>
      <c r="T991" s="252"/>
      <c r="U991" s="252"/>
      <c r="V991" s="252"/>
      <c r="W991" s="252"/>
      <c r="X991" s="252"/>
      <c r="Y991" s="252"/>
      <c r="Z991" s="252"/>
    </row>
    <row r="992" ht="15.75" customHeight="1">
      <c r="A992" s="252"/>
      <c r="B992" s="252"/>
      <c r="C992" s="252"/>
      <c r="D992" s="252"/>
      <c r="E992" s="252"/>
      <c r="F992" s="252"/>
      <c r="G992" s="252"/>
      <c r="H992" s="252"/>
      <c r="I992" s="252"/>
      <c r="J992" s="252"/>
      <c r="K992" s="252"/>
      <c r="L992" s="252"/>
      <c r="M992" s="252"/>
      <c r="N992" s="252"/>
      <c r="O992" s="252"/>
      <c r="P992" s="252"/>
      <c r="Q992" s="252"/>
      <c r="R992" s="252"/>
      <c r="S992" s="252"/>
      <c r="T992" s="252"/>
      <c r="U992" s="252"/>
      <c r="V992" s="252"/>
      <c r="W992" s="252"/>
      <c r="X992" s="252"/>
      <c r="Y992" s="252"/>
      <c r="Z992" s="252"/>
    </row>
    <row r="993" ht="15.75" customHeight="1">
      <c r="A993" s="252"/>
      <c r="B993" s="252"/>
      <c r="C993" s="252"/>
      <c r="D993" s="252"/>
      <c r="E993" s="252"/>
      <c r="F993" s="252"/>
      <c r="G993" s="252"/>
      <c r="H993" s="252"/>
      <c r="I993" s="252"/>
      <c r="J993" s="252"/>
      <c r="K993" s="252"/>
      <c r="L993" s="252"/>
      <c r="M993" s="252"/>
      <c r="N993" s="252"/>
      <c r="O993" s="252"/>
      <c r="P993" s="252"/>
      <c r="Q993" s="252"/>
      <c r="R993" s="252"/>
      <c r="S993" s="252"/>
      <c r="T993" s="252"/>
      <c r="U993" s="252"/>
      <c r="V993" s="252"/>
      <c r="W993" s="252"/>
      <c r="X993" s="252"/>
      <c r="Y993" s="252"/>
      <c r="Z993" s="252"/>
    </row>
    <row r="994" ht="15.75" customHeight="1">
      <c r="A994" s="252"/>
      <c r="B994" s="252"/>
      <c r="C994" s="252"/>
      <c r="D994" s="252"/>
      <c r="E994" s="252"/>
      <c r="F994" s="252"/>
      <c r="G994" s="252"/>
      <c r="H994" s="252"/>
      <c r="I994" s="252"/>
      <c r="J994" s="252"/>
      <c r="K994" s="252"/>
      <c r="L994" s="252"/>
      <c r="M994" s="252"/>
      <c r="N994" s="252"/>
      <c r="O994" s="252"/>
      <c r="P994" s="252"/>
      <c r="Q994" s="252"/>
      <c r="R994" s="252"/>
      <c r="S994" s="252"/>
      <c r="T994" s="252"/>
      <c r="U994" s="252"/>
      <c r="V994" s="252"/>
      <c r="W994" s="252"/>
      <c r="X994" s="252"/>
      <c r="Y994" s="252"/>
      <c r="Z994" s="252"/>
    </row>
    <row r="995" ht="15.75" customHeight="1">
      <c r="A995" s="252"/>
      <c r="B995" s="252"/>
      <c r="C995" s="252"/>
      <c r="D995" s="252"/>
      <c r="E995" s="252"/>
      <c r="F995" s="252"/>
      <c r="G995" s="252"/>
      <c r="H995" s="252"/>
      <c r="I995" s="252"/>
      <c r="J995" s="252"/>
      <c r="K995" s="252"/>
      <c r="L995" s="252"/>
      <c r="M995" s="252"/>
      <c r="N995" s="252"/>
      <c r="O995" s="252"/>
      <c r="P995" s="252"/>
      <c r="Q995" s="252"/>
      <c r="R995" s="252"/>
      <c r="S995" s="252"/>
      <c r="T995" s="252"/>
      <c r="U995" s="252"/>
      <c r="V995" s="252"/>
      <c r="W995" s="252"/>
      <c r="X995" s="252"/>
      <c r="Y995" s="252"/>
      <c r="Z995" s="252"/>
    </row>
    <row r="996" ht="15.75" customHeight="1">
      <c r="A996" s="252"/>
      <c r="B996" s="252"/>
      <c r="C996" s="252"/>
      <c r="D996" s="252"/>
      <c r="E996" s="252"/>
      <c r="F996" s="252"/>
      <c r="G996" s="252"/>
      <c r="H996" s="252"/>
      <c r="I996" s="252"/>
      <c r="J996" s="252"/>
      <c r="K996" s="252"/>
      <c r="L996" s="252"/>
      <c r="M996" s="252"/>
      <c r="N996" s="252"/>
      <c r="O996" s="252"/>
      <c r="P996" s="252"/>
      <c r="Q996" s="252"/>
      <c r="R996" s="252"/>
      <c r="S996" s="252"/>
      <c r="T996" s="252"/>
      <c r="U996" s="252"/>
      <c r="V996" s="252"/>
      <c r="W996" s="252"/>
      <c r="X996" s="252"/>
      <c r="Y996" s="252"/>
      <c r="Z996" s="252"/>
    </row>
    <row r="997" ht="15.75" customHeight="1">
      <c r="A997" s="252"/>
      <c r="B997" s="252"/>
      <c r="C997" s="252"/>
      <c r="D997" s="252"/>
      <c r="E997" s="252"/>
      <c r="F997" s="252"/>
      <c r="G997" s="252"/>
      <c r="H997" s="252"/>
      <c r="I997" s="252"/>
      <c r="J997" s="252"/>
      <c r="K997" s="252"/>
      <c r="L997" s="252"/>
      <c r="M997" s="252"/>
      <c r="N997" s="252"/>
      <c r="O997" s="252"/>
      <c r="P997" s="252"/>
      <c r="Q997" s="252"/>
      <c r="R997" s="252"/>
      <c r="S997" s="252"/>
      <c r="T997" s="252"/>
      <c r="U997" s="252"/>
      <c r="V997" s="252"/>
      <c r="W997" s="252"/>
      <c r="X997" s="252"/>
      <c r="Y997" s="252"/>
      <c r="Z997" s="252"/>
    </row>
    <row r="998" ht="15.75" customHeight="1">
      <c r="A998" s="252"/>
      <c r="B998" s="252"/>
      <c r="C998" s="252"/>
      <c r="D998" s="252"/>
      <c r="E998" s="252"/>
      <c r="F998" s="252"/>
      <c r="G998" s="252"/>
      <c r="H998" s="252"/>
      <c r="I998" s="252"/>
      <c r="J998" s="252"/>
      <c r="K998" s="252"/>
      <c r="L998" s="252"/>
      <c r="M998" s="252"/>
      <c r="N998" s="252"/>
      <c r="O998" s="252"/>
      <c r="P998" s="252"/>
      <c r="Q998" s="252"/>
      <c r="R998" s="252"/>
      <c r="S998" s="252"/>
      <c r="T998" s="252"/>
      <c r="U998" s="252"/>
      <c r="V998" s="252"/>
      <c r="W998" s="252"/>
      <c r="X998" s="252"/>
      <c r="Y998" s="252"/>
      <c r="Z998" s="252"/>
    </row>
    <row r="999" ht="15.75" customHeight="1">
      <c r="A999" s="252"/>
      <c r="B999" s="252"/>
      <c r="C999" s="252"/>
      <c r="D999" s="252"/>
      <c r="E999" s="252"/>
      <c r="F999" s="252"/>
      <c r="G999" s="252"/>
      <c r="H999" s="252"/>
      <c r="I999" s="252"/>
      <c r="J999" s="252"/>
      <c r="K999" s="252"/>
      <c r="L999" s="252"/>
      <c r="M999" s="252"/>
      <c r="N999" s="252"/>
      <c r="O999" s="252"/>
      <c r="P999" s="252"/>
      <c r="Q999" s="252"/>
      <c r="R999" s="252"/>
      <c r="S999" s="252"/>
      <c r="T999" s="252"/>
      <c r="U999" s="252"/>
      <c r="V999" s="252"/>
      <c r="W999" s="252"/>
      <c r="X999" s="252"/>
      <c r="Y999" s="252"/>
      <c r="Z999" s="252"/>
    </row>
    <row r="1000" ht="15.75" customHeight="1">
      <c r="A1000" s="252"/>
      <c r="B1000" s="252"/>
      <c r="C1000" s="252"/>
      <c r="D1000" s="252"/>
      <c r="E1000" s="252"/>
      <c r="F1000" s="252"/>
      <c r="G1000" s="252"/>
      <c r="H1000" s="252"/>
      <c r="I1000" s="252"/>
      <c r="J1000" s="252"/>
      <c r="K1000" s="252"/>
      <c r="L1000" s="252"/>
      <c r="M1000" s="252"/>
      <c r="N1000" s="252"/>
      <c r="O1000" s="252"/>
      <c r="P1000" s="252"/>
      <c r="Q1000" s="252"/>
      <c r="R1000" s="252"/>
      <c r="S1000" s="252"/>
      <c r="T1000" s="252"/>
      <c r="U1000" s="252"/>
      <c r="V1000" s="252"/>
      <c r="W1000" s="252"/>
      <c r="X1000" s="252"/>
      <c r="Y1000" s="252"/>
      <c r="Z1000" s="252"/>
    </row>
  </sheetData>
  <mergeCells count="17">
    <mergeCell ref="A4:I4"/>
    <mergeCell ref="A5:I5"/>
    <mergeCell ref="A6:I6"/>
    <mergeCell ref="A9:C11"/>
    <mergeCell ref="F9:H9"/>
    <mergeCell ref="A47:I47"/>
    <mergeCell ref="F49:H49"/>
    <mergeCell ref="H74:I74"/>
    <mergeCell ref="H75:I75"/>
    <mergeCell ref="A49:C51"/>
    <mergeCell ref="B56:C56"/>
    <mergeCell ref="A67:B67"/>
    <mergeCell ref="G70:H70"/>
    <mergeCell ref="H73:I73"/>
    <mergeCell ref="C74:F74"/>
    <mergeCell ref="C75:F75"/>
    <mergeCell ref="A79:C79"/>
  </mergeCells>
  <printOptions/>
  <pageMargins bottom="0.5905511811023623" footer="0.0" header="0.0" left="1.1023622047244095" right="0.11811023622047245" top="0.7480314960629921"/>
  <pageSetup orientation="landscape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88"/>
    <col customWidth="1" min="2" max="2" width="22.88"/>
    <col customWidth="1" min="3" max="3" width="30.5"/>
    <col customWidth="1" min="4" max="4" width="10.13"/>
    <col customWidth="1" min="5" max="5" width="12.38"/>
    <col customWidth="1" hidden="1" min="6" max="6" width="12.63"/>
    <col customWidth="1" hidden="1" min="7" max="7" width="13.0"/>
    <col customWidth="1" min="8" max="8" width="12.75"/>
    <col customWidth="1" min="9" max="23" width="13.13"/>
    <col customWidth="1" min="24" max="24" width="9.25"/>
    <col customWidth="1" min="25" max="25" width="13.13"/>
    <col customWidth="1" min="26" max="26" width="15.75"/>
    <col customWidth="1" min="27" max="27" width="16.5"/>
    <col customWidth="1" min="28" max="28" width="12.63"/>
    <col customWidth="1" min="29" max="29" width="12.25"/>
    <col customWidth="1" min="30" max="30" width="16.0"/>
  </cols>
  <sheetData>
    <row r="1" ht="12.75" customHeight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ht="12.75" customHeight="1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ht="12.75" customHeight="1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ht="12.75" customHeight="1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ht="16.5" customHeight="1">
      <c r="A7" s="5"/>
      <c r="B7" s="5"/>
      <c r="C7" s="5"/>
      <c r="D7" s="5"/>
      <c r="E7" s="5"/>
      <c r="F7" s="5"/>
      <c r="G7" s="5"/>
      <c r="H7" s="5"/>
      <c r="I7" s="5"/>
      <c r="J7" s="6"/>
      <c r="K7" s="7"/>
      <c r="L7" s="7"/>
      <c r="M7" s="340"/>
      <c r="N7" s="7"/>
      <c r="O7" s="7"/>
      <c r="P7" s="7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ht="15.0" customHeight="1">
      <c r="A8" s="2" t="s">
        <v>666</v>
      </c>
      <c r="B8" s="2"/>
      <c r="C8" s="2"/>
      <c r="D8" s="3"/>
      <c r="E8" s="2"/>
      <c r="F8" s="2"/>
      <c r="G8" s="2"/>
      <c r="H8" s="9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3"/>
      <c r="Y8" s="929"/>
      <c r="Z8" s="2"/>
      <c r="AA8" s="2"/>
      <c r="AB8" s="2"/>
      <c r="AC8" s="78"/>
      <c r="AD8" s="2"/>
    </row>
    <row r="9" ht="12.75" customHeight="1">
      <c r="A9" s="11" t="s">
        <v>364</v>
      </c>
      <c r="B9" s="12"/>
      <c r="C9" s="13"/>
      <c r="D9" s="751" t="s">
        <v>329</v>
      </c>
      <c r="E9" s="14" t="s">
        <v>8</v>
      </c>
      <c r="F9" s="15" t="s">
        <v>9</v>
      </c>
      <c r="G9" s="12"/>
      <c r="H9" s="13"/>
      <c r="I9" s="14" t="s">
        <v>10</v>
      </c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0"/>
      <c r="Z9" s="93"/>
      <c r="AA9" s="93" t="s">
        <v>19</v>
      </c>
      <c r="AB9" s="2">
        <v>178.0</v>
      </c>
      <c r="AC9" s="78"/>
      <c r="AD9" s="2"/>
    </row>
    <row r="10" ht="12.75" customHeight="1">
      <c r="A10" s="18"/>
      <c r="C10" s="19"/>
      <c r="D10" s="641" t="s">
        <v>11</v>
      </c>
      <c r="E10" s="21" t="s">
        <v>12</v>
      </c>
      <c r="F10" s="21" t="s">
        <v>13</v>
      </c>
      <c r="G10" s="22" t="s">
        <v>14</v>
      </c>
      <c r="H10" s="21" t="s">
        <v>15</v>
      </c>
      <c r="I10" s="21" t="s">
        <v>16</v>
      </c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0"/>
      <c r="Z10" s="93"/>
      <c r="AA10" s="3" t="s">
        <v>21</v>
      </c>
      <c r="AB10" s="256">
        <v>25.0</v>
      </c>
      <c r="AC10" s="78"/>
      <c r="AD10" s="2"/>
    </row>
    <row r="11" ht="12.75" customHeight="1">
      <c r="A11" s="23"/>
      <c r="B11" s="24"/>
      <c r="C11" s="25"/>
      <c r="D11" s="931"/>
      <c r="E11" s="26" t="s">
        <v>17</v>
      </c>
      <c r="F11" s="27" t="s">
        <v>17</v>
      </c>
      <c r="G11" s="27" t="s">
        <v>18</v>
      </c>
      <c r="H11" s="27" t="s">
        <v>18</v>
      </c>
      <c r="I11" s="27" t="s">
        <v>18</v>
      </c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932"/>
      <c r="Z11" s="66"/>
      <c r="AA11" s="2"/>
      <c r="AB11" s="8">
        <f>AB9+AB10</f>
        <v>203</v>
      </c>
      <c r="AC11" s="78"/>
      <c r="AD11" s="2"/>
    </row>
    <row r="12" ht="12.75" customHeight="1">
      <c r="A12" s="789" t="s">
        <v>20</v>
      </c>
      <c r="B12" s="2"/>
      <c r="C12" s="147"/>
      <c r="D12" s="106"/>
      <c r="E12" s="147"/>
      <c r="F12" s="147"/>
      <c r="G12" s="147"/>
      <c r="H12" s="149"/>
      <c r="I12" s="149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3"/>
      <c r="Y12" s="929"/>
      <c r="Z12" s="2"/>
      <c r="AA12" s="2"/>
      <c r="AB12" s="2"/>
      <c r="AC12" s="78"/>
      <c r="AD12" s="2"/>
    </row>
    <row r="13" ht="12.75" customHeight="1">
      <c r="A13" s="56"/>
      <c r="B13" s="8" t="s">
        <v>22</v>
      </c>
      <c r="C13" s="147"/>
      <c r="D13" s="106"/>
      <c r="E13" s="147"/>
      <c r="F13" s="147"/>
      <c r="G13" s="147"/>
      <c r="H13" s="149"/>
      <c r="I13" s="149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3"/>
      <c r="Y13" s="929"/>
      <c r="Z13" s="2"/>
      <c r="AA13" s="2"/>
      <c r="AB13" s="2"/>
      <c r="AC13" s="78"/>
      <c r="AD13" s="2"/>
    </row>
    <row r="14" ht="12.75" customHeight="1">
      <c r="A14" s="56"/>
      <c r="B14" s="2" t="s">
        <v>24</v>
      </c>
      <c r="C14" s="147"/>
      <c r="D14" s="641" t="s">
        <v>25</v>
      </c>
      <c r="E14" s="77">
        <v>3.617064778E7</v>
      </c>
      <c r="F14" s="208">
        <v>1.879148747E7</v>
      </c>
      <c r="G14" s="208">
        <f>H14-F14</f>
        <v>19953631.53</v>
      </c>
      <c r="H14" s="77">
        <v>3.8745119E7</v>
      </c>
      <c r="I14" s="77">
        <f>40484004-157104</f>
        <v>40326900</v>
      </c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204"/>
      <c r="Y14" s="933"/>
      <c r="Z14" s="78"/>
      <c r="AA14" s="2"/>
      <c r="AB14" s="2"/>
      <c r="AC14" s="78"/>
      <c r="AD14" s="2"/>
    </row>
    <row r="15" ht="12.75" customHeight="1">
      <c r="A15" s="56"/>
      <c r="B15" s="2" t="s">
        <v>26</v>
      </c>
      <c r="C15" s="147"/>
      <c r="D15" s="641" t="s">
        <v>25</v>
      </c>
      <c r="E15" s="643">
        <v>0.0</v>
      </c>
      <c r="F15" s="643">
        <v>0.0</v>
      </c>
      <c r="G15" s="643">
        <v>0.0</v>
      </c>
      <c r="H15" s="643">
        <v>0.0</v>
      </c>
      <c r="I15" s="77">
        <v>88544.0</v>
      </c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204"/>
      <c r="Y15" s="933"/>
      <c r="Z15" s="78"/>
      <c r="AA15" s="2"/>
      <c r="AB15" s="2"/>
      <c r="AC15" s="78"/>
      <c r="AD15" s="2"/>
    </row>
    <row r="16" ht="12.75" customHeight="1">
      <c r="A16" s="934"/>
      <c r="B16" s="2" t="s">
        <v>27</v>
      </c>
      <c r="C16" s="228"/>
      <c r="D16" s="641" t="s">
        <v>28</v>
      </c>
      <c r="E16" s="77">
        <v>4213309.01</v>
      </c>
      <c r="F16" s="208">
        <v>1639700.42</v>
      </c>
      <c r="G16" s="208">
        <f t="shared" ref="G16:G23" si="1">H16-F16</f>
        <v>3146703.58</v>
      </c>
      <c r="H16" s="77">
        <f>4341156+445248</f>
        <v>4786404</v>
      </c>
      <c r="I16" s="77">
        <f>4556532+464148+137184</f>
        <v>5157864</v>
      </c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204"/>
      <c r="Y16" s="933"/>
      <c r="Z16" s="78"/>
      <c r="AA16" s="2"/>
      <c r="AB16" s="2"/>
      <c r="AC16" s="78"/>
      <c r="AD16" s="2"/>
    </row>
    <row r="17" ht="12.75" customHeight="1">
      <c r="A17" s="56"/>
      <c r="B17" s="9" t="s">
        <v>488</v>
      </c>
      <c r="C17" s="147"/>
      <c r="D17" s="641" t="s">
        <v>30</v>
      </c>
      <c r="E17" s="77">
        <v>4666912.27</v>
      </c>
      <c r="F17" s="208">
        <v>2258342.09</v>
      </c>
      <c r="G17" s="208">
        <f t="shared" si="1"/>
        <v>2685657.91</v>
      </c>
      <c r="H17" s="77">
        <f>4872000+72000</f>
        <v>4944000</v>
      </c>
      <c r="I17" s="77">
        <f>203*2000*12</f>
        <v>4872000</v>
      </c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204"/>
      <c r="Y17" s="933"/>
      <c r="Z17" s="78"/>
      <c r="AA17" s="2"/>
      <c r="AB17" s="2"/>
      <c r="AC17" s="78">
        <f>137184</f>
        <v>137184</v>
      </c>
      <c r="AD17" s="2"/>
    </row>
    <row r="18" ht="12.75" customHeight="1">
      <c r="A18" s="56"/>
      <c r="B18" s="9" t="s">
        <v>667</v>
      </c>
      <c r="C18" s="147"/>
      <c r="D18" s="641" t="s">
        <v>32</v>
      </c>
      <c r="E18" s="77">
        <v>182400.0</v>
      </c>
      <c r="F18" s="208">
        <v>82000.0</v>
      </c>
      <c r="G18" s="208">
        <f t="shared" si="1"/>
        <v>100400</v>
      </c>
      <c r="H18" s="77">
        <v>182400.0</v>
      </c>
      <c r="I18" s="77">
        <v>182400.0</v>
      </c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204"/>
      <c r="Y18" s="933"/>
      <c r="Z18" s="78"/>
      <c r="AA18" s="2"/>
      <c r="AB18" s="2"/>
      <c r="AC18" s="78"/>
      <c r="AD18" s="2"/>
    </row>
    <row r="19" ht="12.75" customHeight="1">
      <c r="A19" s="56"/>
      <c r="B19" s="9" t="s">
        <v>514</v>
      </c>
      <c r="C19" s="147"/>
      <c r="D19" s="641" t="s">
        <v>34</v>
      </c>
      <c r="E19" s="77">
        <v>85500.0</v>
      </c>
      <c r="F19" s="77">
        <v>42750.0</v>
      </c>
      <c r="G19" s="208">
        <f t="shared" si="1"/>
        <v>139650</v>
      </c>
      <c r="H19" s="77">
        <v>182400.0</v>
      </c>
      <c r="I19" s="77">
        <v>182400.0</v>
      </c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204"/>
      <c r="Y19" s="933"/>
      <c r="Z19" s="78"/>
      <c r="AA19" s="2"/>
      <c r="AB19" s="2"/>
      <c r="AC19" s="78"/>
      <c r="AD19" s="2"/>
    </row>
    <row r="20" ht="12.75" customHeight="1">
      <c r="A20" s="56"/>
      <c r="B20" s="9" t="s">
        <v>367</v>
      </c>
      <c r="C20" s="147"/>
      <c r="D20" s="641" t="s">
        <v>36</v>
      </c>
      <c r="E20" s="77">
        <v>1146000.0</v>
      </c>
      <c r="F20" s="208">
        <v>1128000.0</v>
      </c>
      <c r="G20" s="208">
        <f t="shared" si="1"/>
        <v>108000</v>
      </c>
      <c r="H20" s="77">
        <v>1236000.0</v>
      </c>
      <c r="I20" s="77">
        <f>6000*203</f>
        <v>1218000</v>
      </c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204"/>
      <c r="Y20" s="933"/>
      <c r="Z20" s="78"/>
      <c r="AA20" s="2"/>
      <c r="AB20" s="2"/>
      <c r="AC20" s="78"/>
      <c r="AD20" s="2"/>
    </row>
    <row r="21" ht="13.5" customHeight="1">
      <c r="A21" s="56"/>
      <c r="B21" s="9" t="s">
        <v>37</v>
      </c>
      <c r="C21" s="147"/>
      <c r="D21" s="641" t="s">
        <v>38</v>
      </c>
      <c r="E21" s="77">
        <v>975000.0</v>
      </c>
      <c r="F21" s="208">
        <v>0.0</v>
      </c>
      <c r="G21" s="208">
        <f t="shared" si="1"/>
        <v>1030000</v>
      </c>
      <c r="H21" s="77">
        <v>1030000.0</v>
      </c>
      <c r="I21" s="77">
        <f>5000*203</f>
        <v>1015000</v>
      </c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204"/>
      <c r="Y21" s="933"/>
      <c r="Z21" s="78"/>
      <c r="AA21" s="2"/>
      <c r="AB21" s="2"/>
      <c r="AC21" s="78"/>
      <c r="AD21" s="2"/>
    </row>
    <row r="22" ht="13.5" customHeight="1">
      <c r="A22" s="56"/>
      <c r="B22" s="9" t="s">
        <v>573</v>
      </c>
      <c r="C22" s="147"/>
      <c r="D22" s="641" t="s">
        <v>517</v>
      </c>
      <c r="E22" s="77">
        <v>0.0</v>
      </c>
      <c r="F22" s="208">
        <v>0.0</v>
      </c>
      <c r="G22" s="208">
        <f t="shared" si="1"/>
        <v>281500</v>
      </c>
      <c r="H22" s="77">
        <v>281500.0</v>
      </c>
      <c r="I22" s="77">
        <v>0.0</v>
      </c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204"/>
      <c r="Y22" s="933"/>
      <c r="Z22" s="78"/>
      <c r="AA22" s="2"/>
      <c r="AB22" s="2"/>
      <c r="AC22" s="78"/>
      <c r="AD22" s="2"/>
    </row>
    <row r="23" ht="13.5" customHeight="1">
      <c r="A23" s="56"/>
      <c r="B23" s="9" t="s">
        <v>40</v>
      </c>
      <c r="C23" s="147"/>
      <c r="D23" s="641" t="s">
        <v>41</v>
      </c>
      <c r="E23" s="77">
        <v>135000.0</v>
      </c>
      <c r="F23" s="77">
        <v>45000.0</v>
      </c>
      <c r="G23" s="208">
        <f t="shared" si="1"/>
        <v>105000</v>
      </c>
      <c r="H23" s="77">
        <v>150000.0</v>
      </c>
      <c r="I23" s="77">
        <v>175000.0</v>
      </c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204"/>
      <c r="Y23" s="933"/>
      <c r="Z23" s="78"/>
      <c r="AA23" s="2"/>
      <c r="AB23" s="2"/>
      <c r="AC23" s="78"/>
      <c r="AD23" s="2"/>
    </row>
    <row r="24" ht="13.5" customHeight="1">
      <c r="A24" s="56"/>
      <c r="B24" s="9" t="s">
        <v>39</v>
      </c>
      <c r="C24" s="147"/>
      <c r="D24" s="641" t="s">
        <v>38</v>
      </c>
      <c r="E24" s="77">
        <v>1950000.0</v>
      </c>
      <c r="F24" s="208">
        <v>0.0</v>
      </c>
      <c r="G24" s="208">
        <v>0.0</v>
      </c>
      <c r="H24" s="77">
        <v>0.0</v>
      </c>
      <c r="I24" s="77">
        <v>0.0</v>
      </c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204"/>
      <c r="Y24" s="933"/>
      <c r="Z24" s="78"/>
      <c r="AA24" s="2"/>
      <c r="AB24" s="2"/>
      <c r="AC24" s="78"/>
      <c r="AD24" s="2"/>
    </row>
    <row r="25" ht="13.5" customHeight="1">
      <c r="A25" s="114"/>
      <c r="B25" s="9" t="s">
        <v>574</v>
      </c>
      <c r="C25" s="147"/>
      <c r="D25" s="641" t="s">
        <v>43</v>
      </c>
      <c r="E25" s="77">
        <v>29634.26</v>
      </c>
      <c r="F25" s="208">
        <v>197426.34</v>
      </c>
      <c r="G25" s="208">
        <f t="shared" ref="G25:G34" si="2">H25-F25</f>
        <v>202573.66</v>
      </c>
      <c r="H25" s="77">
        <v>400000.0</v>
      </c>
      <c r="I25" s="77">
        <v>400000.0</v>
      </c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204"/>
      <c r="Y25" s="933"/>
      <c r="Z25" s="78"/>
      <c r="AA25" s="2"/>
      <c r="AB25" s="2"/>
      <c r="AC25" s="78"/>
      <c r="AD25" s="2"/>
    </row>
    <row r="26" ht="13.5" customHeight="1">
      <c r="A26" s="56"/>
      <c r="B26" s="9" t="s">
        <v>44</v>
      </c>
      <c r="C26" s="147"/>
      <c r="D26" s="641" t="s">
        <v>45</v>
      </c>
      <c r="E26" s="77">
        <v>3301230.0</v>
      </c>
      <c r="F26" s="208">
        <v>3487331.0</v>
      </c>
      <c r="G26" s="208">
        <f t="shared" si="2"/>
        <v>196025</v>
      </c>
      <c r="H26" s="77">
        <f>3646252+37104</f>
        <v>3683356</v>
      </c>
      <c r="I26" s="77">
        <f>3817086-13092</f>
        <v>3803994</v>
      </c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204"/>
      <c r="Y26" s="933"/>
      <c r="Z26" s="78"/>
      <c r="AA26" s="2"/>
      <c r="AB26" s="78"/>
      <c r="AC26" s="78"/>
      <c r="AD26" s="2"/>
    </row>
    <row r="27" ht="13.5" customHeight="1">
      <c r="A27" s="56"/>
      <c r="B27" s="9" t="s">
        <v>46</v>
      </c>
      <c r="C27" s="147"/>
      <c r="D27" s="641" t="s">
        <v>45</v>
      </c>
      <c r="E27" s="77">
        <v>3397217.9</v>
      </c>
      <c r="F27" s="208">
        <v>0.0</v>
      </c>
      <c r="G27" s="208">
        <f t="shared" si="2"/>
        <v>3683356</v>
      </c>
      <c r="H27" s="77">
        <f t="shared" ref="H27:I27" si="3">H26</f>
        <v>3683356</v>
      </c>
      <c r="I27" s="77">
        <f t="shared" si="3"/>
        <v>3803994</v>
      </c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204"/>
      <c r="Y27" s="933"/>
      <c r="Z27" s="78"/>
      <c r="AA27" s="2"/>
      <c r="AB27" s="78"/>
      <c r="AC27" s="78"/>
      <c r="AD27" s="2"/>
    </row>
    <row r="28" ht="13.5" customHeight="1">
      <c r="A28" s="56"/>
      <c r="B28" s="9" t="s">
        <v>334</v>
      </c>
      <c r="C28" s="147"/>
      <c r="D28" s="641" t="s">
        <v>48</v>
      </c>
      <c r="E28" s="77">
        <v>986000.0</v>
      </c>
      <c r="F28" s="208">
        <v>0.0</v>
      </c>
      <c r="G28" s="208">
        <f t="shared" si="2"/>
        <v>1030000</v>
      </c>
      <c r="H28" s="77">
        <f>1030000</f>
        <v>1030000</v>
      </c>
      <c r="I28" s="77">
        <f>203*5000</f>
        <v>1015000</v>
      </c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204"/>
      <c r="Y28" s="933"/>
      <c r="Z28" s="78"/>
      <c r="AA28" s="2"/>
      <c r="AB28" s="2"/>
      <c r="AC28" s="78"/>
      <c r="AD28" s="2"/>
    </row>
    <row r="29" ht="13.5" customHeight="1">
      <c r="A29" s="114"/>
      <c r="B29" s="9" t="s">
        <v>51</v>
      </c>
      <c r="C29" s="147"/>
      <c r="D29" s="641" t="s">
        <v>52</v>
      </c>
      <c r="E29" s="77">
        <v>4872102.05</v>
      </c>
      <c r="F29" s="208">
        <v>2078157.89</v>
      </c>
      <c r="G29" s="208">
        <f t="shared" si="2"/>
        <v>3221705.11</v>
      </c>
      <c r="H29" s="77">
        <v>5299863.0</v>
      </c>
      <c r="I29" s="77">
        <f>5488446-18852</f>
        <v>5469594</v>
      </c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204"/>
      <c r="Y29" s="933"/>
      <c r="Z29" s="78"/>
      <c r="AA29" s="2"/>
      <c r="AB29" s="78">
        <f>I14+I16</f>
        <v>45484764</v>
      </c>
      <c r="AC29" s="78">
        <f>AB29+70731</f>
        <v>45555495</v>
      </c>
      <c r="AD29" s="2"/>
    </row>
    <row r="30" ht="13.5" customHeight="1">
      <c r="A30" s="114"/>
      <c r="B30" s="9" t="s">
        <v>370</v>
      </c>
      <c r="C30" s="147"/>
      <c r="D30" s="641" t="s">
        <v>54</v>
      </c>
      <c r="E30" s="77">
        <v>235700.0</v>
      </c>
      <c r="F30" s="208">
        <v>97100.0</v>
      </c>
      <c r="G30" s="208">
        <f t="shared" si="2"/>
        <v>150100</v>
      </c>
      <c r="H30" s="77">
        <v>247200.0</v>
      </c>
      <c r="I30" s="77">
        <f>150*203*12</f>
        <v>365400</v>
      </c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204"/>
      <c r="Y30" s="933"/>
      <c r="Z30" s="78"/>
      <c r="AA30" s="2"/>
      <c r="AB30" s="78">
        <f>AB29/12</f>
        <v>3790397</v>
      </c>
      <c r="AC30" s="78">
        <f>AC29*0.12</f>
        <v>5466659.4</v>
      </c>
      <c r="AD30" s="2"/>
    </row>
    <row r="31" ht="13.5" customHeight="1">
      <c r="A31" s="114"/>
      <c r="B31" s="9" t="s">
        <v>55</v>
      </c>
      <c r="C31" s="147"/>
      <c r="D31" s="641" t="s">
        <v>56</v>
      </c>
      <c r="E31" s="77">
        <v>526482.55</v>
      </c>
      <c r="F31" s="208">
        <v>256824.69</v>
      </c>
      <c r="G31" s="208">
        <f t="shared" si="2"/>
        <v>390472.31</v>
      </c>
      <c r="H31" s="77">
        <v>647297.0</v>
      </c>
      <c r="I31" s="77">
        <f>789927-2749</f>
        <v>787178</v>
      </c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204"/>
      <c r="Y31" s="933"/>
      <c r="Z31" s="78"/>
      <c r="AA31" s="2"/>
      <c r="AB31" s="2">
        <v>8790.0</v>
      </c>
      <c r="AC31" s="78"/>
      <c r="AD31" s="2"/>
    </row>
    <row r="32" ht="13.5" customHeight="1">
      <c r="A32" s="114"/>
      <c r="B32" s="9" t="s">
        <v>57</v>
      </c>
      <c r="C32" s="147"/>
      <c r="D32" s="641" t="s">
        <v>58</v>
      </c>
      <c r="E32" s="77">
        <v>235459.54</v>
      </c>
      <c r="F32" s="208">
        <v>96500.0</v>
      </c>
      <c r="G32" s="208">
        <f t="shared" si="2"/>
        <v>150700</v>
      </c>
      <c r="H32" s="77">
        <v>247200.0</v>
      </c>
      <c r="I32" s="77">
        <f>100*12*203</f>
        <v>243600</v>
      </c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204"/>
      <c r="Y32" s="933"/>
      <c r="Z32" s="78"/>
      <c r="AA32" s="2"/>
      <c r="AB32" s="78">
        <f>AB30+AB31</f>
        <v>3799187</v>
      </c>
      <c r="AC32" s="78"/>
      <c r="AD32" s="2"/>
    </row>
    <row r="33" ht="13.5" customHeight="1">
      <c r="A33" s="114"/>
      <c r="B33" s="9" t="s">
        <v>49</v>
      </c>
      <c r="C33" s="147"/>
      <c r="D33" s="641" t="s">
        <v>50</v>
      </c>
      <c r="E33" s="77">
        <v>0.0</v>
      </c>
      <c r="F33" s="208">
        <v>0.0</v>
      </c>
      <c r="G33" s="208">
        <f t="shared" si="2"/>
        <v>609000</v>
      </c>
      <c r="H33" s="77">
        <v>609000.0</v>
      </c>
      <c r="I33" s="77">
        <v>0.0</v>
      </c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204"/>
      <c r="Y33" s="933"/>
      <c r="Z33" s="78"/>
      <c r="AA33" s="2"/>
      <c r="AB33" s="2"/>
      <c r="AC33" s="78"/>
      <c r="AD33" s="2"/>
    </row>
    <row r="34" ht="13.5" customHeight="1">
      <c r="A34" s="114"/>
      <c r="B34" s="9" t="s">
        <v>59</v>
      </c>
      <c r="C34" s="147"/>
      <c r="D34" s="509" t="s">
        <v>60</v>
      </c>
      <c r="E34" s="77">
        <v>4704000.0</v>
      </c>
      <c r="F34" s="208">
        <v>0.0</v>
      </c>
      <c r="G34" s="208">
        <f t="shared" si="2"/>
        <v>0</v>
      </c>
      <c r="H34" s="77">
        <v>0.0</v>
      </c>
      <c r="I34" s="935">
        <v>0.0</v>
      </c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204"/>
      <c r="Y34" s="933"/>
      <c r="Z34" s="78"/>
      <c r="AA34" s="2"/>
      <c r="AB34" s="2"/>
      <c r="AC34" s="78"/>
      <c r="AD34" s="2"/>
    </row>
    <row r="35" ht="17.25" customHeight="1">
      <c r="A35" s="408"/>
      <c r="B35" s="350" t="s">
        <v>61</v>
      </c>
      <c r="C35" s="936"/>
      <c r="D35" s="937"/>
      <c r="E35" s="352">
        <f t="shared" ref="E35:I35" si="4">SUM(E14:E34)</f>
        <v>67812595.36</v>
      </c>
      <c r="F35" s="352">
        <f t="shared" si="4"/>
        <v>30200619.9</v>
      </c>
      <c r="G35" s="352">
        <f t="shared" si="4"/>
        <v>37184475.1</v>
      </c>
      <c r="H35" s="352">
        <f t="shared" si="4"/>
        <v>67385095</v>
      </c>
      <c r="I35" s="352">
        <f t="shared" si="4"/>
        <v>69106868</v>
      </c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655"/>
      <c r="Y35" s="938"/>
      <c r="Z35" s="939">
        <f>(I35-H35)/H35</f>
        <v>0.02555124394</v>
      </c>
      <c r="AA35" s="6"/>
      <c r="AB35" s="6"/>
      <c r="AC35" s="37"/>
      <c r="AD35" s="6"/>
    </row>
    <row r="36" ht="16.5" customHeight="1">
      <c r="A36" s="940"/>
      <c r="B36" s="354" t="s">
        <v>62</v>
      </c>
      <c r="C36" s="941"/>
      <c r="D36" s="942"/>
      <c r="E36" s="77"/>
      <c r="F36" s="202"/>
      <c r="G36" s="202"/>
      <c r="H36" s="77"/>
      <c r="I36" s="77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204"/>
      <c r="Y36" s="933"/>
      <c r="Z36" s="943" t="s">
        <v>63</v>
      </c>
      <c r="AA36" s="2"/>
      <c r="AB36" s="2"/>
      <c r="AC36" s="78"/>
      <c r="AD36" s="2"/>
    </row>
    <row r="37" ht="12.75" customHeight="1">
      <c r="A37" s="114"/>
      <c r="B37" s="9" t="s">
        <v>341</v>
      </c>
      <c r="C37" s="147"/>
      <c r="D37" s="641" t="s">
        <v>65</v>
      </c>
      <c r="E37" s="77">
        <v>2200709.97</v>
      </c>
      <c r="F37" s="208">
        <v>412420.5</v>
      </c>
      <c r="G37" s="208">
        <f t="shared" ref="G37:G43" si="5">H37-F37</f>
        <v>2287579.5</v>
      </c>
      <c r="H37" s="77">
        <v>2700000.0</v>
      </c>
      <c r="I37" s="77">
        <v>2700000.0</v>
      </c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204"/>
      <c r="Y37" s="933"/>
      <c r="Z37" s="78" t="s">
        <v>96</v>
      </c>
      <c r="AA37" s="2"/>
      <c r="AB37" s="2"/>
      <c r="AC37" s="78"/>
      <c r="AD37" s="2"/>
    </row>
    <row r="38" ht="12.75" customHeight="1">
      <c r="A38" s="114"/>
      <c r="B38" s="9" t="s">
        <v>68</v>
      </c>
      <c r="C38" s="147"/>
      <c r="D38" s="641" t="s">
        <v>69</v>
      </c>
      <c r="E38" s="77">
        <v>296100.0</v>
      </c>
      <c r="F38" s="208">
        <v>6000.0</v>
      </c>
      <c r="G38" s="208">
        <f t="shared" si="5"/>
        <v>394000</v>
      </c>
      <c r="H38" s="77">
        <v>400000.0</v>
      </c>
      <c r="I38" s="77">
        <v>400000.0</v>
      </c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204"/>
      <c r="Y38" s="933"/>
      <c r="Z38" s="78"/>
      <c r="AA38" s="2"/>
      <c r="AB38" s="2"/>
      <c r="AC38" s="78"/>
      <c r="AD38" s="2"/>
    </row>
    <row r="39" ht="12.75" customHeight="1">
      <c r="A39" s="114"/>
      <c r="B39" s="9" t="s">
        <v>668</v>
      </c>
      <c r="C39" s="147"/>
      <c r="D39" s="641" t="s">
        <v>69</v>
      </c>
      <c r="E39" s="77">
        <v>0.0</v>
      </c>
      <c r="F39" s="208">
        <v>0.0</v>
      </c>
      <c r="G39" s="208">
        <f t="shared" si="5"/>
        <v>100000</v>
      </c>
      <c r="H39" s="77">
        <v>100000.0</v>
      </c>
      <c r="I39" s="77">
        <v>100000.0</v>
      </c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204"/>
      <c r="Y39" s="933"/>
      <c r="Z39" s="78"/>
      <c r="AA39" s="2"/>
      <c r="AB39" s="2"/>
      <c r="AC39" s="78"/>
      <c r="AD39" s="2"/>
    </row>
    <row r="40" ht="12.75" customHeight="1">
      <c r="A40" s="114"/>
      <c r="B40" s="9" t="s">
        <v>179</v>
      </c>
      <c r="C40" s="147"/>
      <c r="D40" s="641" t="s">
        <v>141</v>
      </c>
      <c r="E40" s="77">
        <v>115200.0</v>
      </c>
      <c r="F40" s="208">
        <v>0.0</v>
      </c>
      <c r="G40" s="208">
        <f t="shared" si="5"/>
        <v>0</v>
      </c>
      <c r="H40" s="77">
        <v>0.0</v>
      </c>
      <c r="I40" s="77">
        <v>0.0</v>
      </c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204"/>
      <c r="Y40" s="933"/>
      <c r="Z40" s="78"/>
      <c r="AA40" s="2"/>
      <c r="AB40" s="2"/>
      <c r="AC40" s="78"/>
      <c r="AD40" s="2"/>
    </row>
    <row r="41" ht="12.75" customHeight="1">
      <c r="A41" s="114"/>
      <c r="B41" s="9" t="s">
        <v>73</v>
      </c>
      <c r="C41" s="147"/>
      <c r="D41" s="641" t="s">
        <v>74</v>
      </c>
      <c r="E41" s="77">
        <v>3343196.61</v>
      </c>
      <c r="F41" s="208">
        <v>808674.34</v>
      </c>
      <c r="G41" s="208">
        <f t="shared" si="5"/>
        <v>3191325.66</v>
      </c>
      <c r="H41" s="77">
        <v>4000000.0</v>
      </c>
      <c r="I41" s="77">
        <v>4000000.0</v>
      </c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204"/>
      <c r="Y41" s="933"/>
      <c r="Z41" s="78"/>
      <c r="AA41" s="2"/>
      <c r="AB41" s="2"/>
      <c r="AC41" s="78"/>
      <c r="AD41" s="2"/>
    </row>
    <row r="42" ht="12.75" customHeight="1">
      <c r="A42" s="114"/>
      <c r="B42" s="9" t="s">
        <v>402</v>
      </c>
      <c r="C42" s="147"/>
      <c r="D42" s="641" t="s">
        <v>76</v>
      </c>
      <c r="E42" s="77">
        <v>689645.0</v>
      </c>
      <c r="F42" s="77">
        <f>381178.66+50000</f>
        <v>431178.66</v>
      </c>
      <c r="G42" s="208">
        <f t="shared" si="5"/>
        <v>243821.34</v>
      </c>
      <c r="H42" s="77">
        <v>675000.0</v>
      </c>
      <c r="I42" s="77">
        <f>585000+64000</f>
        <v>649000</v>
      </c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204"/>
      <c r="Y42" s="933"/>
      <c r="Z42" s="78"/>
      <c r="AA42" s="2"/>
      <c r="AB42" s="2"/>
      <c r="AC42" s="78"/>
      <c r="AD42" s="2"/>
    </row>
    <row r="43" ht="12.75" customHeight="1">
      <c r="A43" s="158"/>
      <c r="B43" s="521" t="s">
        <v>373</v>
      </c>
      <c r="C43" s="258"/>
      <c r="D43" s="931" t="s">
        <v>346</v>
      </c>
      <c r="E43" s="91">
        <v>42658.0</v>
      </c>
      <c r="F43" s="91">
        <v>23270.0</v>
      </c>
      <c r="G43" s="523">
        <f t="shared" si="5"/>
        <v>21730</v>
      </c>
      <c r="H43" s="91">
        <v>45000.0</v>
      </c>
      <c r="I43" s="91">
        <v>60000.0</v>
      </c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204"/>
      <c r="Y43" s="933"/>
      <c r="Z43" s="83"/>
      <c r="AA43" s="2"/>
      <c r="AB43" s="2"/>
      <c r="AC43" s="78"/>
      <c r="AD43" s="2"/>
    </row>
    <row r="44" ht="6.75" customHeight="1">
      <c r="A44" s="2"/>
      <c r="B44" s="652"/>
      <c r="C44" s="2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3"/>
      <c r="Y44" s="929"/>
      <c r="Z44" s="83"/>
      <c r="AA44" s="2"/>
      <c r="AB44" s="2"/>
      <c r="AC44" s="78"/>
      <c r="AD44" s="2"/>
    </row>
    <row r="45" ht="12.75" customHeight="1">
      <c r="A45" s="2" t="s">
        <v>669</v>
      </c>
      <c r="B45" s="2"/>
      <c r="C45" s="2"/>
      <c r="D45" s="3"/>
      <c r="E45" s="2"/>
      <c r="F45" s="2"/>
      <c r="G45" s="2"/>
      <c r="H45" s="9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929"/>
      <c r="Z45" s="2"/>
      <c r="AA45" s="2"/>
      <c r="AB45" s="2"/>
      <c r="AC45" s="78"/>
      <c r="AD45" s="2"/>
    </row>
    <row r="46" ht="12.75" customHeight="1">
      <c r="A46" s="2"/>
      <c r="B46" s="2"/>
      <c r="C46" s="2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929"/>
      <c r="Z46" s="2"/>
      <c r="AA46" s="2"/>
      <c r="AB46" s="2"/>
      <c r="AC46" s="78"/>
      <c r="AD46" s="2"/>
    </row>
    <row r="47" ht="12.75" customHeight="1">
      <c r="A47" s="3" t="s">
        <v>350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929"/>
      <c r="Z47" s="3"/>
      <c r="AA47" s="2"/>
      <c r="AB47" s="2"/>
      <c r="AC47" s="78"/>
      <c r="AD47" s="2"/>
    </row>
    <row r="48" ht="12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0"/>
      <c r="Z48" s="93"/>
      <c r="AA48" s="2"/>
      <c r="AB48" s="2"/>
      <c r="AC48" s="78"/>
      <c r="AD48" s="2"/>
    </row>
    <row r="49" ht="12.75" customHeight="1">
      <c r="A49" s="11" t="s">
        <v>364</v>
      </c>
      <c r="B49" s="12"/>
      <c r="C49" s="13"/>
      <c r="D49" s="751" t="s">
        <v>329</v>
      </c>
      <c r="E49" s="14" t="s">
        <v>8</v>
      </c>
      <c r="F49" s="15" t="s">
        <v>9</v>
      </c>
      <c r="G49" s="12"/>
      <c r="H49" s="13"/>
      <c r="I49" s="14" t="s">
        <v>10</v>
      </c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0"/>
      <c r="Z49" s="93"/>
      <c r="AA49" s="2"/>
      <c r="AB49" s="2"/>
      <c r="AC49" s="78"/>
      <c r="AD49" s="2"/>
    </row>
    <row r="50" ht="12.75" customHeight="1">
      <c r="A50" s="18"/>
      <c r="C50" s="19"/>
      <c r="D50" s="641" t="s">
        <v>11</v>
      </c>
      <c r="E50" s="21" t="s">
        <v>12</v>
      </c>
      <c r="F50" s="21" t="s">
        <v>13</v>
      </c>
      <c r="G50" s="22" t="s">
        <v>14</v>
      </c>
      <c r="H50" s="21" t="s">
        <v>15</v>
      </c>
      <c r="I50" s="21" t="s">
        <v>16</v>
      </c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0"/>
      <c r="Z50" s="93"/>
      <c r="AA50" s="2"/>
      <c r="AB50" s="2"/>
      <c r="AC50" s="78"/>
      <c r="AD50" s="2"/>
    </row>
    <row r="51" ht="12.75" customHeight="1">
      <c r="A51" s="23"/>
      <c r="B51" s="24"/>
      <c r="C51" s="25"/>
      <c r="D51" s="931"/>
      <c r="E51" s="26" t="s">
        <v>17</v>
      </c>
      <c r="F51" s="27" t="s">
        <v>17</v>
      </c>
      <c r="G51" s="27" t="s">
        <v>18</v>
      </c>
      <c r="H51" s="27" t="s">
        <v>18</v>
      </c>
      <c r="I51" s="27" t="s">
        <v>18</v>
      </c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932"/>
      <c r="Z51" s="66"/>
      <c r="AA51" s="2"/>
      <c r="AB51" s="2"/>
      <c r="AC51" s="78"/>
      <c r="AD51" s="2"/>
    </row>
    <row r="52" ht="12.75" customHeight="1">
      <c r="A52" s="41"/>
      <c r="B52" s="29" t="s">
        <v>151</v>
      </c>
      <c r="C52" s="6"/>
      <c r="D52" s="107" t="s">
        <v>152</v>
      </c>
      <c r="E52" s="77">
        <v>397300.62</v>
      </c>
      <c r="F52" s="36">
        <v>168041.09</v>
      </c>
      <c r="G52" s="208">
        <f t="shared" ref="G52:G64" si="6">H52-F52</f>
        <v>231958.91</v>
      </c>
      <c r="H52" s="36">
        <v>400000.0</v>
      </c>
      <c r="I52" s="36">
        <v>400000.0</v>
      </c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655"/>
      <c r="Y52" s="938"/>
      <c r="Z52" s="66"/>
      <c r="AA52" s="2"/>
      <c r="AB52" s="2"/>
      <c r="AC52" s="78"/>
      <c r="AD52" s="2"/>
    </row>
    <row r="53" ht="12.75" customHeight="1">
      <c r="A53" s="41"/>
      <c r="B53" s="29" t="s">
        <v>403</v>
      </c>
      <c r="C53" s="6"/>
      <c r="D53" s="107" t="s">
        <v>80</v>
      </c>
      <c r="E53" s="81">
        <v>0.0</v>
      </c>
      <c r="F53" s="81">
        <v>0.0</v>
      </c>
      <c r="G53" s="208">
        <f t="shared" si="6"/>
        <v>1500</v>
      </c>
      <c r="H53" s="81">
        <v>1500.0</v>
      </c>
      <c r="I53" s="81">
        <v>1500.0</v>
      </c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655"/>
      <c r="Y53" s="938"/>
      <c r="Z53" s="66"/>
      <c r="AA53" s="2"/>
      <c r="AB53" s="2"/>
      <c r="AC53" s="78"/>
      <c r="AD53" s="2"/>
    </row>
    <row r="54" ht="12.75" customHeight="1">
      <c r="A54" s="41"/>
      <c r="B54" s="29" t="s">
        <v>81</v>
      </c>
      <c r="C54" s="6"/>
      <c r="D54" s="107" t="s">
        <v>82</v>
      </c>
      <c r="E54" s="36">
        <v>21270.06</v>
      </c>
      <c r="F54" s="81">
        <v>3443.88</v>
      </c>
      <c r="G54" s="208">
        <f t="shared" si="6"/>
        <v>46556.12</v>
      </c>
      <c r="H54" s="81">
        <v>50000.0</v>
      </c>
      <c r="I54" s="81">
        <v>50000.0</v>
      </c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655"/>
      <c r="Y54" s="938"/>
      <c r="Z54" s="66"/>
      <c r="AA54" s="2"/>
      <c r="AB54" s="2"/>
      <c r="AC54" s="78"/>
      <c r="AD54" s="2"/>
    </row>
    <row r="55" ht="12.75" customHeight="1">
      <c r="A55" s="41"/>
      <c r="B55" s="29" t="s">
        <v>83</v>
      </c>
      <c r="C55" s="6"/>
      <c r="D55" s="107" t="s">
        <v>82</v>
      </c>
      <c r="E55" s="36">
        <v>457300.0</v>
      </c>
      <c r="F55" s="81">
        <v>188100.0</v>
      </c>
      <c r="G55" s="208">
        <f t="shared" si="6"/>
        <v>281100</v>
      </c>
      <c r="H55" s="81">
        <v>469200.0</v>
      </c>
      <c r="I55" s="81">
        <v>469200.0</v>
      </c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655"/>
      <c r="Y55" s="938"/>
      <c r="Z55" s="29"/>
      <c r="AA55" s="2"/>
      <c r="AB55" s="2"/>
      <c r="AC55" s="78"/>
      <c r="AD55" s="2"/>
    </row>
    <row r="56" ht="12.75" customHeight="1">
      <c r="A56" s="41"/>
      <c r="B56" s="29" t="s">
        <v>347</v>
      </c>
      <c r="C56" s="6"/>
      <c r="D56" s="107" t="s">
        <v>86</v>
      </c>
      <c r="E56" s="81">
        <v>87360.0</v>
      </c>
      <c r="F56" s="81">
        <v>14560.0</v>
      </c>
      <c r="G56" s="208">
        <f t="shared" si="6"/>
        <v>73440</v>
      </c>
      <c r="H56" s="81">
        <v>88000.0</v>
      </c>
      <c r="I56" s="81">
        <v>88000.0</v>
      </c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655"/>
      <c r="Y56" s="938"/>
      <c r="Z56" s="66"/>
      <c r="AA56" s="2"/>
      <c r="AB56" s="2"/>
      <c r="AC56" s="78"/>
      <c r="AD56" s="2"/>
    </row>
    <row r="57" ht="12.75" customHeight="1">
      <c r="A57" s="41"/>
      <c r="B57" s="29" t="s">
        <v>670</v>
      </c>
      <c r="C57" s="405"/>
      <c r="D57" s="107" t="s">
        <v>462</v>
      </c>
      <c r="E57" s="81">
        <v>1810348.0</v>
      </c>
      <c r="F57" s="81">
        <v>1542600.0</v>
      </c>
      <c r="G57" s="208">
        <f t="shared" si="6"/>
        <v>957400</v>
      </c>
      <c r="H57" s="81">
        <v>2500000.0</v>
      </c>
      <c r="I57" s="81">
        <v>2500000.0</v>
      </c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655"/>
      <c r="Y57" s="938"/>
      <c r="Z57" s="83"/>
      <c r="AA57" s="2"/>
      <c r="AB57" s="2"/>
      <c r="AC57" s="78"/>
      <c r="AD57" s="2"/>
    </row>
    <row r="58" ht="12.75" customHeight="1">
      <c r="A58" s="41"/>
      <c r="B58" s="29" t="s">
        <v>165</v>
      </c>
      <c r="C58" s="6"/>
      <c r="D58" s="107" t="s">
        <v>99</v>
      </c>
      <c r="E58" s="81">
        <v>1258113.42</v>
      </c>
      <c r="F58" s="81">
        <v>91925.0</v>
      </c>
      <c r="G58" s="208">
        <f t="shared" si="6"/>
        <v>1908075</v>
      </c>
      <c r="H58" s="81">
        <v>2000000.0</v>
      </c>
      <c r="I58" s="81">
        <v>2000000.0</v>
      </c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655"/>
      <c r="Y58" s="938"/>
      <c r="Z58" s="83"/>
      <c r="AA58" s="2"/>
      <c r="AB58" s="2"/>
      <c r="AC58" s="78"/>
      <c r="AD58" s="2"/>
    </row>
    <row r="59" ht="12.75" customHeight="1">
      <c r="A59" s="41"/>
      <c r="B59" s="29" t="s">
        <v>100</v>
      </c>
      <c r="C59" s="6"/>
      <c r="D59" s="107" t="s">
        <v>101</v>
      </c>
      <c r="E59" s="81">
        <v>544563.69</v>
      </c>
      <c r="F59" s="81">
        <v>230133.28</v>
      </c>
      <c r="G59" s="208">
        <f t="shared" si="6"/>
        <v>619866.72</v>
      </c>
      <c r="H59" s="81">
        <v>850000.0</v>
      </c>
      <c r="I59" s="81">
        <v>900000.0</v>
      </c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655"/>
      <c r="Y59" s="938"/>
      <c r="Z59" s="83"/>
      <c r="AA59" s="2"/>
      <c r="AB59" s="2"/>
      <c r="AC59" s="78"/>
      <c r="AD59" s="2"/>
    </row>
    <row r="60" ht="12.75" customHeight="1">
      <c r="A60" s="41"/>
      <c r="B60" s="944" t="s">
        <v>671</v>
      </c>
      <c r="C60" s="19"/>
      <c r="D60" s="107" t="s">
        <v>103</v>
      </c>
      <c r="E60" s="81">
        <v>0.0</v>
      </c>
      <c r="F60" s="81">
        <v>0.0</v>
      </c>
      <c r="G60" s="208">
        <f t="shared" si="6"/>
        <v>10000</v>
      </c>
      <c r="H60" s="81">
        <v>10000.0</v>
      </c>
      <c r="I60" s="81">
        <v>10000.0</v>
      </c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655"/>
      <c r="Y60" s="938"/>
      <c r="Z60" s="83"/>
      <c r="AA60" s="2"/>
      <c r="AB60" s="2"/>
      <c r="AC60" s="78"/>
      <c r="AD60" s="2"/>
    </row>
    <row r="61" ht="12.75" customHeight="1">
      <c r="A61" s="41"/>
      <c r="B61" s="29" t="s">
        <v>270</v>
      </c>
      <c r="C61" s="6"/>
      <c r="D61" s="107" t="s">
        <v>107</v>
      </c>
      <c r="E61" s="81">
        <v>54953.02</v>
      </c>
      <c r="F61" s="81">
        <v>28721.54</v>
      </c>
      <c r="G61" s="208">
        <f t="shared" si="6"/>
        <v>41278.46</v>
      </c>
      <c r="H61" s="81">
        <v>70000.0</v>
      </c>
      <c r="I61" s="81">
        <v>150000.0</v>
      </c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655"/>
      <c r="Y61" s="938"/>
      <c r="Z61" s="83"/>
      <c r="AA61" s="2"/>
      <c r="AB61" s="2"/>
      <c r="AC61" s="78"/>
      <c r="AD61" s="2"/>
    </row>
    <row r="62" ht="12.75" customHeight="1">
      <c r="A62" s="41"/>
      <c r="B62" s="29" t="s">
        <v>376</v>
      </c>
      <c r="C62" s="6"/>
      <c r="D62" s="107" t="s">
        <v>109</v>
      </c>
      <c r="E62" s="81">
        <v>94939.54</v>
      </c>
      <c r="F62" s="81">
        <v>69268.45</v>
      </c>
      <c r="G62" s="208">
        <f t="shared" si="6"/>
        <v>50731.55</v>
      </c>
      <c r="H62" s="81">
        <v>120000.0</v>
      </c>
      <c r="I62" s="81">
        <v>200000.0</v>
      </c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655"/>
      <c r="Y62" s="938"/>
      <c r="Z62" s="83"/>
      <c r="AA62" s="2"/>
      <c r="AB62" s="2"/>
      <c r="AC62" s="78"/>
      <c r="AD62" s="2"/>
    </row>
    <row r="63" ht="12.75" customHeight="1">
      <c r="A63" s="41"/>
      <c r="B63" s="29" t="s">
        <v>118</v>
      </c>
      <c r="C63" s="6"/>
      <c r="D63" s="107" t="s">
        <v>119</v>
      </c>
      <c r="E63" s="81">
        <v>3702.0</v>
      </c>
      <c r="F63" s="81">
        <v>694.0</v>
      </c>
      <c r="G63" s="208">
        <f t="shared" si="6"/>
        <v>5806</v>
      </c>
      <c r="H63" s="81">
        <v>6500.0</v>
      </c>
      <c r="I63" s="81">
        <v>6500.0</v>
      </c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655"/>
      <c r="Y63" s="938"/>
      <c r="Z63" s="83"/>
      <c r="AA63" s="2"/>
      <c r="AB63" s="2"/>
      <c r="AC63" s="78"/>
      <c r="AD63" s="2"/>
    </row>
    <row r="64" ht="12.75" customHeight="1">
      <c r="A64" s="41"/>
      <c r="B64" s="29" t="s">
        <v>122</v>
      </c>
      <c r="C64" s="6"/>
      <c r="D64" s="107" t="s">
        <v>123</v>
      </c>
      <c r="E64" s="81">
        <v>1875.0</v>
      </c>
      <c r="F64" s="81">
        <v>0.0</v>
      </c>
      <c r="G64" s="81">
        <f t="shared" si="6"/>
        <v>0</v>
      </c>
      <c r="H64" s="81">
        <v>0.0</v>
      </c>
      <c r="I64" s="81">
        <v>390400.0</v>
      </c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655"/>
      <c r="Y64" s="938"/>
      <c r="Z64" s="525" t="s">
        <v>672</v>
      </c>
      <c r="AA64" s="2"/>
      <c r="AB64" s="2"/>
      <c r="AC64" s="78"/>
      <c r="AD64" s="2"/>
    </row>
    <row r="65" ht="12.75" customHeight="1">
      <c r="A65" s="41"/>
      <c r="B65" s="945" t="s">
        <v>673</v>
      </c>
      <c r="C65" s="6"/>
      <c r="D65" s="107"/>
      <c r="E65" s="81"/>
      <c r="F65" s="81"/>
      <c r="G65" s="81"/>
      <c r="H65" s="81"/>
      <c r="I65" s="81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655"/>
      <c r="Y65" s="938"/>
      <c r="Z65" s="83"/>
      <c r="AA65" s="2"/>
      <c r="AB65" s="2"/>
      <c r="AC65" s="78"/>
      <c r="AD65" s="2"/>
    </row>
    <row r="66" ht="12.75" customHeight="1">
      <c r="A66" s="946"/>
      <c r="B66" s="520" t="s">
        <v>408</v>
      </c>
      <c r="C66" s="428"/>
      <c r="D66" s="115"/>
      <c r="E66" s="58"/>
      <c r="F66" s="58"/>
      <c r="G66" s="58"/>
      <c r="H66" s="58"/>
      <c r="I66" s="58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204"/>
      <c r="Y66" s="933"/>
      <c r="Z66" s="59"/>
      <c r="AA66" s="428"/>
      <c r="AB66" s="428"/>
      <c r="AC66" s="947"/>
      <c r="AD66" s="428"/>
    </row>
    <row r="67" ht="12.75" customHeight="1">
      <c r="A67" s="946"/>
      <c r="B67" s="948" t="s">
        <v>674</v>
      </c>
      <c r="C67" s="428"/>
      <c r="D67" s="115"/>
      <c r="E67" s="59"/>
      <c r="F67" s="58"/>
      <c r="G67" s="58"/>
      <c r="H67" s="58"/>
      <c r="I67" s="58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204"/>
      <c r="Y67" s="933"/>
      <c r="Z67" s="59"/>
      <c r="AA67" s="428"/>
      <c r="AB67" s="428"/>
      <c r="AC67" s="947"/>
      <c r="AD67" s="428"/>
    </row>
    <row r="68" ht="13.5" customHeight="1">
      <c r="A68" s="946"/>
      <c r="B68" s="9" t="s">
        <v>675</v>
      </c>
      <c r="C68" s="428"/>
      <c r="D68" s="115" t="s">
        <v>462</v>
      </c>
      <c r="E68" s="59">
        <v>0.0</v>
      </c>
      <c r="F68" s="58">
        <v>0.0</v>
      </c>
      <c r="G68" s="58">
        <v>0.0</v>
      </c>
      <c r="H68" s="58">
        <v>0.0</v>
      </c>
      <c r="I68" s="58">
        <v>500000.0</v>
      </c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204"/>
      <c r="Y68" s="933" t="s">
        <v>676</v>
      </c>
      <c r="Z68" s="59"/>
      <c r="AA68" s="428"/>
      <c r="AB68" s="428"/>
      <c r="AC68" s="947"/>
      <c r="AD68" s="428"/>
    </row>
    <row r="69" ht="13.5" customHeight="1">
      <c r="A69" s="946"/>
      <c r="B69" s="9" t="s">
        <v>677</v>
      </c>
      <c r="C69" s="428"/>
      <c r="D69" s="115" t="s">
        <v>462</v>
      </c>
      <c r="E69" s="59">
        <v>0.0</v>
      </c>
      <c r="F69" s="58">
        <v>0.0</v>
      </c>
      <c r="G69" s="58">
        <v>0.0</v>
      </c>
      <c r="H69" s="58">
        <v>0.0</v>
      </c>
      <c r="I69" s="58">
        <v>500000.0</v>
      </c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204"/>
      <c r="Y69" s="933" t="s">
        <v>678</v>
      </c>
      <c r="Z69" s="59"/>
      <c r="AA69" s="428"/>
      <c r="AB69" s="428"/>
      <c r="AC69" s="947"/>
      <c r="AD69" s="428"/>
    </row>
    <row r="70" ht="13.5" customHeight="1">
      <c r="A70" s="946"/>
      <c r="B70" s="9" t="s">
        <v>679</v>
      </c>
      <c r="C70" s="428"/>
      <c r="D70" s="115" t="s">
        <v>462</v>
      </c>
      <c r="E70" s="59">
        <v>0.0</v>
      </c>
      <c r="F70" s="58">
        <v>0.0</v>
      </c>
      <c r="G70" s="58">
        <v>0.0</v>
      </c>
      <c r="H70" s="58">
        <v>0.0</v>
      </c>
      <c r="I70" s="58">
        <v>600000.0</v>
      </c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204"/>
      <c r="Y70" s="933" t="s">
        <v>680</v>
      </c>
      <c r="Z70" s="59"/>
      <c r="AA70" s="428"/>
      <c r="AB70" s="428"/>
      <c r="AC70" s="947"/>
      <c r="AD70" s="428"/>
    </row>
    <row r="71" ht="13.5" customHeight="1">
      <c r="A71" s="946"/>
      <c r="B71" s="9" t="s">
        <v>681</v>
      </c>
      <c r="C71" s="428"/>
      <c r="D71" s="115" t="s">
        <v>462</v>
      </c>
      <c r="E71" s="59">
        <v>0.0</v>
      </c>
      <c r="F71" s="58">
        <v>0.0</v>
      </c>
      <c r="G71" s="58">
        <v>0.0</v>
      </c>
      <c r="H71" s="58">
        <v>0.0</v>
      </c>
      <c r="I71" s="58">
        <v>500000.0</v>
      </c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204"/>
      <c r="Y71" s="933" t="s">
        <v>678</v>
      </c>
      <c r="Z71" s="59"/>
      <c r="AA71" s="428"/>
      <c r="AB71" s="428"/>
      <c r="AC71" s="947"/>
      <c r="AD71" s="428"/>
    </row>
    <row r="72" ht="13.5" customHeight="1">
      <c r="A72" s="946"/>
      <c r="B72" s="9" t="s">
        <v>682</v>
      </c>
      <c r="C72" s="428"/>
      <c r="D72" s="115" t="s">
        <v>462</v>
      </c>
      <c r="E72" s="59">
        <v>0.0</v>
      </c>
      <c r="F72" s="58">
        <v>0.0</v>
      </c>
      <c r="G72" s="58">
        <v>0.0</v>
      </c>
      <c r="H72" s="58">
        <v>0.0</v>
      </c>
      <c r="I72" s="58">
        <v>300000.0</v>
      </c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204"/>
      <c r="Y72" s="933" t="s">
        <v>676</v>
      </c>
      <c r="Z72" s="59"/>
      <c r="AA72" s="428"/>
      <c r="AB72" s="428"/>
      <c r="AC72" s="947"/>
      <c r="AD72" s="428"/>
    </row>
    <row r="73" ht="13.5" customHeight="1">
      <c r="A73" s="946"/>
      <c r="B73" s="9" t="s">
        <v>683</v>
      </c>
      <c r="C73" s="428"/>
      <c r="D73" s="115" t="s">
        <v>462</v>
      </c>
      <c r="E73" s="59">
        <v>0.0</v>
      </c>
      <c r="F73" s="58">
        <v>0.0</v>
      </c>
      <c r="G73" s="58">
        <v>0.0</v>
      </c>
      <c r="H73" s="58">
        <v>0.0</v>
      </c>
      <c r="I73" s="58">
        <v>1000000.0</v>
      </c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204"/>
      <c r="Y73" s="933" t="s">
        <v>678</v>
      </c>
      <c r="Z73" s="59"/>
      <c r="AA73" s="428"/>
      <c r="AB73" s="428"/>
      <c r="AC73" s="947"/>
      <c r="AD73" s="428"/>
    </row>
    <row r="74" ht="12.75" customHeight="1">
      <c r="A74" s="946"/>
      <c r="B74" s="29" t="s">
        <v>684</v>
      </c>
      <c r="C74" s="147"/>
      <c r="D74" s="115"/>
      <c r="E74" s="59"/>
      <c r="F74" s="58"/>
      <c r="G74" s="58"/>
      <c r="H74" s="58"/>
      <c r="I74" s="58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204"/>
      <c r="Y74" s="933"/>
      <c r="Z74" s="59"/>
      <c r="AA74" s="428"/>
      <c r="AB74" s="428"/>
      <c r="AC74" s="947"/>
      <c r="AD74" s="428"/>
    </row>
    <row r="75" ht="12.75" customHeight="1">
      <c r="A75" s="946"/>
      <c r="B75" s="949" t="s">
        <v>685</v>
      </c>
      <c r="C75" s="19"/>
      <c r="D75" s="115" t="s">
        <v>462</v>
      </c>
      <c r="E75" s="59">
        <v>598254.54</v>
      </c>
      <c r="F75" s="643">
        <v>0.0</v>
      </c>
      <c r="G75" s="643">
        <v>0.0</v>
      </c>
      <c r="H75" s="643">
        <v>0.0</v>
      </c>
      <c r="I75" s="643">
        <v>0.0</v>
      </c>
      <c r="J75" s="950"/>
      <c r="K75" s="950"/>
      <c r="L75" s="950"/>
      <c r="M75" s="950"/>
      <c r="N75" s="950"/>
      <c r="O75" s="950"/>
      <c r="P75" s="950"/>
      <c r="Q75" s="950"/>
      <c r="R75" s="950"/>
      <c r="S75" s="950"/>
      <c r="T75" s="950"/>
      <c r="U75" s="950"/>
      <c r="V75" s="950"/>
      <c r="W75" s="950"/>
      <c r="X75" s="951"/>
      <c r="Y75" s="952"/>
      <c r="Z75" s="59"/>
      <c r="AA75" s="428"/>
      <c r="AB75" s="428"/>
      <c r="AC75" s="947"/>
      <c r="AD75" s="428"/>
    </row>
    <row r="76" ht="12.75" customHeight="1">
      <c r="A76" s="946"/>
      <c r="B76" s="949" t="s">
        <v>686</v>
      </c>
      <c r="C76" s="19"/>
      <c r="D76" s="115"/>
      <c r="E76" s="59"/>
      <c r="F76" s="58"/>
      <c r="G76" s="58"/>
      <c r="H76" s="58"/>
      <c r="I76" s="58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204"/>
      <c r="Y76" s="933"/>
      <c r="Z76" s="59"/>
      <c r="AA76" s="428"/>
      <c r="AB76" s="428"/>
      <c r="AC76" s="947"/>
      <c r="AD76" s="428"/>
    </row>
    <row r="77" ht="12.75" customHeight="1">
      <c r="A77" s="946"/>
      <c r="B77" s="29" t="s">
        <v>687</v>
      </c>
      <c r="C77" s="147"/>
      <c r="D77" s="115" t="s">
        <v>462</v>
      </c>
      <c r="E77" s="59">
        <v>999885.62</v>
      </c>
      <c r="F77" s="643">
        <v>0.0</v>
      </c>
      <c r="G77" s="643">
        <v>0.0</v>
      </c>
      <c r="H77" s="643">
        <v>0.0</v>
      </c>
      <c r="I77" s="643">
        <v>0.0</v>
      </c>
      <c r="J77" s="950"/>
      <c r="K77" s="950"/>
      <c r="L77" s="950"/>
      <c r="M77" s="950"/>
      <c r="N77" s="950"/>
      <c r="O77" s="950"/>
      <c r="P77" s="950"/>
      <c r="Q77" s="950"/>
      <c r="R77" s="950"/>
      <c r="S77" s="950"/>
      <c r="T77" s="950"/>
      <c r="U77" s="950"/>
      <c r="V77" s="950"/>
      <c r="W77" s="950"/>
      <c r="X77" s="951"/>
      <c r="Y77" s="952"/>
      <c r="Z77" s="59"/>
      <c r="AA77" s="428"/>
      <c r="AB77" s="428"/>
      <c r="AC77" s="947"/>
      <c r="AD77" s="428"/>
    </row>
    <row r="78" ht="12.75" customHeight="1">
      <c r="A78" s="946"/>
      <c r="B78" s="29" t="s">
        <v>688</v>
      </c>
      <c r="C78" s="147"/>
      <c r="D78" s="115"/>
      <c r="E78" s="59"/>
      <c r="F78" s="58"/>
      <c r="G78" s="58"/>
      <c r="H78" s="58"/>
      <c r="I78" s="58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204"/>
      <c r="Y78" s="933"/>
      <c r="Z78" s="59"/>
      <c r="AA78" s="428"/>
      <c r="AB78" s="428"/>
      <c r="AC78" s="947"/>
      <c r="AD78" s="428"/>
    </row>
    <row r="79" ht="12.75" customHeight="1">
      <c r="A79" s="946"/>
      <c r="B79" s="529" t="s">
        <v>689</v>
      </c>
      <c r="C79" s="535"/>
      <c r="D79" s="115" t="s">
        <v>462</v>
      </c>
      <c r="E79" s="59">
        <v>1511136.93</v>
      </c>
      <c r="F79" s="643">
        <v>0.0</v>
      </c>
      <c r="G79" s="643">
        <v>0.0</v>
      </c>
      <c r="H79" s="643">
        <v>0.0</v>
      </c>
      <c r="I79" s="643">
        <v>0.0</v>
      </c>
      <c r="J79" s="950"/>
      <c r="K79" s="950"/>
      <c r="L79" s="950"/>
      <c r="M79" s="950"/>
      <c r="N79" s="950"/>
      <c r="O79" s="950"/>
      <c r="P79" s="950"/>
      <c r="Q79" s="950"/>
      <c r="R79" s="950"/>
      <c r="S79" s="950"/>
      <c r="T79" s="950"/>
      <c r="U79" s="950"/>
      <c r="V79" s="950"/>
      <c r="W79" s="950"/>
      <c r="X79" s="951"/>
      <c r="Y79" s="952"/>
      <c r="Z79" s="59"/>
      <c r="AA79" s="428"/>
      <c r="AB79" s="428"/>
      <c r="AC79" s="947"/>
      <c r="AD79" s="428"/>
    </row>
    <row r="80" ht="12.75" customHeight="1">
      <c r="A80" s="946"/>
      <c r="B80" s="9" t="s">
        <v>690</v>
      </c>
      <c r="C80" s="428"/>
      <c r="D80" s="115" t="s">
        <v>462</v>
      </c>
      <c r="E80" s="59">
        <v>509335.28</v>
      </c>
      <c r="F80" s="643">
        <v>0.0</v>
      </c>
      <c r="G80" s="643">
        <v>0.0</v>
      </c>
      <c r="H80" s="643">
        <v>0.0</v>
      </c>
      <c r="I80" s="643">
        <v>0.0</v>
      </c>
      <c r="J80" s="950"/>
      <c r="K80" s="950"/>
      <c r="L80" s="950"/>
      <c r="M80" s="950"/>
      <c r="N80" s="950"/>
      <c r="O80" s="950"/>
      <c r="P80" s="950"/>
      <c r="Q80" s="950"/>
      <c r="R80" s="950"/>
      <c r="S80" s="950"/>
      <c r="T80" s="950"/>
      <c r="U80" s="950"/>
      <c r="V80" s="950"/>
      <c r="W80" s="950"/>
      <c r="X80" s="951"/>
      <c r="Y80" s="952"/>
      <c r="Z80" s="59"/>
      <c r="AA80" s="428"/>
      <c r="AB80" s="428"/>
      <c r="AC80" s="947"/>
      <c r="AD80" s="428"/>
    </row>
    <row r="81" ht="18.75" customHeight="1">
      <c r="A81" s="408"/>
      <c r="B81" s="350" t="s">
        <v>691</v>
      </c>
      <c r="C81" s="409"/>
      <c r="D81" s="953"/>
      <c r="E81" s="411">
        <f t="shared" ref="E81:I81" si="7">SUM(E37:E80)</f>
        <v>15037847.3</v>
      </c>
      <c r="F81" s="411">
        <f t="shared" si="7"/>
        <v>4019030.74</v>
      </c>
      <c r="G81" s="411">
        <f t="shared" si="7"/>
        <v>10466169.26</v>
      </c>
      <c r="H81" s="411">
        <f t="shared" si="7"/>
        <v>14485200</v>
      </c>
      <c r="I81" s="411">
        <f t="shared" si="7"/>
        <v>18474600</v>
      </c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655"/>
      <c r="Y81" s="938">
        <f>I81-3400000</f>
        <v>15074600</v>
      </c>
      <c r="Z81" s="954">
        <f>(I81-H81)/H81</f>
        <v>0.2754121448</v>
      </c>
      <c r="AA81" s="2"/>
      <c r="AB81" s="2"/>
      <c r="AC81" s="78"/>
      <c r="AD81" s="2"/>
    </row>
    <row r="82" ht="18.75" customHeight="1">
      <c r="A82" s="672" t="s">
        <v>285</v>
      </c>
      <c r="B82" s="566"/>
      <c r="C82" s="566"/>
      <c r="D82" s="955"/>
      <c r="E82" s="956">
        <f t="shared" ref="E82:I82" si="8">E35+E81</f>
        <v>82850442.66</v>
      </c>
      <c r="F82" s="956">
        <f t="shared" si="8"/>
        <v>34219650.64</v>
      </c>
      <c r="G82" s="956">
        <f t="shared" si="8"/>
        <v>47650644.36</v>
      </c>
      <c r="H82" s="956">
        <f t="shared" si="8"/>
        <v>81870295</v>
      </c>
      <c r="I82" s="956">
        <f t="shared" si="8"/>
        <v>87581468</v>
      </c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957"/>
      <c r="Y82" s="958"/>
      <c r="Z82" s="959" t="s">
        <v>63</v>
      </c>
      <c r="AA82" s="2"/>
      <c r="AB82" s="2"/>
      <c r="AC82" s="78"/>
      <c r="AD82" s="2"/>
    </row>
    <row r="83" ht="12.75" customHeight="1">
      <c r="A83" s="34"/>
      <c r="B83" s="6"/>
      <c r="C83" s="6"/>
      <c r="D83" s="16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957"/>
      <c r="Y83" s="958"/>
      <c r="Z83" s="66"/>
      <c r="AA83" s="2"/>
      <c r="AB83" s="2"/>
      <c r="AC83" s="78"/>
      <c r="AD83" s="2"/>
    </row>
    <row r="84" ht="12.75" customHeight="1">
      <c r="A84" s="34"/>
      <c r="B84" s="6"/>
      <c r="C84" s="6"/>
      <c r="D84" s="16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957"/>
      <c r="Y84" s="958"/>
      <c r="Z84" s="66"/>
      <c r="AA84" s="2"/>
      <c r="AB84" s="2"/>
      <c r="AC84" s="78"/>
      <c r="AD84" s="2"/>
    </row>
    <row r="85" ht="16.5" customHeight="1">
      <c r="A85" s="6" t="s">
        <v>692</v>
      </c>
      <c r="B85" s="6"/>
      <c r="C85" s="6"/>
      <c r="D85" s="16"/>
      <c r="E85" s="6"/>
      <c r="F85" s="6"/>
      <c r="G85" s="6"/>
      <c r="H85" s="29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16"/>
      <c r="Y85" s="958"/>
      <c r="Z85" s="66"/>
      <c r="AA85" s="6"/>
      <c r="AB85" s="6"/>
      <c r="AC85" s="37"/>
      <c r="AD85" s="6"/>
    </row>
    <row r="86" ht="12.75" customHeight="1">
      <c r="A86" s="9"/>
      <c r="B86" s="2"/>
      <c r="C86" s="2"/>
      <c r="D86" s="3"/>
      <c r="E86" s="2"/>
      <c r="F86" s="2"/>
      <c r="G86" s="2"/>
      <c r="H86" s="9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958"/>
      <c r="Z86" s="66"/>
      <c r="AA86" s="2"/>
      <c r="AB86" s="2"/>
      <c r="AC86" s="78"/>
      <c r="AD86" s="2"/>
    </row>
    <row r="87" ht="12.75" customHeight="1">
      <c r="A87" s="3" t="s">
        <v>350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958"/>
      <c r="Z87" s="66"/>
      <c r="AA87" s="2"/>
      <c r="AB87" s="2"/>
      <c r="AC87" s="78"/>
      <c r="AD87" s="2"/>
    </row>
    <row r="88" ht="12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58"/>
      <c r="Z88" s="66"/>
      <c r="AA88" s="2"/>
      <c r="AB88" s="2"/>
      <c r="AC88" s="78"/>
      <c r="AD88" s="2"/>
    </row>
    <row r="89" ht="12.75" customHeight="1">
      <c r="A89" s="11" t="s">
        <v>364</v>
      </c>
      <c r="B89" s="12"/>
      <c r="C89" s="13"/>
      <c r="D89" s="751" t="s">
        <v>329</v>
      </c>
      <c r="E89" s="14" t="s">
        <v>8</v>
      </c>
      <c r="F89" s="15" t="s">
        <v>9</v>
      </c>
      <c r="G89" s="12"/>
      <c r="H89" s="13"/>
      <c r="I89" s="14" t="s">
        <v>10</v>
      </c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58"/>
      <c r="Z89" s="66"/>
      <c r="AA89" s="2"/>
      <c r="AB89" s="2"/>
      <c r="AC89" s="78"/>
      <c r="AD89" s="2"/>
    </row>
    <row r="90" ht="12.75" customHeight="1">
      <c r="A90" s="18"/>
      <c r="C90" s="19"/>
      <c r="D90" s="641" t="s">
        <v>11</v>
      </c>
      <c r="E90" s="21" t="s">
        <v>12</v>
      </c>
      <c r="F90" s="21" t="s">
        <v>13</v>
      </c>
      <c r="G90" s="22" t="s">
        <v>14</v>
      </c>
      <c r="H90" s="21" t="s">
        <v>15</v>
      </c>
      <c r="I90" s="21" t="s">
        <v>16</v>
      </c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58"/>
      <c r="Z90" s="66"/>
      <c r="AA90" s="2"/>
      <c r="AB90" s="2"/>
      <c r="AC90" s="78"/>
      <c r="AD90" s="2"/>
    </row>
    <row r="91" ht="12.75" customHeight="1">
      <c r="A91" s="23"/>
      <c r="B91" s="24"/>
      <c r="C91" s="25"/>
      <c r="D91" s="931"/>
      <c r="E91" s="26" t="s">
        <v>17</v>
      </c>
      <c r="F91" s="27" t="s">
        <v>17</v>
      </c>
      <c r="G91" s="27" t="s">
        <v>18</v>
      </c>
      <c r="H91" s="27" t="s">
        <v>18</v>
      </c>
      <c r="I91" s="27" t="s">
        <v>18</v>
      </c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958"/>
      <c r="Z91" s="66"/>
      <c r="AA91" s="2"/>
      <c r="AB91" s="2"/>
      <c r="AC91" s="78"/>
      <c r="AD91" s="2"/>
    </row>
    <row r="92" ht="12.75" customHeight="1">
      <c r="A92" s="960"/>
      <c r="B92" s="68" t="s">
        <v>286</v>
      </c>
      <c r="C92" s="69"/>
      <c r="D92" s="414"/>
      <c r="E92" s="961"/>
      <c r="F92" s="961"/>
      <c r="G92" s="961"/>
      <c r="H92" s="961"/>
      <c r="I92" s="961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655"/>
      <c r="Y92" s="938"/>
      <c r="Z92" s="83"/>
      <c r="AA92" s="2"/>
      <c r="AB92" s="2"/>
      <c r="AC92" s="78"/>
      <c r="AD92" s="2"/>
    </row>
    <row r="93" ht="12.75" customHeight="1">
      <c r="A93" s="33"/>
      <c r="B93" s="6" t="s">
        <v>693</v>
      </c>
      <c r="C93" s="222"/>
      <c r="D93" s="107" t="s">
        <v>384</v>
      </c>
      <c r="E93" s="81">
        <v>6578280.0</v>
      </c>
      <c r="F93" s="81">
        <v>1400000.0</v>
      </c>
      <c r="G93" s="81">
        <f t="shared" ref="G93:G94" si="9">H93-F93</f>
        <v>0</v>
      </c>
      <c r="H93" s="81">
        <v>1400000.0</v>
      </c>
      <c r="I93" s="81">
        <v>920000.0</v>
      </c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655"/>
      <c r="Y93" s="938"/>
      <c r="Z93" s="83"/>
      <c r="AA93" s="2"/>
      <c r="AB93" s="2"/>
      <c r="AC93" s="78"/>
      <c r="AD93" s="2"/>
    </row>
    <row r="94" ht="12.75" customHeight="1">
      <c r="A94" s="33"/>
      <c r="B94" s="6" t="s">
        <v>381</v>
      </c>
      <c r="C94" s="6"/>
      <c r="D94" s="107" t="s">
        <v>292</v>
      </c>
      <c r="E94" s="81">
        <v>281500.0</v>
      </c>
      <c r="F94" s="81">
        <v>64000.0</v>
      </c>
      <c r="G94" s="81">
        <f t="shared" si="9"/>
        <v>76000</v>
      </c>
      <c r="H94" s="81">
        <v>140000.0</v>
      </c>
      <c r="I94" s="81">
        <f>28600+15000</f>
        <v>43600</v>
      </c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655"/>
      <c r="Y94" s="938"/>
      <c r="Z94" s="83"/>
      <c r="AA94" s="2"/>
      <c r="AB94" s="2"/>
      <c r="AC94" s="78"/>
      <c r="AD94" s="2"/>
    </row>
    <row r="95" ht="12.75" customHeight="1">
      <c r="A95" s="33"/>
      <c r="B95" s="6" t="s">
        <v>694</v>
      </c>
      <c r="C95" s="6"/>
      <c r="D95" s="107" t="s">
        <v>294</v>
      </c>
      <c r="E95" s="81">
        <v>0.0</v>
      </c>
      <c r="F95" s="81">
        <v>0.0</v>
      </c>
      <c r="G95" s="81">
        <v>0.0</v>
      </c>
      <c r="H95" s="81">
        <v>0.0</v>
      </c>
      <c r="I95" s="81">
        <v>18000.0</v>
      </c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655"/>
      <c r="Y95" s="938"/>
      <c r="Z95" s="83"/>
      <c r="AA95" s="2"/>
      <c r="AB95" s="2"/>
      <c r="AC95" s="78"/>
      <c r="AD95" s="2"/>
    </row>
    <row r="96" ht="12.75" customHeight="1">
      <c r="A96" s="33"/>
      <c r="B96" s="6" t="s">
        <v>695</v>
      </c>
      <c r="C96" s="222"/>
      <c r="D96" s="35" t="s">
        <v>696</v>
      </c>
      <c r="E96" s="81">
        <v>0.0</v>
      </c>
      <c r="F96" s="81">
        <v>3500000.0</v>
      </c>
      <c r="G96" s="81">
        <f t="shared" ref="G96:G102" si="10">H96-F96</f>
        <v>0</v>
      </c>
      <c r="H96" s="81">
        <v>3500000.0</v>
      </c>
      <c r="I96" s="81">
        <v>0.0</v>
      </c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655"/>
      <c r="Y96" s="938"/>
      <c r="Z96" s="83"/>
      <c r="AA96" s="2"/>
      <c r="AB96" s="2"/>
      <c r="AC96" s="78"/>
      <c r="AD96" s="2"/>
    </row>
    <row r="97" ht="12.75" customHeight="1">
      <c r="A97" s="33"/>
      <c r="B97" s="6" t="s">
        <v>697</v>
      </c>
      <c r="C97" s="222"/>
      <c r="D97" s="35" t="s">
        <v>302</v>
      </c>
      <c r="E97" s="81">
        <v>0.0</v>
      </c>
      <c r="F97" s="81">
        <v>100000.0</v>
      </c>
      <c r="G97" s="81">
        <f t="shared" si="10"/>
        <v>0</v>
      </c>
      <c r="H97" s="81">
        <v>100000.0</v>
      </c>
      <c r="I97" s="81">
        <v>0.0</v>
      </c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655"/>
      <c r="Y97" s="938"/>
      <c r="Z97" s="83"/>
      <c r="AA97" s="2"/>
      <c r="AB97" s="2"/>
      <c r="AC97" s="78"/>
      <c r="AD97" s="2"/>
    </row>
    <row r="98" ht="12.75" customHeight="1">
      <c r="A98" s="33"/>
      <c r="B98" s="6" t="s">
        <v>313</v>
      </c>
      <c r="C98" s="222"/>
      <c r="D98" s="107" t="s">
        <v>290</v>
      </c>
      <c r="E98" s="81">
        <v>154613.5</v>
      </c>
      <c r="F98" s="81">
        <v>1193595.0</v>
      </c>
      <c r="G98" s="81">
        <f t="shared" si="10"/>
        <v>1405</v>
      </c>
      <c r="H98" s="81">
        <v>1195000.0</v>
      </c>
      <c r="I98" s="81">
        <v>0.0</v>
      </c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655"/>
      <c r="Y98" s="938"/>
      <c r="Z98" s="83"/>
      <c r="AA98" s="2"/>
      <c r="AB98" s="2"/>
      <c r="AC98" s="78"/>
      <c r="AD98" s="2"/>
    </row>
    <row r="99" ht="12.75" customHeight="1">
      <c r="A99" s="33"/>
      <c r="B99" s="6" t="s">
        <v>380</v>
      </c>
      <c r="C99" s="6"/>
      <c r="D99" s="107" t="s">
        <v>288</v>
      </c>
      <c r="E99" s="81">
        <v>772890.0</v>
      </c>
      <c r="F99" s="81">
        <v>0.0</v>
      </c>
      <c r="G99" s="81">
        <f t="shared" si="10"/>
        <v>0</v>
      </c>
      <c r="H99" s="81">
        <v>0.0</v>
      </c>
      <c r="I99" s="81">
        <v>0.0</v>
      </c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655"/>
      <c r="Y99" s="938"/>
      <c r="Z99" s="83"/>
      <c r="AA99" s="2"/>
      <c r="AB99" s="2"/>
      <c r="AC99" s="78"/>
      <c r="AD99" s="2"/>
    </row>
    <row r="100" ht="12.75" customHeight="1">
      <c r="A100" s="33"/>
      <c r="B100" s="6" t="s">
        <v>297</v>
      </c>
      <c r="C100" s="222"/>
      <c r="D100" s="107" t="s">
        <v>298</v>
      </c>
      <c r="E100" s="81">
        <v>20929.7</v>
      </c>
      <c r="F100" s="81">
        <v>0.0</v>
      </c>
      <c r="G100" s="81">
        <f t="shared" si="10"/>
        <v>0</v>
      </c>
      <c r="H100" s="81">
        <v>0.0</v>
      </c>
      <c r="I100" s="81">
        <v>0.0</v>
      </c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655"/>
      <c r="Y100" s="938"/>
      <c r="Z100" s="83"/>
      <c r="AA100" s="2"/>
      <c r="AB100" s="2"/>
      <c r="AC100" s="78"/>
      <c r="AD100" s="2"/>
    </row>
    <row r="101" ht="12.75" customHeight="1">
      <c r="A101" s="33"/>
      <c r="B101" s="6" t="s">
        <v>295</v>
      </c>
      <c r="C101" s="962"/>
      <c r="D101" s="107" t="s">
        <v>296</v>
      </c>
      <c r="E101" s="81">
        <v>1900000.0</v>
      </c>
      <c r="F101" s="81">
        <v>0.0</v>
      </c>
      <c r="G101" s="81">
        <f t="shared" si="10"/>
        <v>0</v>
      </c>
      <c r="H101" s="81">
        <v>0.0</v>
      </c>
      <c r="I101" s="81">
        <v>0.0</v>
      </c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655"/>
      <c r="Y101" s="938"/>
      <c r="Z101" s="83"/>
      <c r="AA101" s="2"/>
      <c r="AB101" s="2"/>
      <c r="AC101" s="78"/>
      <c r="AD101" s="2"/>
    </row>
    <row r="102" ht="12.75" customHeight="1">
      <c r="A102" s="33"/>
      <c r="B102" s="6" t="s">
        <v>698</v>
      </c>
      <c r="C102" s="222"/>
      <c r="D102" s="107" t="s">
        <v>300</v>
      </c>
      <c r="E102" s="81">
        <v>384800.0</v>
      </c>
      <c r="F102" s="81">
        <v>0.0</v>
      </c>
      <c r="G102" s="81">
        <f t="shared" si="10"/>
        <v>0</v>
      </c>
      <c r="H102" s="81">
        <v>0.0</v>
      </c>
      <c r="I102" s="81">
        <v>0.0</v>
      </c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655"/>
      <c r="Y102" s="938"/>
      <c r="Z102" s="83"/>
      <c r="AA102" s="2"/>
      <c r="AB102" s="2"/>
      <c r="AC102" s="78"/>
      <c r="AD102" s="2"/>
    </row>
    <row r="103" ht="15.75" customHeight="1">
      <c r="A103" s="963"/>
      <c r="B103" s="964" t="s">
        <v>385</v>
      </c>
      <c r="C103" s="850"/>
      <c r="D103" s="965"/>
      <c r="E103" s="956">
        <f t="shared" ref="E103:I103" si="11">SUM(E93:E102)</f>
        <v>10093013.2</v>
      </c>
      <c r="F103" s="956">
        <f t="shared" si="11"/>
        <v>6257595</v>
      </c>
      <c r="G103" s="956">
        <f t="shared" si="11"/>
        <v>77405</v>
      </c>
      <c r="H103" s="956">
        <f t="shared" si="11"/>
        <v>6335000</v>
      </c>
      <c r="I103" s="956">
        <f t="shared" si="11"/>
        <v>981600</v>
      </c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957"/>
      <c r="Y103" s="938"/>
      <c r="Z103" s="83"/>
      <c r="AA103" s="2"/>
      <c r="AB103" s="2"/>
      <c r="AC103" s="78"/>
      <c r="AD103" s="2"/>
    </row>
    <row r="104" ht="12.75" customHeight="1">
      <c r="A104" s="33"/>
      <c r="B104" s="34" t="s">
        <v>699</v>
      </c>
      <c r="C104" s="2"/>
      <c r="D104" s="107"/>
      <c r="E104" s="130"/>
      <c r="F104" s="460"/>
      <c r="G104" s="460"/>
      <c r="H104" s="39"/>
      <c r="I104" s="39"/>
      <c r="J104" s="966"/>
      <c r="K104" s="966"/>
      <c r="L104" s="966"/>
      <c r="M104" s="966"/>
      <c r="N104" s="966"/>
      <c r="O104" s="966"/>
      <c r="P104" s="966"/>
      <c r="Q104" s="966"/>
      <c r="R104" s="966"/>
      <c r="S104" s="966"/>
      <c r="T104" s="966"/>
      <c r="U104" s="966"/>
      <c r="V104" s="966"/>
      <c r="W104" s="966"/>
      <c r="X104" s="840"/>
      <c r="Y104" s="967"/>
      <c r="Z104" s="966"/>
      <c r="AA104" s="2"/>
      <c r="AB104" s="2"/>
      <c r="AC104" s="78"/>
      <c r="AD104" s="2"/>
    </row>
    <row r="105" ht="12.75" customHeight="1">
      <c r="A105" s="33"/>
      <c r="B105" s="968" t="s">
        <v>674</v>
      </c>
      <c r="C105" s="2"/>
      <c r="D105" s="107"/>
      <c r="E105" s="130"/>
      <c r="F105" s="460"/>
      <c r="G105" s="460"/>
      <c r="H105" s="39"/>
      <c r="I105" s="39"/>
      <c r="J105" s="966"/>
      <c r="K105" s="966"/>
      <c r="L105" s="966"/>
      <c r="M105" s="966"/>
      <c r="N105" s="966"/>
      <c r="O105" s="966"/>
      <c r="P105" s="966"/>
      <c r="Q105" s="966"/>
      <c r="R105" s="966"/>
      <c r="S105" s="966"/>
      <c r="T105" s="966"/>
      <c r="U105" s="966"/>
      <c r="V105" s="966"/>
      <c r="W105" s="966"/>
      <c r="X105" s="840"/>
      <c r="Y105" s="967"/>
      <c r="Z105" s="966"/>
      <c r="AA105" s="2"/>
      <c r="AB105" s="2"/>
      <c r="AC105" s="78"/>
      <c r="AD105" s="2"/>
    </row>
    <row r="106" ht="12.75" customHeight="1">
      <c r="A106" s="33"/>
      <c r="B106" s="29" t="s">
        <v>700</v>
      </c>
      <c r="C106" s="2"/>
      <c r="D106" s="107"/>
      <c r="E106" s="130"/>
      <c r="F106" s="460"/>
      <c r="G106" s="460"/>
      <c r="H106" s="39"/>
      <c r="I106" s="39"/>
      <c r="J106" s="966"/>
      <c r="K106" s="966"/>
      <c r="L106" s="966"/>
      <c r="M106" s="966"/>
      <c r="N106" s="966"/>
      <c r="O106" s="966"/>
      <c r="P106" s="966"/>
      <c r="Q106" s="966"/>
      <c r="R106" s="966"/>
      <c r="S106" s="966"/>
      <c r="T106" s="966"/>
      <c r="U106" s="966"/>
      <c r="V106" s="966"/>
      <c r="W106" s="966"/>
      <c r="X106" s="840"/>
      <c r="Y106" s="967"/>
      <c r="Z106" s="966"/>
      <c r="AA106" s="2"/>
      <c r="AB106" s="2"/>
      <c r="AC106" s="78"/>
      <c r="AD106" s="2"/>
    </row>
    <row r="107" ht="12.75" customHeight="1">
      <c r="A107" s="33"/>
      <c r="B107" s="29" t="s">
        <v>701</v>
      </c>
      <c r="C107" s="2"/>
      <c r="D107" s="35" t="s">
        <v>468</v>
      </c>
      <c r="E107" s="37">
        <v>0.0</v>
      </c>
      <c r="F107" s="36">
        <v>0.0</v>
      </c>
      <c r="G107" s="36">
        <v>0.0</v>
      </c>
      <c r="H107" s="36">
        <v>0.0</v>
      </c>
      <c r="I107" s="36">
        <v>500000.0</v>
      </c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969" t="s">
        <v>678</v>
      </c>
      <c r="Y107" s="967"/>
      <c r="Z107" s="966"/>
      <c r="AA107" s="2"/>
      <c r="AB107" s="2"/>
      <c r="AC107" s="78"/>
      <c r="AD107" s="2"/>
    </row>
    <row r="108" ht="12.75" customHeight="1">
      <c r="A108" s="33"/>
      <c r="B108" s="29" t="s">
        <v>702</v>
      </c>
      <c r="C108" s="2"/>
      <c r="D108" s="107"/>
      <c r="E108" s="130"/>
      <c r="F108" s="460"/>
      <c r="G108" s="460"/>
      <c r="H108" s="39"/>
      <c r="I108" s="36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840"/>
      <c r="Y108" s="967"/>
      <c r="Z108" s="966"/>
      <c r="AA108" s="2"/>
      <c r="AB108" s="2"/>
      <c r="AC108" s="78"/>
      <c r="AD108" s="2"/>
    </row>
    <row r="109" ht="12.75" customHeight="1">
      <c r="A109" s="33"/>
      <c r="B109" s="29" t="s">
        <v>703</v>
      </c>
      <c r="C109" s="2"/>
      <c r="D109" s="35" t="s">
        <v>468</v>
      </c>
      <c r="E109" s="37">
        <v>0.0</v>
      </c>
      <c r="F109" s="36">
        <v>0.0</v>
      </c>
      <c r="G109" s="36">
        <v>0.0</v>
      </c>
      <c r="H109" s="36">
        <v>0.0</v>
      </c>
      <c r="I109" s="36">
        <v>1500000.0</v>
      </c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970" t="s">
        <v>676</v>
      </c>
      <c r="Y109" s="967"/>
      <c r="Z109" s="966"/>
      <c r="AA109" s="2"/>
      <c r="AB109" s="2"/>
      <c r="AC109" s="78"/>
      <c r="AD109" s="2"/>
    </row>
    <row r="110" ht="12.75" customHeight="1">
      <c r="A110" s="33"/>
      <c r="B110" s="29" t="s">
        <v>704</v>
      </c>
      <c r="C110" s="2"/>
      <c r="D110" s="107"/>
      <c r="E110" s="130"/>
      <c r="F110" s="460"/>
      <c r="G110" s="460"/>
      <c r="H110" s="39"/>
      <c r="I110" s="36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970"/>
      <c r="Y110" s="967"/>
      <c r="Z110" s="966"/>
      <c r="AA110" s="2"/>
      <c r="AB110" s="2"/>
      <c r="AC110" s="78"/>
      <c r="AD110" s="2"/>
    </row>
    <row r="111" ht="12.75" customHeight="1">
      <c r="A111" s="33"/>
      <c r="B111" s="29" t="s">
        <v>705</v>
      </c>
      <c r="C111" s="2"/>
      <c r="D111" s="35" t="s">
        <v>474</v>
      </c>
      <c r="E111" s="37">
        <v>0.0</v>
      </c>
      <c r="F111" s="36">
        <v>0.0</v>
      </c>
      <c r="G111" s="36">
        <v>0.0</v>
      </c>
      <c r="H111" s="36">
        <v>0.0</v>
      </c>
      <c r="I111" s="36">
        <v>200000.0</v>
      </c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970" t="s">
        <v>676</v>
      </c>
      <c r="Y111" s="967"/>
      <c r="Z111" s="966"/>
      <c r="AA111" s="2"/>
      <c r="AB111" s="2"/>
      <c r="AC111" s="78"/>
      <c r="AD111" s="2"/>
    </row>
    <row r="112" ht="12.75" customHeight="1">
      <c r="A112" s="33"/>
      <c r="B112" s="29" t="s">
        <v>706</v>
      </c>
      <c r="C112" s="2"/>
      <c r="D112" s="107"/>
      <c r="E112" s="130"/>
      <c r="F112" s="460"/>
      <c r="G112" s="460"/>
      <c r="H112" s="39"/>
      <c r="I112" s="36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970"/>
      <c r="Y112" s="967"/>
      <c r="Z112" s="966"/>
      <c r="AA112" s="2"/>
      <c r="AB112" s="2"/>
      <c r="AC112" s="78"/>
      <c r="AD112" s="2"/>
    </row>
    <row r="113" ht="12.75" customHeight="1">
      <c r="A113" s="33"/>
      <c r="B113" s="29" t="s">
        <v>707</v>
      </c>
      <c r="C113" s="2"/>
      <c r="D113" s="35" t="s">
        <v>468</v>
      </c>
      <c r="E113" s="37">
        <v>0.0</v>
      </c>
      <c r="F113" s="36">
        <v>0.0</v>
      </c>
      <c r="G113" s="36">
        <v>0.0</v>
      </c>
      <c r="H113" s="36">
        <v>0.0</v>
      </c>
      <c r="I113" s="36">
        <v>500000.0</v>
      </c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970" t="s">
        <v>676</v>
      </c>
      <c r="Y113" s="967"/>
      <c r="Z113" s="966"/>
      <c r="AA113" s="2"/>
      <c r="AB113" s="2"/>
      <c r="AC113" s="78"/>
      <c r="AD113" s="2"/>
    </row>
    <row r="114" ht="12.75" customHeight="1">
      <c r="A114" s="33"/>
      <c r="B114" s="29" t="s">
        <v>708</v>
      </c>
      <c r="C114" s="2"/>
      <c r="D114" s="107"/>
      <c r="E114" s="130"/>
      <c r="F114" s="460"/>
      <c r="G114" s="460"/>
      <c r="H114" s="39"/>
      <c r="I114" s="36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840"/>
      <c r="Y114" s="967"/>
      <c r="Z114" s="966"/>
      <c r="AA114" s="2"/>
      <c r="AB114" s="2"/>
      <c r="AC114" s="78"/>
      <c r="AD114" s="2"/>
    </row>
    <row r="115" ht="12.75" customHeight="1">
      <c r="A115" s="33"/>
      <c r="B115" s="29" t="s">
        <v>709</v>
      </c>
      <c r="C115" s="2"/>
      <c r="D115" s="35" t="s">
        <v>468</v>
      </c>
      <c r="E115" s="37">
        <v>0.0</v>
      </c>
      <c r="F115" s="36">
        <v>0.0</v>
      </c>
      <c r="G115" s="36">
        <v>0.0</v>
      </c>
      <c r="H115" s="36">
        <v>0.0</v>
      </c>
      <c r="I115" s="36">
        <v>500000.0</v>
      </c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969" t="s">
        <v>678</v>
      </c>
      <c r="Y115" s="967"/>
      <c r="Z115" s="966"/>
      <c r="AA115" s="2"/>
      <c r="AB115" s="2"/>
      <c r="AC115" s="78"/>
      <c r="AD115" s="2"/>
    </row>
    <row r="116" ht="12.75" customHeight="1">
      <c r="A116" s="33"/>
      <c r="B116" s="29" t="s">
        <v>710</v>
      </c>
      <c r="C116" s="2"/>
      <c r="D116" s="107"/>
      <c r="E116" s="130"/>
      <c r="F116" s="460"/>
      <c r="G116" s="460"/>
      <c r="H116" s="39"/>
      <c r="I116" s="36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840"/>
      <c r="Y116" s="967"/>
      <c r="Z116" s="966"/>
      <c r="AA116" s="2"/>
      <c r="AB116" s="2" t="s">
        <v>468</v>
      </c>
      <c r="AC116" s="78">
        <v>500000.0</v>
      </c>
      <c r="AD116" s="2"/>
    </row>
    <row r="117" ht="12.75" customHeight="1">
      <c r="A117" s="33"/>
      <c r="B117" s="29" t="s">
        <v>711</v>
      </c>
      <c r="C117" s="2"/>
      <c r="D117" s="35" t="s">
        <v>474</v>
      </c>
      <c r="E117" s="37">
        <v>0.0</v>
      </c>
      <c r="F117" s="36">
        <v>0.0</v>
      </c>
      <c r="G117" s="36">
        <v>0.0</v>
      </c>
      <c r="H117" s="36">
        <v>0.0</v>
      </c>
      <c r="I117" s="36">
        <v>500000.0</v>
      </c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970" t="s">
        <v>676</v>
      </c>
      <c r="Y117" s="967"/>
      <c r="Z117" s="966"/>
      <c r="AA117" s="2"/>
      <c r="AB117" s="2" t="s">
        <v>474</v>
      </c>
      <c r="AC117" s="78">
        <v>500000.0</v>
      </c>
      <c r="AD117" s="2"/>
    </row>
    <row r="118" ht="12.75" customHeight="1">
      <c r="A118" s="33"/>
      <c r="B118" s="29" t="s">
        <v>712</v>
      </c>
      <c r="C118" s="2"/>
      <c r="D118" s="107"/>
      <c r="E118" s="130"/>
      <c r="F118" s="460"/>
      <c r="G118" s="460"/>
      <c r="H118" s="39"/>
      <c r="I118" s="36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970"/>
      <c r="Y118" s="967"/>
      <c r="Z118" s="966"/>
      <c r="AA118" s="2"/>
      <c r="AB118" s="2" t="s">
        <v>474</v>
      </c>
      <c r="AC118" s="78">
        <v>300000.0</v>
      </c>
      <c r="AD118" s="2"/>
    </row>
    <row r="119" ht="12.75" customHeight="1">
      <c r="A119" s="33"/>
      <c r="B119" s="29" t="s">
        <v>713</v>
      </c>
      <c r="C119" s="2"/>
      <c r="D119" s="35" t="s">
        <v>474</v>
      </c>
      <c r="E119" s="37">
        <v>0.0</v>
      </c>
      <c r="F119" s="36">
        <v>0.0</v>
      </c>
      <c r="G119" s="36">
        <v>0.0</v>
      </c>
      <c r="H119" s="36">
        <v>0.0</v>
      </c>
      <c r="I119" s="36">
        <v>300000.0</v>
      </c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970" t="s">
        <v>676</v>
      </c>
      <c r="Y119" s="967"/>
      <c r="Z119" s="971"/>
      <c r="AA119" s="2"/>
      <c r="AB119" s="2" t="s">
        <v>474</v>
      </c>
      <c r="AC119" s="78">
        <v>1000000.0</v>
      </c>
      <c r="AD119" s="2"/>
    </row>
    <row r="120" ht="12.75" customHeight="1">
      <c r="A120" s="33"/>
      <c r="B120" s="29" t="s">
        <v>714</v>
      </c>
      <c r="C120" s="2"/>
      <c r="D120" s="107"/>
      <c r="E120" s="130"/>
      <c r="F120" s="460"/>
      <c r="G120" s="460"/>
      <c r="H120" s="39"/>
      <c r="I120" s="36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840"/>
      <c r="Y120" s="967"/>
      <c r="Z120" s="966"/>
      <c r="AA120" s="2"/>
      <c r="AB120" s="2" t="s">
        <v>474</v>
      </c>
      <c r="AC120" s="78">
        <v>1000000.0</v>
      </c>
      <c r="AD120" s="2"/>
    </row>
    <row r="121" ht="12.75" customHeight="1">
      <c r="A121" s="33"/>
      <c r="B121" s="29" t="s">
        <v>715</v>
      </c>
      <c r="C121" s="2"/>
      <c r="D121" s="35" t="s">
        <v>474</v>
      </c>
      <c r="E121" s="37">
        <v>0.0</v>
      </c>
      <c r="F121" s="36">
        <v>0.0</v>
      </c>
      <c r="G121" s="36">
        <v>0.0</v>
      </c>
      <c r="H121" s="36">
        <v>0.0</v>
      </c>
      <c r="I121" s="36">
        <v>1000000.0</v>
      </c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969" t="s">
        <v>678</v>
      </c>
      <c r="Y121" s="967"/>
      <c r="Z121" s="966"/>
      <c r="AA121" s="2"/>
      <c r="AB121" s="2" t="s">
        <v>474</v>
      </c>
      <c r="AC121" s="78">
        <v>1000000.0</v>
      </c>
      <c r="AD121" s="2"/>
    </row>
    <row r="122" ht="12.75" customHeight="1">
      <c r="A122" s="33"/>
      <c r="B122" s="29" t="s">
        <v>716</v>
      </c>
      <c r="C122" s="2"/>
      <c r="D122" s="35" t="s">
        <v>474</v>
      </c>
      <c r="E122" s="37">
        <v>0.0</v>
      </c>
      <c r="F122" s="36">
        <v>0.0</v>
      </c>
      <c r="G122" s="36">
        <v>0.0</v>
      </c>
      <c r="H122" s="36">
        <v>0.0</v>
      </c>
      <c r="I122" s="36">
        <v>1000000.0</v>
      </c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970" t="s">
        <v>676</v>
      </c>
      <c r="Y122" s="967"/>
      <c r="Z122" s="966"/>
      <c r="AA122" s="2"/>
      <c r="AB122" s="2" t="s">
        <v>468</v>
      </c>
      <c r="AC122" s="78">
        <v>2000000.0</v>
      </c>
      <c r="AD122" s="2"/>
    </row>
    <row r="123" ht="12.75" customHeight="1">
      <c r="A123" s="33"/>
      <c r="B123" s="29" t="s">
        <v>717</v>
      </c>
      <c r="C123" s="2"/>
      <c r="D123" s="35" t="s">
        <v>474</v>
      </c>
      <c r="E123" s="37">
        <v>0.0</v>
      </c>
      <c r="F123" s="36">
        <v>0.0</v>
      </c>
      <c r="G123" s="36">
        <v>0.0</v>
      </c>
      <c r="H123" s="36">
        <v>0.0</v>
      </c>
      <c r="I123" s="36">
        <v>1000000.0</v>
      </c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970" t="s">
        <v>676</v>
      </c>
      <c r="Y123" s="967"/>
      <c r="Z123" s="966"/>
      <c r="AA123" s="2"/>
      <c r="AB123" s="2" t="s">
        <v>474</v>
      </c>
      <c r="AC123" s="78">
        <v>1000000.0</v>
      </c>
      <c r="AD123" s="2"/>
    </row>
    <row r="124" ht="12.75" customHeight="1">
      <c r="A124" s="61"/>
      <c r="B124" s="62" t="s">
        <v>718</v>
      </c>
      <c r="C124" s="256"/>
      <c r="D124" s="64" t="s">
        <v>468</v>
      </c>
      <c r="E124" s="763">
        <v>0.0</v>
      </c>
      <c r="F124" s="65">
        <v>0.0</v>
      </c>
      <c r="G124" s="65">
        <v>0.0</v>
      </c>
      <c r="H124" s="65">
        <v>0.0</v>
      </c>
      <c r="I124" s="65">
        <v>2000000.0</v>
      </c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970" t="s">
        <v>676</v>
      </c>
      <c r="Y124" s="967"/>
      <c r="Z124" s="966"/>
      <c r="AA124" s="2"/>
      <c r="AB124" s="2" t="s">
        <v>474</v>
      </c>
      <c r="AC124" s="78">
        <v>1000000.0</v>
      </c>
      <c r="AD124" s="2"/>
    </row>
    <row r="125" ht="12.75" customHeight="1">
      <c r="A125" s="68"/>
      <c r="B125" s="68"/>
      <c r="C125" s="550"/>
      <c r="D125" s="97"/>
      <c r="E125" s="972"/>
      <c r="F125" s="972"/>
      <c r="G125" s="972"/>
      <c r="H125" s="972"/>
      <c r="I125" s="973"/>
      <c r="J125" s="966"/>
      <c r="K125" s="966"/>
      <c r="L125" s="966"/>
      <c r="M125" s="966"/>
      <c r="N125" s="966"/>
      <c r="O125" s="966"/>
      <c r="P125" s="966"/>
      <c r="Q125" s="966"/>
      <c r="R125" s="966"/>
      <c r="S125" s="966"/>
      <c r="T125" s="966"/>
      <c r="U125" s="966"/>
      <c r="V125" s="966"/>
      <c r="W125" s="966"/>
      <c r="X125" s="840"/>
      <c r="Y125" s="967"/>
      <c r="Z125" s="966"/>
      <c r="AA125" s="2"/>
      <c r="AB125" s="2"/>
      <c r="AC125" s="78"/>
      <c r="AD125" s="2"/>
    </row>
    <row r="126" ht="18.0" customHeight="1">
      <c r="A126" s="6" t="s">
        <v>719</v>
      </c>
      <c r="B126" s="6"/>
      <c r="C126" s="6"/>
      <c r="D126" s="16"/>
      <c r="E126" s="6"/>
      <c r="F126" s="6"/>
      <c r="G126" s="6"/>
      <c r="H126" s="29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16"/>
      <c r="Y126" s="967"/>
      <c r="Z126" s="966"/>
      <c r="AA126" s="2"/>
      <c r="AB126" s="2"/>
      <c r="AC126" s="78"/>
      <c r="AD126" s="2"/>
    </row>
    <row r="127" ht="12.75" customHeight="1">
      <c r="A127" s="9"/>
      <c r="B127" s="2"/>
      <c r="C127" s="2"/>
      <c r="D127" s="3"/>
      <c r="E127" s="2"/>
      <c r="F127" s="2"/>
      <c r="G127" s="2"/>
      <c r="H127" s="9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967"/>
      <c r="Z127" s="966"/>
      <c r="AA127" s="2"/>
      <c r="AB127" s="2"/>
      <c r="AC127" s="78"/>
      <c r="AD127" s="2"/>
    </row>
    <row r="128" ht="12.75" customHeight="1">
      <c r="A128" s="3" t="s">
        <v>350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967"/>
      <c r="Z128" s="966"/>
      <c r="AA128" s="2"/>
      <c r="AB128" s="2"/>
      <c r="AC128" s="78"/>
      <c r="AD128" s="2"/>
    </row>
    <row r="129" ht="12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67"/>
      <c r="Z129" s="966"/>
      <c r="AA129" s="2"/>
      <c r="AB129" s="2"/>
      <c r="AC129" s="78"/>
      <c r="AD129" s="2"/>
    </row>
    <row r="130" ht="12.75" customHeight="1">
      <c r="A130" s="11" t="s">
        <v>364</v>
      </c>
      <c r="B130" s="12"/>
      <c r="C130" s="13"/>
      <c r="D130" s="751" t="s">
        <v>329</v>
      </c>
      <c r="E130" s="14" t="s">
        <v>8</v>
      </c>
      <c r="F130" s="15" t="s">
        <v>9</v>
      </c>
      <c r="G130" s="12"/>
      <c r="H130" s="13"/>
      <c r="I130" s="14" t="s">
        <v>10</v>
      </c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67"/>
      <c r="Z130" s="966"/>
      <c r="AA130" s="2"/>
      <c r="AB130" s="2"/>
      <c r="AC130" s="78"/>
      <c r="AD130" s="2"/>
    </row>
    <row r="131" ht="12.75" customHeight="1">
      <c r="A131" s="18"/>
      <c r="C131" s="19"/>
      <c r="D131" s="641" t="s">
        <v>11</v>
      </c>
      <c r="E131" s="21" t="s">
        <v>12</v>
      </c>
      <c r="F131" s="21" t="s">
        <v>13</v>
      </c>
      <c r="G131" s="22" t="s">
        <v>14</v>
      </c>
      <c r="H131" s="21" t="s">
        <v>15</v>
      </c>
      <c r="I131" s="21" t="s">
        <v>16</v>
      </c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67"/>
      <c r="Z131" s="966"/>
      <c r="AA131" s="2"/>
      <c r="AB131" s="2"/>
      <c r="AC131" s="78"/>
      <c r="AD131" s="2"/>
    </row>
    <row r="132" ht="12.75" customHeight="1">
      <c r="A132" s="23"/>
      <c r="B132" s="24"/>
      <c r="C132" s="25"/>
      <c r="D132" s="931"/>
      <c r="E132" s="26" t="s">
        <v>17</v>
      </c>
      <c r="F132" s="27" t="s">
        <v>17</v>
      </c>
      <c r="G132" s="27" t="s">
        <v>18</v>
      </c>
      <c r="H132" s="27" t="s">
        <v>18</v>
      </c>
      <c r="I132" s="27" t="s">
        <v>18</v>
      </c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967"/>
      <c r="Z132" s="966"/>
      <c r="AA132" s="2"/>
      <c r="AB132" s="2"/>
      <c r="AC132" s="78"/>
      <c r="AD132" s="2"/>
    </row>
    <row r="133" ht="13.5" customHeight="1">
      <c r="A133" s="33"/>
      <c r="B133" s="29" t="s">
        <v>720</v>
      </c>
      <c r="C133" s="2"/>
      <c r="D133" s="107"/>
      <c r="E133" s="130"/>
      <c r="F133" s="460"/>
      <c r="G133" s="460"/>
      <c r="H133" s="39"/>
      <c r="I133" s="39"/>
      <c r="J133" s="966"/>
      <c r="K133" s="966"/>
      <c r="L133" s="966"/>
      <c r="M133" s="966"/>
      <c r="N133" s="966"/>
      <c r="O133" s="966"/>
      <c r="P133" s="966"/>
      <c r="Q133" s="966"/>
      <c r="R133" s="966"/>
      <c r="S133" s="966"/>
      <c r="T133" s="966"/>
      <c r="U133" s="966"/>
      <c r="V133" s="966"/>
      <c r="W133" s="966"/>
      <c r="X133" s="840"/>
      <c r="Y133" s="967"/>
      <c r="Z133" s="966"/>
      <c r="AA133" s="2"/>
      <c r="AB133" s="2" t="s">
        <v>474</v>
      </c>
      <c r="AC133" s="78">
        <v>1000000.0</v>
      </c>
      <c r="AD133" s="2"/>
    </row>
    <row r="134" ht="12.75" customHeight="1">
      <c r="A134" s="33"/>
      <c r="B134" s="29" t="s">
        <v>721</v>
      </c>
      <c r="C134" s="2"/>
      <c r="D134" s="35" t="s">
        <v>474</v>
      </c>
      <c r="E134" s="37">
        <v>0.0</v>
      </c>
      <c r="F134" s="36">
        <v>0.0</v>
      </c>
      <c r="G134" s="36">
        <v>0.0</v>
      </c>
      <c r="H134" s="36">
        <v>0.0</v>
      </c>
      <c r="I134" s="36">
        <v>1000000.0</v>
      </c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970" t="s">
        <v>676</v>
      </c>
      <c r="Y134" s="967"/>
      <c r="Z134" s="966"/>
      <c r="AA134" s="2"/>
      <c r="AB134" s="2" t="s">
        <v>722</v>
      </c>
      <c r="AC134" s="78">
        <v>1000000.0</v>
      </c>
      <c r="AD134" s="2"/>
    </row>
    <row r="135" ht="12.75" customHeight="1">
      <c r="A135" s="33"/>
      <c r="B135" s="29" t="s">
        <v>723</v>
      </c>
      <c r="C135" s="2"/>
      <c r="D135" s="35" t="s">
        <v>474</v>
      </c>
      <c r="E135" s="37">
        <v>0.0</v>
      </c>
      <c r="F135" s="36">
        <v>0.0</v>
      </c>
      <c r="G135" s="36">
        <v>0.0</v>
      </c>
      <c r="H135" s="36">
        <v>0.0</v>
      </c>
      <c r="I135" s="36">
        <v>1000000.0</v>
      </c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970" t="s">
        <v>676</v>
      </c>
      <c r="Y135" s="967"/>
      <c r="Z135" s="966"/>
      <c r="AA135" s="2"/>
      <c r="AB135" s="2"/>
      <c r="AC135" s="78"/>
      <c r="AD135" s="2"/>
    </row>
    <row r="136" ht="14.25" customHeight="1">
      <c r="A136" s="33"/>
      <c r="B136" s="29" t="s">
        <v>724</v>
      </c>
      <c r="C136" s="2"/>
      <c r="D136" s="107"/>
      <c r="E136" s="130"/>
      <c r="F136" s="460"/>
      <c r="G136" s="460"/>
      <c r="H136" s="39"/>
      <c r="I136" s="36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970"/>
      <c r="Y136" s="967"/>
      <c r="Z136" s="966"/>
      <c r="AA136" s="2"/>
      <c r="AB136" s="2"/>
      <c r="AC136" s="78"/>
      <c r="AD136" s="2"/>
    </row>
    <row r="137" ht="12.75" customHeight="1">
      <c r="A137" s="33"/>
      <c r="B137" s="29" t="s">
        <v>725</v>
      </c>
      <c r="C137" s="2"/>
      <c r="D137" s="35" t="s">
        <v>474</v>
      </c>
      <c r="E137" s="37">
        <v>0.0</v>
      </c>
      <c r="F137" s="36">
        <v>0.0</v>
      </c>
      <c r="G137" s="36">
        <v>0.0</v>
      </c>
      <c r="H137" s="36">
        <v>0.0</v>
      </c>
      <c r="I137" s="36">
        <v>1000000.0</v>
      </c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970" t="s">
        <v>676</v>
      </c>
      <c r="Y137" s="967"/>
      <c r="Z137" s="966"/>
      <c r="AA137" s="2"/>
      <c r="AB137" s="2"/>
      <c r="AC137" s="78"/>
      <c r="AD137" s="2"/>
    </row>
    <row r="138" ht="12.75" customHeight="1">
      <c r="A138" s="33"/>
      <c r="B138" s="29" t="s">
        <v>726</v>
      </c>
      <c r="C138" s="2"/>
      <c r="D138" s="35" t="s">
        <v>722</v>
      </c>
      <c r="E138" s="37">
        <v>0.0</v>
      </c>
      <c r="F138" s="36">
        <v>0.0</v>
      </c>
      <c r="G138" s="36">
        <v>0.0</v>
      </c>
      <c r="H138" s="36">
        <v>0.0</v>
      </c>
      <c r="I138" s="36">
        <v>1000000.0</v>
      </c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970" t="s">
        <v>676</v>
      </c>
      <c r="Y138" s="967"/>
      <c r="Z138" s="966"/>
      <c r="AA138" s="2"/>
      <c r="AB138" s="2"/>
      <c r="AC138" s="78"/>
      <c r="AD138" s="2"/>
    </row>
    <row r="139" ht="12.75" customHeight="1">
      <c r="A139" s="33"/>
      <c r="B139" s="29" t="s">
        <v>727</v>
      </c>
      <c r="C139" s="2"/>
      <c r="D139" s="35" t="s">
        <v>474</v>
      </c>
      <c r="E139" s="37">
        <v>0.0</v>
      </c>
      <c r="F139" s="36">
        <v>0.0</v>
      </c>
      <c r="G139" s="36">
        <v>0.0</v>
      </c>
      <c r="H139" s="36">
        <v>0.0</v>
      </c>
      <c r="I139" s="36">
        <v>2000000.0</v>
      </c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970" t="s">
        <v>676</v>
      </c>
      <c r="Y139" s="967"/>
      <c r="Z139" s="966"/>
      <c r="AA139" s="2"/>
      <c r="AB139" s="2" t="s">
        <v>474</v>
      </c>
      <c r="AC139" s="78">
        <v>2000000.0</v>
      </c>
      <c r="AD139" s="2"/>
    </row>
    <row r="140" ht="12.75" customHeight="1">
      <c r="A140" s="33"/>
      <c r="B140" s="29" t="s">
        <v>728</v>
      </c>
      <c r="C140" s="2"/>
      <c r="D140" s="107"/>
      <c r="E140" s="130"/>
      <c r="F140" s="460"/>
      <c r="G140" s="460"/>
      <c r="H140" s="39"/>
      <c r="I140" s="36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970"/>
      <c r="Y140" s="967"/>
      <c r="Z140" s="966"/>
      <c r="AA140" s="2"/>
      <c r="AB140" s="2" t="s">
        <v>474</v>
      </c>
      <c r="AC140" s="78">
        <v>2000000.0</v>
      </c>
      <c r="AD140" s="2"/>
    </row>
    <row r="141" ht="12.75" customHeight="1">
      <c r="A141" s="33"/>
      <c r="B141" s="29" t="s">
        <v>729</v>
      </c>
      <c r="C141" s="2"/>
      <c r="D141" s="35" t="s">
        <v>474</v>
      </c>
      <c r="E141" s="37">
        <v>0.0</v>
      </c>
      <c r="F141" s="36">
        <v>0.0</v>
      </c>
      <c r="G141" s="36">
        <v>0.0</v>
      </c>
      <c r="H141" s="36">
        <v>0.0</v>
      </c>
      <c r="I141" s="36">
        <v>2000000.0</v>
      </c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970" t="s">
        <v>676</v>
      </c>
      <c r="Y141" s="967"/>
      <c r="Z141" s="966"/>
      <c r="AA141" s="2"/>
      <c r="AB141" s="2" t="s">
        <v>474</v>
      </c>
      <c r="AC141" s="78">
        <v>2000000.0</v>
      </c>
      <c r="AD141" s="2"/>
    </row>
    <row r="142" ht="12.75" customHeight="1">
      <c r="A142" s="33"/>
      <c r="B142" s="29" t="s">
        <v>730</v>
      </c>
      <c r="C142" s="2"/>
      <c r="D142" s="35" t="s">
        <v>474</v>
      </c>
      <c r="E142" s="37">
        <v>0.0</v>
      </c>
      <c r="F142" s="36">
        <v>0.0</v>
      </c>
      <c r="G142" s="36">
        <v>0.0</v>
      </c>
      <c r="H142" s="36">
        <v>0.0</v>
      </c>
      <c r="I142" s="36">
        <v>2000000.0</v>
      </c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970" t="s">
        <v>676</v>
      </c>
      <c r="Y142" s="967"/>
      <c r="Z142" s="966"/>
      <c r="AA142" s="2"/>
      <c r="AB142" s="2" t="s">
        <v>722</v>
      </c>
      <c r="AC142" s="78">
        <v>1000071.0</v>
      </c>
      <c r="AD142" s="2"/>
    </row>
    <row r="143" ht="12.75" customHeight="1">
      <c r="A143" s="33"/>
      <c r="B143" s="29" t="s">
        <v>731</v>
      </c>
      <c r="C143" s="2"/>
      <c r="D143" s="35" t="s">
        <v>722</v>
      </c>
      <c r="E143" s="37">
        <v>0.0</v>
      </c>
      <c r="F143" s="36">
        <v>0.0</v>
      </c>
      <c r="G143" s="36">
        <v>0.0</v>
      </c>
      <c r="H143" s="36">
        <v>0.0</v>
      </c>
      <c r="I143" s="36">
        <v>1000071.0</v>
      </c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970" t="s">
        <v>676</v>
      </c>
      <c r="Y143" s="967"/>
      <c r="Z143" s="966"/>
      <c r="AA143" s="2"/>
      <c r="AB143" s="2" t="s">
        <v>474</v>
      </c>
      <c r="AC143" s="78">
        <v>1000000.0</v>
      </c>
      <c r="AD143" s="2"/>
    </row>
    <row r="144" ht="12.75" customHeight="1">
      <c r="A144" s="33"/>
      <c r="B144" s="29" t="s">
        <v>732</v>
      </c>
      <c r="C144" s="2"/>
      <c r="D144" s="35" t="s">
        <v>722</v>
      </c>
      <c r="E144" s="37">
        <v>0.0</v>
      </c>
      <c r="F144" s="36">
        <v>0.0</v>
      </c>
      <c r="G144" s="36">
        <v>0.0</v>
      </c>
      <c r="H144" s="36">
        <v>0.0</v>
      </c>
      <c r="I144" s="36">
        <v>2072900.0</v>
      </c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970" t="s">
        <v>676</v>
      </c>
      <c r="Y144" s="967"/>
      <c r="Z144" s="966"/>
      <c r="AA144" s="2"/>
      <c r="AB144" s="2" t="s">
        <v>722</v>
      </c>
      <c r="AC144" s="78">
        <v>600000.0</v>
      </c>
      <c r="AD144" s="2"/>
    </row>
    <row r="145" ht="12.75" customHeight="1">
      <c r="A145" s="33"/>
      <c r="B145" s="29" t="s">
        <v>733</v>
      </c>
      <c r="C145" s="2"/>
      <c r="D145" s="35" t="s">
        <v>474</v>
      </c>
      <c r="E145" s="37">
        <v>0.0</v>
      </c>
      <c r="F145" s="36">
        <v>0.0</v>
      </c>
      <c r="G145" s="36">
        <v>0.0</v>
      </c>
      <c r="H145" s="36">
        <v>0.0</v>
      </c>
      <c r="I145" s="36">
        <v>1000000.0</v>
      </c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970" t="s">
        <v>676</v>
      </c>
      <c r="Y145" s="967"/>
      <c r="Z145" s="966"/>
      <c r="AA145" s="2"/>
      <c r="AB145" s="2" t="s">
        <v>474</v>
      </c>
      <c r="AC145" s="78">
        <v>1000000.0</v>
      </c>
      <c r="AD145" s="2"/>
    </row>
    <row r="146" ht="12.75" customHeight="1">
      <c r="A146" s="33"/>
      <c r="B146" s="29" t="s">
        <v>734</v>
      </c>
      <c r="C146" s="2"/>
      <c r="D146" s="107"/>
      <c r="E146" s="130"/>
      <c r="F146" s="460"/>
      <c r="G146" s="460"/>
      <c r="H146" s="39"/>
      <c r="I146" s="36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840"/>
      <c r="Y146" s="967"/>
      <c r="Z146" s="966"/>
      <c r="AA146" s="2"/>
      <c r="AB146" s="2" t="s">
        <v>474</v>
      </c>
      <c r="AC146" s="78">
        <v>3000000.0</v>
      </c>
      <c r="AD146" s="2"/>
    </row>
    <row r="147" ht="12.75" customHeight="1">
      <c r="A147" s="33"/>
      <c r="B147" s="29" t="s">
        <v>735</v>
      </c>
      <c r="C147" s="2"/>
      <c r="D147" s="35" t="s">
        <v>722</v>
      </c>
      <c r="E147" s="37">
        <v>0.0</v>
      </c>
      <c r="F147" s="36">
        <v>0.0</v>
      </c>
      <c r="G147" s="36">
        <v>0.0</v>
      </c>
      <c r="H147" s="36">
        <v>0.0</v>
      </c>
      <c r="I147" s="36">
        <v>600000.0</v>
      </c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969" t="s">
        <v>678</v>
      </c>
      <c r="Y147" s="967"/>
      <c r="Z147" s="966"/>
      <c r="AA147" s="2"/>
      <c r="AB147" s="2" t="s">
        <v>474</v>
      </c>
      <c r="AC147" s="78">
        <v>1000000.0</v>
      </c>
      <c r="AD147" s="2"/>
    </row>
    <row r="148" ht="12.75" customHeight="1">
      <c r="A148" s="33"/>
      <c r="B148" s="29" t="s">
        <v>736</v>
      </c>
      <c r="C148" s="2"/>
      <c r="D148" s="35" t="s">
        <v>474</v>
      </c>
      <c r="E148" s="37">
        <v>0.0</v>
      </c>
      <c r="F148" s="36">
        <v>0.0</v>
      </c>
      <c r="G148" s="36">
        <v>0.0</v>
      </c>
      <c r="H148" s="36">
        <v>0.0</v>
      </c>
      <c r="I148" s="36">
        <v>1000000.0</v>
      </c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970" t="s">
        <v>676</v>
      </c>
      <c r="Y148" s="967"/>
      <c r="Z148" s="966"/>
      <c r="AA148" s="2"/>
      <c r="AB148" s="2"/>
      <c r="AC148" s="78"/>
      <c r="AD148" s="2"/>
    </row>
    <row r="149" ht="12.75" customHeight="1">
      <c r="A149" s="33"/>
      <c r="B149" s="29" t="s">
        <v>737</v>
      </c>
      <c r="C149" s="2"/>
      <c r="D149" s="35" t="s">
        <v>474</v>
      </c>
      <c r="E149" s="37">
        <v>0.0</v>
      </c>
      <c r="F149" s="36">
        <v>0.0</v>
      </c>
      <c r="G149" s="36">
        <v>0.0</v>
      </c>
      <c r="H149" s="36">
        <v>0.0</v>
      </c>
      <c r="I149" s="36">
        <v>3000000.0</v>
      </c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970" t="s">
        <v>676</v>
      </c>
      <c r="Y149" s="967"/>
      <c r="Z149" s="966"/>
      <c r="AA149" s="2"/>
      <c r="AB149" s="2"/>
      <c r="AC149" s="78"/>
      <c r="AD149" s="2"/>
    </row>
    <row r="150" ht="12.75" customHeight="1">
      <c r="A150" s="33"/>
      <c r="B150" s="29" t="s">
        <v>738</v>
      </c>
      <c r="C150" s="2"/>
      <c r="D150" s="107"/>
      <c r="E150" s="130"/>
      <c r="F150" s="460"/>
      <c r="G150" s="460"/>
      <c r="H150" s="39"/>
      <c r="I150" s="36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970"/>
      <c r="Y150" s="967"/>
      <c r="Z150" s="966"/>
      <c r="AA150" s="2"/>
      <c r="AB150" s="2"/>
      <c r="AC150" s="78"/>
      <c r="AD150" s="2"/>
    </row>
    <row r="151" ht="12.75" customHeight="1">
      <c r="A151" s="33"/>
      <c r="B151" s="29" t="s">
        <v>739</v>
      </c>
      <c r="C151" s="2"/>
      <c r="D151" s="35" t="s">
        <v>474</v>
      </c>
      <c r="E151" s="37">
        <v>0.0</v>
      </c>
      <c r="F151" s="36">
        <v>0.0</v>
      </c>
      <c r="G151" s="36">
        <v>0.0</v>
      </c>
      <c r="H151" s="36">
        <v>0.0</v>
      </c>
      <c r="I151" s="77">
        <v>1000000.0</v>
      </c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970" t="s">
        <v>676</v>
      </c>
      <c r="Y151" s="967"/>
      <c r="Z151" s="966"/>
      <c r="AA151" s="2"/>
      <c r="AB151" s="2"/>
      <c r="AC151" s="78"/>
      <c r="AD151" s="2"/>
    </row>
    <row r="152" ht="12.75" customHeight="1">
      <c r="A152" s="33"/>
      <c r="B152" s="29" t="s">
        <v>740</v>
      </c>
      <c r="C152" s="2"/>
      <c r="D152" s="35" t="s">
        <v>722</v>
      </c>
      <c r="E152" s="37">
        <v>0.0</v>
      </c>
      <c r="F152" s="36">
        <v>0.0</v>
      </c>
      <c r="G152" s="36">
        <v>0.0</v>
      </c>
      <c r="H152" s="36">
        <v>0.0</v>
      </c>
      <c r="I152" s="36">
        <v>2000000.0</v>
      </c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970" t="s">
        <v>676</v>
      </c>
      <c r="Y152" s="967"/>
      <c r="Z152" s="966"/>
      <c r="AA152" s="2"/>
      <c r="AB152" s="2" t="s">
        <v>722</v>
      </c>
      <c r="AC152" s="78">
        <v>2000000.0</v>
      </c>
      <c r="AD152" s="2"/>
    </row>
    <row r="153" ht="12.75" customHeight="1">
      <c r="A153" s="33"/>
      <c r="B153" s="29" t="s">
        <v>741</v>
      </c>
      <c r="C153" s="2"/>
      <c r="D153" s="107"/>
      <c r="E153" s="130"/>
      <c r="F153" s="460"/>
      <c r="G153" s="460"/>
      <c r="H153" s="39"/>
      <c r="I153" s="36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970"/>
      <c r="Y153" s="967"/>
      <c r="Z153" s="966"/>
      <c r="AA153" s="2"/>
      <c r="AB153" s="2" t="s">
        <v>722</v>
      </c>
      <c r="AC153" s="78">
        <v>1000000.0</v>
      </c>
      <c r="AD153" s="2"/>
    </row>
    <row r="154" ht="12.75" customHeight="1">
      <c r="A154" s="33"/>
      <c r="B154" s="29" t="s">
        <v>742</v>
      </c>
      <c r="C154" s="2"/>
      <c r="D154" s="35" t="s">
        <v>722</v>
      </c>
      <c r="E154" s="37">
        <v>0.0</v>
      </c>
      <c r="F154" s="36">
        <v>0.0</v>
      </c>
      <c r="G154" s="36">
        <v>0.0</v>
      </c>
      <c r="H154" s="36">
        <v>0.0</v>
      </c>
      <c r="I154" s="36">
        <v>1000000.0</v>
      </c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970" t="s">
        <v>676</v>
      </c>
      <c r="Y154" s="967"/>
      <c r="Z154" s="966"/>
      <c r="AA154" s="2"/>
      <c r="AB154" s="2" t="s">
        <v>722</v>
      </c>
      <c r="AC154" s="78">
        <v>2000000.0</v>
      </c>
      <c r="AD154" s="2"/>
    </row>
    <row r="155" ht="12.75" customHeight="1">
      <c r="A155" s="33"/>
      <c r="B155" s="29" t="s">
        <v>743</v>
      </c>
      <c r="C155" s="2"/>
      <c r="D155" s="35" t="s">
        <v>722</v>
      </c>
      <c r="E155" s="37">
        <v>0.0</v>
      </c>
      <c r="F155" s="36">
        <v>0.0</v>
      </c>
      <c r="G155" s="36">
        <v>0.0</v>
      </c>
      <c r="H155" s="36">
        <v>0.0</v>
      </c>
      <c r="I155" s="36">
        <v>2000000.0</v>
      </c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970" t="s">
        <v>676</v>
      </c>
      <c r="Y155" s="967"/>
      <c r="Z155" s="966"/>
      <c r="AA155" s="2"/>
      <c r="AB155" s="2" t="s">
        <v>474</v>
      </c>
      <c r="AC155" s="78">
        <v>1000000.0</v>
      </c>
      <c r="AD155" s="2"/>
    </row>
    <row r="156" ht="12.75" customHeight="1">
      <c r="A156" s="33"/>
      <c r="B156" s="29" t="s">
        <v>744</v>
      </c>
      <c r="C156" s="2"/>
      <c r="D156" s="35" t="s">
        <v>474</v>
      </c>
      <c r="E156" s="37">
        <v>0.0</v>
      </c>
      <c r="F156" s="36">
        <v>0.0</v>
      </c>
      <c r="G156" s="36">
        <v>0.0</v>
      </c>
      <c r="H156" s="36">
        <v>0.0</v>
      </c>
      <c r="I156" s="36">
        <v>1000000.0</v>
      </c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970" t="s">
        <v>676</v>
      </c>
      <c r="Y156" s="967"/>
      <c r="Z156" s="966"/>
      <c r="AA156" s="2"/>
      <c r="AB156" s="2" t="s">
        <v>474</v>
      </c>
      <c r="AC156" s="78">
        <v>1000000.0</v>
      </c>
      <c r="AD156" s="2"/>
    </row>
    <row r="157" ht="12.75" customHeight="1">
      <c r="A157" s="33"/>
      <c r="B157" s="29" t="s">
        <v>745</v>
      </c>
      <c r="C157" s="2"/>
      <c r="D157" s="35" t="s">
        <v>474</v>
      </c>
      <c r="E157" s="37">
        <v>0.0</v>
      </c>
      <c r="F157" s="36">
        <v>0.0</v>
      </c>
      <c r="G157" s="36">
        <v>0.0</v>
      </c>
      <c r="H157" s="36">
        <v>0.0</v>
      </c>
      <c r="I157" s="36">
        <v>1000000.0</v>
      </c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970" t="s">
        <v>676</v>
      </c>
      <c r="Y157" s="967"/>
      <c r="Z157" s="966"/>
      <c r="AA157" s="2"/>
      <c r="AB157" s="2" t="s">
        <v>474</v>
      </c>
      <c r="AC157" s="78">
        <v>1000000.0</v>
      </c>
      <c r="AD157" s="2"/>
    </row>
    <row r="158" ht="12.75" customHeight="1">
      <c r="A158" s="33"/>
      <c r="B158" s="29" t="s">
        <v>746</v>
      </c>
      <c r="C158" s="2"/>
      <c r="D158" s="35" t="s">
        <v>474</v>
      </c>
      <c r="E158" s="37">
        <v>0.0</v>
      </c>
      <c r="F158" s="36">
        <v>0.0</v>
      </c>
      <c r="G158" s="36">
        <v>0.0</v>
      </c>
      <c r="H158" s="36">
        <v>0.0</v>
      </c>
      <c r="I158" s="36">
        <v>1000000.0</v>
      </c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970" t="s">
        <v>676</v>
      </c>
      <c r="Y158" s="967"/>
      <c r="Z158" s="966"/>
      <c r="AA158" s="2"/>
      <c r="AB158" s="2" t="s">
        <v>474</v>
      </c>
      <c r="AC158" s="78">
        <v>1000000.0</v>
      </c>
      <c r="AD158" s="2"/>
    </row>
    <row r="159" ht="12.75" customHeight="1">
      <c r="A159" s="33"/>
      <c r="B159" s="29" t="s">
        <v>747</v>
      </c>
      <c r="C159" s="2"/>
      <c r="D159" s="35" t="s">
        <v>474</v>
      </c>
      <c r="E159" s="37">
        <v>0.0</v>
      </c>
      <c r="F159" s="36">
        <v>0.0</v>
      </c>
      <c r="G159" s="36">
        <v>0.0</v>
      </c>
      <c r="H159" s="36">
        <v>0.0</v>
      </c>
      <c r="I159" s="36">
        <v>1000000.0</v>
      </c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970" t="s">
        <v>676</v>
      </c>
      <c r="Y159" s="967"/>
      <c r="Z159" s="966"/>
      <c r="AA159" s="2"/>
      <c r="AB159" s="2" t="s">
        <v>468</v>
      </c>
      <c r="AC159" s="78">
        <v>800000.0</v>
      </c>
      <c r="AD159" s="2"/>
    </row>
    <row r="160" ht="12.75" customHeight="1">
      <c r="A160" s="33"/>
      <c r="B160" s="29" t="s">
        <v>748</v>
      </c>
      <c r="C160" s="2"/>
      <c r="D160" s="35" t="s">
        <v>722</v>
      </c>
      <c r="E160" s="37">
        <v>0.0</v>
      </c>
      <c r="F160" s="36">
        <v>0.0</v>
      </c>
      <c r="G160" s="36">
        <v>0.0</v>
      </c>
      <c r="H160" s="36">
        <v>0.0</v>
      </c>
      <c r="I160" s="36">
        <v>500000.0</v>
      </c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970" t="s">
        <v>676</v>
      </c>
      <c r="Y160" s="967"/>
      <c r="Z160" s="966"/>
      <c r="AA160" s="2"/>
      <c r="AB160" s="2"/>
      <c r="AC160" s="78"/>
      <c r="AD160" s="2"/>
    </row>
    <row r="161" ht="12.75" customHeight="1">
      <c r="A161" s="33"/>
      <c r="B161" s="29" t="s">
        <v>749</v>
      </c>
      <c r="C161" s="2"/>
      <c r="D161" s="35" t="s">
        <v>474</v>
      </c>
      <c r="E161" s="37">
        <v>0.0</v>
      </c>
      <c r="F161" s="36">
        <v>0.0</v>
      </c>
      <c r="G161" s="36">
        <v>0.0</v>
      </c>
      <c r="H161" s="36">
        <v>0.0</v>
      </c>
      <c r="I161" s="36">
        <v>500000.0</v>
      </c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970" t="s">
        <v>676</v>
      </c>
      <c r="Y161" s="967"/>
      <c r="Z161" s="966"/>
      <c r="AA161" s="2"/>
      <c r="AB161" s="2"/>
      <c r="AC161" s="78"/>
      <c r="AD161" s="2"/>
    </row>
    <row r="162" ht="12.75" customHeight="1">
      <c r="A162" s="33"/>
      <c r="B162" s="29" t="s">
        <v>750</v>
      </c>
      <c r="C162" s="2"/>
      <c r="D162" s="107"/>
      <c r="E162" s="130"/>
      <c r="F162" s="460"/>
      <c r="G162" s="460"/>
      <c r="H162" s="39"/>
      <c r="I162" s="36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840"/>
      <c r="Y162" s="967"/>
      <c r="Z162" s="966"/>
      <c r="AA162" s="2"/>
      <c r="AB162" s="2" t="s">
        <v>468</v>
      </c>
      <c r="AC162" s="78">
        <v>2000000.0</v>
      </c>
      <c r="AD162" s="2"/>
    </row>
    <row r="163" ht="12.75" customHeight="1">
      <c r="A163" s="61"/>
      <c r="B163" s="62" t="s">
        <v>751</v>
      </c>
      <c r="C163" s="256"/>
      <c r="D163" s="64" t="s">
        <v>468</v>
      </c>
      <c r="E163" s="763">
        <v>0.0</v>
      </c>
      <c r="F163" s="65">
        <v>0.0</v>
      </c>
      <c r="G163" s="65">
        <v>0.0</v>
      </c>
      <c r="H163" s="65">
        <v>0.0</v>
      </c>
      <c r="I163" s="65">
        <v>800000.0</v>
      </c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969" t="s">
        <v>678</v>
      </c>
      <c r="Y163" s="967"/>
      <c r="Z163" s="966"/>
      <c r="AA163" s="2"/>
      <c r="AB163" s="2" t="s">
        <v>468</v>
      </c>
      <c r="AC163" s="78">
        <v>500000.0</v>
      </c>
      <c r="AD163" s="2"/>
    </row>
    <row r="164" ht="12.75" customHeight="1">
      <c r="A164" s="68"/>
      <c r="B164" s="68"/>
      <c r="C164" s="550"/>
      <c r="D164" s="97"/>
      <c r="E164" s="972"/>
      <c r="F164" s="972"/>
      <c r="G164" s="972"/>
      <c r="H164" s="972"/>
      <c r="I164" s="973"/>
      <c r="J164" s="966"/>
      <c r="K164" s="966"/>
      <c r="L164" s="966"/>
      <c r="M164" s="966"/>
      <c r="N164" s="966"/>
      <c r="O164" s="966"/>
      <c r="P164" s="966"/>
      <c r="Q164" s="966"/>
      <c r="R164" s="966"/>
      <c r="S164" s="966"/>
      <c r="T164" s="966"/>
      <c r="U164" s="966"/>
      <c r="V164" s="966"/>
      <c r="W164" s="966"/>
      <c r="X164" s="840"/>
      <c r="Y164" s="967"/>
      <c r="Z164" s="966"/>
      <c r="AA164" s="2"/>
      <c r="AB164" s="2"/>
      <c r="AC164" s="78"/>
      <c r="AD164" s="2"/>
    </row>
    <row r="165" ht="12.75" customHeight="1">
      <c r="A165" s="29"/>
      <c r="B165" s="29"/>
      <c r="C165" s="2"/>
      <c r="D165" s="66"/>
      <c r="E165" s="37"/>
      <c r="F165" s="37"/>
      <c r="G165" s="37"/>
      <c r="H165" s="37"/>
      <c r="I165" s="966"/>
      <c r="J165" s="966"/>
      <c r="K165" s="966"/>
      <c r="L165" s="966"/>
      <c r="M165" s="966"/>
      <c r="N165" s="966"/>
      <c r="O165" s="966"/>
      <c r="P165" s="966"/>
      <c r="Q165" s="966"/>
      <c r="R165" s="966"/>
      <c r="S165" s="966"/>
      <c r="T165" s="966"/>
      <c r="U165" s="966"/>
      <c r="V165" s="966"/>
      <c r="W165" s="966"/>
      <c r="X165" s="840"/>
      <c r="Y165" s="967"/>
      <c r="Z165" s="966"/>
      <c r="AA165" s="2"/>
      <c r="AB165" s="2"/>
      <c r="AC165" s="78"/>
      <c r="AD165" s="2"/>
    </row>
    <row r="166" ht="12.75" customHeight="1">
      <c r="A166" s="29"/>
      <c r="B166" s="29"/>
      <c r="C166" s="2"/>
      <c r="D166" s="66"/>
      <c r="E166" s="37"/>
      <c r="F166" s="37"/>
      <c r="G166" s="37"/>
      <c r="H166" s="37"/>
      <c r="I166" s="966"/>
      <c r="J166" s="966"/>
      <c r="K166" s="966"/>
      <c r="L166" s="966"/>
      <c r="M166" s="966"/>
      <c r="N166" s="966"/>
      <c r="O166" s="966"/>
      <c r="P166" s="966"/>
      <c r="Q166" s="966"/>
      <c r="R166" s="966"/>
      <c r="S166" s="966"/>
      <c r="T166" s="966"/>
      <c r="U166" s="966"/>
      <c r="V166" s="966"/>
      <c r="W166" s="966"/>
      <c r="X166" s="840"/>
      <c r="Y166" s="967"/>
      <c r="Z166" s="966"/>
      <c r="AA166" s="2"/>
      <c r="AB166" s="2"/>
      <c r="AC166" s="78"/>
      <c r="AD166" s="2"/>
    </row>
    <row r="167" ht="17.25" customHeight="1">
      <c r="A167" s="6" t="s">
        <v>752</v>
      </c>
      <c r="B167" s="6"/>
      <c r="C167" s="6"/>
      <c r="D167" s="16"/>
      <c r="E167" s="6"/>
      <c r="F167" s="6"/>
      <c r="G167" s="6"/>
      <c r="H167" s="29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16"/>
      <c r="Y167" s="967"/>
      <c r="Z167" s="966"/>
      <c r="AA167" s="2"/>
      <c r="AB167" s="2"/>
      <c r="AC167" s="78"/>
      <c r="AD167" s="2"/>
    </row>
    <row r="168" ht="12.75" customHeight="1">
      <c r="A168" s="9"/>
      <c r="B168" s="2"/>
      <c r="C168" s="2"/>
      <c r="D168" s="3"/>
      <c r="E168" s="2"/>
      <c r="F168" s="2"/>
      <c r="G168" s="2"/>
      <c r="H168" s="9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967"/>
      <c r="Z168" s="966"/>
      <c r="AA168" s="2"/>
      <c r="AB168" s="2"/>
      <c r="AC168" s="78"/>
      <c r="AD168" s="2"/>
    </row>
    <row r="169" ht="12.75" customHeight="1">
      <c r="A169" s="3" t="s">
        <v>350</v>
      </c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967"/>
      <c r="Z169" s="966"/>
      <c r="AA169" s="2"/>
      <c r="AB169" s="2"/>
      <c r="AC169" s="78"/>
      <c r="AD169" s="2"/>
    </row>
    <row r="170" ht="12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67"/>
      <c r="Z170" s="966"/>
      <c r="AA170" s="2"/>
      <c r="AB170" s="2"/>
      <c r="AC170" s="78"/>
      <c r="AD170" s="2"/>
    </row>
    <row r="171" ht="12.75" customHeight="1">
      <c r="A171" s="11" t="s">
        <v>364</v>
      </c>
      <c r="B171" s="12"/>
      <c r="C171" s="13"/>
      <c r="D171" s="751" t="s">
        <v>329</v>
      </c>
      <c r="E171" s="14" t="s">
        <v>8</v>
      </c>
      <c r="F171" s="15" t="s">
        <v>9</v>
      </c>
      <c r="G171" s="12"/>
      <c r="H171" s="13"/>
      <c r="I171" s="14" t="s">
        <v>10</v>
      </c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67"/>
      <c r="Z171" s="966"/>
      <c r="AA171" s="2"/>
      <c r="AB171" s="2"/>
      <c r="AC171" s="78"/>
      <c r="AD171" s="2"/>
    </row>
    <row r="172" ht="12.75" customHeight="1">
      <c r="A172" s="18"/>
      <c r="C172" s="19"/>
      <c r="D172" s="641" t="s">
        <v>11</v>
      </c>
      <c r="E172" s="21" t="s">
        <v>12</v>
      </c>
      <c r="F172" s="21" t="s">
        <v>13</v>
      </c>
      <c r="G172" s="22" t="s">
        <v>14</v>
      </c>
      <c r="H172" s="21" t="s">
        <v>15</v>
      </c>
      <c r="I172" s="21" t="s">
        <v>16</v>
      </c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67"/>
      <c r="Z172" s="966"/>
      <c r="AA172" s="2"/>
      <c r="AB172" s="2"/>
      <c r="AC172" s="78"/>
      <c r="AD172" s="2"/>
    </row>
    <row r="173" ht="12.75" customHeight="1">
      <c r="A173" s="23"/>
      <c r="B173" s="24"/>
      <c r="C173" s="25"/>
      <c r="D173" s="931"/>
      <c r="E173" s="26" t="s">
        <v>17</v>
      </c>
      <c r="F173" s="27" t="s">
        <v>17</v>
      </c>
      <c r="G173" s="27" t="s">
        <v>18</v>
      </c>
      <c r="H173" s="27" t="s">
        <v>18</v>
      </c>
      <c r="I173" s="27" t="s">
        <v>18</v>
      </c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967"/>
      <c r="Z173" s="966"/>
      <c r="AA173" s="2"/>
      <c r="AB173" s="2"/>
      <c r="AC173" s="78"/>
      <c r="AD173" s="2"/>
    </row>
    <row r="174" ht="12.75" customHeight="1">
      <c r="A174" s="33"/>
      <c r="B174" s="29" t="s">
        <v>753</v>
      </c>
      <c r="C174" s="2"/>
      <c r="D174" s="35" t="s">
        <v>468</v>
      </c>
      <c r="E174" s="37">
        <v>0.0</v>
      </c>
      <c r="F174" s="36">
        <v>0.0</v>
      </c>
      <c r="G174" s="36">
        <v>0.0</v>
      </c>
      <c r="H174" s="36">
        <v>0.0</v>
      </c>
      <c r="I174" s="36">
        <v>2000000.0</v>
      </c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969" t="s">
        <v>678</v>
      </c>
      <c r="Y174" s="967"/>
      <c r="Z174" s="966"/>
      <c r="AA174" s="2"/>
      <c r="AB174" s="2" t="s">
        <v>468</v>
      </c>
      <c r="AC174" s="78">
        <v>1000000.0</v>
      </c>
      <c r="AD174" s="2"/>
    </row>
    <row r="175" ht="12.75" customHeight="1">
      <c r="A175" s="33"/>
      <c r="B175" s="29" t="s">
        <v>754</v>
      </c>
      <c r="C175" s="2"/>
      <c r="D175" s="35" t="s">
        <v>468</v>
      </c>
      <c r="E175" s="37">
        <v>0.0</v>
      </c>
      <c r="F175" s="36">
        <v>0.0</v>
      </c>
      <c r="G175" s="36">
        <v>0.0</v>
      </c>
      <c r="H175" s="36">
        <v>0.0</v>
      </c>
      <c r="I175" s="36">
        <v>500000.0</v>
      </c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969" t="s">
        <v>678</v>
      </c>
      <c r="Y175" s="967"/>
      <c r="Z175" s="966"/>
      <c r="AA175" s="2"/>
      <c r="AB175" s="2" t="s">
        <v>468</v>
      </c>
      <c r="AC175" s="78">
        <v>2500000.0</v>
      </c>
      <c r="AD175" s="2"/>
    </row>
    <row r="176" ht="12.75" customHeight="1">
      <c r="A176" s="33"/>
      <c r="B176" s="29" t="s">
        <v>755</v>
      </c>
      <c r="C176" s="2"/>
      <c r="D176" s="35" t="s">
        <v>468</v>
      </c>
      <c r="E176" s="37">
        <v>0.0</v>
      </c>
      <c r="F176" s="36">
        <v>0.0</v>
      </c>
      <c r="G176" s="36">
        <v>0.0</v>
      </c>
      <c r="H176" s="36">
        <v>0.0</v>
      </c>
      <c r="I176" s="36">
        <v>1000000.0</v>
      </c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974" t="s">
        <v>680</v>
      </c>
      <c r="Y176" s="967"/>
      <c r="Z176" s="966"/>
      <c r="AA176" s="2"/>
      <c r="AB176" s="2" t="s">
        <v>468</v>
      </c>
      <c r="AC176" s="78">
        <v>1000000.0</v>
      </c>
      <c r="AD176" s="2"/>
    </row>
    <row r="177" ht="12.75" customHeight="1">
      <c r="A177" s="33"/>
      <c r="B177" s="29" t="s">
        <v>756</v>
      </c>
      <c r="C177" s="2"/>
      <c r="D177" s="35" t="s">
        <v>468</v>
      </c>
      <c r="E177" s="37">
        <v>0.0</v>
      </c>
      <c r="F177" s="36">
        <v>0.0</v>
      </c>
      <c r="G177" s="36">
        <v>0.0</v>
      </c>
      <c r="H177" s="36">
        <v>0.0</v>
      </c>
      <c r="I177" s="36">
        <v>2500000.0</v>
      </c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974" t="s">
        <v>680</v>
      </c>
      <c r="Y177" s="967"/>
      <c r="Z177" s="966"/>
      <c r="AA177" s="2"/>
      <c r="AB177" s="2" t="s">
        <v>468</v>
      </c>
      <c r="AC177" s="78">
        <v>2000000.0</v>
      </c>
      <c r="AD177" s="2"/>
    </row>
    <row r="178" ht="12.75" customHeight="1">
      <c r="A178" s="33"/>
      <c r="B178" s="29" t="s">
        <v>757</v>
      </c>
      <c r="C178" s="2"/>
      <c r="D178" s="35" t="s">
        <v>468</v>
      </c>
      <c r="E178" s="37">
        <v>0.0</v>
      </c>
      <c r="F178" s="36">
        <v>0.0</v>
      </c>
      <c r="G178" s="36">
        <v>0.0</v>
      </c>
      <c r="H178" s="36">
        <v>0.0</v>
      </c>
      <c r="I178" s="36">
        <v>1000000.0</v>
      </c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974" t="s">
        <v>680</v>
      </c>
      <c r="Y178" s="967"/>
      <c r="Z178" s="966"/>
      <c r="AA178" s="2"/>
      <c r="AB178" s="2"/>
      <c r="AC178" s="78"/>
      <c r="AD178" s="2"/>
    </row>
    <row r="179" ht="12.75" customHeight="1">
      <c r="A179" s="33"/>
      <c r="B179" s="29" t="s">
        <v>758</v>
      </c>
      <c r="C179" s="2"/>
      <c r="D179" s="35" t="s">
        <v>468</v>
      </c>
      <c r="E179" s="37">
        <v>0.0</v>
      </c>
      <c r="F179" s="36">
        <v>0.0</v>
      </c>
      <c r="G179" s="36">
        <v>0.0</v>
      </c>
      <c r="H179" s="36">
        <v>0.0</v>
      </c>
      <c r="I179" s="36">
        <v>2000000.0</v>
      </c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974" t="s">
        <v>680</v>
      </c>
      <c r="Y179" s="967"/>
      <c r="Z179" s="966"/>
      <c r="AA179" s="2"/>
      <c r="AB179" s="2"/>
      <c r="AC179" s="78"/>
      <c r="AD179" s="2"/>
    </row>
    <row r="180" ht="12.75" customHeight="1">
      <c r="A180" s="33"/>
      <c r="B180" s="29" t="s">
        <v>759</v>
      </c>
      <c r="C180" s="2"/>
      <c r="D180" s="35" t="s">
        <v>468</v>
      </c>
      <c r="E180" s="37">
        <v>0.0</v>
      </c>
      <c r="F180" s="36">
        <v>0.0</v>
      </c>
      <c r="G180" s="36">
        <v>0.0</v>
      </c>
      <c r="H180" s="36">
        <v>0.0</v>
      </c>
      <c r="I180" s="36">
        <v>1000000.0</v>
      </c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969" t="s">
        <v>678</v>
      </c>
      <c r="Y180" s="967"/>
      <c r="Z180" s="966"/>
      <c r="AA180" s="2"/>
      <c r="AB180" s="2" t="s">
        <v>468</v>
      </c>
      <c r="AC180" s="78">
        <v>2000000.0</v>
      </c>
      <c r="AD180" s="2" t="s">
        <v>760</v>
      </c>
    </row>
    <row r="181" ht="12.75" customHeight="1">
      <c r="A181" s="33"/>
      <c r="B181" s="29" t="s">
        <v>761</v>
      </c>
      <c r="C181" s="2"/>
      <c r="D181" s="35" t="s">
        <v>474</v>
      </c>
      <c r="E181" s="37">
        <v>0.0</v>
      </c>
      <c r="F181" s="36">
        <v>0.0</v>
      </c>
      <c r="G181" s="36">
        <v>0.0</v>
      </c>
      <c r="H181" s="36">
        <v>0.0</v>
      </c>
      <c r="I181" s="36">
        <v>1000000.0</v>
      </c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970" t="s">
        <v>676</v>
      </c>
      <c r="Y181" s="967"/>
      <c r="Z181" s="966"/>
      <c r="AA181" s="2"/>
      <c r="AB181" s="2"/>
      <c r="AC181" s="78"/>
      <c r="AD181" s="2"/>
    </row>
    <row r="182" ht="12.75" customHeight="1">
      <c r="A182" s="33"/>
      <c r="B182" s="29" t="s">
        <v>762</v>
      </c>
      <c r="C182" s="2"/>
      <c r="D182" s="35" t="s">
        <v>468</v>
      </c>
      <c r="E182" s="37">
        <v>0.0</v>
      </c>
      <c r="F182" s="36">
        <v>0.0</v>
      </c>
      <c r="G182" s="36">
        <v>0.0</v>
      </c>
      <c r="H182" s="36">
        <v>0.0</v>
      </c>
      <c r="I182" s="36">
        <v>1000000.0</v>
      </c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974" t="s">
        <v>680</v>
      </c>
      <c r="Y182" s="967"/>
      <c r="Z182" s="966"/>
      <c r="AA182" s="2"/>
      <c r="AB182" s="2" t="s">
        <v>468</v>
      </c>
      <c r="AC182" s="78">
        <v>1000000.0</v>
      </c>
      <c r="AD182" s="2"/>
    </row>
    <row r="183" ht="12.75" customHeight="1">
      <c r="A183" s="33"/>
      <c r="B183" s="29" t="s">
        <v>763</v>
      </c>
      <c r="C183" s="2"/>
      <c r="D183" s="35" t="s">
        <v>468</v>
      </c>
      <c r="E183" s="37">
        <v>0.0</v>
      </c>
      <c r="F183" s="36">
        <v>0.0</v>
      </c>
      <c r="G183" s="36">
        <v>0.0</v>
      </c>
      <c r="H183" s="36">
        <v>0.0</v>
      </c>
      <c r="I183" s="36">
        <v>1000000.0</v>
      </c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974" t="s">
        <v>680</v>
      </c>
      <c r="Y183" s="967"/>
      <c r="Z183" s="966"/>
      <c r="AA183" s="2"/>
      <c r="AB183" s="2" t="s">
        <v>468</v>
      </c>
      <c r="AC183" s="78">
        <v>1000000.0</v>
      </c>
      <c r="AD183" s="2"/>
    </row>
    <row r="184" ht="12.75" customHeight="1">
      <c r="A184" s="33"/>
      <c r="B184" s="29" t="s">
        <v>764</v>
      </c>
      <c r="C184" s="2"/>
      <c r="D184" s="35" t="s">
        <v>468</v>
      </c>
      <c r="E184" s="37">
        <v>0.0</v>
      </c>
      <c r="F184" s="36">
        <v>0.0</v>
      </c>
      <c r="G184" s="36">
        <v>0.0</v>
      </c>
      <c r="H184" s="36">
        <v>0.0</v>
      </c>
      <c r="I184" s="36">
        <v>500000.0</v>
      </c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974" t="s">
        <v>680</v>
      </c>
      <c r="Y184" s="967"/>
      <c r="Z184" s="966"/>
      <c r="AA184" s="2"/>
      <c r="AB184" s="2" t="s">
        <v>468</v>
      </c>
      <c r="AC184" s="78">
        <v>500000.0</v>
      </c>
      <c r="AD184" s="2"/>
    </row>
    <row r="185" ht="12.75" customHeight="1">
      <c r="A185" s="33"/>
      <c r="B185" s="29" t="s">
        <v>765</v>
      </c>
      <c r="C185" s="2"/>
      <c r="D185" s="35" t="s">
        <v>468</v>
      </c>
      <c r="E185" s="37">
        <v>0.0</v>
      </c>
      <c r="F185" s="36">
        <v>0.0</v>
      </c>
      <c r="G185" s="36">
        <v>0.0</v>
      </c>
      <c r="H185" s="36">
        <v>0.0</v>
      </c>
      <c r="I185" s="36">
        <v>500000.0</v>
      </c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969" t="s">
        <v>678</v>
      </c>
      <c r="Y185" s="967"/>
      <c r="Z185" s="966"/>
      <c r="AA185" s="2"/>
      <c r="AB185" s="2" t="s">
        <v>468</v>
      </c>
      <c r="AC185" s="78">
        <v>500000.0</v>
      </c>
      <c r="AD185" s="2"/>
    </row>
    <row r="186" ht="12.75" customHeight="1">
      <c r="A186" s="33"/>
      <c r="B186" s="29" t="s">
        <v>766</v>
      </c>
      <c r="C186" s="2"/>
      <c r="D186" s="35" t="s">
        <v>468</v>
      </c>
      <c r="E186" s="37">
        <v>0.0</v>
      </c>
      <c r="F186" s="36">
        <v>0.0</v>
      </c>
      <c r="G186" s="36">
        <v>0.0</v>
      </c>
      <c r="H186" s="36">
        <v>0.0</v>
      </c>
      <c r="I186" s="36">
        <v>1000000.0</v>
      </c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969" t="s">
        <v>678</v>
      </c>
      <c r="Y186" s="967"/>
      <c r="Z186" s="966"/>
      <c r="AA186" s="2"/>
      <c r="AB186" s="2" t="s">
        <v>468</v>
      </c>
      <c r="AC186" s="78">
        <v>1000000.0</v>
      </c>
      <c r="AD186" s="2"/>
    </row>
    <row r="187" ht="12.75" customHeight="1">
      <c r="A187" s="33"/>
      <c r="B187" s="29" t="s">
        <v>767</v>
      </c>
      <c r="C187" s="2"/>
      <c r="D187" s="35" t="s">
        <v>474</v>
      </c>
      <c r="E187" s="37">
        <v>0.0</v>
      </c>
      <c r="F187" s="36">
        <v>0.0</v>
      </c>
      <c r="G187" s="36">
        <v>0.0</v>
      </c>
      <c r="H187" s="36">
        <v>0.0</v>
      </c>
      <c r="I187" s="36">
        <v>500000.0</v>
      </c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969" t="s">
        <v>678</v>
      </c>
      <c r="Y187" s="967"/>
      <c r="Z187" s="966"/>
      <c r="AA187" s="2"/>
      <c r="AB187" s="2" t="s">
        <v>474</v>
      </c>
      <c r="AC187" s="78">
        <v>500000.0</v>
      </c>
      <c r="AD187" s="2"/>
    </row>
    <row r="188" ht="12.75" customHeight="1">
      <c r="A188" s="33"/>
      <c r="B188" s="29" t="s">
        <v>768</v>
      </c>
      <c r="C188" s="2"/>
      <c r="D188" s="35" t="s">
        <v>468</v>
      </c>
      <c r="E188" s="37">
        <v>0.0</v>
      </c>
      <c r="F188" s="36">
        <v>0.0</v>
      </c>
      <c r="G188" s="36">
        <v>0.0</v>
      </c>
      <c r="H188" s="36">
        <v>0.0</v>
      </c>
      <c r="I188" s="36">
        <v>1000000.0</v>
      </c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969" t="s">
        <v>678</v>
      </c>
      <c r="Y188" s="967"/>
      <c r="Z188" s="966"/>
      <c r="AA188" s="2"/>
      <c r="AB188" s="2" t="s">
        <v>468</v>
      </c>
      <c r="AC188" s="78">
        <v>1000000.0</v>
      </c>
      <c r="AD188" s="2"/>
    </row>
    <row r="189" ht="12.75" customHeight="1">
      <c r="A189" s="33"/>
      <c r="B189" s="29" t="s">
        <v>769</v>
      </c>
      <c r="C189" s="2"/>
      <c r="D189" s="35" t="s">
        <v>468</v>
      </c>
      <c r="E189" s="37">
        <v>0.0</v>
      </c>
      <c r="F189" s="36">
        <v>0.0</v>
      </c>
      <c r="G189" s="36">
        <v>0.0</v>
      </c>
      <c r="H189" s="36">
        <v>0.0</v>
      </c>
      <c r="I189" s="36">
        <v>1500000.0</v>
      </c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969" t="s">
        <v>678</v>
      </c>
      <c r="Y189" s="967"/>
      <c r="Z189" s="966"/>
      <c r="AA189" s="2"/>
      <c r="AB189" s="2" t="s">
        <v>468</v>
      </c>
      <c r="AC189" s="78">
        <v>1500000.0</v>
      </c>
      <c r="AD189" s="2"/>
    </row>
    <row r="190" ht="12.75" customHeight="1">
      <c r="A190" s="33"/>
      <c r="B190" s="29" t="s">
        <v>770</v>
      </c>
      <c r="C190" s="2"/>
      <c r="D190" s="107"/>
      <c r="E190" s="37"/>
      <c r="F190" s="36"/>
      <c r="G190" s="36"/>
      <c r="H190" s="36"/>
      <c r="I190" s="36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840"/>
      <c r="Y190" s="967"/>
      <c r="Z190" s="966"/>
      <c r="AA190" s="2"/>
      <c r="AB190" s="2" t="s">
        <v>468</v>
      </c>
      <c r="AC190" s="78">
        <v>500000.0</v>
      </c>
      <c r="AD190" s="2"/>
    </row>
    <row r="191" ht="12.75" customHeight="1">
      <c r="A191" s="33"/>
      <c r="B191" s="29" t="s">
        <v>771</v>
      </c>
      <c r="C191" s="2"/>
      <c r="D191" s="35" t="s">
        <v>468</v>
      </c>
      <c r="E191" s="37">
        <v>0.0</v>
      </c>
      <c r="F191" s="36">
        <v>0.0</v>
      </c>
      <c r="G191" s="36">
        <v>0.0</v>
      </c>
      <c r="H191" s="36">
        <v>0.0</v>
      </c>
      <c r="I191" s="36">
        <v>500000.0</v>
      </c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974" t="s">
        <v>680</v>
      </c>
      <c r="Y191" s="967"/>
      <c r="Z191" s="966"/>
      <c r="AA191" s="2"/>
      <c r="AB191" s="2" t="s">
        <v>474</v>
      </c>
      <c r="AC191" s="78">
        <v>985000.0</v>
      </c>
      <c r="AD191" s="2"/>
    </row>
    <row r="192" ht="12.75" customHeight="1">
      <c r="A192" s="33"/>
      <c r="B192" s="29" t="s">
        <v>772</v>
      </c>
      <c r="C192" s="2"/>
      <c r="D192" s="35" t="s">
        <v>474</v>
      </c>
      <c r="E192" s="37">
        <v>0.0</v>
      </c>
      <c r="F192" s="36">
        <v>0.0</v>
      </c>
      <c r="G192" s="36">
        <v>0.0</v>
      </c>
      <c r="H192" s="36">
        <v>0.0</v>
      </c>
      <c r="I192" s="36">
        <v>985000.0</v>
      </c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969" t="s">
        <v>678</v>
      </c>
      <c r="Y192" s="967"/>
      <c r="Z192" s="966"/>
      <c r="AA192" s="2"/>
      <c r="AB192" s="2" t="s">
        <v>468</v>
      </c>
      <c r="AC192" s="78">
        <v>500000.0</v>
      </c>
      <c r="AD192" s="2"/>
    </row>
    <row r="193" ht="12.75" customHeight="1">
      <c r="A193" s="33"/>
      <c r="B193" s="29" t="s">
        <v>773</v>
      </c>
      <c r="C193" s="2"/>
      <c r="D193" s="35" t="s">
        <v>468</v>
      </c>
      <c r="E193" s="37">
        <v>0.0</v>
      </c>
      <c r="F193" s="36">
        <v>0.0</v>
      </c>
      <c r="G193" s="36">
        <v>0.0</v>
      </c>
      <c r="H193" s="36">
        <v>0.0</v>
      </c>
      <c r="I193" s="36">
        <v>500000.0</v>
      </c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969" t="s">
        <v>678</v>
      </c>
      <c r="Y193" s="967"/>
      <c r="Z193" s="966"/>
      <c r="AA193" s="2"/>
      <c r="AB193" s="2"/>
      <c r="AC193" s="78"/>
      <c r="AD193" s="2"/>
    </row>
    <row r="194" ht="12.75" customHeight="1">
      <c r="A194" s="33"/>
      <c r="B194" s="29" t="s">
        <v>774</v>
      </c>
      <c r="C194" s="2"/>
      <c r="D194" s="107"/>
      <c r="E194" s="37"/>
      <c r="F194" s="36"/>
      <c r="G194" s="36"/>
      <c r="H194" s="36"/>
      <c r="I194" s="36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840"/>
      <c r="Y194" s="967"/>
      <c r="Z194" s="966"/>
      <c r="AA194" s="2"/>
      <c r="AB194" s="2"/>
      <c r="AC194" s="78"/>
      <c r="AD194" s="2"/>
    </row>
    <row r="195" ht="12.75" customHeight="1">
      <c r="A195" s="33"/>
      <c r="B195" s="29" t="s">
        <v>775</v>
      </c>
      <c r="C195" s="2"/>
      <c r="D195" s="105" t="s">
        <v>468</v>
      </c>
      <c r="E195" s="37">
        <v>0.0</v>
      </c>
      <c r="F195" s="36">
        <v>0.0</v>
      </c>
      <c r="G195" s="36">
        <v>0.0</v>
      </c>
      <c r="H195" s="36">
        <v>0.0</v>
      </c>
      <c r="I195" s="36">
        <v>575000.0</v>
      </c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974" t="s">
        <v>680</v>
      </c>
      <c r="Y195" s="967"/>
      <c r="Z195" s="966"/>
      <c r="AA195" s="2"/>
      <c r="AB195" s="2" t="s">
        <v>468</v>
      </c>
      <c r="AC195" s="78">
        <v>575000.0</v>
      </c>
      <c r="AD195" s="2"/>
    </row>
    <row r="196" ht="12.75" customHeight="1">
      <c r="A196" s="33"/>
      <c r="B196" s="29" t="s">
        <v>776</v>
      </c>
      <c r="C196" s="2"/>
      <c r="D196" s="105" t="s">
        <v>468</v>
      </c>
      <c r="E196" s="37">
        <v>0.0</v>
      </c>
      <c r="F196" s="36">
        <v>0.0</v>
      </c>
      <c r="G196" s="36">
        <v>0.0</v>
      </c>
      <c r="H196" s="36">
        <v>0.0</v>
      </c>
      <c r="I196" s="36">
        <v>1000000.0</v>
      </c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974" t="s">
        <v>680</v>
      </c>
      <c r="Y196" s="967" t="s">
        <v>777</v>
      </c>
      <c r="Z196" s="966"/>
      <c r="AA196" s="2"/>
      <c r="AB196" s="2" t="s">
        <v>468</v>
      </c>
      <c r="AC196" s="78">
        <v>1000000.0</v>
      </c>
      <c r="AD196" s="2"/>
    </row>
    <row r="197" ht="12.75" customHeight="1">
      <c r="A197" s="33"/>
      <c r="B197" s="29" t="s">
        <v>778</v>
      </c>
      <c r="C197" s="2"/>
      <c r="D197" s="105" t="s">
        <v>468</v>
      </c>
      <c r="E197" s="37">
        <v>0.0</v>
      </c>
      <c r="F197" s="36">
        <v>0.0</v>
      </c>
      <c r="G197" s="36">
        <v>0.0</v>
      </c>
      <c r="H197" s="36">
        <v>0.0</v>
      </c>
      <c r="I197" s="36">
        <v>2000000.0</v>
      </c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974" t="s">
        <v>680</v>
      </c>
      <c r="Y197" s="932" t="s">
        <v>779</v>
      </c>
      <c r="Z197" s="966"/>
      <c r="AA197" s="2"/>
      <c r="AB197" s="2" t="s">
        <v>468</v>
      </c>
      <c r="AC197" s="78">
        <v>2000000.0</v>
      </c>
      <c r="AD197" s="2"/>
    </row>
    <row r="198" ht="12.75" customHeight="1">
      <c r="A198" s="33"/>
      <c r="B198" s="29" t="s">
        <v>780</v>
      </c>
      <c r="C198" s="2"/>
      <c r="D198" s="105" t="s">
        <v>468</v>
      </c>
      <c r="E198" s="37">
        <v>0.0</v>
      </c>
      <c r="F198" s="36">
        <v>0.0</v>
      </c>
      <c r="G198" s="36">
        <v>0.0</v>
      </c>
      <c r="H198" s="36">
        <v>0.0</v>
      </c>
      <c r="I198" s="36">
        <v>1000000.0</v>
      </c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969" t="s">
        <v>678</v>
      </c>
      <c r="Y198" s="932" t="s">
        <v>781</v>
      </c>
      <c r="Z198" s="966"/>
      <c r="AA198" s="2"/>
      <c r="AB198" s="2" t="s">
        <v>468</v>
      </c>
      <c r="AC198" s="78">
        <v>1000000.0</v>
      </c>
      <c r="AD198" s="2"/>
    </row>
    <row r="199" ht="12.75" customHeight="1">
      <c r="A199" s="33"/>
      <c r="B199" s="29" t="s">
        <v>782</v>
      </c>
      <c r="C199" s="2"/>
      <c r="D199" s="105"/>
      <c r="E199" s="37"/>
      <c r="F199" s="36"/>
      <c r="G199" s="36"/>
      <c r="H199" s="36"/>
      <c r="I199" s="36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840"/>
      <c r="Y199" s="967" t="s">
        <v>783</v>
      </c>
      <c r="Z199" s="966"/>
      <c r="AA199" s="2"/>
      <c r="AB199" s="2" t="s">
        <v>468</v>
      </c>
      <c r="AC199" s="78">
        <v>500000.0</v>
      </c>
      <c r="AD199" s="2"/>
    </row>
    <row r="200" ht="12.75" customHeight="1">
      <c r="A200" s="33"/>
      <c r="B200" s="29" t="s">
        <v>784</v>
      </c>
      <c r="C200" s="2"/>
      <c r="D200" s="105" t="s">
        <v>468</v>
      </c>
      <c r="E200" s="37">
        <v>0.0</v>
      </c>
      <c r="F200" s="36">
        <v>0.0</v>
      </c>
      <c r="G200" s="36">
        <v>0.0</v>
      </c>
      <c r="H200" s="36">
        <v>0.0</v>
      </c>
      <c r="I200" s="36">
        <v>1000000.0</v>
      </c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969" t="s">
        <v>678</v>
      </c>
      <c r="Y200" s="967"/>
      <c r="Z200" s="966"/>
      <c r="AA200" s="2"/>
      <c r="AB200" s="2"/>
      <c r="AC200" s="78"/>
      <c r="AD200" s="2"/>
    </row>
    <row r="201" ht="12.75" customHeight="1">
      <c r="A201" s="33"/>
      <c r="B201" s="29" t="s">
        <v>785</v>
      </c>
      <c r="C201" s="2"/>
      <c r="D201" s="105" t="s">
        <v>474</v>
      </c>
      <c r="E201" s="37">
        <v>0.0</v>
      </c>
      <c r="F201" s="36">
        <v>0.0</v>
      </c>
      <c r="G201" s="36">
        <v>0.0</v>
      </c>
      <c r="H201" s="36">
        <v>0.0</v>
      </c>
      <c r="I201" s="36">
        <v>2000000.0</v>
      </c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975" t="s">
        <v>676</v>
      </c>
      <c r="Y201" s="967"/>
      <c r="Z201" s="966"/>
      <c r="AA201" s="2"/>
      <c r="AB201" s="2" t="s">
        <v>468</v>
      </c>
      <c r="AC201" s="78">
        <v>500000.0</v>
      </c>
      <c r="AD201" s="2"/>
    </row>
    <row r="202" ht="12.75" customHeight="1">
      <c r="A202" s="33"/>
      <c r="B202" s="29" t="s">
        <v>786</v>
      </c>
      <c r="C202" s="2"/>
      <c r="D202" s="105" t="s">
        <v>468</v>
      </c>
      <c r="E202" s="37">
        <v>0.0</v>
      </c>
      <c r="F202" s="36">
        <v>0.0</v>
      </c>
      <c r="G202" s="36">
        <v>0.0</v>
      </c>
      <c r="H202" s="36">
        <v>0.0</v>
      </c>
      <c r="I202" s="36">
        <v>500000.0</v>
      </c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969" t="s">
        <v>678</v>
      </c>
      <c r="Y202" s="967"/>
      <c r="Z202" s="966"/>
      <c r="AA202" s="2"/>
      <c r="AB202" s="2" t="s">
        <v>468</v>
      </c>
      <c r="AC202" s="78">
        <v>500000.0</v>
      </c>
      <c r="AD202" s="2"/>
    </row>
    <row r="203" ht="12.75" customHeight="1">
      <c r="A203" s="33"/>
      <c r="B203" s="29" t="s">
        <v>787</v>
      </c>
      <c r="C203" s="2"/>
      <c r="D203" s="105"/>
      <c r="E203" s="37"/>
      <c r="F203" s="36"/>
      <c r="G203" s="36"/>
      <c r="H203" s="36"/>
      <c r="I203" s="36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840"/>
      <c r="Y203" s="967"/>
      <c r="Z203" s="966"/>
      <c r="AA203" s="2"/>
      <c r="AB203" s="2" t="s">
        <v>468</v>
      </c>
      <c r="AC203" s="78">
        <v>500000.0</v>
      </c>
      <c r="AD203" s="2"/>
    </row>
    <row r="204" ht="12.75" customHeight="1">
      <c r="A204" s="33"/>
      <c r="B204" s="29" t="s">
        <v>788</v>
      </c>
      <c r="C204" s="2"/>
      <c r="D204" s="105" t="s">
        <v>468</v>
      </c>
      <c r="E204" s="37">
        <v>0.0</v>
      </c>
      <c r="F204" s="36">
        <v>0.0</v>
      </c>
      <c r="G204" s="36">
        <v>0.0</v>
      </c>
      <c r="H204" s="36">
        <v>0.0</v>
      </c>
      <c r="I204" s="36">
        <v>500000.0</v>
      </c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969" t="s">
        <v>678</v>
      </c>
      <c r="Y204" s="967"/>
      <c r="Z204" s="966"/>
      <c r="AA204" s="2"/>
      <c r="AB204" s="2" t="s">
        <v>474</v>
      </c>
      <c r="AC204" s="78">
        <v>1000000.0</v>
      </c>
      <c r="AD204" s="2"/>
    </row>
    <row r="205" ht="12.75" customHeight="1">
      <c r="A205" s="33"/>
      <c r="B205" s="29" t="s">
        <v>789</v>
      </c>
      <c r="C205" s="2"/>
      <c r="D205" s="107"/>
      <c r="E205" s="37"/>
      <c r="F205" s="36"/>
      <c r="G205" s="36"/>
      <c r="H205" s="36"/>
      <c r="I205" s="36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840"/>
      <c r="Y205" s="967"/>
      <c r="Z205" s="966"/>
      <c r="AA205" s="2"/>
      <c r="AB205" s="2"/>
      <c r="AC205" s="78"/>
      <c r="AD205" s="2"/>
    </row>
    <row r="206" ht="12.75" customHeight="1">
      <c r="A206" s="61"/>
      <c r="B206" s="62" t="s">
        <v>790</v>
      </c>
      <c r="C206" s="256"/>
      <c r="D206" s="27" t="s">
        <v>468</v>
      </c>
      <c r="E206" s="763">
        <v>0.0</v>
      </c>
      <c r="F206" s="65">
        <v>0.0</v>
      </c>
      <c r="G206" s="65">
        <v>0.0</v>
      </c>
      <c r="H206" s="65">
        <v>0.0</v>
      </c>
      <c r="I206" s="65">
        <v>500000.0</v>
      </c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969" t="s">
        <v>678</v>
      </c>
      <c r="Y206" s="967"/>
      <c r="Z206" s="966"/>
      <c r="AA206" s="2"/>
      <c r="AB206" s="2"/>
      <c r="AC206" s="78"/>
      <c r="AD206" s="2"/>
    </row>
    <row r="207" ht="12.75" customHeight="1">
      <c r="A207" s="68"/>
      <c r="B207" s="68"/>
      <c r="C207" s="550"/>
      <c r="D207" s="552"/>
      <c r="E207" s="972"/>
      <c r="F207" s="972"/>
      <c r="G207" s="972"/>
      <c r="H207" s="972"/>
      <c r="I207" s="973"/>
      <c r="J207" s="966"/>
      <c r="K207" s="966"/>
      <c r="L207" s="966"/>
      <c r="M207" s="966"/>
      <c r="N207" s="966"/>
      <c r="O207" s="966"/>
      <c r="P207" s="966"/>
      <c r="Q207" s="966"/>
      <c r="R207" s="966"/>
      <c r="S207" s="966"/>
      <c r="T207" s="966"/>
      <c r="U207" s="966"/>
      <c r="V207" s="966"/>
      <c r="W207" s="966"/>
      <c r="X207" s="840"/>
      <c r="Y207" s="967"/>
      <c r="Z207" s="966"/>
      <c r="AA207" s="2"/>
      <c r="AB207" s="2"/>
      <c r="AC207" s="78"/>
      <c r="AD207" s="2"/>
    </row>
    <row r="208" ht="18.75" customHeight="1">
      <c r="A208" s="2" t="s">
        <v>791</v>
      </c>
      <c r="B208" s="6"/>
      <c r="C208" s="6"/>
      <c r="D208" s="16"/>
      <c r="E208" s="6"/>
      <c r="F208" s="6"/>
      <c r="G208" s="6"/>
      <c r="H208" s="29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16"/>
      <c r="Y208" s="967"/>
      <c r="Z208" s="966"/>
      <c r="AA208" s="2"/>
      <c r="AB208" s="2"/>
      <c r="AC208" s="78"/>
      <c r="AD208" s="2"/>
    </row>
    <row r="209" ht="12.75" customHeight="1">
      <c r="A209" s="9"/>
      <c r="B209" s="2"/>
      <c r="C209" s="2"/>
      <c r="D209" s="3"/>
      <c r="E209" s="2"/>
      <c r="F209" s="2"/>
      <c r="G209" s="2"/>
      <c r="H209" s="9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967"/>
      <c r="Z209" s="966"/>
      <c r="AA209" s="2"/>
      <c r="AB209" s="2"/>
      <c r="AC209" s="78"/>
      <c r="AD209" s="2"/>
    </row>
    <row r="210" ht="15.0" customHeight="1">
      <c r="A210" s="3" t="s">
        <v>350</v>
      </c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967"/>
      <c r="Z210" s="966"/>
      <c r="AA210" s="2"/>
      <c r="AB210" s="2"/>
      <c r="AC210" s="78"/>
      <c r="AD210" s="2"/>
    </row>
    <row r="211" ht="12.75" customHeigh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67"/>
      <c r="Z211" s="966"/>
      <c r="AA211" s="2"/>
      <c r="AB211" s="2"/>
      <c r="AC211" s="78"/>
      <c r="AD211" s="2"/>
    </row>
    <row r="212" ht="12.75" customHeight="1">
      <c r="A212" s="11" t="s">
        <v>364</v>
      </c>
      <c r="B212" s="12"/>
      <c r="C212" s="13"/>
      <c r="D212" s="751" t="s">
        <v>329</v>
      </c>
      <c r="E212" s="14" t="s">
        <v>8</v>
      </c>
      <c r="F212" s="15" t="s">
        <v>9</v>
      </c>
      <c r="G212" s="12"/>
      <c r="H212" s="13"/>
      <c r="I212" s="14" t="s">
        <v>10</v>
      </c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67"/>
      <c r="Z212" s="966"/>
      <c r="AA212" s="2"/>
      <c r="AB212" s="2"/>
      <c r="AC212" s="78"/>
      <c r="AD212" s="2"/>
    </row>
    <row r="213" ht="12.75" customHeight="1">
      <c r="A213" s="18"/>
      <c r="C213" s="19"/>
      <c r="D213" s="641" t="s">
        <v>11</v>
      </c>
      <c r="E213" s="21" t="s">
        <v>12</v>
      </c>
      <c r="F213" s="21" t="s">
        <v>13</v>
      </c>
      <c r="G213" s="22" t="s">
        <v>14</v>
      </c>
      <c r="H213" s="21" t="s">
        <v>15</v>
      </c>
      <c r="I213" s="21" t="s">
        <v>16</v>
      </c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67"/>
      <c r="Z213" s="966"/>
      <c r="AA213" s="2"/>
      <c r="AB213" s="2"/>
      <c r="AC213" s="78"/>
      <c r="AD213" s="2"/>
    </row>
    <row r="214" ht="12.75" customHeight="1">
      <c r="A214" s="23"/>
      <c r="B214" s="24"/>
      <c r="C214" s="25"/>
      <c r="D214" s="931"/>
      <c r="E214" s="26" t="s">
        <v>17</v>
      </c>
      <c r="F214" s="27" t="s">
        <v>17</v>
      </c>
      <c r="G214" s="27" t="s">
        <v>18</v>
      </c>
      <c r="H214" s="27" t="s">
        <v>18</v>
      </c>
      <c r="I214" s="27" t="s">
        <v>18</v>
      </c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967"/>
      <c r="Z214" s="966"/>
      <c r="AA214" s="2"/>
      <c r="AB214" s="2"/>
      <c r="AC214" s="78"/>
      <c r="AD214" s="2"/>
    </row>
    <row r="215" ht="12.75" customHeight="1">
      <c r="A215" s="33"/>
      <c r="B215" s="29" t="s">
        <v>792</v>
      </c>
      <c r="C215" s="2"/>
      <c r="D215" s="35" t="s">
        <v>474</v>
      </c>
      <c r="E215" s="37">
        <v>0.0</v>
      </c>
      <c r="F215" s="36">
        <v>0.0</v>
      </c>
      <c r="G215" s="36">
        <v>0.0</v>
      </c>
      <c r="H215" s="36">
        <v>0.0</v>
      </c>
      <c r="I215" s="58">
        <v>1000000.0</v>
      </c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969" t="s">
        <v>678</v>
      </c>
      <c r="Y215" s="967"/>
      <c r="Z215" s="966"/>
      <c r="AA215" s="2"/>
      <c r="AB215" s="2"/>
      <c r="AC215" s="78"/>
      <c r="AD215" s="2"/>
    </row>
    <row r="216" ht="12.75" customHeight="1">
      <c r="A216" s="33"/>
      <c r="B216" s="29" t="s">
        <v>793</v>
      </c>
      <c r="C216" s="2"/>
      <c r="D216" s="35" t="s">
        <v>474</v>
      </c>
      <c r="E216" s="36">
        <v>0.0</v>
      </c>
      <c r="F216" s="36">
        <v>0.0</v>
      </c>
      <c r="G216" s="36">
        <v>0.0</v>
      </c>
      <c r="H216" s="36">
        <v>0.0</v>
      </c>
      <c r="I216" s="58">
        <v>400000.0</v>
      </c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969" t="s">
        <v>678</v>
      </c>
      <c r="Y216" s="967"/>
      <c r="Z216" s="966"/>
      <c r="AA216" s="2"/>
      <c r="AB216" s="2" t="s">
        <v>474</v>
      </c>
      <c r="AC216" s="78">
        <v>400000.0</v>
      </c>
      <c r="AD216" s="2"/>
    </row>
    <row r="217" ht="12.75" customHeight="1">
      <c r="A217" s="33"/>
      <c r="B217" s="29" t="s">
        <v>794</v>
      </c>
      <c r="C217" s="2"/>
      <c r="D217" s="35" t="s">
        <v>468</v>
      </c>
      <c r="E217" s="36">
        <v>0.0</v>
      </c>
      <c r="F217" s="36">
        <v>0.0</v>
      </c>
      <c r="G217" s="36">
        <v>0.0</v>
      </c>
      <c r="H217" s="36">
        <v>0.0</v>
      </c>
      <c r="I217" s="58">
        <v>700000.0</v>
      </c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976" t="s">
        <v>680</v>
      </c>
      <c r="Y217" s="967"/>
      <c r="Z217" s="966"/>
      <c r="AA217" s="2"/>
      <c r="AB217" s="2" t="s">
        <v>468</v>
      </c>
      <c r="AC217" s="78">
        <v>700000.0</v>
      </c>
      <c r="AD217" s="2"/>
    </row>
    <row r="218" ht="12.75" customHeight="1">
      <c r="A218" s="33"/>
      <c r="B218" s="128" t="s">
        <v>795</v>
      </c>
      <c r="C218" s="2"/>
      <c r="D218" s="35" t="s">
        <v>468</v>
      </c>
      <c r="E218" s="36">
        <v>0.0</v>
      </c>
      <c r="F218" s="36">
        <v>0.0</v>
      </c>
      <c r="G218" s="36">
        <v>0.0</v>
      </c>
      <c r="H218" s="36">
        <v>0.0</v>
      </c>
      <c r="I218" s="58">
        <v>1000000.0</v>
      </c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976" t="s">
        <v>680</v>
      </c>
      <c r="Y218" s="967"/>
      <c r="Z218" s="966"/>
      <c r="AA218" s="2"/>
      <c r="AB218" s="2" t="s">
        <v>468</v>
      </c>
      <c r="AC218" s="78">
        <v>1000000.0</v>
      </c>
      <c r="AD218" s="2"/>
    </row>
    <row r="219" ht="12.75" customHeight="1">
      <c r="A219" s="33"/>
      <c r="B219" s="29" t="s">
        <v>796</v>
      </c>
      <c r="C219" s="2"/>
      <c r="D219" s="107"/>
      <c r="E219" s="36"/>
      <c r="F219" s="36"/>
      <c r="G219" s="36"/>
      <c r="H219" s="36"/>
      <c r="I219" s="58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840"/>
      <c r="Y219" s="967"/>
      <c r="Z219" s="966"/>
      <c r="AA219" s="2"/>
      <c r="AB219" s="2" t="s">
        <v>474</v>
      </c>
      <c r="AC219" s="78">
        <v>1000000.0</v>
      </c>
      <c r="AD219" s="2"/>
    </row>
    <row r="220" ht="12.75" customHeight="1">
      <c r="A220" s="33"/>
      <c r="B220" s="29" t="s">
        <v>797</v>
      </c>
      <c r="C220" s="2"/>
      <c r="D220" s="35" t="s">
        <v>474</v>
      </c>
      <c r="E220" s="36">
        <v>0.0</v>
      </c>
      <c r="F220" s="36">
        <v>0.0</v>
      </c>
      <c r="G220" s="36">
        <v>0.0</v>
      </c>
      <c r="H220" s="36">
        <v>0.0</v>
      </c>
      <c r="I220" s="58">
        <v>1000000.0</v>
      </c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969" t="s">
        <v>678</v>
      </c>
      <c r="Y220" s="967"/>
      <c r="Z220" s="966"/>
      <c r="AA220" s="2"/>
      <c r="AB220" s="2" t="s">
        <v>468</v>
      </c>
      <c r="AC220" s="78">
        <v>500000.0</v>
      </c>
      <c r="AD220" s="2"/>
    </row>
    <row r="221" ht="12.75" customHeight="1">
      <c r="A221" s="33"/>
      <c r="B221" s="29" t="s">
        <v>798</v>
      </c>
      <c r="C221" s="2"/>
      <c r="D221" s="35" t="s">
        <v>468</v>
      </c>
      <c r="E221" s="36">
        <v>0.0</v>
      </c>
      <c r="F221" s="36">
        <v>0.0</v>
      </c>
      <c r="G221" s="36">
        <v>0.0</v>
      </c>
      <c r="H221" s="36">
        <v>0.0</v>
      </c>
      <c r="I221" s="58">
        <v>500000.0</v>
      </c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969" t="s">
        <v>678</v>
      </c>
      <c r="Y221" s="967"/>
      <c r="Z221" s="966"/>
      <c r="AA221" s="2"/>
      <c r="AB221" s="2" t="s">
        <v>468</v>
      </c>
      <c r="AC221" s="78">
        <v>4000000.0</v>
      </c>
      <c r="AD221" s="2"/>
    </row>
    <row r="222" ht="12.75" customHeight="1">
      <c r="A222" s="33"/>
      <c r="B222" s="29" t="s">
        <v>799</v>
      </c>
      <c r="C222" s="2"/>
      <c r="D222" s="35" t="s">
        <v>468</v>
      </c>
      <c r="E222" s="36">
        <v>0.0</v>
      </c>
      <c r="F222" s="36">
        <v>0.0</v>
      </c>
      <c r="G222" s="36">
        <v>0.0</v>
      </c>
      <c r="H222" s="36">
        <v>0.0</v>
      </c>
      <c r="I222" s="58">
        <v>4000000.0</v>
      </c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976" t="s">
        <v>680</v>
      </c>
      <c r="Y222" s="967"/>
      <c r="Z222" s="966"/>
      <c r="AA222" s="2"/>
      <c r="AB222" s="2" t="s">
        <v>468</v>
      </c>
      <c r="AC222" s="78">
        <v>2000000.0</v>
      </c>
      <c r="AD222" s="2"/>
    </row>
    <row r="223" ht="12.75" customHeight="1">
      <c r="A223" s="33"/>
      <c r="B223" s="29" t="s">
        <v>800</v>
      </c>
      <c r="C223" s="2"/>
      <c r="D223" s="35" t="s">
        <v>468</v>
      </c>
      <c r="E223" s="36">
        <v>0.0</v>
      </c>
      <c r="F223" s="36">
        <v>0.0</v>
      </c>
      <c r="G223" s="36">
        <v>0.0</v>
      </c>
      <c r="H223" s="36">
        <v>0.0</v>
      </c>
      <c r="I223" s="58">
        <v>2000000.0</v>
      </c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976" t="s">
        <v>680</v>
      </c>
      <c r="Y223" s="967"/>
      <c r="Z223" s="966"/>
      <c r="AA223" s="2"/>
      <c r="AB223" s="2" t="s">
        <v>468</v>
      </c>
      <c r="AC223" s="78">
        <v>4000000.0</v>
      </c>
      <c r="AD223" s="2"/>
    </row>
    <row r="224" ht="12.75" customHeight="1">
      <c r="A224" s="33"/>
      <c r="B224" s="29" t="s">
        <v>801</v>
      </c>
      <c r="C224" s="2"/>
      <c r="D224" s="105" t="s">
        <v>468</v>
      </c>
      <c r="E224" s="36">
        <v>0.0</v>
      </c>
      <c r="F224" s="36">
        <v>0.0</v>
      </c>
      <c r="G224" s="36">
        <v>0.0</v>
      </c>
      <c r="H224" s="36">
        <v>0.0</v>
      </c>
      <c r="I224" s="58">
        <v>4000000.0</v>
      </c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976" t="s">
        <v>680</v>
      </c>
      <c r="Y224" s="967"/>
      <c r="Z224" s="966"/>
      <c r="AA224" s="2"/>
      <c r="AB224" s="2" t="s">
        <v>468</v>
      </c>
      <c r="AC224" s="78">
        <v>2000000.0</v>
      </c>
      <c r="AD224" s="2"/>
    </row>
    <row r="225" ht="12.75" customHeight="1">
      <c r="A225" s="33"/>
      <c r="B225" s="29" t="s">
        <v>802</v>
      </c>
      <c r="C225" s="2"/>
      <c r="D225" s="105" t="s">
        <v>468</v>
      </c>
      <c r="E225" s="36">
        <v>0.0</v>
      </c>
      <c r="F225" s="36">
        <v>0.0</v>
      </c>
      <c r="G225" s="36">
        <v>0.0</v>
      </c>
      <c r="H225" s="36">
        <v>0.0</v>
      </c>
      <c r="I225" s="58">
        <v>2000000.0</v>
      </c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976" t="s">
        <v>680</v>
      </c>
      <c r="Y225" s="967"/>
      <c r="Z225" s="966"/>
      <c r="AA225" s="2"/>
      <c r="AB225" s="2" t="s">
        <v>468</v>
      </c>
      <c r="AC225" s="78">
        <v>800000.0</v>
      </c>
      <c r="AD225" s="2"/>
    </row>
    <row r="226" ht="12.75" customHeight="1">
      <c r="A226" s="33"/>
      <c r="B226" s="128" t="s">
        <v>803</v>
      </c>
      <c r="C226" s="2"/>
      <c r="D226" s="105" t="s">
        <v>468</v>
      </c>
      <c r="E226" s="36">
        <v>0.0</v>
      </c>
      <c r="F226" s="36">
        <v>0.0</v>
      </c>
      <c r="G226" s="36">
        <v>0.0</v>
      </c>
      <c r="H226" s="36">
        <v>0.0</v>
      </c>
      <c r="I226" s="58">
        <v>800000.0</v>
      </c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976" t="s">
        <v>680</v>
      </c>
      <c r="Y226" s="967"/>
      <c r="Z226" s="966"/>
      <c r="AA226" s="2"/>
      <c r="AB226" s="2" t="s">
        <v>468</v>
      </c>
      <c r="AC226" s="78">
        <v>1500000.0</v>
      </c>
      <c r="AD226" s="2"/>
    </row>
    <row r="227" ht="12.75" customHeight="1">
      <c r="A227" s="33"/>
      <c r="B227" s="29" t="s">
        <v>804</v>
      </c>
      <c r="C227" s="2"/>
      <c r="D227" s="105" t="s">
        <v>468</v>
      </c>
      <c r="E227" s="36">
        <v>0.0</v>
      </c>
      <c r="F227" s="36">
        <v>0.0</v>
      </c>
      <c r="G227" s="36">
        <v>0.0</v>
      </c>
      <c r="H227" s="36">
        <v>0.0</v>
      </c>
      <c r="I227" s="58">
        <v>1500000.0</v>
      </c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976" t="s">
        <v>680</v>
      </c>
      <c r="Y227" s="967"/>
      <c r="Z227" s="966"/>
      <c r="AA227" s="2"/>
      <c r="AB227" s="2" t="s">
        <v>468</v>
      </c>
      <c r="AC227" s="78">
        <v>1500000.0</v>
      </c>
      <c r="AD227" s="2"/>
    </row>
    <row r="228" ht="12.75" customHeight="1">
      <c r="A228" s="33"/>
      <c r="B228" s="29" t="s">
        <v>805</v>
      </c>
      <c r="C228" s="2"/>
      <c r="D228" s="105" t="s">
        <v>468</v>
      </c>
      <c r="E228" s="36">
        <v>0.0</v>
      </c>
      <c r="F228" s="36">
        <v>0.0</v>
      </c>
      <c r="G228" s="36">
        <v>0.0</v>
      </c>
      <c r="H228" s="36">
        <v>0.0</v>
      </c>
      <c r="I228" s="58">
        <v>1500000.0</v>
      </c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976" t="s">
        <v>680</v>
      </c>
      <c r="Y228" s="967"/>
      <c r="Z228" s="966"/>
      <c r="AA228" s="2"/>
      <c r="AB228" s="2"/>
      <c r="AC228" s="78"/>
      <c r="AD228" s="2"/>
    </row>
    <row r="229" ht="12.75" customHeight="1">
      <c r="A229" s="33"/>
      <c r="B229" s="29" t="s">
        <v>806</v>
      </c>
      <c r="C229" s="2"/>
      <c r="D229" s="105" t="s">
        <v>468</v>
      </c>
      <c r="E229" s="36">
        <v>0.0</v>
      </c>
      <c r="F229" s="36">
        <v>0.0</v>
      </c>
      <c r="G229" s="36">
        <v>0.0</v>
      </c>
      <c r="H229" s="36">
        <v>0.0</v>
      </c>
      <c r="I229" s="58">
        <v>3000000.0</v>
      </c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976" t="s">
        <v>680</v>
      </c>
      <c r="Y229" s="967"/>
      <c r="Z229" s="966"/>
      <c r="AA229" s="2"/>
      <c r="AB229" s="2" t="s">
        <v>468</v>
      </c>
      <c r="AC229" s="78">
        <v>3000000.0</v>
      </c>
      <c r="AD229" s="2"/>
    </row>
    <row r="230" ht="12.75" customHeight="1">
      <c r="A230" s="20"/>
      <c r="B230" s="209" t="s">
        <v>807</v>
      </c>
      <c r="C230" s="104"/>
      <c r="D230" s="16" t="s">
        <v>389</v>
      </c>
      <c r="E230" s="81">
        <v>0.0</v>
      </c>
      <c r="F230" s="462">
        <v>0.0</v>
      </c>
      <c r="G230" s="461">
        <v>0.0</v>
      </c>
      <c r="H230" s="462">
        <v>0.0</v>
      </c>
      <c r="I230" s="113">
        <v>500000.0</v>
      </c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976" t="s">
        <v>680</v>
      </c>
      <c r="Y230" s="967"/>
      <c r="Z230" s="966"/>
      <c r="AA230" s="2"/>
      <c r="AB230" s="2"/>
      <c r="AC230" s="78"/>
      <c r="AD230" s="2"/>
    </row>
    <row r="231" ht="12.75" customHeight="1">
      <c r="A231" s="33"/>
      <c r="B231" s="29" t="s">
        <v>808</v>
      </c>
      <c r="C231" s="2"/>
      <c r="D231" s="105"/>
      <c r="E231" s="36"/>
      <c r="F231" s="36"/>
      <c r="G231" s="36"/>
      <c r="H231" s="36"/>
      <c r="I231" s="58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204"/>
      <c r="Y231" s="967"/>
      <c r="Z231" s="966"/>
      <c r="AA231" s="2"/>
      <c r="AB231" s="2" t="s">
        <v>468</v>
      </c>
      <c r="AC231" s="78">
        <v>1000000.0</v>
      </c>
      <c r="AD231" s="2"/>
    </row>
    <row r="232" ht="12.75" customHeight="1">
      <c r="A232" s="33"/>
      <c r="B232" s="29" t="s">
        <v>809</v>
      </c>
      <c r="C232" s="2"/>
      <c r="D232" s="105" t="s">
        <v>468</v>
      </c>
      <c r="E232" s="36">
        <v>0.0</v>
      </c>
      <c r="F232" s="36">
        <v>0.0</v>
      </c>
      <c r="G232" s="36">
        <v>0.0</v>
      </c>
      <c r="H232" s="36">
        <v>0.0</v>
      </c>
      <c r="I232" s="58">
        <v>1000000.0</v>
      </c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977" t="s">
        <v>678</v>
      </c>
      <c r="Y232" s="967"/>
      <c r="Z232" s="966"/>
      <c r="AA232" s="2"/>
      <c r="AB232" s="2"/>
      <c r="AC232" s="78"/>
      <c r="AD232" s="2"/>
    </row>
    <row r="233" ht="12.75" customHeight="1">
      <c r="A233" s="33"/>
      <c r="B233" s="29" t="s">
        <v>810</v>
      </c>
      <c r="C233" s="2"/>
      <c r="D233" s="105" t="s">
        <v>468</v>
      </c>
      <c r="E233" s="36">
        <v>0.0</v>
      </c>
      <c r="F233" s="36">
        <v>0.0</v>
      </c>
      <c r="G233" s="36">
        <v>0.0</v>
      </c>
      <c r="H233" s="36">
        <v>0.0</v>
      </c>
      <c r="I233" s="58">
        <v>1100000.0</v>
      </c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976" t="s">
        <v>680</v>
      </c>
      <c r="Y233" s="967"/>
      <c r="Z233" s="966"/>
      <c r="AA233" s="2"/>
      <c r="AB233" s="2" t="s">
        <v>468</v>
      </c>
      <c r="AC233" s="78">
        <v>1100000.0</v>
      </c>
      <c r="AD233" s="2"/>
    </row>
    <row r="234" ht="12.75" customHeight="1">
      <c r="A234" s="33"/>
      <c r="B234" s="29" t="s">
        <v>811</v>
      </c>
      <c r="C234" s="2"/>
      <c r="D234" s="105" t="s">
        <v>468</v>
      </c>
      <c r="E234" s="36">
        <v>0.0</v>
      </c>
      <c r="F234" s="36">
        <v>0.0</v>
      </c>
      <c r="G234" s="36">
        <v>0.0</v>
      </c>
      <c r="H234" s="36">
        <v>0.0</v>
      </c>
      <c r="I234" s="58">
        <v>1000000.0</v>
      </c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976" t="s">
        <v>680</v>
      </c>
      <c r="Y234" s="967"/>
      <c r="Z234" s="966"/>
      <c r="AA234" s="2"/>
      <c r="AB234" s="2" t="s">
        <v>468</v>
      </c>
      <c r="AC234" s="78">
        <v>1000000.0</v>
      </c>
      <c r="AD234" s="2"/>
    </row>
    <row r="235" ht="12.75" customHeight="1">
      <c r="A235" s="33"/>
      <c r="B235" s="29" t="s">
        <v>812</v>
      </c>
      <c r="C235" s="2"/>
      <c r="D235" s="105" t="s">
        <v>468</v>
      </c>
      <c r="E235" s="36">
        <v>0.0</v>
      </c>
      <c r="F235" s="36">
        <v>0.0</v>
      </c>
      <c r="G235" s="36">
        <v>0.0</v>
      </c>
      <c r="H235" s="36">
        <v>0.0</v>
      </c>
      <c r="I235" s="58">
        <v>1500000.0</v>
      </c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976" t="s">
        <v>680</v>
      </c>
      <c r="Y235" s="967"/>
      <c r="Z235" s="966"/>
      <c r="AA235" s="2"/>
      <c r="AB235" s="2" t="s">
        <v>468</v>
      </c>
      <c r="AC235" s="78">
        <v>1500000.0</v>
      </c>
      <c r="AD235" s="2"/>
    </row>
    <row r="236" ht="12.75" customHeight="1">
      <c r="A236" s="33"/>
      <c r="B236" s="29" t="s">
        <v>813</v>
      </c>
      <c r="C236" s="2"/>
      <c r="D236" s="105" t="s">
        <v>474</v>
      </c>
      <c r="E236" s="36">
        <v>0.0</v>
      </c>
      <c r="F236" s="36">
        <v>0.0</v>
      </c>
      <c r="G236" s="36">
        <v>0.0</v>
      </c>
      <c r="H236" s="36">
        <v>0.0</v>
      </c>
      <c r="I236" s="58">
        <v>1000000.0</v>
      </c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977" t="s">
        <v>678</v>
      </c>
      <c r="Y236" s="967"/>
      <c r="Z236" s="966"/>
      <c r="AA236" s="2"/>
      <c r="AB236" s="2" t="s">
        <v>474</v>
      </c>
      <c r="AC236" s="78">
        <v>1000000.0</v>
      </c>
      <c r="AD236" s="2"/>
    </row>
    <row r="237" ht="12.75" customHeight="1">
      <c r="A237" s="33"/>
      <c r="B237" s="29" t="s">
        <v>814</v>
      </c>
      <c r="C237" s="2"/>
      <c r="D237" s="105"/>
      <c r="E237" s="460"/>
      <c r="F237" s="460"/>
      <c r="G237" s="460"/>
      <c r="H237" s="39"/>
      <c r="I237" s="58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204"/>
      <c r="Y237" s="967"/>
      <c r="Z237" s="966"/>
      <c r="AA237" s="2"/>
      <c r="AB237" s="2" t="s">
        <v>468</v>
      </c>
      <c r="AC237" s="78">
        <v>1500000.0</v>
      </c>
      <c r="AD237" s="2"/>
    </row>
    <row r="238" ht="12.75" customHeight="1">
      <c r="A238" s="33"/>
      <c r="B238" s="29" t="s">
        <v>815</v>
      </c>
      <c r="C238" s="2"/>
      <c r="D238" s="105" t="s">
        <v>468</v>
      </c>
      <c r="E238" s="36">
        <v>0.0</v>
      </c>
      <c r="F238" s="36">
        <v>0.0</v>
      </c>
      <c r="G238" s="36">
        <v>0.0</v>
      </c>
      <c r="H238" s="36">
        <v>0.0</v>
      </c>
      <c r="I238" s="58">
        <v>1500000.0</v>
      </c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976" t="s">
        <v>680</v>
      </c>
      <c r="Y238" s="967"/>
      <c r="Z238" s="966"/>
      <c r="AA238" s="2"/>
      <c r="AB238" s="2"/>
      <c r="AC238" s="78"/>
      <c r="AD238" s="2"/>
    </row>
    <row r="239" ht="12.75" customHeight="1">
      <c r="A239" s="33"/>
      <c r="B239" s="29" t="s">
        <v>816</v>
      </c>
      <c r="C239" s="2"/>
      <c r="D239" s="105" t="s">
        <v>474</v>
      </c>
      <c r="E239" s="36">
        <v>0.0</v>
      </c>
      <c r="F239" s="36">
        <v>0.0</v>
      </c>
      <c r="G239" s="36">
        <v>0.0</v>
      </c>
      <c r="H239" s="36">
        <v>0.0</v>
      </c>
      <c r="I239" s="58">
        <v>500000.0</v>
      </c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977" t="s">
        <v>678</v>
      </c>
      <c r="Y239" s="967"/>
      <c r="Z239" s="966"/>
      <c r="AA239" s="2"/>
      <c r="AB239" s="2"/>
      <c r="AC239" s="78"/>
      <c r="AD239" s="2"/>
    </row>
    <row r="240" ht="12.75" customHeight="1">
      <c r="A240" s="33"/>
      <c r="B240" s="29" t="s">
        <v>817</v>
      </c>
      <c r="C240" s="2"/>
      <c r="D240" s="105" t="s">
        <v>468</v>
      </c>
      <c r="E240" s="36">
        <v>0.0</v>
      </c>
      <c r="F240" s="36">
        <v>0.0</v>
      </c>
      <c r="G240" s="36">
        <v>0.0</v>
      </c>
      <c r="H240" s="36">
        <v>0.0</v>
      </c>
      <c r="I240" s="58">
        <v>2500000.0</v>
      </c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976" t="s">
        <v>680</v>
      </c>
      <c r="Y240" s="967"/>
      <c r="Z240" s="966"/>
      <c r="AA240" s="2"/>
      <c r="AB240" s="2"/>
      <c r="AC240" s="78"/>
      <c r="AD240" s="2"/>
    </row>
    <row r="241" ht="12.75" customHeight="1">
      <c r="A241" s="33"/>
      <c r="B241" s="29" t="s">
        <v>818</v>
      </c>
      <c r="C241" s="2"/>
      <c r="D241" s="105"/>
      <c r="E241" s="460"/>
      <c r="F241" s="460"/>
      <c r="G241" s="460"/>
      <c r="H241" s="39"/>
      <c r="I241" s="58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204"/>
      <c r="Y241" s="967"/>
      <c r="Z241" s="966"/>
      <c r="AA241" s="2"/>
      <c r="AB241" s="2"/>
      <c r="AC241" s="78"/>
      <c r="AD241" s="2"/>
    </row>
    <row r="242" ht="12.75" customHeight="1">
      <c r="A242" s="33"/>
      <c r="B242" s="29" t="s">
        <v>819</v>
      </c>
      <c r="C242" s="2"/>
      <c r="D242" s="105" t="s">
        <v>468</v>
      </c>
      <c r="E242" s="36">
        <v>0.0</v>
      </c>
      <c r="F242" s="36">
        <v>0.0</v>
      </c>
      <c r="G242" s="36">
        <v>0.0</v>
      </c>
      <c r="H242" s="36">
        <v>0.0</v>
      </c>
      <c r="I242" s="58">
        <v>600000.0</v>
      </c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969" t="s">
        <v>678</v>
      </c>
      <c r="Y242" s="967"/>
      <c r="Z242" s="966"/>
      <c r="AA242" s="2"/>
      <c r="AB242" s="2"/>
      <c r="AC242" s="78"/>
      <c r="AD242" s="2"/>
    </row>
    <row r="243" ht="12.75" customHeight="1">
      <c r="A243" s="33"/>
      <c r="B243" s="29" t="s">
        <v>820</v>
      </c>
      <c r="C243" s="2"/>
      <c r="D243" s="105"/>
      <c r="E243" s="460"/>
      <c r="F243" s="460"/>
      <c r="G243" s="460"/>
      <c r="H243" s="39"/>
      <c r="I243" s="58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204"/>
      <c r="Y243" s="967"/>
      <c r="Z243" s="966"/>
      <c r="AA243" s="2"/>
      <c r="AB243" s="2"/>
      <c r="AC243" s="78"/>
      <c r="AD243" s="2"/>
    </row>
    <row r="244" ht="12.75" customHeight="1">
      <c r="A244" s="33"/>
      <c r="B244" s="29" t="s">
        <v>821</v>
      </c>
      <c r="C244" s="2"/>
      <c r="D244" s="105" t="s">
        <v>468</v>
      </c>
      <c r="E244" s="36">
        <v>0.0</v>
      </c>
      <c r="F244" s="36">
        <v>0.0</v>
      </c>
      <c r="G244" s="36">
        <v>0.0</v>
      </c>
      <c r="H244" s="36">
        <v>0.0</v>
      </c>
      <c r="I244" s="58">
        <v>400000.0</v>
      </c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969" t="s">
        <v>678</v>
      </c>
      <c r="Y244" s="967"/>
      <c r="Z244" s="966"/>
      <c r="AA244" s="2"/>
      <c r="AB244" s="2"/>
      <c r="AC244" s="78"/>
      <c r="AD244" s="2"/>
    </row>
    <row r="245" ht="12.75" customHeight="1">
      <c r="A245" s="33"/>
      <c r="B245" s="29" t="s">
        <v>822</v>
      </c>
      <c r="C245" s="2"/>
      <c r="D245" s="105"/>
      <c r="E245" s="460"/>
      <c r="F245" s="460"/>
      <c r="G245" s="460"/>
      <c r="H245" s="39"/>
      <c r="I245" s="58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204"/>
      <c r="Y245" s="967"/>
      <c r="Z245" s="966"/>
      <c r="AA245" s="2"/>
      <c r="AB245" s="2"/>
      <c r="AC245" s="78"/>
      <c r="AD245" s="2"/>
    </row>
    <row r="246" ht="12.75" customHeight="1">
      <c r="A246" s="61"/>
      <c r="B246" s="62" t="s">
        <v>823</v>
      </c>
      <c r="C246" s="256"/>
      <c r="D246" s="27" t="s">
        <v>468</v>
      </c>
      <c r="E246" s="65">
        <v>0.0</v>
      </c>
      <c r="F246" s="65">
        <v>0.0</v>
      </c>
      <c r="G246" s="65">
        <v>0.0</v>
      </c>
      <c r="H246" s="65">
        <v>0.0</v>
      </c>
      <c r="I246" s="508">
        <v>1000000.0</v>
      </c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978" t="s">
        <v>680</v>
      </c>
      <c r="Y246" s="967"/>
      <c r="Z246" s="966"/>
      <c r="AA246" s="2"/>
      <c r="AB246" s="2"/>
      <c r="AC246" s="78"/>
      <c r="AD246" s="2"/>
    </row>
    <row r="247" ht="12.75" customHeight="1">
      <c r="A247" s="2"/>
      <c r="B247" s="2"/>
      <c r="C247" s="2"/>
      <c r="D247" s="3"/>
      <c r="E247" s="2"/>
      <c r="F247" s="2"/>
      <c r="G247" s="2"/>
      <c r="H247" s="2"/>
      <c r="I247" s="979"/>
      <c r="J247" s="979"/>
      <c r="K247" s="979"/>
      <c r="L247" s="979"/>
      <c r="M247" s="979"/>
      <c r="N247" s="979"/>
      <c r="O247" s="979"/>
      <c r="P247" s="979"/>
      <c r="Q247" s="979"/>
      <c r="R247" s="979"/>
      <c r="S247" s="979"/>
      <c r="T247" s="979"/>
      <c r="U247" s="979"/>
      <c r="V247" s="979"/>
      <c r="W247" s="979"/>
      <c r="X247" s="3"/>
      <c r="Y247" s="967"/>
      <c r="Z247" s="966"/>
      <c r="AA247" s="2"/>
      <c r="AB247" s="2"/>
      <c r="AC247" s="78"/>
      <c r="AD247" s="2"/>
    </row>
    <row r="248" ht="17.25" customHeight="1">
      <c r="A248" s="6" t="s">
        <v>824</v>
      </c>
      <c r="B248" s="6"/>
      <c r="C248" s="6"/>
      <c r="D248" s="16"/>
      <c r="E248" s="6"/>
      <c r="F248" s="6"/>
      <c r="G248" s="6"/>
      <c r="H248" s="29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16"/>
      <c r="Y248" s="967"/>
      <c r="Z248" s="966"/>
      <c r="AA248" s="2"/>
      <c r="AB248" s="2"/>
      <c r="AC248" s="78"/>
      <c r="AD248" s="2"/>
    </row>
    <row r="249" ht="12.75" customHeight="1">
      <c r="A249" s="9"/>
      <c r="B249" s="2"/>
      <c r="C249" s="2"/>
      <c r="D249" s="3"/>
      <c r="E249" s="2"/>
      <c r="F249" s="2"/>
      <c r="G249" s="2"/>
      <c r="H249" s="9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967"/>
      <c r="Z249" s="966"/>
      <c r="AA249" s="2"/>
      <c r="AB249" s="2"/>
      <c r="AC249" s="78"/>
      <c r="AD249" s="2"/>
    </row>
    <row r="250" ht="12.75" customHeight="1">
      <c r="A250" s="3" t="s">
        <v>350</v>
      </c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967"/>
      <c r="Z250" s="966"/>
      <c r="AA250" s="2"/>
      <c r="AB250" s="2"/>
      <c r="AC250" s="78"/>
      <c r="AD250" s="2"/>
    </row>
    <row r="251" ht="12.75" customHeight="1">
      <c r="A251" s="93"/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67"/>
      <c r="Z251" s="966"/>
      <c r="AA251" s="2"/>
      <c r="AB251" s="2"/>
      <c r="AC251" s="78"/>
      <c r="AD251" s="2"/>
    </row>
    <row r="252" ht="12.75" customHeight="1">
      <c r="A252" s="11" t="s">
        <v>364</v>
      </c>
      <c r="B252" s="12"/>
      <c r="C252" s="13"/>
      <c r="D252" s="751" t="s">
        <v>329</v>
      </c>
      <c r="E252" s="14" t="s">
        <v>8</v>
      </c>
      <c r="F252" s="15" t="s">
        <v>9</v>
      </c>
      <c r="G252" s="12"/>
      <c r="H252" s="13"/>
      <c r="I252" s="14" t="s">
        <v>10</v>
      </c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67"/>
      <c r="Z252" s="966"/>
      <c r="AA252" s="2"/>
      <c r="AB252" s="2"/>
      <c r="AC252" s="78"/>
      <c r="AD252" s="2"/>
    </row>
    <row r="253" ht="12.75" customHeight="1">
      <c r="A253" s="18"/>
      <c r="C253" s="19"/>
      <c r="D253" s="641" t="s">
        <v>11</v>
      </c>
      <c r="E253" s="21" t="s">
        <v>12</v>
      </c>
      <c r="F253" s="21" t="s">
        <v>13</v>
      </c>
      <c r="G253" s="22" t="s">
        <v>14</v>
      </c>
      <c r="H253" s="21" t="s">
        <v>15</v>
      </c>
      <c r="I253" s="21" t="s">
        <v>16</v>
      </c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67"/>
      <c r="Z253" s="966"/>
      <c r="AA253" s="2"/>
      <c r="AB253" s="2"/>
      <c r="AC253" s="78"/>
      <c r="AD253" s="2"/>
    </row>
    <row r="254" ht="12.75" customHeight="1">
      <c r="A254" s="23"/>
      <c r="B254" s="24"/>
      <c r="C254" s="25"/>
      <c r="D254" s="931"/>
      <c r="E254" s="26" t="s">
        <v>17</v>
      </c>
      <c r="F254" s="27" t="s">
        <v>17</v>
      </c>
      <c r="G254" s="27" t="s">
        <v>18</v>
      </c>
      <c r="H254" s="27" t="s">
        <v>18</v>
      </c>
      <c r="I254" s="27" t="s">
        <v>18</v>
      </c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967"/>
      <c r="Z254" s="966"/>
      <c r="AA254" s="2"/>
      <c r="AB254" s="2"/>
      <c r="AC254" s="78"/>
      <c r="AD254" s="2"/>
    </row>
    <row r="255" ht="12.75" customHeight="1">
      <c r="A255" s="960"/>
      <c r="B255" s="68" t="s">
        <v>825</v>
      </c>
      <c r="C255" s="550"/>
      <c r="D255" s="787"/>
      <c r="E255" s="980"/>
      <c r="F255" s="980"/>
      <c r="G255" s="980"/>
      <c r="H255" s="981"/>
      <c r="I255" s="100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204"/>
      <c r="Y255" s="967"/>
      <c r="Z255" s="966"/>
      <c r="AA255" s="2"/>
      <c r="AB255" s="2"/>
      <c r="AC255" s="78"/>
      <c r="AD255" s="2"/>
    </row>
    <row r="256" ht="12.75" customHeight="1">
      <c r="A256" s="33"/>
      <c r="B256" s="29" t="s">
        <v>826</v>
      </c>
      <c r="C256" s="2"/>
      <c r="D256" s="105" t="s">
        <v>468</v>
      </c>
      <c r="E256" s="36">
        <v>0.0</v>
      </c>
      <c r="F256" s="36">
        <v>0.0</v>
      </c>
      <c r="G256" s="36">
        <v>0.0</v>
      </c>
      <c r="H256" s="36">
        <v>0.0</v>
      </c>
      <c r="I256" s="77">
        <v>4000000.0</v>
      </c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977" t="s">
        <v>678</v>
      </c>
      <c r="Y256" s="967"/>
      <c r="Z256" s="966"/>
      <c r="AA256" s="2"/>
      <c r="AB256" s="2"/>
      <c r="AC256" s="78"/>
      <c r="AD256" s="2"/>
    </row>
    <row r="257" ht="12.75" customHeight="1">
      <c r="A257" s="33"/>
      <c r="B257" s="29" t="s">
        <v>827</v>
      </c>
      <c r="C257" s="2"/>
      <c r="D257" s="105" t="s">
        <v>468</v>
      </c>
      <c r="E257" s="36">
        <v>0.0</v>
      </c>
      <c r="F257" s="36">
        <v>0.0</v>
      </c>
      <c r="G257" s="36">
        <v>0.0</v>
      </c>
      <c r="H257" s="36">
        <v>0.0</v>
      </c>
      <c r="I257" s="77">
        <v>500000.0</v>
      </c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977" t="s">
        <v>678</v>
      </c>
      <c r="Y257" s="967"/>
      <c r="Z257" s="966"/>
      <c r="AA257" s="2"/>
      <c r="AB257" s="2"/>
      <c r="AC257" s="78"/>
      <c r="AD257" s="2"/>
    </row>
    <row r="258" ht="12.75" customHeight="1">
      <c r="A258" s="33"/>
      <c r="B258" s="29" t="s">
        <v>828</v>
      </c>
      <c r="C258" s="2"/>
      <c r="D258" s="105" t="s">
        <v>468</v>
      </c>
      <c r="E258" s="36">
        <v>0.0</v>
      </c>
      <c r="F258" s="36">
        <v>0.0</v>
      </c>
      <c r="G258" s="36">
        <v>0.0</v>
      </c>
      <c r="H258" s="36">
        <v>0.0</v>
      </c>
      <c r="I258" s="77">
        <v>1000000.0</v>
      </c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977" t="s">
        <v>678</v>
      </c>
      <c r="Y258" s="967"/>
      <c r="Z258" s="966"/>
      <c r="AA258" s="2"/>
      <c r="AB258" s="2"/>
      <c r="AC258" s="78"/>
      <c r="AD258" s="2"/>
    </row>
    <row r="259" ht="12.75" customHeight="1">
      <c r="A259" s="33"/>
      <c r="B259" s="29" t="s">
        <v>829</v>
      </c>
      <c r="C259" s="2"/>
      <c r="D259" s="105" t="s">
        <v>468</v>
      </c>
      <c r="E259" s="36">
        <v>0.0</v>
      </c>
      <c r="F259" s="36">
        <v>0.0</v>
      </c>
      <c r="G259" s="36">
        <v>0.0</v>
      </c>
      <c r="H259" s="36">
        <v>0.0</v>
      </c>
      <c r="I259" s="77">
        <v>500000.0</v>
      </c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977" t="s">
        <v>678</v>
      </c>
      <c r="Y259" s="967"/>
      <c r="Z259" s="966"/>
      <c r="AA259" s="2"/>
      <c r="AB259" s="2"/>
      <c r="AC259" s="78"/>
      <c r="AD259" s="2"/>
    </row>
    <row r="260" ht="12.75" customHeight="1">
      <c r="A260" s="33"/>
      <c r="B260" s="29" t="s">
        <v>830</v>
      </c>
      <c r="C260" s="2"/>
      <c r="D260" s="105"/>
      <c r="E260" s="460"/>
      <c r="F260" s="460"/>
      <c r="G260" s="460"/>
      <c r="H260" s="39"/>
      <c r="I260" s="77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204"/>
      <c r="Y260" s="967"/>
      <c r="Z260" s="966"/>
      <c r="AA260" s="2"/>
      <c r="AB260" s="2"/>
      <c r="AC260" s="78"/>
      <c r="AD260" s="2"/>
    </row>
    <row r="261" ht="12.75" customHeight="1">
      <c r="A261" s="33"/>
      <c r="B261" s="29" t="s">
        <v>831</v>
      </c>
      <c r="C261" s="2"/>
      <c r="D261" s="105" t="s">
        <v>468</v>
      </c>
      <c r="E261" s="36">
        <v>0.0</v>
      </c>
      <c r="F261" s="36">
        <v>0.0</v>
      </c>
      <c r="G261" s="36">
        <v>0.0</v>
      </c>
      <c r="H261" s="36">
        <v>0.0</v>
      </c>
      <c r="I261" s="77">
        <v>1500000.0</v>
      </c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977" t="s">
        <v>678</v>
      </c>
      <c r="Y261" s="967"/>
      <c r="Z261" s="966"/>
      <c r="AA261" s="2"/>
      <c r="AB261" s="2"/>
      <c r="AC261" s="78"/>
      <c r="AD261" s="2"/>
    </row>
    <row r="262" ht="12.75" customHeight="1">
      <c r="A262" s="33"/>
      <c r="B262" s="29" t="s">
        <v>832</v>
      </c>
      <c r="C262" s="2"/>
      <c r="D262" s="105" t="s">
        <v>468</v>
      </c>
      <c r="E262" s="36">
        <v>0.0</v>
      </c>
      <c r="F262" s="36">
        <v>0.0</v>
      </c>
      <c r="G262" s="36">
        <v>0.0</v>
      </c>
      <c r="H262" s="36">
        <v>0.0</v>
      </c>
      <c r="I262" s="77">
        <v>2000000.0</v>
      </c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978" t="s">
        <v>680</v>
      </c>
      <c r="Y262" s="967"/>
      <c r="Z262" s="966"/>
      <c r="AA262" s="2"/>
      <c r="AB262" s="2"/>
      <c r="AC262" s="78"/>
      <c r="AD262" s="2"/>
    </row>
    <row r="263" ht="12.75" customHeight="1">
      <c r="A263" s="33"/>
      <c r="B263" s="29" t="s">
        <v>833</v>
      </c>
      <c r="C263" s="2"/>
      <c r="D263" s="105" t="s">
        <v>468</v>
      </c>
      <c r="E263" s="36">
        <v>0.0</v>
      </c>
      <c r="F263" s="36">
        <v>0.0</v>
      </c>
      <c r="G263" s="36">
        <v>0.0</v>
      </c>
      <c r="H263" s="36">
        <v>0.0</v>
      </c>
      <c r="I263" s="77">
        <v>2000000.0</v>
      </c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977" t="s">
        <v>678</v>
      </c>
      <c r="Y263" s="967"/>
      <c r="Z263" s="966"/>
      <c r="AA263" s="2"/>
      <c r="AB263" s="2"/>
      <c r="AC263" s="78"/>
      <c r="AD263" s="2"/>
    </row>
    <row r="264" ht="12.75" customHeight="1">
      <c r="A264" s="33"/>
      <c r="B264" s="29" t="s">
        <v>834</v>
      </c>
      <c r="C264" s="2"/>
      <c r="D264" s="105" t="s">
        <v>474</v>
      </c>
      <c r="E264" s="36">
        <v>0.0</v>
      </c>
      <c r="F264" s="36">
        <v>0.0</v>
      </c>
      <c r="G264" s="36">
        <v>0.0</v>
      </c>
      <c r="H264" s="36">
        <v>0.0</v>
      </c>
      <c r="I264" s="77">
        <v>1000000.0</v>
      </c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977" t="s">
        <v>678</v>
      </c>
      <c r="Y264" s="967"/>
      <c r="Z264" s="966"/>
      <c r="AA264" s="2"/>
      <c r="AB264" s="2"/>
      <c r="AC264" s="78"/>
      <c r="AD264" s="2"/>
    </row>
    <row r="265" ht="12.75" customHeight="1">
      <c r="A265" s="33"/>
      <c r="B265" s="29" t="s">
        <v>835</v>
      </c>
      <c r="C265" s="2"/>
      <c r="D265" s="105" t="s">
        <v>468</v>
      </c>
      <c r="E265" s="36">
        <v>0.0</v>
      </c>
      <c r="F265" s="36">
        <v>0.0</v>
      </c>
      <c r="G265" s="36">
        <v>0.0</v>
      </c>
      <c r="H265" s="36">
        <v>0.0</v>
      </c>
      <c r="I265" s="77">
        <v>1400000.0</v>
      </c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977" t="s">
        <v>678</v>
      </c>
      <c r="Y265" s="967"/>
      <c r="Z265" s="966"/>
      <c r="AA265" s="2"/>
      <c r="AB265" s="2"/>
      <c r="AC265" s="78"/>
      <c r="AD265" s="2"/>
    </row>
    <row r="266" ht="12.75" customHeight="1">
      <c r="A266" s="33"/>
      <c r="B266" s="209" t="s">
        <v>836</v>
      </c>
      <c r="C266" s="486"/>
      <c r="D266" s="107"/>
      <c r="E266" s="36"/>
      <c r="F266" s="36"/>
      <c r="G266" s="36"/>
      <c r="H266" s="36"/>
      <c r="I266" s="77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204"/>
      <c r="Y266" s="967"/>
      <c r="Z266" s="966"/>
      <c r="AA266" s="2"/>
      <c r="AB266" s="2"/>
      <c r="AC266" s="78"/>
      <c r="AD266" s="2"/>
    </row>
    <row r="267" ht="12.75" customHeight="1">
      <c r="A267" s="33"/>
      <c r="B267" s="209" t="s">
        <v>837</v>
      </c>
      <c r="C267" s="486"/>
      <c r="D267" s="35" t="s">
        <v>468</v>
      </c>
      <c r="E267" s="36">
        <v>0.0</v>
      </c>
      <c r="F267" s="36">
        <v>0.0</v>
      </c>
      <c r="G267" s="36">
        <v>0.0</v>
      </c>
      <c r="H267" s="36">
        <v>0.0</v>
      </c>
      <c r="I267" s="77">
        <v>500000.0</v>
      </c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982" t="s">
        <v>676</v>
      </c>
      <c r="Y267" s="967"/>
      <c r="Z267" s="966"/>
      <c r="AA267" s="2"/>
      <c r="AB267" s="2"/>
      <c r="AC267" s="78"/>
      <c r="AD267" s="2"/>
    </row>
    <row r="268" ht="12.75" customHeight="1">
      <c r="A268" s="33"/>
      <c r="B268" s="209" t="s">
        <v>838</v>
      </c>
      <c r="C268" s="486"/>
      <c r="D268" s="35" t="s">
        <v>474</v>
      </c>
      <c r="E268" s="36">
        <v>0.0</v>
      </c>
      <c r="F268" s="36">
        <v>0.0</v>
      </c>
      <c r="G268" s="36">
        <v>0.0</v>
      </c>
      <c r="H268" s="36">
        <v>0.0</v>
      </c>
      <c r="I268" s="77">
        <v>1000000.0</v>
      </c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982" t="s">
        <v>676</v>
      </c>
      <c r="Y268" s="967"/>
      <c r="Z268" s="966"/>
      <c r="AA268" s="2"/>
      <c r="AB268" s="2"/>
      <c r="AC268" s="78"/>
      <c r="AD268" s="2"/>
    </row>
    <row r="269" ht="14.25" customHeight="1">
      <c r="A269" s="858"/>
      <c r="B269" s="44" t="s">
        <v>839</v>
      </c>
      <c r="C269" s="526"/>
      <c r="D269" s="983"/>
      <c r="E269" s="984"/>
      <c r="F269" s="984"/>
      <c r="G269" s="984"/>
      <c r="H269" s="985"/>
      <c r="I269" s="856">
        <f>SUM(I107:I268)</f>
        <v>119932971</v>
      </c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986"/>
      <c r="Y269" s="967"/>
      <c r="Z269" s="966"/>
      <c r="AA269" s="2"/>
      <c r="AB269" s="2"/>
      <c r="AC269" s="78"/>
      <c r="AD269" s="2"/>
    </row>
    <row r="270" ht="12.75" customHeight="1">
      <c r="A270" s="33"/>
      <c r="B270" s="968" t="s">
        <v>840</v>
      </c>
      <c r="C270" s="2"/>
      <c r="D270" s="105"/>
      <c r="E270" s="460"/>
      <c r="F270" s="460"/>
      <c r="G270" s="460"/>
      <c r="H270" s="39"/>
      <c r="I270" s="77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204"/>
      <c r="Y270" s="967"/>
      <c r="Z270" s="966"/>
      <c r="AA270" s="2"/>
      <c r="AB270" s="2"/>
      <c r="AC270" s="78"/>
      <c r="AD270" s="2"/>
    </row>
    <row r="271" ht="12.75" customHeight="1">
      <c r="A271" s="33"/>
      <c r="B271" s="29" t="s">
        <v>841</v>
      </c>
      <c r="C271" s="2"/>
      <c r="D271" s="105" t="s">
        <v>639</v>
      </c>
      <c r="E271" s="36">
        <v>0.0</v>
      </c>
      <c r="F271" s="36">
        <v>0.0</v>
      </c>
      <c r="G271" s="36">
        <v>0.0</v>
      </c>
      <c r="H271" s="36">
        <v>0.0</v>
      </c>
      <c r="I271" s="77">
        <v>5000000.0</v>
      </c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978" t="s">
        <v>680</v>
      </c>
      <c r="Y271" s="967"/>
      <c r="Z271" s="966" t="s">
        <v>463</v>
      </c>
      <c r="AA271" s="2"/>
      <c r="AB271" s="2"/>
      <c r="AC271" s="78"/>
      <c r="AD271" s="2"/>
    </row>
    <row r="272" ht="12.75" customHeight="1">
      <c r="A272" s="33"/>
      <c r="B272" s="29" t="s">
        <v>842</v>
      </c>
      <c r="C272" s="2"/>
      <c r="D272" s="105" t="s">
        <v>474</v>
      </c>
      <c r="E272" s="36">
        <v>0.0</v>
      </c>
      <c r="F272" s="36">
        <v>0.0</v>
      </c>
      <c r="G272" s="36">
        <v>0.0</v>
      </c>
      <c r="H272" s="36">
        <v>0.0</v>
      </c>
      <c r="I272" s="77">
        <v>1500000.0</v>
      </c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978" t="s">
        <v>680</v>
      </c>
      <c r="Y272" s="967"/>
      <c r="Z272" s="966" t="s">
        <v>463</v>
      </c>
      <c r="AA272" s="2"/>
      <c r="AB272" s="2"/>
      <c r="AC272" s="78"/>
      <c r="AD272" s="2"/>
    </row>
    <row r="273" ht="15.75" customHeight="1">
      <c r="A273" s="858"/>
      <c r="B273" s="44" t="s">
        <v>843</v>
      </c>
      <c r="C273" s="409"/>
      <c r="D273" s="953"/>
      <c r="E273" s="984"/>
      <c r="F273" s="984"/>
      <c r="G273" s="984"/>
      <c r="H273" s="985"/>
      <c r="I273" s="239">
        <f>I271+I272</f>
        <v>6500000</v>
      </c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957"/>
      <c r="Y273" s="967"/>
      <c r="Z273" s="966"/>
      <c r="AA273" s="6"/>
      <c r="AB273" s="6"/>
      <c r="AC273" s="37"/>
      <c r="AD273" s="6"/>
    </row>
    <row r="274" ht="12.75" customHeight="1">
      <c r="A274" s="33"/>
      <c r="B274" s="29" t="s">
        <v>844</v>
      </c>
      <c r="C274" s="2"/>
      <c r="D274" s="35" t="s">
        <v>468</v>
      </c>
      <c r="E274" s="643">
        <v>0.0</v>
      </c>
      <c r="F274" s="36">
        <v>0.0</v>
      </c>
      <c r="G274" s="81">
        <f t="shared" ref="G274:G275" si="12">H274-F274</f>
        <v>1000000</v>
      </c>
      <c r="H274" s="36">
        <v>1000000.0</v>
      </c>
      <c r="I274" s="643">
        <v>0.0</v>
      </c>
      <c r="J274" s="950"/>
      <c r="K274" s="950"/>
      <c r="L274" s="950"/>
      <c r="M274" s="950"/>
      <c r="N274" s="950"/>
      <c r="O274" s="950"/>
      <c r="P274" s="950"/>
      <c r="Q274" s="950"/>
      <c r="R274" s="950"/>
      <c r="S274" s="950"/>
      <c r="T274" s="950"/>
      <c r="U274" s="950"/>
      <c r="V274" s="950"/>
      <c r="W274" s="950"/>
      <c r="X274" s="951"/>
      <c r="Y274" s="952"/>
      <c r="Z274" s="966"/>
      <c r="AA274" s="2"/>
      <c r="AB274" s="2"/>
      <c r="AC274" s="78"/>
      <c r="AD274" s="2"/>
    </row>
    <row r="275" ht="12.75" customHeight="1">
      <c r="A275" s="33"/>
      <c r="B275" s="29" t="s">
        <v>845</v>
      </c>
      <c r="C275" s="147"/>
      <c r="D275" s="495" t="s">
        <v>468</v>
      </c>
      <c r="E275" s="643">
        <v>0.0</v>
      </c>
      <c r="F275" s="36">
        <v>0.0</v>
      </c>
      <c r="G275" s="81">
        <f t="shared" si="12"/>
        <v>500000</v>
      </c>
      <c r="H275" s="36">
        <v>500000.0</v>
      </c>
      <c r="I275" s="643">
        <v>0.0</v>
      </c>
      <c r="J275" s="950"/>
      <c r="K275" s="950"/>
      <c r="L275" s="950"/>
      <c r="M275" s="950"/>
      <c r="N275" s="950"/>
      <c r="O275" s="950"/>
      <c r="P275" s="950"/>
      <c r="Q275" s="950"/>
      <c r="R275" s="950"/>
      <c r="S275" s="950"/>
      <c r="T275" s="950"/>
      <c r="U275" s="950"/>
      <c r="V275" s="950"/>
      <c r="W275" s="950"/>
      <c r="X275" s="951"/>
      <c r="Y275" s="952"/>
      <c r="Z275" s="966"/>
      <c r="AA275" s="2"/>
      <c r="AB275" s="2"/>
      <c r="AC275" s="78"/>
      <c r="AD275" s="2"/>
    </row>
    <row r="276" ht="12.75" customHeight="1">
      <c r="A276" s="33"/>
      <c r="B276" s="29" t="s">
        <v>846</v>
      </c>
      <c r="C276" s="147"/>
      <c r="D276" s="168"/>
      <c r="E276" s="643"/>
      <c r="F276" s="36"/>
      <c r="G276" s="81"/>
      <c r="H276" s="36"/>
      <c r="I276" s="643"/>
      <c r="J276" s="950"/>
      <c r="K276" s="950"/>
      <c r="L276" s="950"/>
      <c r="M276" s="950"/>
      <c r="N276" s="950"/>
      <c r="O276" s="950"/>
      <c r="P276" s="950"/>
      <c r="Q276" s="950"/>
      <c r="R276" s="950"/>
      <c r="S276" s="950"/>
      <c r="T276" s="950"/>
      <c r="U276" s="950"/>
      <c r="V276" s="950"/>
      <c r="W276" s="950"/>
      <c r="X276" s="951"/>
      <c r="Y276" s="952"/>
      <c r="Z276" s="966"/>
      <c r="AA276" s="2"/>
      <c r="AB276" s="2"/>
      <c r="AC276" s="78"/>
      <c r="AD276" s="2"/>
    </row>
    <row r="277" ht="12.75" customHeight="1">
      <c r="A277" s="33"/>
      <c r="B277" s="29" t="s">
        <v>847</v>
      </c>
      <c r="C277" s="147"/>
      <c r="D277" s="495" t="s">
        <v>468</v>
      </c>
      <c r="E277" s="643">
        <v>0.0</v>
      </c>
      <c r="F277" s="36">
        <v>0.0</v>
      </c>
      <c r="G277" s="81">
        <f t="shared" ref="G277:G288" si="13">H277-F277</f>
        <v>200000</v>
      </c>
      <c r="H277" s="36">
        <v>200000.0</v>
      </c>
      <c r="I277" s="643">
        <v>0.0</v>
      </c>
      <c r="J277" s="950"/>
      <c r="K277" s="950"/>
      <c r="L277" s="950"/>
      <c r="M277" s="950"/>
      <c r="N277" s="950"/>
      <c r="O277" s="950"/>
      <c r="P277" s="950"/>
      <c r="Q277" s="950"/>
      <c r="R277" s="950"/>
      <c r="S277" s="950"/>
      <c r="T277" s="950"/>
      <c r="U277" s="950"/>
      <c r="V277" s="950"/>
      <c r="W277" s="950"/>
      <c r="X277" s="951"/>
      <c r="Y277" s="952"/>
      <c r="Z277" s="966"/>
      <c r="AA277" s="2"/>
      <c r="AB277" s="2"/>
      <c r="AC277" s="78"/>
      <c r="AD277" s="2"/>
    </row>
    <row r="278" ht="12.75" customHeight="1">
      <c r="A278" s="33"/>
      <c r="B278" s="29" t="s">
        <v>848</v>
      </c>
      <c r="C278" s="147"/>
      <c r="D278" s="495" t="s">
        <v>468</v>
      </c>
      <c r="E278" s="643">
        <v>0.0</v>
      </c>
      <c r="F278" s="36">
        <v>0.0</v>
      </c>
      <c r="G278" s="81">
        <f t="shared" si="13"/>
        <v>500000</v>
      </c>
      <c r="H278" s="36">
        <v>500000.0</v>
      </c>
      <c r="I278" s="643">
        <v>0.0</v>
      </c>
      <c r="J278" s="950"/>
      <c r="K278" s="950"/>
      <c r="L278" s="950"/>
      <c r="M278" s="950"/>
      <c r="N278" s="950"/>
      <c r="O278" s="950"/>
      <c r="P278" s="950"/>
      <c r="Q278" s="950"/>
      <c r="R278" s="950"/>
      <c r="S278" s="950"/>
      <c r="T278" s="950"/>
      <c r="U278" s="950"/>
      <c r="V278" s="950"/>
      <c r="W278" s="950"/>
      <c r="X278" s="951"/>
      <c r="Y278" s="952"/>
      <c r="Z278" s="966"/>
      <c r="AA278" s="2"/>
      <c r="AB278" s="2"/>
      <c r="AC278" s="78"/>
      <c r="AD278" s="2"/>
    </row>
    <row r="279" ht="12.75" customHeight="1">
      <c r="A279" s="33"/>
      <c r="B279" s="338" t="s">
        <v>849</v>
      </c>
      <c r="C279" s="147"/>
      <c r="D279" s="106" t="s">
        <v>468</v>
      </c>
      <c r="E279" s="643">
        <v>0.0</v>
      </c>
      <c r="F279" s="36">
        <v>0.0</v>
      </c>
      <c r="G279" s="81">
        <f t="shared" si="13"/>
        <v>500000</v>
      </c>
      <c r="H279" s="77">
        <v>500000.0</v>
      </c>
      <c r="I279" s="643">
        <v>0.0</v>
      </c>
      <c r="J279" s="950"/>
      <c r="K279" s="950"/>
      <c r="L279" s="950"/>
      <c r="M279" s="950"/>
      <c r="N279" s="950"/>
      <c r="O279" s="950"/>
      <c r="P279" s="950"/>
      <c r="Q279" s="950"/>
      <c r="R279" s="950"/>
      <c r="S279" s="950"/>
      <c r="T279" s="950"/>
      <c r="U279" s="950"/>
      <c r="V279" s="950"/>
      <c r="W279" s="950"/>
      <c r="X279" s="951"/>
      <c r="Y279" s="952"/>
      <c r="Z279" s="966"/>
      <c r="AA279" s="2"/>
      <c r="AB279" s="2"/>
      <c r="AC279" s="78"/>
      <c r="AD279" s="2"/>
    </row>
    <row r="280" ht="12.75" customHeight="1">
      <c r="A280" s="33"/>
      <c r="B280" s="29" t="s">
        <v>850</v>
      </c>
      <c r="C280" s="147"/>
      <c r="D280" s="495" t="s">
        <v>474</v>
      </c>
      <c r="E280" s="643">
        <v>0.0</v>
      </c>
      <c r="F280" s="36">
        <v>0.0</v>
      </c>
      <c r="G280" s="81">
        <f t="shared" si="13"/>
        <v>500000</v>
      </c>
      <c r="H280" s="36">
        <v>500000.0</v>
      </c>
      <c r="I280" s="643">
        <v>0.0</v>
      </c>
      <c r="J280" s="950"/>
      <c r="K280" s="950"/>
      <c r="L280" s="950"/>
      <c r="M280" s="950"/>
      <c r="N280" s="950"/>
      <c r="O280" s="950"/>
      <c r="P280" s="950"/>
      <c r="Q280" s="950"/>
      <c r="R280" s="950"/>
      <c r="S280" s="950"/>
      <c r="T280" s="950"/>
      <c r="U280" s="950"/>
      <c r="V280" s="950"/>
      <c r="W280" s="950"/>
      <c r="X280" s="951"/>
      <c r="Y280" s="952"/>
      <c r="Z280" s="966"/>
      <c r="AA280" s="2"/>
      <c r="AB280" s="2"/>
      <c r="AC280" s="78"/>
      <c r="AD280" s="2"/>
    </row>
    <row r="281" ht="12.75" customHeight="1">
      <c r="A281" s="33"/>
      <c r="B281" s="2" t="s">
        <v>851</v>
      </c>
      <c r="C281" s="147"/>
      <c r="D281" s="168"/>
      <c r="E281" s="37"/>
      <c r="F281" s="36"/>
      <c r="G281" s="81">
        <f t="shared" si="13"/>
        <v>0</v>
      </c>
      <c r="H281" s="36"/>
      <c r="I281" s="36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655"/>
      <c r="Y281" s="938"/>
      <c r="Z281" s="966"/>
      <c r="AA281" s="2"/>
      <c r="AB281" s="2"/>
      <c r="AC281" s="78"/>
      <c r="AD281" s="2"/>
    </row>
    <row r="282" ht="12.75" customHeight="1">
      <c r="A282" s="33"/>
      <c r="B282" s="2" t="s">
        <v>852</v>
      </c>
      <c r="C282" s="147"/>
      <c r="D282" s="106" t="s">
        <v>468</v>
      </c>
      <c r="E282" s="643">
        <v>0.0</v>
      </c>
      <c r="F282" s="36">
        <v>0.0</v>
      </c>
      <c r="G282" s="81">
        <f t="shared" si="13"/>
        <v>500000</v>
      </c>
      <c r="H282" s="36">
        <v>500000.0</v>
      </c>
      <c r="I282" s="643">
        <v>0.0</v>
      </c>
      <c r="J282" s="950"/>
      <c r="K282" s="950"/>
      <c r="L282" s="950"/>
      <c r="M282" s="950"/>
      <c r="N282" s="950"/>
      <c r="O282" s="950"/>
      <c r="P282" s="950"/>
      <c r="Q282" s="950"/>
      <c r="R282" s="950"/>
      <c r="S282" s="950"/>
      <c r="T282" s="950"/>
      <c r="U282" s="950"/>
      <c r="V282" s="950"/>
      <c r="W282" s="950"/>
      <c r="X282" s="951"/>
      <c r="Y282" s="952"/>
      <c r="Z282" s="966"/>
      <c r="AA282" s="2"/>
      <c r="AB282" s="2"/>
      <c r="AC282" s="78"/>
      <c r="AD282" s="2"/>
    </row>
    <row r="283" ht="12.75" customHeight="1">
      <c r="A283" s="33"/>
      <c r="B283" s="2" t="s">
        <v>853</v>
      </c>
      <c r="C283" s="147"/>
      <c r="D283" s="106" t="s">
        <v>468</v>
      </c>
      <c r="E283" s="643">
        <v>0.0</v>
      </c>
      <c r="F283" s="36">
        <v>0.0</v>
      </c>
      <c r="G283" s="81">
        <f t="shared" si="13"/>
        <v>500000</v>
      </c>
      <c r="H283" s="36">
        <v>500000.0</v>
      </c>
      <c r="I283" s="643">
        <v>0.0</v>
      </c>
      <c r="J283" s="950"/>
      <c r="K283" s="950"/>
      <c r="L283" s="950"/>
      <c r="M283" s="950"/>
      <c r="N283" s="950"/>
      <c r="O283" s="950"/>
      <c r="P283" s="950"/>
      <c r="Q283" s="950"/>
      <c r="R283" s="950"/>
      <c r="S283" s="950"/>
      <c r="T283" s="950"/>
      <c r="U283" s="950"/>
      <c r="V283" s="950"/>
      <c r="W283" s="950"/>
      <c r="X283" s="951"/>
      <c r="Y283" s="952"/>
      <c r="Z283" s="966"/>
      <c r="AA283" s="2"/>
      <c r="AB283" s="2"/>
      <c r="AC283" s="78"/>
      <c r="AD283" s="2"/>
    </row>
    <row r="284" ht="12.75" customHeight="1">
      <c r="A284" s="33"/>
      <c r="B284" s="29" t="s">
        <v>854</v>
      </c>
      <c r="C284" s="147"/>
      <c r="D284" s="106" t="s">
        <v>468</v>
      </c>
      <c r="E284" s="643">
        <v>0.0</v>
      </c>
      <c r="F284" s="36">
        <v>0.0</v>
      </c>
      <c r="G284" s="81">
        <f t="shared" si="13"/>
        <v>1000000</v>
      </c>
      <c r="H284" s="36">
        <v>1000000.0</v>
      </c>
      <c r="I284" s="643">
        <v>0.0</v>
      </c>
      <c r="J284" s="950"/>
      <c r="K284" s="950"/>
      <c r="L284" s="950"/>
      <c r="M284" s="950"/>
      <c r="N284" s="950"/>
      <c r="O284" s="950"/>
      <c r="P284" s="950"/>
      <c r="Q284" s="950"/>
      <c r="R284" s="950"/>
      <c r="S284" s="950"/>
      <c r="T284" s="950"/>
      <c r="U284" s="950"/>
      <c r="V284" s="950"/>
      <c r="W284" s="950"/>
      <c r="X284" s="951"/>
      <c r="Y284" s="952"/>
      <c r="Z284" s="966"/>
      <c r="AA284" s="2"/>
      <c r="AB284" s="2"/>
      <c r="AC284" s="78"/>
      <c r="AD284" s="2"/>
    </row>
    <row r="285" ht="12.75" customHeight="1">
      <c r="A285" s="33"/>
      <c r="B285" s="29" t="s">
        <v>855</v>
      </c>
      <c r="C285" s="147"/>
      <c r="D285" s="106" t="s">
        <v>468</v>
      </c>
      <c r="E285" s="643">
        <v>0.0</v>
      </c>
      <c r="F285" s="36">
        <v>0.0</v>
      </c>
      <c r="G285" s="81">
        <f t="shared" si="13"/>
        <v>5000000</v>
      </c>
      <c r="H285" s="36">
        <v>5000000.0</v>
      </c>
      <c r="I285" s="643">
        <v>0.0</v>
      </c>
      <c r="J285" s="950"/>
      <c r="K285" s="950"/>
      <c r="L285" s="950"/>
      <c r="M285" s="950"/>
      <c r="N285" s="950"/>
      <c r="O285" s="950"/>
      <c r="P285" s="950"/>
      <c r="Q285" s="950"/>
      <c r="R285" s="950"/>
      <c r="S285" s="950"/>
      <c r="T285" s="950"/>
      <c r="U285" s="950"/>
      <c r="V285" s="950"/>
      <c r="W285" s="950"/>
      <c r="X285" s="951"/>
      <c r="Y285" s="952"/>
      <c r="Z285" s="966"/>
      <c r="AA285" s="2"/>
      <c r="AB285" s="2"/>
      <c r="AC285" s="78"/>
      <c r="AD285" s="2"/>
    </row>
    <row r="286" ht="12.75" customHeight="1">
      <c r="A286" s="33"/>
      <c r="B286" s="29" t="s">
        <v>856</v>
      </c>
      <c r="C286" s="147"/>
      <c r="D286" s="105"/>
      <c r="E286" s="149"/>
      <c r="F286" s="36"/>
      <c r="G286" s="81">
        <f t="shared" si="13"/>
        <v>0</v>
      </c>
      <c r="H286" s="149"/>
      <c r="I286" s="149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929"/>
      <c r="Z286" s="966"/>
      <c r="AA286" s="2"/>
      <c r="AB286" s="2"/>
      <c r="AC286" s="78"/>
      <c r="AD286" s="2"/>
    </row>
    <row r="287" ht="12.75" customHeight="1">
      <c r="A287" s="33"/>
      <c r="B287" s="29" t="s">
        <v>857</v>
      </c>
      <c r="C287" s="147"/>
      <c r="D287" s="106" t="s">
        <v>468</v>
      </c>
      <c r="E287" s="643">
        <v>0.0</v>
      </c>
      <c r="F287" s="36">
        <v>0.0</v>
      </c>
      <c r="G287" s="81">
        <f t="shared" si="13"/>
        <v>5000000</v>
      </c>
      <c r="H287" s="36">
        <v>5000000.0</v>
      </c>
      <c r="I287" s="643">
        <v>0.0</v>
      </c>
      <c r="J287" s="950"/>
      <c r="K287" s="950"/>
      <c r="L287" s="950"/>
      <c r="M287" s="950"/>
      <c r="N287" s="950"/>
      <c r="O287" s="950"/>
      <c r="P287" s="950"/>
      <c r="Q287" s="950"/>
      <c r="R287" s="950"/>
      <c r="S287" s="950"/>
      <c r="T287" s="950"/>
      <c r="U287" s="950"/>
      <c r="V287" s="950"/>
      <c r="W287" s="950"/>
      <c r="X287" s="951"/>
      <c r="Y287" s="952"/>
      <c r="Z287" s="966"/>
      <c r="AA287" s="2"/>
      <c r="AB287" s="2"/>
      <c r="AC287" s="78"/>
      <c r="AD287" s="2"/>
    </row>
    <row r="288" ht="12.75" customHeight="1">
      <c r="A288" s="61"/>
      <c r="B288" s="62" t="s">
        <v>858</v>
      </c>
      <c r="C288" s="258"/>
      <c r="D288" s="170" t="s">
        <v>468</v>
      </c>
      <c r="E288" s="987">
        <v>0.0</v>
      </c>
      <c r="F288" s="65">
        <v>0.0</v>
      </c>
      <c r="G288" s="133">
        <f t="shared" si="13"/>
        <v>1500000</v>
      </c>
      <c r="H288" s="65">
        <v>1500000.0</v>
      </c>
      <c r="I288" s="987">
        <v>0.0</v>
      </c>
      <c r="J288" s="950"/>
      <c r="K288" s="950"/>
      <c r="L288" s="950"/>
      <c r="M288" s="950"/>
      <c r="N288" s="950"/>
      <c r="O288" s="950"/>
      <c r="P288" s="950"/>
      <c r="Q288" s="950"/>
      <c r="R288" s="950"/>
      <c r="S288" s="950"/>
      <c r="T288" s="950"/>
      <c r="U288" s="950"/>
      <c r="V288" s="950"/>
      <c r="W288" s="950"/>
      <c r="X288" s="951"/>
      <c r="Y288" s="952"/>
      <c r="Z288" s="966"/>
      <c r="AA288" s="2"/>
      <c r="AB288" s="2"/>
      <c r="AC288" s="78"/>
      <c r="AD288" s="2"/>
    </row>
    <row r="289" ht="6.75" customHeight="1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952"/>
      <c r="Z289" s="966"/>
      <c r="AA289" s="2"/>
      <c r="AB289" s="2"/>
      <c r="AC289" s="78"/>
      <c r="AD289" s="2"/>
    </row>
    <row r="290" ht="16.5" customHeight="1">
      <c r="A290" s="6" t="s">
        <v>859</v>
      </c>
      <c r="B290" s="6"/>
      <c r="C290" s="6"/>
      <c r="D290" s="16"/>
      <c r="E290" s="6"/>
      <c r="F290" s="6"/>
      <c r="G290" s="6"/>
      <c r="H290" s="29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16"/>
      <c r="Y290" s="952"/>
      <c r="Z290" s="966"/>
      <c r="AA290" s="2"/>
      <c r="AB290" s="2"/>
      <c r="AC290" s="78"/>
      <c r="AD290" s="2"/>
    </row>
    <row r="291" ht="12.75" customHeight="1">
      <c r="A291" s="9"/>
      <c r="B291" s="2"/>
      <c r="C291" s="2"/>
      <c r="D291" s="3"/>
      <c r="E291" s="2"/>
      <c r="F291" s="2"/>
      <c r="G291" s="2"/>
      <c r="H291" s="9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952"/>
      <c r="Z291" s="966"/>
      <c r="AA291" s="2"/>
      <c r="AB291" s="2"/>
      <c r="AC291" s="78"/>
      <c r="AD291" s="2"/>
    </row>
    <row r="292" ht="12.75" customHeight="1">
      <c r="A292" s="3" t="s">
        <v>350</v>
      </c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952"/>
      <c r="Z292" s="966"/>
      <c r="AA292" s="2"/>
      <c r="AB292" s="2"/>
      <c r="AC292" s="78"/>
      <c r="AD292" s="2"/>
    </row>
    <row r="293" ht="12.75" customHeight="1">
      <c r="A293" s="93"/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52"/>
      <c r="Z293" s="966"/>
      <c r="AA293" s="2"/>
      <c r="AB293" s="2"/>
      <c r="AC293" s="78"/>
      <c r="AD293" s="2"/>
    </row>
    <row r="294" ht="12.75" customHeight="1">
      <c r="A294" s="11" t="s">
        <v>364</v>
      </c>
      <c r="B294" s="12"/>
      <c r="C294" s="13"/>
      <c r="D294" s="751" t="s">
        <v>329</v>
      </c>
      <c r="E294" s="14" t="s">
        <v>8</v>
      </c>
      <c r="F294" s="15" t="s">
        <v>9</v>
      </c>
      <c r="G294" s="12"/>
      <c r="H294" s="13"/>
      <c r="I294" s="14" t="s">
        <v>10</v>
      </c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52"/>
      <c r="Z294" s="966"/>
      <c r="AA294" s="2"/>
      <c r="AB294" s="2"/>
      <c r="AC294" s="78"/>
      <c r="AD294" s="2"/>
    </row>
    <row r="295" ht="12.75" customHeight="1">
      <c r="A295" s="18"/>
      <c r="C295" s="19"/>
      <c r="D295" s="641" t="s">
        <v>11</v>
      </c>
      <c r="E295" s="21" t="s">
        <v>12</v>
      </c>
      <c r="F295" s="21" t="s">
        <v>13</v>
      </c>
      <c r="G295" s="22" t="s">
        <v>14</v>
      </c>
      <c r="H295" s="21" t="s">
        <v>15</v>
      </c>
      <c r="I295" s="21" t="s">
        <v>16</v>
      </c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52"/>
      <c r="Z295" s="966" t="s">
        <v>860</v>
      </c>
      <c r="AA295" s="2"/>
      <c r="AB295" s="2"/>
      <c r="AC295" s="78"/>
      <c r="AD295" s="2"/>
    </row>
    <row r="296" ht="12.75" customHeight="1">
      <c r="A296" s="23"/>
      <c r="B296" s="24"/>
      <c r="C296" s="25"/>
      <c r="D296" s="931"/>
      <c r="E296" s="26" t="s">
        <v>17</v>
      </c>
      <c r="F296" s="27" t="s">
        <v>17</v>
      </c>
      <c r="G296" s="27" t="s">
        <v>18</v>
      </c>
      <c r="H296" s="27" t="s">
        <v>18</v>
      </c>
      <c r="I296" s="27" t="s">
        <v>18</v>
      </c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952"/>
      <c r="Z296" s="966"/>
      <c r="AA296" s="5" t="s">
        <v>463</v>
      </c>
      <c r="AB296" s="5" t="s">
        <v>469</v>
      </c>
      <c r="AC296" s="986" t="s">
        <v>861</v>
      </c>
      <c r="AD296" s="2"/>
    </row>
    <row r="297" ht="12.75" customHeight="1">
      <c r="A297" s="960"/>
      <c r="B297" s="68" t="s">
        <v>862</v>
      </c>
      <c r="C297" s="551"/>
      <c r="D297" s="751"/>
      <c r="E297" s="972"/>
      <c r="F297" s="71"/>
      <c r="G297" s="961">
        <f t="shared" ref="G297:G305" si="14">H297-F297</f>
        <v>0</v>
      </c>
      <c r="H297" s="71"/>
      <c r="I297" s="71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655"/>
      <c r="Y297" s="952"/>
      <c r="Z297" s="3" t="s">
        <v>468</v>
      </c>
      <c r="AA297" s="78">
        <f>I176+I177+I178+I179+I182+I183+I184+I191+I195+I196+I197+I217+I218+I222+I224+I223+I225+I226+I227+I228+I229+I233+I234+I235+I238+I240+I246+I262</f>
        <v>44175000</v>
      </c>
      <c r="AB297" s="78">
        <f>I109+I113+I124+I267</f>
        <v>4500000</v>
      </c>
      <c r="AC297" s="78">
        <f>I107+I115+I163+I174+I175+I180+I185+I186+I188+I189+I193+I198+I200+I202+I204+I206+I221+I232+I242+I244+I256+I257+I258+I259+I261+I263+I265</f>
        <v>26700000</v>
      </c>
      <c r="AD297" s="518">
        <f t="shared" ref="AD297:AD300" si="15">SUM(AA297:AC297)</f>
        <v>75375000</v>
      </c>
    </row>
    <row r="298" ht="12.75" customHeight="1">
      <c r="A298" s="33"/>
      <c r="B298" s="29" t="s">
        <v>863</v>
      </c>
      <c r="C298" s="147"/>
      <c r="D298" s="106" t="s">
        <v>468</v>
      </c>
      <c r="E298" s="643">
        <v>0.0</v>
      </c>
      <c r="F298" s="36">
        <v>0.0</v>
      </c>
      <c r="G298" s="81">
        <f t="shared" si="14"/>
        <v>2000000</v>
      </c>
      <c r="H298" s="36">
        <v>2000000.0</v>
      </c>
      <c r="I298" s="643">
        <v>0.0</v>
      </c>
      <c r="J298" s="950"/>
      <c r="K298" s="950"/>
      <c r="L298" s="950"/>
      <c r="M298" s="950"/>
      <c r="N298" s="950"/>
      <c r="O298" s="950"/>
      <c r="P298" s="950"/>
      <c r="Q298" s="950"/>
      <c r="R298" s="950"/>
      <c r="S298" s="950"/>
      <c r="T298" s="950"/>
      <c r="U298" s="950"/>
      <c r="V298" s="950"/>
      <c r="W298" s="950"/>
      <c r="X298" s="951"/>
      <c r="Y298" s="952"/>
      <c r="Z298" s="35" t="s">
        <v>474</v>
      </c>
      <c r="AA298" s="78">
        <f>I272</f>
        <v>1500000</v>
      </c>
      <c r="AB298" s="78">
        <f>I111+I117+I119+I122+I123+I134+I135+I137+I139+I141+I142+I145+I148+I149+I151+I156+I157+I158+I159+I161+I181+I201+I268</f>
        <v>26500000</v>
      </c>
      <c r="AC298" s="78">
        <f>I121+I187+I192+I215+I216+I220+I236+I264+I239</f>
        <v>7385000</v>
      </c>
      <c r="AD298" s="518">
        <f t="shared" si="15"/>
        <v>35385000</v>
      </c>
    </row>
    <row r="299" ht="12.75" customHeight="1">
      <c r="A299" s="33"/>
      <c r="B299" s="29" t="s">
        <v>864</v>
      </c>
      <c r="C299" s="147"/>
      <c r="D299" s="105"/>
      <c r="E299" s="643"/>
      <c r="F299" s="36"/>
      <c r="G299" s="81">
        <f t="shared" si="14"/>
        <v>0</v>
      </c>
      <c r="H299" s="36"/>
      <c r="I299" s="643"/>
      <c r="J299" s="950"/>
      <c r="K299" s="950"/>
      <c r="L299" s="950"/>
      <c r="M299" s="950"/>
      <c r="N299" s="950"/>
      <c r="O299" s="950"/>
      <c r="P299" s="950"/>
      <c r="Q299" s="950"/>
      <c r="R299" s="950"/>
      <c r="S299" s="950"/>
      <c r="T299" s="950"/>
      <c r="U299" s="950"/>
      <c r="V299" s="950"/>
      <c r="W299" s="950"/>
      <c r="X299" s="951"/>
      <c r="Y299" s="952"/>
      <c r="Z299" s="35" t="s">
        <v>722</v>
      </c>
      <c r="AA299" s="78">
        <f>0</f>
        <v>0</v>
      </c>
      <c r="AB299" s="78">
        <f>I138+I143+I144+I152+I154+I155+I160</f>
        <v>9572971</v>
      </c>
      <c r="AC299" s="78">
        <f>I147</f>
        <v>600000</v>
      </c>
      <c r="AD299" s="518">
        <f t="shared" si="15"/>
        <v>10172971</v>
      </c>
    </row>
    <row r="300" ht="12.75" customHeight="1">
      <c r="A300" s="33"/>
      <c r="B300" s="29" t="s">
        <v>729</v>
      </c>
      <c r="C300" s="147"/>
      <c r="D300" s="105" t="s">
        <v>468</v>
      </c>
      <c r="E300" s="643">
        <v>0.0</v>
      </c>
      <c r="F300" s="36">
        <v>0.0</v>
      </c>
      <c r="G300" s="81">
        <f t="shared" si="14"/>
        <v>500000</v>
      </c>
      <c r="H300" s="36">
        <v>500000.0</v>
      </c>
      <c r="I300" s="643">
        <v>0.0</v>
      </c>
      <c r="J300" s="950"/>
      <c r="K300" s="950"/>
      <c r="L300" s="950"/>
      <c r="M300" s="950"/>
      <c r="N300" s="950"/>
      <c r="O300" s="950"/>
      <c r="P300" s="950"/>
      <c r="Q300" s="950"/>
      <c r="R300" s="950"/>
      <c r="S300" s="950"/>
      <c r="T300" s="950"/>
      <c r="U300" s="950"/>
      <c r="V300" s="950"/>
      <c r="W300" s="950"/>
      <c r="X300" s="951"/>
      <c r="Y300" s="952"/>
      <c r="Z300" s="105" t="s">
        <v>639</v>
      </c>
      <c r="AA300" s="78">
        <f>I271</f>
        <v>5000000</v>
      </c>
      <c r="AB300" s="78"/>
      <c r="AC300" s="78"/>
      <c r="AD300" s="518">
        <f t="shared" si="15"/>
        <v>5000000</v>
      </c>
    </row>
    <row r="301" ht="13.5" customHeight="1">
      <c r="A301" s="33"/>
      <c r="B301" s="29" t="s">
        <v>865</v>
      </c>
      <c r="C301" s="147"/>
      <c r="D301" s="105" t="s">
        <v>468</v>
      </c>
      <c r="E301" s="643">
        <v>0.0</v>
      </c>
      <c r="F301" s="36">
        <v>650350.13</v>
      </c>
      <c r="G301" s="81">
        <f t="shared" si="14"/>
        <v>649.87</v>
      </c>
      <c r="H301" s="36">
        <v>651000.0</v>
      </c>
      <c r="I301" s="643">
        <v>0.0</v>
      </c>
      <c r="J301" s="950"/>
      <c r="K301" s="950"/>
      <c r="L301" s="950"/>
      <c r="M301" s="950"/>
      <c r="N301" s="950"/>
      <c r="O301" s="950"/>
      <c r="P301" s="950"/>
      <c r="Q301" s="950"/>
      <c r="R301" s="950"/>
      <c r="S301" s="950"/>
      <c r="T301" s="950"/>
      <c r="U301" s="950"/>
      <c r="V301" s="950"/>
      <c r="W301" s="950"/>
      <c r="X301" s="951"/>
      <c r="Y301" s="952"/>
      <c r="Z301" s="966"/>
      <c r="AA301" s="78"/>
      <c r="AB301" s="78"/>
      <c r="AC301" s="78"/>
      <c r="AD301" s="988">
        <f>SUM(AD297:AD300)</f>
        <v>125932971</v>
      </c>
    </row>
    <row r="302" ht="12.75" customHeight="1">
      <c r="A302" s="33"/>
      <c r="B302" s="29" t="s">
        <v>866</v>
      </c>
      <c r="C302" s="147"/>
      <c r="D302" s="105" t="s">
        <v>468</v>
      </c>
      <c r="E302" s="643">
        <v>0.0</v>
      </c>
      <c r="F302" s="36">
        <v>999526.5</v>
      </c>
      <c r="G302" s="36">
        <f t="shared" si="14"/>
        <v>473.5</v>
      </c>
      <c r="H302" s="36">
        <v>1000000.0</v>
      </c>
      <c r="I302" s="643">
        <v>0.0</v>
      </c>
      <c r="J302" s="950"/>
      <c r="K302" s="950"/>
      <c r="L302" s="950"/>
      <c r="M302" s="950"/>
      <c r="N302" s="950"/>
      <c r="O302" s="950"/>
      <c r="P302" s="950"/>
      <c r="Q302" s="950"/>
      <c r="R302" s="950"/>
      <c r="S302" s="950"/>
      <c r="T302" s="950"/>
      <c r="U302" s="950"/>
      <c r="V302" s="950"/>
      <c r="W302" s="950"/>
      <c r="X302" s="951"/>
      <c r="Y302" s="952"/>
      <c r="Z302" s="966"/>
      <c r="AA302" s="2"/>
      <c r="AB302" s="2"/>
      <c r="AC302" s="78"/>
      <c r="AD302" s="2"/>
    </row>
    <row r="303" ht="12.75" customHeight="1">
      <c r="A303" s="33"/>
      <c r="B303" s="29" t="s">
        <v>867</v>
      </c>
      <c r="C303" s="147"/>
      <c r="D303" s="35" t="s">
        <v>474</v>
      </c>
      <c r="E303" s="643">
        <v>0.0</v>
      </c>
      <c r="F303" s="36">
        <v>998192.78</v>
      </c>
      <c r="G303" s="36">
        <f t="shared" si="14"/>
        <v>1807.22</v>
      </c>
      <c r="H303" s="36">
        <v>1000000.0</v>
      </c>
      <c r="I303" s="643">
        <v>0.0</v>
      </c>
      <c r="J303" s="950"/>
      <c r="K303" s="950"/>
      <c r="L303" s="950"/>
      <c r="M303" s="950"/>
      <c r="N303" s="950"/>
      <c r="O303" s="950"/>
      <c r="P303" s="950"/>
      <c r="Q303" s="950"/>
      <c r="R303" s="950"/>
      <c r="S303" s="950"/>
      <c r="T303" s="950"/>
      <c r="U303" s="950"/>
      <c r="V303" s="950"/>
      <c r="W303" s="950"/>
      <c r="X303" s="951"/>
      <c r="Y303" s="952"/>
      <c r="Z303" s="966"/>
      <c r="AA303" s="2"/>
      <c r="AB303" s="2"/>
      <c r="AC303" s="78"/>
      <c r="AD303" s="2"/>
    </row>
    <row r="304" ht="12.75" customHeight="1">
      <c r="A304" s="33"/>
      <c r="B304" s="29" t="s">
        <v>868</v>
      </c>
      <c r="C304" s="147"/>
      <c r="D304" s="35" t="s">
        <v>474</v>
      </c>
      <c r="E304" s="643">
        <v>0.0</v>
      </c>
      <c r="F304" s="36">
        <v>0.0</v>
      </c>
      <c r="G304" s="36">
        <f t="shared" si="14"/>
        <v>800000</v>
      </c>
      <c r="H304" s="36">
        <v>800000.0</v>
      </c>
      <c r="I304" s="643">
        <v>0.0</v>
      </c>
      <c r="J304" s="950"/>
      <c r="K304" s="950"/>
      <c r="L304" s="950"/>
      <c r="M304" s="950"/>
      <c r="N304" s="950"/>
      <c r="O304" s="950"/>
      <c r="P304" s="950"/>
      <c r="Q304" s="950"/>
      <c r="R304" s="950"/>
      <c r="S304" s="950"/>
      <c r="T304" s="950"/>
      <c r="U304" s="950"/>
      <c r="V304" s="950"/>
      <c r="W304" s="950"/>
      <c r="X304" s="951"/>
      <c r="Y304" s="952"/>
      <c r="Z304" s="966">
        <f>SUM(I107:I268)+I271+I272</f>
        <v>126432971</v>
      </c>
      <c r="AA304" s="2"/>
      <c r="AB304" s="2"/>
      <c r="AC304" s="78">
        <f>AD301-Z304</f>
        <v>-500000</v>
      </c>
      <c r="AD304" s="2"/>
    </row>
    <row r="305" ht="12.75" customHeight="1">
      <c r="A305" s="33"/>
      <c r="B305" s="29" t="s">
        <v>869</v>
      </c>
      <c r="C305" s="147"/>
      <c r="D305" s="35" t="s">
        <v>474</v>
      </c>
      <c r="E305" s="643">
        <v>0.0</v>
      </c>
      <c r="F305" s="36">
        <v>0.0</v>
      </c>
      <c r="G305" s="36">
        <f t="shared" si="14"/>
        <v>600000</v>
      </c>
      <c r="H305" s="36">
        <v>600000.0</v>
      </c>
      <c r="I305" s="643">
        <v>0.0</v>
      </c>
      <c r="J305" s="950"/>
      <c r="K305" s="950"/>
      <c r="L305" s="950"/>
      <c r="M305" s="950"/>
      <c r="N305" s="950"/>
      <c r="O305" s="950"/>
      <c r="P305" s="950"/>
      <c r="Q305" s="950"/>
      <c r="R305" s="950"/>
      <c r="S305" s="950"/>
      <c r="T305" s="950"/>
      <c r="U305" s="950"/>
      <c r="V305" s="950"/>
      <c r="W305" s="950"/>
      <c r="X305" s="951"/>
      <c r="Y305" s="952"/>
      <c r="Z305" s="966"/>
      <c r="AA305" s="2"/>
      <c r="AB305" s="2"/>
      <c r="AC305" s="78"/>
      <c r="AD305" s="2"/>
    </row>
    <row r="306" ht="12.75" customHeight="1">
      <c r="A306" s="33"/>
      <c r="B306" s="29" t="s">
        <v>870</v>
      </c>
      <c r="C306" s="147"/>
      <c r="D306" s="105"/>
      <c r="E306" s="37"/>
      <c r="F306" s="36"/>
      <c r="G306" s="36"/>
      <c r="H306" s="36"/>
      <c r="I306" s="36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655"/>
      <c r="Y306" s="938"/>
      <c r="Z306" s="966"/>
      <c r="AA306" s="2"/>
      <c r="AB306" s="2"/>
      <c r="AC306" s="78"/>
      <c r="AD306" s="2"/>
    </row>
    <row r="307" ht="12.75" customHeight="1">
      <c r="A307" s="33"/>
      <c r="B307" s="29" t="s">
        <v>871</v>
      </c>
      <c r="C307" s="147"/>
      <c r="D307" s="105" t="s">
        <v>468</v>
      </c>
      <c r="E307" s="643">
        <v>0.0</v>
      </c>
      <c r="F307" s="36">
        <v>0.0</v>
      </c>
      <c r="G307" s="36">
        <f t="shared" ref="G307:G311" si="16">H307-F307</f>
        <v>350000</v>
      </c>
      <c r="H307" s="36">
        <v>350000.0</v>
      </c>
      <c r="I307" s="643">
        <v>0.0</v>
      </c>
      <c r="J307" s="950"/>
      <c r="K307" s="950"/>
      <c r="L307" s="950"/>
      <c r="M307" s="950"/>
      <c r="N307" s="950"/>
      <c r="O307" s="950"/>
      <c r="P307" s="950"/>
      <c r="Q307" s="950"/>
      <c r="R307" s="950"/>
      <c r="S307" s="950"/>
      <c r="T307" s="950"/>
      <c r="U307" s="950"/>
      <c r="V307" s="950"/>
      <c r="W307" s="950"/>
      <c r="X307" s="951"/>
      <c r="Y307" s="952"/>
      <c r="Z307" s="966"/>
      <c r="AA307" s="2"/>
      <c r="AB307" s="2"/>
      <c r="AC307" s="78"/>
      <c r="AD307" s="2"/>
    </row>
    <row r="308" ht="12.75" customHeight="1">
      <c r="A308" s="33"/>
      <c r="B308" s="29" t="s">
        <v>872</v>
      </c>
      <c r="C308" s="147"/>
      <c r="D308" s="105" t="s">
        <v>468</v>
      </c>
      <c r="E308" s="643">
        <v>0.0</v>
      </c>
      <c r="F308" s="36">
        <v>0.0</v>
      </c>
      <c r="G308" s="36">
        <f t="shared" si="16"/>
        <v>500000</v>
      </c>
      <c r="H308" s="36">
        <v>500000.0</v>
      </c>
      <c r="I308" s="643">
        <v>0.0</v>
      </c>
      <c r="J308" s="950"/>
      <c r="K308" s="950"/>
      <c r="L308" s="950"/>
      <c r="M308" s="950"/>
      <c r="N308" s="950"/>
      <c r="O308" s="950"/>
      <c r="P308" s="950"/>
      <c r="Q308" s="950"/>
      <c r="R308" s="950"/>
      <c r="S308" s="950"/>
      <c r="T308" s="950"/>
      <c r="U308" s="950"/>
      <c r="V308" s="950"/>
      <c r="W308" s="950"/>
      <c r="X308" s="951"/>
      <c r="Y308" s="952"/>
      <c r="Z308" s="966"/>
      <c r="AA308" s="2"/>
      <c r="AB308" s="2"/>
      <c r="AC308" s="78"/>
      <c r="AD308" s="2"/>
    </row>
    <row r="309" ht="12.75" customHeight="1">
      <c r="A309" s="33"/>
      <c r="B309" s="2" t="s">
        <v>873</v>
      </c>
      <c r="C309" s="147"/>
      <c r="D309" s="105" t="s">
        <v>474</v>
      </c>
      <c r="E309" s="643">
        <v>0.0</v>
      </c>
      <c r="F309" s="36">
        <v>0.0</v>
      </c>
      <c r="G309" s="36">
        <f t="shared" si="16"/>
        <v>300000</v>
      </c>
      <c r="H309" s="36">
        <v>300000.0</v>
      </c>
      <c r="I309" s="643">
        <v>0.0</v>
      </c>
      <c r="J309" s="950"/>
      <c r="K309" s="950"/>
      <c r="L309" s="950"/>
      <c r="M309" s="950"/>
      <c r="N309" s="950"/>
      <c r="O309" s="950"/>
      <c r="P309" s="950"/>
      <c r="Q309" s="950"/>
      <c r="R309" s="950"/>
      <c r="S309" s="950"/>
      <c r="T309" s="950"/>
      <c r="U309" s="950"/>
      <c r="V309" s="950"/>
      <c r="W309" s="950"/>
      <c r="X309" s="951"/>
      <c r="Y309" s="952"/>
      <c r="Z309" s="966"/>
      <c r="AA309" s="2"/>
      <c r="AB309" s="2"/>
      <c r="AC309" s="78"/>
      <c r="AD309" s="2"/>
    </row>
    <row r="310" ht="12.75" customHeight="1">
      <c r="A310" s="33"/>
      <c r="B310" s="2" t="s">
        <v>874</v>
      </c>
      <c r="C310" s="147"/>
      <c r="D310" s="105" t="s">
        <v>474</v>
      </c>
      <c r="E310" s="643">
        <v>0.0</v>
      </c>
      <c r="F310" s="36">
        <v>0.0</v>
      </c>
      <c r="G310" s="36">
        <f t="shared" si="16"/>
        <v>2000000</v>
      </c>
      <c r="H310" s="36">
        <v>2000000.0</v>
      </c>
      <c r="I310" s="643">
        <v>0.0</v>
      </c>
      <c r="J310" s="950"/>
      <c r="K310" s="950"/>
      <c r="L310" s="950"/>
      <c r="M310" s="950"/>
      <c r="N310" s="950"/>
      <c r="O310" s="950"/>
      <c r="P310" s="950"/>
      <c r="Q310" s="950"/>
      <c r="R310" s="950"/>
      <c r="S310" s="950"/>
      <c r="T310" s="950"/>
      <c r="U310" s="950"/>
      <c r="V310" s="950"/>
      <c r="W310" s="950"/>
      <c r="X310" s="951"/>
      <c r="Y310" s="952"/>
      <c r="Z310" s="966"/>
      <c r="AA310" s="2"/>
      <c r="AB310" s="2"/>
      <c r="AC310" s="78"/>
      <c r="AD310" s="2"/>
    </row>
    <row r="311" ht="12.75" customHeight="1">
      <c r="A311" s="33"/>
      <c r="B311" s="989" t="s">
        <v>875</v>
      </c>
      <c r="C311" s="19"/>
      <c r="D311" s="30" t="s">
        <v>468</v>
      </c>
      <c r="E311" s="643">
        <v>0.0</v>
      </c>
      <c r="F311" s="36">
        <v>0.0</v>
      </c>
      <c r="G311" s="36">
        <f t="shared" si="16"/>
        <v>2000000</v>
      </c>
      <c r="H311" s="36">
        <v>2000000.0</v>
      </c>
      <c r="I311" s="643">
        <v>0.0</v>
      </c>
      <c r="J311" s="950"/>
      <c r="K311" s="950"/>
      <c r="L311" s="950"/>
      <c r="M311" s="950"/>
      <c r="N311" s="950"/>
      <c r="O311" s="950"/>
      <c r="P311" s="950"/>
      <c r="Q311" s="950"/>
      <c r="R311" s="950"/>
      <c r="S311" s="950"/>
      <c r="T311" s="950"/>
      <c r="U311" s="950"/>
      <c r="V311" s="950"/>
      <c r="W311" s="950"/>
      <c r="X311" s="951"/>
      <c r="Y311" s="952"/>
      <c r="Z311" s="966"/>
      <c r="AA311" s="2"/>
      <c r="AB311" s="2"/>
      <c r="AC311" s="78"/>
      <c r="AD311" s="2"/>
    </row>
    <row r="312" ht="12.75" customHeight="1">
      <c r="A312" s="33"/>
      <c r="B312" s="29" t="s">
        <v>876</v>
      </c>
      <c r="C312" s="2"/>
      <c r="D312" s="105"/>
      <c r="E312" s="643"/>
      <c r="F312" s="36"/>
      <c r="G312" s="81"/>
      <c r="H312" s="36"/>
      <c r="I312" s="643"/>
      <c r="J312" s="950"/>
      <c r="K312" s="950"/>
      <c r="L312" s="950"/>
      <c r="M312" s="950"/>
      <c r="N312" s="950"/>
      <c r="O312" s="950"/>
      <c r="P312" s="950"/>
      <c r="Q312" s="950"/>
      <c r="R312" s="950"/>
      <c r="S312" s="950"/>
      <c r="T312" s="950"/>
      <c r="U312" s="950"/>
      <c r="V312" s="950"/>
      <c r="W312" s="950"/>
      <c r="X312" s="951"/>
      <c r="Y312" s="952"/>
      <c r="Z312" s="966"/>
      <c r="AA312" s="2"/>
      <c r="AB312" s="2"/>
      <c r="AC312" s="78"/>
      <c r="AD312" s="2"/>
    </row>
    <row r="313" ht="13.5" customHeight="1">
      <c r="A313" s="33"/>
      <c r="B313" s="990" t="s">
        <v>877</v>
      </c>
      <c r="C313" s="19"/>
      <c r="D313" s="991" t="s">
        <v>468</v>
      </c>
      <c r="E313" s="643">
        <v>0.0</v>
      </c>
      <c r="F313" s="992">
        <v>0.0</v>
      </c>
      <c r="G313" s="36">
        <f t="shared" ref="G313:G327" si="17">H313-F313</f>
        <v>1000000</v>
      </c>
      <c r="H313" s="992">
        <v>1000000.0</v>
      </c>
      <c r="I313" s="643">
        <v>0.0</v>
      </c>
      <c r="J313" s="950"/>
      <c r="K313" s="950"/>
      <c r="L313" s="950"/>
      <c r="M313" s="950"/>
      <c r="N313" s="950"/>
      <c r="O313" s="950"/>
      <c r="P313" s="950"/>
      <c r="Q313" s="950"/>
      <c r="R313" s="950"/>
      <c r="S313" s="950"/>
      <c r="T313" s="950"/>
      <c r="U313" s="950"/>
      <c r="V313" s="950"/>
      <c r="W313" s="950"/>
      <c r="X313" s="951"/>
      <c r="Y313" s="952"/>
      <c r="Z313" s="966"/>
      <c r="AA313" s="2"/>
      <c r="AB313" s="2"/>
      <c r="AC313" s="78"/>
      <c r="AD313" s="2"/>
    </row>
    <row r="314" ht="13.5" customHeight="1">
      <c r="A314" s="33"/>
      <c r="B314" s="993" t="s">
        <v>878</v>
      </c>
      <c r="C314" s="19"/>
      <c r="D314" s="30" t="s">
        <v>474</v>
      </c>
      <c r="E314" s="643">
        <v>0.0</v>
      </c>
      <c r="F314" s="36">
        <v>0.0</v>
      </c>
      <c r="G314" s="36">
        <f t="shared" si="17"/>
        <v>800000</v>
      </c>
      <c r="H314" s="36">
        <v>800000.0</v>
      </c>
      <c r="I314" s="643">
        <v>0.0</v>
      </c>
      <c r="J314" s="950"/>
      <c r="K314" s="950"/>
      <c r="L314" s="950"/>
      <c r="M314" s="950"/>
      <c r="N314" s="950"/>
      <c r="O314" s="950"/>
      <c r="P314" s="950"/>
      <c r="Q314" s="950"/>
      <c r="R314" s="950"/>
      <c r="S314" s="950"/>
      <c r="T314" s="950"/>
      <c r="U314" s="950"/>
      <c r="V314" s="950"/>
      <c r="W314" s="950"/>
      <c r="X314" s="951"/>
      <c r="Y314" s="952"/>
      <c r="Z314" s="966"/>
      <c r="AA314" s="2"/>
      <c r="AB314" s="2"/>
      <c r="AC314" s="78"/>
      <c r="AD314" s="2"/>
    </row>
    <row r="315" ht="13.5" customHeight="1">
      <c r="A315" s="33"/>
      <c r="B315" s="2" t="s">
        <v>879</v>
      </c>
      <c r="C315" s="147"/>
      <c r="D315" s="105" t="s">
        <v>468</v>
      </c>
      <c r="E315" s="643">
        <v>0.0</v>
      </c>
      <c r="F315" s="36">
        <v>0.0</v>
      </c>
      <c r="G315" s="36">
        <f t="shared" si="17"/>
        <v>675000</v>
      </c>
      <c r="H315" s="36">
        <v>675000.0</v>
      </c>
      <c r="I315" s="643">
        <v>0.0</v>
      </c>
      <c r="J315" s="950"/>
      <c r="K315" s="950"/>
      <c r="L315" s="950"/>
      <c r="M315" s="950"/>
      <c r="N315" s="950"/>
      <c r="O315" s="950"/>
      <c r="P315" s="950"/>
      <c r="Q315" s="950"/>
      <c r="R315" s="950"/>
      <c r="S315" s="950"/>
      <c r="T315" s="950"/>
      <c r="U315" s="950"/>
      <c r="V315" s="950"/>
      <c r="W315" s="950"/>
      <c r="X315" s="951"/>
      <c r="Y315" s="952"/>
      <c r="Z315" s="966"/>
      <c r="AA315" s="2"/>
      <c r="AB315" s="2"/>
      <c r="AC315" s="78"/>
      <c r="AD315" s="2"/>
    </row>
    <row r="316" ht="13.5" customHeight="1">
      <c r="A316" s="33"/>
      <c r="B316" s="2" t="s">
        <v>880</v>
      </c>
      <c r="C316" s="147"/>
      <c r="D316" s="105" t="s">
        <v>468</v>
      </c>
      <c r="E316" s="643">
        <v>0.0</v>
      </c>
      <c r="F316" s="36">
        <v>0.0</v>
      </c>
      <c r="G316" s="36">
        <f t="shared" si="17"/>
        <v>1000000</v>
      </c>
      <c r="H316" s="36">
        <v>1000000.0</v>
      </c>
      <c r="I316" s="643">
        <v>0.0</v>
      </c>
      <c r="J316" s="950"/>
      <c r="K316" s="950"/>
      <c r="L316" s="950"/>
      <c r="M316" s="950"/>
      <c r="N316" s="950"/>
      <c r="O316" s="950"/>
      <c r="P316" s="950"/>
      <c r="Q316" s="950"/>
      <c r="R316" s="950"/>
      <c r="S316" s="950"/>
      <c r="T316" s="950"/>
      <c r="U316" s="950"/>
      <c r="V316" s="950"/>
      <c r="W316" s="950"/>
      <c r="X316" s="951"/>
      <c r="Y316" s="952"/>
      <c r="Z316" s="966"/>
      <c r="AA316" s="2"/>
      <c r="AB316" s="2"/>
      <c r="AC316" s="78"/>
      <c r="AD316" s="2"/>
    </row>
    <row r="317" ht="13.5" customHeight="1">
      <c r="A317" s="33"/>
      <c r="B317" s="2" t="s">
        <v>881</v>
      </c>
      <c r="C317" s="147"/>
      <c r="D317" s="105" t="s">
        <v>468</v>
      </c>
      <c r="E317" s="643">
        <v>0.0</v>
      </c>
      <c r="F317" s="36">
        <v>0.0</v>
      </c>
      <c r="G317" s="36">
        <f t="shared" si="17"/>
        <v>2000000</v>
      </c>
      <c r="H317" s="36">
        <v>2000000.0</v>
      </c>
      <c r="I317" s="643">
        <v>0.0</v>
      </c>
      <c r="J317" s="950"/>
      <c r="K317" s="950"/>
      <c r="L317" s="950"/>
      <c r="M317" s="950"/>
      <c r="N317" s="950"/>
      <c r="O317" s="950"/>
      <c r="P317" s="950"/>
      <c r="Q317" s="950"/>
      <c r="R317" s="950"/>
      <c r="S317" s="950"/>
      <c r="T317" s="950"/>
      <c r="U317" s="950"/>
      <c r="V317" s="950"/>
      <c r="W317" s="950"/>
      <c r="X317" s="951"/>
      <c r="Y317" s="952"/>
      <c r="Z317" s="966"/>
      <c r="AA317" s="2"/>
      <c r="AB317" s="2"/>
      <c r="AC317" s="78"/>
      <c r="AD317" s="2"/>
    </row>
    <row r="318" ht="13.5" customHeight="1">
      <c r="A318" s="33"/>
      <c r="B318" s="994" t="s">
        <v>882</v>
      </c>
      <c r="C318" s="19"/>
      <c r="D318" s="105" t="s">
        <v>468</v>
      </c>
      <c r="E318" s="643">
        <v>0.0</v>
      </c>
      <c r="F318" s="36">
        <v>0.0</v>
      </c>
      <c r="G318" s="36">
        <f t="shared" si="17"/>
        <v>1500000</v>
      </c>
      <c r="H318" s="77">
        <v>1500000.0</v>
      </c>
      <c r="I318" s="643">
        <v>0.0</v>
      </c>
      <c r="J318" s="950"/>
      <c r="K318" s="950"/>
      <c r="L318" s="950"/>
      <c r="M318" s="950"/>
      <c r="N318" s="950"/>
      <c r="O318" s="950"/>
      <c r="P318" s="950"/>
      <c r="Q318" s="950"/>
      <c r="R318" s="950"/>
      <c r="S318" s="950"/>
      <c r="T318" s="950"/>
      <c r="U318" s="950"/>
      <c r="V318" s="950"/>
      <c r="W318" s="950"/>
      <c r="X318" s="951"/>
      <c r="Y318" s="952"/>
      <c r="Z318" s="966"/>
      <c r="AA318" s="2"/>
      <c r="AB318" s="2"/>
      <c r="AC318" s="78"/>
      <c r="AD318" s="2"/>
    </row>
    <row r="319" ht="13.5" customHeight="1">
      <c r="A319" s="33"/>
      <c r="B319" s="994" t="s">
        <v>883</v>
      </c>
      <c r="C319" s="19"/>
      <c r="D319" s="105" t="s">
        <v>468</v>
      </c>
      <c r="E319" s="643">
        <v>0.0</v>
      </c>
      <c r="F319" s="36">
        <v>0.0</v>
      </c>
      <c r="G319" s="36">
        <f t="shared" si="17"/>
        <v>500000</v>
      </c>
      <c r="H319" s="58">
        <v>500000.0</v>
      </c>
      <c r="I319" s="643">
        <v>0.0</v>
      </c>
      <c r="J319" s="950"/>
      <c r="K319" s="950"/>
      <c r="L319" s="950"/>
      <c r="M319" s="950"/>
      <c r="N319" s="950"/>
      <c r="O319" s="950"/>
      <c r="P319" s="950"/>
      <c r="Q319" s="950"/>
      <c r="R319" s="950"/>
      <c r="S319" s="950"/>
      <c r="T319" s="950"/>
      <c r="U319" s="950"/>
      <c r="V319" s="950"/>
      <c r="W319" s="950"/>
      <c r="X319" s="951"/>
      <c r="Y319" s="952"/>
      <c r="Z319" s="966"/>
      <c r="AA319" s="2"/>
      <c r="AB319" s="2"/>
      <c r="AC319" s="78"/>
      <c r="AD319" s="2"/>
    </row>
    <row r="320" ht="13.5" customHeight="1">
      <c r="A320" s="33"/>
      <c r="B320" s="2" t="s">
        <v>884</v>
      </c>
      <c r="C320" s="147"/>
      <c r="D320" s="105" t="s">
        <v>468</v>
      </c>
      <c r="E320" s="643">
        <v>0.0</v>
      </c>
      <c r="F320" s="36">
        <v>0.0</v>
      </c>
      <c r="G320" s="36">
        <f t="shared" si="17"/>
        <v>3000000</v>
      </c>
      <c r="H320" s="36">
        <v>3000000.0</v>
      </c>
      <c r="I320" s="643">
        <v>0.0</v>
      </c>
      <c r="J320" s="950"/>
      <c r="K320" s="950"/>
      <c r="L320" s="950"/>
      <c r="M320" s="950"/>
      <c r="N320" s="950"/>
      <c r="O320" s="950"/>
      <c r="P320" s="950"/>
      <c r="Q320" s="950"/>
      <c r="R320" s="950"/>
      <c r="S320" s="950"/>
      <c r="T320" s="950"/>
      <c r="U320" s="950"/>
      <c r="V320" s="950"/>
      <c r="W320" s="950"/>
      <c r="X320" s="951"/>
      <c r="Y320" s="952"/>
      <c r="Z320" s="966"/>
      <c r="AA320" s="2"/>
      <c r="AB320" s="2"/>
      <c r="AC320" s="78"/>
      <c r="AD320" s="2"/>
    </row>
    <row r="321" ht="13.5" customHeight="1">
      <c r="A321" s="33"/>
      <c r="B321" s="989" t="s">
        <v>885</v>
      </c>
      <c r="C321" s="19"/>
      <c r="D321" s="105" t="s">
        <v>468</v>
      </c>
      <c r="E321" s="643">
        <v>0.0</v>
      </c>
      <c r="F321" s="36">
        <v>0.0</v>
      </c>
      <c r="G321" s="36">
        <f t="shared" si="17"/>
        <v>3000000</v>
      </c>
      <c r="H321" s="58">
        <v>3000000.0</v>
      </c>
      <c r="I321" s="643">
        <v>0.0</v>
      </c>
      <c r="J321" s="950"/>
      <c r="K321" s="950"/>
      <c r="L321" s="950"/>
      <c r="M321" s="950"/>
      <c r="N321" s="950"/>
      <c r="O321" s="950"/>
      <c r="P321" s="950"/>
      <c r="Q321" s="950"/>
      <c r="R321" s="950"/>
      <c r="S321" s="950"/>
      <c r="T321" s="950"/>
      <c r="U321" s="950"/>
      <c r="V321" s="950"/>
      <c r="W321" s="950"/>
      <c r="X321" s="951"/>
      <c r="Y321" s="952"/>
      <c r="Z321" s="966"/>
      <c r="AA321" s="2"/>
      <c r="AB321" s="2"/>
      <c r="AC321" s="78"/>
      <c r="AD321" s="2"/>
    </row>
    <row r="322" ht="13.5" customHeight="1">
      <c r="A322" s="33"/>
      <c r="B322" s="993" t="s">
        <v>886</v>
      </c>
      <c r="C322" s="19"/>
      <c r="D322" s="35" t="s">
        <v>887</v>
      </c>
      <c r="E322" s="643">
        <v>0.0</v>
      </c>
      <c r="F322" s="36">
        <v>0.0</v>
      </c>
      <c r="G322" s="36">
        <f t="shared" si="17"/>
        <v>3500000</v>
      </c>
      <c r="H322" s="36">
        <v>3500000.0</v>
      </c>
      <c r="I322" s="643">
        <v>0.0</v>
      </c>
      <c r="J322" s="950"/>
      <c r="K322" s="950"/>
      <c r="L322" s="950"/>
      <c r="M322" s="950"/>
      <c r="N322" s="950"/>
      <c r="O322" s="950"/>
      <c r="P322" s="950"/>
      <c r="Q322" s="950"/>
      <c r="R322" s="950"/>
      <c r="S322" s="950"/>
      <c r="T322" s="950"/>
      <c r="U322" s="950"/>
      <c r="V322" s="950"/>
      <c r="W322" s="950"/>
      <c r="X322" s="951"/>
      <c r="Y322" s="952"/>
      <c r="Z322" s="966"/>
      <c r="AA322" s="2"/>
      <c r="AB322" s="2"/>
      <c r="AC322" s="78"/>
      <c r="AD322" s="2"/>
    </row>
    <row r="323" ht="13.5" customHeight="1">
      <c r="A323" s="33"/>
      <c r="B323" s="993" t="s">
        <v>888</v>
      </c>
      <c r="C323" s="19"/>
      <c r="D323" s="35" t="s">
        <v>389</v>
      </c>
      <c r="E323" s="643">
        <v>0.0</v>
      </c>
      <c r="F323" s="36">
        <v>0.0</v>
      </c>
      <c r="G323" s="36">
        <f t="shared" si="17"/>
        <v>6000000</v>
      </c>
      <c r="H323" s="36">
        <v>6000000.0</v>
      </c>
      <c r="I323" s="643">
        <v>0.0</v>
      </c>
      <c r="J323" s="950"/>
      <c r="K323" s="950"/>
      <c r="L323" s="950"/>
      <c r="M323" s="950"/>
      <c r="N323" s="950"/>
      <c r="O323" s="950"/>
      <c r="P323" s="950"/>
      <c r="Q323" s="950"/>
      <c r="R323" s="950"/>
      <c r="S323" s="950"/>
      <c r="T323" s="950"/>
      <c r="U323" s="950"/>
      <c r="V323" s="950"/>
      <c r="W323" s="950"/>
      <c r="X323" s="951"/>
      <c r="Y323" s="952"/>
      <c r="Z323" s="966"/>
      <c r="AA323" s="2"/>
      <c r="AB323" s="2"/>
      <c r="AC323" s="78"/>
      <c r="AD323" s="2"/>
    </row>
    <row r="324" ht="13.5" customHeight="1">
      <c r="A324" s="33"/>
      <c r="B324" s="995" t="s">
        <v>889</v>
      </c>
      <c r="C324" s="19"/>
      <c r="D324" s="35" t="s">
        <v>474</v>
      </c>
      <c r="E324" s="643">
        <v>0.0</v>
      </c>
      <c r="F324" s="36">
        <v>0.0</v>
      </c>
      <c r="G324" s="36">
        <f t="shared" si="17"/>
        <v>3080000</v>
      </c>
      <c r="H324" s="36">
        <v>3080000.0</v>
      </c>
      <c r="I324" s="643">
        <v>0.0</v>
      </c>
      <c r="J324" s="950"/>
      <c r="K324" s="950"/>
      <c r="L324" s="950"/>
      <c r="M324" s="950"/>
      <c r="N324" s="950"/>
      <c r="O324" s="950"/>
      <c r="P324" s="950"/>
      <c r="Q324" s="950"/>
      <c r="R324" s="950"/>
      <c r="S324" s="950"/>
      <c r="T324" s="950"/>
      <c r="U324" s="950"/>
      <c r="V324" s="950"/>
      <c r="W324" s="950"/>
      <c r="X324" s="951"/>
      <c r="Y324" s="952"/>
      <c r="Z324" s="966"/>
      <c r="AA324" s="2"/>
      <c r="AB324" s="2"/>
      <c r="AC324" s="78"/>
      <c r="AD324" s="2"/>
    </row>
    <row r="325" ht="13.5" customHeight="1">
      <c r="A325" s="33"/>
      <c r="B325" s="209" t="s">
        <v>890</v>
      </c>
      <c r="C325" s="996"/>
      <c r="D325" s="35" t="s">
        <v>468</v>
      </c>
      <c r="E325" s="643">
        <v>0.0</v>
      </c>
      <c r="F325" s="36">
        <v>0.0</v>
      </c>
      <c r="G325" s="36">
        <f t="shared" si="17"/>
        <v>5000000</v>
      </c>
      <c r="H325" s="36">
        <v>5000000.0</v>
      </c>
      <c r="I325" s="643">
        <v>0.0</v>
      </c>
      <c r="J325" s="950"/>
      <c r="K325" s="950"/>
      <c r="L325" s="950"/>
      <c r="M325" s="950"/>
      <c r="N325" s="950"/>
      <c r="O325" s="950"/>
      <c r="P325" s="950"/>
      <c r="Q325" s="950"/>
      <c r="R325" s="950"/>
      <c r="S325" s="950"/>
      <c r="T325" s="950"/>
      <c r="U325" s="950"/>
      <c r="V325" s="950"/>
      <c r="W325" s="950"/>
      <c r="X325" s="951"/>
      <c r="Y325" s="952"/>
      <c r="Z325" s="966"/>
      <c r="AA325" s="2"/>
      <c r="AB325" s="2"/>
      <c r="AC325" s="78"/>
      <c r="AD325" s="2"/>
    </row>
    <row r="326" ht="13.5" customHeight="1">
      <c r="A326" s="33"/>
      <c r="B326" s="209" t="s">
        <v>891</v>
      </c>
      <c r="C326" s="486"/>
      <c r="D326" s="107"/>
      <c r="E326" s="37"/>
      <c r="F326" s="36"/>
      <c r="G326" s="36">
        <f t="shared" si="17"/>
        <v>0</v>
      </c>
      <c r="H326" s="36"/>
      <c r="I326" s="36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655"/>
      <c r="Y326" s="938"/>
      <c r="Z326" s="966"/>
      <c r="AA326" s="2"/>
      <c r="AB326" s="2"/>
      <c r="AC326" s="78"/>
      <c r="AD326" s="2"/>
    </row>
    <row r="327" ht="13.5" customHeight="1">
      <c r="A327" s="61"/>
      <c r="B327" s="467" t="s">
        <v>388</v>
      </c>
      <c r="C327" s="997"/>
      <c r="D327" s="64" t="s">
        <v>389</v>
      </c>
      <c r="E327" s="987">
        <v>0.0</v>
      </c>
      <c r="F327" s="65">
        <v>0.0</v>
      </c>
      <c r="G327" s="65">
        <f t="shared" si="17"/>
        <v>1900000</v>
      </c>
      <c r="H327" s="65">
        <v>1900000.0</v>
      </c>
      <c r="I327" s="987">
        <v>0.0</v>
      </c>
      <c r="J327" s="950"/>
      <c r="K327" s="950"/>
      <c r="L327" s="950"/>
      <c r="M327" s="950"/>
      <c r="N327" s="950"/>
      <c r="O327" s="950"/>
      <c r="P327" s="950"/>
      <c r="Q327" s="950"/>
      <c r="R327" s="950"/>
      <c r="S327" s="950"/>
      <c r="T327" s="950"/>
      <c r="U327" s="950"/>
      <c r="V327" s="950"/>
      <c r="W327" s="950"/>
      <c r="X327" s="951"/>
      <c r="Y327" s="952"/>
      <c r="Z327" s="966"/>
      <c r="AA327" s="2"/>
      <c r="AB327" s="2"/>
      <c r="AC327" s="78"/>
      <c r="AD327" s="2"/>
    </row>
    <row r="328" ht="13.5" customHeight="1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938"/>
      <c r="Z328" s="966"/>
      <c r="AA328" s="2"/>
      <c r="AB328" s="2"/>
      <c r="AC328" s="78"/>
      <c r="AD328" s="2"/>
    </row>
    <row r="329" ht="13.5" customHeight="1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938"/>
      <c r="Z329" s="966"/>
      <c r="AA329" s="2"/>
      <c r="AB329" s="2"/>
      <c r="AC329" s="78"/>
      <c r="AD329" s="2"/>
    </row>
    <row r="330" ht="16.5" customHeight="1">
      <c r="A330" s="2" t="s">
        <v>892</v>
      </c>
      <c r="B330" s="2"/>
      <c r="C330" s="2"/>
      <c r="D330" s="3"/>
      <c r="E330" s="2"/>
      <c r="F330" s="2"/>
      <c r="G330" s="2"/>
      <c r="H330" s="9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952"/>
      <c r="Z330" s="83"/>
      <c r="AA330" s="2"/>
      <c r="AB330" s="2"/>
      <c r="AC330" s="78"/>
      <c r="AD330" s="2"/>
    </row>
    <row r="331" ht="13.5" customHeight="1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952"/>
      <c r="Z331" s="83"/>
      <c r="AA331" s="2"/>
      <c r="AB331" s="2"/>
      <c r="AC331" s="78"/>
      <c r="AD331" s="2"/>
    </row>
    <row r="332" ht="13.5" customHeight="1">
      <c r="A332" s="3" t="s">
        <v>350</v>
      </c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952"/>
      <c r="Z332" s="83"/>
      <c r="AA332" s="2"/>
      <c r="AB332" s="2"/>
      <c r="AC332" s="78"/>
      <c r="AD332" s="2"/>
    </row>
    <row r="333" ht="13.5" customHeight="1">
      <c r="A333" s="93"/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52"/>
      <c r="Z333" s="83"/>
      <c r="AA333" s="2"/>
      <c r="AB333" s="2"/>
      <c r="AC333" s="78"/>
      <c r="AD333" s="2"/>
    </row>
    <row r="334" ht="13.5" customHeight="1">
      <c r="A334" s="11" t="s">
        <v>364</v>
      </c>
      <c r="B334" s="12"/>
      <c r="C334" s="13"/>
      <c r="D334" s="751" t="s">
        <v>329</v>
      </c>
      <c r="E334" s="14" t="s">
        <v>8</v>
      </c>
      <c r="F334" s="15" t="s">
        <v>9</v>
      </c>
      <c r="G334" s="12"/>
      <c r="H334" s="13"/>
      <c r="I334" s="14" t="s">
        <v>10</v>
      </c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52"/>
      <c r="Z334" s="83"/>
      <c r="AA334" s="2"/>
      <c r="AB334" s="2"/>
      <c r="AC334" s="78"/>
      <c r="AD334" s="2"/>
    </row>
    <row r="335" ht="13.5" customHeight="1">
      <c r="A335" s="18"/>
      <c r="C335" s="19"/>
      <c r="D335" s="641" t="s">
        <v>11</v>
      </c>
      <c r="E335" s="21" t="s">
        <v>12</v>
      </c>
      <c r="F335" s="21" t="s">
        <v>13</v>
      </c>
      <c r="G335" s="22" t="s">
        <v>14</v>
      </c>
      <c r="H335" s="21" t="s">
        <v>15</v>
      </c>
      <c r="I335" s="21" t="s">
        <v>16</v>
      </c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52"/>
      <c r="Z335" s="83"/>
      <c r="AA335" s="2"/>
      <c r="AB335" s="2"/>
      <c r="AC335" s="78"/>
      <c r="AD335" s="2"/>
    </row>
    <row r="336" ht="13.5" customHeight="1">
      <c r="A336" s="23"/>
      <c r="B336" s="24"/>
      <c r="C336" s="25"/>
      <c r="D336" s="931"/>
      <c r="E336" s="26" t="s">
        <v>17</v>
      </c>
      <c r="F336" s="27" t="s">
        <v>17</v>
      </c>
      <c r="G336" s="27" t="s">
        <v>18</v>
      </c>
      <c r="H336" s="27" t="s">
        <v>18</v>
      </c>
      <c r="I336" s="27" t="s">
        <v>18</v>
      </c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952"/>
      <c r="Z336" s="83"/>
      <c r="AA336" s="2"/>
      <c r="AB336" s="2"/>
      <c r="AC336" s="78"/>
      <c r="AD336" s="2"/>
    </row>
    <row r="337" ht="13.5" customHeight="1">
      <c r="A337" s="960"/>
      <c r="B337" s="998" t="s">
        <v>893</v>
      </c>
      <c r="C337" s="999"/>
      <c r="D337" s="414"/>
      <c r="E337" s="972"/>
      <c r="F337" s="71"/>
      <c r="G337" s="71"/>
      <c r="H337" s="71"/>
      <c r="I337" s="71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655"/>
      <c r="Y337" s="952"/>
      <c r="Z337" s="83"/>
      <c r="AA337" s="2"/>
      <c r="AB337" s="2"/>
      <c r="AC337" s="78"/>
      <c r="AD337" s="2"/>
    </row>
    <row r="338" ht="13.5" customHeight="1">
      <c r="A338" s="33"/>
      <c r="B338" s="209" t="s">
        <v>894</v>
      </c>
      <c r="C338" s="486"/>
      <c r="D338" s="35" t="s">
        <v>895</v>
      </c>
      <c r="E338" s="643">
        <v>0.0</v>
      </c>
      <c r="F338" s="36">
        <v>0.0</v>
      </c>
      <c r="G338" s="36">
        <f t="shared" ref="G338:G339" si="18">H338-F338</f>
        <v>1000000</v>
      </c>
      <c r="H338" s="36">
        <v>1000000.0</v>
      </c>
      <c r="I338" s="643">
        <v>0.0</v>
      </c>
      <c r="J338" s="950"/>
      <c r="K338" s="950"/>
      <c r="L338" s="950"/>
      <c r="M338" s="950"/>
      <c r="N338" s="950"/>
      <c r="O338" s="950"/>
      <c r="P338" s="950"/>
      <c r="Q338" s="950"/>
      <c r="R338" s="950"/>
      <c r="S338" s="950"/>
      <c r="T338" s="950"/>
      <c r="U338" s="950"/>
      <c r="V338" s="950"/>
      <c r="W338" s="950"/>
      <c r="X338" s="951"/>
      <c r="Y338" s="952"/>
      <c r="Z338" s="83"/>
      <c r="AA338" s="2"/>
      <c r="AB338" s="2"/>
      <c r="AC338" s="78"/>
      <c r="AD338" s="2"/>
    </row>
    <row r="339" ht="13.5" customHeight="1">
      <c r="A339" s="33"/>
      <c r="B339" s="209" t="s">
        <v>896</v>
      </c>
      <c r="C339" s="486"/>
      <c r="D339" s="35" t="s">
        <v>389</v>
      </c>
      <c r="E339" s="643">
        <v>0.0</v>
      </c>
      <c r="F339" s="36">
        <v>0.0</v>
      </c>
      <c r="G339" s="36">
        <f t="shared" si="18"/>
        <v>1500000</v>
      </c>
      <c r="H339" s="36">
        <v>1500000.0</v>
      </c>
      <c r="I339" s="643">
        <v>0.0</v>
      </c>
      <c r="J339" s="950"/>
      <c r="K339" s="950"/>
      <c r="L339" s="950"/>
      <c r="M339" s="950"/>
      <c r="N339" s="950"/>
      <c r="O339" s="950"/>
      <c r="P339" s="950"/>
      <c r="Q339" s="950"/>
      <c r="R339" s="950"/>
      <c r="S339" s="950"/>
      <c r="T339" s="950"/>
      <c r="U339" s="950"/>
      <c r="V339" s="950"/>
      <c r="W339" s="950"/>
      <c r="X339" s="951"/>
      <c r="Y339" s="952"/>
      <c r="Z339" s="83"/>
      <c r="AA339" s="2"/>
      <c r="AB339" s="2"/>
      <c r="AC339" s="78"/>
      <c r="AD339" s="2"/>
    </row>
    <row r="340" ht="13.5" customHeight="1">
      <c r="A340" s="33"/>
      <c r="B340" s="29" t="s">
        <v>897</v>
      </c>
      <c r="C340" s="66"/>
      <c r="D340" s="107"/>
      <c r="E340" s="82"/>
      <c r="F340" s="82"/>
      <c r="G340" s="1000"/>
      <c r="H340" s="81"/>
      <c r="I340" s="81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655"/>
      <c r="Y340" s="952"/>
      <c r="Z340" s="83"/>
      <c r="AA340" s="2"/>
      <c r="AB340" s="2"/>
      <c r="AC340" s="78"/>
      <c r="AD340" s="2"/>
    </row>
    <row r="341" ht="13.5" customHeight="1">
      <c r="A341" s="33"/>
      <c r="B341" s="29" t="s">
        <v>898</v>
      </c>
      <c r="C341" s="66"/>
      <c r="D341" s="35" t="s">
        <v>474</v>
      </c>
      <c r="E341" s="82">
        <v>917371.4</v>
      </c>
      <c r="F341" s="643">
        <v>0.0</v>
      </c>
      <c r="G341" s="643">
        <v>0.0</v>
      </c>
      <c r="H341" s="643">
        <v>0.0</v>
      </c>
      <c r="I341" s="643">
        <v>0.0</v>
      </c>
      <c r="J341" s="950"/>
      <c r="K341" s="950"/>
      <c r="L341" s="950"/>
      <c r="M341" s="950"/>
      <c r="N341" s="950"/>
      <c r="O341" s="950"/>
      <c r="P341" s="950"/>
      <c r="Q341" s="950"/>
      <c r="R341" s="950"/>
      <c r="S341" s="950"/>
      <c r="T341" s="950"/>
      <c r="U341" s="950"/>
      <c r="V341" s="950"/>
      <c r="W341" s="950"/>
      <c r="X341" s="951"/>
      <c r="Y341" s="952"/>
      <c r="Z341" s="83"/>
      <c r="AA341" s="2"/>
      <c r="AB341" s="2"/>
      <c r="AC341" s="78"/>
      <c r="AD341" s="2"/>
    </row>
    <row r="342" ht="13.5" customHeight="1">
      <c r="A342" s="33"/>
      <c r="B342" s="29" t="s">
        <v>899</v>
      </c>
      <c r="C342" s="66"/>
      <c r="D342" s="35" t="s">
        <v>474</v>
      </c>
      <c r="E342" s="82">
        <v>535000.0</v>
      </c>
      <c r="F342" s="643">
        <v>0.0</v>
      </c>
      <c r="G342" s="643">
        <v>0.0</v>
      </c>
      <c r="H342" s="643">
        <v>0.0</v>
      </c>
      <c r="I342" s="643">
        <v>0.0</v>
      </c>
      <c r="J342" s="950"/>
      <c r="K342" s="950"/>
      <c r="L342" s="950"/>
      <c r="M342" s="950"/>
      <c r="N342" s="950"/>
      <c r="O342" s="950"/>
      <c r="P342" s="950"/>
      <c r="Q342" s="950"/>
      <c r="R342" s="950"/>
      <c r="S342" s="950"/>
      <c r="T342" s="950"/>
      <c r="U342" s="950"/>
      <c r="V342" s="950"/>
      <c r="W342" s="950"/>
      <c r="X342" s="951"/>
      <c r="Y342" s="952"/>
      <c r="Z342" s="83"/>
      <c r="AA342" s="2"/>
      <c r="AB342" s="2"/>
      <c r="AC342" s="78"/>
      <c r="AD342" s="2"/>
    </row>
    <row r="343" ht="13.5" customHeight="1">
      <c r="A343" s="33"/>
      <c r="B343" s="29" t="s">
        <v>900</v>
      </c>
      <c r="C343" s="66"/>
      <c r="D343" s="35" t="s">
        <v>474</v>
      </c>
      <c r="E343" s="82">
        <v>1998343.63</v>
      </c>
      <c r="F343" s="643">
        <v>0.0</v>
      </c>
      <c r="G343" s="643">
        <v>0.0</v>
      </c>
      <c r="H343" s="643">
        <v>0.0</v>
      </c>
      <c r="I343" s="643">
        <v>0.0</v>
      </c>
      <c r="J343" s="950"/>
      <c r="K343" s="950"/>
      <c r="L343" s="950"/>
      <c r="M343" s="950"/>
      <c r="N343" s="950"/>
      <c r="O343" s="950"/>
      <c r="P343" s="950"/>
      <c r="Q343" s="950"/>
      <c r="R343" s="950"/>
      <c r="S343" s="950"/>
      <c r="T343" s="950"/>
      <c r="U343" s="950"/>
      <c r="V343" s="950"/>
      <c r="W343" s="950"/>
      <c r="X343" s="951"/>
      <c r="Y343" s="952"/>
      <c r="Z343" s="83"/>
      <c r="AA343" s="2"/>
      <c r="AB343" s="2"/>
      <c r="AC343" s="78"/>
      <c r="AD343" s="2"/>
    </row>
    <row r="344" ht="13.5" customHeight="1">
      <c r="A344" s="33"/>
      <c r="B344" s="29" t="s">
        <v>901</v>
      </c>
      <c r="C344" s="66"/>
      <c r="D344" s="107"/>
      <c r="E344" s="82"/>
      <c r="F344" s="82"/>
      <c r="G344" s="1000"/>
      <c r="H344" s="81"/>
      <c r="I344" s="81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655"/>
      <c r="Y344" s="938"/>
      <c r="Z344" s="83"/>
      <c r="AA344" s="2"/>
      <c r="AB344" s="2"/>
      <c r="AC344" s="78"/>
      <c r="AD344" s="2"/>
    </row>
    <row r="345" ht="13.5" customHeight="1">
      <c r="A345" s="33"/>
      <c r="B345" s="29" t="s">
        <v>902</v>
      </c>
      <c r="C345" s="66"/>
      <c r="D345" s="35" t="s">
        <v>474</v>
      </c>
      <c r="E345" s="82">
        <v>497582.2</v>
      </c>
      <c r="F345" s="643">
        <v>0.0</v>
      </c>
      <c r="G345" s="643">
        <v>0.0</v>
      </c>
      <c r="H345" s="643">
        <v>0.0</v>
      </c>
      <c r="I345" s="643">
        <v>0.0</v>
      </c>
      <c r="J345" s="950"/>
      <c r="K345" s="950"/>
      <c r="L345" s="950"/>
      <c r="M345" s="950"/>
      <c r="N345" s="950"/>
      <c r="O345" s="950"/>
      <c r="P345" s="950"/>
      <c r="Q345" s="950"/>
      <c r="R345" s="950"/>
      <c r="S345" s="950"/>
      <c r="T345" s="950"/>
      <c r="U345" s="950"/>
      <c r="V345" s="950"/>
      <c r="W345" s="950"/>
      <c r="X345" s="951"/>
      <c r="Y345" s="952"/>
      <c r="Z345" s="83"/>
      <c r="AA345" s="2"/>
      <c r="AB345" s="2"/>
      <c r="AC345" s="78"/>
      <c r="AD345" s="2"/>
    </row>
    <row r="346" ht="13.5" customHeight="1">
      <c r="A346" s="33"/>
      <c r="B346" s="29" t="s">
        <v>903</v>
      </c>
      <c r="C346" s="66"/>
      <c r="D346" s="35" t="s">
        <v>474</v>
      </c>
      <c r="E346" s="82">
        <v>2937340.44</v>
      </c>
      <c r="F346" s="643">
        <v>0.0</v>
      </c>
      <c r="G346" s="643">
        <v>0.0</v>
      </c>
      <c r="H346" s="643">
        <v>0.0</v>
      </c>
      <c r="I346" s="643">
        <v>0.0</v>
      </c>
      <c r="J346" s="950"/>
      <c r="K346" s="950"/>
      <c r="L346" s="950"/>
      <c r="M346" s="950"/>
      <c r="N346" s="950"/>
      <c r="O346" s="950"/>
      <c r="P346" s="950"/>
      <c r="Q346" s="950"/>
      <c r="R346" s="950"/>
      <c r="S346" s="950"/>
      <c r="T346" s="950"/>
      <c r="U346" s="950"/>
      <c r="V346" s="950"/>
      <c r="W346" s="950"/>
      <c r="X346" s="951"/>
      <c r="Y346" s="952"/>
      <c r="Z346" s="83"/>
      <c r="AA346" s="2"/>
      <c r="AB346" s="2"/>
      <c r="AC346" s="78"/>
      <c r="AD346" s="2"/>
    </row>
    <row r="347" ht="13.5" customHeight="1">
      <c r="A347" s="33"/>
      <c r="B347" s="29" t="s">
        <v>904</v>
      </c>
      <c r="C347" s="66"/>
      <c r="D347" s="35" t="s">
        <v>474</v>
      </c>
      <c r="E347" s="82">
        <v>497070.1</v>
      </c>
      <c r="F347" s="643">
        <v>0.0</v>
      </c>
      <c r="G347" s="643">
        <v>0.0</v>
      </c>
      <c r="H347" s="643">
        <v>0.0</v>
      </c>
      <c r="I347" s="643">
        <v>0.0</v>
      </c>
      <c r="J347" s="950"/>
      <c r="K347" s="950"/>
      <c r="L347" s="950"/>
      <c r="M347" s="950"/>
      <c r="N347" s="950"/>
      <c r="O347" s="950"/>
      <c r="P347" s="950"/>
      <c r="Q347" s="950"/>
      <c r="R347" s="950"/>
      <c r="S347" s="950"/>
      <c r="T347" s="950"/>
      <c r="U347" s="950"/>
      <c r="V347" s="950"/>
      <c r="W347" s="950"/>
      <c r="X347" s="951"/>
      <c r="Y347" s="952"/>
      <c r="Z347" s="83"/>
      <c r="AA347" s="2"/>
      <c r="AB347" s="2"/>
      <c r="AC347" s="78"/>
      <c r="AD347" s="2"/>
    </row>
    <row r="348" ht="13.5" customHeight="1">
      <c r="A348" s="33"/>
      <c r="B348" s="29" t="s">
        <v>905</v>
      </c>
      <c r="C348" s="66"/>
      <c r="D348" s="35" t="s">
        <v>474</v>
      </c>
      <c r="E348" s="82">
        <v>996568.13</v>
      </c>
      <c r="F348" s="643">
        <v>0.0</v>
      </c>
      <c r="G348" s="643">
        <v>0.0</v>
      </c>
      <c r="H348" s="643">
        <v>0.0</v>
      </c>
      <c r="I348" s="643">
        <v>0.0</v>
      </c>
      <c r="J348" s="950"/>
      <c r="K348" s="950"/>
      <c r="L348" s="950"/>
      <c r="M348" s="950"/>
      <c r="N348" s="950"/>
      <c r="O348" s="950"/>
      <c r="P348" s="950"/>
      <c r="Q348" s="950"/>
      <c r="R348" s="950"/>
      <c r="S348" s="950"/>
      <c r="T348" s="950"/>
      <c r="U348" s="950"/>
      <c r="V348" s="950"/>
      <c r="W348" s="950"/>
      <c r="X348" s="951"/>
      <c r="Y348" s="952"/>
      <c r="Z348" s="83"/>
      <c r="AA348" s="2"/>
      <c r="AB348" s="2"/>
      <c r="AC348" s="78"/>
      <c r="AD348" s="2"/>
    </row>
    <row r="349" ht="12.75" customHeight="1">
      <c r="A349" s="33"/>
      <c r="B349" s="29" t="s">
        <v>906</v>
      </c>
      <c r="C349" s="66"/>
      <c r="D349" s="35" t="s">
        <v>474</v>
      </c>
      <c r="E349" s="82">
        <v>2440462.25</v>
      </c>
      <c r="F349" s="643">
        <v>0.0</v>
      </c>
      <c r="G349" s="643">
        <v>0.0</v>
      </c>
      <c r="H349" s="643">
        <v>0.0</v>
      </c>
      <c r="I349" s="643">
        <v>0.0</v>
      </c>
      <c r="J349" s="950"/>
      <c r="K349" s="950"/>
      <c r="L349" s="950"/>
      <c r="M349" s="950"/>
      <c r="N349" s="950"/>
      <c r="O349" s="950"/>
      <c r="P349" s="950"/>
      <c r="Q349" s="950"/>
      <c r="R349" s="950"/>
      <c r="S349" s="950"/>
      <c r="T349" s="950"/>
      <c r="U349" s="950"/>
      <c r="V349" s="950"/>
      <c r="W349" s="950"/>
      <c r="X349" s="951"/>
      <c r="Y349" s="952"/>
      <c r="Z349" s="83"/>
      <c r="AA349" s="2"/>
      <c r="AB349" s="2"/>
      <c r="AC349" s="78"/>
      <c r="AD349" s="2"/>
    </row>
    <row r="350" ht="12.75" customHeight="1">
      <c r="A350" s="33"/>
      <c r="B350" s="29" t="s">
        <v>907</v>
      </c>
      <c r="C350" s="66"/>
      <c r="D350" s="107"/>
      <c r="E350" s="82"/>
      <c r="F350" s="82"/>
      <c r="G350" s="1000"/>
      <c r="H350" s="81"/>
      <c r="I350" s="81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655"/>
      <c r="Y350" s="938"/>
      <c r="Z350" s="83"/>
      <c r="AA350" s="2"/>
      <c r="AB350" s="2"/>
      <c r="AC350" s="78"/>
      <c r="AD350" s="2"/>
    </row>
    <row r="351" ht="12.75" customHeight="1">
      <c r="A351" s="33"/>
      <c r="B351" s="29" t="s">
        <v>908</v>
      </c>
      <c r="C351" s="66"/>
      <c r="D351" s="35" t="s">
        <v>474</v>
      </c>
      <c r="E351" s="82">
        <v>998136.22</v>
      </c>
      <c r="F351" s="643">
        <v>0.0</v>
      </c>
      <c r="G351" s="643">
        <v>0.0</v>
      </c>
      <c r="H351" s="643">
        <v>0.0</v>
      </c>
      <c r="I351" s="643">
        <v>0.0</v>
      </c>
      <c r="J351" s="950"/>
      <c r="K351" s="950"/>
      <c r="L351" s="950"/>
      <c r="M351" s="950"/>
      <c r="N351" s="950"/>
      <c r="O351" s="950"/>
      <c r="P351" s="950"/>
      <c r="Q351" s="950"/>
      <c r="R351" s="950"/>
      <c r="S351" s="950"/>
      <c r="T351" s="950"/>
      <c r="U351" s="950"/>
      <c r="V351" s="950"/>
      <c r="W351" s="950"/>
      <c r="X351" s="951"/>
      <c r="Y351" s="952"/>
      <c r="Z351" s="83"/>
      <c r="AA351" s="2"/>
      <c r="AB351" s="2"/>
      <c r="AC351" s="78"/>
      <c r="AD351" s="2"/>
    </row>
    <row r="352" ht="12.75" customHeight="1">
      <c r="A352" s="33"/>
      <c r="B352" s="29" t="s">
        <v>909</v>
      </c>
      <c r="C352" s="66"/>
      <c r="D352" s="35" t="s">
        <v>474</v>
      </c>
      <c r="E352" s="82">
        <v>1957846.53</v>
      </c>
      <c r="F352" s="643">
        <v>0.0</v>
      </c>
      <c r="G352" s="643">
        <v>0.0</v>
      </c>
      <c r="H352" s="643">
        <v>0.0</v>
      </c>
      <c r="I352" s="643">
        <v>0.0</v>
      </c>
      <c r="J352" s="950"/>
      <c r="K352" s="950"/>
      <c r="L352" s="950"/>
      <c r="M352" s="950"/>
      <c r="N352" s="950"/>
      <c r="O352" s="950"/>
      <c r="P352" s="950"/>
      <c r="Q352" s="950"/>
      <c r="R352" s="950"/>
      <c r="S352" s="950"/>
      <c r="T352" s="950"/>
      <c r="U352" s="950"/>
      <c r="V352" s="950"/>
      <c r="W352" s="950"/>
      <c r="X352" s="951"/>
      <c r="Y352" s="952"/>
      <c r="Z352" s="83"/>
      <c r="AA352" s="2"/>
      <c r="AB352" s="2"/>
      <c r="AC352" s="78"/>
      <c r="AD352" s="2"/>
    </row>
    <row r="353" ht="12.75" customHeight="1">
      <c r="A353" s="33"/>
      <c r="B353" s="29" t="s">
        <v>910</v>
      </c>
      <c r="C353" s="66"/>
      <c r="D353" s="35" t="s">
        <v>474</v>
      </c>
      <c r="E353" s="82">
        <v>498369.66</v>
      </c>
      <c r="F353" s="643">
        <v>0.0</v>
      </c>
      <c r="G353" s="643">
        <v>0.0</v>
      </c>
      <c r="H353" s="643">
        <v>0.0</v>
      </c>
      <c r="I353" s="643">
        <v>0.0</v>
      </c>
      <c r="J353" s="950"/>
      <c r="K353" s="950"/>
      <c r="L353" s="950"/>
      <c r="M353" s="950"/>
      <c r="N353" s="950"/>
      <c r="O353" s="950"/>
      <c r="P353" s="950"/>
      <c r="Q353" s="950"/>
      <c r="R353" s="950"/>
      <c r="S353" s="950"/>
      <c r="T353" s="950"/>
      <c r="U353" s="950"/>
      <c r="V353" s="950"/>
      <c r="W353" s="950"/>
      <c r="X353" s="951"/>
      <c r="Y353" s="952"/>
      <c r="Z353" s="83"/>
      <c r="AA353" s="2"/>
      <c r="AB353" s="2"/>
      <c r="AC353" s="78"/>
      <c r="AD353" s="2"/>
    </row>
    <row r="354" ht="12.75" customHeight="1">
      <c r="A354" s="33"/>
      <c r="B354" s="29" t="s">
        <v>911</v>
      </c>
      <c r="C354" s="66"/>
      <c r="D354" s="35" t="s">
        <v>474</v>
      </c>
      <c r="E354" s="82">
        <v>997017.77</v>
      </c>
      <c r="F354" s="643">
        <v>0.0</v>
      </c>
      <c r="G354" s="643">
        <v>0.0</v>
      </c>
      <c r="H354" s="643">
        <v>0.0</v>
      </c>
      <c r="I354" s="643">
        <v>0.0</v>
      </c>
      <c r="J354" s="950"/>
      <c r="K354" s="950"/>
      <c r="L354" s="950"/>
      <c r="M354" s="950"/>
      <c r="N354" s="950"/>
      <c r="O354" s="950"/>
      <c r="P354" s="950"/>
      <c r="Q354" s="950"/>
      <c r="R354" s="950"/>
      <c r="S354" s="950"/>
      <c r="T354" s="950"/>
      <c r="U354" s="950"/>
      <c r="V354" s="950"/>
      <c r="W354" s="950"/>
      <c r="X354" s="951"/>
      <c r="Y354" s="952"/>
      <c r="Z354" s="83"/>
      <c r="AA354" s="2"/>
      <c r="AB354" s="2"/>
      <c r="AC354" s="78"/>
      <c r="AD354" s="2"/>
    </row>
    <row r="355" ht="12.75" customHeight="1">
      <c r="A355" s="33"/>
      <c r="B355" s="29" t="s">
        <v>912</v>
      </c>
      <c r="C355" s="66"/>
      <c r="D355" s="35" t="s">
        <v>474</v>
      </c>
      <c r="E355" s="82">
        <v>367408.93</v>
      </c>
      <c r="F355" s="643">
        <v>0.0</v>
      </c>
      <c r="G355" s="643">
        <v>0.0</v>
      </c>
      <c r="H355" s="643">
        <v>0.0</v>
      </c>
      <c r="I355" s="643">
        <v>0.0</v>
      </c>
      <c r="J355" s="950"/>
      <c r="K355" s="950"/>
      <c r="L355" s="950"/>
      <c r="M355" s="950"/>
      <c r="N355" s="950"/>
      <c r="O355" s="950"/>
      <c r="P355" s="950"/>
      <c r="Q355" s="950"/>
      <c r="R355" s="950"/>
      <c r="S355" s="950"/>
      <c r="T355" s="950"/>
      <c r="U355" s="950"/>
      <c r="V355" s="950"/>
      <c r="W355" s="950"/>
      <c r="X355" s="951"/>
      <c r="Y355" s="952"/>
      <c r="Z355" s="83"/>
      <c r="AA355" s="2"/>
      <c r="AB355" s="2"/>
      <c r="AC355" s="78"/>
      <c r="AD355" s="2"/>
    </row>
    <row r="356" ht="12.75" customHeight="1">
      <c r="A356" s="33"/>
      <c r="B356" s="29" t="s">
        <v>913</v>
      </c>
      <c r="C356" s="66"/>
      <c r="D356" s="107"/>
      <c r="E356" s="82"/>
      <c r="F356" s="82"/>
      <c r="G356" s="1000"/>
      <c r="H356" s="81"/>
      <c r="I356" s="81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655"/>
      <c r="Y356" s="938"/>
      <c r="Z356" s="83"/>
      <c r="AA356" s="2"/>
      <c r="AB356" s="2"/>
      <c r="AC356" s="78"/>
      <c r="AD356" s="2"/>
    </row>
    <row r="357" ht="12.75" customHeight="1">
      <c r="A357" s="33"/>
      <c r="B357" s="29" t="s">
        <v>914</v>
      </c>
      <c r="C357" s="66"/>
      <c r="D357" s="35" t="s">
        <v>474</v>
      </c>
      <c r="E357" s="82">
        <v>917475.95</v>
      </c>
      <c r="F357" s="643">
        <v>0.0</v>
      </c>
      <c r="G357" s="643">
        <v>0.0</v>
      </c>
      <c r="H357" s="643">
        <v>0.0</v>
      </c>
      <c r="I357" s="643">
        <v>0.0</v>
      </c>
      <c r="J357" s="950"/>
      <c r="K357" s="950"/>
      <c r="L357" s="950"/>
      <c r="M357" s="950"/>
      <c r="N357" s="950"/>
      <c r="O357" s="950"/>
      <c r="P357" s="950"/>
      <c r="Q357" s="950"/>
      <c r="R357" s="950"/>
      <c r="S357" s="950"/>
      <c r="T357" s="950"/>
      <c r="U357" s="950"/>
      <c r="V357" s="950"/>
      <c r="W357" s="950"/>
      <c r="X357" s="951"/>
      <c r="Y357" s="952"/>
      <c r="Z357" s="83"/>
      <c r="AA357" s="2"/>
      <c r="AB357" s="2"/>
      <c r="AC357" s="78"/>
      <c r="AD357" s="2"/>
    </row>
    <row r="358" ht="12.75" customHeight="1">
      <c r="A358" s="33"/>
      <c r="B358" s="29" t="s">
        <v>915</v>
      </c>
      <c r="C358" s="66"/>
      <c r="D358" s="107"/>
      <c r="E358" s="82"/>
      <c r="F358" s="82"/>
      <c r="G358" s="1000"/>
      <c r="H358" s="81"/>
      <c r="I358" s="81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655"/>
      <c r="Y358" s="938"/>
      <c r="Z358" s="83"/>
      <c r="AA358" s="2"/>
      <c r="AB358" s="2"/>
      <c r="AC358" s="78"/>
      <c r="AD358" s="2"/>
    </row>
    <row r="359" ht="12.75" customHeight="1">
      <c r="A359" s="33"/>
      <c r="B359" s="29" t="s">
        <v>916</v>
      </c>
      <c r="C359" s="66"/>
      <c r="D359" s="35" t="s">
        <v>474</v>
      </c>
      <c r="E359" s="82">
        <v>499847.08</v>
      </c>
      <c r="F359" s="643">
        <v>0.0</v>
      </c>
      <c r="G359" s="643">
        <v>0.0</v>
      </c>
      <c r="H359" s="643">
        <v>0.0</v>
      </c>
      <c r="I359" s="643">
        <v>0.0</v>
      </c>
      <c r="J359" s="950"/>
      <c r="K359" s="950"/>
      <c r="L359" s="950"/>
      <c r="M359" s="950"/>
      <c r="N359" s="950"/>
      <c r="O359" s="950"/>
      <c r="P359" s="950"/>
      <c r="Q359" s="950"/>
      <c r="R359" s="950"/>
      <c r="S359" s="950"/>
      <c r="T359" s="950"/>
      <c r="U359" s="950"/>
      <c r="V359" s="950"/>
      <c r="W359" s="950"/>
      <c r="X359" s="951"/>
      <c r="Y359" s="952"/>
      <c r="Z359" s="83"/>
      <c r="AA359" s="2"/>
      <c r="AB359" s="2"/>
      <c r="AC359" s="78"/>
      <c r="AD359" s="2"/>
    </row>
    <row r="360" ht="12.75" customHeight="1">
      <c r="A360" s="33"/>
      <c r="B360" s="29" t="s">
        <v>917</v>
      </c>
      <c r="C360" s="66"/>
      <c r="D360" s="107"/>
      <c r="E360" s="82"/>
      <c r="F360" s="82"/>
      <c r="G360" s="1000"/>
      <c r="H360" s="81"/>
      <c r="I360" s="81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655"/>
      <c r="Y360" s="938"/>
      <c r="Z360" s="83"/>
      <c r="AA360" s="2"/>
      <c r="AB360" s="2"/>
      <c r="AC360" s="78"/>
      <c r="AD360" s="2"/>
    </row>
    <row r="361" ht="12.75" customHeight="1">
      <c r="A361" s="33"/>
      <c r="B361" s="29" t="s">
        <v>918</v>
      </c>
      <c r="C361" s="66"/>
      <c r="D361" s="35" t="s">
        <v>474</v>
      </c>
      <c r="E361" s="82">
        <v>499825.34</v>
      </c>
      <c r="F361" s="643">
        <v>0.0</v>
      </c>
      <c r="G361" s="643">
        <v>0.0</v>
      </c>
      <c r="H361" s="643">
        <v>0.0</v>
      </c>
      <c r="I361" s="643">
        <v>0.0</v>
      </c>
      <c r="J361" s="950"/>
      <c r="K361" s="950"/>
      <c r="L361" s="950"/>
      <c r="M361" s="950"/>
      <c r="N361" s="950"/>
      <c r="O361" s="950"/>
      <c r="P361" s="950"/>
      <c r="Q361" s="950"/>
      <c r="R361" s="950"/>
      <c r="S361" s="950"/>
      <c r="T361" s="950"/>
      <c r="U361" s="950"/>
      <c r="V361" s="950"/>
      <c r="W361" s="950"/>
      <c r="X361" s="951"/>
      <c r="Y361" s="952"/>
      <c r="Z361" s="83"/>
      <c r="AA361" s="2"/>
      <c r="AB361" s="2"/>
      <c r="AC361" s="78"/>
      <c r="AD361" s="2"/>
    </row>
    <row r="362" ht="12.75" customHeight="1">
      <c r="A362" s="33"/>
      <c r="B362" s="29" t="s">
        <v>919</v>
      </c>
      <c r="C362" s="66"/>
      <c r="D362" s="107"/>
      <c r="E362" s="82"/>
      <c r="F362" s="82"/>
      <c r="G362" s="1000"/>
      <c r="H362" s="81"/>
      <c r="I362" s="81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655"/>
      <c r="Y362" s="938"/>
      <c r="Z362" s="83"/>
      <c r="AA362" s="2"/>
      <c r="AB362" s="2"/>
      <c r="AC362" s="78"/>
      <c r="AD362" s="2"/>
    </row>
    <row r="363" ht="12.75" customHeight="1">
      <c r="A363" s="33"/>
      <c r="B363" s="29" t="s">
        <v>920</v>
      </c>
      <c r="C363" s="66"/>
      <c r="D363" s="35" t="s">
        <v>722</v>
      </c>
      <c r="E363" s="82">
        <v>1890453.11</v>
      </c>
      <c r="F363" s="643">
        <v>0.0</v>
      </c>
      <c r="G363" s="643">
        <v>0.0</v>
      </c>
      <c r="H363" s="643">
        <v>0.0</v>
      </c>
      <c r="I363" s="643">
        <v>0.0</v>
      </c>
      <c r="J363" s="950"/>
      <c r="K363" s="950"/>
      <c r="L363" s="950"/>
      <c r="M363" s="950"/>
      <c r="N363" s="950"/>
      <c r="O363" s="950"/>
      <c r="P363" s="950"/>
      <c r="Q363" s="950"/>
      <c r="R363" s="950"/>
      <c r="S363" s="950"/>
      <c r="T363" s="950"/>
      <c r="U363" s="950"/>
      <c r="V363" s="950"/>
      <c r="W363" s="950"/>
      <c r="X363" s="951"/>
      <c r="Y363" s="952"/>
      <c r="Z363" s="83"/>
      <c r="AA363" s="2"/>
      <c r="AB363" s="2"/>
      <c r="AC363" s="78"/>
      <c r="AD363" s="2"/>
    </row>
    <row r="364" ht="12.75" customHeight="1">
      <c r="A364" s="33"/>
      <c r="B364" s="29" t="s">
        <v>921</v>
      </c>
      <c r="C364" s="66"/>
      <c r="D364" s="35" t="s">
        <v>468</v>
      </c>
      <c r="E364" s="82">
        <v>175894.89</v>
      </c>
      <c r="F364" s="643">
        <v>0.0</v>
      </c>
      <c r="G364" s="643">
        <v>0.0</v>
      </c>
      <c r="H364" s="643">
        <v>0.0</v>
      </c>
      <c r="I364" s="643">
        <v>0.0</v>
      </c>
      <c r="J364" s="950"/>
      <c r="K364" s="950"/>
      <c r="L364" s="950"/>
      <c r="M364" s="950"/>
      <c r="N364" s="950"/>
      <c r="O364" s="950"/>
      <c r="P364" s="950"/>
      <c r="Q364" s="950"/>
      <c r="R364" s="950"/>
      <c r="S364" s="950"/>
      <c r="T364" s="950"/>
      <c r="U364" s="950"/>
      <c r="V364" s="950"/>
      <c r="W364" s="950"/>
      <c r="X364" s="951"/>
      <c r="Y364" s="952"/>
      <c r="Z364" s="83"/>
      <c r="AA364" s="2"/>
      <c r="AB364" s="2"/>
      <c r="AC364" s="78"/>
      <c r="AD364" s="2"/>
    </row>
    <row r="365" ht="12.75" customHeight="1">
      <c r="A365" s="33"/>
      <c r="B365" s="29" t="s">
        <v>922</v>
      </c>
      <c r="C365" s="66"/>
      <c r="D365" s="35" t="s">
        <v>468</v>
      </c>
      <c r="E365" s="82">
        <v>499218.89</v>
      </c>
      <c r="F365" s="643">
        <v>0.0</v>
      </c>
      <c r="G365" s="643">
        <v>0.0</v>
      </c>
      <c r="H365" s="643">
        <v>0.0</v>
      </c>
      <c r="I365" s="643">
        <v>0.0</v>
      </c>
      <c r="J365" s="950"/>
      <c r="K365" s="950"/>
      <c r="L365" s="950"/>
      <c r="M365" s="950"/>
      <c r="N365" s="950"/>
      <c r="O365" s="950"/>
      <c r="P365" s="950"/>
      <c r="Q365" s="950"/>
      <c r="R365" s="950"/>
      <c r="S365" s="950"/>
      <c r="T365" s="950"/>
      <c r="U365" s="950"/>
      <c r="V365" s="950"/>
      <c r="W365" s="950"/>
      <c r="X365" s="951"/>
      <c r="Y365" s="952"/>
      <c r="Z365" s="83"/>
      <c r="AA365" s="2"/>
      <c r="AB365" s="2"/>
      <c r="AC365" s="78"/>
      <c r="AD365" s="2"/>
    </row>
    <row r="366" ht="12.75" customHeight="1">
      <c r="A366" s="33"/>
      <c r="B366" s="29" t="s">
        <v>923</v>
      </c>
      <c r="C366" s="66"/>
      <c r="D366" s="35" t="s">
        <v>468</v>
      </c>
      <c r="E366" s="82">
        <v>495903.69</v>
      </c>
      <c r="F366" s="643">
        <v>0.0</v>
      </c>
      <c r="G366" s="643">
        <v>0.0</v>
      </c>
      <c r="H366" s="643">
        <v>0.0</v>
      </c>
      <c r="I366" s="643">
        <v>0.0</v>
      </c>
      <c r="J366" s="950"/>
      <c r="K366" s="950"/>
      <c r="L366" s="950"/>
      <c r="M366" s="950"/>
      <c r="N366" s="950"/>
      <c r="O366" s="950"/>
      <c r="P366" s="950"/>
      <c r="Q366" s="950"/>
      <c r="R366" s="950"/>
      <c r="S366" s="950"/>
      <c r="T366" s="950"/>
      <c r="U366" s="950"/>
      <c r="V366" s="950"/>
      <c r="W366" s="950"/>
      <c r="X366" s="951"/>
      <c r="Y366" s="952"/>
      <c r="Z366" s="83"/>
      <c r="AA366" s="2"/>
      <c r="AB366" s="2"/>
      <c r="AC366" s="78"/>
      <c r="AD366" s="2"/>
    </row>
    <row r="367" ht="12.75" customHeight="1">
      <c r="A367" s="33"/>
      <c r="B367" s="29" t="s">
        <v>924</v>
      </c>
      <c r="C367" s="66"/>
      <c r="D367" s="35" t="s">
        <v>468</v>
      </c>
      <c r="E367" s="82">
        <v>497399.98</v>
      </c>
      <c r="F367" s="643">
        <v>0.0</v>
      </c>
      <c r="G367" s="643">
        <v>0.0</v>
      </c>
      <c r="H367" s="643">
        <v>0.0</v>
      </c>
      <c r="I367" s="643">
        <v>0.0</v>
      </c>
      <c r="J367" s="950"/>
      <c r="K367" s="950"/>
      <c r="L367" s="950"/>
      <c r="M367" s="950"/>
      <c r="N367" s="950"/>
      <c r="O367" s="950"/>
      <c r="P367" s="950"/>
      <c r="Q367" s="950"/>
      <c r="R367" s="950"/>
      <c r="S367" s="950"/>
      <c r="T367" s="950"/>
      <c r="U367" s="950"/>
      <c r="V367" s="950"/>
      <c r="W367" s="950"/>
      <c r="X367" s="951"/>
      <c r="Y367" s="952"/>
      <c r="Z367" s="83"/>
      <c r="AA367" s="2"/>
      <c r="AB367" s="2"/>
      <c r="AC367" s="78"/>
      <c r="AD367" s="2"/>
    </row>
    <row r="368" ht="12.75" customHeight="1">
      <c r="A368" s="33"/>
      <c r="B368" s="29" t="s">
        <v>925</v>
      </c>
      <c r="C368" s="66"/>
      <c r="D368" s="107"/>
      <c r="E368" s="82"/>
      <c r="F368" s="82"/>
      <c r="G368" s="1000"/>
      <c r="H368" s="81"/>
      <c r="I368" s="81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655"/>
      <c r="Y368" s="938"/>
      <c r="Z368" s="83"/>
      <c r="AA368" s="2"/>
      <c r="AB368" s="2"/>
      <c r="AC368" s="78"/>
      <c r="AD368" s="2"/>
    </row>
    <row r="369" ht="12.75" customHeight="1">
      <c r="A369" s="61"/>
      <c r="B369" s="62" t="s">
        <v>926</v>
      </c>
      <c r="C369" s="1001"/>
      <c r="D369" s="64" t="s">
        <v>468</v>
      </c>
      <c r="E369" s="199">
        <v>1460036.04</v>
      </c>
      <c r="F369" s="987">
        <v>0.0</v>
      </c>
      <c r="G369" s="987">
        <v>0.0</v>
      </c>
      <c r="H369" s="987">
        <v>0.0</v>
      </c>
      <c r="I369" s="987">
        <v>0.0</v>
      </c>
      <c r="J369" s="950"/>
      <c r="K369" s="950"/>
      <c r="L369" s="950"/>
      <c r="M369" s="950"/>
      <c r="N369" s="950"/>
      <c r="O369" s="950"/>
      <c r="P369" s="950"/>
      <c r="Q369" s="950"/>
      <c r="R369" s="950"/>
      <c r="S369" s="950"/>
      <c r="T369" s="950"/>
      <c r="U369" s="950"/>
      <c r="V369" s="950"/>
      <c r="W369" s="950"/>
      <c r="X369" s="951"/>
      <c r="Y369" s="952"/>
      <c r="Z369" s="83"/>
      <c r="AA369" s="2"/>
      <c r="AB369" s="2"/>
      <c r="AC369" s="78"/>
      <c r="AD369" s="2"/>
    </row>
    <row r="370" ht="6.0" customHeight="1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952"/>
      <c r="Z370" s="83"/>
      <c r="AA370" s="2"/>
      <c r="AB370" s="2"/>
      <c r="AC370" s="78"/>
      <c r="AD370" s="2"/>
    </row>
    <row r="371" ht="18.0" customHeight="1">
      <c r="A371" s="2" t="s">
        <v>927</v>
      </c>
      <c r="B371" s="2"/>
      <c r="C371" s="2"/>
      <c r="D371" s="3"/>
      <c r="E371" s="2"/>
      <c r="F371" s="2"/>
      <c r="G371" s="2"/>
      <c r="H371" s="9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952"/>
      <c r="Z371" s="83"/>
      <c r="AA371" s="2"/>
      <c r="AB371" s="2"/>
      <c r="AC371" s="78"/>
      <c r="AD371" s="2"/>
    </row>
    <row r="372" ht="12.75" customHeight="1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952"/>
      <c r="Z372" s="83"/>
      <c r="AA372" s="2"/>
      <c r="AB372" s="2"/>
      <c r="AC372" s="78"/>
      <c r="AD372" s="2"/>
    </row>
    <row r="373" ht="12.75" customHeight="1">
      <c r="A373" s="3" t="s">
        <v>350</v>
      </c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952"/>
      <c r="Z373" s="83"/>
      <c r="AA373" s="2"/>
      <c r="AB373" s="2"/>
      <c r="AC373" s="78"/>
      <c r="AD373" s="2"/>
    </row>
    <row r="374" ht="12.75" customHeight="1">
      <c r="A374" s="93"/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52"/>
      <c r="Z374" s="83"/>
      <c r="AA374" s="2"/>
      <c r="AB374" s="2"/>
      <c r="AC374" s="78"/>
      <c r="AD374" s="2"/>
    </row>
    <row r="375" ht="12.75" customHeight="1">
      <c r="A375" s="11" t="s">
        <v>364</v>
      </c>
      <c r="B375" s="12"/>
      <c r="C375" s="13"/>
      <c r="D375" s="751" t="s">
        <v>329</v>
      </c>
      <c r="E375" s="14" t="s">
        <v>8</v>
      </c>
      <c r="F375" s="15" t="s">
        <v>9</v>
      </c>
      <c r="G375" s="12"/>
      <c r="H375" s="13"/>
      <c r="I375" s="14" t="s">
        <v>10</v>
      </c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52"/>
      <c r="Z375" s="83"/>
      <c r="AA375" s="2"/>
      <c r="AB375" s="2"/>
      <c r="AC375" s="78"/>
      <c r="AD375" s="2"/>
    </row>
    <row r="376" ht="12.75" customHeight="1">
      <c r="A376" s="18"/>
      <c r="C376" s="19"/>
      <c r="D376" s="641" t="s">
        <v>11</v>
      </c>
      <c r="E376" s="21" t="s">
        <v>12</v>
      </c>
      <c r="F376" s="21" t="s">
        <v>13</v>
      </c>
      <c r="G376" s="22" t="s">
        <v>14</v>
      </c>
      <c r="H376" s="21" t="s">
        <v>15</v>
      </c>
      <c r="I376" s="21" t="s">
        <v>16</v>
      </c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52"/>
      <c r="Z376" s="83"/>
      <c r="AA376" s="2"/>
      <c r="AB376" s="2"/>
      <c r="AC376" s="78"/>
      <c r="AD376" s="2"/>
    </row>
    <row r="377" ht="12.75" customHeight="1">
      <c r="A377" s="23"/>
      <c r="B377" s="24"/>
      <c r="C377" s="25"/>
      <c r="D377" s="931"/>
      <c r="E377" s="26" t="s">
        <v>17</v>
      </c>
      <c r="F377" s="27" t="s">
        <v>17</v>
      </c>
      <c r="G377" s="27" t="s">
        <v>18</v>
      </c>
      <c r="H377" s="27" t="s">
        <v>18</v>
      </c>
      <c r="I377" s="27" t="s">
        <v>18</v>
      </c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952"/>
      <c r="Z377" s="83"/>
      <c r="AA377" s="2"/>
      <c r="AB377" s="2"/>
      <c r="AC377" s="78"/>
      <c r="AD377" s="2"/>
    </row>
    <row r="378" ht="12.75" customHeight="1">
      <c r="A378" s="960"/>
      <c r="B378" s="68" t="s">
        <v>928</v>
      </c>
      <c r="C378" s="97"/>
      <c r="D378" s="414"/>
      <c r="E378" s="1002"/>
      <c r="F378" s="1002"/>
      <c r="G378" s="1003"/>
      <c r="H378" s="961"/>
      <c r="I378" s="961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655"/>
      <c r="Y378" s="952"/>
      <c r="Z378" s="83"/>
      <c r="AA378" s="2"/>
      <c r="AB378" s="2"/>
      <c r="AC378" s="78"/>
      <c r="AD378" s="2"/>
    </row>
    <row r="379" ht="12.75" customHeight="1">
      <c r="A379" s="33"/>
      <c r="B379" s="29" t="s">
        <v>929</v>
      </c>
      <c r="C379" s="66"/>
      <c r="D379" s="35" t="s">
        <v>468</v>
      </c>
      <c r="E379" s="82">
        <v>99276.2</v>
      </c>
      <c r="F379" s="643">
        <v>0.0</v>
      </c>
      <c r="G379" s="643">
        <v>0.0</v>
      </c>
      <c r="H379" s="643">
        <v>0.0</v>
      </c>
      <c r="I379" s="643">
        <v>0.0</v>
      </c>
      <c r="J379" s="950"/>
      <c r="K379" s="950"/>
      <c r="L379" s="950"/>
      <c r="M379" s="950"/>
      <c r="N379" s="950"/>
      <c r="O379" s="950"/>
      <c r="P379" s="950"/>
      <c r="Q379" s="950"/>
      <c r="R379" s="950"/>
      <c r="S379" s="950"/>
      <c r="T379" s="950"/>
      <c r="U379" s="950"/>
      <c r="V379" s="950"/>
      <c r="W379" s="950"/>
      <c r="X379" s="951"/>
      <c r="Y379" s="952"/>
      <c r="Z379" s="83"/>
      <c r="AA379" s="2"/>
      <c r="AB379" s="2"/>
      <c r="AC379" s="78"/>
      <c r="AD379" s="2"/>
    </row>
    <row r="380" ht="12.75" customHeight="1">
      <c r="A380" s="33"/>
      <c r="B380" s="29" t="s">
        <v>930</v>
      </c>
      <c r="C380" s="66"/>
      <c r="D380" s="107"/>
      <c r="E380" s="82"/>
      <c r="F380" s="82"/>
      <c r="G380" s="1000"/>
      <c r="H380" s="81"/>
      <c r="I380" s="81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655"/>
      <c r="Y380" s="952"/>
      <c r="Z380" s="83"/>
      <c r="AA380" s="2"/>
      <c r="AB380" s="2"/>
      <c r="AC380" s="78"/>
      <c r="AD380" s="2"/>
    </row>
    <row r="381" ht="12.75" customHeight="1">
      <c r="A381" s="33"/>
      <c r="B381" s="29" t="s">
        <v>929</v>
      </c>
      <c r="C381" s="66"/>
      <c r="D381" s="35" t="s">
        <v>468</v>
      </c>
      <c r="E381" s="82">
        <v>99622.19</v>
      </c>
      <c r="F381" s="643">
        <v>0.0</v>
      </c>
      <c r="G381" s="643">
        <v>0.0</v>
      </c>
      <c r="H381" s="643">
        <v>0.0</v>
      </c>
      <c r="I381" s="643">
        <v>0.0</v>
      </c>
      <c r="J381" s="950"/>
      <c r="K381" s="950"/>
      <c r="L381" s="950"/>
      <c r="M381" s="950"/>
      <c r="N381" s="950"/>
      <c r="O381" s="950"/>
      <c r="P381" s="950"/>
      <c r="Q381" s="950"/>
      <c r="R381" s="950"/>
      <c r="S381" s="950"/>
      <c r="T381" s="950"/>
      <c r="U381" s="950"/>
      <c r="V381" s="950"/>
      <c r="W381" s="950"/>
      <c r="X381" s="951"/>
      <c r="Y381" s="952"/>
      <c r="Z381" s="83"/>
      <c r="AA381" s="2"/>
      <c r="AB381" s="2"/>
      <c r="AC381" s="78"/>
      <c r="AD381" s="2"/>
    </row>
    <row r="382" ht="12.75" customHeight="1">
      <c r="A382" s="33"/>
      <c r="B382" s="29" t="s">
        <v>931</v>
      </c>
      <c r="C382" s="66"/>
      <c r="D382" s="107"/>
      <c r="E382" s="82"/>
      <c r="F382" s="82"/>
      <c r="G382" s="1000"/>
      <c r="H382" s="81"/>
      <c r="I382" s="81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655"/>
      <c r="Y382" s="952"/>
      <c r="Z382" s="83"/>
      <c r="AA382" s="2"/>
      <c r="AB382" s="2"/>
      <c r="AC382" s="78"/>
      <c r="AD382" s="2"/>
    </row>
    <row r="383" ht="12.75" customHeight="1">
      <c r="A383" s="33"/>
      <c r="B383" s="29" t="s">
        <v>932</v>
      </c>
      <c r="C383" s="66"/>
      <c r="D383" s="35" t="s">
        <v>468</v>
      </c>
      <c r="E383" s="82">
        <v>198480.4</v>
      </c>
      <c r="F383" s="643">
        <v>0.0</v>
      </c>
      <c r="G383" s="643">
        <v>0.0</v>
      </c>
      <c r="H383" s="643">
        <v>0.0</v>
      </c>
      <c r="I383" s="643">
        <v>0.0</v>
      </c>
      <c r="J383" s="950"/>
      <c r="K383" s="950"/>
      <c r="L383" s="950"/>
      <c r="M383" s="950"/>
      <c r="N383" s="950"/>
      <c r="O383" s="950"/>
      <c r="P383" s="950"/>
      <c r="Q383" s="950"/>
      <c r="R383" s="950"/>
      <c r="S383" s="950"/>
      <c r="T383" s="950"/>
      <c r="U383" s="950"/>
      <c r="V383" s="950"/>
      <c r="W383" s="950"/>
      <c r="X383" s="951"/>
      <c r="Y383" s="952"/>
      <c r="Z383" s="83"/>
      <c r="AA383" s="2"/>
      <c r="AB383" s="2"/>
      <c r="AC383" s="78"/>
      <c r="AD383" s="2"/>
    </row>
    <row r="384" ht="12.75" customHeight="1">
      <c r="A384" s="33"/>
      <c r="B384" s="29" t="s">
        <v>933</v>
      </c>
      <c r="C384" s="66"/>
      <c r="D384" s="107"/>
      <c r="E384" s="82"/>
      <c r="F384" s="82"/>
      <c r="G384" s="1000"/>
      <c r="H384" s="81"/>
      <c r="I384" s="81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655"/>
      <c r="Y384" s="938"/>
      <c r="Z384" s="83"/>
      <c r="AA384" s="2"/>
      <c r="AB384" s="2"/>
      <c r="AC384" s="78"/>
      <c r="AD384" s="2"/>
    </row>
    <row r="385" ht="12.75" customHeight="1">
      <c r="A385" s="33"/>
      <c r="B385" s="29" t="s">
        <v>934</v>
      </c>
      <c r="C385" s="66"/>
      <c r="D385" s="35" t="s">
        <v>468</v>
      </c>
      <c r="E385" s="82">
        <v>98634.14</v>
      </c>
      <c r="F385" s="643">
        <v>0.0</v>
      </c>
      <c r="G385" s="643">
        <v>0.0</v>
      </c>
      <c r="H385" s="643">
        <v>0.0</v>
      </c>
      <c r="I385" s="643">
        <v>0.0</v>
      </c>
      <c r="J385" s="950"/>
      <c r="K385" s="950"/>
      <c r="L385" s="950"/>
      <c r="M385" s="950"/>
      <c r="N385" s="950"/>
      <c r="O385" s="950"/>
      <c r="P385" s="950"/>
      <c r="Q385" s="950"/>
      <c r="R385" s="950"/>
      <c r="S385" s="950"/>
      <c r="T385" s="950"/>
      <c r="U385" s="950"/>
      <c r="V385" s="950"/>
      <c r="W385" s="950"/>
      <c r="X385" s="951"/>
      <c r="Y385" s="952"/>
      <c r="Z385" s="83"/>
      <c r="AA385" s="2"/>
      <c r="AB385" s="2"/>
      <c r="AC385" s="78"/>
      <c r="AD385" s="2"/>
    </row>
    <row r="386" ht="12.75" customHeight="1">
      <c r="A386" s="33"/>
      <c r="B386" s="29" t="s">
        <v>935</v>
      </c>
      <c r="C386" s="66"/>
      <c r="D386" s="107"/>
      <c r="E386" s="82"/>
      <c r="F386" s="82"/>
      <c r="G386" s="1000"/>
      <c r="H386" s="81"/>
      <c r="I386" s="81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655"/>
      <c r="Y386" s="938"/>
      <c r="Z386" s="83"/>
      <c r="AA386" s="2"/>
      <c r="AB386" s="2"/>
      <c r="AC386" s="78"/>
      <c r="AD386" s="2"/>
    </row>
    <row r="387" ht="12.75" customHeight="1">
      <c r="A387" s="33"/>
      <c r="B387" s="29" t="s">
        <v>936</v>
      </c>
      <c r="C387" s="66"/>
      <c r="D387" s="35" t="s">
        <v>468</v>
      </c>
      <c r="E387" s="82">
        <v>496075.33</v>
      </c>
      <c r="F387" s="643">
        <v>0.0</v>
      </c>
      <c r="G387" s="643">
        <v>0.0</v>
      </c>
      <c r="H387" s="643">
        <v>0.0</v>
      </c>
      <c r="I387" s="643">
        <v>0.0</v>
      </c>
      <c r="J387" s="950"/>
      <c r="K387" s="950"/>
      <c r="L387" s="950"/>
      <c r="M387" s="950"/>
      <c r="N387" s="950"/>
      <c r="O387" s="950"/>
      <c r="P387" s="950"/>
      <c r="Q387" s="950"/>
      <c r="R387" s="950"/>
      <c r="S387" s="950"/>
      <c r="T387" s="950"/>
      <c r="U387" s="950"/>
      <c r="V387" s="950"/>
      <c r="W387" s="950"/>
      <c r="X387" s="951"/>
      <c r="Y387" s="952"/>
      <c r="Z387" s="83"/>
      <c r="AA387" s="2"/>
      <c r="AB387" s="2"/>
      <c r="AC387" s="78"/>
      <c r="AD387" s="2"/>
    </row>
    <row r="388" ht="12.75" customHeight="1">
      <c r="A388" s="33"/>
      <c r="B388" s="29" t="s">
        <v>937</v>
      </c>
      <c r="C388" s="66"/>
      <c r="D388" s="107"/>
      <c r="E388" s="82"/>
      <c r="F388" s="82"/>
      <c r="G388" s="1000"/>
      <c r="H388" s="81"/>
      <c r="I388" s="81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655"/>
      <c r="Y388" s="938"/>
      <c r="Z388" s="1004"/>
      <c r="AA388" s="2"/>
      <c r="AB388" s="2"/>
      <c r="AC388" s="78"/>
      <c r="AD388" s="2"/>
    </row>
    <row r="389" ht="12.75" customHeight="1">
      <c r="A389" s="33"/>
      <c r="B389" s="29" t="s">
        <v>938</v>
      </c>
      <c r="C389" s="66"/>
      <c r="D389" s="35" t="s">
        <v>468</v>
      </c>
      <c r="E389" s="82">
        <v>674107.49</v>
      </c>
      <c r="F389" s="643">
        <v>0.0</v>
      </c>
      <c r="G389" s="643">
        <v>0.0</v>
      </c>
      <c r="H389" s="643">
        <v>0.0</v>
      </c>
      <c r="I389" s="643">
        <v>0.0</v>
      </c>
      <c r="J389" s="950"/>
      <c r="K389" s="950"/>
      <c r="L389" s="950"/>
      <c r="M389" s="950"/>
      <c r="N389" s="950"/>
      <c r="O389" s="950"/>
      <c r="P389" s="950"/>
      <c r="Q389" s="950"/>
      <c r="R389" s="950"/>
      <c r="S389" s="950"/>
      <c r="T389" s="950"/>
      <c r="U389" s="950"/>
      <c r="V389" s="950"/>
      <c r="W389" s="950"/>
      <c r="X389" s="951"/>
      <c r="Y389" s="952"/>
      <c r="Z389" s="1004"/>
      <c r="AA389" s="2"/>
      <c r="AB389" s="2"/>
      <c r="AC389" s="78"/>
      <c r="AD389" s="2"/>
    </row>
    <row r="390" ht="12.75" customHeight="1">
      <c r="A390" s="408"/>
      <c r="B390" s="350" t="s">
        <v>482</v>
      </c>
      <c r="C390" s="409"/>
      <c r="D390" s="953"/>
      <c r="E390" s="411">
        <f t="shared" ref="E390:H390" si="19">SUM(E107:E389)</f>
        <v>24240767.98</v>
      </c>
      <c r="F390" s="411">
        <f t="shared" si="19"/>
        <v>2648069.41</v>
      </c>
      <c r="G390" s="411">
        <f t="shared" si="19"/>
        <v>61207930.59</v>
      </c>
      <c r="H390" s="411">
        <f t="shared" si="19"/>
        <v>63856000</v>
      </c>
      <c r="I390" s="411">
        <f>I269+I273</f>
        <v>126432971</v>
      </c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655"/>
      <c r="Y390" s="938"/>
      <c r="Z390" s="1004"/>
      <c r="AA390" s="2"/>
      <c r="AB390" s="2"/>
      <c r="AC390" s="78"/>
      <c r="AD390" s="2"/>
    </row>
    <row r="391" ht="16.5" customHeight="1">
      <c r="A391" s="408"/>
      <c r="B391" s="350" t="s">
        <v>317</v>
      </c>
      <c r="C391" s="409"/>
      <c r="D391" s="953"/>
      <c r="E391" s="411">
        <f t="shared" ref="E391:I391" si="20">E103+E390</f>
        <v>34333781.18</v>
      </c>
      <c r="F391" s="411">
        <f t="shared" si="20"/>
        <v>8905664.41</v>
      </c>
      <c r="G391" s="411">
        <f t="shared" si="20"/>
        <v>61285335.59</v>
      </c>
      <c r="H391" s="411">
        <f t="shared" si="20"/>
        <v>70191000</v>
      </c>
      <c r="I391" s="411">
        <f t="shared" si="20"/>
        <v>127414571</v>
      </c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655"/>
      <c r="Y391" s="938"/>
      <c r="Z391" s="1005">
        <f t="shared" ref="Z391:Z392" si="22">(I391-H391)/H391</f>
        <v>0.8152551039</v>
      </c>
      <c r="AA391" s="2"/>
      <c r="AB391" s="2"/>
      <c r="AC391" s="78"/>
      <c r="AD391" s="2"/>
    </row>
    <row r="392" ht="20.25" customHeight="1">
      <c r="A392" s="240" t="s">
        <v>318</v>
      </c>
      <c r="B392" s="425"/>
      <c r="C392" s="425"/>
      <c r="D392" s="1006"/>
      <c r="E392" s="868">
        <f t="shared" ref="E392:I392" si="21">E82+E391</f>
        <v>117184223.8</v>
      </c>
      <c r="F392" s="868">
        <f t="shared" si="21"/>
        <v>43125315.05</v>
      </c>
      <c r="G392" s="868">
        <f t="shared" si="21"/>
        <v>108935980</v>
      </c>
      <c r="H392" s="868">
        <f t="shared" si="21"/>
        <v>152061295</v>
      </c>
      <c r="I392" s="868">
        <f t="shared" si="21"/>
        <v>214996039</v>
      </c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957"/>
      <c r="Y392" s="958"/>
      <c r="Z392" s="1005">
        <f t="shared" si="22"/>
        <v>0.4138774696</v>
      </c>
      <c r="AA392" s="6"/>
      <c r="AB392" s="6"/>
      <c r="AC392" s="37"/>
      <c r="AD392" s="6"/>
    </row>
    <row r="393" ht="21.0" customHeight="1">
      <c r="A393" s="245" t="s">
        <v>319</v>
      </c>
      <c r="B393" s="246"/>
      <c r="C393" s="246"/>
      <c r="D393" s="1007"/>
      <c r="E393" s="1007"/>
      <c r="F393" s="1007"/>
      <c r="G393" s="1007"/>
      <c r="H393" s="1007"/>
      <c r="I393" s="1008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929"/>
      <c r="Z393" s="1009"/>
      <c r="AA393" s="2"/>
      <c r="AB393" s="2"/>
      <c r="AC393" s="78"/>
      <c r="AD393" s="2"/>
    </row>
    <row r="394" ht="12.75" customHeight="1">
      <c r="A394" s="870" t="s">
        <v>320</v>
      </c>
      <c r="B394" s="252"/>
      <c r="C394" s="252"/>
      <c r="D394" s="111"/>
      <c r="E394" s="111"/>
      <c r="F394" s="111"/>
      <c r="G394" s="488"/>
      <c r="I394" s="871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929"/>
      <c r="Z394" s="1009"/>
      <c r="AA394" s="2"/>
      <c r="AB394" s="2"/>
      <c r="AC394" s="78"/>
      <c r="AD394" s="2"/>
    </row>
    <row r="395" ht="12.75" customHeight="1">
      <c r="A395" s="870"/>
      <c r="B395" s="252"/>
      <c r="C395" s="252"/>
      <c r="D395" s="111"/>
      <c r="E395" s="111"/>
      <c r="F395" s="111"/>
      <c r="G395" s="488"/>
      <c r="H395" s="488"/>
      <c r="I395" s="871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929"/>
      <c r="Z395" s="1009"/>
      <c r="AA395" s="2"/>
      <c r="AB395" s="2"/>
      <c r="AC395" s="78"/>
      <c r="AD395" s="2"/>
    </row>
    <row r="396" ht="12.75" customHeight="1">
      <c r="A396" s="870"/>
      <c r="B396" s="252"/>
      <c r="C396" s="252"/>
      <c r="D396" s="111"/>
      <c r="E396" s="111"/>
      <c r="F396" s="111"/>
      <c r="G396" s="488"/>
      <c r="H396" s="488"/>
      <c r="I396" s="871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929"/>
      <c r="Z396" s="1009"/>
      <c r="AA396" s="2"/>
      <c r="AB396" s="2"/>
      <c r="AC396" s="78"/>
      <c r="AD396" s="2"/>
    </row>
    <row r="397" ht="12.75" customHeight="1">
      <c r="A397" s="870"/>
      <c r="B397" s="252"/>
      <c r="C397" s="252"/>
      <c r="D397" s="111"/>
      <c r="E397" s="111"/>
      <c r="F397" s="111"/>
      <c r="G397" s="488"/>
      <c r="H397" s="488"/>
      <c r="I397" s="871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929"/>
      <c r="Z397" s="1009"/>
      <c r="AA397" s="2"/>
      <c r="AB397" s="2"/>
      <c r="AC397" s="78"/>
      <c r="AD397" s="2"/>
    </row>
    <row r="398" ht="15.0" customHeight="1">
      <c r="A398" s="1010" t="s">
        <v>939</v>
      </c>
      <c r="C398" s="5" t="s">
        <v>323</v>
      </c>
      <c r="G398" s="8" t="s">
        <v>324</v>
      </c>
      <c r="H398" s="5" t="s">
        <v>643</v>
      </c>
      <c r="I398" s="19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929"/>
      <c r="Z398" s="1009"/>
      <c r="AA398" s="2"/>
      <c r="AB398" s="2"/>
      <c r="AC398" s="78"/>
      <c r="AD398" s="2"/>
    </row>
    <row r="399" ht="15.0" customHeight="1">
      <c r="A399" s="154" t="s">
        <v>940</v>
      </c>
      <c r="C399" s="3" t="s">
        <v>326</v>
      </c>
      <c r="G399" s="2" t="s">
        <v>327</v>
      </c>
      <c r="H399" s="3" t="s">
        <v>327</v>
      </c>
      <c r="I399" s="19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929"/>
      <c r="Z399" s="1009"/>
      <c r="AA399" s="2"/>
      <c r="AB399" s="2"/>
      <c r="AC399" s="78"/>
      <c r="AD399" s="2"/>
    </row>
    <row r="400" ht="12.75" customHeight="1">
      <c r="A400" s="870"/>
      <c r="B400" s="252"/>
      <c r="C400" s="252"/>
      <c r="D400" s="111"/>
      <c r="E400" s="111"/>
      <c r="F400" s="111"/>
      <c r="G400" s="488"/>
      <c r="H400" s="488"/>
      <c r="I400" s="871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929"/>
      <c r="Z400" s="1009"/>
      <c r="AA400" s="2"/>
      <c r="AB400" s="2"/>
      <c r="AC400" s="78"/>
      <c r="AD400" s="2"/>
    </row>
    <row r="401" ht="12.75" customHeight="1">
      <c r="A401" s="1011"/>
      <c r="B401" s="522"/>
      <c r="C401" s="522"/>
      <c r="D401" s="522"/>
      <c r="E401" s="522"/>
      <c r="F401" s="522"/>
      <c r="G401" s="522"/>
      <c r="H401" s="522"/>
      <c r="I401" s="507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5"/>
      <c r="Y401" s="1012"/>
      <c r="Z401" s="1013"/>
      <c r="AA401" s="2"/>
      <c r="AB401" s="2"/>
      <c r="AC401" s="78"/>
      <c r="AD401" s="2"/>
    </row>
    <row r="402" ht="12.75" customHeight="1">
      <c r="A402" s="2"/>
      <c r="B402" s="2"/>
      <c r="C402" s="518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929"/>
      <c r="Z402" s="2"/>
      <c r="AA402" s="2"/>
      <c r="AB402" s="2"/>
      <c r="AC402" s="78"/>
      <c r="AD402" s="2"/>
    </row>
    <row r="403" ht="12.75" customHeight="1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929"/>
      <c r="Z403" s="2"/>
      <c r="AA403" s="2"/>
      <c r="AB403" s="2"/>
      <c r="AC403" s="78"/>
      <c r="AD403" s="2"/>
    </row>
    <row r="404" ht="12.75" customHeight="1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929"/>
      <c r="Z404" s="2"/>
      <c r="AA404" s="2"/>
      <c r="AB404" s="2"/>
      <c r="AC404" s="78"/>
      <c r="AD404" s="2"/>
    </row>
    <row r="405" ht="12.75" customHeight="1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929"/>
      <c r="Z405" s="2"/>
      <c r="AA405" s="2"/>
      <c r="AB405" s="2"/>
      <c r="AC405" s="78"/>
      <c r="AD405" s="2"/>
    </row>
    <row r="406" ht="12.75" customHeight="1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929"/>
      <c r="Z406" s="2"/>
      <c r="AA406" s="2"/>
      <c r="AB406" s="2"/>
      <c r="AC406" s="78"/>
      <c r="AD406" s="2"/>
    </row>
    <row r="407" ht="12.75" customHeight="1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929"/>
      <c r="Z407" s="2"/>
      <c r="AA407" s="2"/>
      <c r="AB407" s="2"/>
      <c r="AC407" s="78"/>
      <c r="AD407" s="2"/>
    </row>
    <row r="408" ht="12.75" customHeight="1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929"/>
      <c r="Z408" s="2"/>
      <c r="AA408" s="2"/>
      <c r="AB408" s="2"/>
      <c r="AC408" s="78"/>
      <c r="AD408" s="2"/>
    </row>
    <row r="409" ht="12.75" customHeight="1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929"/>
      <c r="Z409" s="2"/>
      <c r="AA409" s="2"/>
      <c r="AB409" s="2"/>
      <c r="AC409" s="78"/>
      <c r="AD409" s="2"/>
    </row>
    <row r="410" ht="12.75" customHeight="1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929"/>
      <c r="Z410" s="2"/>
      <c r="AA410" s="2"/>
      <c r="AB410" s="2"/>
      <c r="AC410" s="78"/>
      <c r="AD410" s="2"/>
    </row>
    <row r="411" ht="12.75" customHeight="1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929"/>
      <c r="Z411" s="2"/>
      <c r="AA411" s="2"/>
      <c r="AB411" s="2"/>
      <c r="AC411" s="78"/>
      <c r="AD411" s="2"/>
    </row>
    <row r="412" ht="12.75" customHeight="1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929"/>
      <c r="Z412" s="2"/>
      <c r="AA412" s="2"/>
      <c r="AB412" s="2"/>
      <c r="AC412" s="78"/>
      <c r="AD412" s="2"/>
    </row>
    <row r="413" ht="12.75" customHeight="1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929"/>
      <c r="Z413" s="2"/>
      <c r="AA413" s="2"/>
      <c r="AB413" s="2"/>
      <c r="AC413" s="78"/>
      <c r="AD413" s="2"/>
    </row>
    <row r="414" ht="12.75" customHeight="1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929"/>
      <c r="Z414" s="2"/>
      <c r="AA414" s="2"/>
      <c r="AB414" s="2"/>
      <c r="AC414" s="78"/>
      <c r="AD414" s="2"/>
    </row>
    <row r="415" ht="12.75" customHeight="1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929"/>
      <c r="Z415" s="2"/>
      <c r="AA415" s="2"/>
      <c r="AB415" s="2"/>
      <c r="AC415" s="78"/>
      <c r="AD415" s="2"/>
    </row>
    <row r="416" ht="12.75" customHeight="1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929"/>
      <c r="Z416" s="2"/>
      <c r="AA416" s="2"/>
      <c r="AB416" s="2"/>
      <c r="AC416" s="78"/>
      <c r="AD416" s="2"/>
    </row>
    <row r="417" ht="12.75" customHeight="1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929"/>
      <c r="Z417" s="2"/>
      <c r="AA417" s="2"/>
      <c r="AB417" s="2"/>
      <c r="AC417" s="78"/>
      <c r="AD417" s="2"/>
    </row>
    <row r="418" ht="12.75" customHeight="1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929"/>
      <c r="Z418" s="2"/>
      <c r="AA418" s="2"/>
      <c r="AB418" s="2"/>
      <c r="AC418" s="78"/>
      <c r="AD418" s="2"/>
    </row>
    <row r="419" ht="12.75" customHeight="1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929"/>
      <c r="Z419" s="2"/>
      <c r="AA419" s="2"/>
      <c r="AB419" s="2"/>
      <c r="AC419" s="78"/>
      <c r="AD419" s="2"/>
    </row>
    <row r="420" ht="12.75" customHeight="1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929"/>
      <c r="Z420" s="2"/>
      <c r="AA420" s="2"/>
      <c r="AB420" s="2"/>
      <c r="AC420" s="78"/>
      <c r="AD420" s="2"/>
    </row>
    <row r="421" ht="12.75" customHeight="1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929"/>
      <c r="Z421" s="2"/>
      <c r="AA421" s="2"/>
      <c r="AB421" s="2"/>
      <c r="AC421" s="78"/>
      <c r="AD421" s="2"/>
    </row>
    <row r="422" ht="12.75" customHeight="1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929"/>
      <c r="Z422" s="2"/>
      <c r="AA422" s="2"/>
      <c r="AB422" s="2"/>
      <c r="AC422" s="78"/>
      <c r="AD422" s="2"/>
    </row>
    <row r="423" ht="12.75" customHeight="1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929"/>
      <c r="Z423" s="2"/>
      <c r="AA423" s="2"/>
      <c r="AB423" s="2"/>
      <c r="AC423" s="78"/>
      <c r="AD423" s="2"/>
    </row>
    <row r="424" ht="12.75" customHeight="1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929"/>
      <c r="Z424" s="2"/>
      <c r="AA424" s="2"/>
      <c r="AB424" s="2"/>
      <c r="AC424" s="78"/>
      <c r="AD424" s="2"/>
    </row>
    <row r="425" ht="12.75" customHeight="1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929"/>
      <c r="Z425" s="2"/>
      <c r="AA425" s="2"/>
      <c r="AB425" s="2"/>
      <c r="AC425" s="78"/>
      <c r="AD425" s="2"/>
    </row>
    <row r="426" ht="12.75" customHeight="1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929"/>
      <c r="Z426" s="2"/>
      <c r="AA426" s="2"/>
      <c r="AB426" s="2"/>
      <c r="AC426" s="78"/>
      <c r="AD426" s="2"/>
    </row>
    <row r="427" ht="12.75" customHeight="1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929"/>
      <c r="Z427" s="2"/>
      <c r="AA427" s="2"/>
      <c r="AB427" s="2"/>
      <c r="AC427" s="78"/>
      <c r="AD427" s="2"/>
    </row>
    <row r="428" ht="12.75" customHeight="1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929"/>
      <c r="Z428" s="2"/>
      <c r="AA428" s="2"/>
      <c r="AB428" s="2"/>
      <c r="AC428" s="78"/>
      <c r="AD428" s="2"/>
    </row>
    <row r="429" ht="12.75" customHeight="1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929"/>
      <c r="Z429" s="2"/>
      <c r="AA429" s="2"/>
      <c r="AB429" s="2"/>
      <c r="AC429" s="78"/>
      <c r="AD429" s="2"/>
    </row>
    <row r="430" ht="12.75" customHeight="1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929"/>
      <c r="Z430" s="2"/>
      <c r="AA430" s="2"/>
      <c r="AB430" s="2"/>
      <c r="AC430" s="78"/>
      <c r="AD430" s="2"/>
    </row>
    <row r="431" ht="12.75" customHeight="1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929"/>
      <c r="Z431" s="2"/>
      <c r="AA431" s="2"/>
      <c r="AB431" s="2"/>
      <c r="AC431" s="78"/>
      <c r="AD431" s="2"/>
    </row>
    <row r="432" ht="12.75" customHeight="1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929"/>
      <c r="Z432" s="2"/>
      <c r="AA432" s="2"/>
      <c r="AB432" s="2"/>
      <c r="AC432" s="78"/>
      <c r="AD432" s="2"/>
    </row>
    <row r="433" ht="12.75" customHeight="1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929"/>
      <c r="Z433" s="2"/>
      <c r="AA433" s="2"/>
      <c r="AB433" s="2"/>
      <c r="AC433" s="78"/>
      <c r="AD433" s="2"/>
    </row>
    <row r="434" ht="12.75" customHeight="1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929"/>
      <c r="Z434" s="2"/>
      <c r="AA434" s="2"/>
      <c r="AB434" s="2"/>
      <c r="AC434" s="78"/>
      <c r="AD434" s="2"/>
    </row>
    <row r="435" ht="12.75" customHeight="1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929"/>
      <c r="Z435" s="2"/>
      <c r="AA435" s="2"/>
      <c r="AB435" s="2"/>
      <c r="AC435" s="78"/>
      <c r="AD435" s="2"/>
    </row>
    <row r="436" ht="12.75" customHeight="1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929"/>
      <c r="Z436" s="2"/>
      <c r="AA436" s="2"/>
      <c r="AB436" s="2"/>
      <c r="AC436" s="78"/>
      <c r="AD436" s="2"/>
    </row>
    <row r="437" ht="12.75" customHeight="1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929"/>
      <c r="Z437" s="2"/>
      <c r="AA437" s="2"/>
      <c r="AB437" s="2"/>
      <c r="AC437" s="78"/>
      <c r="AD437" s="2"/>
    </row>
    <row r="438" ht="12.75" customHeight="1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929"/>
      <c r="Z438" s="2"/>
      <c r="AA438" s="2"/>
      <c r="AB438" s="2"/>
      <c r="AC438" s="78"/>
      <c r="AD438" s="2"/>
    </row>
    <row r="439" ht="12.75" customHeight="1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929"/>
      <c r="Z439" s="2"/>
      <c r="AA439" s="2"/>
      <c r="AB439" s="2"/>
      <c r="AC439" s="78"/>
      <c r="AD439" s="2"/>
    </row>
    <row r="440" ht="12.75" customHeight="1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929"/>
      <c r="Z440" s="2"/>
      <c r="AA440" s="2"/>
      <c r="AB440" s="2"/>
      <c r="AC440" s="78"/>
      <c r="AD440" s="2"/>
    </row>
    <row r="441" ht="12.75" customHeight="1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929"/>
      <c r="Z441" s="2"/>
      <c r="AA441" s="2"/>
      <c r="AB441" s="2"/>
      <c r="AC441" s="78"/>
      <c r="AD441" s="2"/>
    </row>
    <row r="442" ht="12.75" customHeight="1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929"/>
      <c r="Z442" s="2"/>
      <c r="AA442" s="2"/>
      <c r="AB442" s="2"/>
      <c r="AC442" s="78"/>
      <c r="AD442" s="2"/>
    </row>
    <row r="443" ht="12.75" customHeight="1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929"/>
      <c r="Z443" s="2"/>
      <c r="AA443" s="2"/>
      <c r="AB443" s="2"/>
      <c r="AC443" s="78"/>
      <c r="AD443" s="2"/>
    </row>
    <row r="444" ht="12.75" customHeight="1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929"/>
      <c r="Z444" s="2"/>
      <c r="AA444" s="2"/>
      <c r="AB444" s="2"/>
      <c r="AC444" s="78"/>
      <c r="AD444" s="2"/>
    </row>
    <row r="445" ht="12.75" customHeight="1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929"/>
      <c r="Z445" s="2"/>
      <c r="AA445" s="2"/>
      <c r="AB445" s="2"/>
      <c r="AC445" s="78"/>
      <c r="AD445" s="2"/>
    </row>
    <row r="446" ht="12.75" customHeight="1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929"/>
      <c r="Z446" s="2"/>
      <c r="AA446" s="2"/>
      <c r="AB446" s="2"/>
      <c r="AC446" s="78"/>
      <c r="AD446" s="2"/>
    </row>
    <row r="447" ht="12.75" customHeight="1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929"/>
      <c r="Z447" s="2"/>
      <c r="AA447" s="2"/>
      <c r="AB447" s="2"/>
      <c r="AC447" s="78"/>
      <c r="AD447" s="2"/>
    </row>
    <row r="448" ht="12.75" customHeight="1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929"/>
      <c r="Z448" s="2"/>
      <c r="AA448" s="2"/>
      <c r="AB448" s="2"/>
      <c r="AC448" s="78"/>
      <c r="AD448" s="2"/>
    </row>
    <row r="449" ht="12.75" customHeight="1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929"/>
      <c r="Z449" s="2"/>
      <c r="AA449" s="2"/>
      <c r="AB449" s="2"/>
      <c r="AC449" s="78"/>
      <c r="AD449" s="2"/>
    </row>
    <row r="450" ht="12.75" customHeight="1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929"/>
      <c r="Z450" s="2"/>
      <c r="AA450" s="2"/>
      <c r="AB450" s="2"/>
      <c r="AC450" s="78"/>
      <c r="AD450" s="2"/>
    </row>
    <row r="451" ht="12.75" customHeight="1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929"/>
      <c r="Z451" s="2"/>
      <c r="AA451" s="2"/>
      <c r="AB451" s="2"/>
      <c r="AC451" s="78"/>
      <c r="AD451" s="2"/>
    </row>
    <row r="452" ht="12.75" customHeight="1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929"/>
      <c r="Z452" s="2"/>
      <c r="AA452" s="2"/>
      <c r="AB452" s="2"/>
      <c r="AC452" s="78"/>
      <c r="AD452" s="2"/>
    </row>
    <row r="453" ht="12.75" customHeight="1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929"/>
      <c r="Z453" s="2"/>
      <c r="AA453" s="2"/>
      <c r="AB453" s="2"/>
      <c r="AC453" s="78"/>
      <c r="AD453" s="2"/>
    </row>
    <row r="454" ht="12.75" customHeight="1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929"/>
      <c r="Z454" s="2"/>
      <c r="AA454" s="2"/>
      <c r="AB454" s="2"/>
      <c r="AC454" s="78"/>
      <c r="AD454" s="2"/>
    </row>
    <row r="455" ht="12.75" customHeight="1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929"/>
      <c r="Z455" s="2"/>
      <c r="AA455" s="2"/>
      <c r="AB455" s="2"/>
      <c r="AC455" s="78"/>
      <c r="AD455" s="2"/>
    </row>
    <row r="456" ht="12.75" customHeight="1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929"/>
      <c r="Z456" s="2"/>
      <c r="AA456" s="2"/>
      <c r="AB456" s="2"/>
      <c r="AC456" s="78"/>
      <c r="AD456" s="2"/>
    </row>
    <row r="457" ht="12.75" customHeight="1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929"/>
      <c r="Z457" s="2"/>
      <c r="AA457" s="2"/>
      <c r="AB457" s="2"/>
      <c r="AC457" s="78"/>
      <c r="AD457" s="2"/>
    </row>
    <row r="458" ht="12.75" customHeight="1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929"/>
      <c r="Z458" s="2"/>
      <c r="AA458" s="2"/>
      <c r="AB458" s="2"/>
      <c r="AC458" s="78"/>
      <c r="AD458" s="2"/>
    </row>
    <row r="459" ht="12.75" customHeight="1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929"/>
      <c r="Z459" s="2"/>
      <c r="AA459" s="2"/>
      <c r="AB459" s="2"/>
      <c r="AC459" s="78"/>
      <c r="AD459" s="2"/>
    </row>
    <row r="460" ht="12.75" customHeight="1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929"/>
      <c r="Z460" s="2"/>
      <c r="AA460" s="2"/>
      <c r="AB460" s="2"/>
      <c r="AC460" s="78"/>
      <c r="AD460" s="2"/>
    </row>
    <row r="461" ht="12.75" customHeight="1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929"/>
      <c r="Z461" s="2"/>
      <c r="AA461" s="2"/>
      <c r="AB461" s="2"/>
      <c r="AC461" s="78"/>
      <c r="AD461" s="2"/>
    </row>
    <row r="462" ht="12.75" customHeight="1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929"/>
      <c r="Z462" s="2"/>
      <c r="AA462" s="2"/>
      <c r="AB462" s="2"/>
      <c r="AC462" s="78"/>
      <c r="AD462" s="2"/>
    </row>
    <row r="463" ht="12.75" customHeight="1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929"/>
      <c r="Z463" s="2"/>
      <c r="AA463" s="2"/>
      <c r="AB463" s="2"/>
      <c r="AC463" s="78"/>
      <c r="AD463" s="2"/>
    </row>
    <row r="464" ht="12.75" customHeight="1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929"/>
      <c r="Z464" s="2"/>
      <c r="AA464" s="2"/>
      <c r="AB464" s="2"/>
      <c r="AC464" s="78"/>
      <c r="AD464" s="2"/>
    </row>
    <row r="465" ht="12.75" customHeight="1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929"/>
      <c r="Z465" s="2"/>
      <c r="AA465" s="2"/>
      <c r="AB465" s="2"/>
      <c r="AC465" s="78"/>
      <c r="AD465" s="2"/>
    </row>
    <row r="466" ht="12.75" customHeight="1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929"/>
      <c r="Z466" s="2"/>
      <c r="AA466" s="2"/>
      <c r="AB466" s="2"/>
      <c r="AC466" s="78"/>
      <c r="AD466" s="2"/>
    </row>
    <row r="467" ht="12.75" customHeight="1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929"/>
      <c r="Z467" s="2"/>
      <c r="AA467" s="2"/>
      <c r="AB467" s="2"/>
      <c r="AC467" s="78"/>
      <c r="AD467" s="2"/>
    </row>
    <row r="468" ht="12.75" customHeight="1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929"/>
      <c r="Z468" s="2"/>
      <c r="AA468" s="2"/>
      <c r="AB468" s="2"/>
      <c r="AC468" s="78"/>
      <c r="AD468" s="2"/>
    </row>
    <row r="469" ht="12.75" customHeight="1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929"/>
      <c r="Z469" s="2"/>
      <c r="AA469" s="2"/>
      <c r="AB469" s="2"/>
      <c r="AC469" s="78"/>
      <c r="AD469" s="2"/>
    </row>
    <row r="470" ht="12.75" customHeight="1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929"/>
      <c r="Z470" s="2"/>
      <c r="AA470" s="2"/>
      <c r="AB470" s="2"/>
      <c r="AC470" s="78"/>
      <c r="AD470" s="2"/>
    </row>
    <row r="471" ht="12.75" customHeight="1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929"/>
      <c r="Z471" s="2"/>
      <c r="AA471" s="2"/>
      <c r="AB471" s="2"/>
      <c r="AC471" s="78"/>
      <c r="AD471" s="2"/>
    </row>
    <row r="472" ht="12.75" customHeight="1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929"/>
      <c r="Z472" s="2"/>
      <c r="AA472" s="2"/>
      <c r="AB472" s="2"/>
      <c r="AC472" s="78"/>
      <c r="AD472" s="2"/>
    </row>
    <row r="473" ht="12.75" customHeight="1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929"/>
      <c r="Z473" s="2"/>
      <c r="AA473" s="2"/>
      <c r="AB473" s="2"/>
      <c r="AC473" s="78"/>
      <c r="AD473" s="2"/>
    </row>
    <row r="474" ht="12.75" customHeight="1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929"/>
      <c r="Z474" s="2"/>
      <c r="AA474" s="2"/>
      <c r="AB474" s="2"/>
      <c r="AC474" s="78"/>
      <c r="AD474" s="2"/>
    </row>
    <row r="475" ht="12.75" customHeight="1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929"/>
      <c r="Z475" s="2"/>
      <c r="AA475" s="2"/>
      <c r="AB475" s="2"/>
      <c r="AC475" s="78"/>
      <c r="AD475" s="2"/>
    </row>
    <row r="476" ht="12.75" customHeight="1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929"/>
      <c r="Z476" s="2"/>
      <c r="AA476" s="2"/>
      <c r="AB476" s="2"/>
      <c r="AC476" s="78"/>
      <c r="AD476" s="2"/>
    </row>
    <row r="477" ht="12.75" customHeight="1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929"/>
      <c r="Z477" s="2"/>
      <c r="AA477" s="2"/>
      <c r="AB477" s="2"/>
      <c r="AC477" s="78"/>
      <c r="AD477" s="2"/>
    </row>
    <row r="478" ht="12.75" customHeight="1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929"/>
      <c r="Z478" s="2"/>
      <c r="AA478" s="2"/>
      <c r="AB478" s="2"/>
      <c r="AC478" s="78"/>
      <c r="AD478" s="2"/>
    </row>
    <row r="479" ht="12.75" customHeight="1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929"/>
      <c r="Z479" s="2"/>
      <c r="AA479" s="2"/>
      <c r="AB479" s="2"/>
      <c r="AC479" s="78"/>
      <c r="AD479" s="2"/>
    </row>
    <row r="480" ht="12.75" customHeight="1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929"/>
      <c r="Z480" s="2"/>
      <c r="AA480" s="2"/>
      <c r="AB480" s="2"/>
      <c r="AC480" s="78"/>
      <c r="AD480" s="2"/>
    </row>
    <row r="481" ht="12.75" customHeight="1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929"/>
      <c r="Z481" s="2"/>
      <c r="AA481" s="2"/>
      <c r="AB481" s="2"/>
      <c r="AC481" s="78"/>
      <c r="AD481" s="2"/>
    </row>
    <row r="482" ht="12.75" customHeight="1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929"/>
      <c r="Z482" s="2"/>
      <c r="AA482" s="2"/>
      <c r="AB482" s="2"/>
      <c r="AC482" s="78"/>
      <c r="AD482" s="2"/>
    </row>
    <row r="483" ht="12.75" customHeight="1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929"/>
      <c r="Z483" s="2"/>
      <c r="AA483" s="2"/>
      <c r="AB483" s="2"/>
      <c r="AC483" s="78"/>
      <c r="AD483" s="2"/>
    </row>
    <row r="484" ht="12.75" customHeight="1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929"/>
      <c r="Z484" s="2"/>
      <c r="AA484" s="2"/>
      <c r="AB484" s="2"/>
      <c r="AC484" s="78"/>
      <c r="AD484" s="2"/>
    </row>
    <row r="485" ht="12.75" customHeight="1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929"/>
      <c r="Z485" s="2"/>
      <c r="AA485" s="2"/>
      <c r="AB485" s="2"/>
      <c r="AC485" s="78"/>
      <c r="AD485" s="2"/>
    </row>
    <row r="486" ht="12.75" customHeight="1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929"/>
      <c r="Z486" s="2"/>
      <c r="AA486" s="2"/>
      <c r="AB486" s="2"/>
      <c r="AC486" s="78"/>
      <c r="AD486" s="2"/>
    </row>
    <row r="487" ht="12.75" customHeight="1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929"/>
      <c r="Z487" s="2"/>
      <c r="AA487" s="2"/>
      <c r="AB487" s="2"/>
      <c r="AC487" s="78"/>
      <c r="AD487" s="2"/>
    </row>
    <row r="488" ht="12.75" customHeight="1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929"/>
      <c r="Z488" s="2"/>
      <c r="AA488" s="2"/>
      <c r="AB488" s="2"/>
      <c r="AC488" s="78"/>
      <c r="AD488" s="2"/>
    </row>
    <row r="489" ht="12.75" customHeight="1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929"/>
      <c r="Z489" s="2"/>
      <c r="AA489" s="2"/>
      <c r="AB489" s="2"/>
      <c r="AC489" s="78"/>
      <c r="AD489" s="2"/>
    </row>
    <row r="490" ht="12.75" customHeight="1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929"/>
      <c r="Z490" s="2"/>
      <c r="AA490" s="2"/>
      <c r="AB490" s="2"/>
      <c r="AC490" s="78"/>
      <c r="AD490" s="2"/>
    </row>
    <row r="491" ht="12.75" customHeight="1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929"/>
      <c r="Z491" s="2"/>
      <c r="AA491" s="2"/>
      <c r="AB491" s="2"/>
      <c r="AC491" s="78"/>
      <c r="AD491" s="2"/>
    </row>
    <row r="492" ht="12.75" customHeight="1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929"/>
      <c r="Z492" s="2"/>
      <c r="AA492" s="2"/>
      <c r="AB492" s="2"/>
      <c r="AC492" s="78"/>
      <c r="AD492" s="2"/>
    </row>
    <row r="493" ht="12.75" customHeight="1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929"/>
      <c r="Z493" s="2"/>
      <c r="AA493" s="2"/>
      <c r="AB493" s="2"/>
      <c r="AC493" s="78"/>
      <c r="AD493" s="2"/>
    </row>
    <row r="494" ht="12.75" customHeight="1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929"/>
      <c r="Z494" s="2"/>
      <c r="AA494" s="2"/>
      <c r="AB494" s="2"/>
      <c r="AC494" s="78"/>
      <c r="AD494" s="2"/>
    </row>
    <row r="495" ht="12.75" customHeight="1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929"/>
      <c r="Z495" s="2"/>
      <c r="AA495" s="2"/>
      <c r="AB495" s="2"/>
      <c r="AC495" s="78"/>
      <c r="AD495" s="2"/>
    </row>
    <row r="496" ht="12.75" customHeight="1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929"/>
      <c r="Z496" s="2"/>
      <c r="AA496" s="2"/>
      <c r="AB496" s="2"/>
      <c r="AC496" s="78"/>
      <c r="AD496" s="2"/>
    </row>
    <row r="497" ht="12.75" customHeight="1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929"/>
      <c r="Z497" s="2"/>
      <c r="AA497" s="2"/>
      <c r="AB497" s="2"/>
      <c r="AC497" s="78"/>
      <c r="AD497" s="2"/>
    </row>
    <row r="498" ht="12.75" customHeight="1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929"/>
      <c r="Z498" s="2"/>
      <c r="AA498" s="2"/>
      <c r="AB498" s="2"/>
      <c r="AC498" s="78"/>
      <c r="AD498" s="2"/>
    </row>
    <row r="499" ht="12.75" customHeight="1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929"/>
      <c r="Z499" s="2"/>
      <c r="AA499" s="2"/>
      <c r="AB499" s="2"/>
      <c r="AC499" s="78"/>
      <c r="AD499" s="2"/>
    </row>
    <row r="500" ht="12.75" customHeight="1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929"/>
      <c r="Z500" s="2"/>
      <c r="AA500" s="2"/>
      <c r="AB500" s="2"/>
      <c r="AC500" s="78"/>
      <c r="AD500" s="2"/>
    </row>
    <row r="501" ht="12.75" customHeight="1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929"/>
      <c r="Z501" s="2"/>
      <c r="AA501" s="2"/>
      <c r="AB501" s="2"/>
      <c r="AC501" s="78"/>
      <c r="AD501" s="2"/>
    </row>
    <row r="502" ht="12.75" customHeight="1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929"/>
      <c r="Z502" s="2"/>
      <c r="AA502" s="2"/>
      <c r="AB502" s="2"/>
      <c r="AC502" s="78"/>
      <c r="AD502" s="2"/>
    </row>
    <row r="503" ht="12.75" customHeight="1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929"/>
      <c r="Z503" s="2"/>
      <c r="AA503" s="2"/>
      <c r="AB503" s="2"/>
      <c r="AC503" s="78"/>
      <c r="AD503" s="2"/>
    </row>
    <row r="504" ht="12.75" customHeight="1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929"/>
      <c r="Z504" s="2"/>
      <c r="AA504" s="2"/>
      <c r="AB504" s="2"/>
      <c r="AC504" s="78"/>
      <c r="AD504" s="2"/>
    </row>
    <row r="505" ht="12.75" customHeight="1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929"/>
      <c r="Z505" s="2"/>
      <c r="AA505" s="2"/>
      <c r="AB505" s="2"/>
      <c r="AC505" s="78"/>
      <c r="AD505" s="2"/>
    </row>
    <row r="506" ht="12.75" customHeight="1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929"/>
      <c r="Z506" s="2"/>
      <c r="AA506" s="2"/>
      <c r="AB506" s="2"/>
      <c r="AC506" s="78"/>
      <c r="AD506" s="2"/>
    </row>
    <row r="507" ht="12.75" customHeight="1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929"/>
      <c r="Z507" s="2"/>
      <c r="AA507" s="2"/>
      <c r="AB507" s="2"/>
      <c r="AC507" s="78"/>
      <c r="AD507" s="2"/>
    </row>
    <row r="508" ht="12.75" customHeight="1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929"/>
      <c r="Z508" s="2"/>
      <c r="AA508" s="2"/>
      <c r="AB508" s="2"/>
      <c r="AC508" s="78"/>
      <c r="AD508" s="2"/>
    </row>
    <row r="509" ht="12.75" customHeight="1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929"/>
      <c r="Z509" s="2"/>
      <c r="AA509" s="2"/>
      <c r="AB509" s="2"/>
      <c r="AC509" s="78"/>
      <c r="AD509" s="2"/>
    </row>
    <row r="510" ht="12.75" customHeight="1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929"/>
      <c r="Z510" s="2"/>
      <c r="AA510" s="2"/>
      <c r="AB510" s="2"/>
      <c r="AC510" s="78"/>
      <c r="AD510" s="2"/>
    </row>
    <row r="511" ht="12.75" customHeight="1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929"/>
      <c r="Z511" s="2"/>
      <c r="AA511" s="2"/>
      <c r="AB511" s="2"/>
      <c r="AC511" s="78"/>
      <c r="AD511" s="2"/>
    </row>
    <row r="512" ht="12.75" customHeight="1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929"/>
      <c r="Z512" s="2"/>
      <c r="AA512" s="2"/>
      <c r="AB512" s="2"/>
      <c r="AC512" s="78"/>
      <c r="AD512" s="2"/>
    </row>
    <row r="513" ht="12.75" customHeight="1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929"/>
      <c r="Z513" s="2"/>
      <c r="AA513" s="2"/>
      <c r="AB513" s="2"/>
      <c r="AC513" s="78"/>
      <c r="AD513" s="2"/>
    </row>
    <row r="514" ht="12.75" customHeight="1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929"/>
      <c r="Z514" s="2"/>
      <c r="AA514" s="2"/>
      <c r="AB514" s="2"/>
      <c r="AC514" s="78"/>
      <c r="AD514" s="2"/>
    </row>
    <row r="515" ht="12.75" customHeight="1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929"/>
      <c r="Z515" s="2"/>
      <c r="AA515" s="2"/>
      <c r="AB515" s="2"/>
      <c r="AC515" s="78"/>
      <c r="AD515" s="2"/>
    </row>
    <row r="516" ht="12.75" customHeight="1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929"/>
      <c r="Z516" s="2"/>
      <c r="AA516" s="2"/>
      <c r="AB516" s="2"/>
      <c r="AC516" s="78"/>
      <c r="AD516" s="2"/>
    </row>
    <row r="517" ht="12.75" customHeight="1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929"/>
      <c r="Z517" s="2"/>
      <c r="AA517" s="2"/>
      <c r="AB517" s="2"/>
      <c r="AC517" s="78"/>
      <c r="AD517" s="2"/>
    </row>
    <row r="518" ht="12.75" customHeight="1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929"/>
      <c r="Z518" s="2"/>
      <c r="AA518" s="2"/>
      <c r="AB518" s="2"/>
      <c r="AC518" s="78"/>
      <c r="AD518" s="2"/>
    </row>
    <row r="519" ht="12.75" customHeight="1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929"/>
      <c r="Z519" s="2"/>
      <c r="AA519" s="2"/>
      <c r="AB519" s="2"/>
      <c r="AC519" s="78"/>
      <c r="AD519" s="2"/>
    </row>
    <row r="520" ht="12.75" customHeight="1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929"/>
      <c r="Z520" s="2"/>
      <c r="AA520" s="2"/>
      <c r="AB520" s="2"/>
      <c r="AC520" s="78"/>
      <c r="AD520" s="2"/>
    </row>
    <row r="521" ht="12.75" customHeight="1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929"/>
      <c r="Z521" s="2"/>
      <c r="AA521" s="2"/>
      <c r="AB521" s="2"/>
      <c r="AC521" s="78"/>
      <c r="AD521" s="2"/>
    </row>
    <row r="522" ht="12.75" customHeight="1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929"/>
      <c r="Z522" s="2"/>
      <c r="AA522" s="2"/>
      <c r="AB522" s="2"/>
      <c r="AC522" s="78"/>
      <c r="AD522" s="2"/>
    </row>
    <row r="523" ht="12.75" customHeight="1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929"/>
      <c r="Z523" s="2"/>
      <c r="AA523" s="2"/>
      <c r="AB523" s="2"/>
      <c r="AC523" s="78"/>
      <c r="AD523" s="2"/>
    </row>
    <row r="524" ht="12.75" customHeight="1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929"/>
      <c r="Z524" s="2"/>
      <c r="AA524" s="2"/>
      <c r="AB524" s="2"/>
      <c r="AC524" s="78"/>
      <c r="AD524" s="2"/>
    </row>
    <row r="525" ht="12.75" customHeight="1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929"/>
      <c r="Z525" s="2"/>
      <c r="AA525" s="2"/>
      <c r="AB525" s="2"/>
      <c r="AC525" s="78"/>
      <c r="AD525" s="2"/>
    </row>
    <row r="526" ht="12.75" customHeight="1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929"/>
      <c r="Z526" s="2"/>
      <c r="AA526" s="2"/>
      <c r="AB526" s="2"/>
      <c r="AC526" s="78"/>
      <c r="AD526" s="2"/>
    </row>
    <row r="527" ht="12.75" customHeight="1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929"/>
      <c r="Z527" s="2"/>
      <c r="AA527" s="2"/>
      <c r="AB527" s="2"/>
      <c r="AC527" s="78"/>
      <c r="AD527" s="2"/>
    </row>
    <row r="528" ht="12.75" customHeight="1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929"/>
      <c r="Z528" s="2"/>
      <c r="AA528" s="2"/>
      <c r="AB528" s="2"/>
      <c r="AC528" s="78"/>
      <c r="AD528" s="2"/>
    </row>
    <row r="529" ht="12.75" customHeight="1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929"/>
      <c r="Z529" s="2"/>
      <c r="AA529" s="2"/>
      <c r="AB529" s="2"/>
      <c r="AC529" s="78"/>
      <c r="AD529" s="2"/>
    </row>
    <row r="530" ht="12.75" customHeight="1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929"/>
      <c r="Z530" s="2"/>
      <c r="AA530" s="2"/>
      <c r="AB530" s="2"/>
      <c r="AC530" s="78"/>
      <c r="AD530" s="2"/>
    </row>
    <row r="531" ht="12.75" customHeight="1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929"/>
      <c r="Z531" s="2"/>
      <c r="AA531" s="2"/>
      <c r="AB531" s="2"/>
      <c r="AC531" s="78"/>
      <c r="AD531" s="2"/>
    </row>
    <row r="532" ht="12.75" customHeight="1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929"/>
      <c r="Z532" s="2"/>
      <c r="AA532" s="2"/>
      <c r="AB532" s="2"/>
      <c r="AC532" s="78"/>
      <c r="AD532" s="2"/>
    </row>
    <row r="533" ht="12.75" customHeight="1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929"/>
      <c r="Z533" s="2"/>
      <c r="AA533" s="2"/>
      <c r="AB533" s="2"/>
      <c r="AC533" s="78"/>
      <c r="AD533" s="2"/>
    </row>
    <row r="534" ht="12.75" customHeight="1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929"/>
      <c r="Z534" s="2"/>
      <c r="AA534" s="2"/>
      <c r="AB534" s="2"/>
      <c r="AC534" s="78"/>
      <c r="AD534" s="2"/>
    </row>
    <row r="535" ht="12.75" customHeight="1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929"/>
      <c r="Z535" s="2"/>
      <c r="AA535" s="2"/>
      <c r="AB535" s="2"/>
      <c r="AC535" s="78"/>
      <c r="AD535" s="2"/>
    </row>
    <row r="536" ht="12.75" customHeight="1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929"/>
      <c r="Z536" s="2"/>
      <c r="AA536" s="2"/>
      <c r="AB536" s="2"/>
      <c r="AC536" s="78"/>
      <c r="AD536" s="2"/>
    </row>
    <row r="537" ht="12.75" customHeight="1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929"/>
      <c r="Z537" s="2"/>
      <c r="AA537" s="2"/>
      <c r="AB537" s="2"/>
      <c r="AC537" s="78"/>
      <c r="AD537" s="2"/>
    </row>
    <row r="538" ht="12.75" customHeight="1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929"/>
      <c r="Z538" s="2"/>
      <c r="AA538" s="2"/>
      <c r="AB538" s="2"/>
      <c r="AC538" s="78"/>
      <c r="AD538" s="2"/>
    </row>
    <row r="539" ht="12.75" customHeight="1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929"/>
      <c r="Z539" s="2"/>
      <c r="AA539" s="2"/>
      <c r="AB539" s="2"/>
      <c r="AC539" s="78"/>
      <c r="AD539" s="2"/>
    </row>
    <row r="540" ht="12.75" customHeight="1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929"/>
      <c r="Z540" s="2"/>
      <c r="AA540" s="2"/>
      <c r="AB540" s="2"/>
      <c r="AC540" s="78"/>
      <c r="AD540" s="2"/>
    </row>
    <row r="541" ht="12.75" customHeight="1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929"/>
      <c r="Z541" s="2"/>
      <c r="AA541" s="2"/>
      <c r="AB541" s="2"/>
      <c r="AC541" s="78"/>
      <c r="AD541" s="2"/>
    </row>
    <row r="542" ht="12.75" customHeight="1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929"/>
      <c r="Z542" s="2"/>
      <c r="AA542" s="2"/>
      <c r="AB542" s="2"/>
      <c r="AC542" s="78"/>
      <c r="AD542" s="2"/>
    </row>
    <row r="543" ht="12.75" customHeight="1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929"/>
      <c r="Z543" s="2"/>
      <c r="AA543" s="2"/>
      <c r="AB543" s="2"/>
      <c r="AC543" s="78"/>
      <c r="AD543" s="2"/>
    </row>
    <row r="544" ht="12.75" customHeight="1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929"/>
      <c r="Z544" s="2"/>
      <c r="AA544" s="2"/>
      <c r="AB544" s="2"/>
      <c r="AC544" s="78"/>
      <c r="AD544" s="2"/>
    </row>
    <row r="545" ht="12.75" customHeight="1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929"/>
      <c r="Z545" s="2"/>
      <c r="AA545" s="2"/>
      <c r="AB545" s="2"/>
      <c r="AC545" s="78"/>
      <c r="AD545" s="2"/>
    </row>
    <row r="546" ht="12.75" customHeight="1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929"/>
      <c r="Z546" s="2"/>
      <c r="AA546" s="2"/>
      <c r="AB546" s="2"/>
      <c r="AC546" s="78"/>
      <c r="AD546" s="2"/>
    </row>
    <row r="547" ht="12.75" customHeight="1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929"/>
      <c r="Z547" s="2"/>
      <c r="AA547" s="2"/>
      <c r="AB547" s="2"/>
      <c r="AC547" s="78"/>
      <c r="AD547" s="2"/>
    </row>
    <row r="548" ht="12.75" customHeight="1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929"/>
      <c r="Z548" s="2"/>
      <c r="AA548" s="2"/>
      <c r="AB548" s="2"/>
      <c r="AC548" s="78"/>
      <c r="AD548" s="2"/>
    </row>
    <row r="549" ht="12.75" customHeight="1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929"/>
      <c r="Z549" s="2"/>
      <c r="AA549" s="2"/>
      <c r="AB549" s="2"/>
      <c r="AC549" s="78"/>
      <c r="AD549" s="2"/>
    </row>
    <row r="550" ht="12.75" customHeight="1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929"/>
      <c r="Z550" s="2"/>
      <c r="AA550" s="2"/>
      <c r="AB550" s="2"/>
      <c r="AC550" s="78"/>
      <c r="AD550" s="2"/>
    </row>
    <row r="551" ht="12.75" customHeight="1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929"/>
      <c r="Z551" s="2"/>
      <c r="AA551" s="2"/>
      <c r="AB551" s="2"/>
      <c r="AC551" s="78"/>
      <c r="AD551" s="2"/>
    </row>
    <row r="552" ht="12.75" customHeight="1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929"/>
      <c r="Z552" s="2"/>
      <c r="AA552" s="2"/>
      <c r="AB552" s="2"/>
      <c r="AC552" s="78"/>
      <c r="AD552" s="2"/>
    </row>
    <row r="553" ht="12.75" customHeight="1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929"/>
      <c r="Z553" s="2"/>
      <c r="AA553" s="2"/>
      <c r="AB553" s="2"/>
      <c r="AC553" s="78"/>
      <c r="AD553" s="2"/>
    </row>
    <row r="554" ht="12.75" customHeight="1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929"/>
      <c r="Z554" s="2"/>
      <c r="AA554" s="2"/>
      <c r="AB554" s="2"/>
      <c r="AC554" s="78"/>
      <c r="AD554" s="2"/>
    </row>
    <row r="555" ht="12.75" customHeight="1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929"/>
      <c r="Z555" s="2"/>
      <c r="AA555" s="2"/>
      <c r="AB555" s="2"/>
      <c r="AC555" s="78"/>
      <c r="AD555" s="2"/>
    </row>
    <row r="556" ht="12.75" customHeight="1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929"/>
      <c r="Z556" s="2"/>
      <c r="AA556" s="2"/>
      <c r="AB556" s="2"/>
      <c r="AC556" s="78"/>
      <c r="AD556" s="2"/>
    </row>
    <row r="557" ht="12.75" customHeight="1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929"/>
      <c r="Z557" s="2"/>
      <c r="AA557" s="2"/>
      <c r="AB557" s="2"/>
      <c r="AC557" s="78"/>
      <c r="AD557" s="2"/>
    </row>
    <row r="558" ht="12.75" customHeight="1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929"/>
      <c r="Z558" s="2"/>
      <c r="AA558" s="2"/>
      <c r="AB558" s="2"/>
      <c r="AC558" s="78"/>
      <c r="AD558" s="2"/>
    </row>
    <row r="559" ht="12.75" customHeight="1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929"/>
      <c r="Z559" s="2"/>
      <c r="AA559" s="2"/>
      <c r="AB559" s="2"/>
      <c r="AC559" s="78"/>
      <c r="AD559" s="2"/>
    </row>
    <row r="560" ht="12.75" customHeight="1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929"/>
      <c r="Z560" s="2"/>
      <c r="AA560" s="2"/>
      <c r="AB560" s="2"/>
      <c r="AC560" s="78"/>
      <c r="AD560" s="2"/>
    </row>
    <row r="561" ht="12.75" customHeight="1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929"/>
      <c r="Z561" s="2"/>
      <c r="AA561" s="2"/>
      <c r="AB561" s="2"/>
      <c r="AC561" s="78"/>
      <c r="AD561" s="2"/>
    </row>
    <row r="562" ht="12.75" customHeight="1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929"/>
      <c r="Z562" s="2"/>
      <c r="AA562" s="2"/>
      <c r="AB562" s="2"/>
      <c r="AC562" s="78"/>
      <c r="AD562" s="2"/>
    </row>
    <row r="563" ht="12.75" customHeight="1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929"/>
      <c r="Z563" s="2"/>
      <c r="AA563" s="2"/>
      <c r="AB563" s="2"/>
      <c r="AC563" s="78"/>
      <c r="AD563" s="2"/>
    </row>
    <row r="564" ht="12.75" customHeight="1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929"/>
      <c r="Z564" s="2"/>
      <c r="AA564" s="2"/>
      <c r="AB564" s="2"/>
      <c r="AC564" s="78"/>
      <c r="AD564" s="2"/>
    </row>
    <row r="565" ht="12.75" customHeight="1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929"/>
      <c r="Z565" s="2"/>
      <c r="AA565" s="2"/>
      <c r="AB565" s="2"/>
      <c r="AC565" s="78"/>
      <c r="AD565" s="2"/>
    </row>
    <row r="566" ht="12.75" customHeight="1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929"/>
      <c r="Z566" s="2"/>
      <c r="AA566" s="2"/>
      <c r="AB566" s="2"/>
      <c r="AC566" s="78"/>
      <c r="AD566" s="2"/>
    </row>
    <row r="567" ht="12.75" customHeight="1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929"/>
      <c r="Z567" s="2"/>
      <c r="AA567" s="2"/>
      <c r="AB567" s="2"/>
      <c r="AC567" s="78"/>
      <c r="AD567" s="2"/>
    </row>
    <row r="568" ht="12.75" customHeight="1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929"/>
      <c r="Z568" s="2"/>
      <c r="AA568" s="2"/>
      <c r="AB568" s="2"/>
      <c r="AC568" s="78"/>
      <c r="AD568" s="2"/>
    </row>
    <row r="569" ht="12.75" customHeight="1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929"/>
      <c r="Z569" s="2"/>
      <c r="AA569" s="2"/>
      <c r="AB569" s="2"/>
      <c r="AC569" s="78"/>
      <c r="AD569" s="2"/>
    </row>
    <row r="570" ht="12.75" customHeight="1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929"/>
      <c r="Z570" s="2"/>
      <c r="AA570" s="2"/>
      <c r="AB570" s="2"/>
      <c r="AC570" s="78"/>
      <c r="AD570" s="2"/>
    </row>
    <row r="571" ht="12.75" customHeight="1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929"/>
      <c r="Z571" s="2"/>
      <c r="AA571" s="2"/>
      <c r="AB571" s="2"/>
      <c r="AC571" s="78"/>
      <c r="AD571" s="2"/>
    </row>
    <row r="572" ht="12.75" customHeight="1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929"/>
      <c r="Z572" s="2"/>
      <c r="AA572" s="2"/>
      <c r="AB572" s="2"/>
      <c r="AC572" s="78"/>
      <c r="AD572" s="2"/>
    </row>
    <row r="573" ht="12.75" customHeight="1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929"/>
      <c r="Z573" s="2"/>
      <c r="AA573" s="2"/>
      <c r="AB573" s="2"/>
      <c r="AC573" s="78"/>
      <c r="AD573" s="2"/>
    </row>
    <row r="574" ht="12.75" customHeight="1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929"/>
      <c r="Z574" s="2"/>
      <c r="AA574" s="2"/>
      <c r="AB574" s="2"/>
      <c r="AC574" s="78"/>
      <c r="AD574" s="2"/>
    </row>
    <row r="575" ht="12.75" customHeight="1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929"/>
      <c r="Z575" s="2"/>
      <c r="AA575" s="2"/>
      <c r="AB575" s="2"/>
      <c r="AC575" s="78"/>
      <c r="AD575" s="2"/>
    </row>
    <row r="576" ht="12.75" customHeight="1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929"/>
      <c r="Z576" s="2"/>
      <c r="AA576" s="2"/>
      <c r="AB576" s="2"/>
      <c r="AC576" s="78"/>
      <c r="AD576" s="2"/>
    </row>
    <row r="577" ht="12.75" customHeight="1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929"/>
      <c r="Z577" s="2"/>
      <c r="AA577" s="2"/>
      <c r="AB577" s="2"/>
      <c r="AC577" s="78"/>
      <c r="AD577" s="2"/>
    </row>
    <row r="578" ht="12.75" customHeight="1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929"/>
      <c r="Z578" s="2"/>
      <c r="AA578" s="2"/>
      <c r="AB578" s="2"/>
      <c r="AC578" s="78"/>
      <c r="AD578" s="2"/>
    </row>
    <row r="579" ht="12.75" customHeight="1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929"/>
      <c r="Z579" s="2"/>
      <c r="AA579" s="2"/>
      <c r="AB579" s="2"/>
      <c r="AC579" s="78"/>
      <c r="AD579" s="2"/>
    </row>
    <row r="580" ht="12.75" customHeight="1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929"/>
      <c r="Z580" s="2"/>
      <c r="AA580" s="2"/>
      <c r="AB580" s="2"/>
      <c r="AC580" s="78"/>
      <c r="AD580" s="2"/>
    </row>
    <row r="581" ht="12.75" customHeight="1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929"/>
      <c r="Z581" s="2"/>
      <c r="AA581" s="2"/>
      <c r="AB581" s="2"/>
      <c r="AC581" s="78"/>
      <c r="AD581" s="2"/>
    </row>
    <row r="582" ht="12.75" customHeight="1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929"/>
      <c r="Z582" s="2"/>
      <c r="AA582" s="2"/>
      <c r="AB582" s="2"/>
      <c r="AC582" s="78"/>
      <c r="AD582" s="2"/>
    </row>
    <row r="583" ht="12.75" customHeight="1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929"/>
      <c r="Z583" s="2"/>
      <c r="AA583" s="2"/>
      <c r="AB583" s="2"/>
      <c r="AC583" s="78"/>
      <c r="AD583" s="2"/>
    </row>
    <row r="584" ht="12.75" customHeight="1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929"/>
      <c r="Z584" s="2"/>
      <c r="AA584" s="2"/>
      <c r="AB584" s="2"/>
      <c r="AC584" s="78"/>
      <c r="AD584" s="2"/>
    </row>
    <row r="585" ht="12.75" customHeight="1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929"/>
      <c r="Z585" s="2"/>
      <c r="AA585" s="2"/>
      <c r="AB585" s="2"/>
      <c r="AC585" s="78"/>
      <c r="AD585" s="2"/>
    </row>
    <row r="586" ht="12.75" customHeight="1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929"/>
      <c r="Z586" s="2"/>
      <c r="AA586" s="2"/>
      <c r="AB586" s="2"/>
      <c r="AC586" s="78"/>
      <c r="AD586" s="2"/>
    </row>
    <row r="587" ht="12.75" customHeight="1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929"/>
      <c r="Z587" s="2"/>
      <c r="AA587" s="2"/>
      <c r="AB587" s="2"/>
      <c r="AC587" s="78"/>
      <c r="AD587" s="2"/>
    </row>
    <row r="588" ht="12.75" customHeight="1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929"/>
      <c r="Z588" s="2"/>
      <c r="AA588" s="2"/>
      <c r="AB588" s="2"/>
      <c r="AC588" s="78"/>
      <c r="AD588" s="2"/>
    </row>
    <row r="589" ht="12.75" customHeight="1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929"/>
      <c r="Z589" s="2"/>
      <c r="AA589" s="2"/>
      <c r="AB589" s="2"/>
      <c r="AC589" s="78"/>
      <c r="AD589" s="2"/>
    </row>
    <row r="590" ht="12.75" customHeight="1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929"/>
      <c r="Z590" s="2"/>
      <c r="AA590" s="2"/>
      <c r="AB590" s="2"/>
      <c r="AC590" s="78"/>
      <c r="AD590" s="2"/>
    </row>
    <row r="591" ht="12.75" customHeight="1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929"/>
      <c r="Z591" s="2"/>
      <c r="AA591" s="2"/>
      <c r="AB591" s="2"/>
      <c r="AC591" s="78"/>
      <c r="AD591" s="2"/>
    </row>
    <row r="592" ht="12.75" customHeight="1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929"/>
      <c r="Z592" s="2"/>
      <c r="AA592" s="2"/>
      <c r="AB592" s="2"/>
      <c r="AC592" s="78"/>
      <c r="AD592" s="2"/>
    </row>
    <row r="593" ht="12.75" customHeight="1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929"/>
      <c r="Z593" s="2"/>
      <c r="AA593" s="2"/>
      <c r="AB593" s="2"/>
      <c r="AC593" s="78"/>
      <c r="AD593" s="2"/>
    </row>
    <row r="594" ht="12.75" customHeight="1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929"/>
      <c r="Z594" s="2"/>
      <c r="AA594" s="2"/>
      <c r="AB594" s="2"/>
      <c r="AC594" s="78"/>
      <c r="AD594" s="2"/>
    </row>
    <row r="595" ht="12.75" customHeight="1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929"/>
      <c r="Z595" s="2"/>
      <c r="AA595" s="2"/>
      <c r="AB595" s="2"/>
      <c r="AC595" s="78"/>
      <c r="AD595" s="2"/>
    </row>
    <row r="596" ht="12.75" customHeight="1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929"/>
      <c r="Z596" s="2"/>
      <c r="AA596" s="2"/>
      <c r="AB596" s="2"/>
      <c r="AC596" s="78"/>
      <c r="AD596" s="2"/>
    </row>
    <row r="597" ht="12.75" customHeight="1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929"/>
      <c r="Z597" s="2"/>
      <c r="AA597" s="2"/>
      <c r="AB597" s="2"/>
      <c r="AC597" s="78"/>
      <c r="AD597" s="2"/>
    </row>
    <row r="598" ht="12.75" customHeight="1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929"/>
      <c r="Z598" s="2"/>
      <c r="AA598" s="2"/>
      <c r="AB598" s="2"/>
      <c r="AC598" s="78"/>
      <c r="AD598" s="2"/>
    </row>
    <row r="599" ht="12.75" customHeight="1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929"/>
      <c r="Z599" s="2"/>
      <c r="AA599" s="2"/>
      <c r="AB599" s="2"/>
      <c r="AC599" s="78"/>
      <c r="AD599" s="2"/>
    </row>
    <row r="600" ht="12.75" customHeight="1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929"/>
      <c r="Z600" s="2"/>
      <c r="AA600" s="2"/>
      <c r="AB600" s="2"/>
      <c r="AC600" s="78"/>
      <c r="AD600" s="2"/>
    </row>
    <row r="601" ht="12.75" customHeight="1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929"/>
      <c r="Z601" s="2"/>
      <c r="AA601" s="2"/>
      <c r="AB601" s="2"/>
      <c r="AC601" s="78"/>
      <c r="AD601" s="2"/>
    </row>
    <row r="602" ht="12.75" customHeight="1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929"/>
      <c r="Z602" s="2"/>
      <c r="AA602" s="2"/>
      <c r="AB602" s="2"/>
      <c r="AC602" s="78"/>
      <c r="AD602" s="2"/>
    </row>
    <row r="603" ht="12.75" customHeight="1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929"/>
      <c r="Z603" s="2"/>
      <c r="AA603" s="2"/>
      <c r="AB603" s="2"/>
      <c r="AC603" s="78"/>
      <c r="AD603" s="2"/>
    </row>
    <row r="604" ht="12.75" customHeight="1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929"/>
      <c r="Z604" s="2"/>
      <c r="AA604" s="2"/>
      <c r="AB604" s="2"/>
      <c r="AC604" s="78"/>
      <c r="AD604" s="2"/>
    </row>
    <row r="605" ht="12.75" customHeight="1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929"/>
      <c r="Z605" s="2"/>
      <c r="AA605" s="2"/>
      <c r="AB605" s="2"/>
      <c r="AC605" s="78"/>
      <c r="AD605" s="2"/>
    </row>
    <row r="606" ht="12.75" customHeight="1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929"/>
      <c r="Z606" s="2"/>
      <c r="AA606" s="2"/>
      <c r="AB606" s="2"/>
      <c r="AC606" s="78"/>
      <c r="AD606" s="2"/>
    </row>
    <row r="607" ht="12.75" customHeight="1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929"/>
      <c r="Z607" s="2"/>
      <c r="AA607" s="2"/>
      <c r="AB607" s="2"/>
      <c r="AC607" s="78"/>
      <c r="AD607" s="2"/>
    </row>
    <row r="608" ht="12.75" customHeight="1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929"/>
      <c r="Z608" s="2"/>
      <c r="AA608" s="2"/>
      <c r="AB608" s="2"/>
      <c r="AC608" s="78"/>
      <c r="AD608" s="2"/>
    </row>
    <row r="609" ht="12.75" customHeight="1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929"/>
      <c r="Z609" s="2"/>
      <c r="AA609" s="2"/>
      <c r="AB609" s="2"/>
      <c r="AC609" s="78"/>
      <c r="AD609" s="2"/>
    </row>
    <row r="610" ht="12.75" customHeight="1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929"/>
      <c r="Z610" s="2"/>
      <c r="AA610" s="2"/>
      <c r="AB610" s="2"/>
      <c r="AC610" s="78"/>
      <c r="AD610" s="2"/>
    </row>
    <row r="611" ht="12.75" customHeight="1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929"/>
      <c r="Z611" s="2"/>
      <c r="AA611" s="2"/>
      <c r="AB611" s="2"/>
      <c r="AC611" s="78"/>
      <c r="AD611" s="2"/>
    </row>
    <row r="612" ht="12.75" customHeight="1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929"/>
      <c r="Z612" s="2"/>
      <c r="AA612" s="2"/>
      <c r="AB612" s="2"/>
      <c r="AC612" s="78"/>
      <c r="AD612" s="2"/>
    </row>
    <row r="613" ht="12.75" customHeight="1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929"/>
      <c r="Z613" s="2"/>
      <c r="AA613" s="2"/>
      <c r="AB613" s="2"/>
      <c r="AC613" s="78"/>
      <c r="AD613" s="2"/>
    </row>
    <row r="614" ht="12.75" customHeight="1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929"/>
      <c r="Z614" s="2"/>
      <c r="AA614" s="2"/>
      <c r="AB614" s="2"/>
      <c r="AC614" s="78"/>
      <c r="AD614" s="2"/>
    </row>
    <row r="615" ht="12.75" customHeight="1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929"/>
      <c r="Z615" s="2"/>
      <c r="AA615" s="2"/>
      <c r="AB615" s="2"/>
      <c r="AC615" s="78"/>
      <c r="AD615" s="2"/>
    </row>
    <row r="616" ht="12.75" customHeight="1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929"/>
      <c r="Z616" s="2"/>
      <c r="AA616" s="2"/>
      <c r="AB616" s="2"/>
      <c r="AC616" s="78"/>
      <c r="AD616" s="2"/>
    </row>
    <row r="617" ht="12.75" customHeight="1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929"/>
      <c r="Z617" s="2"/>
      <c r="AA617" s="2"/>
      <c r="AB617" s="2"/>
      <c r="AC617" s="78"/>
      <c r="AD617" s="2"/>
    </row>
    <row r="618" ht="12.75" customHeight="1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929"/>
      <c r="Z618" s="2"/>
      <c r="AA618" s="2"/>
      <c r="AB618" s="2"/>
      <c r="AC618" s="78"/>
      <c r="AD618" s="2"/>
    </row>
    <row r="619" ht="12.75" customHeight="1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929"/>
      <c r="Z619" s="2"/>
      <c r="AA619" s="2"/>
      <c r="AB619" s="2"/>
      <c r="AC619" s="78"/>
      <c r="AD619" s="2"/>
    </row>
    <row r="620" ht="12.75" customHeight="1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929"/>
      <c r="Z620" s="2"/>
      <c r="AA620" s="2"/>
      <c r="AB620" s="2"/>
      <c r="AC620" s="78"/>
      <c r="AD620" s="2"/>
    </row>
    <row r="621" ht="12.75" customHeight="1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929"/>
      <c r="Z621" s="2"/>
      <c r="AA621" s="2"/>
      <c r="AB621" s="2"/>
      <c r="AC621" s="78"/>
      <c r="AD621" s="2"/>
    </row>
    <row r="622" ht="12.75" customHeight="1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929"/>
      <c r="Z622" s="2"/>
      <c r="AA622" s="2"/>
      <c r="AB622" s="2"/>
      <c r="AC622" s="78"/>
      <c r="AD622" s="2"/>
    </row>
    <row r="623" ht="12.75" customHeight="1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929"/>
      <c r="Z623" s="2"/>
      <c r="AA623" s="2"/>
      <c r="AB623" s="2"/>
      <c r="AC623" s="78"/>
      <c r="AD623" s="2"/>
    </row>
    <row r="624" ht="12.75" customHeight="1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929"/>
      <c r="Z624" s="2"/>
      <c r="AA624" s="2"/>
      <c r="AB624" s="2"/>
      <c r="AC624" s="78"/>
      <c r="AD624" s="2"/>
    </row>
    <row r="625" ht="12.75" customHeight="1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929"/>
      <c r="Z625" s="2"/>
      <c r="AA625" s="2"/>
      <c r="AB625" s="2"/>
      <c r="AC625" s="78"/>
      <c r="AD625" s="2"/>
    </row>
    <row r="626" ht="12.75" customHeight="1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929"/>
      <c r="Z626" s="2"/>
      <c r="AA626" s="2"/>
      <c r="AB626" s="2"/>
      <c r="AC626" s="78"/>
      <c r="AD626" s="2"/>
    </row>
    <row r="627" ht="12.75" customHeight="1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929"/>
      <c r="Z627" s="2"/>
      <c r="AA627" s="2"/>
      <c r="AB627" s="2"/>
      <c r="AC627" s="78"/>
      <c r="AD627" s="2"/>
    </row>
    <row r="628" ht="12.75" customHeight="1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929"/>
      <c r="Z628" s="2"/>
      <c r="AA628" s="2"/>
      <c r="AB628" s="2"/>
      <c r="AC628" s="78"/>
      <c r="AD628" s="2"/>
    </row>
    <row r="629" ht="12.75" customHeight="1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929"/>
      <c r="Z629" s="2"/>
      <c r="AA629" s="2"/>
      <c r="AB629" s="2"/>
      <c r="AC629" s="78"/>
      <c r="AD629" s="2"/>
    </row>
    <row r="630" ht="12.75" customHeight="1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929"/>
      <c r="Z630" s="2"/>
      <c r="AA630" s="2"/>
      <c r="AB630" s="2"/>
      <c r="AC630" s="78"/>
      <c r="AD630" s="2"/>
    </row>
    <row r="631" ht="12.75" customHeight="1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929"/>
      <c r="Z631" s="2"/>
      <c r="AA631" s="2"/>
      <c r="AB631" s="2"/>
      <c r="AC631" s="78"/>
      <c r="AD631" s="2"/>
    </row>
    <row r="632" ht="12.75" customHeight="1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929"/>
      <c r="Z632" s="2"/>
      <c r="AA632" s="2"/>
      <c r="AB632" s="2"/>
      <c r="AC632" s="78"/>
      <c r="AD632" s="2"/>
    </row>
    <row r="633" ht="12.75" customHeight="1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929"/>
      <c r="Z633" s="2"/>
      <c r="AA633" s="2"/>
      <c r="AB633" s="2"/>
      <c r="AC633" s="78"/>
      <c r="AD633" s="2"/>
    </row>
    <row r="634" ht="12.75" customHeight="1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929"/>
      <c r="Z634" s="2"/>
      <c r="AA634" s="2"/>
      <c r="AB634" s="2"/>
      <c r="AC634" s="78"/>
      <c r="AD634" s="2"/>
    </row>
    <row r="635" ht="12.75" customHeight="1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929"/>
      <c r="Z635" s="2"/>
      <c r="AA635" s="2"/>
      <c r="AB635" s="2"/>
      <c r="AC635" s="78"/>
      <c r="AD635" s="2"/>
    </row>
    <row r="636" ht="12.75" customHeight="1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929"/>
      <c r="Z636" s="2"/>
      <c r="AA636" s="2"/>
      <c r="AB636" s="2"/>
      <c r="AC636" s="78"/>
      <c r="AD636" s="2"/>
    </row>
    <row r="637" ht="12.75" customHeight="1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929"/>
      <c r="Z637" s="2"/>
      <c r="AA637" s="2"/>
      <c r="AB637" s="2"/>
      <c r="AC637" s="78"/>
      <c r="AD637" s="2"/>
    </row>
    <row r="638" ht="12.75" customHeight="1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929"/>
      <c r="Z638" s="2"/>
      <c r="AA638" s="2"/>
      <c r="AB638" s="2"/>
      <c r="AC638" s="78"/>
      <c r="AD638" s="2"/>
    </row>
    <row r="639" ht="12.75" customHeight="1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929"/>
      <c r="Z639" s="2"/>
      <c r="AA639" s="2"/>
      <c r="AB639" s="2"/>
      <c r="AC639" s="78"/>
      <c r="AD639" s="2"/>
    </row>
    <row r="640" ht="12.75" customHeight="1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929"/>
      <c r="Z640" s="2"/>
      <c r="AA640" s="2"/>
      <c r="AB640" s="2"/>
      <c r="AC640" s="78"/>
      <c r="AD640" s="2"/>
    </row>
    <row r="641" ht="12.75" customHeight="1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929"/>
      <c r="Z641" s="2"/>
      <c r="AA641" s="2"/>
      <c r="AB641" s="2"/>
      <c r="AC641" s="78"/>
      <c r="AD641" s="2"/>
    </row>
    <row r="642" ht="12.75" customHeight="1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929"/>
      <c r="Z642" s="2"/>
      <c r="AA642" s="2"/>
      <c r="AB642" s="2"/>
      <c r="AC642" s="78"/>
      <c r="AD642" s="2"/>
    </row>
    <row r="643" ht="12.75" customHeight="1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929"/>
      <c r="Z643" s="2"/>
      <c r="AA643" s="2"/>
      <c r="AB643" s="2"/>
      <c r="AC643" s="78"/>
      <c r="AD643" s="2"/>
    </row>
    <row r="644" ht="12.75" customHeight="1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929"/>
      <c r="Z644" s="2"/>
      <c r="AA644" s="2"/>
      <c r="AB644" s="2"/>
      <c r="AC644" s="78"/>
      <c r="AD644" s="2"/>
    </row>
    <row r="645" ht="12.75" customHeight="1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929"/>
      <c r="Z645" s="2"/>
      <c r="AA645" s="2"/>
      <c r="AB645" s="2"/>
      <c r="AC645" s="78"/>
      <c r="AD645" s="2"/>
    </row>
    <row r="646" ht="12.75" customHeight="1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929"/>
      <c r="Z646" s="2"/>
      <c r="AA646" s="2"/>
      <c r="AB646" s="2"/>
      <c r="AC646" s="78"/>
      <c r="AD646" s="2"/>
    </row>
    <row r="647" ht="12.75" customHeight="1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929"/>
      <c r="Z647" s="2"/>
      <c r="AA647" s="2"/>
      <c r="AB647" s="2"/>
      <c r="AC647" s="78"/>
      <c r="AD647" s="2"/>
    </row>
    <row r="648" ht="12.75" customHeight="1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929"/>
      <c r="Z648" s="2"/>
      <c r="AA648" s="2"/>
      <c r="AB648" s="2"/>
      <c r="AC648" s="78"/>
      <c r="AD648" s="2"/>
    </row>
    <row r="649" ht="12.75" customHeight="1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929"/>
      <c r="Z649" s="2"/>
      <c r="AA649" s="2"/>
      <c r="AB649" s="2"/>
      <c r="AC649" s="78"/>
      <c r="AD649" s="2"/>
    </row>
    <row r="650" ht="12.75" customHeight="1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929"/>
      <c r="Z650" s="2"/>
      <c r="AA650" s="2"/>
      <c r="AB650" s="2"/>
      <c r="AC650" s="78"/>
      <c r="AD650" s="2"/>
    </row>
    <row r="651" ht="12.75" customHeight="1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929"/>
      <c r="Z651" s="2"/>
      <c r="AA651" s="2"/>
      <c r="AB651" s="2"/>
      <c r="AC651" s="78"/>
      <c r="AD651" s="2"/>
    </row>
    <row r="652" ht="12.75" customHeight="1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929"/>
      <c r="Z652" s="2"/>
      <c r="AA652" s="2"/>
      <c r="AB652" s="2"/>
      <c r="AC652" s="78"/>
      <c r="AD652" s="2"/>
    </row>
    <row r="653" ht="12.75" customHeight="1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929"/>
      <c r="Z653" s="2"/>
      <c r="AA653" s="2"/>
      <c r="AB653" s="2"/>
      <c r="AC653" s="78"/>
      <c r="AD653" s="2"/>
    </row>
    <row r="654" ht="12.75" customHeight="1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929"/>
      <c r="Z654" s="2"/>
      <c r="AA654" s="2"/>
      <c r="AB654" s="2"/>
      <c r="AC654" s="78"/>
      <c r="AD654" s="2"/>
    </row>
    <row r="655" ht="12.75" customHeight="1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929"/>
      <c r="Z655" s="2"/>
      <c r="AA655" s="2"/>
      <c r="AB655" s="2"/>
      <c r="AC655" s="78"/>
      <c r="AD655" s="2"/>
    </row>
    <row r="656" ht="12.75" customHeight="1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929"/>
      <c r="Z656" s="2"/>
      <c r="AA656" s="2"/>
      <c r="AB656" s="2"/>
      <c r="AC656" s="78"/>
      <c r="AD656" s="2"/>
    </row>
    <row r="657" ht="12.75" customHeight="1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929"/>
      <c r="Z657" s="2"/>
      <c r="AA657" s="2"/>
      <c r="AB657" s="2"/>
      <c r="AC657" s="78"/>
      <c r="AD657" s="2"/>
    </row>
    <row r="658" ht="12.75" customHeight="1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929"/>
      <c r="Z658" s="2"/>
      <c r="AA658" s="2"/>
      <c r="AB658" s="2"/>
      <c r="AC658" s="78"/>
      <c r="AD658" s="2"/>
    </row>
    <row r="659" ht="12.75" customHeight="1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929"/>
      <c r="Z659" s="2"/>
      <c r="AA659" s="2"/>
      <c r="AB659" s="2"/>
      <c r="AC659" s="78"/>
      <c r="AD659" s="2"/>
    </row>
    <row r="660" ht="12.75" customHeight="1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929"/>
      <c r="Z660" s="2"/>
      <c r="AA660" s="2"/>
      <c r="AB660" s="2"/>
      <c r="AC660" s="78"/>
      <c r="AD660" s="2"/>
    </row>
    <row r="661" ht="12.75" customHeight="1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929"/>
      <c r="Z661" s="2"/>
      <c r="AA661" s="2"/>
      <c r="AB661" s="2"/>
      <c r="AC661" s="78"/>
      <c r="AD661" s="2"/>
    </row>
    <row r="662" ht="12.75" customHeight="1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929"/>
      <c r="Z662" s="2"/>
      <c r="AA662" s="2"/>
      <c r="AB662" s="2"/>
      <c r="AC662" s="78"/>
      <c r="AD662" s="2"/>
    </row>
    <row r="663" ht="12.75" customHeight="1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929"/>
      <c r="Z663" s="2"/>
      <c r="AA663" s="2"/>
      <c r="AB663" s="2"/>
      <c r="AC663" s="78"/>
      <c r="AD663" s="2"/>
    </row>
    <row r="664" ht="12.75" customHeight="1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929"/>
      <c r="Z664" s="2"/>
      <c r="AA664" s="2"/>
      <c r="AB664" s="2"/>
      <c r="AC664" s="78"/>
      <c r="AD664" s="2"/>
    </row>
    <row r="665" ht="12.75" customHeight="1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929"/>
      <c r="Z665" s="2"/>
      <c r="AA665" s="2"/>
      <c r="AB665" s="2"/>
      <c r="AC665" s="78"/>
      <c r="AD665" s="2"/>
    </row>
    <row r="666" ht="12.75" customHeight="1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929"/>
      <c r="Z666" s="2"/>
      <c r="AA666" s="2"/>
      <c r="AB666" s="2"/>
      <c r="AC666" s="78"/>
      <c r="AD666" s="2"/>
    </row>
    <row r="667" ht="12.75" customHeight="1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929"/>
      <c r="Z667" s="2"/>
      <c r="AA667" s="2"/>
      <c r="AB667" s="2"/>
      <c r="AC667" s="78"/>
      <c r="AD667" s="2"/>
    </row>
    <row r="668" ht="12.75" customHeight="1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929"/>
      <c r="Z668" s="2"/>
      <c r="AA668" s="2"/>
      <c r="AB668" s="2"/>
      <c r="AC668" s="78"/>
      <c r="AD668" s="2"/>
    </row>
    <row r="669" ht="12.75" customHeight="1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929"/>
      <c r="Z669" s="2"/>
      <c r="AA669" s="2"/>
      <c r="AB669" s="2"/>
      <c r="AC669" s="78"/>
      <c r="AD669" s="2"/>
    </row>
    <row r="670" ht="12.75" customHeight="1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929"/>
      <c r="Z670" s="2"/>
      <c r="AA670" s="2"/>
      <c r="AB670" s="2"/>
      <c r="AC670" s="78"/>
      <c r="AD670" s="2"/>
    </row>
    <row r="671" ht="12.75" customHeight="1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929"/>
      <c r="Z671" s="2"/>
      <c r="AA671" s="2"/>
      <c r="AB671" s="2"/>
      <c r="AC671" s="78"/>
      <c r="AD671" s="2"/>
    </row>
    <row r="672" ht="12.75" customHeight="1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929"/>
      <c r="Z672" s="2"/>
      <c r="AA672" s="2"/>
      <c r="AB672" s="2"/>
      <c r="AC672" s="78"/>
      <c r="AD672" s="2"/>
    </row>
    <row r="673" ht="12.75" customHeight="1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929"/>
      <c r="Z673" s="2"/>
      <c r="AA673" s="2"/>
      <c r="AB673" s="2"/>
      <c r="AC673" s="78"/>
      <c r="AD673" s="2"/>
    </row>
    <row r="674" ht="12.75" customHeight="1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929"/>
      <c r="Z674" s="2"/>
      <c r="AA674" s="2"/>
      <c r="AB674" s="2"/>
      <c r="AC674" s="78"/>
      <c r="AD674" s="2"/>
    </row>
    <row r="675" ht="12.75" customHeight="1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929"/>
      <c r="Z675" s="2"/>
      <c r="AA675" s="2"/>
      <c r="AB675" s="2"/>
      <c r="AC675" s="78"/>
      <c r="AD675" s="2"/>
    </row>
    <row r="676" ht="12.75" customHeight="1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929"/>
      <c r="Z676" s="2"/>
      <c r="AA676" s="2"/>
      <c r="AB676" s="2"/>
      <c r="AC676" s="78"/>
      <c r="AD676" s="2"/>
    </row>
    <row r="677" ht="12.75" customHeight="1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929"/>
      <c r="Z677" s="2"/>
      <c r="AA677" s="2"/>
      <c r="AB677" s="2"/>
      <c r="AC677" s="78"/>
      <c r="AD677" s="2"/>
    </row>
    <row r="678" ht="12.75" customHeight="1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929"/>
      <c r="Z678" s="2"/>
      <c r="AA678" s="2"/>
      <c r="AB678" s="2"/>
      <c r="AC678" s="78"/>
      <c r="AD678" s="2"/>
    </row>
    <row r="679" ht="12.75" customHeight="1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929"/>
      <c r="Z679" s="2"/>
      <c r="AA679" s="2"/>
      <c r="AB679" s="2"/>
      <c r="AC679" s="78"/>
      <c r="AD679" s="2"/>
    </row>
    <row r="680" ht="12.75" customHeight="1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929"/>
      <c r="Z680" s="2"/>
      <c r="AA680" s="2"/>
      <c r="AB680" s="2"/>
      <c r="AC680" s="78"/>
      <c r="AD680" s="2"/>
    </row>
    <row r="681" ht="12.75" customHeight="1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929"/>
      <c r="Z681" s="2"/>
      <c r="AA681" s="2"/>
      <c r="AB681" s="2"/>
      <c r="AC681" s="78"/>
      <c r="AD681" s="2"/>
    </row>
    <row r="682" ht="12.75" customHeight="1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929"/>
      <c r="Z682" s="2"/>
      <c r="AA682" s="2"/>
      <c r="AB682" s="2"/>
      <c r="AC682" s="78"/>
      <c r="AD682" s="2"/>
    </row>
    <row r="683" ht="12.75" customHeight="1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929"/>
      <c r="Z683" s="2"/>
      <c r="AA683" s="2"/>
      <c r="AB683" s="2"/>
      <c r="AC683" s="78"/>
      <c r="AD683" s="2"/>
    </row>
    <row r="684" ht="12.75" customHeight="1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929"/>
      <c r="Z684" s="2"/>
      <c r="AA684" s="2"/>
      <c r="AB684" s="2"/>
      <c r="AC684" s="78"/>
      <c r="AD684" s="2"/>
    </row>
    <row r="685" ht="12.75" customHeight="1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929"/>
      <c r="Z685" s="2"/>
      <c r="AA685" s="2"/>
      <c r="AB685" s="2"/>
      <c r="AC685" s="78"/>
      <c r="AD685" s="2"/>
    </row>
    <row r="686" ht="12.75" customHeight="1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929"/>
      <c r="Z686" s="2"/>
      <c r="AA686" s="2"/>
      <c r="AB686" s="2"/>
      <c r="AC686" s="78"/>
      <c r="AD686" s="2"/>
    </row>
    <row r="687" ht="12.75" customHeight="1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929"/>
      <c r="Z687" s="2"/>
      <c r="AA687" s="2"/>
      <c r="AB687" s="2"/>
      <c r="AC687" s="78"/>
      <c r="AD687" s="2"/>
    </row>
    <row r="688" ht="12.75" customHeight="1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929"/>
      <c r="Z688" s="2"/>
      <c r="AA688" s="2"/>
      <c r="AB688" s="2"/>
      <c r="AC688" s="78"/>
      <c r="AD688" s="2"/>
    </row>
    <row r="689" ht="12.75" customHeight="1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929"/>
      <c r="Z689" s="2"/>
      <c r="AA689" s="2"/>
      <c r="AB689" s="2"/>
      <c r="AC689" s="78"/>
      <c r="AD689" s="2"/>
    </row>
    <row r="690" ht="12.75" customHeight="1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929"/>
      <c r="Z690" s="2"/>
      <c r="AA690" s="2"/>
      <c r="AB690" s="2"/>
      <c r="AC690" s="78"/>
      <c r="AD690" s="2"/>
    </row>
    <row r="691" ht="12.75" customHeight="1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929"/>
      <c r="Z691" s="2"/>
      <c r="AA691" s="2"/>
      <c r="AB691" s="2"/>
      <c r="AC691" s="78"/>
      <c r="AD691" s="2"/>
    </row>
    <row r="692" ht="12.75" customHeight="1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929"/>
      <c r="Z692" s="2"/>
      <c r="AA692" s="2"/>
      <c r="AB692" s="2"/>
      <c r="AC692" s="78"/>
      <c r="AD692" s="2"/>
    </row>
    <row r="693" ht="12.75" customHeight="1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929"/>
      <c r="Z693" s="2"/>
      <c r="AA693" s="2"/>
      <c r="AB693" s="2"/>
      <c r="AC693" s="78"/>
      <c r="AD693" s="2"/>
    </row>
    <row r="694" ht="12.75" customHeight="1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929"/>
      <c r="Z694" s="2"/>
      <c r="AA694" s="2"/>
      <c r="AB694" s="2"/>
      <c r="AC694" s="78"/>
      <c r="AD694" s="2"/>
    </row>
    <row r="695" ht="12.75" customHeight="1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929"/>
      <c r="Z695" s="2"/>
      <c r="AA695" s="2"/>
      <c r="AB695" s="2"/>
      <c r="AC695" s="78"/>
      <c r="AD695" s="2"/>
    </row>
    <row r="696" ht="12.75" customHeight="1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929"/>
      <c r="Z696" s="2"/>
      <c r="AA696" s="2"/>
      <c r="AB696" s="2"/>
      <c r="AC696" s="78"/>
      <c r="AD696" s="2"/>
    </row>
    <row r="697" ht="12.75" customHeight="1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929"/>
      <c r="Z697" s="2"/>
      <c r="AA697" s="2"/>
      <c r="AB697" s="2"/>
      <c r="AC697" s="78"/>
      <c r="AD697" s="2"/>
    </row>
    <row r="698" ht="12.75" customHeight="1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929"/>
      <c r="Z698" s="2"/>
      <c r="AA698" s="2"/>
      <c r="AB698" s="2"/>
      <c r="AC698" s="78"/>
      <c r="AD698" s="2"/>
    </row>
    <row r="699" ht="12.75" customHeight="1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929"/>
      <c r="Z699" s="2"/>
      <c r="AA699" s="2"/>
      <c r="AB699" s="2"/>
      <c r="AC699" s="78"/>
      <c r="AD699" s="2"/>
    </row>
    <row r="700" ht="12.75" customHeight="1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929"/>
      <c r="Z700" s="2"/>
      <c r="AA700" s="2"/>
      <c r="AB700" s="2"/>
      <c r="AC700" s="78"/>
      <c r="AD700" s="2"/>
    </row>
    <row r="701" ht="12.75" customHeight="1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929"/>
      <c r="Z701" s="2"/>
      <c r="AA701" s="2"/>
      <c r="AB701" s="2"/>
      <c r="AC701" s="78"/>
      <c r="AD701" s="2"/>
    </row>
    <row r="702" ht="12.75" customHeight="1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929"/>
      <c r="Z702" s="2"/>
      <c r="AA702" s="2"/>
      <c r="AB702" s="2"/>
      <c r="AC702" s="78"/>
      <c r="AD702" s="2"/>
    </row>
    <row r="703" ht="12.75" customHeight="1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929"/>
      <c r="Z703" s="2"/>
      <c r="AA703" s="2"/>
      <c r="AB703" s="2"/>
      <c r="AC703" s="78"/>
      <c r="AD703" s="2"/>
    </row>
    <row r="704" ht="12.75" customHeight="1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929"/>
      <c r="Z704" s="2"/>
      <c r="AA704" s="2"/>
      <c r="AB704" s="2"/>
      <c r="AC704" s="78"/>
      <c r="AD704" s="2"/>
    </row>
    <row r="705" ht="12.75" customHeight="1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929"/>
      <c r="Z705" s="2"/>
      <c r="AA705" s="2"/>
      <c r="AB705" s="2"/>
      <c r="AC705" s="78"/>
      <c r="AD705" s="2"/>
    </row>
    <row r="706" ht="12.75" customHeight="1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929"/>
      <c r="Z706" s="2"/>
      <c r="AA706" s="2"/>
      <c r="AB706" s="2"/>
      <c r="AC706" s="78"/>
      <c r="AD706" s="2"/>
    </row>
    <row r="707" ht="12.75" customHeight="1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929"/>
      <c r="Z707" s="2"/>
      <c r="AA707" s="2"/>
      <c r="AB707" s="2"/>
      <c r="AC707" s="78"/>
      <c r="AD707" s="2"/>
    </row>
    <row r="708" ht="12.75" customHeight="1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929"/>
      <c r="Z708" s="2"/>
      <c r="AA708" s="2"/>
      <c r="AB708" s="2"/>
      <c r="AC708" s="78"/>
      <c r="AD708" s="2"/>
    </row>
    <row r="709" ht="12.75" customHeight="1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929"/>
      <c r="Z709" s="2"/>
      <c r="AA709" s="2"/>
      <c r="AB709" s="2"/>
      <c r="AC709" s="78"/>
      <c r="AD709" s="2"/>
    </row>
    <row r="710" ht="12.75" customHeight="1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929"/>
      <c r="Z710" s="2"/>
      <c r="AA710" s="2"/>
      <c r="AB710" s="2"/>
      <c r="AC710" s="78"/>
      <c r="AD710" s="2"/>
    </row>
    <row r="711" ht="12.75" customHeight="1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929"/>
      <c r="Z711" s="2"/>
      <c r="AA711" s="2"/>
      <c r="AB711" s="2"/>
      <c r="AC711" s="78"/>
      <c r="AD711" s="2"/>
    </row>
    <row r="712" ht="12.75" customHeight="1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929"/>
      <c r="Z712" s="2"/>
      <c r="AA712" s="2"/>
      <c r="AB712" s="2"/>
      <c r="AC712" s="78"/>
      <c r="AD712" s="2"/>
    </row>
    <row r="713" ht="12.75" customHeight="1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929"/>
      <c r="Z713" s="2"/>
      <c r="AA713" s="2"/>
      <c r="AB713" s="2"/>
      <c r="AC713" s="78"/>
      <c r="AD713" s="2"/>
    </row>
    <row r="714" ht="12.75" customHeight="1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929"/>
      <c r="Z714" s="2"/>
      <c r="AA714" s="2"/>
      <c r="AB714" s="2"/>
      <c r="AC714" s="78"/>
      <c r="AD714" s="2"/>
    </row>
    <row r="715" ht="12.75" customHeight="1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929"/>
      <c r="Z715" s="2"/>
      <c r="AA715" s="2"/>
      <c r="AB715" s="2"/>
      <c r="AC715" s="78"/>
      <c r="AD715" s="2"/>
    </row>
    <row r="716" ht="12.75" customHeight="1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929"/>
      <c r="Z716" s="2"/>
      <c r="AA716" s="2"/>
      <c r="AB716" s="2"/>
      <c r="AC716" s="78"/>
      <c r="AD716" s="2"/>
    </row>
    <row r="717" ht="12.75" customHeight="1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929"/>
      <c r="Z717" s="2"/>
      <c r="AA717" s="2"/>
      <c r="AB717" s="2"/>
      <c r="AC717" s="78"/>
      <c r="AD717" s="2"/>
    </row>
    <row r="718" ht="12.75" customHeight="1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929"/>
      <c r="Z718" s="2"/>
      <c r="AA718" s="2"/>
      <c r="AB718" s="2"/>
      <c r="AC718" s="78"/>
      <c r="AD718" s="2"/>
    </row>
    <row r="719" ht="12.75" customHeight="1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929"/>
      <c r="Z719" s="2"/>
      <c r="AA719" s="2"/>
      <c r="AB719" s="2"/>
      <c r="AC719" s="78"/>
      <c r="AD719" s="2"/>
    </row>
    <row r="720" ht="12.75" customHeight="1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929"/>
      <c r="Z720" s="2"/>
      <c r="AA720" s="2"/>
      <c r="AB720" s="2"/>
      <c r="AC720" s="78"/>
      <c r="AD720" s="2"/>
    </row>
    <row r="721" ht="12.75" customHeight="1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929"/>
      <c r="Z721" s="2"/>
      <c r="AA721" s="2"/>
      <c r="AB721" s="2"/>
      <c r="AC721" s="78"/>
      <c r="AD721" s="2"/>
    </row>
    <row r="722" ht="12.75" customHeight="1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929"/>
      <c r="Z722" s="2"/>
      <c r="AA722" s="2"/>
      <c r="AB722" s="2"/>
      <c r="AC722" s="78"/>
      <c r="AD722" s="2"/>
    </row>
    <row r="723" ht="12.75" customHeight="1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929"/>
      <c r="Z723" s="2"/>
      <c r="AA723" s="2"/>
      <c r="AB723" s="2"/>
      <c r="AC723" s="78"/>
      <c r="AD723" s="2"/>
    </row>
    <row r="724" ht="12.75" customHeight="1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929"/>
      <c r="Z724" s="2"/>
      <c r="AA724" s="2"/>
      <c r="AB724" s="2"/>
      <c r="AC724" s="78"/>
      <c r="AD724" s="2"/>
    </row>
    <row r="725" ht="12.75" customHeight="1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929"/>
      <c r="Z725" s="2"/>
      <c r="AA725" s="2"/>
      <c r="AB725" s="2"/>
      <c r="AC725" s="78"/>
      <c r="AD725" s="2"/>
    </row>
    <row r="726" ht="12.75" customHeight="1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929"/>
      <c r="Z726" s="2"/>
      <c r="AA726" s="2"/>
      <c r="AB726" s="2"/>
      <c r="AC726" s="78"/>
      <c r="AD726" s="2"/>
    </row>
    <row r="727" ht="12.75" customHeight="1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929"/>
      <c r="Z727" s="2"/>
      <c r="AA727" s="2"/>
      <c r="AB727" s="2"/>
      <c r="AC727" s="78"/>
      <c r="AD727" s="2"/>
    </row>
    <row r="728" ht="12.75" customHeight="1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929"/>
      <c r="Z728" s="2"/>
      <c r="AA728" s="2"/>
      <c r="AB728" s="2"/>
      <c r="AC728" s="78"/>
      <c r="AD728" s="2"/>
    </row>
    <row r="729" ht="12.75" customHeight="1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929"/>
      <c r="Z729" s="2"/>
      <c r="AA729" s="2"/>
      <c r="AB729" s="2"/>
      <c r="AC729" s="78"/>
      <c r="AD729" s="2"/>
    </row>
    <row r="730" ht="12.75" customHeight="1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929"/>
      <c r="Z730" s="2"/>
      <c r="AA730" s="2"/>
      <c r="AB730" s="2"/>
      <c r="AC730" s="78"/>
      <c r="AD730" s="2"/>
    </row>
    <row r="731" ht="12.75" customHeight="1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929"/>
      <c r="Z731" s="2"/>
      <c r="AA731" s="2"/>
      <c r="AB731" s="2"/>
      <c r="AC731" s="78"/>
      <c r="AD731" s="2"/>
    </row>
    <row r="732" ht="12.75" customHeight="1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929"/>
      <c r="Z732" s="2"/>
      <c r="AA732" s="2"/>
      <c r="AB732" s="2"/>
      <c r="AC732" s="78"/>
      <c r="AD732" s="2"/>
    </row>
    <row r="733" ht="12.75" customHeight="1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929"/>
      <c r="Z733" s="2"/>
      <c r="AA733" s="2"/>
      <c r="AB733" s="2"/>
      <c r="AC733" s="78"/>
      <c r="AD733" s="2"/>
    </row>
    <row r="734" ht="12.75" customHeight="1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929"/>
      <c r="Z734" s="2"/>
      <c r="AA734" s="2"/>
      <c r="AB734" s="2"/>
      <c r="AC734" s="78"/>
      <c r="AD734" s="2"/>
    </row>
    <row r="735" ht="12.75" customHeight="1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929"/>
      <c r="Z735" s="2"/>
      <c r="AA735" s="2"/>
      <c r="AB735" s="2"/>
      <c r="AC735" s="78"/>
      <c r="AD735" s="2"/>
    </row>
    <row r="736" ht="12.75" customHeight="1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929"/>
      <c r="Z736" s="2"/>
      <c r="AA736" s="2"/>
      <c r="AB736" s="2"/>
      <c r="AC736" s="78"/>
      <c r="AD736" s="2"/>
    </row>
    <row r="737" ht="12.75" customHeight="1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929"/>
      <c r="Z737" s="2"/>
      <c r="AA737" s="2"/>
      <c r="AB737" s="2"/>
      <c r="AC737" s="78"/>
      <c r="AD737" s="2"/>
    </row>
    <row r="738" ht="12.75" customHeight="1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929"/>
      <c r="Z738" s="2"/>
      <c r="AA738" s="2"/>
      <c r="AB738" s="2"/>
      <c r="AC738" s="78"/>
      <c r="AD738" s="2"/>
    </row>
    <row r="739" ht="12.75" customHeight="1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929"/>
      <c r="Z739" s="2"/>
      <c r="AA739" s="2"/>
      <c r="AB739" s="2"/>
      <c r="AC739" s="78"/>
      <c r="AD739" s="2"/>
    </row>
    <row r="740" ht="12.75" customHeight="1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929"/>
      <c r="Z740" s="2"/>
      <c r="AA740" s="2"/>
      <c r="AB740" s="2"/>
      <c r="AC740" s="78"/>
      <c r="AD740" s="2"/>
    </row>
    <row r="741" ht="12.75" customHeight="1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929"/>
      <c r="Z741" s="2"/>
      <c r="AA741" s="2"/>
      <c r="AB741" s="2"/>
      <c r="AC741" s="78"/>
      <c r="AD741" s="2"/>
    </row>
    <row r="742" ht="12.75" customHeight="1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929"/>
      <c r="Z742" s="2"/>
      <c r="AA742" s="2"/>
      <c r="AB742" s="2"/>
      <c r="AC742" s="78"/>
      <c r="AD742" s="2"/>
    </row>
    <row r="743" ht="12.75" customHeight="1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929"/>
      <c r="Z743" s="2"/>
      <c r="AA743" s="2"/>
      <c r="AB743" s="2"/>
      <c r="AC743" s="78"/>
      <c r="AD743" s="2"/>
    </row>
    <row r="744" ht="12.75" customHeight="1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929"/>
      <c r="Z744" s="2"/>
      <c r="AA744" s="2"/>
      <c r="AB744" s="2"/>
      <c r="AC744" s="78"/>
      <c r="AD744" s="2"/>
    </row>
    <row r="745" ht="12.75" customHeight="1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929"/>
      <c r="Z745" s="2"/>
      <c r="AA745" s="2"/>
      <c r="AB745" s="2"/>
      <c r="AC745" s="78"/>
      <c r="AD745" s="2"/>
    </row>
    <row r="746" ht="12.75" customHeight="1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929"/>
      <c r="Z746" s="2"/>
      <c r="AA746" s="2"/>
      <c r="AB746" s="2"/>
      <c r="AC746" s="78"/>
      <c r="AD746" s="2"/>
    </row>
    <row r="747" ht="12.75" customHeight="1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929"/>
      <c r="Z747" s="2"/>
      <c r="AA747" s="2"/>
      <c r="AB747" s="2"/>
      <c r="AC747" s="78"/>
      <c r="AD747" s="2"/>
    </row>
    <row r="748" ht="12.75" customHeight="1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929"/>
      <c r="Z748" s="2"/>
      <c r="AA748" s="2"/>
      <c r="AB748" s="2"/>
      <c r="AC748" s="78"/>
      <c r="AD748" s="2"/>
    </row>
    <row r="749" ht="12.75" customHeight="1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929"/>
      <c r="Z749" s="2"/>
      <c r="AA749" s="2"/>
      <c r="AB749" s="2"/>
      <c r="AC749" s="78"/>
      <c r="AD749" s="2"/>
    </row>
    <row r="750" ht="12.75" customHeight="1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929"/>
      <c r="Z750" s="2"/>
      <c r="AA750" s="2"/>
      <c r="AB750" s="2"/>
      <c r="AC750" s="78"/>
      <c r="AD750" s="2"/>
    </row>
    <row r="751" ht="12.75" customHeight="1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929"/>
      <c r="Z751" s="2"/>
      <c r="AA751" s="2"/>
      <c r="AB751" s="2"/>
      <c r="AC751" s="78"/>
      <c r="AD751" s="2"/>
    </row>
    <row r="752" ht="12.75" customHeight="1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929"/>
      <c r="Z752" s="2"/>
      <c r="AA752" s="2"/>
      <c r="AB752" s="2"/>
      <c r="AC752" s="78"/>
      <c r="AD752" s="2"/>
    </row>
    <row r="753" ht="12.75" customHeight="1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929"/>
      <c r="Z753" s="2"/>
      <c r="AA753" s="2"/>
      <c r="AB753" s="2"/>
      <c r="AC753" s="78"/>
      <c r="AD753" s="2"/>
    </row>
    <row r="754" ht="12.75" customHeight="1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929"/>
      <c r="Z754" s="2"/>
      <c r="AA754" s="2"/>
      <c r="AB754" s="2"/>
      <c r="AC754" s="78"/>
      <c r="AD754" s="2"/>
    </row>
    <row r="755" ht="12.75" customHeight="1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929"/>
      <c r="Z755" s="2"/>
      <c r="AA755" s="2"/>
      <c r="AB755" s="2"/>
      <c r="AC755" s="78"/>
      <c r="AD755" s="2"/>
    </row>
    <row r="756" ht="12.75" customHeight="1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929"/>
      <c r="Z756" s="2"/>
      <c r="AA756" s="2"/>
      <c r="AB756" s="2"/>
      <c r="AC756" s="78"/>
      <c r="AD756" s="2"/>
    </row>
    <row r="757" ht="12.75" customHeight="1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929"/>
      <c r="Z757" s="2"/>
      <c r="AA757" s="2"/>
      <c r="AB757" s="2"/>
      <c r="AC757" s="78"/>
      <c r="AD757" s="2"/>
    </row>
    <row r="758" ht="12.75" customHeight="1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929"/>
      <c r="Z758" s="2"/>
      <c r="AA758" s="2"/>
      <c r="AB758" s="2"/>
      <c r="AC758" s="78"/>
      <c r="AD758" s="2"/>
    </row>
    <row r="759" ht="12.75" customHeight="1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929"/>
      <c r="Z759" s="2"/>
      <c r="AA759" s="2"/>
      <c r="AB759" s="2"/>
      <c r="AC759" s="78"/>
      <c r="AD759" s="2"/>
    </row>
    <row r="760" ht="12.75" customHeight="1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929"/>
      <c r="Z760" s="2"/>
      <c r="AA760" s="2"/>
      <c r="AB760" s="2"/>
      <c r="AC760" s="78"/>
      <c r="AD760" s="2"/>
    </row>
    <row r="761" ht="12.75" customHeight="1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929"/>
      <c r="Z761" s="2"/>
      <c r="AA761" s="2"/>
      <c r="AB761" s="2"/>
      <c r="AC761" s="78"/>
      <c r="AD761" s="2"/>
    </row>
    <row r="762" ht="12.75" customHeight="1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929"/>
      <c r="Z762" s="2"/>
      <c r="AA762" s="2"/>
      <c r="AB762" s="2"/>
      <c r="AC762" s="78"/>
      <c r="AD762" s="2"/>
    </row>
    <row r="763" ht="12.75" customHeight="1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929"/>
      <c r="Z763" s="2"/>
      <c r="AA763" s="2"/>
      <c r="AB763" s="2"/>
      <c r="AC763" s="78"/>
      <c r="AD763" s="2"/>
    </row>
    <row r="764" ht="12.75" customHeight="1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929"/>
      <c r="Z764" s="2"/>
      <c r="AA764" s="2"/>
      <c r="AB764" s="2"/>
      <c r="AC764" s="78"/>
      <c r="AD764" s="2"/>
    </row>
    <row r="765" ht="12.75" customHeight="1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929"/>
      <c r="Z765" s="2"/>
      <c r="AA765" s="2"/>
      <c r="AB765" s="2"/>
      <c r="AC765" s="78"/>
      <c r="AD765" s="2"/>
    </row>
    <row r="766" ht="12.75" customHeight="1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929"/>
      <c r="Z766" s="2"/>
      <c r="AA766" s="2"/>
      <c r="AB766" s="2"/>
      <c r="AC766" s="78"/>
      <c r="AD766" s="2"/>
    </row>
    <row r="767" ht="12.75" customHeight="1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929"/>
      <c r="Z767" s="2"/>
      <c r="AA767" s="2"/>
      <c r="AB767" s="2"/>
      <c r="AC767" s="78"/>
      <c r="AD767" s="2"/>
    </row>
    <row r="768" ht="12.75" customHeight="1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929"/>
      <c r="Z768" s="2"/>
      <c r="AA768" s="2"/>
      <c r="AB768" s="2"/>
      <c r="AC768" s="78"/>
      <c r="AD768" s="2"/>
    </row>
    <row r="769" ht="12.75" customHeight="1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929"/>
      <c r="Z769" s="2"/>
      <c r="AA769" s="2"/>
      <c r="AB769" s="2"/>
      <c r="AC769" s="78"/>
      <c r="AD769" s="2"/>
    </row>
    <row r="770" ht="12.75" customHeight="1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929"/>
      <c r="Z770" s="2"/>
      <c r="AA770" s="2"/>
      <c r="AB770" s="2"/>
      <c r="AC770" s="78"/>
      <c r="AD770" s="2"/>
    </row>
    <row r="771" ht="12.75" customHeight="1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929"/>
      <c r="Z771" s="2"/>
      <c r="AA771" s="2"/>
      <c r="AB771" s="2"/>
      <c r="AC771" s="78"/>
      <c r="AD771" s="2"/>
    </row>
    <row r="772" ht="12.75" customHeight="1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929"/>
      <c r="Z772" s="2"/>
      <c r="AA772" s="2"/>
      <c r="AB772" s="2"/>
      <c r="AC772" s="78"/>
      <c r="AD772" s="2"/>
    </row>
    <row r="773" ht="12.75" customHeight="1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929"/>
      <c r="Z773" s="2"/>
      <c r="AA773" s="2"/>
      <c r="AB773" s="2"/>
      <c r="AC773" s="78"/>
      <c r="AD773" s="2"/>
    </row>
    <row r="774" ht="12.75" customHeight="1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929"/>
      <c r="Z774" s="2"/>
      <c r="AA774" s="2"/>
      <c r="AB774" s="2"/>
      <c r="AC774" s="78"/>
      <c r="AD774" s="2"/>
    </row>
    <row r="775" ht="12.75" customHeight="1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929"/>
      <c r="Z775" s="2"/>
      <c r="AA775" s="2"/>
      <c r="AB775" s="2"/>
      <c r="AC775" s="78"/>
      <c r="AD775" s="2"/>
    </row>
    <row r="776" ht="12.75" customHeight="1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929"/>
      <c r="Z776" s="2"/>
      <c r="AA776" s="2"/>
      <c r="AB776" s="2"/>
      <c r="AC776" s="78"/>
      <c r="AD776" s="2"/>
    </row>
    <row r="777" ht="12.75" customHeight="1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929"/>
      <c r="Z777" s="2"/>
      <c r="AA777" s="2"/>
      <c r="AB777" s="2"/>
      <c r="AC777" s="78"/>
      <c r="AD777" s="2"/>
    </row>
    <row r="778" ht="12.75" customHeight="1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929"/>
      <c r="Z778" s="2"/>
      <c r="AA778" s="2"/>
      <c r="AB778" s="2"/>
      <c r="AC778" s="78"/>
      <c r="AD778" s="2"/>
    </row>
    <row r="779" ht="12.75" customHeight="1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929"/>
      <c r="Z779" s="2"/>
      <c r="AA779" s="2"/>
      <c r="AB779" s="2"/>
      <c r="AC779" s="78"/>
      <c r="AD779" s="2"/>
    </row>
    <row r="780" ht="12.75" customHeight="1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929"/>
      <c r="Z780" s="2"/>
      <c r="AA780" s="2"/>
      <c r="AB780" s="2"/>
      <c r="AC780" s="78"/>
      <c r="AD780" s="2"/>
    </row>
    <row r="781" ht="12.75" customHeight="1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929"/>
      <c r="Z781" s="2"/>
      <c r="AA781" s="2"/>
      <c r="AB781" s="2"/>
      <c r="AC781" s="78"/>
      <c r="AD781" s="2"/>
    </row>
    <row r="782" ht="12.75" customHeight="1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929"/>
      <c r="Z782" s="2"/>
      <c r="AA782" s="2"/>
      <c r="AB782" s="2"/>
      <c r="AC782" s="78"/>
      <c r="AD782" s="2"/>
    </row>
    <row r="783" ht="12.75" customHeight="1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929"/>
      <c r="Z783" s="2"/>
      <c r="AA783" s="2"/>
      <c r="AB783" s="2"/>
      <c r="AC783" s="78"/>
      <c r="AD783" s="2"/>
    </row>
    <row r="784" ht="12.75" customHeight="1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929"/>
      <c r="Z784" s="2"/>
      <c r="AA784" s="2"/>
      <c r="AB784" s="2"/>
      <c r="AC784" s="78"/>
      <c r="AD784" s="2"/>
    </row>
    <row r="785" ht="12.75" customHeight="1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929"/>
      <c r="Z785" s="2"/>
      <c r="AA785" s="2"/>
      <c r="AB785" s="2"/>
      <c r="AC785" s="78"/>
      <c r="AD785" s="2"/>
    </row>
    <row r="786" ht="12.75" customHeight="1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929"/>
      <c r="Z786" s="2"/>
      <c r="AA786" s="2"/>
      <c r="AB786" s="2"/>
      <c r="AC786" s="78"/>
      <c r="AD786" s="2"/>
    </row>
    <row r="787" ht="12.75" customHeight="1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929"/>
      <c r="Z787" s="2"/>
      <c r="AA787" s="2"/>
      <c r="AB787" s="2"/>
      <c r="AC787" s="78"/>
      <c r="AD787" s="2"/>
    </row>
    <row r="788" ht="12.75" customHeight="1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929"/>
      <c r="Z788" s="2"/>
      <c r="AA788" s="2"/>
      <c r="AB788" s="2"/>
      <c r="AC788" s="78"/>
      <c r="AD788" s="2"/>
    </row>
    <row r="789" ht="12.75" customHeight="1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929"/>
      <c r="Z789" s="2"/>
      <c r="AA789" s="2"/>
      <c r="AB789" s="2"/>
      <c r="AC789" s="78"/>
      <c r="AD789" s="2"/>
    </row>
    <row r="790" ht="12.75" customHeight="1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929"/>
      <c r="Z790" s="2"/>
      <c r="AA790" s="2"/>
      <c r="AB790" s="2"/>
      <c r="AC790" s="78"/>
      <c r="AD790" s="2"/>
    </row>
    <row r="791" ht="12.75" customHeight="1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929"/>
      <c r="Z791" s="2"/>
      <c r="AA791" s="2"/>
      <c r="AB791" s="2"/>
      <c r="AC791" s="78"/>
      <c r="AD791" s="2"/>
    </row>
    <row r="792" ht="12.75" customHeight="1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929"/>
      <c r="Z792" s="2"/>
      <c r="AA792" s="2"/>
      <c r="AB792" s="2"/>
      <c r="AC792" s="78"/>
      <c r="AD792" s="2"/>
    </row>
    <row r="793" ht="12.75" customHeight="1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929"/>
      <c r="Z793" s="2"/>
      <c r="AA793" s="2"/>
      <c r="AB793" s="2"/>
      <c r="AC793" s="78"/>
      <c r="AD793" s="2"/>
    </row>
    <row r="794" ht="12.75" customHeight="1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929"/>
      <c r="Z794" s="2"/>
      <c r="AA794" s="2"/>
      <c r="AB794" s="2"/>
      <c r="AC794" s="78"/>
      <c r="AD794" s="2"/>
    </row>
    <row r="795" ht="12.75" customHeight="1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929"/>
      <c r="Z795" s="2"/>
      <c r="AA795" s="2"/>
      <c r="AB795" s="2"/>
      <c r="AC795" s="78"/>
      <c r="AD795" s="2"/>
    </row>
    <row r="796" ht="12.75" customHeight="1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929"/>
      <c r="Z796" s="2"/>
      <c r="AA796" s="2"/>
      <c r="AB796" s="2"/>
      <c r="AC796" s="78"/>
      <c r="AD796" s="2"/>
    </row>
    <row r="797" ht="12.75" customHeight="1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929"/>
      <c r="Z797" s="2"/>
      <c r="AA797" s="2"/>
      <c r="AB797" s="2"/>
      <c r="AC797" s="78"/>
      <c r="AD797" s="2"/>
    </row>
    <row r="798" ht="12.75" customHeight="1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929"/>
      <c r="Z798" s="2"/>
      <c r="AA798" s="2"/>
      <c r="AB798" s="2"/>
      <c r="AC798" s="78"/>
      <c r="AD798" s="2"/>
    </row>
    <row r="799" ht="12.75" customHeight="1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929"/>
      <c r="Z799" s="2"/>
      <c r="AA799" s="2"/>
      <c r="AB799" s="2"/>
      <c r="AC799" s="78"/>
      <c r="AD799" s="2"/>
    </row>
    <row r="800" ht="12.75" customHeight="1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929"/>
      <c r="Z800" s="2"/>
      <c r="AA800" s="2"/>
      <c r="AB800" s="2"/>
      <c r="AC800" s="78"/>
      <c r="AD800" s="2"/>
    </row>
    <row r="801" ht="12.75" customHeight="1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929"/>
      <c r="Z801" s="2"/>
      <c r="AA801" s="2"/>
      <c r="AB801" s="2"/>
      <c r="AC801" s="78"/>
      <c r="AD801" s="2"/>
    </row>
    <row r="802" ht="12.75" customHeight="1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929"/>
      <c r="Z802" s="2"/>
      <c r="AA802" s="2"/>
      <c r="AB802" s="2"/>
      <c r="AC802" s="78"/>
      <c r="AD802" s="2"/>
    </row>
    <row r="803" ht="12.75" customHeight="1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929"/>
      <c r="Z803" s="2"/>
      <c r="AA803" s="2"/>
      <c r="AB803" s="2"/>
      <c r="AC803" s="78"/>
      <c r="AD803" s="2"/>
    </row>
    <row r="804" ht="12.75" customHeight="1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929"/>
      <c r="Z804" s="2"/>
      <c r="AA804" s="2"/>
      <c r="AB804" s="2"/>
      <c r="AC804" s="78"/>
      <c r="AD804" s="2"/>
    </row>
    <row r="805" ht="12.75" customHeight="1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929"/>
      <c r="Z805" s="2"/>
      <c r="AA805" s="2"/>
      <c r="AB805" s="2"/>
      <c r="AC805" s="78"/>
      <c r="AD805" s="2"/>
    </row>
    <row r="806" ht="12.75" customHeight="1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929"/>
      <c r="Z806" s="2"/>
      <c r="AA806" s="2"/>
      <c r="AB806" s="2"/>
      <c r="AC806" s="78"/>
      <c r="AD806" s="2"/>
    </row>
    <row r="807" ht="12.75" customHeight="1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929"/>
      <c r="Z807" s="2"/>
      <c r="AA807" s="2"/>
      <c r="AB807" s="2"/>
      <c r="AC807" s="78"/>
      <c r="AD807" s="2"/>
    </row>
    <row r="808" ht="12.75" customHeight="1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929"/>
      <c r="Z808" s="2"/>
      <c r="AA808" s="2"/>
      <c r="AB808" s="2"/>
      <c r="AC808" s="78"/>
      <c r="AD808" s="2"/>
    </row>
    <row r="809" ht="12.75" customHeight="1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929"/>
      <c r="Z809" s="2"/>
      <c r="AA809" s="2"/>
      <c r="AB809" s="2"/>
      <c r="AC809" s="78"/>
      <c r="AD809" s="2"/>
    </row>
    <row r="810" ht="12.75" customHeight="1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929"/>
      <c r="Z810" s="2"/>
      <c r="AA810" s="2"/>
      <c r="AB810" s="2"/>
      <c r="AC810" s="78"/>
      <c r="AD810" s="2"/>
    </row>
    <row r="811" ht="12.75" customHeight="1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929"/>
      <c r="Z811" s="2"/>
      <c r="AA811" s="2"/>
      <c r="AB811" s="2"/>
      <c r="AC811" s="78"/>
      <c r="AD811" s="2"/>
    </row>
    <row r="812" ht="12.75" customHeight="1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929"/>
      <c r="Z812" s="2"/>
      <c r="AA812" s="2"/>
      <c r="AB812" s="2"/>
      <c r="AC812" s="78"/>
      <c r="AD812" s="2"/>
    </row>
    <row r="813" ht="12.75" customHeight="1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929"/>
      <c r="Z813" s="2"/>
      <c r="AA813" s="2"/>
      <c r="AB813" s="2"/>
      <c r="AC813" s="78"/>
      <c r="AD813" s="2"/>
    </row>
    <row r="814" ht="12.75" customHeight="1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929"/>
      <c r="Z814" s="2"/>
      <c r="AA814" s="2"/>
      <c r="AB814" s="2"/>
      <c r="AC814" s="78"/>
      <c r="AD814" s="2"/>
    </row>
    <row r="815" ht="12.75" customHeight="1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929"/>
      <c r="Z815" s="2"/>
      <c r="AA815" s="2"/>
      <c r="AB815" s="2"/>
      <c r="AC815" s="78"/>
      <c r="AD815" s="2"/>
    </row>
    <row r="816" ht="12.75" customHeight="1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929"/>
      <c r="Z816" s="2"/>
      <c r="AA816" s="2"/>
      <c r="AB816" s="2"/>
      <c r="AC816" s="78"/>
      <c r="AD816" s="2"/>
    </row>
    <row r="817" ht="12.75" customHeight="1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929"/>
      <c r="Z817" s="2"/>
      <c r="AA817" s="2"/>
      <c r="AB817" s="2"/>
      <c r="AC817" s="78"/>
      <c r="AD817" s="2"/>
    </row>
    <row r="818" ht="12.75" customHeight="1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929"/>
      <c r="Z818" s="2"/>
      <c r="AA818" s="2"/>
      <c r="AB818" s="2"/>
      <c r="AC818" s="78"/>
      <c r="AD818" s="2"/>
    </row>
    <row r="819" ht="12.75" customHeight="1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929"/>
      <c r="Z819" s="2"/>
      <c r="AA819" s="2"/>
      <c r="AB819" s="2"/>
      <c r="AC819" s="78"/>
      <c r="AD819" s="2"/>
    </row>
    <row r="820" ht="12.75" customHeight="1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929"/>
      <c r="Z820" s="2"/>
      <c r="AA820" s="2"/>
      <c r="AB820" s="2"/>
      <c r="AC820" s="78"/>
      <c r="AD820" s="2"/>
    </row>
    <row r="821" ht="12.75" customHeight="1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929"/>
      <c r="Z821" s="2"/>
      <c r="AA821" s="2"/>
      <c r="AB821" s="2"/>
      <c r="AC821" s="78"/>
      <c r="AD821" s="2"/>
    </row>
    <row r="822" ht="12.75" customHeight="1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929"/>
      <c r="Z822" s="2"/>
      <c r="AA822" s="2"/>
      <c r="AB822" s="2"/>
      <c r="AC822" s="78"/>
      <c r="AD822" s="2"/>
    </row>
    <row r="823" ht="12.75" customHeight="1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929"/>
      <c r="Z823" s="2"/>
      <c r="AA823" s="2"/>
      <c r="AB823" s="2"/>
      <c r="AC823" s="78"/>
      <c r="AD823" s="2"/>
    </row>
    <row r="824" ht="12.75" customHeight="1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929"/>
      <c r="Z824" s="2"/>
      <c r="AA824" s="2"/>
      <c r="AB824" s="2"/>
      <c r="AC824" s="78"/>
      <c r="AD824" s="2"/>
    </row>
    <row r="825" ht="12.75" customHeight="1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929"/>
      <c r="Z825" s="2"/>
      <c r="AA825" s="2"/>
      <c r="AB825" s="2"/>
      <c r="AC825" s="78"/>
      <c r="AD825" s="2"/>
    </row>
    <row r="826" ht="12.75" customHeight="1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929"/>
      <c r="Z826" s="2"/>
      <c r="AA826" s="2"/>
      <c r="AB826" s="2"/>
      <c r="AC826" s="78"/>
      <c r="AD826" s="2"/>
    </row>
    <row r="827" ht="12.75" customHeight="1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929"/>
      <c r="Z827" s="2"/>
      <c r="AA827" s="2"/>
      <c r="AB827" s="2"/>
      <c r="AC827" s="78"/>
      <c r="AD827" s="2"/>
    </row>
    <row r="828" ht="12.75" customHeight="1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929"/>
      <c r="Z828" s="2"/>
      <c r="AA828" s="2"/>
      <c r="AB828" s="2"/>
      <c r="AC828" s="78"/>
      <c r="AD828" s="2"/>
    </row>
    <row r="829" ht="12.75" customHeight="1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929"/>
      <c r="Z829" s="2"/>
      <c r="AA829" s="2"/>
      <c r="AB829" s="2"/>
      <c r="AC829" s="78"/>
      <c r="AD829" s="2"/>
    </row>
    <row r="830" ht="12.75" customHeight="1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929"/>
      <c r="Z830" s="2"/>
      <c r="AA830" s="2"/>
      <c r="AB830" s="2"/>
      <c r="AC830" s="78"/>
      <c r="AD830" s="2"/>
    </row>
    <row r="831" ht="12.75" customHeight="1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929"/>
      <c r="Z831" s="2"/>
      <c r="AA831" s="2"/>
      <c r="AB831" s="2"/>
      <c r="AC831" s="78"/>
      <c r="AD831" s="2"/>
    </row>
    <row r="832" ht="12.75" customHeight="1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929"/>
      <c r="Z832" s="2"/>
      <c r="AA832" s="2"/>
      <c r="AB832" s="2"/>
      <c r="AC832" s="78"/>
      <c r="AD832" s="2"/>
    </row>
    <row r="833" ht="12.75" customHeight="1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929"/>
      <c r="Z833" s="2"/>
      <c r="AA833" s="2"/>
      <c r="AB833" s="2"/>
      <c r="AC833" s="78"/>
      <c r="AD833" s="2"/>
    </row>
    <row r="834" ht="12.75" customHeight="1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929"/>
      <c r="Z834" s="2"/>
      <c r="AA834" s="2"/>
      <c r="AB834" s="2"/>
      <c r="AC834" s="78"/>
      <c r="AD834" s="2"/>
    </row>
    <row r="835" ht="12.75" customHeight="1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929"/>
      <c r="Z835" s="2"/>
      <c r="AA835" s="2"/>
      <c r="AB835" s="2"/>
      <c r="AC835" s="78"/>
      <c r="AD835" s="2"/>
    </row>
    <row r="836" ht="12.75" customHeight="1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929"/>
      <c r="Z836" s="2"/>
      <c r="AA836" s="2"/>
      <c r="AB836" s="2"/>
      <c r="AC836" s="78"/>
      <c r="AD836" s="2"/>
    </row>
    <row r="837" ht="12.75" customHeight="1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929"/>
      <c r="Z837" s="2"/>
      <c r="AA837" s="2"/>
      <c r="AB837" s="2"/>
      <c r="AC837" s="78"/>
      <c r="AD837" s="2"/>
    </row>
    <row r="838" ht="12.75" customHeight="1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929"/>
      <c r="Z838" s="2"/>
      <c r="AA838" s="2"/>
      <c r="AB838" s="2"/>
      <c r="AC838" s="78"/>
      <c r="AD838" s="2"/>
    </row>
    <row r="839" ht="12.75" customHeight="1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929"/>
      <c r="Z839" s="2"/>
      <c r="AA839" s="2"/>
      <c r="AB839" s="2"/>
      <c r="AC839" s="78"/>
      <c r="AD839" s="2"/>
    </row>
    <row r="840" ht="12.75" customHeight="1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929"/>
      <c r="Z840" s="2"/>
      <c r="AA840" s="2"/>
      <c r="AB840" s="2"/>
      <c r="AC840" s="78"/>
      <c r="AD840" s="2"/>
    </row>
    <row r="841" ht="12.75" customHeight="1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929"/>
      <c r="Z841" s="2"/>
      <c r="AA841" s="2"/>
      <c r="AB841" s="2"/>
      <c r="AC841" s="78"/>
      <c r="AD841" s="2"/>
    </row>
    <row r="842" ht="12.75" customHeight="1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929"/>
      <c r="Z842" s="2"/>
      <c r="AA842" s="2"/>
      <c r="AB842" s="2"/>
      <c r="AC842" s="78"/>
      <c r="AD842" s="2"/>
    </row>
    <row r="843" ht="12.75" customHeight="1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929"/>
      <c r="Z843" s="2"/>
      <c r="AA843" s="2"/>
      <c r="AB843" s="2"/>
      <c r="AC843" s="78"/>
      <c r="AD843" s="2"/>
    </row>
    <row r="844" ht="12.75" customHeight="1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929"/>
      <c r="Z844" s="2"/>
      <c r="AA844" s="2"/>
      <c r="AB844" s="2"/>
      <c r="AC844" s="78"/>
      <c r="AD844" s="2"/>
    </row>
    <row r="845" ht="12.75" customHeight="1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929"/>
      <c r="Z845" s="2"/>
      <c r="AA845" s="2"/>
      <c r="AB845" s="2"/>
      <c r="AC845" s="78"/>
      <c r="AD845" s="2"/>
    </row>
    <row r="846" ht="12.75" customHeight="1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929"/>
      <c r="Z846" s="2"/>
      <c r="AA846" s="2"/>
      <c r="AB846" s="2"/>
      <c r="AC846" s="78"/>
      <c r="AD846" s="2"/>
    </row>
    <row r="847" ht="12.75" customHeight="1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929"/>
      <c r="Z847" s="2"/>
      <c r="AA847" s="2"/>
      <c r="AB847" s="2"/>
      <c r="AC847" s="78"/>
      <c r="AD847" s="2"/>
    </row>
    <row r="848" ht="12.75" customHeight="1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929"/>
      <c r="Z848" s="2"/>
      <c r="AA848" s="2"/>
      <c r="AB848" s="2"/>
      <c r="AC848" s="78"/>
      <c r="AD848" s="2"/>
    </row>
    <row r="849" ht="12.75" customHeight="1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929"/>
      <c r="Z849" s="2"/>
      <c r="AA849" s="2"/>
      <c r="AB849" s="2"/>
      <c r="AC849" s="78"/>
      <c r="AD849" s="2"/>
    </row>
    <row r="850" ht="12.75" customHeight="1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929"/>
      <c r="Z850" s="2"/>
      <c r="AA850" s="2"/>
      <c r="AB850" s="2"/>
      <c r="AC850" s="78"/>
      <c r="AD850" s="2"/>
    </row>
    <row r="851" ht="12.75" customHeight="1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929"/>
      <c r="Z851" s="2"/>
      <c r="AA851" s="2"/>
      <c r="AB851" s="2"/>
      <c r="AC851" s="78"/>
      <c r="AD851" s="2"/>
    </row>
    <row r="852" ht="12.75" customHeight="1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929"/>
      <c r="Z852" s="2"/>
      <c r="AA852" s="2"/>
      <c r="AB852" s="2"/>
      <c r="AC852" s="78"/>
      <c r="AD852" s="2"/>
    </row>
    <row r="853" ht="12.75" customHeight="1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929"/>
      <c r="Z853" s="2"/>
      <c r="AA853" s="2"/>
      <c r="AB853" s="2"/>
      <c r="AC853" s="78"/>
      <c r="AD853" s="2"/>
    </row>
    <row r="854" ht="12.75" customHeight="1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929"/>
      <c r="Z854" s="2"/>
      <c r="AA854" s="2"/>
      <c r="AB854" s="2"/>
      <c r="AC854" s="78"/>
      <c r="AD854" s="2"/>
    </row>
    <row r="855" ht="12.75" customHeight="1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929"/>
      <c r="Z855" s="2"/>
      <c r="AA855" s="2"/>
      <c r="AB855" s="2"/>
      <c r="AC855" s="78"/>
      <c r="AD855" s="2"/>
    </row>
    <row r="856" ht="12.75" customHeight="1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929"/>
      <c r="Z856" s="2"/>
      <c r="AA856" s="2"/>
      <c r="AB856" s="2"/>
      <c r="AC856" s="78"/>
      <c r="AD856" s="2"/>
    </row>
    <row r="857" ht="12.75" customHeight="1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929"/>
      <c r="Z857" s="2"/>
      <c r="AA857" s="2"/>
      <c r="AB857" s="2"/>
      <c r="AC857" s="78"/>
      <c r="AD857" s="2"/>
    </row>
    <row r="858" ht="12.75" customHeight="1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929"/>
      <c r="Z858" s="2"/>
      <c r="AA858" s="2"/>
      <c r="AB858" s="2"/>
      <c r="AC858" s="78"/>
      <c r="AD858" s="2"/>
    </row>
    <row r="859" ht="12.75" customHeight="1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929"/>
      <c r="Z859" s="2"/>
      <c r="AA859" s="2"/>
      <c r="AB859" s="2"/>
      <c r="AC859" s="78"/>
      <c r="AD859" s="2"/>
    </row>
    <row r="860" ht="12.75" customHeight="1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929"/>
      <c r="Z860" s="2"/>
      <c r="AA860" s="2"/>
      <c r="AB860" s="2"/>
      <c r="AC860" s="78"/>
      <c r="AD860" s="2"/>
    </row>
    <row r="861" ht="12.75" customHeight="1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929"/>
      <c r="Z861" s="2"/>
      <c r="AA861" s="2"/>
      <c r="AB861" s="2"/>
      <c r="AC861" s="78"/>
      <c r="AD861" s="2"/>
    </row>
    <row r="862" ht="12.75" customHeight="1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929"/>
      <c r="Z862" s="2"/>
      <c r="AA862" s="2"/>
      <c r="AB862" s="2"/>
      <c r="AC862" s="78"/>
      <c r="AD862" s="2"/>
    </row>
    <row r="863" ht="12.75" customHeight="1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929"/>
      <c r="Z863" s="2"/>
      <c r="AA863" s="2"/>
      <c r="AB863" s="2"/>
      <c r="AC863" s="78"/>
      <c r="AD863" s="2"/>
    </row>
    <row r="864" ht="12.75" customHeight="1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929"/>
      <c r="Z864" s="2"/>
      <c r="AA864" s="2"/>
      <c r="AB864" s="2"/>
      <c r="AC864" s="78"/>
      <c r="AD864" s="2"/>
    </row>
    <row r="865" ht="12.75" customHeight="1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929"/>
      <c r="Z865" s="2"/>
      <c r="AA865" s="2"/>
      <c r="AB865" s="2"/>
      <c r="AC865" s="78"/>
      <c r="AD865" s="2"/>
    </row>
    <row r="866" ht="12.75" customHeight="1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929"/>
      <c r="Z866" s="2"/>
      <c r="AA866" s="2"/>
      <c r="AB866" s="2"/>
      <c r="AC866" s="78"/>
      <c r="AD866" s="2"/>
    </row>
    <row r="867" ht="12.75" customHeight="1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929"/>
      <c r="Z867" s="2"/>
      <c r="AA867" s="2"/>
      <c r="AB867" s="2"/>
      <c r="AC867" s="78"/>
      <c r="AD867" s="2"/>
    </row>
    <row r="868" ht="12.75" customHeight="1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929"/>
      <c r="Z868" s="2"/>
      <c r="AA868" s="2"/>
      <c r="AB868" s="2"/>
      <c r="AC868" s="78"/>
      <c r="AD868" s="2"/>
    </row>
    <row r="869" ht="12.75" customHeight="1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929"/>
      <c r="Z869" s="2"/>
      <c r="AA869" s="2"/>
      <c r="AB869" s="2"/>
      <c r="AC869" s="78"/>
      <c r="AD869" s="2"/>
    </row>
    <row r="870" ht="12.75" customHeight="1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929"/>
      <c r="Z870" s="2"/>
      <c r="AA870" s="2"/>
      <c r="AB870" s="2"/>
      <c r="AC870" s="78"/>
      <c r="AD870" s="2"/>
    </row>
    <row r="871" ht="12.75" customHeight="1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929"/>
      <c r="Z871" s="2"/>
      <c r="AA871" s="2"/>
      <c r="AB871" s="2"/>
      <c r="AC871" s="78"/>
      <c r="AD871" s="2"/>
    </row>
    <row r="872" ht="12.75" customHeight="1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929"/>
      <c r="Z872" s="2"/>
      <c r="AA872" s="2"/>
      <c r="AB872" s="2"/>
      <c r="AC872" s="78"/>
      <c r="AD872" s="2"/>
    </row>
    <row r="873" ht="12.75" customHeight="1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929"/>
      <c r="Z873" s="2"/>
      <c r="AA873" s="2"/>
      <c r="AB873" s="2"/>
      <c r="AC873" s="78"/>
      <c r="AD873" s="2"/>
    </row>
    <row r="874" ht="12.75" customHeight="1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929"/>
      <c r="Z874" s="2"/>
      <c r="AA874" s="2"/>
      <c r="AB874" s="2"/>
      <c r="AC874" s="78"/>
      <c r="AD874" s="2"/>
    </row>
    <row r="875" ht="12.75" customHeight="1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929"/>
      <c r="Z875" s="2"/>
      <c r="AA875" s="2"/>
      <c r="AB875" s="2"/>
      <c r="AC875" s="78"/>
      <c r="AD875" s="2"/>
    </row>
    <row r="876" ht="12.75" customHeight="1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929"/>
      <c r="Z876" s="2"/>
      <c r="AA876" s="2"/>
      <c r="AB876" s="2"/>
      <c r="AC876" s="78"/>
      <c r="AD876" s="2"/>
    </row>
    <row r="877" ht="12.75" customHeight="1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929"/>
      <c r="Z877" s="2"/>
      <c r="AA877" s="2"/>
      <c r="AB877" s="2"/>
      <c r="AC877" s="78"/>
      <c r="AD877" s="2"/>
    </row>
    <row r="878" ht="12.75" customHeight="1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929"/>
      <c r="Z878" s="2"/>
      <c r="AA878" s="2"/>
      <c r="AB878" s="2"/>
      <c r="AC878" s="78"/>
      <c r="AD878" s="2"/>
    </row>
    <row r="879" ht="12.75" customHeight="1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929"/>
      <c r="Z879" s="2"/>
      <c r="AA879" s="2"/>
      <c r="AB879" s="2"/>
      <c r="AC879" s="78"/>
      <c r="AD879" s="2"/>
    </row>
    <row r="880" ht="12.75" customHeight="1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929"/>
      <c r="Z880" s="2"/>
      <c r="AA880" s="2"/>
      <c r="AB880" s="2"/>
      <c r="AC880" s="78"/>
      <c r="AD880" s="2"/>
    </row>
    <row r="881" ht="12.75" customHeight="1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929"/>
      <c r="Z881" s="2"/>
      <c r="AA881" s="2"/>
      <c r="AB881" s="2"/>
      <c r="AC881" s="78"/>
      <c r="AD881" s="2"/>
    </row>
    <row r="882" ht="12.75" customHeight="1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929"/>
      <c r="Z882" s="2"/>
      <c r="AA882" s="2"/>
      <c r="AB882" s="2"/>
      <c r="AC882" s="78"/>
      <c r="AD882" s="2"/>
    </row>
    <row r="883" ht="12.75" customHeight="1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929"/>
      <c r="Z883" s="2"/>
      <c r="AA883" s="2"/>
      <c r="AB883" s="2"/>
      <c r="AC883" s="78"/>
      <c r="AD883" s="2"/>
    </row>
    <row r="884" ht="12.75" customHeight="1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929"/>
      <c r="Z884" s="2"/>
      <c r="AA884" s="2"/>
      <c r="AB884" s="2"/>
      <c r="AC884" s="78"/>
      <c r="AD884" s="2"/>
    </row>
    <row r="885" ht="12.75" customHeight="1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929"/>
      <c r="Z885" s="2"/>
      <c r="AA885" s="2"/>
      <c r="AB885" s="2"/>
      <c r="AC885" s="78"/>
      <c r="AD885" s="2"/>
    </row>
    <row r="886" ht="12.75" customHeight="1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929"/>
      <c r="Z886" s="2"/>
      <c r="AA886" s="2"/>
      <c r="AB886" s="2"/>
      <c r="AC886" s="78"/>
      <c r="AD886" s="2"/>
    </row>
    <row r="887" ht="12.75" customHeight="1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929"/>
      <c r="Z887" s="2"/>
      <c r="AA887" s="2"/>
      <c r="AB887" s="2"/>
      <c r="AC887" s="78"/>
      <c r="AD887" s="2"/>
    </row>
    <row r="888" ht="12.75" customHeight="1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929"/>
      <c r="Z888" s="2"/>
      <c r="AA888" s="2"/>
      <c r="AB888" s="2"/>
      <c r="AC888" s="78"/>
      <c r="AD888" s="2"/>
    </row>
    <row r="889" ht="12.75" customHeight="1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929"/>
      <c r="Z889" s="2"/>
      <c r="AA889" s="2"/>
      <c r="AB889" s="2"/>
      <c r="AC889" s="78"/>
      <c r="AD889" s="2"/>
    </row>
    <row r="890" ht="12.75" customHeight="1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929"/>
      <c r="Z890" s="2"/>
      <c r="AA890" s="2"/>
      <c r="AB890" s="2"/>
      <c r="AC890" s="78"/>
      <c r="AD890" s="2"/>
    </row>
    <row r="891" ht="12.75" customHeight="1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929"/>
      <c r="Z891" s="2"/>
      <c r="AA891" s="2"/>
      <c r="AB891" s="2"/>
      <c r="AC891" s="78"/>
      <c r="AD891" s="2"/>
    </row>
    <row r="892" ht="12.75" customHeight="1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929"/>
      <c r="Z892" s="2"/>
      <c r="AA892" s="2"/>
      <c r="AB892" s="2"/>
      <c r="AC892" s="78"/>
      <c r="AD892" s="2"/>
    </row>
    <row r="893" ht="12.75" customHeight="1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929"/>
      <c r="Z893" s="2"/>
      <c r="AA893" s="2"/>
      <c r="AB893" s="2"/>
      <c r="AC893" s="78"/>
      <c r="AD893" s="2"/>
    </row>
    <row r="894" ht="12.75" customHeight="1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929"/>
      <c r="Z894" s="2"/>
      <c r="AA894" s="2"/>
      <c r="AB894" s="2"/>
      <c r="AC894" s="78"/>
      <c r="AD894" s="2"/>
    </row>
    <row r="895" ht="12.75" customHeight="1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929"/>
      <c r="Z895" s="2"/>
      <c r="AA895" s="2"/>
      <c r="AB895" s="2"/>
      <c r="AC895" s="78"/>
      <c r="AD895" s="2"/>
    </row>
    <row r="896" ht="12.75" customHeight="1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929"/>
      <c r="Z896" s="2"/>
      <c r="AA896" s="2"/>
      <c r="AB896" s="2"/>
      <c r="AC896" s="78"/>
      <c r="AD896" s="2"/>
    </row>
    <row r="897" ht="12.75" customHeight="1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929"/>
      <c r="Z897" s="2"/>
      <c r="AA897" s="2"/>
      <c r="AB897" s="2"/>
      <c r="AC897" s="78"/>
      <c r="AD897" s="2"/>
    </row>
    <row r="898" ht="12.75" customHeight="1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929"/>
      <c r="Z898" s="2"/>
      <c r="AA898" s="2"/>
      <c r="AB898" s="2"/>
      <c r="AC898" s="78"/>
      <c r="AD898" s="2"/>
    </row>
    <row r="899" ht="12.75" customHeight="1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929"/>
      <c r="Z899" s="2"/>
      <c r="AA899" s="2"/>
      <c r="AB899" s="2"/>
      <c r="AC899" s="78"/>
      <c r="AD899" s="2"/>
    </row>
    <row r="900" ht="12.75" customHeight="1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929"/>
      <c r="Z900" s="2"/>
      <c r="AA900" s="2"/>
      <c r="AB900" s="2"/>
      <c r="AC900" s="78"/>
      <c r="AD900" s="2"/>
    </row>
    <row r="901" ht="12.75" customHeight="1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929"/>
      <c r="Z901" s="2"/>
      <c r="AA901" s="2"/>
      <c r="AB901" s="2"/>
      <c r="AC901" s="78"/>
      <c r="AD901" s="2"/>
    </row>
    <row r="902" ht="12.75" customHeight="1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929"/>
      <c r="Z902" s="2"/>
      <c r="AA902" s="2"/>
      <c r="AB902" s="2"/>
      <c r="AC902" s="78"/>
      <c r="AD902" s="2"/>
    </row>
    <row r="903" ht="12.75" customHeight="1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929"/>
      <c r="Z903" s="2"/>
      <c r="AA903" s="2"/>
      <c r="AB903" s="2"/>
      <c r="AC903" s="78"/>
      <c r="AD903" s="2"/>
    </row>
    <row r="904" ht="12.75" customHeight="1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929"/>
      <c r="Z904" s="2"/>
      <c r="AA904" s="2"/>
      <c r="AB904" s="2"/>
      <c r="AC904" s="78"/>
      <c r="AD904" s="2"/>
    </row>
    <row r="905" ht="12.75" customHeight="1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929"/>
      <c r="Z905" s="2"/>
      <c r="AA905" s="2"/>
      <c r="AB905" s="2"/>
      <c r="AC905" s="78"/>
      <c r="AD905" s="2"/>
    </row>
    <row r="906" ht="12.75" customHeight="1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929"/>
      <c r="Z906" s="2"/>
      <c r="AA906" s="2"/>
      <c r="AB906" s="2"/>
      <c r="AC906" s="78"/>
      <c r="AD906" s="2"/>
    </row>
    <row r="907" ht="12.75" customHeight="1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929"/>
      <c r="Z907" s="2"/>
      <c r="AA907" s="2"/>
      <c r="AB907" s="2"/>
      <c r="AC907" s="78"/>
      <c r="AD907" s="2"/>
    </row>
    <row r="908" ht="12.75" customHeight="1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929"/>
      <c r="Z908" s="2"/>
      <c r="AA908" s="2"/>
      <c r="AB908" s="2"/>
      <c r="AC908" s="78"/>
      <c r="AD908" s="2"/>
    </row>
    <row r="909" ht="12.75" customHeight="1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929"/>
      <c r="Z909" s="2"/>
      <c r="AA909" s="2"/>
      <c r="AB909" s="2"/>
      <c r="AC909" s="78"/>
      <c r="AD909" s="2"/>
    </row>
    <row r="910" ht="12.75" customHeight="1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929"/>
      <c r="Z910" s="2"/>
      <c r="AA910" s="2"/>
      <c r="AB910" s="2"/>
      <c r="AC910" s="78"/>
      <c r="AD910" s="2"/>
    </row>
    <row r="911" ht="12.75" customHeight="1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929"/>
      <c r="Z911" s="2"/>
      <c r="AA911" s="2"/>
      <c r="AB911" s="2"/>
      <c r="AC911" s="78"/>
      <c r="AD911" s="2"/>
    </row>
    <row r="912" ht="12.75" customHeight="1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929"/>
      <c r="Z912" s="2"/>
      <c r="AA912" s="2"/>
      <c r="AB912" s="2"/>
      <c r="AC912" s="78"/>
      <c r="AD912" s="2"/>
    </row>
    <row r="913" ht="12.75" customHeight="1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929"/>
      <c r="Z913" s="2"/>
      <c r="AA913" s="2"/>
      <c r="AB913" s="2"/>
      <c r="AC913" s="78"/>
      <c r="AD913" s="2"/>
    </row>
    <row r="914" ht="12.75" customHeight="1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929"/>
      <c r="Z914" s="2"/>
      <c r="AA914" s="2"/>
      <c r="AB914" s="2"/>
      <c r="AC914" s="78"/>
      <c r="AD914" s="2"/>
    </row>
    <row r="915" ht="12.75" customHeight="1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929"/>
      <c r="Z915" s="2"/>
      <c r="AA915" s="2"/>
      <c r="AB915" s="2"/>
      <c r="AC915" s="78"/>
      <c r="AD915" s="2"/>
    </row>
    <row r="916" ht="12.75" customHeight="1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929"/>
      <c r="Z916" s="2"/>
      <c r="AA916" s="2"/>
      <c r="AB916" s="2"/>
      <c r="AC916" s="78"/>
      <c r="AD916" s="2"/>
    </row>
    <row r="917" ht="12.75" customHeight="1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929"/>
      <c r="Z917" s="2"/>
      <c r="AA917" s="2"/>
      <c r="AB917" s="2"/>
      <c r="AC917" s="78"/>
      <c r="AD917" s="2"/>
    </row>
    <row r="918" ht="12.75" customHeight="1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929"/>
      <c r="Z918" s="2"/>
      <c r="AA918" s="2"/>
      <c r="AB918" s="2"/>
      <c r="AC918" s="78"/>
      <c r="AD918" s="2"/>
    </row>
    <row r="919" ht="12.75" customHeight="1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929"/>
      <c r="Z919" s="2"/>
      <c r="AA919" s="2"/>
      <c r="AB919" s="2"/>
      <c r="AC919" s="78"/>
      <c r="AD919" s="2"/>
    </row>
    <row r="920" ht="12.75" customHeight="1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929"/>
      <c r="Z920" s="2"/>
      <c r="AA920" s="2"/>
      <c r="AB920" s="2"/>
      <c r="AC920" s="78"/>
      <c r="AD920" s="2"/>
    </row>
    <row r="921" ht="12.75" customHeight="1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929"/>
      <c r="Z921" s="2"/>
      <c r="AA921" s="2"/>
      <c r="AB921" s="2"/>
      <c r="AC921" s="78"/>
      <c r="AD921" s="2"/>
    </row>
    <row r="922" ht="12.75" customHeight="1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929"/>
      <c r="Z922" s="2"/>
      <c r="AA922" s="2"/>
      <c r="AB922" s="2"/>
      <c r="AC922" s="78"/>
      <c r="AD922" s="2"/>
    </row>
    <row r="923" ht="12.75" customHeight="1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929"/>
      <c r="Z923" s="2"/>
      <c r="AA923" s="2"/>
      <c r="AB923" s="2"/>
      <c r="AC923" s="78"/>
      <c r="AD923" s="2"/>
    </row>
    <row r="924" ht="12.75" customHeight="1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929"/>
      <c r="Z924" s="2"/>
      <c r="AA924" s="2"/>
      <c r="AB924" s="2"/>
      <c r="AC924" s="78"/>
      <c r="AD924" s="2"/>
    </row>
    <row r="925" ht="12.75" customHeight="1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929"/>
      <c r="Z925" s="2"/>
      <c r="AA925" s="2"/>
      <c r="AB925" s="2"/>
      <c r="AC925" s="78"/>
      <c r="AD925" s="2"/>
    </row>
    <row r="926" ht="12.75" customHeight="1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929"/>
      <c r="Z926" s="2"/>
      <c r="AA926" s="2"/>
      <c r="AB926" s="2"/>
      <c r="AC926" s="78"/>
      <c r="AD926" s="2"/>
    </row>
    <row r="927" ht="12.75" customHeight="1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929"/>
      <c r="Z927" s="2"/>
      <c r="AA927" s="2"/>
      <c r="AB927" s="2"/>
      <c r="AC927" s="78"/>
      <c r="AD927" s="2"/>
    </row>
    <row r="928" ht="12.75" customHeight="1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929"/>
      <c r="Z928" s="2"/>
      <c r="AA928" s="2"/>
      <c r="AB928" s="2"/>
      <c r="AC928" s="78"/>
      <c r="AD928" s="2"/>
    </row>
    <row r="929" ht="12.75" customHeight="1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929"/>
      <c r="Z929" s="2"/>
      <c r="AA929" s="2"/>
      <c r="AB929" s="2"/>
      <c r="AC929" s="78"/>
      <c r="AD929" s="2"/>
    </row>
    <row r="930" ht="12.75" customHeight="1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929"/>
      <c r="Z930" s="2"/>
      <c r="AA930" s="2"/>
      <c r="AB930" s="2"/>
      <c r="AC930" s="78"/>
      <c r="AD930" s="2"/>
    </row>
    <row r="931" ht="12.75" customHeight="1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929"/>
      <c r="Z931" s="2"/>
      <c r="AA931" s="2"/>
      <c r="AB931" s="2"/>
      <c r="AC931" s="78"/>
      <c r="AD931" s="2"/>
    </row>
    <row r="932" ht="12.75" customHeight="1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929"/>
      <c r="Z932" s="2"/>
      <c r="AA932" s="2"/>
      <c r="AB932" s="2"/>
      <c r="AC932" s="78"/>
      <c r="AD932" s="2"/>
    </row>
    <row r="933" ht="12.75" customHeight="1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929"/>
      <c r="Z933" s="2"/>
      <c r="AA933" s="2"/>
      <c r="AB933" s="2"/>
      <c r="AC933" s="78"/>
      <c r="AD933" s="2"/>
    </row>
    <row r="934" ht="12.75" customHeight="1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929"/>
      <c r="Z934" s="2"/>
      <c r="AA934" s="2"/>
      <c r="AB934" s="2"/>
      <c r="AC934" s="78"/>
      <c r="AD934" s="2"/>
    </row>
    <row r="935" ht="12.75" customHeight="1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929"/>
      <c r="Z935" s="2"/>
      <c r="AA935" s="2"/>
      <c r="AB935" s="2"/>
      <c r="AC935" s="78"/>
      <c r="AD935" s="2"/>
    </row>
    <row r="936" ht="12.75" customHeight="1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929"/>
      <c r="Z936" s="2"/>
      <c r="AA936" s="2"/>
      <c r="AB936" s="2"/>
      <c r="AC936" s="78"/>
      <c r="AD936" s="2"/>
    </row>
    <row r="937" ht="12.75" customHeight="1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929"/>
      <c r="Z937" s="2"/>
      <c r="AA937" s="2"/>
      <c r="AB937" s="2"/>
      <c r="AC937" s="78"/>
      <c r="AD937" s="2"/>
    </row>
    <row r="938" ht="12.75" customHeight="1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929"/>
      <c r="Z938" s="2"/>
      <c r="AA938" s="2"/>
      <c r="AB938" s="2"/>
      <c r="AC938" s="78"/>
      <c r="AD938" s="2"/>
    </row>
    <row r="939" ht="12.75" customHeight="1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929"/>
      <c r="Z939" s="2"/>
      <c r="AA939" s="2"/>
      <c r="AB939" s="2"/>
      <c r="AC939" s="78"/>
      <c r="AD939" s="2"/>
    </row>
    <row r="940" ht="12.75" customHeight="1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929"/>
      <c r="Z940" s="2"/>
      <c r="AA940" s="2"/>
      <c r="AB940" s="2"/>
      <c r="AC940" s="78"/>
      <c r="AD940" s="2"/>
    </row>
    <row r="941" ht="12.75" customHeight="1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929"/>
      <c r="Z941" s="2"/>
      <c r="AA941" s="2"/>
      <c r="AB941" s="2"/>
      <c r="AC941" s="78"/>
      <c r="AD941" s="2"/>
    </row>
    <row r="942" ht="12.75" customHeight="1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929"/>
      <c r="Z942" s="2"/>
      <c r="AA942" s="2"/>
      <c r="AB942" s="2"/>
      <c r="AC942" s="78"/>
      <c r="AD942" s="2"/>
    </row>
    <row r="943" ht="12.75" customHeight="1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929"/>
      <c r="Z943" s="2"/>
      <c r="AA943" s="2"/>
      <c r="AB943" s="2"/>
      <c r="AC943" s="78"/>
      <c r="AD943" s="2"/>
    </row>
    <row r="944" ht="12.75" customHeight="1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929"/>
      <c r="Z944" s="2"/>
      <c r="AA944" s="2"/>
      <c r="AB944" s="2"/>
      <c r="AC944" s="78"/>
      <c r="AD944" s="2"/>
    </row>
    <row r="945" ht="12.75" customHeight="1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929"/>
      <c r="Z945" s="2"/>
      <c r="AA945" s="2"/>
      <c r="AB945" s="2"/>
      <c r="AC945" s="78"/>
      <c r="AD945" s="2"/>
    </row>
    <row r="946" ht="12.75" customHeight="1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929"/>
      <c r="Z946" s="2"/>
      <c r="AA946" s="2"/>
      <c r="AB946" s="2"/>
      <c r="AC946" s="78"/>
      <c r="AD946" s="2"/>
    </row>
    <row r="947" ht="12.75" customHeight="1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929"/>
      <c r="Z947" s="2"/>
      <c r="AA947" s="2"/>
      <c r="AB947" s="2"/>
      <c r="AC947" s="78"/>
      <c r="AD947" s="2"/>
    </row>
    <row r="948" ht="12.75" customHeight="1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929"/>
      <c r="Z948" s="2"/>
      <c r="AA948" s="2"/>
      <c r="AB948" s="2"/>
      <c r="AC948" s="78"/>
      <c r="AD948" s="2"/>
    </row>
    <row r="949" ht="12.75" customHeight="1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929"/>
      <c r="Z949" s="2"/>
      <c r="AA949" s="2"/>
      <c r="AB949" s="2"/>
      <c r="AC949" s="78"/>
      <c r="AD949" s="2"/>
    </row>
    <row r="950" ht="12.75" customHeight="1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929"/>
      <c r="Z950" s="2"/>
      <c r="AA950" s="2"/>
      <c r="AB950" s="2"/>
      <c r="AC950" s="78"/>
      <c r="AD950" s="2"/>
    </row>
    <row r="951" ht="12.75" customHeight="1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929"/>
      <c r="Z951" s="2"/>
      <c r="AA951" s="2"/>
      <c r="AB951" s="2"/>
      <c r="AC951" s="78"/>
      <c r="AD951" s="2"/>
    </row>
    <row r="952" ht="12.75" customHeight="1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929"/>
      <c r="Z952" s="2"/>
      <c r="AA952" s="2"/>
      <c r="AB952" s="2"/>
      <c r="AC952" s="78"/>
      <c r="AD952" s="2"/>
    </row>
    <row r="953" ht="12.75" customHeight="1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929"/>
      <c r="Z953" s="2"/>
      <c r="AA953" s="2"/>
      <c r="AB953" s="2"/>
      <c r="AC953" s="78"/>
      <c r="AD953" s="2"/>
    </row>
    <row r="954" ht="12.75" customHeight="1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929"/>
      <c r="Z954" s="2"/>
      <c r="AA954" s="2"/>
      <c r="AB954" s="2"/>
      <c r="AC954" s="78"/>
      <c r="AD954" s="2"/>
    </row>
    <row r="955" ht="12.75" customHeight="1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929"/>
      <c r="Z955" s="2"/>
      <c r="AA955" s="2"/>
      <c r="AB955" s="2"/>
      <c r="AC955" s="78"/>
      <c r="AD955" s="2"/>
    </row>
    <row r="956" ht="12.75" customHeight="1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929"/>
      <c r="Z956" s="2"/>
      <c r="AA956" s="2"/>
      <c r="AB956" s="2"/>
      <c r="AC956" s="78"/>
      <c r="AD956" s="2"/>
    </row>
    <row r="957" ht="12.75" customHeight="1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929"/>
      <c r="Z957" s="2"/>
      <c r="AA957" s="2"/>
      <c r="AB957" s="2"/>
      <c r="AC957" s="78"/>
      <c r="AD957" s="2"/>
    </row>
    <row r="958" ht="12.75" customHeight="1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929"/>
      <c r="Z958" s="2"/>
      <c r="AA958" s="2"/>
      <c r="AB958" s="2"/>
      <c r="AC958" s="78"/>
      <c r="AD958" s="2"/>
    </row>
    <row r="959" ht="12.75" customHeight="1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929"/>
      <c r="Z959" s="2"/>
      <c r="AA959" s="2"/>
      <c r="AB959" s="2"/>
      <c r="AC959" s="78"/>
      <c r="AD959" s="2"/>
    </row>
    <row r="960" ht="12.75" customHeight="1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929"/>
      <c r="Z960" s="2"/>
      <c r="AA960" s="2"/>
      <c r="AB960" s="2"/>
      <c r="AC960" s="78"/>
      <c r="AD960" s="2"/>
    </row>
    <row r="961" ht="12.75" customHeight="1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929"/>
      <c r="Z961" s="2"/>
      <c r="AA961" s="2"/>
      <c r="AB961" s="2"/>
      <c r="AC961" s="78"/>
      <c r="AD961" s="2"/>
    </row>
    <row r="962" ht="12.75" customHeight="1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929"/>
      <c r="Z962" s="2"/>
      <c r="AA962" s="2"/>
      <c r="AB962" s="2"/>
      <c r="AC962" s="78"/>
      <c r="AD962" s="2"/>
    </row>
    <row r="963" ht="12.75" customHeight="1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929"/>
      <c r="Z963" s="2"/>
      <c r="AA963" s="2"/>
      <c r="AB963" s="2"/>
      <c r="AC963" s="78"/>
      <c r="AD963" s="2"/>
    </row>
    <row r="964" ht="12.75" customHeight="1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929"/>
      <c r="Z964" s="2"/>
      <c r="AA964" s="2"/>
      <c r="AB964" s="2"/>
      <c r="AC964" s="78"/>
      <c r="AD964" s="2"/>
    </row>
    <row r="965" ht="12.75" customHeight="1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929"/>
      <c r="Z965" s="2"/>
      <c r="AA965" s="2"/>
      <c r="AB965" s="2"/>
      <c r="AC965" s="78"/>
      <c r="AD965" s="2"/>
    </row>
    <row r="966" ht="12.75" customHeight="1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929"/>
      <c r="Z966" s="2"/>
      <c r="AA966" s="2"/>
      <c r="AB966" s="2"/>
      <c r="AC966" s="78"/>
      <c r="AD966" s="2"/>
    </row>
    <row r="967" ht="12.75" customHeight="1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929"/>
      <c r="Z967" s="2"/>
      <c r="AA967" s="2"/>
      <c r="AB967" s="2"/>
      <c r="AC967" s="78"/>
      <c r="AD967" s="2"/>
    </row>
    <row r="968" ht="12.75" customHeight="1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929"/>
      <c r="Z968" s="2"/>
      <c r="AA968" s="2"/>
      <c r="AB968" s="2"/>
      <c r="AC968" s="78"/>
      <c r="AD968" s="2"/>
    </row>
    <row r="969" ht="12.75" customHeight="1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929"/>
      <c r="Z969" s="2"/>
      <c r="AA969" s="2"/>
      <c r="AB969" s="2"/>
      <c r="AC969" s="78"/>
      <c r="AD969" s="2"/>
    </row>
    <row r="970" ht="12.75" customHeight="1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929"/>
      <c r="Z970" s="2"/>
      <c r="AA970" s="2"/>
      <c r="AB970" s="2"/>
      <c r="AC970" s="78"/>
      <c r="AD970" s="2"/>
    </row>
    <row r="971" ht="12.75" customHeight="1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929"/>
      <c r="Z971" s="2"/>
      <c r="AA971" s="2"/>
      <c r="AB971" s="2"/>
      <c r="AC971" s="78"/>
      <c r="AD971" s="2"/>
    </row>
    <row r="972" ht="12.75" customHeight="1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929"/>
      <c r="Z972" s="2"/>
      <c r="AA972" s="2"/>
      <c r="AB972" s="2"/>
      <c r="AC972" s="78"/>
      <c r="AD972" s="2"/>
    </row>
    <row r="973" ht="12.75" customHeight="1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929"/>
      <c r="Z973" s="2"/>
      <c r="AA973" s="2"/>
      <c r="AB973" s="2"/>
      <c r="AC973" s="78"/>
      <c r="AD973" s="2"/>
    </row>
    <row r="974" ht="12.75" customHeight="1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929"/>
      <c r="Z974" s="2"/>
      <c r="AA974" s="2"/>
      <c r="AB974" s="2"/>
      <c r="AC974" s="78"/>
      <c r="AD974" s="2"/>
    </row>
    <row r="975" ht="12.75" customHeight="1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929"/>
      <c r="Z975" s="2"/>
      <c r="AA975" s="2"/>
      <c r="AB975" s="2"/>
      <c r="AC975" s="78"/>
      <c r="AD975" s="2"/>
    </row>
    <row r="976" ht="12.75" customHeight="1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929"/>
      <c r="Z976" s="2"/>
      <c r="AA976" s="2"/>
      <c r="AB976" s="2"/>
      <c r="AC976" s="78"/>
      <c r="AD976" s="2"/>
    </row>
    <row r="977" ht="12.75" customHeight="1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929"/>
      <c r="Z977" s="2"/>
      <c r="AA977" s="2"/>
      <c r="AB977" s="2"/>
      <c r="AC977" s="78"/>
      <c r="AD977" s="2"/>
    </row>
    <row r="978" ht="12.75" customHeight="1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929"/>
      <c r="Z978" s="2"/>
      <c r="AA978" s="2"/>
      <c r="AB978" s="2"/>
      <c r="AC978" s="78"/>
      <c r="AD978" s="2"/>
    </row>
    <row r="979" ht="12.75" customHeight="1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929"/>
      <c r="Z979" s="2"/>
      <c r="AA979" s="2"/>
      <c r="AB979" s="2"/>
      <c r="AC979" s="78"/>
      <c r="AD979" s="2"/>
    </row>
    <row r="980" ht="12.75" customHeight="1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929"/>
      <c r="Z980" s="2"/>
      <c r="AA980" s="2"/>
      <c r="AB980" s="2"/>
      <c r="AC980" s="78"/>
      <c r="AD980" s="2"/>
    </row>
    <row r="981" ht="12.75" customHeight="1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929"/>
      <c r="Z981" s="2"/>
      <c r="AA981" s="2"/>
      <c r="AB981" s="2"/>
      <c r="AC981" s="78"/>
      <c r="AD981" s="2"/>
    </row>
    <row r="982" ht="12.75" customHeight="1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929"/>
      <c r="Z982" s="2"/>
      <c r="AA982" s="2"/>
      <c r="AB982" s="2"/>
      <c r="AC982" s="78"/>
      <c r="AD982" s="2"/>
    </row>
    <row r="983" ht="12.75" customHeight="1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929"/>
      <c r="Z983" s="2"/>
      <c r="AA983" s="2"/>
      <c r="AB983" s="2"/>
      <c r="AC983" s="78"/>
      <c r="AD983" s="2"/>
    </row>
    <row r="984" ht="12.75" customHeight="1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929"/>
      <c r="Z984" s="2"/>
      <c r="AA984" s="2"/>
      <c r="AB984" s="2"/>
      <c r="AC984" s="78"/>
      <c r="AD984" s="2"/>
    </row>
    <row r="985" ht="12.75" customHeight="1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929"/>
      <c r="Z985" s="2"/>
      <c r="AA985" s="2"/>
      <c r="AB985" s="2"/>
      <c r="AC985" s="78"/>
      <c r="AD985" s="2"/>
    </row>
    <row r="986" ht="12.75" customHeight="1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929"/>
      <c r="Z986" s="2"/>
      <c r="AA986" s="2"/>
      <c r="AB986" s="2"/>
      <c r="AC986" s="78"/>
      <c r="AD986" s="2"/>
    </row>
    <row r="987" ht="12.75" customHeight="1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3"/>
      <c r="Y987" s="929"/>
      <c r="Z987" s="2"/>
      <c r="AA987" s="2"/>
      <c r="AB987" s="2"/>
      <c r="AC987" s="78"/>
      <c r="AD987" s="2"/>
    </row>
    <row r="988" ht="12.75" customHeight="1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3"/>
      <c r="Y988" s="929"/>
      <c r="Z988" s="2"/>
      <c r="AA988" s="2"/>
      <c r="AB988" s="2"/>
      <c r="AC988" s="78"/>
      <c r="AD988" s="2"/>
    </row>
    <row r="989" ht="12.75" customHeight="1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3"/>
      <c r="Y989" s="929"/>
      <c r="Z989" s="2"/>
      <c r="AA989" s="2"/>
      <c r="AB989" s="2"/>
      <c r="AC989" s="78"/>
      <c r="AD989" s="2"/>
    </row>
    <row r="990" ht="12.75" customHeight="1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3"/>
      <c r="Y990" s="929"/>
      <c r="Z990" s="2"/>
      <c r="AA990" s="2"/>
      <c r="AB990" s="2"/>
      <c r="AC990" s="78"/>
      <c r="AD990" s="2"/>
    </row>
    <row r="991" ht="12.75" customHeight="1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3"/>
      <c r="Y991" s="929"/>
      <c r="Z991" s="2"/>
      <c r="AA991" s="2"/>
      <c r="AB991" s="2"/>
      <c r="AC991" s="78"/>
      <c r="AD991" s="2"/>
    </row>
    <row r="992" ht="12.75" customHeight="1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3"/>
      <c r="Y992" s="929"/>
      <c r="Z992" s="2"/>
      <c r="AA992" s="2"/>
      <c r="AB992" s="2"/>
      <c r="AC992" s="78"/>
      <c r="AD992" s="2"/>
    </row>
    <row r="993" ht="12.75" customHeight="1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3"/>
      <c r="Y993" s="929"/>
      <c r="Z993" s="2"/>
      <c r="AA993" s="2"/>
      <c r="AB993" s="2"/>
      <c r="AC993" s="78"/>
      <c r="AD993" s="2"/>
    </row>
    <row r="994" ht="12.75" customHeight="1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3"/>
      <c r="Y994" s="929"/>
      <c r="Z994" s="2"/>
      <c r="AA994" s="2"/>
      <c r="AB994" s="2"/>
      <c r="AC994" s="78"/>
      <c r="AD994" s="2"/>
    </row>
    <row r="995" ht="12.75" customHeight="1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3"/>
      <c r="Y995" s="929"/>
      <c r="Z995" s="2"/>
      <c r="AA995" s="2"/>
      <c r="AB995" s="2"/>
      <c r="AC995" s="78"/>
      <c r="AD995" s="2"/>
    </row>
    <row r="996" ht="12.75" customHeight="1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3"/>
      <c r="Y996" s="929"/>
      <c r="Z996" s="2"/>
      <c r="AA996" s="2"/>
      <c r="AB996" s="2"/>
      <c r="AC996" s="78"/>
      <c r="AD996" s="2"/>
    </row>
    <row r="997" ht="12.75" customHeight="1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3"/>
      <c r="Y997" s="929"/>
      <c r="Z997" s="2"/>
      <c r="AA997" s="2"/>
      <c r="AB997" s="2"/>
      <c r="AC997" s="78"/>
      <c r="AD997" s="2"/>
    </row>
    <row r="998" ht="12.75" customHeight="1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3"/>
      <c r="Y998" s="929"/>
      <c r="Z998" s="2"/>
      <c r="AA998" s="2"/>
      <c r="AB998" s="2"/>
      <c r="AC998" s="78"/>
      <c r="AD998" s="2"/>
    </row>
    <row r="999" ht="12.75" customHeight="1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3"/>
      <c r="Y999" s="929"/>
      <c r="Z999" s="2"/>
      <c r="AA999" s="2"/>
      <c r="AB999" s="2"/>
      <c r="AC999" s="78"/>
      <c r="AD999" s="2"/>
    </row>
    <row r="1000" ht="12.75" customHeight="1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3"/>
      <c r="Y1000" s="929"/>
      <c r="Z1000" s="2"/>
      <c r="AA1000" s="2"/>
      <c r="AB1000" s="2"/>
      <c r="AC1000" s="78"/>
      <c r="AD1000" s="2"/>
    </row>
  </sheetData>
  <mergeCells count="51">
    <mergeCell ref="A4:I4"/>
    <mergeCell ref="A5:I5"/>
    <mergeCell ref="A6:I6"/>
    <mergeCell ref="A9:C11"/>
    <mergeCell ref="F9:H9"/>
    <mergeCell ref="A47:I47"/>
    <mergeCell ref="F49:H49"/>
    <mergeCell ref="A49:C51"/>
    <mergeCell ref="B60:C60"/>
    <mergeCell ref="B75:C75"/>
    <mergeCell ref="B76:C76"/>
    <mergeCell ref="A87:I87"/>
    <mergeCell ref="A89:C91"/>
    <mergeCell ref="F89:H89"/>
    <mergeCell ref="A128:I128"/>
    <mergeCell ref="A130:C132"/>
    <mergeCell ref="F130:H130"/>
    <mergeCell ref="A169:I169"/>
    <mergeCell ref="A171:C173"/>
    <mergeCell ref="F171:H171"/>
    <mergeCell ref="A210:I210"/>
    <mergeCell ref="A212:C214"/>
    <mergeCell ref="F212:H212"/>
    <mergeCell ref="A250:I250"/>
    <mergeCell ref="A252:C254"/>
    <mergeCell ref="F252:H252"/>
    <mergeCell ref="A292:I292"/>
    <mergeCell ref="F294:H294"/>
    <mergeCell ref="A294:C296"/>
    <mergeCell ref="B311:C311"/>
    <mergeCell ref="B313:C313"/>
    <mergeCell ref="B314:C314"/>
    <mergeCell ref="B318:C318"/>
    <mergeCell ref="B319:C319"/>
    <mergeCell ref="B321:C321"/>
    <mergeCell ref="B322:C322"/>
    <mergeCell ref="B323:C323"/>
    <mergeCell ref="B324:C324"/>
    <mergeCell ref="A332:I332"/>
    <mergeCell ref="A334:C336"/>
    <mergeCell ref="F334:H334"/>
    <mergeCell ref="A373:I373"/>
    <mergeCell ref="H398:I398"/>
    <mergeCell ref="H399:I399"/>
    <mergeCell ref="A375:C377"/>
    <mergeCell ref="F375:H375"/>
    <mergeCell ref="G394:H394"/>
    <mergeCell ref="A398:B398"/>
    <mergeCell ref="C398:F398"/>
    <mergeCell ref="A399:B399"/>
    <mergeCell ref="C399:F399"/>
  </mergeCells>
  <printOptions/>
  <pageMargins bottom="0.5905511811023622" footer="0.0" header="0.0" left="1.1023622047244095" right="0.11811023622047244" top="0.7480314960629921"/>
  <pageSetup orientation="landscape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13"/>
    <col customWidth="1" min="2" max="2" width="26.25"/>
    <col customWidth="1" min="3" max="3" width="26.5"/>
    <col customWidth="1" min="4" max="4" width="10.75"/>
    <col customWidth="1" min="5" max="5" width="11.75"/>
    <col customWidth="1" hidden="1" min="6" max="6" width="12.13"/>
    <col customWidth="1" hidden="1" min="7" max="7" width="13.38"/>
    <col customWidth="1" min="8" max="8" width="12.13"/>
    <col customWidth="1" min="9" max="10" width="12.0"/>
    <col customWidth="1" min="11" max="11" width="5.75"/>
    <col customWidth="1" min="12" max="12" width="6.38"/>
    <col customWidth="1" min="13" max="13" width="10.13"/>
    <col customWidth="1" min="14" max="14" width="8.88"/>
    <col customWidth="1" min="15" max="15" width="15.38"/>
    <col customWidth="1" min="16" max="26" width="8.0"/>
  </cols>
  <sheetData>
    <row r="1" ht="12.75" customHeight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 ht="12.75" customHeight="1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 ht="12.75" customHeight="1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 ht="12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1014"/>
      <c r="M7" s="1015"/>
      <c r="N7" s="4"/>
      <c r="O7" s="4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75" customHeight="1">
      <c r="A8" s="79" t="s">
        <v>941</v>
      </c>
      <c r="B8" s="79"/>
      <c r="C8" s="79"/>
      <c r="D8" s="79"/>
      <c r="E8" s="6"/>
      <c r="F8" s="79"/>
      <c r="G8" s="79"/>
      <c r="H8" s="73"/>
      <c r="I8" s="79"/>
      <c r="J8" s="79"/>
      <c r="K8" s="79"/>
      <c r="L8" s="1014"/>
      <c r="M8" s="1015"/>
      <c r="N8" s="4"/>
      <c r="O8" s="4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2.75" customHeight="1">
      <c r="A9" s="1016" t="s">
        <v>6</v>
      </c>
      <c r="B9" s="12"/>
      <c r="C9" s="13"/>
      <c r="D9" s="1017" t="s">
        <v>7</v>
      </c>
      <c r="E9" s="14" t="s">
        <v>8</v>
      </c>
      <c r="F9" s="15" t="s">
        <v>9</v>
      </c>
      <c r="G9" s="12"/>
      <c r="H9" s="13"/>
      <c r="I9" s="14" t="s">
        <v>10</v>
      </c>
      <c r="J9" s="93"/>
      <c r="K9" s="93"/>
      <c r="L9" s="1018"/>
      <c r="M9" s="1019"/>
      <c r="N9" s="4"/>
      <c r="O9" s="4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2.75" customHeight="1">
      <c r="A10" s="18"/>
      <c r="C10" s="19"/>
      <c r="D10" s="712" t="s">
        <v>11</v>
      </c>
      <c r="E10" s="21" t="s">
        <v>12</v>
      </c>
      <c r="F10" s="21" t="s">
        <v>13</v>
      </c>
      <c r="G10" s="22" t="s">
        <v>14</v>
      </c>
      <c r="H10" s="21" t="s">
        <v>15</v>
      </c>
      <c r="I10" s="21" t="s">
        <v>16</v>
      </c>
      <c r="J10" s="93"/>
      <c r="K10" s="93"/>
      <c r="L10" s="1014"/>
      <c r="M10" s="876"/>
      <c r="N10" s="10"/>
      <c r="O10" s="4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2.75" customHeight="1">
      <c r="A11" s="23"/>
      <c r="B11" s="24"/>
      <c r="C11" s="25"/>
      <c r="D11" s="1020"/>
      <c r="E11" s="26" t="s">
        <v>17</v>
      </c>
      <c r="F11" s="27" t="s">
        <v>17</v>
      </c>
      <c r="G11" s="27" t="s">
        <v>18</v>
      </c>
      <c r="H11" s="27" t="s">
        <v>18</v>
      </c>
      <c r="I11" s="27" t="s">
        <v>18</v>
      </c>
      <c r="J11" s="66"/>
      <c r="K11" s="66"/>
      <c r="L11" s="1018"/>
      <c r="M11" s="917"/>
      <c r="N11" s="10"/>
      <c r="O11" s="4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2.75" customHeight="1">
      <c r="A12" s="193" t="s">
        <v>20</v>
      </c>
      <c r="B12" s="79"/>
      <c r="C12" s="74"/>
      <c r="D12" s="79"/>
      <c r="E12" s="32"/>
      <c r="F12" s="79"/>
      <c r="G12" s="1021"/>
      <c r="H12" s="705"/>
      <c r="I12" s="705"/>
      <c r="J12" s="79"/>
      <c r="K12" s="79"/>
      <c r="L12" s="1014"/>
      <c r="M12" s="1015"/>
      <c r="N12" s="10"/>
      <c r="O12" s="4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2.75" customHeight="1">
      <c r="A13" s="193"/>
      <c r="B13" s="79" t="s">
        <v>22</v>
      </c>
      <c r="C13" s="74"/>
      <c r="D13" s="74"/>
      <c r="E13" s="75"/>
      <c r="F13" s="74"/>
      <c r="G13" s="74"/>
      <c r="H13" s="705"/>
      <c r="I13" s="705"/>
      <c r="J13" s="79"/>
      <c r="K13" s="79"/>
      <c r="L13" s="1014"/>
      <c r="M13" s="1015"/>
      <c r="N13" s="10">
        <v>20.0</v>
      </c>
      <c r="O13" s="4" t="s">
        <v>19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2.75" customHeight="1">
      <c r="A14" s="193"/>
      <c r="B14" s="79" t="s">
        <v>331</v>
      </c>
      <c r="C14" s="74"/>
      <c r="D14" s="659" t="s">
        <v>25</v>
      </c>
      <c r="E14" s="460">
        <v>5350052.09</v>
      </c>
      <c r="F14" s="732">
        <v>2865824.41</v>
      </c>
      <c r="G14" s="732">
        <f>H14-F14</f>
        <v>3434384.59</v>
      </c>
      <c r="H14" s="36">
        <v>6300209.0</v>
      </c>
      <c r="I14" s="36">
        <v>6747000.0</v>
      </c>
      <c r="J14" s="37"/>
      <c r="K14" s="37"/>
      <c r="L14" s="1014"/>
      <c r="M14" s="1015"/>
      <c r="N14" s="1022">
        <v>8.0</v>
      </c>
      <c r="O14" s="4" t="s">
        <v>21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2.75" customHeight="1">
      <c r="A15" s="193"/>
      <c r="B15" s="79" t="s">
        <v>942</v>
      </c>
      <c r="C15" s="74"/>
      <c r="D15" s="659" t="s">
        <v>25</v>
      </c>
      <c r="E15" s="1023">
        <v>0.0</v>
      </c>
      <c r="F15" s="1023">
        <v>0.0</v>
      </c>
      <c r="G15" s="1023">
        <v>0.0</v>
      </c>
      <c r="H15" s="1023">
        <v>0.0</v>
      </c>
      <c r="I15" s="36">
        <v>3451.0</v>
      </c>
      <c r="J15" s="37"/>
      <c r="K15" s="37"/>
      <c r="L15" s="1024"/>
      <c r="M15" s="1025"/>
      <c r="N15" s="255">
        <f>N13+N14</f>
        <v>28</v>
      </c>
      <c r="O15" s="4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2.75" customHeight="1">
      <c r="A16" s="193"/>
      <c r="B16" s="79" t="s">
        <v>943</v>
      </c>
      <c r="C16" s="74"/>
      <c r="D16" s="1026" t="s">
        <v>28</v>
      </c>
      <c r="E16" s="460">
        <v>1133421.84</v>
      </c>
      <c r="F16" s="366">
        <v>614005.12</v>
      </c>
      <c r="G16" s="732">
        <f t="shared" ref="G16:G33" si="1">H16-F16</f>
        <v>829558.88</v>
      </c>
      <c r="H16" s="81">
        <v>1443564.0</v>
      </c>
      <c r="I16" s="81">
        <v>1504968.0</v>
      </c>
      <c r="J16" s="83"/>
      <c r="K16" s="83"/>
      <c r="L16" s="1024"/>
      <c r="M16" s="1025"/>
      <c r="N16" s="1027"/>
      <c r="O16" s="118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2.75" customHeight="1">
      <c r="A17" s="188"/>
      <c r="B17" s="73" t="s">
        <v>572</v>
      </c>
      <c r="C17" s="74"/>
      <c r="D17" s="659" t="s">
        <v>30</v>
      </c>
      <c r="E17" s="460">
        <v>567546.35</v>
      </c>
      <c r="F17" s="732">
        <v>283273.14</v>
      </c>
      <c r="G17" s="732">
        <f t="shared" si="1"/>
        <v>388726.86</v>
      </c>
      <c r="H17" s="605">
        <v>672000.0</v>
      </c>
      <c r="I17" s="605">
        <v>672000.0</v>
      </c>
      <c r="J17" s="1028"/>
      <c r="K17" s="1028"/>
      <c r="L17" s="1029"/>
      <c r="M17" s="1030"/>
      <c r="N17" s="1027"/>
      <c r="O17" s="1031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2.75" customHeight="1">
      <c r="A18" s="188"/>
      <c r="B18" s="73" t="s">
        <v>584</v>
      </c>
      <c r="C18" s="74"/>
      <c r="D18" s="659" t="s">
        <v>32</v>
      </c>
      <c r="E18" s="460">
        <v>96900.0</v>
      </c>
      <c r="F18" s="732">
        <v>40375.0</v>
      </c>
      <c r="G18" s="732">
        <f t="shared" si="1"/>
        <v>56525</v>
      </c>
      <c r="H18" s="36">
        <v>96900.0</v>
      </c>
      <c r="I18" s="36">
        <v>96900.0</v>
      </c>
      <c r="J18" s="37"/>
      <c r="K18" s="37"/>
      <c r="L18" s="1029"/>
      <c r="M18" s="1030"/>
      <c r="N18" s="1027"/>
      <c r="O18" s="4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2.75" customHeight="1">
      <c r="A19" s="188"/>
      <c r="B19" s="73" t="s">
        <v>585</v>
      </c>
      <c r="C19" s="74"/>
      <c r="D19" s="659" t="s">
        <v>34</v>
      </c>
      <c r="E19" s="460">
        <v>0.0</v>
      </c>
      <c r="F19" s="732">
        <v>0.0</v>
      </c>
      <c r="G19" s="732">
        <f t="shared" si="1"/>
        <v>96900</v>
      </c>
      <c r="H19" s="36">
        <v>96900.0</v>
      </c>
      <c r="I19" s="36">
        <v>96900.0</v>
      </c>
      <c r="J19" s="37"/>
      <c r="K19" s="37"/>
      <c r="L19" s="1029"/>
      <c r="M19" s="1030"/>
      <c r="N19" s="4"/>
      <c r="O19" s="4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2.75" customHeight="1">
      <c r="A20" s="188"/>
      <c r="B20" s="73" t="s">
        <v>367</v>
      </c>
      <c r="C20" s="74"/>
      <c r="D20" s="659" t="s">
        <v>36</v>
      </c>
      <c r="E20" s="460">
        <v>144000.0</v>
      </c>
      <c r="F20" s="732">
        <v>138000.0</v>
      </c>
      <c r="G20" s="732">
        <f t="shared" si="1"/>
        <v>30000</v>
      </c>
      <c r="H20" s="605">
        <v>168000.0</v>
      </c>
      <c r="I20" s="605">
        <v>168000.0</v>
      </c>
      <c r="J20" s="1028"/>
      <c r="K20" s="1028"/>
      <c r="L20" s="1014"/>
      <c r="M20" s="1015"/>
      <c r="N20" s="4"/>
      <c r="O20" s="4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2.75" customHeight="1">
      <c r="A21" s="188"/>
      <c r="B21" s="73" t="s">
        <v>37</v>
      </c>
      <c r="C21" s="74" t="s">
        <v>944</v>
      </c>
      <c r="D21" s="659" t="s">
        <v>38</v>
      </c>
      <c r="E21" s="460">
        <v>120000.0</v>
      </c>
      <c r="F21" s="732">
        <v>0.0</v>
      </c>
      <c r="G21" s="732">
        <f t="shared" si="1"/>
        <v>140000</v>
      </c>
      <c r="H21" s="36">
        <v>140000.0</v>
      </c>
      <c r="I21" s="36">
        <v>140000.0</v>
      </c>
      <c r="J21" s="37"/>
      <c r="K21" s="37"/>
      <c r="L21" s="1014"/>
      <c r="M21" s="1015"/>
      <c r="N21" s="4"/>
      <c r="O21" s="4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2.75" customHeight="1">
      <c r="A22" s="188"/>
      <c r="B22" s="73" t="s">
        <v>39</v>
      </c>
      <c r="C22" s="74"/>
      <c r="D22" s="659" t="s">
        <v>38</v>
      </c>
      <c r="E22" s="460">
        <v>240000.0</v>
      </c>
      <c r="F22" s="732">
        <v>0.0</v>
      </c>
      <c r="G22" s="732">
        <f t="shared" si="1"/>
        <v>0</v>
      </c>
      <c r="H22" s="191">
        <v>0.0</v>
      </c>
      <c r="I22" s="191">
        <v>0.0</v>
      </c>
      <c r="J22" s="37"/>
      <c r="K22" s="37"/>
      <c r="L22" s="1014"/>
      <c r="M22" s="1015"/>
      <c r="N22" s="4"/>
      <c r="O22" s="4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2.75" customHeight="1">
      <c r="A23" s="188"/>
      <c r="B23" s="73" t="s">
        <v>573</v>
      </c>
      <c r="C23" s="74"/>
      <c r="D23" s="654" t="s">
        <v>517</v>
      </c>
      <c r="E23" s="460">
        <v>0.0</v>
      </c>
      <c r="F23" s="732">
        <v>0.0</v>
      </c>
      <c r="G23" s="732">
        <f t="shared" si="1"/>
        <v>151000</v>
      </c>
      <c r="H23" s="191">
        <v>151000.0</v>
      </c>
      <c r="I23" s="191">
        <v>0.0</v>
      </c>
      <c r="J23" s="37"/>
      <c r="K23" s="37"/>
      <c r="L23" s="1014"/>
      <c r="M23" s="1015"/>
      <c r="N23" s="4"/>
      <c r="O23" s="4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2.75" customHeight="1">
      <c r="A24" s="109"/>
      <c r="B24" s="587" t="s">
        <v>40</v>
      </c>
      <c r="C24" s="595"/>
      <c r="D24" s="594" t="s">
        <v>41</v>
      </c>
      <c r="E24" s="345">
        <v>15000.0</v>
      </c>
      <c r="F24" s="604">
        <v>10000.0</v>
      </c>
      <c r="G24" s="732">
        <f t="shared" si="1"/>
        <v>5000</v>
      </c>
      <c r="H24" s="604">
        <v>15000.0</v>
      </c>
      <c r="I24" s="604">
        <v>20000.0</v>
      </c>
      <c r="J24" s="348"/>
      <c r="K24" s="348"/>
      <c r="L24" s="1014"/>
      <c r="M24" s="1015"/>
      <c r="N24" s="4"/>
      <c r="O24" s="4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2.75" customHeight="1">
      <c r="A25" s="188"/>
      <c r="B25" s="73" t="s">
        <v>44</v>
      </c>
      <c r="C25" s="74"/>
      <c r="D25" s="659" t="s">
        <v>45</v>
      </c>
      <c r="E25" s="460">
        <v>548548.0</v>
      </c>
      <c r="F25" s="732">
        <v>588829.0</v>
      </c>
      <c r="G25" s="732">
        <f t="shared" si="1"/>
        <v>75207</v>
      </c>
      <c r="H25" s="36">
        <v>664036.0</v>
      </c>
      <c r="I25" s="36">
        <v>688201.0</v>
      </c>
      <c r="J25" s="37"/>
      <c r="K25" s="37"/>
      <c r="L25" s="1014"/>
      <c r="M25" s="1015"/>
      <c r="N25" s="4"/>
      <c r="O25" s="4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2.75" customHeight="1">
      <c r="A26" s="188"/>
      <c r="B26" s="73" t="s">
        <v>46</v>
      </c>
      <c r="C26" s="74"/>
      <c r="D26" s="659" t="s">
        <v>45</v>
      </c>
      <c r="E26" s="460">
        <v>548548.0</v>
      </c>
      <c r="F26" s="732">
        <v>0.0</v>
      </c>
      <c r="G26" s="732">
        <f t="shared" si="1"/>
        <v>664036</v>
      </c>
      <c r="H26" s="36">
        <v>664036.0</v>
      </c>
      <c r="I26" s="36">
        <v>688201.0</v>
      </c>
      <c r="J26" s="37"/>
      <c r="K26" s="37"/>
      <c r="L26" s="1014"/>
      <c r="M26" s="1015"/>
      <c r="N26" s="4"/>
      <c r="O26" s="4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2.75" customHeight="1">
      <c r="A27" s="188"/>
      <c r="B27" s="73" t="s">
        <v>47</v>
      </c>
      <c r="C27" s="74"/>
      <c r="D27" s="659" t="s">
        <v>48</v>
      </c>
      <c r="E27" s="460">
        <v>120000.0</v>
      </c>
      <c r="F27" s="732">
        <v>0.0</v>
      </c>
      <c r="G27" s="732">
        <f t="shared" si="1"/>
        <v>140000</v>
      </c>
      <c r="H27" s="605">
        <v>140000.0</v>
      </c>
      <c r="I27" s="605">
        <v>140000.0</v>
      </c>
      <c r="J27" s="1028"/>
      <c r="K27" s="1028"/>
      <c r="L27" s="1014"/>
      <c r="M27" s="1015"/>
      <c r="N27" s="4"/>
      <c r="O27" s="4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2.75" customHeight="1">
      <c r="A28" s="188"/>
      <c r="B28" s="73" t="s">
        <v>435</v>
      </c>
      <c r="C28" s="74"/>
      <c r="D28" s="659" t="s">
        <v>52</v>
      </c>
      <c r="E28" s="460">
        <v>784924.82</v>
      </c>
      <c r="F28" s="732">
        <v>337923.16</v>
      </c>
      <c r="G28" s="732">
        <f t="shared" si="1"/>
        <v>617839.84</v>
      </c>
      <c r="H28" s="36">
        <v>955763.0</v>
      </c>
      <c r="I28" s="36">
        <v>990650.0</v>
      </c>
      <c r="J28" s="37"/>
      <c r="K28" s="37"/>
      <c r="L28" s="1024"/>
      <c r="M28" s="1025"/>
      <c r="N28" s="4"/>
      <c r="O28" s="1031"/>
      <c r="P28" s="2"/>
      <c r="Q28" s="2">
        <f>8+5+9+7</f>
        <v>29</v>
      </c>
      <c r="R28" s="2"/>
      <c r="S28" s="2"/>
      <c r="T28" s="2"/>
      <c r="U28" s="2"/>
      <c r="V28" s="2"/>
      <c r="W28" s="2"/>
      <c r="X28" s="2"/>
      <c r="Y28" s="2"/>
      <c r="Z28" s="2"/>
    </row>
    <row r="29" ht="12.75" customHeight="1">
      <c r="A29" s="188"/>
      <c r="B29" s="73" t="s">
        <v>370</v>
      </c>
      <c r="C29" s="74"/>
      <c r="D29" s="659" t="s">
        <v>54</v>
      </c>
      <c r="E29" s="460">
        <v>28900.0</v>
      </c>
      <c r="F29" s="732">
        <v>12400.0</v>
      </c>
      <c r="G29" s="732">
        <f t="shared" si="1"/>
        <v>21200</v>
      </c>
      <c r="H29" s="605">
        <v>33600.0</v>
      </c>
      <c r="I29" s="605">
        <v>50400.0</v>
      </c>
      <c r="J29" s="1028"/>
      <c r="K29" s="1028"/>
      <c r="L29" s="1014"/>
      <c r="M29" s="1015"/>
      <c r="N29" s="4"/>
      <c r="O29" s="1031"/>
      <c r="P29" s="2"/>
      <c r="Q29" s="2">
        <f>+Q28+8</f>
        <v>37</v>
      </c>
      <c r="R29" s="2"/>
      <c r="S29" s="2"/>
      <c r="T29" s="2"/>
      <c r="U29" s="2"/>
      <c r="V29" s="2"/>
      <c r="W29" s="2"/>
      <c r="X29" s="2"/>
      <c r="Y29" s="2"/>
      <c r="Z29" s="2"/>
    </row>
    <row r="30" ht="12.75" customHeight="1">
      <c r="A30" s="188"/>
      <c r="B30" s="73" t="s">
        <v>55</v>
      </c>
      <c r="C30" s="74"/>
      <c r="D30" s="659" t="s">
        <v>56</v>
      </c>
      <c r="E30" s="460">
        <v>77916.6</v>
      </c>
      <c r="F30" s="732">
        <v>40754.28</v>
      </c>
      <c r="G30" s="732">
        <f t="shared" si="1"/>
        <v>69868.72</v>
      </c>
      <c r="H30" s="36">
        <v>110623.0</v>
      </c>
      <c r="I30" s="36">
        <v>136513.0</v>
      </c>
      <c r="J30" s="37"/>
      <c r="K30" s="37"/>
      <c r="L30" s="1024"/>
      <c r="M30" s="1025"/>
      <c r="N30" s="4"/>
      <c r="O30" s="118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2.75" customHeight="1">
      <c r="A31" s="188"/>
      <c r="B31" s="73" t="s">
        <v>57</v>
      </c>
      <c r="C31" s="74"/>
      <c r="D31" s="659" t="s">
        <v>58</v>
      </c>
      <c r="E31" s="460">
        <v>28900.0</v>
      </c>
      <c r="F31" s="732">
        <v>12100.0</v>
      </c>
      <c r="G31" s="732">
        <f t="shared" si="1"/>
        <v>21500</v>
      </c>
      <c r="H31" s="605">
        <v>33600.0</v>
      </c>
      <c r="I31" s="605">
        <f>100*12*28</f>
        <v>33600</v>
      </c>
      <c r="J31" s="1028"/>
      <c r="K31" s="1028"/>
      <c r="L31" s="1014"/>
      <c r="M31" s="1015"/>
      <c r="N31" s="4"/>
      <c r="O31" s="4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2.75" customHeight="1">
      <c r="A32" s="188"/>
      <c r="B32" s="73" t="s">
        <v>49</v>
      </c>
      <c r="C32" s="74"/>
      <c r="D32" s="659" t="s">
        <v>50</v>
      </c>
      <c r="E32" s="459">
        <v>0.0</v>
      </c>
      <c r="F32" s="732">
        <v>0.0</v>
      </c>
      <c r="G32" s="732">
        <f t="shared" si="1"/>
        <v>84000</v>
      </c>
      <c r="H32" s="732">
        <v>84000.0</v>
      </c>
      <c r="I32" s="732">
        <v>0.0</v>
      </c>
      <c r="J32" s="1028"/>
      <c r="K32" s="1028"/>
      <c r="L32" s="1014"/>
      <c r="M32" s="1015"/>
      <c r="N32" s="4"/>
      <c r="O32" s="4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2.75" customHeight="1">
      <c r="A33" s="188"/>
      <c r="B33" s="73" t="s">
        <v>59</v>
      </c>
      <c r="C33" s="74"/>
      <c r="D33" s="74" t="s">
        <v>60</v>
      </c>
      <c r="E33" s="459">
        <v>576000.0</v>
      </c>
      <c r="F33" s="732">
        <v>0.0</v>
      </c>
      <c r="G33" s="732">
        <f t="shared" si="1"/>
        <v>0</v>
      </c>
      <c r="H33" s="732">
        <v>0.0</v>
      </c>
      <c r="I33" s="732">
        <v>0.0</v>
      </c>
      <c r="J33" s="1028"/>
      <c r="K33" s="1028"/>
      <c r="L33" s="1014"/>
      <c r="M33" s="1015"/>
      <c r="N33" s="4"/>
      <c r="O33" s="4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2.75" customHeight="1">
      <c r="A34" s="1032"/>
      <c r="B34" s="599" t="s">
        <v>61</v>
      </c>
      <c r="C34" s="1033"/>
      <c r="D34" s="1033"/>
      <c r="E34" s="417">
        <f t="shared" ref="E34:I34" si="2">SUM(E14:E33)</f>
        <v>10380657.7</v>
      </c>
      <c r="F34" s="417">
        <f t="shared" si="2"/>
        <v>4943484.11</v>
      </c>
      <c r="G34" s="417">
        <f t="shared" si="2"/>
        <v>6825746.89</v>
      </c>
      <c r="H34" s="417">
        <f t="shared" si="2"/>
        <v>11769231</v>
      </c>
      <c r="I34" s="417">
        <f t="shared" si="2"/>
        <v>12176784</v>
      </c>
      <c r="J34" s="37"/>
      <c r="K34" s="37"/>
      <c r="L34" s="1034">
        <f>(I34-H34)/H34</f>
        <v>0.0346286856</v>
      </c>
      <c r="M34" s="1035"/>
      <c r="N34" s="4"/>
      <c r="O34" s="1031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3.5" customHeight="1">
      <c r="A35" s="206"/>
      <c r="B35" s="73" t="s">
        <v>62</v>
      </c>
      <c r="C35" s="74"/>
      <c r="D35" s="74"/>
      <c r="E35" s="31"/>
      <c r="F35" s="74"/>
      <c r="G35" s="74"/>
      <c r="H35" s="31"/>
      <c r="I35" s="31"/>
      <c r="J35" s="6"/>
      <c r="K35" s="6"/>
      <c r="L35" s="1014" t="s">
        <v>63</v>
      </c>
      <c r="M35" s="876"/>
      <c r="N35" s="4"/>
      <c r="O35" s="4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3.5" customHeight="1">
      <c r="A36" s="206"/>
      <c r="B36" s="73" t="s">
        <v>341</v>
      </c>
      <c r="C36" s="74"/>
      <c r="D36" s="659" t="s">
        <v>65</v>
      </c>
      <c r="E36" s="36">
        <v>488100.92</v>
      </c>
      <c r="F36" s="732">
        <v>56660.0</v>
      </c>
      <c r="G36" s="732">
        <f t="shared" ref="G36:G43" si="3">H36-F36</f>
        <v>643340</v>
      </c>
      <c r="H36" s="58">
        <v>700000.0</v>
      </c>
      <c r="I36" s="58">
        <v>600000.0</v>
      </c>
      <c r="J36" s="59"/>
      <c r="K36" s="59"/>
      <c r="L36" s="1036"/>
      <c r="M36" s="928"/>
      <c r="N36" s="151"/>
      <c r="O36" s="4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3.5" customHeight="1">
      <c r="A37" s="206"/>
      <c r="B37" s="73" t="s">
        <v>396</v>
      </c>
      <c r="C37" s="74"/>
      <c r="D37" s="659" t="s">
        <v>69</v>
      </c>
      <c r="E37" s="36">
        <v>19200.0</v>
      </c>
      <c r="F37" s="732">
        <v>0.0</v>
      </c>
      <c r="G37" s="732">
        <f t="shared" si="3"/>
        <v>180000</v>
      </c>
      <c r="H37" s="58">
        <v>180000.0</v>
      </c>
      <c r="I37" s="58">
        <v>150000.0</v>
      </c>
      <c r="J37" s="59"/>
      <c r="K37" s="59"/>
      <c r="L37" s="1036"/>
      <c r="M37" s="928"/>
      <c r="N37" s="151"/>
      <c r="O37" s="4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3.5" customHeight="1">
      <c r="A38" s="206"/>
      <c r="B38" s="73" t="s">
        <v>73</v>
      </c>
      <c r="C38" s="74"/>
      <c r="D38" s="659" t="s">
        <v>74</v>
      </c>
      <c r="E38" s="36">
        <v>266930.0</v>
      </c>
      <c r="F38" s="732">
        <v>48141.36</v>
      </c>
      <c r="G38" s="732">
        <f t="shared" si="3"/>
        <v>201858.64</v>
      </c>
      <c r="H38" s="58">
        <v>250000.0</v>
      </c>
      <c r="I38" s="58">
        <v>300000.0</v>
      </c>
      <c r="J38" s="59"/>
      <c r="K38" s="59" t="s">
        <v>96</v>
      </c>
      <c r="L38" s="1036"/>
      <c r="M38" s="928"/>
      <c r="N38" s="151"/>
      <c r="O38" s="4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3.5" customHeight="1">
      <c r="A39" s="206"/>
      <c r="B39" s="73" t="s">
        <v>75</v>
      </c>
      <c r="C39" s="74"/>
      <c r="D39" s="659" t="s">
        <v>76</v>
      </c>
      <c r="E39" s="36">
        <v>94827.6</v>
      </c>
      <c r="F39" s="732">
        <v>151000.0</v>
      </c>
      <c r="G39" s="732">
        <f t="shared" si="3"/>
        <v>0</v>
      </c>
      <c r="H39" s="58">
        <v>151000.0</v>
      </c>
      <c r="I39" s="58">
        <v>89000.0</v>
      </c>
      <c r="J39" s="59"/>
      <c r="K39" s="59"/>
      <c r="L39" s="1036"/>
      <c r="M39" s="928"/>
      <c r="N39" s="151"/>
      <c r="O39" s="4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3.5" customHeight="1">
      <c r="A40" s="206"/>
      <c r="B40" s="73" t="s">
        <v>945</v>
      </c>
      <c r="C40" s="74"/>
      <c r="D40" s="659" t="s">
        <v>152</v>
      </c>
      <c r="E40" s="36">
        <v>3232.65</v>
      </c>
      <c r="F40" s="732">
        <v>3189.0</v>
      </c>
      <c r="G40" s="732">
        <f t="shared" si="3"/>
        <v>1811</v>
      </c>
      <c r="H40" s="58">
        <v>5000.0</v>
      </c>
      <c r="I40" s="58">
        <v>15000.0</v>
      </c>
      <c r="J40" s="59"/>
      <c r="K40" s="59"/>
      <c r="L40" s="1036"/>
      <c r="M40" s="928"/>
      <c r="N40" s="151"/>
      <c r="O40" s="4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3.5" customHeight="1">
      <c r="A41" s="206"/>
      <c r="B41" s="73" t="s">
        <v>403</v>
      </c>
      <c r="C41" s="74"/>
      <c r="D41" s="659" t="s">
        <v>80</v>
      </c>
      <c r="E41" s="36">
        <v>0.0</v>
      </c>
      <c r="F41" s="732">
        <v>0.0</v>
      </c>
      <c r="G41" s="732">
        <f t="shared" si="3"/>
        <v>1000</v>
      </c>
      <c r="H41" s="58">
        <v>1000.0</v>
      </c>
      <c r="I41" s="58">
        <v>1000.0</v>
      </c>
      <c r="J41" s="59"/>
      <c r="K41" s="59"/>
      <c r="L41" s="1036"/>
      <c r="M41" s="928"/>
      <c r="N41" s="151"/>
      <c r="O41" s="4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3.5" customHeight="1">
      <c r="A42" s="206"/>
      <c r="B42" s="73" t="s">
        <v>81</v>
      </c>
      <c r="C42" s="74"/>
      <c r="D42" s="659" t="s">
        <v>82</v>
      </c>
      <c r="E42" s="36">
        <v>11536.91</v>
      </c>
      <c r="F42" s="605">
        <v>2097.62</v>
      </c>
      <c r="G42" s="732">
        <f t="shared" si="3"/>
        <v>15902.38</v>
      </c>
      <c r="H42" s="58">
        <v>18000.0</v>
      </c>
      <c r="I42" s="58">
        <v>18000.0</v>
      </c>
      <c r="J42" s="59"/>
      <c r="K42" s="59"/>
      <c r="L42" s="1036"/>
      <c r="M42" s="928"/>
      <c r="N42" s="151"/>
      <c r="O42" s="4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3.5" customHeight="1">
      <c r="A43" s="210"/>
      <c r="B43" s="706" t="s">
        <v>83</v>
      </c>
      <c r="C43" s="707"/>
      <c r="D43" s="1037" t="s">
        <v>82</v>
      </c>
      <c r="E43" s="65">
        <v>171400.0</v>
      </c>
      <c r="F43" s="1038">
        <v>73500.0</v>
      </c>
      <c r="G43" s="724">
        <f t="shared" si="3"/>
        <v>102900</v>
      </c>
      <c r="H43" s="508">
        <v>176400.0</v>
      </c>
      <c r="I43" s="508">
        <v>176400.0</v>
      </c>
      <c r="J43" s="59"/>
      <c r="K43" s="59"/>
      <c r="L43" s="1036"/>
      <c r="M43" s="928"/>
      <c r="N43" s="151"/>
      <c r="O43" s="4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3.5" customHeight="1">
      <c r="A44" s="80"/>
      <c r="B44" s="73"/>
      <c r="C44" s="79"/>
      <c r="D44" s="80"/>
      <c r="E44" s="37"/>
      <c r="F44" s="1028"/>
      <c r="G44" s="1028"/>
      <c r="H44" s="59"/>
      <c r="I44" s="59"/>
      <c r="J44" s="59"/>
      <c r="K44" s="59"/>
      <c r="L44" s="1036"/>
      <c r="M44" s="928"/>
      <c r="N44" s="151"/>
      <c r="O44" s="4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4.25" customHeight="1">
      <c r="A45" s="79" t="s">
        <v>946</v>
      </c>
      <c r="B45" s="79"/>
      <c r="C45" s="79"/>
      <c r="D45" s="79"/>
      <c r="E45" s="6"/>
      <c r="F45" s="79"/>
      <c r="G45" s="79"/>
      <c r="H45" s="73"/>
      <c r="I45" s="79"/>
      <c r="J45" s="79"/>
      <c r="K45" s="79"/>
      <c r="L45" s="1014"/>
      <c r="M45" s="1015"/>
      <c r="N45" s="4"/>
      <c r="O45" s="4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4.25" customHeight="1">
      <c r="A46" s="79"/>
      <c r="B46" s="79"/>
      <c r="C46" s="79"/>
      <c r="D46" s="79"/>
      <c r="E46" s="6"/>
      <c r="F46" s="79"/>
      <c r="G46" s="79"/>
      <c r="H46" s="79"/>
      <c r="I46" s="79"/>
      <c r="J46" s="79"/>
      <c r="K46" s="79"/>
      <c r="L46" s="1014"/>
      <c r="M46" s="1015"/>
      <c r="N46" s="4"/>
      <c r="O46" s="4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4.25" customHeight="1">
      <c r="A47" s="1039" t="s">
        <v>350</v>
      </c>
      <c r="J47" s="1039"/>
      <c r="K47" s="1039"/>
      <c r="L47" s="1014"/>
      <c r="M47" s="1015"/>
      <c r="N47" s="4"/>
      <c r="O47" s="4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4.25" customHeight="1">
      <c r="A48" s="73"/>
      <c r="B48" s="79"/>
      <c r="C48" s="79"/>
      <c r="D48" s="79"/>
      <c r="E48" s="6"/>
      <c r="F48" s="79"/>
      <c r="G48" s="79"/>
      <c r="H48" s="79"/>
      <c r="I48" s="79"/>
      <c r="J48" s="79"/>
      <c r="K48" s="79"/>
      <c r="L48" s="1014"/>
      <c r="M48" s="1015"/>
      <c r="N48" s="4"/>
      <c r="O48" s="4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4.25" customHeight="1">
      <c r="A49" s="1016" t="s">
        <v>6</v>
      </c>
      <c r="B49" s="12"/>
      <c r="C49" s="13"/>
      <c r="D49" s="1017" t="s">
        <v>7</v>
      </c>
      <c r="E49" s="14" t="s">
        <v>8</v>
      </c>
      <c r="F49" s="15" t="s">
        <v>9</v>
      </c>
      <c r="G49" s="12"/>
      <c r="H49" s="13"/>
      <c r="I49" s="14" t="s">
        <v>10</v>
      </c>
      <c r="J49" s="93"/>
      <c r="K49" s="93"/>
      <c r="L49" s="1018"/>
      <c r="M49" s="1019"/>
      <c r="N49" s="4"/>
      <c r="O49" s="4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4.25" customHeight="1">
      <c r="A50" s="18"/>
      <c r="C50" s="19"/>
      <c r="D50" s="712" t="s">
        <v>11</v>
      </c>
      <c r="E50" s="21" t="s">
        <v>12</v>
      </c>
      <c r="F50" s="21" t="s">
        <v>13</v>
      </c>
      <c r="G50" s="22" t="s">
        <v>14</v>
      </c>
      <c r="H50" s="21" t="s">
        <v>15</v>
      </c>
      <c r="I50" s="21" t="s">
        <v>16</v>
      </c>
      <c r="J50" s="93"/>
      <c r="K50" s="93"/>
      <c r="L50" s="1014"/>
      <c r="M50" s="876"/>
      <c r="N50" s="10"/>
      <c r="O50" s="4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4.25" customHeight="1">
      <c r="A51" s="23"/>
      <c r="B51" s="24"/>
      <c r="C51" s="25"/>
      <c r="D51" s="1020"/>
      <c r="E51" s="26" t="s">
        <v>17</v>
      </c>
      <c r="F51" s="27" t="s">
        <v>17</v>
      </c>
      <c r="G51" s="27" t="s">
        <v>18</v>
      </c>
      <c r="H51" s="27" t="s">
        <v>18</v>
      </c>
      <c r="I51" s="27" t="s">
        <v>18</v>
      </c>
      <c r="J51" s="66"/>
      <c r="K51" s="66"/>
      <c r="L51" s="1018"/>
      <c r="M51" s="917"/>
      <c r="N51" s="10"/>
      <c r="O51" s="4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4.25" customHeight="1">
      <c r="A52" s="206"/>
      <c r="B52" s="73" t="s">
        <v>118</v>
      </c>
      <c r="C52" s="74"/>
      <c r="D52" s="659" t="s">
        <v>119</v>
      </c>
      <c r="E52" s="36">
        <v>5950.0</v>
      </c>
      <c r="F52" s="732">
        <v>490.0</v>
      </c>
      <c r="G52" s="732">
        <f t="shared" ref="G52:G58" si="4">H52-F52</f>
        <v>7010</v>
      </c>
      <c r="H52" s="58">
        <v>7500.0</v>
      </c>
      <c r="I52" s="58">
        <v>7500.0</v>
      </c>
      <c r="J52" s="59"/>
      <c r="K52" s="59"/>
      <c r="L52" s="1036"/>
      <c r="M52" s="917"/>
      <c r="N52" s="10"/>
      <c r="O52" s="4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4.25" customHeight="1">
      <c r="A53" s="206"/>
      <c r="B53" s="73" t="s">
        <v>98</v>
      </c>
      <c r="C53" s="74"/>
      <c r="D53" s="659" t="s">
        <v>99</v>
      </c>
      <c r="E53" s="36">
        <v>15357.0</v>
      </c>
      <c r="F53" s="732">
        <v>10500.0</v>
      </c>
      <c r="G53" s="732">
        <f t="shared" si="4"/>
        <v>69500</v>
      </c>
      <c r="H53" s="58">
        <v>80000.0</v>
      </c>
      <c r="I53" s="58">
        <v>80000.0</v>
      </c>
      <c r="J53" s="59"/>
      <c r="K53" s="59"/>
      <c r="L53" s="1036"/>
      <c r="M53" s="917"/>
      <c r="N53" s="10"/>
      <c r="O53" s="4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3.5" customHeight="1">
      <c r="A54" s="188"/>
      <c r="B54" s="704" t="s">
        <v>100</v>
      </c>
      <c r="C54" s="74"/>
      <c r="D54" s="659" t="s">
        <v>101</v>
      </c>
      <c r="E54" s="36">
        <v>132082.5</v>
      </c>
      <c r="F54" s="732">
        <v>53945.0</v>
      </c>
      <c r="G54" s="605">
        <f t="shared" si="4"/>
        <v>46055</v>
      </c>
      <c r="H54" s="58">
        <v>100000.0</v>
      </c>
      <c r="I54" s="58">
        <v>120000.0</v>
      </c>
      <c r="J54" s="59"/>
      <c r="K54" s="59" t="s">
        <v>96</v>
      </c>
      <c r="L54" s="1018"/>
      <c r="M54" s="917"/>
      <c r="N54" s="10"/>
      <c r="O54" s="4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3.5" customHeight="1">
      <c r="A55" s="1040"/>
      <c r="B55" s="73" t="s">
        <v>406</v>
      </c>
      <c r="C55" s="712"/>
      <c r="D55" s="654" t="s">
        <v>103</v>
      </c>
      <c r="E55" s="1041">
        <v>0.0</v>
      </c>
      <c r="F55" s="462">
        <v>0.0</v>
      </c>
      <c r="G55" s="461">
        <f t="shared" si="4"/>
        <v>5000</v>
      </c>
      <c r="H55" s="461">
        <v>5000.0</v>
      </c>
      <c r="I55" s="461">
        <v>0.0</v>
      </c>
      <c r="J55" s="555"/>
      <c r="K55" s="555"/>
      <c r="L55" s="1018"/>
      <c r="M55" s="917"/>
      <c r="N55" s="10"/>
      <c r="O55" s="4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3.5" customHeight="1">
      <c r="A56" s="188"/>
      <c r="B56" s="73" t="s">
        <v>270</v>
      </c>
      <c r="C56" s="74"/>
      <c r="D56" s="659" t="s">
        <v>107</v>
      </c>
      <c r="E56" s="81">
        <v>10219.36</v>
      </c>
      <c r="F56" s="366">
        <v>5752.8</v>
      </c>
      <c r="G56" s="461">
        <f t="shared" si="4"/>
        <v>8247.2</v>
      </c>
      <c r="H56" s="596">
        <v>14000.0</v>
      </c>
      <c r="I56" s="596">
        <v>16000.0</v>
      </c>
      <c r="J56" s="401"/>
      <c r="K56" s="401"/>
      <c r="L56" s="1014"/>
      <c r="M56" s="1015"/>
      <c r="N56" s="4"/>
      <c r="O56" s="4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3.5" customHeight="1">
      <c r="A57" s="206"/>
      <c r="B57" s="73" t="s">
        <v>376</v>
      </c>
      <c r="C57" s="74"/>
      <c r="D57" s="659" t="s">
        <v>109</v>
      </c>
      <c r="E57" s="81">
        <v>17067.06</v>
      </c>
      <c r="F57" s="366">
        <v>10042.62</v>
      </c>
      <c r="G57" s="461">
        <f t="shared" si="4"/>
        <v>23957.38</v>
      </c>
      <c r="H57" s="58">
        <v>34000.0</v>
      </c>
      <c r="I57" s="58">
        <v>38000.0</v>
      </c>
      <c r="J57" s="59"/>
      <c r="K57" s="59"/>
      <c r="L57" s="1014"/>
      <c r="M57" s="1015"/>
      <c r="N57" s="4"/>
      <c r="O57" s="4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3.5" customHeight="1">
      <c r="A58" s="206"/>
      <c r="B58" s="73" t="s">
        <v>112</v>
      </c>
      <c r="C58" s="74"/>
      <c r="D58" s="659" t="s">
        <v>113</v>
      </c>
      <c r="E58" s="81">
        <v>0.0</v>
      </c>
      <c r="F58" s="366">
        <v>0.0</v>
      </c>
      <c r="G58" s="461">
        <f t="shared" si="4"/>
        <v>36000</v>
      </c>
      <c r="H58" s="58">
        <v>36000.0</v>
      </c>
      <c r="I58" s="58">
        <v>50000.0</v>
      </c>
      <c r="J58" s="59"/>
      <c r="K58" s="59" t="s">
        <v>96</v>
      </c>
      <c r="L58" s="1014"/>
      <c r="M58" s="1015"/>
      <c r="N58" s="4"/>
      <c r="O58" s="4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3.5" customHeight="1">
      <c r="A59" s="206"/>
      <c r="B59" s="73" t="s">
        <v>136</v>
      </c>
      <c r="C59" s="74"/>
      <c r="D59" s="659" t="s">
        <v>123</v>
      </c>
      <c r="E59" s="81">
        <v>45.0</v>
      </c>
      <c r="F59" s="366">
        <v>0.0</v>
      </c>
      <c r="G59" s="366">
        <v>0.0</v>
      </c>
      <c r="H59" s="58">
        <v>0.0</v>
      </c>
      <c r="I59" s="58">
        <v>0.0</v>
      </c>
      <c r="J59" s="59"/>
      <c r="K59" s="59"/>
      <c r="L59" s="1014"/>
      <c r="M59" s="1015"/>
      <c r="N59" s="4"/>
      <c r="O59" s="4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5.25" customHeight="1">
      <c r="A60" s="206"/>
      <c r="B60" s="73"/>
      <c r="C60" s="74"/>
      <c r="D60" s="659"/>
      <c r="E60" s="81"/>
      <c r="F60" s="366"/>
      <c r="G60" s="690"/>
      <c r="H60" s="58"/>
      <c r="I60" s="58"/>
      <c r="J60" s="59"/>
      <c r="K60" s="59"/>
      <c r="L60" s="1014"/>
      <c r="M60" s="1015"/>
      <c r="N60" s="4"/>
      <c r="O60" s="4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6.5" customHeight="1">
      <c r="A61" s="206"/>
      <c r="B61" s="189" t="s">
        <v>947</v>
      </c>
      <c r="C61" s="74"/>
      <c r="D61" s="659"/>
      <c r="E61" s="81"/>
      <c r="F61" s="366"/>
      <c r="G61" s="690"/>
      <c r="H61" s="366"/>
      <c r="I61" s="58"/>
      <c r="J61" s="59"/>
      <c r="K61" s="59"/>
      <c r="L61" s="1014"/>
      <c r="M61" s="1015"/>
      <c r="N61" s="4"/>
      <c r="O61" s="4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2.75" customHeight="1">
      <c r="A62" s="206"/>
      <c r="B62" s="73" t="s">
        <v>419</v>
      </c>
      <c r="C62" s="74"/>
      <c r="D62" s="659" t="s">
        <v>69</v>
      </c>
      <c r="E62" s="81">
        <v>0.0</v>
      </c>
      <c r="F62" s="366">
        <v>0.0</v>
      </c>
      <c r="G62" s="690">
        <f>H62-F62</f>
        <v>50000</v>
      </c>
      <c r="H62" s="58">
        <v>50000.0</v>
      </c>
      <c r="I62" s="58">
        <v>50000.0</v>
      </c>
      <c r="J62" s="59"/>
      <c r="K62" s="59"/>
      <c r="L62" s="1014"/>
      <c r="M62" s="1015"/>
      <c r="N62" s="4"/>
      <c r="O62" s="4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6.75" customHeight="1">
      <c r="A63" s="206"/>
      <c r="B63" s="73"/>
      <c r="C63" s="74"/>
      <c r="D63" s="659"/>
      <c r="E63" s="81"/>
      <c r="F63" s="366"/>
      <c r="G63" s="690"/>
      <c r="H63" s="58"/>
      <c r="I63" s="58"/>
      <c r="J63" s="59"/>
      <c r="K63" s="59"/>
      <c r="L63" s="1014"/>
      <c r="M63" s="1015"/>
      <c r="N63" s="4"/>
      <c r="O63" s="4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3.5" customHeight="1">
      <c r="A64" s="206"/>
      <c r="B64" s="189" t="s">
        <v>948</v>
      </c>
      <c r="C64" s="74"/>
      <c r="D64" s="659"/>
      <c r="E64" s="81"/>
      <c r="F64" s="366"/>
      <c r="G64" s="690"/>
      <c r="H64" s="58"/>
      <c r="I64" s="58"/>
      <c r="J64" s="59"/>
      <c r="K64" s="59"/>
      <c r="L64" s="1014"/>
      <c r="M64" s="1015"/>
      <c r="N64" s="4"/>
      <c r="O64" s="4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2.75" customHeight="1">
      <c r="A65" s="206"/>
      <c r="B65" s="73" t="s">
        <v>419</v>
      </c>
      <c r="C65" s="74"/>
      <c r="D65" s="659" t="s">
        <v>69</v>
      </c>
      <c r="E65" s="81">
        <v>0.0</v>
      </c>
      <c r="F65" s="366">
        <v>66000.0</v>
      </c>
      <c r="G65" s="690">
        <f t="shared" ref="G65:G66" si="5">H65-F65</f>
        <v>242000</v>
      </c>
      <c r="H65" s="58">
        <v>308000.0</v>
      </c>
      <c r="I65" s="58">
        <v>160000.0</v>
      </c>
      <c r="J65" s="59"/>
      <c r="K65" s="59"/>
      <c r="L65" s="1014"/>
      <c r="M65" s="1015"/>
      <c r="N65" s="4"/>
      <c r="O65" s="4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2.75" customHeight="1">
      <c r="A66" s="206"/>
      <c r="B66" s="73" t="s">
        <v>949</v>
      </c>
      <c r="C66" s="79"/>
      <c r="D66" s="1026" t="s">
        <v>344</v>
      </c>
      <c r="E66" s="81">
        <v>0.0</v>
      </c>
      <c r="F66" s="366">
        <v>19000.0</v>
      </c>
      <c r="G66" s="690">
        <f t="shared" si="5"/>
        <v>0</v>
      </c>
      <c r="H66" s="58">
        <v>19000.0</v>
      </c>
      <c r="I66" s="58">
        <v>0.0</v>
      </c>
      <c r="J66" s="59"/>
      <c r="K66" s="59"/>
      <c r="L66" s="1014"/>
      <c r="M66" s="1015"/>
      <c r="N66" s="4"/>
      <c r="O66" s="4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2.75" customHeight="1">
      <c r="A67" s="206"/>
      <c r="B67" s="73" t="s">
        <v>75</v>
      </c>
      <c r="C67" s="74"/>
      <c r="D67" s="659" t="s">
        <v>76</v>
      </c>
      <c r="E67" s="81">
        <v>0.0</v>
      </c>
      <c r="F67" s="366">
        <v>0.0</v>
      </c>
      <c r="G67" s="690">
        <v>0.0</v>
      </c>
      <c r="H67" s="58">
        <v>0.0</v>
      </c>
      <c r="I67" s="58">
        <v>53000.0</v>
      </c>
      <c r="J67" s="59"/>
      <c r="K67" s="59"/>
      <c r="L67" s="1014"/>
      <c r="M67" s="1015"/>
      <c r="N67" s="4"/>
      <c r="O67" s="4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7.5" customHeight="1">
      <c r="A68" s="206"/>
      <c r="B68" s="73"/>
      <c r="C68" s="74"/>
      <c r="D68" s="659"/>
      <c r="E68" s="81"/>
      <c r="F68" s="366"/>
      <c r="G68" s="690"/>
      <c r="H68" s="58"/>
      <c r="I68" s="58"/>
      <c r="J68" s="59"/>
      <c r="K68" s="59"/>
      <c r="L68" s="1014"/>
      <c r="M68" s="1015"/>
      <c r="N68" s="4"/>
      <c r="O68" s="4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0" customHeight="1">
      <c r="A69" s="206"/>
      <c r="B69" s="189" t="s">
        <v>950</v>
      </c>
      <c r="C69" s="74"/>
      <c r="D69" s="659"/>
      <c r="E69" s="126"/>
      <c r="F69" s="1042"/>
      <c r="G69" s="1043"/>
      <c r="H69" s="126"/>
      <c r="I69" s="126"/>
      <c r="J69" s="102"/>
      <c r="K69" s="102"/>
      <c r="L69" s="1014"/>
      <c r="M69" s="1015"/>
      <c r="N69" s="4"/>
      <c r="O69" s="118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2.75" customHeight="1">
      <c r="A70" s="206"/>
      <c r="B70" s="73" t="s">
        <v>396</v>
      </c>
      <c r="C70" s="79"/>
      <c r="D70" s="1026" t="s">
        <v>69</v>
      </c>
      <c r="E70" s="81">
        <v>49700.0</v>
      </c>
      <c r="F70" s="690">
        <v>0.0</v>
      </c>
      <c r="G70" s="690">
        <f>H70-F70</f>
        <v>0</v>
      </c>
      <c r="H70" s="81">
        <v>0.0</v>
      </c>
      <c r="I70" s="81">
        <v>50000.0</v>
      </c>
      <c r="J70" s="83"/>
      <c r="K70" s="83"/>
      <c r="L70" s="1014"/>
      <c r="M70" s="1015"/>
      <c r="N70" s="4"/>
      <c r="O70" s="118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9.0" customHeight="1">
      <c r="A71" s="206"/>
      <c r="B71" s="73"/>
      <c r="C71" s="74"/>
      <c r="D71" s="659"/>
      <c r="E71" s="81"/>
      <c r="F71" s="690"/>
      <c r="G71" s="690"/>
      <c r="H71" s="81"/>
      <c r="I71" s="81"/>
      <c r="J71" s="83"/>
      <c r="K71" s="83"/>
      <c r="L71" s="1014"/>
      <c r="M71" s="1015"/>
      <c r="N71" s="4"/>
      <c r="O71" s="118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2.75" customHeight="1">
      <c r="A72" s="206"/>
      <c r="B72" s="189" t="s">
        <v>951</v>
      </c>
      <c r="C72" s="74"/>
      <c r="D72" s="659"/>
      <c r="E72" s="126"/>
      <c r="F72" s="1043"/>
      <c r="G72" s="1043"/>
      <c r="H72" s="126"/>
      <c r="I72" s="126"/>
      <c r="J72" s="102"/>
      <c r="K72" s="102"/>
      <c r="L72" s="1014"/>
      <c r="M72" s="1015"/>
      <c r="N72" s="4"/>
      <c r="O72" s="4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2.75" customHeight="1">
      <c r="A73" s="206"/>
      <c r="B73" s="73" t="s">
        <v>419</v>
      </c>
      <c r="C73" s="74"/>
      <c r="D73" s="659" t="s">
        <v>69</v>
      </c>
      <c r="E73" s="81">
        <v>57780.0</v>
      </c>
      <c r="F73" s="690">
        <v>0.0</v>
      </c>
      <c r="G73" s="690">
        <v>0.0</v>
      </c>
      <c r="H73" s="81">
        <v>0.0</v>
      </c>
      <c r="I73" s="81">
        <v>0.0</v>
      </c>
      <c r="J73" s="83"/>
      <c r="K73" s="83"/>
      <c r="L73" s="1014"/>
      <c r="M73" s="1015"/>
      <c r="N73" s="4"/>
      <c r="O73" s="4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2.75" customHeight="1">
      <c r="A74" s="206"/>
      <c r="B74" s="73" t="s">
        <v>952</v>
      </c>
      <c r="C74" s="147"/>
      <c r="D74" s="659" t="s">
        <v>94</v>
      </c>
      <c r="E74" s="81">
        <v>348432.63</v>
      </c>
      <c r="F74" s="690">
        <v>0.0</v>
      </c>
      <c r="G74" s="690">
        <v>0.0</v>
      </c>
      <c r="H74" s="690">
        <v>0.0</v>
      </c>
      <c r="I74" s="690">
        <v>0.0</v>
      </c>
      <c r="J74" s="1044"/>
      <c r="K74" s="1044"/>
      <c r="L74" s="1014"/>
      <c r="M74" s="1015"/>
      <c r="N74" s="4"/>
      <c r="O74" s="4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6.75" customHeight="1">
      <c r="A75" s="206"/>
      <c r="B75" s="73"/>
      <c r="C75" s="2"/>
      <c r="D75" s="1026"/>
      <c r="E75" s="81"/>
      <c r="F75" s="366"/>
      <c r="G75" s="366"/>
      <c r="H75" s="366"/>
      <c r="I75" s="366"/>
      <c r="J75" s="1044"/>
      <c r="K75" s="1044"/>
      <c r="L75" s="1014"/>
      <c r="M75" s="1015"/>
      <c r="N75" s="4"/>
      <c r="O75" s="4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2.75" customHeight="1">
      <c r="A76" s="206"/>
      <c r="B76" s="1045" t="s">
        <v>953</v>
      </c>
      <c r="C76" s="79"/>
      <c r="D76" s="1026"/>
      <c r="E76" s="1046"/>
      <c r="F76" s="1047"/>
      <c r="G76" s="1047"/>
      <c r="H76" s="1046"/>
      <c r="I76" s="1046"/>
      <c r="J76" s="1048"/>
      <c r="K76" s="1048"/>
      <c r="L76" s="1014"/>
      <c r="M76" s="1015"/>
      <c r="N76" s="4"/>
      <c r="O76" s="4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3.5" customHeight="1">
      <c r="A77" s="206"/>
      <c r="B77" s="73" t="s">
        <v>396</v>
      </c>
      <c r="C77" s="79"/>
      <c r="D77" s="1026" t="s">
        <v>69</v>
      </c>
      <c r="E77" s="81">
        <v>922478.25</v>
      </c>
      <c r="F77" s="366">
        <v>202300.0</v>
      </c>
      <c r="G77" s="690">
        <f t="shared" ref="G77:G83" si="6">H77-F77</f>
        <v>767700</v>
      </c>
      <c r="H77" s="366">
        <v>970000.0</v>
      </c>
      <c r="I77" s="366">
        <v>164000.0</v>
      </c>
      <c r="J77" s="1044"/>
      <c r="K77" s="1044"/>
      <c r="L77" s="1014"/>
      <c r="M77" s="1015"/>
      <c r="N77" s="4"/>
      <c r="O77" s="4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3.5" customHeight="1">
      <c r="A78" s="206"/>
      <c r="B78" s="73" t="s">
        <v>954</v>
      </c>
      <c r="C78" s="79"/>
      <c r="D78" s="1026" t="s">
        <v>344</v>
      </c>
      <c r="E78" s="81">
        <v>102110.0</v>
      </c>
      <c r="F78" s="366">
        <v>79000.0</v>
      </c>
      <c r="G78" s="690">
        <f t="shared" si="6"/>
        <v>0</v>
      </c>
      <c r="H78" s="366">
        <v>79000.0</v>
      </c>
      <c r="I78" s="366">
        <v>125000.0</v>
      </c>
      <c r="J78" s="1044"/>
      <c r="K78" s="1044"/>
      <c r="L78" s="1014"/>
      <c r="M78" s="1015"/>
      <c r="N78" s="4"/>
      <c r="O78" s="4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3.5" customHeight="1">
      <c r="A79" s="206"/>
      <c r="B79" s="73" t="s">
        <v>955</v>
      </c>
      <c r="C79" s="79"/>
      <c r="D79" s="1026" t="s">
        <v>76</v>
      </c>
      <c r="E79" s="81">
        <v>27173.0</v>
      </c>
      <c r="F79" s="366">
        <v>15000.0</v>
      </c>
      <c r="G79" s="690">
        <f t="shared" si="6"/>
        <v>0</v>
      </c>
      <c r="H79" s="366">
        <v>15000.0</v>
      </c>
      <c r="I79" s="366">
        <v>70000.0</v>
      </c>
      <c r="J79" s="1044"/>
      <c r="K79" s="1044"/>
      <c r="L79" s="1014"/>
      <c r="M79" s="1015"/>
      <c r="N79" s="4"/>
      <c r="O79" s="4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3.5" customHeight="1">
      <c r="A80" s="206"/>
      <c r="B80" s="73" t="s">
        <v>956</v>
      </c>
      <c r="C80" s="74"/>
      <c r="D80" s="1026" t="s">
        <v>344</v>
      </c>
      <c r="E80" s="81">
        <v>0.0</v>
      </c>
      <c r="F80" s="366">
        <v>51000.0</v>
      </c>
      <c r="G80" s="690">
        <f t="shared" si="6"/>
        <v>0</v>
      </c>
      <c r="H80" s="366">
        <v>51000.0</v>
      </c>
      <c r="I80" s="366">
        <v>0.0</v>
      </c>
      <c r="J80" s="1044"/>
      <c r="K80" s="1044"/>
      <c r="L80" s="1014"/>
      <c r="M80" s="1015"/>
      <c r="N80" s="4"/>
      <c r="O80" s="4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3.5" customHeight="1">
      <c r="A81" s="206"/>
      <c r="B81" s="73" t="s">
        <v>957</v>
      </c>
      <c r="C81" s="74"/>
      <c r="D81" s="1026" t="s">
        <v>76</v>
      </c>
      <c r="E81" s="81">
        <v>44251.0</v>
      </c>
      <c r="F81" s="366">
        <v>49907.0</v>
      </c>
      <c r="G81" s="690">
        <f t="shared" si="6"/>
        <v>93</v>
      </c>
      <c r="H81" s="366">
        <v>50000.0</v>
      </c>
      <c r="I81" s="366">
        <v>0.0</v>
      </c>
      <c r="J81" s="1044"/>
      <c r="K81" s="1044"/>
      <c r="L81" s="1014"/>
      <c r="M81" s="1015"/>
      <c r="N81" s="4"/>
      <c r="O81" s="4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3.5" customHeight="1">
      <c r="A82" s="206"/>
      <c r="B82" s="73" t="s">
        <v>958</v>
      </c>
      <c r="C82" s="74"/>
      <c r="D82" s="1026" t="s">
        <v>76</v>
      </c>
      <c r="E82" s="81">
        <v>101682.0</v>
      </c>
      <c r="F82" s="366">
        <v>0.0</v>
      </c>
      <c r="G82" s="690">
        <f t="shared" si="6"/>
        <v>0</v>
      </c>
      <c r="H82" s="366">
        <v>0.0</v>
      </c>
      <c r="I82" s="366">
        <v>0.0</v>
      </c>
      <c r="J82" s="1044"/>
      <c r="K82" s="1044"/>
      <c r="L82" s="1014"/>
      <c r="M82" s="1015"/>
      <c r="N82" s="4"/>
      <c r="O82" s="4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3.5" customHeight="1">
      <c r="A83" s="210"/>
      <c r="B83" s="706" t="s">
        <v>959</v>
      </c>
      <c r="C83" s="707"/>
      <c r="D83" s="210" t="s">
        <v>94</v>
      </c>
      <c r="E83" s="65">
        <v>376000.0</v>
      </c>
      <c r="F83" s="1038">
        <v>210720.0</v>
      </c>
      <c r="G83" s="1049">
        <f t="shared" si="6"/>
        <v>296160</v>
      </c>
      <c r="H83" s="1050">
        <f>84480+422400</f>
        <v>506880</v>
      </c>
      <c r="I83" s="1050">
        <v>528000.0</v>
      </c>
      <c r="J83" s="2"/>
      <c r="K83" s="2"/>
      <c r="L83" s="1014"/>
      <c r="M83" s="1015"/>
      <c r="N83" s="4"/>
      <c r="O83" s="4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1014"/>
      <c r="M84" s="1015"/>
      <c r="N84" s="4"/>
      <c r="O84" s="4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3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1014"/>
      <c r="M85" s="1015"/>
      <c r="N85" s="4"/>
      <c r="O85" s="4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3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1014"/>
      <c r="M86" s="1015"/>
      <c r="N86" s="4"/>
      <c r="O86" s="4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8.0" customHeight="1">
      <c r="A87" s="79" t="s">
        <v>960</v>
      </c>
      <c r="B87" s="79"/>
      <c r="C87" s="79"/>
      <c r="D87" s="79"/>
      <c r="E87" s="6"/>
      <c r="F87" s="79"/>
      <c r="G87" s="79"/>
      <c r="H87" s="73"/>
      <c r="I87" s="79"/>
      <c r="J87" s="79"/>
      <c r="K87" s="79"/>
      <c r="L87" s="1014"/>
      <c r="M87" s="1015"/>
      <c r="N87" s="4"/>
      <c r="O87" s="4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2.75" customHeight="1">
      <c r="A88" s="79"/>
      <c r="B88" s="79"/>
      <c r="C88" s="79"/>
      <c r="D88" s="79"/>
      <c r="E88" s="6"/>
      <c r="F88" s="79"/>
      <c r="G88" s="79"/>
      <c r="H88" s="79"/>
      <c r="I88" s="79"/>
      <c r="J88" s="79"/>
      <c r="K88" s="79"/>
      <c r="L88" s="1014"/>
      <c r="M88" s="1015"/>
      <c r="N88" s="4"/>
      <c r="O88" s="4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2.75" customHeight="1">
      <c r="A89" s="1039" t="s">
        <v>350</v>
      </c>
      <c r="J89" s="1039"/>
      <c r="K89" s="1039"/>
      <c r="L89" s="1014"/>
      <c r="M89" s="1015"/>
      <c r="N89" s="4"/>
      <c r="O89" s="4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2.75" customHeight="1">
      <c r="A90" s="73"/>
      <c r="B90" s="79"/>
      <c r="C90" s="79"/>
      <c r="D90" s="79"/>
      <c r="E90" s="6"/>
      <c r="F90" s="79"/>
      <c r="G90" s="79"/>
      <c r="H90" s="79"/>
      <c r="I90" s="79"/>
      <c r="J90" s="79"/>
      <c r="K90" s="79"/>
      <c r="L90" s="1014"/>
      <c r="M90" s="1015"/>
      <c r="N90" s="4"/>
      <c r="O90" s="4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2.75" customHeight="1">
      <c r="A91" s="1016" t="s">
        <v>6</v>
      </c>
      <c r="B91" s="12"/>
      <c r="C91" s="13"/>
      <c r="D91" s="1017" t="s">
        <v>7</v>
      </c>
      <c r="E91" s="14" t="s">
        <v>8</v>
      </c>
      <c r="F91" s="15" t="s">
        <v>9</v>
      </c>
      <c r="G91" s="12"/>
      <c r="H91" s="13"/>
      <c r="I91" s="14" t="s">
        <v>10</v>
      </c>
      <c r="J91" s="93"/>
      <c r="K91" s="93"/>
      <c r="L91" s="1014"/>
      <c r="M91" s="1015"/>
      <c r="N91" s="4"/>
      <c r="O91" s="4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2.75" customHeight="1">
      <c r="A92" s="18"/>
      <c r="C92" s="19"/>
      <c r="D92" s="712" t="s">
        <v>11</v>
      </c>
      <c r="E92" s="21" t="s">
        <v>12</v>
      </c>
      <c r="F92" s="21" t="s">
        <v>13</v>
      </c>
      <c r="G92" s="22" t="s">
        <v>14</v>
      </c>
      <c r="H92" s="21" t="s">
        <v>15</v>
      </c>
      <c r="I92" s="21" t="s">
        <v>16</v>
      </c>
      <c r="J92" s="93"/>
      <c r="K92" s="93"/>
      <c r="L92" s="1014"/>
      <c r="M92" s="1015"/>
      <c r="N92" s="4"/>
      <c r="O92" s="4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2.75" customHeight="1">
      <c r="A93" s="23"/>
      <c r="B93" s="24"/>
      <c r="C93" s="25"/>
      <c r="D93" s="1020"/>
      <c r="E93" s="26" t="s">
        <v>17</v>
      </c>
      <c r="F93" s="27" t="s">
        <v>17</v>
      </c>
      <c r="G93" s="27" t="s">
        <v>18</v>
      </c>
      <c r="H93" s="27" t="s">
        <v>18</v>
      </c>
      <c r="I93" s="27" t="s">
        <v>18</v>
      </c>
      <c r="J93" s="66"/>
      <c r="K93" s="66"/>
      <c r="L93" s="1014"/>
      <c r="M93" s="1015"/>
      <c r="N93" s="4"/>
      <c r="O93" s="4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2.75" customHeight="1">
      <c r="A94" s="206"/>
      <c r="B94" s="73" t="s">
        <v>961</v>
      </c>
      <c r="C94" s="74"/>
      <c r="D94" s="654" t="s">
        <v>94</v>
      </c>
      <c r="E94" s="36">
        <v>576000.0</v>
      </c>
      <c r="F94" s="605">
        <v>312000.0</v>
      </c>
      <c r="G94" s="690">
        <f t="shared" ref="G94:G95" si="7">H94-F94</f>
        <v>984000</v>
      </c>
      <c r="H94" s="366">
        <f>432000+864000</f>
        <v>1296000</v>
      </c>
      <c r="I94" s="366">
        <v>1728000.0</v>
      </c>
      <c r="J94" s="1044"/>
      <c r="K94" s="1044"/>
      <c r="L94" s="1014"/>
      <c r="M94" s="1015"/>
      <c r="N94" s="4"/>
      <c r="O94" s="4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2.75" customHeight="1">
      <c r="A95" s="1040"/>
      <c r="B95" s="1051" t="s">
        <v>962</v>
      </c>
      <c r="C95" s="712"/>
      <c r="D95" s="1026" t="s">
        <v>76</v>
      </c>
      <c r="E95" s="1041">
        <v>0.0</v>
      </c>
      <c r="F95" s="462">
        <v>47880.0</v>
      </c>
      <c r="G95" s="366">
        <f t="shared" si="7"/>
        <v>10120</v>
      </c>
      <c r="H95" s="461">
        <v>58000.0</v>
      </c>
      <c r="I95" s="461">
        <v>96000.0</v>
      </c>
      <c r="J95" s="555"/>
      <c r="K95" s="555"/>
      <c r="L95" s="1014"/>
      <c r="M95" s="1015"/>
      <c r="N95" s="4"/>
      <c r="O95" s="4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2.75" customHeight="1">
      <c r="A96" s="1040"/>
      <c r="B96" s="1052" t="s">
        <v>963</v>
      </c>
      <c r="C96" s="712"/>
      <c r="D96" s="80"/>
      <c r="E96" s="1041"/>
      <c r="F96" s="462"/>
      <c r="G96" s="690"/>
      <c r="H96" s="461"/>
      <c r="I96" s="461"/>
      <c r="J96" s="555"/>
      <c r="K96" s="555"/>
      <c r="L96" s="1014"/>
      <c r="M96" s="1015"/>
      <c r="N96" s="4"/>
      <c r="O96" s="4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6.0" customHeight="1">
      <c r="A97" s="1040"/>
      <c r="B97" s="1039"/>
      <c r="C97" s="712"/>
      <c r="D97" s="80"/>
      <c r="E97" s="76"/>
      <c r="F97" s="107"/>
      <c r="G97" s="168"/>
      <c r="H97" s="107"/>
      <c r="I97" s="168"/>
      <c r="J97" s="66"/>
      <c r="K97" s="66"/>
      <c r="L97" s="1014"/>
      <c r="M97" s="1015"/>
      <c r="N97" s="4"/>
      <c r="O97" s="4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0" customHeight="1">
      <c r="A98" s="206"/>
      <c r="B98" s="189" t="s">
        <v>964</v>
      </c>
      <c r="C98" s="74"/>
      <c r="D98" s="80"/>
      <c r="E98" s="125"/>
      <c r="F98" s="1053"/>
      <c r="G98" s="1053"/>
      <c r="H98" s="125"/>
      <c r="I98" s="125"/>
      <c r="J98" s="48"/>
      <c r="K98" s="48"/>
      <c r="L98" s="1054"/>
      <c r="M98" s="308"/>
      <c r="N98" s="7"/>
      <c r="O98" s="7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3.5" customHeight="1">
      <c r="A99" s="206"/>
      <c r="B99" s="73" t="s">
        <v>419</v>
      </c>
      <c r="C99" s="74"/>
      <c r="D99" s="80" t="s">
        <v>69</v>
      </c>
      <c r="E99" s="36">
        <v>43750.0</v>
      </c>
      <c r="F99" s="605">
        <v>32000.0</v>
      </c>
      <c r="G99" s="605">
        <f t="shared" ref="G99:G103" si="8">H99-F99</f>
        <v>316000</v>
      </c>
      <c r="H99" s="605">
        <v>348000.0</v>
      </c>
      <c r="I99" s="605">
        <v>198000.0</v>
      </c>
      <c r="J99" s="1028"/>
      <c r="K99" s="1028"/>
      <c r="L99" s="1014"/>
      <c r="M99" s="1015"/>
      <c r="N99" s="4"/>
      <c r="O99" s="4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3.5" customHeight="1">
      <c r="A100" s="206"/>
      <c r="B100" s="73" t="s">
        <v>965</v>
      </c>
      <c r="C100" s="74"/>
      <c r="D100" s="80" t="s">
        <v>141</v>
      </c>
      <c r="E100" s="36">
        <v>148572.0</v>
      </c>
      <c r="F100" s="605">
        <v>0.0</v>
      </c>
      <c r="G100" s="605">
        <f t="shared" si="8"/>
        <v>13000</v>
      </c>
      <c r="H100" s="605">
        <v>13000.0</v>
      </c>
      <c r="I100" s="605">
        <v>13000.0</v>
      </c>
      <c r="J100" s="1028"/>
      <c r="K100" s="1028"/>
      <c r="L100" s="1014"/>
      <c r="M100" s="1015"/>
      <c r="N100" s="4"/>
      <c r="O100" s="4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3.5" customHeight="1">
      <c r="A101" s="206"/>
      <c r="B101" s="73" t="s">
        <v>966</v>
      </c>
      <c r="C101" s="74"/>
      <c r="D101" s="659" t="s">
        <v>76</v>
      </c>
      <c r="E101" s="36">
        <v>0.0</v>
      </c>
      <c r="F101" s="605">
        <v>135800.0</v>
      </c>
      <c r="G101" s="605">
        <f t="shared" si="8"/>
        <v>136200</v>
      </c>
      <c r="H101" s="605">
        <v>272000.0</v>
      </c>
      <c r="I101" s="605">
        <v>272000.0</v>
      </c>
      <c r="J101" s="1028"/>
      <c r="K101" s="1028"/>
      <c r="L101" s="1014"/>
      <c r="M101" s="1015"/>
      <c r="N101" s="4"/>
      <c r="O101" s="4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3.5" customHeight="1">
      <c r="A102" s="206"/>
      <c r="B102" s="73" t="s">
        <v>967</v>
      </c>
      <c r="C102" s="74"/>
      <c r="D102" s="80" t="s">
        <v>113</v>
      </c>
      <c r="E102" s="36">
        <v>0.0</v>
      </c>
      <c r="F102" s="605">
        <v>0.0</v>
      </c>
      <c r="G102" s="605">
        <f t="shared" si="8"/>
        <v>2500</v>
      </c>
      <c r="H102" s="732">
        <v>2500.0</v>
      </c>
      <c r="I102" s="732">
        <v>2250.0</v>
      </c>
      <c r="J102" s="1028"/>
      <c r="K102" s="1028"/>
      <c r="L102" s="1014"/>
      <c r="M102" s="1015"/>
      <c r="N102" s="4"/>
      <c r="O102" s="4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3.5" customHeight="1">
      <c r="A103" s="206"/>
      <c r="B103" s="73" t="s">
        <v>968</v>
      </c>
      <c r="C103" s="74"/>
      <c r="D103" s="80" t="s">
        <v>121</v>
      </c>
      <c r="E103" s="36">
        <v>0.0</v>
      </c>
      <c r="F103" s="605">
        <v>0.0</v>
      </c>
      <c r="G103" s="605">
        <f t="shared" si="8"/>
        <v>0</v>
      </c>
      <c r="H103" s="605">
        <v>0.0</v>
      </c>
      <c r="I103" s="605">
        <v>0.0</v>
      </c>
      <c r="J103" s="1028"/>
      <c r="K103" s="1028"/>
      <c r="L103" s="1014"/>
      <c r="M103" s="1015"/>
      <c r="N103" s="4"/>
      <c r="O103" s="4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3.5" customHeight="1">
      <c r="A104" s="206"/>
      <c r="B104" s="73" t="s">
        <v>969</v>
      </c>
      <c r="C104" s="74"/>
      <c r="D104" s="80"/>
      <c r="E104" s="36"/>
      <c r="F104" s="605"/>
      <c r="G104" s="605"/>
      <c r="H104" s="605"/>
      <c r="I104" s="605"/>
      <c r="J104" s="1028"/>
      <c r="K104" s="1028"/>
      <c r="L104" s="1014"/>
      <c r="M104" s="1015"/>
      <c r="N104" s="4"/>
      <c r="O104" s="4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3.5" customHeight="1">
      <c r="A105" s="206"/>
      <c r="B105" s="73" t="s">
        <v>970</v>
      </c>
      <c r="C105" s="74"/>
      <c r="D105" s="722" t="s">
        <v>971</v>
      </c>
      <c r="E105" s="36"/>
      <c r="F105" s="605"/>
      <c r="G105" s="605"/>
      <c r="H105" s="605"/>
      <c r="I105" s="605">
        <v>2000000.0</v>
      </c>
      <c r="J105" s="1028"/>
      <c r="K105" s="1028"/>
      <c r="L105" s="1014"/>
      <c r="M105" s="1015"/>
      <c r="N105" s="4"/>
      <c r="O105" s="4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3.5" customHeight="1">
      <c r="A106" s="206"/>
      <c r="B106" s="73" t="s">
        <v>972</v>
      </c>
      <c r="C106" s="74"/>
      <c r="D106" s="80"/>
      <c r="E106" s="36"/>
      <c r="F106" s="605"/>
      <c r="G106" s="605"/>
      <c r="H106" s="605"/>
      <c r="I106" s="605"/>
      <c r="J106" s="1028"/>
      <c r="K106" s="1028"/>
      <c r="L106" s="1014"/>
      <c r="M106" s="1015"/>
      <c r="N106" s="4"/>
      <c r="O106" s="4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3.5" customHeight="1">
      <c r="A107" s="206"/>
      <c r="B107" s="73" t="s">
        <v>973</v>
      </c>
      <c r="C107" s="74"/>
      <c r="D107" s="722" t="s">
        <v>971</v>
      </c>
      <c r="E107" s="36">
        <v>0.0</v>
      </c>
      <c r="F107" s="605">
        <v>0.0</v>
      </c>
      <c r="G107" s="605">
        <f>H107-F107</f>
        <v>500000</v>
      </c>
      <c r="H107" s="605">
        <v>500000.0</v>
      </c>
      <c r="I107" s="1055">
        <v>0.0</v>
      </c>
      <c r="J107" s="1056"/>
      <c r="K107" s="1028"/>
      <c r="L107" s="1014"/>
      <c r="M107" s="1015"/>
      <c r="N107" s="4"/>
      <c r="O107" s="4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3.5" customHeight="1">
      <c r="A108" s="206"/>
      <c r="B108" s="73" t="s">
        <v>974</v>
      </c>
      <c r="C108" s="74"/>
      <c r="D108" s="80"/>
      <c r="E108" s="36"/>
      <c r="F108" s="605"/>
      <c r="G108" s="605"/>
      <c r="H108" s="605"/>
      <c r="I108" s="605"/>
      <c r="J108" s="1028"/>
      <c r="K108" s="1028"/>
      <c r="L108" s="1014"/>
      <c r="M108" s="1015"/>
      <c r="N108" s="4"/>
      <c r="O108" s="4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3.5" customHeight="1">
      <c r="A109" s="206"/>
      <c r="B109" s="73" t="s">
        <v>975</v>
      </c>
      <c r="C109" s="74"/>
      <c r="D109" s="722" t="s">
        <v>971</v>
      </c>
      <c r="E109" s="36">
        <v>0.0</v>
      </c>
      <c r="F109" s="605">
        <v>0.0</v>
      </c>
      <c r="G109" s="605">
        <f>H109-F109</f>
        <v>500000</v>
      </c>
      <c r="H109" s="605">
        <v>500000.0</v>
      </c>
      <c r="I109" s="1055">
        <v>0.0</v>
      </c>
      <c r="J109" s="1056"/>
      <c r="K109" s="1028"/>
      <c r="L109" s="1014"/>
      <c r="M109" s="1015"/>
      <c r="N109" s="4"/>
      <c r="O109" s="4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3.5" customHeight="1">
      <c r="A110" s="206"/>
      <c r="B110" s="73" t="s">
        <v>976</v>
      </c>
      <c r="C110" s="74"/>
      <c r="D110" s="80"/>
      <c r="E110" s="36"/>
      <c r="F110" s="605"/>
      <c r="G110" s="605"/>
      <c r="H110" s="605"/>
      <c r="I110" s="605"/>
      <c r="J110" s="1028"/>
      <c r="K110" s="1028"/>
      <c r="L110" s="1014"/>
      <c r="M110" s="1015"/>
      <c r="N110" s="4"/>
      <c r="O110" s="4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3.5" customHeight="1">
      <c r="A111" s="206"/>
      <c r="B111" s="73" t="s">
        <v>977</v>
      </c>
      <c r="C111" s="74"/>
      <c r="D111" s="722" t="s">
        <v>971</v>
      </c>
      <c r="E111" s="36">
        <v>0.0</v>
      </c>
      <c r="F111" s="605">
        <v>0.0</v>
      </c>
      <c r="G111" s="605">
        <f>H111-F111</f>
        <v>500000</v>
      </c>
      <c r="H111" s="605">
        <v>500000.0</v>
      </c>
      <c r="I111" s="1055">
        <v>0.0</v>
      </c>
      <c r="J111" s="1056"/>
      <c r="K111" s="1028"/>
      <c r="L111" s="1014"/>
      <c r="M111" s="1015"/>
      <c r="N111" s="4"/>
      <c r="O111" s="4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3.5" customHeight="1">
      <c r="A112" s="206"/>
      <c r="B112" s="73" t="s">
        <v>978</v>
      </c>
      <c r="C112" s="74"/>
      <c r="D112" s="80"/>
      <c r="E112" s="36"/>
      <c r="F112" s="605"/>
      <c r="G112" s="605"/>
      <c r="H112" s="605"/>
      <c r="I112" s="605"/>
      <c r="J112" s="1028"/>
      <c r="K112" s="1028"/>
      <c r="L112" s="1014"/>
      <c r="M112" s="1015"/>
      <c r="N112" s="4"/>
      <c r="O112" s="4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3.5" customHeight="1">
      <c r="A113" s="206"/>
      <c r="B113" s="73" t="s">
        <v>979</v>
      </c>
      <c r="C113" s="74"/>
      <c r="D113" s="722" t="s">
        <v>971</v>
      </c>
      <c r="E113" s="36">
        <v>0.0</v>
      </c>
      <c r="F113" s="605">
        <v>0.0</v>
      </c>
      <c r="G113" s="605">
        <f>H113-F113</f>
        <v>500000</v>
      </c>
      <c r="H113" s="605">
        <v>500000.0</v>
      </c>
      <c r="I113" s="1055">
        <v>0.0</v>
      </c>
      <c r="J113" s="1056"/>
      <c r="K113" s="1028"/>
      <c r="L113" s="1014"/>
      <c r="M113" s="1015"/>
      <c r="N113" s="4"/>
      <c r="O113" s="4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5.25" customHeight="1">
      <c r="A114" s="206"/>
      <c r="B114" s="73"/>
      <c r="C114" s="74"/>
      <c r="D114" s="80"/>
      <c r="E114" s="36"/>
      <c r="F114" s="605"/>
      <c r="G114" s="605"/>
      <c r="H114" s="605"/>
      <c r="I114" s="605"/>
      <c r="J114" s="1028"/>
      <c r="K114" s="1028"/>
      <c r="L114" s="1014"/>
      <c r="M114" s="1015"/>
      <c r="N114" s="4"/>
      <c r="O114" s="4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3.5" customHeight="1">
      <c r="A115" s="206"/>
      <c r="B115" s="1045" t="s">
        <v>980</v>
      </c>
      <c r="C115" s="74"/>
      <c r="D115" s="80"/>
      <c r="E115" s="52"/>
      <c r="F115" s="1057"/>
      <c r="G115" s="1057"/>
      <c r="H115" s="52"/>
      <c r="I115" s="52"/>
      <c r="J115" s="53"/>
      <c r="K115" s="53"/>
      <c r="L115" s="1014"/>
      <c r="M115" s="1015"/>
      <c r="N115" s="4"/>
      <c r="O115" s="4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3.5" customHeight="1">
      <c r="A116" s="206"/>
      <c r="B116" s="73" t="s">
        <v>981</v>
      </c>
      <c r="C116" s="74"/>
      <c r="D116" s="659" t="s">
        <v>69</v>
      </c>
      <c r="E116" s="36">
        <v>0.0</v>
      </c>
      <c r="F116" s="605">
        <v>0.0</v>
      </c>
      <c r="G116" s="605">
        <f>H116-F116</f>
        <v>62000</v>
      </c>
      <c r="H116" s="36">
        <v>62000.0</v>
      </c>
      <c r="I116" s="36">
        <v>62000.0</v>
      </c>
      <c r="J116" s="37"/>
      <c r="K116" s="37" t="s">
        <v>96</v>
      </c>
      <c r="L116" s="1058"/>
      <c r="M116" s="1015"/>
      <c r="N116" s="4"/>
      <c r="O116" s="4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5.25" customHeight="1">
      <c r="A117" s="206"/>
      <c r="B117" s="73"/>
      <c r="C117" s="74"/>
      <c r="D117" s="80"/>
      <c r="E117" s="36"/>
      <c r="F117" s="605"/>
      <c r="G117" s="605"/>
      <c r="H117" s="36"/>
      <c r="I117" s="36"/>
      <c r="J117" s="37"/>
      <c r="K117" s="37"/>
      <c r="M117" s="1015"/>
      <c r="N117" s="4"/>
      <c r="O117" s="4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3.5" customHeight="1">
      <c r="A118" s="206"/>
      <c r="B118" s="1045" t="s">
        <v>982</v>
      </c>
      <c r="C118" s="74"/>
      <c r="D118" s="80"/>
      <c r="E118" s="36"/>
      <c r="F118" s="605"/>
      <c r="G118" s="605"/>
      <c r="H118" s="36"/>
      <c r="I118" s="36"/>
      <c r="J118" s="37"/>
      <c r="K118" s="37"/>
      <c r="L118" s="1014"/>
      <c r="M118" s="1015"/>
      <c r="N118" s="4"/>
      <c r="O118" s="4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3.5" customHeight="1">
      <c r="A119" s="206"/>
      <c r="B119" s="73" t="s">
        <v>983</v>
      </c>
      <c r="C119" s="74"/>
      <c r="D119" s="80" t="s">
        <v>69</v>
      </c>
      <c r="E119" s="236">
        <v>60580.0</v>
      </c>
      <c r="F119" s="77">
        <v>0.0</v>
      </c>
      <c r="G119" s="605">
        <f t="shared" ref="G119:G122" si="9">H119-F119</f>
        <v>96000</v>
      </c>
      <c r="H119" s="191">
        <v>96000.0</v>
      </c>
      <c r="I119" s="191">
        <v>76000.0</v>
      </c>
      <c r="J119" s="37"/>
      <c r="K119" s="37"/>
      <c r="L119" s="1014"/>
      <c r="M119" s="1015"/>
      <c r="N119" s="4"/>
      <c r="O119" s="4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3.5" customHeight="1">
      <c r="A120" s="206"/>
      <c r="B120" s="73" t="s">
        <v>136</v>
      </c>
      <c r="C120" s="74"/>
      <c r="D120" s="659" t="s">
        <v>123</v>
      </c>
      <c r="E120" s="36">
        <v>0.0</v>
      </c>
      <c r="F120" s="77">
        <v>0.0</v>
      </c>
      <c r="G120" s="605">
        <f t="shared" si="9"/>
        <v>0</v>
      </c>
      <c r="H120" s="36">
        <v>0.0</v>
      </c>
      <c r="I120" s="36"/>
      <c r="J120" s="37"/>
      <c r="K120" s="37"/>
      <c r="L120" s="1014"/>
      <c r="M120" s="1015"/>
      <c r="N120" s="4"/>
      <c r="O120" s="4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3.5" customHeight="1">
      <c r="A121" s="206"/>
      <c r="B121" s="73" t="s">
        <v>984</v>
      </c>
      <c r="C121" s="74"/>
      <c r="D121" s="659" t="s">
        <v>344</v>
      </c>
      <c r="E121" s="36">
        <v>51540.0</v>
      </c>
      <c r="F121" s="605">
        <v>140500.0</v>
      </c>
      <c r="G121" s="605">
        <f t="shared" si="9"/>
        <v>500</v>
      </c>
      <c r="H121" s="605">
        <v>141000.0</v>
      </c>
      <c r="I121" s="605">
        <v>0.0</v>
      </c>
      <c r="J121" s="1028"/>
      <c r="K121" s="1028"/>
      <c r="L121" s="1054"/>
      <c r="M121" s="308"/>
      <c r="N121" s="7"/>
      <c r="O121" s="4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3.5" customHeight="1">
      <c r="A122" s="206"/>
      <c r="B122" s="73" t="s">
        <v>75</v>
      </c>
      <c r="C122" s="74"/>
      <c r="D122" s="659" t="s">
        <v>76</v>
      </c>
      <c r="E122" s="36">
        <v>48624.0</v>
      </c>
      <c r="F122" s="605">
        <v>0.0</v>
      </c>
      <c r="G122" s="605">
        <f t="shared" si="9"/>
        <v>0</v>
      </c>
      <c r="H122" s="605">
        <v>0.0</v>
      </c>
      <c r="I122" s="605">
        <v>0.0</v>
      </c>
      <c r="J122" s="1028"/>
      <c r="K122" s="1028"/>
      <c r="L122" s="1059"/>
      <c r="M122" s="1060"/>
      <c r="N122" s="649"/>
      <c r="O122" s="4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2.75" customHeight="1">
      <c r="A123" s="206"/>
      <c r="B123" s="73"/>
      <c r="C123" s="74"/>
      <c r="D123" s="659"/>
      <c r="E123" s="36"/>
      <c r="F123" s="605"/>
      <c r="G123" s="732"/>
      <c r="H123" s="732"/>
      <c r="I123" s="732"/>
      <c r="J123" s="1028"/>
      <c r="K123" s="1028"/>
      <c r="L123" s="1059"/>
      <c r="M123" s="1060"/>
      <c r="N123" s="649"/>
      <c r="O123" s="4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2.75" customHeight="1">
      <c r="A124" s="188"/>
      <c r="B124" s="1061" t="s">
        <v>985</v>
      </c>
      <c r="C124" s="659"/>
      <c r="D124" s="659"/>
      <c r="E124" s="107"/>
      <c r="F124" s="146"/>
      <c r="G124" s="524"/>
      <c r="H124" s="203"/>
      <c r="I124" s="203"/>
      <c r="J124" s="204"/>
      <c r="K124" s="204"/>
      <c r="L124" s="1059"/>
      <c r="M124" s="1060"/>
      <c r="N124" s="649"/>
      <c r="O124" s="4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2.75" customHeight="1">
      <c r="A125" s="188"/>
      <c r="B125" s="79" t="s">
        <v>986</v>
      </c>
      <c r="C125" s="1062"/>
      <c r="D125" s="659" t="s">
        <v>94</v>
      </c>
      <c r="E125" s="462">
        <v>113750.0</v>
      </c>
      <c r="F125" s="605">
        <v>0.0</v>
      </c>
      <c r="G125" s="605">
        <v>0.0</v>
      </c>
      <c r="H125" s="1063">
        <v>0.0</v>
      </c>
      <c r="I125" s="1063">
        <v>0.0</v>
      </c>
      <c r="J125" s="542"/>
      <c r="K125" s="542"/>
      <c r="L125" s="1064"/>
      <c r="M125" s="1065"/>
      <c r="N125" s="649"/>
      <c r="O125" s="4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4.25" customHeight="1">
      <c r="A126" s="1066"/>
      <c r="B126" s="695" t="s">
        <v>284</v>
      </c>
      <c r="C126" s="1033"/>
      <c r="D126" s="1067"/>
      <c r="E126" s="984">
        <f t="shared" ref="E126:I126" si="10">SUM(E36:E125)</f>
        <v>4308371.88</v>
      </c>
      <c r="F126" s="984">
        <f t="shared" si="10"/>
        <v>1776425.4</v>
      </c>
      <c r="G126" s="984">
        <f t="shared" si="10"/>
        <v>6318854.6</v>
      </c>
      <c r="H126" s="984">
        <f t="shared" si="10"/>
        <v>8095280</v>
      </c>
      <c r="I126" s="984">
        <f t="shared" si="10"/>
        <v>7308150</v>
      </c>
      <c r="J126" s="130"/>
      <c r="K126" s="130"/>
      <c r="L126" s="1034">
        <f>(I126-H126)/H126</f>
        <v>-0.09723320256</v>
      </c>
      <c r="M126" s="1035"/>
      <c r="N126" s="649"/>
      <c r="O126" s="4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4.25" customHeight="1">
      <c r="A127" s="1068" t="s">
        <v>285</v>
      </c>
      <c r="B127" s="1069"/>
      <c r="C127" s="1070"/>
      <c r="D127" s="1071"/>
      <c r="E127" s="1072">
        <f t="shared" ref="E127:I127" si="11">E34+E126</f>
        <v>14689029.58</v>
      </c>
      <c r="F127" s="1072">
        <f t="shared" si="11"/>
        <v>6719909.51</v>
      </c>
      <c r="G127" s="1072">
        <f t="shared" si="11"/>
        <v>13144601.49</v>
      </c>
      <c r="H127" s="1072">
        <f t="shared" si="11"/>
        <v>19864511</v>
      </c>
      <c r="I127" s="1072">
        <f t="shared" si="11"/>
        <v>19484934</v>
      </c>
      <c r="J127" s="657"/>
      <c r="K127" s="657"/>
      <c r="L127" s="1073" t="s">
        <v>464</v>
      </c>
      <c r="M127" s="1074"/>
      <c r="N127" s="649"/>
      <c r="O127" s="4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3.75" customHeight="1">
      <c r="A128" s="1075"/>
      <c r="B128" s="1075"/>
      <c r="C128" s="1075"/>
      <c r="D128" s="1075"/>
      <c r="E128" s="674"/>
      <c r="F128" s="674"/>
      <c r="G128" s="674"/>
      <c r="H128" s="674"/>
      <c r="I128" s="674"/>
      <c r="J128" s="657"/>
      <c r="K128" s="657"/>
      <c r="L128" s="1073"/>
      <c r="M128" s="1074"/>
      <c r="N128" s="649"/>
      <c r="O128" s="4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6.5" customHeight="1">
      <c r="A129" s="79" t="s">
        <v>987</v>
      </c>
      <c r="B129" s="79"/>
      <c r="C129" s="79"/>
      <c r="D129" s="79"/>
      <c r="E129" s="6"/>
      <c r="F129" s="79"/>
      <c r="G129" s="79"/>
      <c r="H129" s="73"/>
      <c r="I129" s="79"/>
      <c r="J129" s="79"/>
      <c r="K129" s="79"/>
      <c r="L129" s="1073"/>
      <c r="M129" s="1074"/>
      <c r="N129" s="649"/>
      <c r="O129" s="4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2.75" customHeight="1">
      <c r="A130" s="79"/>
      <c r="B130" s="79"/>
      <c r="C130" s="79"/>
      <c r="D130" s="79"/>
      <c r="E130" s="6"/>
      <c r="F130" s="79"/>
      <c r="G130" s="79"/>
      <c r="H130" s="79"/>
      <c r="I130" s="79"/>
      <c r="J130" s="79"/>
      <c r="K130" s="79"/>
      <c r="L130" s="1073"/>
      <c r="M130" s="1074"/>
      <c r="N130" s="649"/>
      <c r="O130" s="4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6.5" customHeight="1">
      <c r="A131" s="1039" t="s">
        <v>350</v>
      </c>
      <c r="J131" s="1039"/>
      <c r="K131" s="1039"/>
      <c r="L131" s="1073"/>
      <c r="M131" s="1074"/>
      <c r="N131" s="649"/>
      <c r="O131" s="4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2.75" customHeight="1">
      <c r="A132" s="73"/>
      <c r="B132" s="79"/>
      <c r="C132" s="79"/>
      <c r="D132" s="79"/>
      <c r="E132" s="6"/>
      <c r="F132" s="79"/>
      <c r="G132" s="79"/>
      <c r="H132" s="79"/>
      <c r="I132" s="79"/>
      <c r="J132" s="79"/>
      <c r="K132" s="79"/>
      <c r="L132" s="1073"/>
      <c r="M132" s="1074"/>
      <c r="N132" s="649"/>
      <c r="O132" s="4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4.25" customHeight="1">
      <c r="A133" s="1016" t="s">
        <v>6</v>
      </c>
      <c r="B133" s="12"/>
      <c r="C133" s="13"/>
      <c r="D133" s="1017" t="s">
        <v>7</v>
      </c>
      <c r="E133" s="14" t="s">
        <v>8</v>
      </c>
      <c r="F133" s="15" t="s">
        <v>9</v>
      </c>
      <c r="G133" s="12"/>
      <c r="H133" s="13"/>
      <c r="I133" s="14" t="s">
        <v>10</v>
      </c>
      <c r="J133" s="93"/>
      <c r="K133" s="93"/>
      <c r="L133" s="1073"/>
      <c r="M133" s="1074"/>
      <c r="N133" s="649"/>
      <c r="O133" s="4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2.75" customHeight="1">
      <c r="A134" s="18"/>
      <c r="C134" s="19"/>
      <c r="D134" s="712" t="s">
        <v>11</v>
      </c>
      <c r="E134" s="21" t="s">
        <v>12</v>
      </c>
      <c r="F134" s="21" t="s">
        <v>13</v>
      </c>
      <c r="G134" s="22" t="s">
        <v>14</v>
      </c>
      <c r="H134" s="21" t="s">
        <v>15</v>
      </c>
      <c r="I134" s="21" t="s">
        <v>16</v>
      </c>
      <c r="J134" s="93"/>
      <c r="K134" s="93"/>
      <c r="L134" s="1073"/>
      <c r="M134" s="1074"/>
      <c r="N134" s="649"/>
      <c r="O134" s="4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2.75" customHeight="1">
      <c r="A135" s="23"/>
      <c r="B135" s="24"/>
      <c r="C135" s="25"/>
      <c r="D135" s="1020"/>
      <c r="E135" s="26" t="s">
        <v>17</v>
      </c>
      <c r="F135" s="27" t="s">
        <v>17</v>
      </c>
      <c r="G135" s="27" t="s">
        <v>18</v>
      </c>
      <c r="H135" s="27" t="s">
        <v>18</v>
      </c>
      <c r="I135" s="27" t="s">
        <v>18</v>
      </c>
      <c r="J135" s="66"/>
      <c r="K135" s="66"/>
      <c r="L135" s="1073"/>
      <c r="M135" s="1074"/>
      <c r="N135" s="649"/>
      <c r="O135" s="4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2.75" customHeight="1">
      <c r="A136" s="193"/>
      <c r="B136" s="578" t="s">
        <v>356</v>
      </c>
      <c r="C136" s="74"/>
      <c r="D136" s="74"/>
      <c r="E136" s="31"/>
      <c r="F136" s="732"/>
      <c r="G136" s="74"/>
      <c r="H136" s="31"/>
      <c r="I136" s="31"/>
      <c r="J136" s="6"/>
      <c r="K136" s="6"/>
      <c r="L136" s="1059"/>
      <c r="M136" s="1060"/>
      <c r="N136" s="649"/>
      <c r="O136" s="4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3.5" customHeight="1">
      <c r="A137" s="193"/>
      <c r="B137" s="79" t="s">
        <v>313</v>
      </c>
      <c r="C137" s="721"/>
      <c r="D137" s="659" t="s">
        <v>290</v>
      </c>
      <c r="E137" s="36">
        <v>65569.52</v>
      </c>
      <c r="F137" s="732">
        <v>235000.0</v>
      </c>
      <c r="G137" s="605">
        <f>H137-F137</f>
        <v>0</v>
      </c>
      <c r="H137" s="36">
        <v>235000.0</v>
      </c>
      <c r="I137" s="36">
        <v>200000.0</v>
      </c>
      <c r="J137" s="37"/>
      <c r="K137" s="37"/>
      <c r="L137" s="1059"/>
      <c r="M137" s="1060"/>
      <c r="N137" s="649"/>
      <c r="O137" s="4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3.5" customHeight="1">
      <c r="A138" s="193"/>
      <c r="B138" s="79" t="s">
        <v>316</v>
      </c>
      <c r="C138" s="721"/>
      <c r="D138" s="659" t="s">
        <v>300</v>
      </c>
      <c r="E138" s="36">
        <v>0.0</v>
      </c>
      <c r="F138" s="732">
        <v>0.0</v>
      </c>
      <c r="G138" s="605">
        <v>0.0</v>
      </c>
      <c r="H138" s="36">
        <v>0.0</v>
      </c>
      <c r="I138" s="36">
        <v>30000.0</v>
      </c>
      <c r="J138" s="37"/>
      <c r="K138" s="37"/>
      <c r="L138" s="1059"/>
      <c r="M138" s="1060"/>
      <c r="N138" s="649"/>
      <c r="O138" s="4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3.5" customHeight="1">
      <c r="A139" s="193"/>
      <c r="B139" s="79" t="s">
        <v>297</v>
      </c>
      <c r="C139" s="721"/>
      <c r="D139" s="659" t="s">
        <v>298</v>
      </c>
      <c r="E139" s="36">
        <v>0.0</v>
      </c>
      <c r="F139" s="732">
        <v>100000.0</v>
      </c>
      <c r="G139" s="605">
        <f t="shared" ref="G139:G142" si="12">H139-F139</f>
        <v>0</v>
      </c>
      <c r="H139" s="36">
        <v>100000.0</v>
      </c>
      <c r="I139" s="36">
        <v>30000.0</v>
      </c>
      <c r="J139" s="37"/>
      <c r="K139" s="37"/>
      <c r="L139" s="1059"/>
      <c r="M139" s="1060"/>
      <c r="N139" s="649"/>
      <c r="O139" s="4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3.5" customHeight="1">
      <c r="A140" s="193"/>
      <c r="B140" s="79" t="s">
        <v>988</v>
      </c>
      <c r="C140" s="721"/>
      <c r="D140" s="659" t="s">
        <v>292</v>
      </c>
      <c r="E140" s="191">
        <v>0.0</v>
      </c>
      <c r="F140" s="732">
        <v>60000.0</v>
      </c>
      <c r="G140" s="605">
        <f t="shared" si="12"/>
        <v>0</v>
      </c>
      <c r="H140" s="36">
        <v>60000.0</v>
      </c>
      <c r="I140" s="36">
        <v>85000.0</v>
      </c>
      <c r="J140" s="37"/>
      <c r="K140" s="37"/>
      <c r="L140" s="1059"/>
      <c r="M140" s="1060"/>
      <c r="N140" s="649"/>
      <c r="O140" s="4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3.5" customHeight="1">
      <c r="A141" s="193"/>
      <c r="B141" s="79" t="s">
        <v>989</v>
      </c>
      <c r="C141" s="721"/>
      <c r="D141" s="712" t="s">
        <v>288</v>
      </c>
      <c r="E141" s="36">
        <v>173500.0</v>
      </c>
      <c r="F141" s="605">
        <v>0.0</v>
      </c>
      <c r="G141" s="605">
        <f t="shared" si="12"/>
        <v>0</v>
      </c>
      <c r="H141" s="36">
        <v>0.0</v>
      </c>
      <c r="I141" s="36">
        <v>0.0</v>
      </c>
      <c r="J141" s="37"/>
      <c r="K141" s="37"/>
      <c r="L141" s="1054"/>
      <c r="M141" s="308"/>
      <c r="N141" s="7"/>
      <c r="O141" s="4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3.5" customHeight="1">
      <c r="A142" s="193"/>
      <c r="B142" s="79" t="s">
        <v>990</v>
      </c>
      <c r="C142" s="721"/>
      <c r="D142" s="659" t="s">
        <v>296</v>
      </c>
      <c r="E142" s="36">
        <v>1500000.0</v>
      </c>
      <c r="F142" s="605">
        <v>0.0</v>
      </c>
      <c r="G142" s="605">
        <f t="shared" si="12"/>
        <v>0</v>
      </c>
      <c r="H142" s="36">
        <v>0.0</v>
      </c>
      <c r="I142" s="36">
        <v>0.0</v>
      </c>
      <c r="J142" s="37"/>
      <c r="K142" s="37"/>
      <c r="L142" s="1054"/>
      <c r="M142" s="308"/>
      <c r="N142" s="7"/>
      <c r="O142" s="4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3.5" customHeight="1">
      <c r="A143" s="1076"/>
      <c r="B143" s="1077" t="s">
        <v>317</v>
      </c>
      <c r="C143" s="1078"/>
      <c r="D143" s="1078"/>
      <c r="E143" s="1079">
        <f t="shared" ref="E143:I143" si="13">SUM(E137:E142)</f>
        <v>1739069.52</v>
      </c>
      <c r="F143" s="1079">
        <f t="shared" si="13"/>
        <v>395000</v>
      </c>
      <c r="G143" s="1079">
        <f t="shared" si="13"/>
        <v>0</v>
      </c>
      <c r="H143" s="1079">
        <f t="shared" si="13"/>
        <v>395000</v>
      </c>
      <c r="I143" s="1079">
        <f t="shared" si="13"/>
        <v>345000</v>
      </c>
      <c r="J143" s="102"/>
      <c r="K143" s="102"/>
      <c r="L143" s="1034">
        <f t="shared" ref="L143:L144" si="15">(I143-H143)/H143</f>
        <v>-0.1265822785</v>
      </c>
      <c r="M143" s="1015"/>
      <c r="N143" s="4"/>
      <c r="O143" s="4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8.75" customHeight="1">
      <c r="A144" s="1080" t="s">
        <v>318</v>
      </c>
      <c r="B144" s="1081"/>
      <c r="C144" s="1082"/>
      <c r="D144" s="1082"/>
      <c r="E144" s="1083">
        <f t="shared" ref="E144:I144" si="14">E127+E143</f>
        <v>16428099.1</v>
      </c>
      <c r="F144" s="1083">
        <f t="shared" si="14"/>
        <v>7114909.51</v>
      </c>
      <c r="G144" s="1083">
        <f t="shared" si="14"/>
        <v>13144601.49</v>
      </c>
      <c r="H144" s="1083">
        <f t="shared" si="14"/>
        <v>20259511</v>
      </c>
      <c r="I144" s="1083">
        <f t="shared" si="14"/>
        <v>19829934</v>
      </c>
      <c r="J144" s="102"/>
      <c r="K144" s="102"/>
      <c r="L144" s="1084">
        <f t="shared" si="15"/>
        <v>-0.02120372007</v>
      </c>
      <c r="M144" s="1085"/>
      <c r="N144" s="7"/>
      <c r="O144" s="7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20.25" customHeight="1">
      <c r="A145" s="338" t="s">
        <v>319</v>
      </c>
      <c r="B145" s="1"/>
      <c r="C145" s="1"/>
      <c r="D145" s="252"/>
      <c r="E145" s="252"/>
      <c r="F145" s="252"/>
      <c r="G145" s="252"/>
      <c r="H145" s="252"/>
      <c r="I145" s="302"/>
      <c r="J145" s="515"/>
      <c r="K145" s="515"/>
      <c r="L145" s="1073" t="s">
        <v>63</v>
      </c>
      <c r="M145" s="876"/>
      <c r="N145" s="4"/>
      <c r="O145" s="4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2.75" customHeight="1">
      <c r="A146" s="926" t="s">
        <v>320</v>
      </c>
      <c r="D146" s="111"/>
      <c r="E146" s="111"/>
      <c r="F146" s="111"/>
      <c r="G146" s="488"/>
      <c r="I146" s="8"/>
      <c r="J146" s="78"/>
      <c r="K146" s="78"/>
      <c r="L146" s="1014"/>
      <c r="M146" s="1015"/>
      <c r="N146" s="4"/>
      <c r="O146" s="4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2.75" customHeight="1">
      <c r="A147" s="8"/>
      <c r="B147" s="8"/>
      <c r="C147" s="8"/>
      <c r="D147" s="111"/>
      <c r="E147" s="111"/>
      <c r="F147" s="111"/>
      <c r="G147" s="5"/>
      <c r="H147" s="5"/>
      <c r="I147" s="8"/>
      <c r="J147" s="2"/>
      <c r="K147" s="2"/>
      <c r="L147" s="1014"/>
      <c r="M147" s="1015"/>
      <c r="N147" s="4"/>
      <c r="O147" s="4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2.75" customHeight="1">
      <c r="A148" s="8"/>
      <c r="B148" s="8"/>
      <c r="C148" s="8"/>
      <c r="D148" s="111"/>
      <c r="E148" s="111"/>
      <c r="F148" s="111"/>
      <c r="G148" s="5"/>
      <c r="H148" s="5"/>
      <c r="I148" s="8"/>
      <c r="J148" s="2"/>
      <c r="K148" s="2"/>
      <c r="L148" s="1014"/>
      <c r="M148" s="1015"/>
      <c r="N148" s="4"/>
      <c r="O148" s="4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2.75" customHeight="1">
      <c r="A149" s="8"/>
      <c r="B149" s="8"/>
      <c r="C149" s="8"/>
      <c r="D149" s="111"/>
      <c r="E149" s="111"/>
      <c r="F149" s="111"/>
      <c r="G149" s="5"/>
      <c r="H149" s="5"/>
      <c r="I149" s="8"/>
      <c r="J149" s="2"/>
      <c r="K149" s="2"/>
      <c r="L149" s="1014"/>
      <c r="M149" s="1015"/>
      <c r="N149" s="4"/>
      <c r="O149" s="4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75" customHeight="1">
      <c r="A150" s="8"/>
      <c r="B150" s="8"/>
      <c r="C150" s="8"/>
      <c r="D150" s="111"/>
      <c r="E150" s="111"/>
      <c r="F150" s="111"/>
      <c r="G150" s="5"/>
      <c r="H150" s="5"/>
      <c r="I150" s="8"/>
      <c r="J150" s="2"/>
      <c r="K150" s="2"/>
      <c r="L150" s="1014"/>
      <c r="M150" s="1015"/>
      <c r="N150" s="4"/>
      <c r="O150" s="4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75" customHeight="1">
      <c r="A151" s="8"/>
      <c r="B151" s="8"/>
      <c r="C151" s="8"/>
      <c r="D151" s="111"/>
      <c r="E151" s="111"/>
      <c r="F151" s="111"/>
      <c r="G151" s="5"/>
      <c r="H151" s="5"/>
      <c r="I151" s="8"/>
      <c r="J151" s="2"/>
      <c r="K151" s="2"/>
      <c r="L151" s="1014"/>
      <c r="M151" s="1015"/>
      <c r="N151" s="4"/>
      <c r="O151" s="4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8" t="s">
        <v>991</v>
      </c>
      <c r="B152" s="8"/>
      <c r="C152" s="5" t="s">
        <v>323</v>
      </c>
      <c r="E152" s="111"/>
      <c r="F152" s="111"/>
      <c r="G152" s="5" t="s">
        <v>324</v>
      </c>
      <c r="H152" s="5" t="s">
        <v>643</v>
      </c>
      <c r="I152" s="8"/>
      <c r="J152" s="2"/>
      <c r="K152" s="2"/>
      <c r="L152" s="1014"/>
      <c r="M152" s="1015"/>
      <c r="N152" s="4"/>
      <c r="O152" s="4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75" customHeight="1">
      <c r="A153" s="2" t="s">
        <v>992</v>
      </c>
      <c r="B153" s="5"/>
      <c r="C153" s="5" t="s">
        <v>326</v>
      </c>
      <c r="E153" s="111"/>
      <c r="F153" s="111"/>
      <c r="G153" s="5" t="s">
        <v>327</v>
      </c>
      <c r="H153" s="5" t="s">
        <v>327</v>
      </c>
      <c r="I153" s="8"/>
      <c r="J153" s="2"/>
      <c r="K153" s="2"/>
      <c r="L153" s="1014"/>
      <c r="M153" s="1015"/>
      <c r="N153" s="4"/>
      <c r="O153" s="4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75" customHeight="1">
      <c r="A154" s="2"/>
      <c r="B154" s="2" t="s">
        <v>993</v>
      </c>
      <c r="C154" s="2"/>
      <c r="D154" s="2"/>
      <c r="E154" s="2"/>
      <c r="F154" s="2"/>
      <c r="G154" s="2"/>
      <c r="H154" s="2"/>
      <c r="I154" s="2"/>
      <c r="J154" s="2"/>
      <c r="K154" s="2"/>
      <c r="L154" s="1014"/>
      <c r="M154" s="1015"/>
      <c r="N154" s="4"/>
      <c r="O154" s="4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1014"/>
      <c r="M155" s="1015"/>
      <c r="N155" s="4"/>
      <c r="O155" s="4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1014"/>
      <c r="M156" s="1015"/>
      <c r="N156" s="4"/>
      <c r="O156" s="4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1014"/>
      <c r="M157" s="1015"/>
      <c r="N157" s="4"/>
      <c r="O157" s="4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1014"/>
      <c r="M158" s="1015"/>
      <c r="N158" s="4"/>
      <c r="O158" s="4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1014"/>
      <c r="M159" s="1015"/>
      <c r="N159" s="4"/>
      <c r="O159" s="4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1014"/>
      <c r="M160" s="1015"/>
      <c r="N160" s="4"/>
      <c r="O160" s="4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1014"/>
      <c r="M161" s="1015"/>
      <c r="N161" s="4"/>
      <c r="O161" s="4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1014"/>
      <c r="M162" s="1015"/>
      <c r="N162" s="4"/>
      <c r="O162" s="4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1014"/>
      <c r="M163" s="1015"/>
      <c r="N163" s="4"/>
      <c r="O163" s="4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1014"/>
      <c r="M164" s="1015"/>
      <c r="N164" s="4"/>
      <c r="O164" s="4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1014"/>
      <c r="M165" s="1015"/>
      <c r="N165" s="4"/>
      <c r="O165" s="4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1014"/>
      <c r="M166" s="1015"/>
      <c r="N166" s="4"/>
      <c r="O166" s="4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1014"/>
      <c r="M167" s="1015"/>
      <c r="N167" s="4"/>
      <c r="O167" s="4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1014"/>
      <c r="M168" s="1015"/>
      <c r="N168" s="4"/>
      <c r="O168" s="4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1014"/>
      <c r="M169" s="1015"/>
      <c r="N169" s="4"/>
      <c r="O169" s="4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1014"/>
      <c r="M170" s="1015"/>
      <c r="N170" s="4"/>
      <c r="O170" s="4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1014"/>
      <c r="M171" s="1015"/>
      <c r="N171" s="4"/>
      <c r="O171" s="4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1014"/>
      <c r="M172" s="1015"/>
      <c r="N172" s="4"/>
      <c r="O172" s="4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1014"/>
      <c r="M173" s="1015"/>
      <c r="N173" s="4"/>
      <c r="O173" s="4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1014"/>
      <c r="M174" s="1015"/>
      <c r="N174" s="4"/>
      <c r="O174" s="4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1014"/>
      <c r="M175" s="1015"/>
      <c r="N175" s="4"/>
      <c r="O175" s="4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1014"/>
      <c r="M176" s="1015"/>
      <c r="N176" s="4"/>
      <c r="O176" s="4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1014"/>
      <c r="M177" s="1015"/>
      <c r="N177" s="4"/>
      <c r="O177" s="4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1014"/>
      <c r="M178" s="1015"/>
      <c r="N178" s="4"/>
      <c r="O178" s="4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1014"/>
      <c r="M179" s="1015"/>
      <c r="N179" s="4"/>
      <c r="O179" s="4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1014"/>
      <c r="M180" s="1015"/>
      <c r="N180" s="4"/>
      <c r="O180" s="4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1014"/>
      <c r="M181" s="1015"/>
      <c r="N181" s="4"/>
      <c r="O181" s="4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1014"/>
      <c r="M182" s="1015"/>
      <c r="N182" s="4"/>
      <c r="O182" s="4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1014"/>
      <c r="M183" s="1015"/>
      <c r="N183" s="4"/>
      <c r="O183" s="4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1014"/>
      <c r="M184" s="1015"/>
      <c r="N184" s="4"/>
      <c r="O184" s="4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1014"/>
      <c r="M185" s="1015"/>
      <c r="N185" s="4"/>
      <c r="O185" s="4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1014"/>
      <c r="M186" s="1015"/>
      <c r="N186" s="4"/>
      <c r="O186" s="4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1014"/>
      <c r="M187" s="1015"/>
      <c r="N187" s="4"/>
      <c r="O187" s="4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1014"/>
      <c r="M188" s="1015"/>
      <c r="N188" s="4"/>
      <c r="O188" s="4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1014"/>
      <c r="M189" s="1015"/>
      <c r="N189" s="4"/>
      <c r="O189" s="4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1014"/>
      <c r="M190" s="1015"/>
      <c r="N190" s="4"/>
      <c r="O190" s="4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1014"/>
      <c r="M191" s="1015"/>
      <c r="N191" s="4"/>
      <c r="O191" s="4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1014"/>
      <c r="M192" s="1015"/>
      <c r="N192" s="4"/>
      <c r="O192" s="4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1014"/>
      <c r="M193" s="1015"/>
      <c r="N193" s="4"/>
      <c r="O193" s="4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1014"/>
      <c r="M194" s="1015"/>
      <c r="N194" s="4"/>
      <c r="O194" s="4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1014"/>
      <c r="M195" s="1015"/>
      <c r="N195" s="4"/>
      <c r="O195" s="4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1014"/>
      <c r="M196" s="1015"/>
      <c r="N196" s="4"/>
      <c r="O196" s="4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1014"/>
      <c r="M197" s="1015"/>
      <c r="N197" s="4"/>
      <c r="O197" s="4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1014"/>
      <c r="M198" s="1015"/>
      <c r="N198" s="4"/>
      <c r="O198" s="4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1014"/>
      <c r="M199" s="1015"/>
      <c r="N199" s="4"/>
      <c r="O199" s="4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1014"/>
      <c r="M200" s="1015"/>
      <c r="N200" s="4"/>
      <c r="O200" s="4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1014"/>
      <c r="M201" s="1015"/>
      <c r="N201" s="4"/>
      <c r="O201" s="4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1014"/>
      <c r="M202" s="1015"/>
      <c r="N202" s="4"/>
      <c r="O202" s="4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1014"/>
      <c r="M203" s="1015"/>
      <c r="N203" s="4"/>
      <c r="O203" s="4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1014"/>
      <c r="M204" s="1015"/>
      <c r="N204" s="4"/>
      <c r="O204" s="4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1014"/>
      <c r="M205" s="1015"/>
      <c r="N205" s="4"/>
      <c r="O205" s="4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1014"/>
      <c r="M206" s="1015"/>
      <c r="N206" s="4"/>
      <c r="O206" s="4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1014"/>
      <c r="M207" s="1015"/>
      <c r="N207" s="4"/>
      <c r="O207" s="4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1014"/>
      <c r="M208" s="1015"/>
      <c r="N208" s="4"/>
      <c r="O208" s="4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1014"/>
      <c r="M209" s="1015"/>
      <c r="N209" s="4"/>
      <c r="O209" s="4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1014"/>
      <c r="M210" s="1015"/>
      <c r="N210" s="4"/>
      <c r="O210" s="4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1014"/>
      <c r="M211" s="1015"/>
      <c r="N211" s="4"/>
      <c r="O211" s="4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1014"/>
      <c r="M212" s="1015"/>
      <c r="N212" s="4"/>
      <c r="O212" s="4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1014"/>
      <c r="M213" s="1015"/>
      <c r="N213" s="4"/>
      <c r="O213" s="4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1014"/>
      <c r="M214" s="1015"/>
      <c r="N214" s="4"/>
      <c r="O214" s="4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1014"/>
      <c r="M215" s="1015"/>
      <c r="N215" s="4"/>
      <c r="O215" s="4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1014"/>
      <c r="M216" s="1015"/>
      <c r="N216" s="4"/>
      <c r="O216" s="4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1014"/>
      <c r="M217" s="1015"/>
      <c r="N217" s="4"/>
      <c r="O217" s="4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1014"/>
      <c r="M218" s="1015"/>
      <c r="N218" s="4"/>
      <c r="O218" s="4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1014"/>
      <c r="M219" s="1015"/>
      <c r="N219" s="4"/>
      <c r="O219" s="4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1014"/>
      <c r="M220" s="1015"/>
      <c r="N220" s="4"/>
      <c r="O220" s="4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1014"/>
      <c r="M221" s="1015"/>
      <c r="N221" s="4"/>
      <c r="O221" s="4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1014"/>
      <c r="M222" s="1015"/>
      <c r="N222" s="4"/>
      <c r="O222" s="4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1014"/>
      <c r="M223" s="1015"/>
      <c r="N223" s="4"/>
      <c r="O223" s="4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1014"/>
      <c r="M224" s="1015"/>
      <c r="N224" s="4"/>
      <c r="O224" s="4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1014"/>
      <c r="M225" s="1015"/>
      <c r="N225" s="4"/>
      <c r="O225" s="4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1014"/>
      <c r="M226" s="1015"/>
      <c r="N226" s="4"/>
      <c r="O226" s="4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1014"/>
      <c r="M227" s="1015"/>
      <c r="N227" s="4"/>
      <c r="O227" s="4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1014"/>
      <c r="M228" s="1015"/>
      <c r="N228" s="4"/>
      <c r="O228" s="4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1014"/>
      <c r="M229" s="1015"/>
      <c r="N229" s="4"/>
      <c r="O229" s="4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1014"/>
      <c r="M230" s="1015"/>
      <c r="N230" s="4"/>
      <c r="O230" s="4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1014"/>
      <c r="M231" s="1015"/>
      <c r="N231" s="4"/>
      <c r="O231" s="4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1014"/>
      <c r="M232" s="1015"/>
      <c r="N232" s="4"/>
      <c r="O232" s="4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1014"/>
      <c r="M233" s="1015"/>
      <c r="N233" s="4"/>
      <c r="O233" s="4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1014"/>
      <c r="M234" s="1015"/>
      <c r="N234" s="4"/>
      <c r="O234" s="4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1014"/>
      <c r="M235" s="1015"/>
      <c r="N235" s="4"/>
      <c r="O235" s="4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1014"/>
      <c r="M236" s="1015"/>
      <c r="N236" s="4"/>
      <c r="O236" s="4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1014"/>
      <c r="M237" s="1015"/>
      <c r="N237" s="4"/>
      <c r="O237" s="4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1014"/>
      <c r="M238" s="1015"/>
      <c r="N238" s="4"/>
      <c r="O238" s="4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1014"/>
      <c r="M239" s="1015"/>
      <c r="N239" s="4"/>
      <c r="O239" s="4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1014"/>
      <c r="M240" s="1015"/>
      <c r="N240" s="4"/>
      <c r="O240" s="4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1014"/>
      <c r="M241" s="1015"/>
      <c r="N241" s="4"/>
      <c r="O241" s="4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1014"/>
      <c r="M242" s="1015"/>
      <c r="N242" s="4"/>
      <c r="O242" s="4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1014"/>
      <c r="M243" s="1015"/>
      <c r="N243" s="4"/>
      <c r="O243" s="4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1014"/>
      <c r="M244" s="1015"/>
      <c r="N244" s="4"/>
      <c r="O244" s="4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1014"/>
      <c r="M245" s="1015"/>
      <c r="N245" s="4"/>
      <c r="O245" s="4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1014"/>
      <c r="M246" s="1015"/>
      <c r="N246" s="4"/>
      <c r="O246" s="4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1014"/>
      <c r="M247" s="1015"/>
      <c r="N247" s="4"/>
      <c r="O247" s="4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1014"/>
      <c r="M248" s="1015"/>
      <c r="N248" s="4"/>
      <c r="O248" s="4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1014"/>
      <c r="M249" s="1015"/>
      <c r="N249" s="4"/>
      <c r="O249" s="4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1014"/>
      <c r="M250" s="1015"/>
      <c r="N250" s="4"/>
      <c r="O250" s="4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1014"/>
      <c r="M251" s="1015"/>
      <c r="N251" s="4"/>
      <c r="O251" s="4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1014"/>
      <c r="M252" s="1015"/>
      <c r="N252" s="4"/>
      <c r="O252" s="4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1014"/>
      <c r="M253" s="1015"/>
      <c r="N253" s="4"/>
      <c r="O253" s="4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1014"/>
      <c r="M254" s="1015"/>
      <c r="N254" s="4"/>
      <c r="O254" s="4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1014"/>
      <c r="M255" s="1015"/>
      <c r="N255" s="4"/>
      <c r="O255" s="4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1014"/>
      <c r="M256" s="1015"/>
      <c r="N256" s="4"/>
      <c r="O256" s="4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1014"/>
      <c r="M257" s="1015"/>
      <c r="N257" s="4"/>
      <c r="O257" s="4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1014"/>
      <c r="M258" s="1015"/>
      <c r="N258" s="4"/>
      <c r="O258" s="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1014"/>
      <c r="M259" s="1015"/>
      <c r="N259" s="4"/>
      <c r="O259" s="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1014"/>
      <c r="M260" s="1015"/>
      <c r="N260" s="4"/>
      <c r="O260" s="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1014"/>
      <c r="M261" s="1015"/>
      <c r="N261" s="4"/>
      <c r="O261" s="4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1014"/>
      <c r="M262" s="1015"/>
      <c r="N262" s="4"/>
      <c r="O262" s="4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1014"/>
      <c r="M263" s="1015"/>
      <c r="N263" s="4"/>
      <c r="O263" s="4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1014"/>
      <c r="M264" s="1015"/>
      <c r="N264" s="4"/>
      <c r="O264" s="4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1014"/>
      <c r="M265" s="1015"/>
      <c r="N265" s="4"/>
      <c r="O265" s="4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1014"/>
      <c r="M266" s="1015"/>
      <c r="N266" s="4"/>
      <c r="O266" s="4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1014"/>
      <c r="M267" s="1015"/>
      <c r="N267" s="4"/>
      <c r="O267" s="4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1014"/>
      <c r="M268" s="1015"/>
      <c r="N268" s="4"/>
      <c r="O268" s="4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1014"/>
      <c r="M269" s="1015"/>
      <c r="N269" s="4"/>
      <c r="O269" s="4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1014"/>
      <c r="M270" s="1015"/>
      <c r="N270" s="4"/>
      <c r="O270" s="4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1014"/>
      <c r="M271" s="1015"/>
      <c r="N271" s="4"/>
      <c r="O271" s="4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1014"/>
      <c r="M272" s="1015"/>
      <c r="N272" s="4"/>
      <c r="O272" s="4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1014"/>
      <c r="M273" s="1015"/>
      <c r="N273" s="4"/>
      <c r="O273" s="4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1014"/>
      <c r="M274" s="1015"/>
      <c r="N274" s="4"/>
      <c r="O274" s="4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1014"/>
      <c r="M275" s="1015"/>
      <c r="N275" s="4"/>
      <c r="O275" s="4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1014"/>
      <c r="M276" s="1015"/>
      <c r="N276" s="4"/>
      <c r="O276" s="4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1014"/>
      <c r="M277" s="1015"/>
      <c r="N277" s="4"/>
      <c r="O277" s="4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1014"/>
      <c r="M278" s="1015"/>
      <c r="N278" s="4"/>
      <c r="O278" s="4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1014"/>
      <c r="M279" s="1015"/>
      <c r="N279" s="4"/>
      <c r="O279" s="4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1014"/>
      <c r="M280" s="1015"/>
      <c r="N280" s="4"/>
      <c r="O280" s="4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1014"/>
      <c r="M281" s="1015"/>
      <c r="N281" s="4"/>
      <c r="O281" s="4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1014"/>
      <c r="M282" s="1015"/>
      <c r="N282" s="4"/>
      <c r="O282" s="4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1014"/>
      <c r="M283" s="1015"/>
      <c r="N283" s="4"/>
      <c r="O283" s="4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1014"/>
      <c r="M284" s="1015"/>
      <c r="N284" s="4"/>
      <c r="O284" s="4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1014"/>
      <c r="M285" s="1015"/>
      <c r="N285" s="4"/>
      <c r="O285" s="4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1014"/>
      <c r="M286" s="1015"/>
      <c r="N286" s="4"/>
      <c r="O286" s="4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1014"/>
      <c r="M287" s="1015"/>
      <c r="N287" s="4"/>
      <c r="O287" s="4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1014"/>
      <c r="M288" s="1015"/>
      <c r="N288" s="4"/>
      <c r="O288" s="4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1014"/>
      <c r="M289" s="1015"/>
      <c r="N289" s="4"/>
      <c r="O289" s="4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1014"/>
      <c r="M290" s="1015"/>
      <c r="N290" s="4"/>
      <c r="O290" s="4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1014"/>
      <c r="M291" s="1015"/>
      <c r="N291" s="4"/>
      <c r="O291" s="4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1014"/>
      <c r="M292" s="1015"/>
      <c r="N292" s="4"/>
      <c r="O292" s="4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1014"/>
      <c r="M293" s="1015"/>
      <c r="N293" s="4"/>
      <c r="O293" s="4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1014"/>
      <c r="M294" s="1015"/>
      <c r="N294" s="4"/>
      <c r="O294" s="4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1014"/>
      <c r="M295" s="1015"/>
      <c r="N295" s="4"/>
      <c r="O295" s="4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1014"/>
      <c r="M296" s="1015"/>
      <c r="N296" s="4"/>
      <c r="O296" s="4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1014"/>
      <c r="M297" s="1015"/>
      <c r="N297" s="4"/>
      <c r="O297" s="4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1014"/>
      <c r="M298" s="1015"/>
      <c r="N298" s="4"/>
      <c r="O298" s="4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1014"/>
      <c r="M299" s="1015"/>
      <c r="N299" s="4"/>
      <c r="O299" s="4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1014"/>
      <c r="M300" s="1015"/>
      <c r="N300" s="4"/>
      <c r="O300" s="4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1014"/>
      <c r="M301" s="1015"/>
      <c r="N301" s="4"/>
      <c r="O301" s="4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1014"/>
      <c r="M302" s="1015"/>
      <c r="N302" s="4"/>
      <c r="O302" s="4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1014"/>
      <c r="M303" s="1015"/>
      <c r="N303" s="4"/>
      <c r="O303" s="4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1014"/>
      <c r="M304" s="1015"/>
      <c r="N304" s="4"/>
      <c r="O304" s="4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1014"/>
      <c r="M305" s="1015"/>
      <c r="N305" s="4"/>
      <c r="O305" s="4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1014"/>
      <c r="M306" s="1015"/>
      <c r="N306" s="4"/>
      <c r="O306" s="4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1014"/>
      <c r="M307" s="1015"/>
      <c r="N307" s="4"/>
      <c r="O307" s="4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1014"/>
      <c r="M308" s="1015"/>
      <c r="N308" s="4"/>
      <c r="O308" s="4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1014"/>
      <c r="M309" s="1015"/>
      <c r="N309" s="4"/>
      <c r="O309" s="4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1014"/>
      <c r="M310" s="1015"/>
      <c r="N310" s="4"/>
      <c r="O310" s="4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1014"/>
      <c r="M311" s="1015"/>
      <c r="N311" s="4"/>
      <c r="O311" s="4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1014"/>
      <c r="M312" s="1015"/>
      <c r="N312" s="4"/>
      <c r="O312" s="4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1014"/>
      <c r="M313" s="1015"/>
      <c r="N313" s="4"/>
      <c r="O313" s="4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1014"/>
      <c r="M314" s="1015"/>
      <c r="N314" s="4"/>
      <c r="O314" s="4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1014"/>
      <c r="M315" s="1015"/>
      <c r="N315" s="4"/>
      <c r="O315" s="4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1014"/>
      <c r="M316" s="1015"/>
      <c r="N316" s="4"/>
      <c r="O316" s="4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1014"/>
      <c r="M317" s="1015"/>
      <c r="N317" s="4"/>
      <c r="O317" s="4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1014"/>
      <c r="M318" s="1015"/>
      <c r="N318" s="4"/>
      <c r="O318" s="4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1014"/>
      <c r="M319" s="1015"/>
      <c r="N319" s="4"/>
      <c r="O319" s="4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1014"/>
      <c r="M320" s="1015"/>
      <c r="N320" s="4"/>
      <c r="O320" s="4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1014"/>
      <c r="M321" s="1015"/>
      <c r="N321" s="4"/>
      <c r="O321" s="4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1014"/>
      <c r="M322" s="1015"/>
      <c r="N322" s="4"/>
      <c r="O322" s="4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1014"/>
      <c r="M323" s="1015"/>
      <c r="N323" s="4"/>
      <c r="O323" s="4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1014"/>
      <c r="M324" s="1015"/>
      <c r="N324" s="4"/>
      <c r="O324" s="4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1014"/>
      <c r="M325" s="1015"/>
      <c r="N325" s="4"/>
      <c r="O325" s="4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1014"/>
      <c r="M326" s="1015"/>
      <c r="N326" s="4"/>
      <c r="O326" s="4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1014"/>
      <c r="M327" s="1015"/>
      <c r="N327" s="4"/>
      <c r="O327" s="4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1014"/>
      <c r="M328" s="1015"/>
      <c r="N328" s="4"/>
      <c r="O328" s="4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1014"/>
      <c r="M329" s="1015"/>
      <c r="N329" s="4"/>
      <c r="O329" s="4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1014"/>
      <c r="M330" s="1015"/>
      <c r="N330" s="4"/>
      <c r="O330" s="4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1014"/>
      <c r="M331" s="1015"/>
      <c r="N331" s="4"/>
      <c r="O331" s="4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1014"/>
      <c r="M332" s="1015"/>
      <c r="N332" s="4"/>
      <c r="O332" s="4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1014"/>
      <c r="M333" s="1015"/>
      <c r="N333" s="4"/>
      <c r="O333" s="4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1014"/>
      <c r="M334" s="1015"/>
      <c r="N334" s="4"/>
      <c r="O334" s="4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1014"/>
      <c r="M335" s="1015"/>
      <c r="N335" s="4"/>
      <c r="O335" s="4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1014"/>
      <c r="M336" s="1015"/>
      <c r="N336" s="4"/>
      <c r="O336" s="4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1014"/>
      <c r="M337" s="1015"/>
      <c r="N337" s="4"/>
      <c r="O337" s="4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1014"/>
      <c r="M338" s="1015"/>
      <c r="N338" s="4"/>
      <c r="O338" s="4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1014"/>
      <c r="M339" s="1015"/>
      <c r="N339" s="4"/>
      <c r="O339" s="4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1014"/>
      <c r="M340" s="1015"/>
      <c r="N340" s="4"/>
      <c r="O340" s="4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1014"/>
      <c r="M341" s="1015"/>
      <c r="N341" s="4"/>
      <c r="O341" s="4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1014"/>
      <c r="M342" s="1015"/>
      <c r="N342" s="4"/>
      <c r="O342" s="4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1014"/>
      <c r="M343" s="1015"/>
      <c r="N343" s="4"/>
      <c r="O343" s="4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1014"/>
      <c r="M344" s="1015"/>
      <c r="N344" s="4"/>
      <c r="O344" s="4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1014"/>
      <c r="M345" s="1015"/>
      <c r="N345" s="4"/>
      <c r="O345" s="4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1014"/>
      <c r="M346" s="1015"/>
      <c r="N346" s="4"/>
      <c r="O346" s="4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1014"/>
      <c r="M347" s="1015"/>
      <c r="N347" s="4"/>
      <c r="O347" s="4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1014"/>
      <c r="M348" s="1015"/>
      <c r="N348" s="4"/>
      <c r="O348" s="4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1014"/>
      <c r="M349" s="1015"/>
      <c r="N349" s="4"/>
      <c r="O349" s="4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1014"/>
      <c r="M350" s="1015"/>
      <c r="N350" s="4"/>
      <c r="O350" s="4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1014"/>
      <c r="M351" s="1015"/>
      <c r="N351" s="4"/>
      <c r="O351" s="4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1014"/>
      <c r="M352" s="1015"/>
      <c r="N352" s="4"/>
      <c r="O352" s="4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1014"/>
      <c r="M353" s="1015"/>
      <c r="N353" s="4"/>
      <c r="O353" s="4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1014"/>
      <c r="M354" s="1015"/>
      <c r="N354" s="4"/>
      <c r="O354" s="4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1014"/>
      <c r="M355" s="1015"/>
      <c r="N355" s="4"/>
      <c r="O355" s="4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1014"/>
      <c r="M356" s="1015"/>
      <c r="N356" s="4"/>
      <c r="O356" s="4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1014"/>
      <c r="M357" s="1015"/>
      <c r="N357" s="4"/>
      <c r="O357" s="4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1014"/>
      <c r="M358" s="1015"/>
      <c r="N358" s="4"/>
      <c r="O358" s="4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1014"/>
      <c r="M359" s="1015"/>
      <c r="N359" s="4"/>
      <c r="O359" s="4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1014"/>
      <c r="M360" s="1015"/>
      <c r="N360" s="4"/>
      <c r="O360" s="4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1014"/>
      <c r="M361" s="1015"/>
      <c r="N361" s="4"/>
      <c r="O361" s="4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1014"/>
      <c r="M362" s="1015"/>
      <c r="N362" s="4"/>
      <c r="O362" s="4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1014"/>
      <c r="M363" s="1015"/>
      <c r="N363" s="4"/>
      <c r="O363" s="4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1014"/>
      <c r="M364" s="1015"/>
      <c r="N364" s="4"/>
      <c r="O364" s="4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1014"/>
      <c r="M365" s="1015"/>
      <c r="N365" s="4"/>
      <c r="O365" s="4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1014"/>
      <c r="M366" s="1015"/>
      <c r="N366" s="4"/>
      <c r="O366" s="4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1014"/>
      <c r="M367" s="1015"/>
      <c r="N367" s="4"/>
      <c r="O367" s="4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1014"/>
      <c r="M368" s="1015"/>
      <c r="N368" s="4"/>
      <c r="O368" s="4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1014"/>
      <c r="M369" s="1015"/>
      <c r="N369" s="4"/>
      <c r="O369" s="4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1014"/>
      <c r="M370" s="1015"/>
      <c r="N370" s="4"/>
      <c r="O370" s="4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1014"/>
      <c r="M371" s="1015"/>
      <c r="N371" s="4"/>
      <c r="O371" s="4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1014"/>
      <c r="M372" s="1015"/>
      <c r="N372" s="4"/>
      <c r="O372" s="4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1014"/>
      <c r="M373" s="1015"/>
      <c r="N373" s="4"/>
      <c r="O373" s="4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1014"/>
      <c r="M374" s="1015"/>
      <c r="N374" s="4"/>
      <c r="O374" s="4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1014"/>
      <c r="M375" s="1015"/>
      <c r="N375" s="4"/>
      <c r="O375" s="4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1014"/>
      <c r="M376" s="1015"/>
      <c r="N376" s="4"/>
      <c r="O376" s="4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1014"/>
      <c r="M377" s="1015"/>
      <c r="N377" s="4"/>
      <c r="O377" s="4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1014"/>
      <c r="M378" s="1015"/>
      <c r="N378" s="4"/>
      <c r="O378" s="4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1014"/>
      <c r="M379" s="1015"/>
      <c r="N379" s="4"/>
      <c r="O379" s="4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1014"/>
      <c r="M380" s="1015"/>
      <c r="N380" s="4"/>
      <c r="O380" s="4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1014"/>
      <c r="M381" s="1015"/>
      <c r="N381" s="4"/>
      <c r="O381" s="4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1014"/>
      <c r="M382" s="1015"/>
      <c r="N382" s="4"/>
      <c r="O382" s="4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1014"/>
      <c r="M383" s="1015"/>
      <c r="N383" s="4"/>
      <c r="O383" s="4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1014"/>
      <c r="M384" s="1015"/>
      <c r="N384" s="4"/>
      <c r="O384" s="4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1014"/>
      <c r="M385" s="1015"/>
      <c r="N385" s="4"/>
      <c r="O385" s="4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1014"/>
      <c r="M386" s="1015"/>
      <c r="N386" s="4"/>
      <c r="O386" s="4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1014"/>
      <c r="M387" s="1015"/>
      <c r="N387" s="4"/>
      <c r="O387" s="4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1014"/>
      <c r="M388" s="1015"/>
      <c r="N388" s="4"/>
      <c r="O388" s="4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1014"/>
      <c r="M389" s="1015"/>
      <c r="N389" s="4"/>
      <c r="O389" s="4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1014"/>
      <c r="M390" s="1015"/>
      <c r="N390" s="4"/>
      <c r="O390" s="4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1014"/>
      <c r="M391" s="1015"/>
      <c r="N391" s="4"/>
      <c r="O391" s="4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1014"/>
      <c r="M392" s="1015"/>
      <c r="N392" s="4"/>
      <c r="O392" s="4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1014"/>
      <c r="M393" s="1015"/>
      <c r="N393" s="4"/>
      <c r="O393" s="4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1014"/>
      <c r="M394" s="1015"/>
      <c r="N394" s="4"/>
      <c r="O394" s="4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1014"/>
      <c r="M395" s="1015"/>
      <c r="N395" s="4"/>
      <c r="O395" s="4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1014"/>
      <c r="M396" s="1015"/>
      <c r="N396" s="4"/>
      <c r="O396" s="4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1014"/>
      <c r="M397" s="1015"/>
      <c r="N397" s="4"/>
      <c r="O397" s="4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1014"/>
      <c r="M398" s="1015"/>
      <c r="N398" s="4"/>
      <c r="O398" s="4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1014"/>
      <c r="M399" s="1015"/>
      <c r="N399" s="4"/>
      <c r="O399" s="4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1014"/>
      <c r="M400" s="1015"/>
      <c r="N400" s="4"/>
      <c r="O400" s="4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1014"/>
      <c r="M401" s="1015"/>
      <c r="N401" s="4"/>
      <c r="O401" s="4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1014"/>
      <c r="M402" s="1015"/>
      <c r="N402" s="4"/>
      <c r="O402" s="4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1014"/>
      <c r="M403" s="1015"/>
      <c r="N403" s="4"/>
      <c r="O403" s="4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1014"/>
      <c r="M404" s="1015"/>
      <c r="N404" s="4"/>
      <c r="O404" s="4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1014"/>
      <c r="M405" s="1015"/>
      <c r="N405" s="4"/>
      <c r="O405" s="4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1014"/>
      <c r="M406" s="1015"/>
      <c r="N406" s="4"/>
      <c r="O406" s="4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1014"/>
      <c r="M407" s="1015"/>
      <c r="N407" s="4"/>
      <c r="O407" s="4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1014"/>
      <c r="M408" s="1015"/>
      <c r="N408" s="4"/>
      <c r="O408" s="4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1014"/>
      <c r="M409" s="1015"/>
      <c r="N409" s="4"/>
      <c r="O409" s="4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1014"/>
      <c r="M410" s="1015"/>
      <c r="N410" s="4"/>
      <c r="O410" s="4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1014"/>
      <c r="M411" s="1015"/>
      <c r="N411" s="4"/>
      <c r="O411" s="4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1014"/>
      <c r="M412" s="1015"/>
      <c r="N412" s="4"/>
      <c r="O412" s="4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1014"/>
      <c r="M413" s="1015"/>
      <c r="N413" s="4"/>
      <c r="O413" s="4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1014"/>
      <c r="M414" s="1015"/>
      <c r="N414" s="4"/>
      <c r="O414" s="4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1014"/>
      <c r="M415" s="1015"/>
      <c r="N415" s="4"/>
      <c r="O415" s="4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1014"/>
      <c r="M416" s="1015"/>
      <c r="N416" s="4"/>
      <c r="O416" s="4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1014"/>
      <c r="M417" s="1015"/>
      <c r="N417" s="4"/>
      <c r="O417" s="4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1014"/>
      <c r="M418" s="1015"/>
      <c r="N418" s="4"/>
      <c r="O418" s="4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1014"/>
      <c r="M419" s="1015"/>
      <c r="N419" s="4"/>
      <c r="O419" s="4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1014"/>
      <c r="M420" s="1015"/>
      <c r="N420" s="4"/>
      <c r="O420" s="4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1014"/>
      <c r="M421" s="1015"/>
      <c r="N421" s="4"/>
      <c r="O421" s="4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1014"/>
      <c r="M422" s="1015"/>
      <c r="N422" s="4"/>
      <c r="O422" s="4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1014"/>
      <c r="M423" s="1015"/>
      <c r="N423" s="4"/>
      <c r="O423" s="4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1014"/>
      <c r="M424" s="1015"/>
      <c r="N424" s="4"/>
      <c r="O424" s="4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1014"/>
      <c r="M425" s="1015"/>
      <c r="N425" s="4"/>
      <c r="O425" s="4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1014"/>
      <c r="M426" s="1015"/>
      <c r="N426" s="4"/>
      <c r="O426" s="4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1014"/>
      <c r="M427" s="1015"/>
      <c r="N427" s="4"/>
      <c r="O427" s="4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1014"/>
      <c r="M428" s="1015"/>
      <c r="N428" s="4"/>
      <c r="O428" s="4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1014"/>
      <c r="M429" s="1015"/>
      <c r="N429" s="4"/>
      <c r="O429" s="4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1014"/>
      <c r="M430" s="1015"/>
      <c r="N430" s="4"/>
      <c r="O430" s="4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1014"/>
      <c r="M431" s="1015"/>
      <c r="N431" s="4"/>
      <c r="O431" s="4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1014"/>
      <c r="M432" s="1015"/>
      <c r="N432" s="4"/>
      <c r="O432" s="4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1014"/>
      <c r="M433" s="1015"/>
      <c r="N433" s="4"/>
      <c r="O433" s="4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1014"/>
      <c r="M434" s="1015"/>
      <c r="N434" s="4"/>
      <c r="O434" s="4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1014"/>
      <c r="M435" s="1015"/>
      <c r="N435" s="4"/>
      <c r="O435" s="4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1014"/>
      <c r="M436" s="1015"/>
      <c r="N436" s="4"/>
      <c r="O436" s="4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1014"/>
      <c r="M437" s="1015"/>
      <c r="N437" s="4"/>
      <c r="O437" s="4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1014"/>
      <c r="M438" s="1015"/>
      <c r="N438" s="4"/>
      <c r="O438" s="4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1014"/>
      <c r="M439" s="1015"/>
      <c r="N439" s="4"/>
      <c r="O439" s="4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1014"/>
      <c r="M440" s="1015"/>
      <c r="N440" s="4"/>
      <c r="O440" s="4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1014"/>
      <c r="M441" s="1015"/>
      <c r="N441" s="4"/>
      <c r="O441" s="4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1014"/>
      <c r="M442" s="1015"/>
      <c r="N442" s="4"/>
      <c r="O442" s="4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1014"/>
      <c r="M443" s="1015"/>
      <c r="N443" s="4"/>
      <c r="O443" s="4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1014"/>
      <c r="M444" s="1015"/>
      <c r="N444" s="4"/>
      <c r="O444" s="4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1014"/>
      <c r="M445" s="1015"/>
      <c r="N445" s="4"/>
      <c r="O445" s="4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1014"/>
      <c r="M446" s="1015"/>
      <c r="N446" s="4"/>
      <c r="O446" s="4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1014"/>
      <c r="M447" s="1015"/>
      <c r="N447" s="4"/>
      <c r="O447" s="4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1014"/>
      <c r="M448" s="1015"/>
      <c r="N448" s="4"/>
      <c r="O448" s="4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1014"/>
      <c r="M449" s="1015"/>
      <c r="N449" s="4"/>
      <c r="O449" s="4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1014"/>
      <c r="M450" s="1015"/>
      <c r="N450" s="4"/>
      <c r="O450" s="4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1014"/>
      <c r="M451" s="1015"/>
      <c r="N451" s="4"/>
      <c r="O451" s="4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1014"/>
      <c r="M452" s="1015"/>
      <c r="N452" s="4"/>
      <c r="O452" s="4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1014"/>
      <c r="M453" s="1015"/>
      <c r="N453" s="4"/>
      <c r="O453" s="4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1014"/>
      <c r="M454" s="1015"/>
      <c r="N454" s="4"/>
      <c r="O454" s="4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1014"/>
      <c r="M455" s="1015"/>
      <c r="N455" s="4"/>
      <c r="O455" s="4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1014"/>
      <c r="M456" s="1015"/>
      <c r="N456" s="4"/>
      <c r="O456" s="4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1014"/>
      <c r="M457" s="1015"/>
      <c r="N457" s="4"/>
      <c r="O457" s="4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1014"/>
      <c r="M458" s="1015"/>
      <c r="N458" s="4"/>
      <c r="O458" s="4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1014"/>
      <c r="M459" s="1015"/>
      <c r="N459" s="4"/>
      <c r="O459" s="4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1014"/>
      <c r="M460" s="1015"/>
      <c r="N460" s="4"/>
      <c r="O460" s="4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1014"/>
      <c r="M461" s="1015"/>
      <c r="N461" s="4"/>
      <c r="O461" s="4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1014"/>
      <c r="M462" s="1015"/>
      <c r="N462" s="4"/>
      <c r="O462" s="4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1014"/>
      <c r="M463" s="1015"/>
      <c r="N463" s="4"/>
      <c r="O463" s="4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1014"/>
      <c r="M464" s="1015"/>
      <c r="N464" s="4"/>
      <c r="O464" s="4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1014"/>
      <c r="M465" s="1015"/>
      <c r="N465" s="4"/>
      <c r="O465" s="4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1014"/>
      <c r="M466" s="1015"/>
      <c r="N466" s="4"/>
      <c r="O466" s="4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1014"/>
      <c r="M467" s="1015"/>
      <c r="N467" s="4"/>
      <c r="O467" s="4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1014"/>
      <c r="M468" s="1015"/>
      <c r="N468" s="4"/>
      <c r="O468" s="4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1014"/>
      <c r="M469" s="1015"/>
      <c r="N469" s="4"/>
      <c r="O469" s="4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1014"/>
      <c r="M470" s="1015"/>
      <c r="N470" s="4"/>
      <c r="O470" s="4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1014"/>
      <c r="M471" s="1015"/>
      <c r="N471" s="4"/>
      <c r="O471" s="4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1014"/>
      <c r="M472" s="1015"/>
      <c r="N472" s="4"/>
      <c r="O472" s="4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1014"/>
      <c r="M473" s="1015"/>
      <c r="N473" s="4"/>
      <c r="O473" s="4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1014"/>
      <c r="M474" s="1015"/>
      <c r="N474" s="4"/>
      <c r="O474" s="4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1014"/>
      <c r="M475" s="1015"/>
      <c r="N475" s="4"/>
      <c r="O475" s="4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1014"/>
      <c r="M476" s="1015"/>
      <c r="N476" s="4"/>
      <c r="O476" s="4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1014"/>
      <c r="M477" s="1015"/>
      <c r="N477" s="4"/>
      <c r="O477" s="4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1014"/>
      <c r="M478" s="1015"/>
      <c r="N478" s="4"/>
      <c r="O478" s="4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1014"/>
      <c r="M479" s="1015"/>
      <c r="N479" s="4"/>
      <c r="O479" s="4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1014"/>
      <c r="M480" s="1015"/>
      <c r="N480" s="4"/>
      <c r="O480" s="4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1014"/>
      <c r="M481" s="1015"/>
      <c r="N481" s="4"/>
      <c r="O481" s="4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1014"/>
      <c r="M482" s="1015"/>
      <c r="N482" s="4"/>
      <c r="O482" s="4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1014"/>
      <c r="M483" s="1015"/>
      <c r="N483" s="4"/>
      <c r="O483" s="4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1014"/>
      <c r="M484" s="1015"/>
      <c r="N484" s="4"/>
      <c r="O484" s="4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1014"/>
      <c r="M485" s="1015"/>
      <c r="N485" s="4"/>
      <c r="O485" s="4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1014"/>
      <c r="M486" s="1015"/>
      <c r="N486" s="4"/>
      <c r="O486" s="4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1014"/>
      <c r="M487" s="1015"/>
      <c r="N487" s="4"/>
      <c r="O487" s="4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1014"/>
      <c r="M488" s="1015"/>
      <c r="N488" s="4"/>
      <c r="O488" s="4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1014"/>
      <c r="M489" s="1015"/>
      <c r="N489" s="4"/>
      <c r="O489" s="4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1014"/>
      <c r="M490" s="1015"/>
      <c r="N490" s="4"/>
      <c r="O490" s="4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1014"/>
      <c r="M491" s="1015"/>
      <c r="N491" s="4"/>
      <c r="O491" s="4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1014"/>
      <c r="M492" s="1015"/>
      <c r="N492" s="4"/>
      <c r="O492" s="4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1014"/>
      <c r="M493" s="1015"/>
      <c r="N493" s="4"/>
      <c r="O493" s="4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1014"/>
      <c r="M494" s="1015"/>
      <c r="N494" s="4"/>
      <c r="O494" s="4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1014"/>
      <c r="M495" s="1015"/>
      <c r="N495" s="4"/>
      <c r="O495" s="4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1014"/>
      <c r="M496" s="1015"/>
      <c r="N496" s="4"/>
      <c r="O496" s="4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1014"/>
      <c r="M497" s="1015"/>
      <c r="N497" s="4"/>
      <c r="O497" s="4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1014"/>
      <c r="M498" s="1015"/>
      <c r="N498" s="4"/>
      <c r="O498" s="4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1014"/>
      <c r="M499" s="1015"/>
      <c r="N499" s="4"/>
      <c r="O499" s="4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1014"/>
      <c r="M500" s="1015"/>
      <c r="N500" s="4"/>
      <c r="O500" s="4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1014"/>
      <c r="M501" s="1015"/>
      <c r="N501" s="4"/>
      <c r="O501" s="4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1014"/>
      <c r="M502" s="1015"/>
      <c r="N502" s="4"/>
      <c r="O502" s="4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1014"/>
      <c r="M503" s="1015"/>
      <c r="N503" s="4"/>
      <c r="O503" s="4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1014"/>
      <c r="M504" s="1015"/>
      <c r="N504" s="4"/>
      <c r="O504" s="4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1014"/>
      <c r="M505" s="1015"/>
      <c r="N505" s="4"/>
      <c r="O505" s="4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1014"/>
      <c r="M506" s="1015"/>
      <c r="N506" s="4"/>
      <c r="O506" s="4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1014"/>
      <c r="M507" s="1015"/>
      <c r="N507" s="4"/>
      <c r="O507" s="4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1014"/>
      <c r="M508" s="1015"/>
      <c r="N508" s="4"/>
      <c r="O508" s="4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1014"/>
      <c r="M509" s="1015"/>
      <c r="N509" s="4"/>
      <c r="O509" s="4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1014"/>
      <c r="M510" s="1015"/>
      <c r="N510" s="4"/>
      <c r="O510" s="4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1014"/>
      <c r="M511" s="1015"/>
      <c r="N511" s="4"/>
      <c r="O511" s="4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1014"/>
      <c r="M512" s="1015"/>
      <c r="N512" s="4"/>
      <c r="O512" s="4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1014"/>
      <c r="M513" s="1015"/>
      <c r="N513" s="4"/>
      <c r="O513" s="4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1014"/>
      <c r="M514" s="1015"/>
      <c r="N514" s="4"/>
      <c r="O514" s="4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1014"/>
      <c r="M515" s="1015"/>
      <c r="N515" s="4"/>
      <c r="O515" s="4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1014"/>
      <c r="M516" s="1015"/>
      <c r="N516" s="4"/>
      <c r="O516" s="4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1014"/>
      <c r="M517" s="1015"/>
      <c r="N517" s="4"/>
      <c r="O517" s="4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1014"/>
      <c r="M518" s="1015"/>
      <c r="N518" s="4"/>
      <c r="O518" s="4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1014"/>
      <c r="M519" s="1015"/>
      <c r="N519" s="4"/>
      <c r="O519" s="4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1014"/>
      <c r="M520" s="1015"/>
      <c r="N520" s="4"/>
      <c r="O520" s="4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1014"/>
      <c r="M521" s="1015"/>
      <c r="N521" s="4"/>
      <c r="O521" s="4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1014"/>
      <c r="M522" s="1015"/>
      <c r="N522" s="4"/>
      <c r="O522" s="4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1014"/>
      <c r="M523" s="1015"/>
      <c r="N523" s="4"/>
      <c r="O523" s="4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1014"/>
      <c r="M524" s="1015"/>
      <c r="N524" s="4"/>
      <c r="O524" s="4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1014"/>
      <c r="M525" s="1015"/>
      <c r="N525" s="4"/>
      <c r="O525" s="4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1014"/>
      <c r="M526" s="1015"/>
      <c r="N526" s="4"/>
      <c r="O526" s="4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1014"/>
      <c r="M527" s="1015"/>
      <c r="N527" s="4"/>
      <c r="O527" s="4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1014"/>
      <c r="M528" s="1015"/>
      <c r="N528" s="4"/>
      <c r="O528" s="4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1014"/>
      <c r="M529" s="1015"/>
      <c r="N529" s="4"/>
      <c r="O529" s="4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1014"/>
      <c r="M530" s="1015"/>
      <c r="N530" s="4"/>
      <c r="O530" s="4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1014"/>
      <c r="M531" s="1015"/>
      <c r="N531" s="4"/>
      <c r="O531" s="4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1014"/>
      <c r="M532" s="1015"/>
      <c r="N532" s="4"/>
      <c r="O532" s="4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1014"/>
      <c r="M533" s="1015"/>
      <c r="N533" s="4"/>
      <c r="O533" s="4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1014"/>
      <c r="M534" s="1015"/>
      <c r="N534" s="4"/>
      <c r="O534" s="4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1014"/>
      <c r="M535" s="1015"/>
      <c r="N535" s="4"/>
      <c r="O535" s="4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1014"/>
      <c r="M536" s="1015"/>
      <c r="N536" s="4"/>
      <c r="O536" s="4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1014"/>
      <c r="M537" s="1015"/>
      <c r="N537" s="4"/>
      <c r="O537" s="4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1014"/>
      <c r="M538" s="1015"/>
      <c r="N538" s="4"/>
      <c r="O538" s="4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1014"/>
      <c r="M539" s="1015"/>
      <c r="N539" s="4"/>
      <c r="O539" s="4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1014"/>
      <c r="M540" s="1015"/>
      <c r="N540" s="4"/>
      <c r="O540" s="4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1014"/>
      <c r="M541" s="1015"/>
      <c r="N541" s="4"/>
      <c r="O541" s="4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1014"/>
      <c r="M542" s="1015"/>
      <c r="N542" s="4"/>
      <c r="O542" s="4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1014"/>
      <c r="M543" s="1015"/>
      <c r="N543" s="4"/>
      <c r="O543" s="4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1014"/>
      <c r="M544" s="1015"/>
      <c r="N544" s="4"/>
      <c r="O544" s="4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1014"/>
      <c r="M545" s="1015"/>
      <c r="N545" s="4"/>
      <c r="O545" s="4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1014"/>
      <c r="M546" s="1015"/>
      <c r="N546" s="4"/>
      <c r="O546" s="4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1014"/>
      <c r="M547" s="1015"/>
      <c r="N547" s="4"/>
      <c r="O547" s="4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1014"/>
      <c r="M548" s="1015"/>
      <c r="N548" s="4"/>
      <c r="O548" s="4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1014"/>
      <c r="M549" s="1015"/>
      <c r="N549" s="4"/>
      <c r="O549" s="4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1014"/>
      <c r="M550" s="1015"/>
      <c r="N550" s="4"/>
      <c r="O550" s="4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1014"/>
      <c r="M551" s="1015"/>
      <c r="N551" s="4"/>
      <c r="O551" s="4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1014"/>
      <c r="M552" s="1015"/>
      <c r="N552" s="4"/>
      <c r="O552" s="4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1014"/>
      <c r="M553" s="1015"/>
      <c r="N553" s="4"/>
      <c r="O553" s="4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1014"/>
      <c r="M554" s="1015"/>
      <c r="N554" s="4"/>
      <c r="O554" s="4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1014"/>
      <c r="M555" s="1015"/>
      <c r="N555" s="4"/>
      <c r="O555" s="4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1014"/>
      <c r="M556" s="1015"/>
      <c r="N556" s="4"/>
      <c r="O556" s="4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1014"/>
      <c r="M557" s="1015"/>
      <c r="N557" s="4"/>
      <c r="O557" s="4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1014"/>
      <c r="M558" s="1015"/>
      <c r="N558" s="4"/>
      <c r="O558" s="4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1014"/>
      <c r="M559" s="1015"/>
      <c r="N559" s="4"/>
      <c r="O559" s="4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1014"/>
      <c r="M560" s="1015"/>
      <c r="N560" s="4"/>
      <c r="O560" s="4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1014"/>
      <c r="M561" s="1015"/>
      <c r="N561" s="4"/>
      <c r="O561" s="4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1014"/>
      <c r="M562" s="1015"/>
      <c r="N562" s="4"/>
      <c r="O562" s="4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1014"/>
      <c r="M563" s="1015"/>
      <c r="N563" s="4"/>
      <c r="O563" s="4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1014"/>
      <c r="M564" s="1015"/>
      <c r="N564" s="4"/>
      <c r="O564" s="4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1014"/>
      <c r="M565" s="1015"/>
      <c r="N565" s="4"/>
      <c r="O565" s="4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1014"/>
      <c r="M566" s="1015"/>
      <c r="N566" s="4"/>
      <c r="O566" s="4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1014"/>
      <c r="M567" s="1015"/>
      <c r="N567" s="4"/>
      <c r="O567" s="4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1014"/>
      <c r="M568" s="1015"/>
      <c r="N568" s="4"/>
      <c r="O568" s="4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1014"/>
      <c r="M569" s="1015"/>
      <c r="N569" s="4"/>
      <c r="O569" s="4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1014"/>
      <c r="M570" s="1015"/>
      <c r="N570" s="4"/>
      <c r="O570" s="4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1014"/>
      <c r="M571" s="1015"/>
      <c r="N571" s="4"/>
      <c r="O571" s="4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1014"/>
      <c r="M572" s="1015"/>
      <c r="N572" s="4"/>
      <c r="O572" s="4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1014"/>
      <c r="M573" s="1015"/>
      <c r="N573" s="4"/>
      <c r="O573" s="4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1014"/>
      <c r="M574" s="1015"/>
      <c r="N574" s="4"/>
      <c r="O574" s="4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1014"/>
      <c r="M575" s="1015"/>
      <c r="N575" s="4"/>
      <c r="O575" s="4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1014"/>
      <c r="M576" s="1015"/>
      <c r="N576" s="4"/>
      <c r="O576" s="4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1014"/>
      <c r="M577" s="1015"/>
      <c r="N577" s="4"/>
      <c r="O577" s="4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1014"/>
      <c r="M578" s="1015"/>
      <c r="N578" s="4"/>
      <c r="O578" s="4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1014"/>
      <c r="M579" s="1015"/>
      <c r="N579" s="4"/>
      <c r="O579" s="4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1014"/>
      <c r="M580" s="1015"/>
      <c r="N580" s="4"/>
      <c r="O580" s="4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1014"/>
      <c r="M581" s="1015"/>
      <c r="N581" s="4"/>
      <c r="O581" s="4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1014"/>
      <c r="M582" s="1015"/>
      <c r="N582" s="4"/>
      <c r="O582" s="4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1014"/>
      <c r="M583" s="1015"/>
      <c r="N583" s="4"/>
      <c r="O583" s="4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1014"/>
      <c r="M584" s="1015"/>
      <c r="N584" s="4"/>
      <c r="O584" s="4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1014"/>
      <c r="M585" s="1015"/>
      <c r="N585" s="4"/>
      <c r="O585" s="4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1014"/>
      <c r="M586" s="1015"/>
      <c r="N586" s="4"/>
      <c r="O586" s="4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1014"/>
      <c r="M587" s="1015"/>
      <c r="N587" s="4"/>
      <c r="O587" s="4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1014"/>
      <c r="M588" s="1015"/>
      <c r="N588" s="4"/>
      <c r="O588" s="4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1014"/>
      <c r="M589" s="1015"/>
      <c r="N589" s="4"/>
      <c r="O589" s="4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1014"/>
      <c r="M590" s="1015"/>
      <c r="N590" s="4"/>
      <c r="O590" s="4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1014"/>
      <c r="M591" s="1015"/>
      <c r="N591" s="4"/>
      <c r="O591" s="4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1014"/>
      <c r="M592" s="1015"/>
      <c r="N592" s="4"/>
      <c r="O592" s="4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1014"/>
      <c r="M593" s="1015"/>
      <c r="N593" s="4"/>
      <c r="O593" s="4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1014"/>
      <c r="M594" s="1015"/>
      <c r="N594" s="4"/>
      <c r="O594" s="4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1014"/>
      <c r="M595" s="1015"/>
      <c r="N595" s="4"/>
      <c r="O595" s="4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1014"/>
      <c r="M596" s="1015"/>
      <c r="N596" s="4"/>
      <c r="O596" s="4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1014"/>
      <c r="M597" s="1015"/>
      <c r="N597" s="4"/>
      <c r="O597" s="4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1014"/>
      <c r="M598" s="1015"/>
      <c r="N598" s="4"/>
      <c r="O598" s="4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1014"/>
      <c r="M599" s="1015"/>
      <c r="N599" s="4"/>
      <c r="O599" s="4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1014"/>
      <c r="M600" s="1015"/>
      <c r="N600" s="4"/>
      <c r="O600" s="4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1014"/>
      <c r="M601" s="1015"/>
      <c r="N601" s="4"/>
      <c r="O601" s="4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1014"/>
      <c r="M602" s="1015"/>
      <c r="N602" s="4"/>
      <c r="O602" s="4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1014"/>
      <c r="M603" s="1015"/>
      <c r="N603" s="4"/>
      <c r="O603" s="4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1014"/>
      <c r="M604" s="1015"/>
      <c r="N604" s="4"/>
      <c r="O604" s="4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1014"/>
      <c r="M605" s="1015"/>
      <c r="N605" s="4"/>
      <c r="O605" s="4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1014"/>
      <c r="M606" s="1015"/>
      <c r="N606" s="4"/>
      <c r="O606" s="4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1014"/>
      <c r="M607" s="1015"/>
      <c r="N607" s="4"/>
      <c r="O607" s="4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1014"/>
      <c r="M608" s="1015"/>
      <c r="N608" s="4"/>
      <c r="O608" s="4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1014"/>
      <c r="M609" s="1015"/>
      <c r="N609" s="4"/>
      <c r="O609" s="4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1014"/>
      <c r="M610" s="1015"/>
      <c r="N610" s="4"/>
      <c r="O610" s="4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1014"/>
      <c r="M611" s="1015"/>
      <c r="N611" s="4"/>
      <c r="O611" s="4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1014"/>
      <c r="M612" s="1015"/>
      <c r="N612" s="4"/>
      <c r="O612" s="4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1014"/>
      <c r="M613" s="1015"/>
      <c r="N613" s="4"/>
      <c r="O613" s="4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1014"/>
      <c r="M614" s="1015"/>
      <c r="N614" s="4"/>
      <c r="O614" s="4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1014"/>
      <c r="M615" s="1015"/>
      <c r="N615" s="4"/>
      <c r="O615" s="4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1014"/>
      <c r="M616" s="1015"/>
      <c r="N616" s="4"/>
      <c r="O616" s="4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1014"/>
      <c r="M617" s="1015"/>
      <c r="N617" s="4"/>
      <c r="O617" s="4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1014"/>
      <c r="M618" s="1015"/>
      <c r="N618" s="4"/>
      <c r="O618" s="4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1014"/>
      <c r="M619" s="1015"/>
      <c r="N619" s="4"/>
      <c r="O619" s="4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1014"/>
      <c r="M620" s="1015"/>
      <c r="N620" s="4"/>
      <c r="O620" s="4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1014"/>
      <c r="M621" s="1015"/>
      <c r="N621" s="4"/>
      <c r="O621" s="4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1014"/>
      <c r="M622" s="1015"/>
      <c r="N622" s="4"/>
      <c r="O622" s="4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1014"/>
      <c r="M623" s="1015"/>
      <c r="N623" s="4"/>
      <c r="O623" s="4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1014"/>
      <c r="M624" s="1015"/>
      <c r="N624" s="4"/>
      <c r="O624" s="4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1014"/>
      <c r="M625" s="1015"/>
      <c r="N625" s="4"/>
      <c r="O625" s="4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1014"/>
      <c r="M626" s="1015"/>
      <c r="N626" s="4"/>
      <c r="O626" s="4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1014"/>
      <c r="M627" s="1015"/>
      <c r="N627" s="4"/>
      <c r="O627" s="4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1014"/>
      <c r="M628" s="1015"/>
      <c r="N628" s="4"/>
      <c r="O628" s="4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1014"/>
      <c r="M629" s="1015"/>
      <c r="N629" s="4"/>
      <c r="O629" s="4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1014"/>
      <c r="M630" s="1015"/>
      <c r="N630" s="4"/>
      <c r="O630" s="4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1014"/>
      <c r="M631" s="1015"/>
      <c r="N631" s="4"/>
      <c r="O631" s="4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1014"/>
      <c r="M632" s="1015"/>
      <c r="N632" s="4"/>
      <c r="O632" s="4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1014"/>
      <c r="M633" s="1015"/>
      <c r="N633" s="4"/>
      <c r="O633" s="4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1014"/>
      <c r="M634" s="1015"/>
      <c r="N634" s="4"/>
      <c r="O634" s="4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1014"/>
      <c r="M635" s="1015"/>
      <c r="N635" s="4"/>
      <c r="O635" s="4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1014"/>
      <c r="M636" s="1015"/>
      <c r="N636" s="4"/>
      <c r="O636" s="4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1014"/>
      <c r="M637" s="1015"/>
      <c r="N637" s="4"/>
      <c r="O637" s="4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1014"/>
      <c r="M638" s="1015"/>
      <c r="N638" s="4"/>
      <c r="O638" s="4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1014"/>
      <c r="M639" s="1015"/>
      <c r="N639" s="4"/>
      <c r="O639" s="4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1014"/>
      <c r="M640" s="1015"/>
      <c r="N640" s="4"/>
      <c r="O640" s="4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1014"/>
      <c r="M641" s="1015"/>
      <c r="N641" s="4"/>
      <c r="O641" s="4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1014"/>
      <c r="M642" s="1015"/>
      <c r="N642" s="4"/>
      <c r="O642" s="4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1014"/>
      <c r="M643" s="1015"/>
      <c r="N643" s="4"/>
      <c r="O643" s="4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1014"/>
      <c r="M644" s="1015"/>
      <c r="N644" s="4"/>
      <c r="O644" s="4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1014"/>
      <c r="M645" s="1015"/>
      <c r="N645" s="4"/>
      <c r="O645" s="4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1014"/>
      <c r="M646" s="1015"/>
      <c r="N646" s="4"/>
      <c r="O646" s="4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1014"/>
      <c r="M647" s="1015"/>
      <c r="N647" s="4"/>
      <c r="O647" s="4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1014"/>
      <c r="M648" s="1015"/>
      <c r="N648" s="4"/>
      <c r="O648" s="4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1014"/>
      <c r="M649" s="1015"/>
      <c r="N649" s="4"/>
      <c r="O649" s="4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1014"/>
      <c r="M650" s="1015"/>
      <c r="N650" s="4"/>
      <c r="O650" s="4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1014"/>
      <c r="M651" s="1015"/>
      <c r="N651" s="4"/>
      <c r="O651" s="4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1014"/>
      <c r="M652" s="1015"/>
      <c r="N652" s="4"/>
      <c r="O652" s="4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1014"/>
      <c r="M653" s="1015"/>
      <c r="N653" s="4"/>
      <c r="O653" s="4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1014"/>
      <c r="M654" s="1015"/>
      <c r="N654" s="4"/>
      <c r="O654" s="4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1014"/>
      <c r="M655" s="1015"/>
      <c r="N655" s="4"/>
      <c r="O655" s="4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1014"/>
      <c r="M656" s="1015"/>
      <c r="N656" s="4"/>
      <c r="O656" s="4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1014"/>
      <c r="M657" s="1015"/>
      <c r="N657" s="4"/>
      <c r="O657" s="4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1014"/>
      <c r="M658" s="1015"/>
      <c r="N658" s="4"/>
      <c r="O658" s="4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1014"/>
      <c r="M659" s="1015"/>
      <c r="N659" s="4"/>
      <c r="O659" s="4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1014"/>
      <c r="M660" s="1015"/>
      <c r="N660" s="4"/>
      <c r="O660" s="4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1014"/>
      <c r="M661" s="1015"/>
      <c r="N661" s="4"/>
      <c r="O661" s="4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1014"/>
      <c r="M662" s="1015"/>
      <c r="N662" s="4"/>
      <c r="O662" s="4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1014"/>
      <c r="M663" s="1015"/>
      <c r="N663" s="4"/>
      <c r="O663" s="4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1014"/>
      <c r="M664" s="1015"/>
      <c r="N664" s="4"/>
      <c r="O664" s="4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1014"/>
      <c r="M665" s="1015"/>
      <c r="N665" s="4"/>
      <c r="O665" s="4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1014"/>
      <c r="M666" s="1015"/>
      <c r="N666" s="4"/>
      <c r="O666" s="4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1014"/>
      <c r="M667" s="1015"/>
      <c r="N667" s="4"/>
      <c r="O667" s="4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1014"/>
      <c r="M668" s="1015"/>
      <c r="N668" s="4"/>
      <c r="O668" s="4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1014"/>
      <c r="M669" s="1015"/>
      <c r="N669" s="4"/>
      <c r="O669" s="4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1014"/>
      <c r="M670" s="1015"/>
      <c r="N670" s="4"/>
      <c r="O670" s="4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1014"/>
      <c r="M671" s="1015"/>
      <c r="N671" s="4"/>
      <c r="O671" s="4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1014"/>
      <c r="M672" s="1015"/>
      <c r="N672" s="4"/>
      <c r="O672" s="4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1014"/>
      <c r="M673" s="1015"/>
      <c r="N673" s="4"/>
      <c r="O673" s="4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1014"/>
      <c r="M674" s="1015"/>
      <c r="N674" s="4"/>
      <c r="O674" s="4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1014"/>
      <c r="M675" s="1015"/>
      <c r="N675" s="4"/>
      <c r="O675" s="4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1014"/>
      <c r="M676" s="1015"/>
      <c r="N676" s="4"/>
      <c r="O676" s="4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1014"/>
      <c r="M677" s="1015"/>
      <c r="N677" s="4"/>
      <c r="O677" s="4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1014"/>
      <c r="M678" s="1015"/>
      <c r="N678" s="4"/>
      <c r="O678" s="4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1014"/>
      <c r="M679" s="1015"/>
      <c r="N679" s="4"/>
      <c r="O679" s="4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1014"/>
      <c r="M680" s="1015"/>
      <c r="N680" s="4"/>
      <c r="O680" s="4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1014"/>
      <c r="M681" s="1015"/>
      <c r="N681" s="4"/>
      <c r="O681" s="4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1014"/>
      <c r="M682" s="1015"/>
      <c r="N682" s="4"/>
      <c r="O682" s="4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1014"/>
      <c r="M683" s="1015"/>
      <c r="N683" s="4"/>
      <c r="O683" s="4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1014"/>
      <c r="M684" s="1015"/>
      <c r="N684" s="4"/>
      <c r="O684" s="4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1014"/>
      <c r="M685" s="1015"/>
      <c r="N685" s="4"/>
      <c r="O685" s="4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1014"/>
      <c r="M686" s="1015"/>
      <c r="N686" s="4"/>
      <c r="O686" s="4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1014"/>
      <c r="M687" s="1015"/>
      <c r="N687" s="4"/>
      <c r="O687" s="4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1014"/>
      <c r="M688" s="1015"/>
      <c r="N688" s="4"/>
      <c r="O688" s="4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1014"/>
      <c r="M689" s="1015"/>
      <c r="N689" s="4"/>
      <c r="O689" s="4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1014"/>
      <c r="M690" s="1015"/>
      <c r="N690" s="4"/>
      <c r="O690" s="4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1014"/>
      <c r="M691" s="1015"/>
      <c r="N691" s="4"/>
      <c r="O691" s="4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1014"/>
      <c r="M692" s="1015"/>
      <c r="N692" s="4"/>
      <c r="O692" s="4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1014"/>
      <c r="M693" s="1015"/>
      <c r="N693" s="4"/>
      <c r="O693" s="4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1014"/>
      <c r="M694" s="1015"/>
      <c r="N694" s="4"/>
      <c r="O694" s="4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1014"/>
      <c r="M695" s="1015"/>
      <c r="N695" s="4"/>
      <c r="O695" s="4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1014"/>
      <c r="M696" s="1015"/>
      <c r="N696" s="4"/>
      <c r="O696" s="4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1014"/>
      <c r="M697" s="1015"/>
      <c r="N697" s="4"/>
      <c r="O697" s="4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1014"/>
      <c r="M698" s="1015"/>
      <c r="N698" s="4"/>
      <c r="O698" s="4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1014"/>
      <c r="M699" s="1015"/>
      <c r="N699" s="4"/>
      <c r="O699" s="4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1014"/>
      <c r="M700" s="1015"/>
      <c r="N700" s="4"/>
      <c r="O700" s="4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1014"/>
      <c r="M701" s="1015"/>
      <c r="N701" s="4"/>
      <c r="O701" s="4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1014"/>
      <c r="M702" s="1015"/>
      <c r="N702" s="4"/>
      <c r="O702" s="4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1014"/>
      <c r="M703" s="1015"/>
      <c r="N703" s="4"/>
      <c r="O703" s="4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1014"/>
      <c r="M704" s="1015"/>
      <c r="N704" s="4"/>
      <c r="O704" s="4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1014"/>
      <c r="M705" s="1015"/>
      <c r="N705" s="4"/>
      <c r="O705" s="4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1014"/>
      <c r="M706" s="1015"/>
      <c r="N706" s="4"/>
      <c r="O706" s="4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1014"/>
      <c r="M707" s="1015"/>
      <c r="N707" s="4"/>
      <c r="O707" s="4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1014"/>
      <c r="M708" s="1015"/>
      <c r="N708" s="4"/>
      <c r="O708" s="4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1014"/>
      <c r="M709" s="1015"/>
      <c r="N709" s="4"/>
      <c r="O709" s="4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1014"/>
      <c r="M710" s="1015"/>
      <c r="N710" s="4"/>
      <c r="O710" s="4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1014"/>
      <c r="M711" s="1015"/>
      <c r="N711" s="4"/>
      <c r="O711" s="4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1014"/>
      <c r="M712" s="1015"/>
      <c r="N712" s="4"/>
      <c r="O712" s="4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1014"/>
      <c r="M713" s="1015"/>
      <c r="N713" s="4"/>
      <c r="O713" s="4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1014"/>
      <c r="M714" s="1015"/>
      <c r="N714" s="4"/>
      <c r="O714" s="4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1014"/>
      <c r="M715" s="1015"/>
      <c r="N715" s="4"/>
      <c r="O715" s="4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1014"/>
      <c r="M716" s="1015"/>
      <c r="N716" s="4"/>
      <c r="O716" s="4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1014"/>
      <c r="M717" s="1015"/>
      <c r="N717" s="4"/>
      <c r="O717" s="4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1014"/>
      <c r="M718" s="1015"/>
      <c r="N718" s="4"/>
      <c r="O718" s="4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1014"/>
      <c r="M719" s="1015"/>
      <c r="N719" s="4"/>
      <c r="O719" s="4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1014"/>
      <c r="M720" s="1015"/>
      <c r="N720" s="4"/>
      <c r="O720" s="4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1014"/>
      <c r="M721" s="1015"/>
      <c r="N721" s="4"/>
      <c r="O721" s="4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1014"/>
      <c r="M722" s="1015"/>
      <c r="N722" s="4"/>
      <c r="O722" s="4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1014"/>
      <c r="M723" s="1015"/>
      <c r="N723" s="4"/>
      <c r="O723" s="4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1014"/>
      <c r="M724" s="1015"/>
      <c r="N724" s="4"/>
      <c r="O724" s="4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1014"/>
      <c r="M725" s="1015"/>
      <c r="N725" s="4"/>
      <c r="O725" s="4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1014"/>
      <c r="M726" s="1015"/>
      <c r="N726" s="4"/>
      <c r="O726" s="4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1014"/>
      <c r="M727" s="1015"/>
      <c r="N727" s="4"/>
      <c r="O727" s="4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1014"/>
      <c r="M728" s="1015"/>
      <c r="N728" s="4"/>
      <c r="O728" s="4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1014"/>
      <c r="M729" s="1015"/>
      <c r="N729" s="4"/>
      <c r="O729" s="4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1014"/>
      <c r="M730" s="1015"/>
      <c r="N730" s="4"/>
      <c r="O730" s="4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1014"/>
      <c r="M731" s="1015"/>
      <c r="N731" s="4"/>
      <c r="O731" s="4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1014"/>
      <c r="M732" s="1015"/>
      <c r="N732" s="4"/>
      <c r="O732" s="4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1014"/>
      <c r="M733" s="1015"/>
      <c r="N733" s="4"/>
      <c r="O733" s="4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1014"/>
      <c r="M734" s="1015"/>
      <c r="N734" s="4"/>
      <c r="O734" s="4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1014"/>
      <c r="M735" s="1015"/>
      <c r="N735" s="4"/>
      <c r="O735" s="4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1014"/>
      <c r="M736" s="1015"/>
      <c r="N736" s="4"/>
      <c r="O736" s="4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1014"/>
      <c r="M737" s="1015"/>
      <c r="N737" s="4"/>
      <c r="O737" s="4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1014"/>
      <c r="M738" s="1015"/>
      <c r="N738" s="4"/>
      <c r="O738" s="4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1014"/>
      <c r="M739" s="1015"/>
      <c r="N739" s="4"/>
      <c r="O739" s="4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1014"/>
      <c r="M740" s="1015"/>
      <c r="N740" s="4"/>
      <c r="O740" s="4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1014"/>
      <c r="M741" s="1015"/>
      <c r="N741" s="4"/>
      <c r="O741" s="4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1014"/>
      <c r="M742" s="1015"/>
      <c r="N742" s="4"/>
      <c r="O742" s="4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1014"/>
      <c r="M743" s="1015"/>
      <c r="N743" s="4"/>
      <c r="O743" s="4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1014"/>
      <c r="M744" s="1015"/>
      <c r="N744" s="4"/>
      <c r="O744" s="4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1014"/>
      <c r="M745" s="1015"/>
      <c r="N745" s="4"/>
      <c r="O745" s="4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1014"/>
      <c r="M746" s="1015"/>
      <c r="N746" s="4"/>
      <c r="O746" s="4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1014"/>
      <c r="M747" s="1015"/>
      <c r="N747" s="4"/>
      <c r="O747" s="4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1014"/>
      <c r="M748" s="1015"/>
      <c r="N748" s="4"/>
      <c r="O748" s="4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1014"/>
      <c r="M749" s="1015"/>
      <c r="N749" s="4"/>
      <c r="O749" s="4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1014"/>
      <c r="M750" s="1015"/>
      <c r="N750" s="4"/>
      <c r="O750" s="4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1014"/>
      <c r="M751" s="1015"/>
      <c r="N751" s="4"/>
      <c r="O751" s="4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1014"/>
      <c r="M752" s="1015"/>
      <c r="N752" s="4"/>
      <c r="O752" s="4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1014"/>
      <c r="M753" s="1015"/>
      <c r="N753" s="4"/>
      <c r="O753" s="4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1014"/>
      <c r="M754" s="1015"/>
      <c r="N754" s="4"/>
      <c r="O754" s="4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1014"/>
      <c r="M755" s="1015"/>
      <c r="N755" s="4"/>
      <c r="O755" s="4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1014"/>
      <c r="M756" s="1015"/>
      <c r="N756" s="4"/>
      <c r="O756" s="4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1014"/>
      <c r="M757" s="1015"/>
      <c r="N757" s="4"/>
      <c r="O757" s="4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1014"/>
      <c r="M758" s="1015"/>
      <c r="N758" s="4"/>
      <c r="O758" s="4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1014"/>
      <c r="M759" s="1015"/>
      <c r="N759" s="4"/>
      <c r="O759" s="4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1014"/>
      <c r="M760" s="1015"/>
      <c r="N760" s="4"/>
      <c r="O760" s="4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1014"/>
      <c r="M761" s="1015"/>
      <c r="N761" s="4"/>
      <c r="O761" s="4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1014"/>
      <c r="M762" s="1015"/>
      <c r="N762" s="4"/>
      <c r="O762" s="4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1014"/>
      <c r="M763" s="1015"/>
      <c r="N763" s="4"/>
      <c r="O763" s="4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1014"/>
      <c r="M764" s="1015"/>
      <c r="N764" s="4"/>
      <c r="O764" s="4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1014"/>
      <c r="M765" s="1015"/>
      <c r="N765" s="4"/>
      <c r="O765" s="4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1014"/>
      <c r="M766" s="1015"/>
      <c r="N766" s="4"/>
      <c r="O766" s="4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1014"/>
      <c r="M767" s="1015"/>
      <c r="N767" s="4"/>
      <c r="O767" s="4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1014"/>
      <c r="M768" s="1015"/>
      <c r="N768" s="4"/>
      <c r="O768" s="4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1014"/>
      <c r="M769" s="1015"/>
      <c r="N769" s="4"/>
      <c r="O769" s="4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1014"/>
      <c r="M770" s="1015"/>
      <c r="N770" s="4"/>
      <c r="O770" s="4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1014"/>
      <c r="M771" s="1015"/>
      <c r="N771" s="4"/>
      <c r="O771" s="4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1014"/>
      <c r="M772" s="1015"/>
      <c r="N772" s="4"/>
      <c r="O772" s="4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1014"/>
      <c r="M773" s="1015"/>
      <c r="N773" s="4"/>
      <c r="O773" s="4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1014"/>
      <c r="M774" s="1015"/>
      <c r="N774" s="4"/>
      <c r="O774" s="4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1014"/>
      <c r="M775" s="1015"/>
      <c r="N775" s="4"/>
      <c r="O775" s="4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1014"/>
      <c r="M776" s="1015"/>
      <c r="N776" s="4"/>
      <c r="O776" s="4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1014"/>
      <c r="M777" s="1015"/>
      <c r="N777" s="4"/>
      <c r="O777" s="4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1014"/>
      <c r="M778" s="1015"/>
      <c r="N778" s="4"/>
      <c r="O778" s="4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1014"/>
      <c r="M779" s="1015"/>
      <c r="N779" s="4"/>
      <c r="O779" s="4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1014"/>
      <c r="M780" s="1015"/>
      <c r="N780" s="4"/>
      <c r="O780" s="4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1014"/>
      <c r="M781" s="1015"/>
      <c r="N781" s="4"/>
      <c r="O781" s="4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1014"/>
      <c r="M782" s="1015"/>
      <c r="N782" s="4"/>
      <c r="O782" s="4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1014"/>
      <c r="M783" s="1015"/>
      <c r="N783" s="4"/>
      <c r="O783" s="4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1014"/>
      <c r="M784" s="1015"/>
      <c r="N784" s="4"/>
      <c r="O784" s="4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1014"/>
      <c r="M785" s="1015"/>
      <c r="N785" s="4"/>
      <c r="O785" s="4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1014"/>
      <c r="M786" s="1015"/>
      <c r="N786" s="4"/>
      <c r="O786" s="4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1014"/>
      <c r="M787" s="1015"/>
      <c r="N787" s="4"/>
      <c r="O787" s="4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1014"/>
      <c r="M788" s="1015"/>
      <c r="N788" s="4"/>
      <c r="O788" s="4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1014"/>
      <c r="M789" s="1015"/>
      <c r="N789" s="4"/>
      <c r="O789" s="4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1014"/>
      <c r="M790" s="1015"/>
      <c r="N790" s="4"/>
      <c r="O790" s="4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1014"/>
      <c r="M791" s="1015"/>
      <c r="N791" s="4"/>
      <c r="O791" s="4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1014"/>
      <c r="M792" s="1015"/>
      <c r="N792" s="4"/>
      <c r="O792" s="4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1014"/>
      <c r="M793" s="1015"/>
      <c r="N793" s="4"/>
      <c r="O793" s="4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1014"/>
      <c r="M794" s="1015"/>
      <c r="N794" s="4"/>
      <c r="O794" s="4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1014"/>
      <c r="M795" s="1015"/>
      <c r="N795" s="4"/>
      <c r="O795" s="4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1014"/>
      <c r="M796" s="1015"/>
      <c r="N796" s="4"/>
      <c r="O796" s="4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1014"/>
      <c r="M797" s="1015"/>
      <c r="N797" s="4"/>
      <c r="O797" s="4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1014"/>
      <c r="M798" s="1015"/>
      <c r="N798" s="4"/>
      <c r="O798" s="4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1014"/>
      <c r="M799" s="1015"/>
      <c r="N799" s="4"/>
      <c r="O799" s="4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1014"/>
      <c r="M800" s="1015"/>
      <c r="N800" s="4"/>
      <c r="O800" s="4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1014"/>
      <c r="M801" s="1015"/>
      <c r="N801" s="4"/>
      <c r="O801" s="4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1014"/>
      <c r="M802" s="1015"/>
      <c r="N802" s="4"/>
      <c r="O802" s="4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1014"/>
      <c r="M803" s="1015"/>
      <c r="N803" s="4"/>
      <c r="O803" s="4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1014"/>
      <c r="M804" s="1015"/>
      <c r="N804" s="4"/>
      <c r="O804" s="4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1014"/>
      <c r="M805" s="1015"/>
      <c r="N805" s="4"/>
      <c r="O805" s="4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1014"/>
      <c r="M806" s="1015"/>
      <c r="N806" s="4"/>
      <c r="O806" s="4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1014"/>
      <c r="M807" s="1015"/>
      <c r="N807" s="4"/>
      <c r="O807" s="4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1014"/>
      <c r="M808" s="1015"/>
      <c r="N808" s="4"/>
      <c r="O808" s="4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1014"/>
      <c r="M809" s="1015"/>
      <c r="N809" s="4"/>
      <c r="O809" s="4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1014"/>
      <c r="M810" s="1015"/>
      <c r="N810" s="4"/>
      <c r="O810" s="4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1014"/>
      <c r="M811" s="1015"/>
      <c r="N811" s="4"/>
      <c r="O811" s="4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1014"/>
      <c r="M812" s="1015"/>
      <c r="N812" s="4"/>
      <c r="O812" s="4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1014"/>
      <c r="M813" s="1015"/>
      <c r="N813" s="4"/>
      <c r="O813" s="4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1014"/>
      <c r="M814" s="1015"/>
      <c r="N814" s="4"/>
      <c r="O814" s="4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1014"/>
      <c r="M815" s="1015"/>
      <c r="N815" s="4"/>
      <c r="O815" s="4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1014"/>
      <c r="M816" s="1015"/>
      <c r="N816" s="4"/>
      <c r="O816" s="4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1014"/>
      <c r="M817" s="1015"/>
      <c r="N817" s="4"/>
      <c r="O817" s="4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1014"/>
      <c r="M818" s="1015"/>
      <c r="N818" s="4"/>
      <c r="O818" s="4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1014"/>
      <c r="M819" s="1015"/>
      <c r="N819" s="4"/>
      <c r="O819" s="4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1014"/>
      <c r="M820" s="1015"/>
      <c r="N820" s="4"/>
      <c r="O820" s="4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1014"/>
      <c r="M821" s="1015"/>
      <c r="N821" s="4"/>
      <c r="O821" s="4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1014"/>
      <c r="M822" s="1015"/>
      <c r="N822" s="4"/>
      <c r="O822" s="4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1014"/>
      <c r="M823" s="1015"/>
      <c r="N823" s="4"/>
      <c r="O823" s="4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1014"/>
      <c r="M824" s="1015"/>
      <c r="N824" s="4"/>
      <c r="O824" s="4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1014"/>
      <c r="M825" s="1015"/>
      <c r="N825" s="4"/>
      <c r="O825" s="4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1014"/>
      <c r="M826" s="1015"/>
      <c r="N826" s="4"/>
      <c r="O826" s="4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1014"/>
      <c r="M827" s="1015"/>
      <c r="N827" s="4"/>
      <c r="O827" s="4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1014"/>
      <c r="M828" s="1015"/>
      <c r="N828" s="4"/>
      <c r="O828" s="4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1014"/>
      <c r="M829" s="1015"/>
      <c r="N829" s="4"/>
      <c r="O829" s="4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1014"/>
      <c r="M830" s="1015"/>
      <c r="N830" s="4"/>
      <c r="O830" s="4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1014"/>
      <c r="M831" s="1015"/>
      <c r="N831" s="4"/>
      <c r="O831" s="4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1014"/>
      <c r="M832" s="1015"/>
      <c r="N832" s="4"/>
      <c r="O832" s="4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1014"/>
      <c r="M833" s="1015"/>
      <c r="N833" s="4"/>
      <c r="O833" s="4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1014"/>
      <c r="M834" s="1015"/>
      <c r="N834" s="4"/>
      <c r="O834" s="4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1014"/>
      <c r="M835" s="1015"/>
      <c r="N835" s="4"/>
      <c r="O835" s="4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1014"/>
      <c r="M836" s="1015"/>
      <c r="N836" s="4"/>
      <c r="O836" s="4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1014"/>
      <c r="M837" s="1015"/>
      <c r="N837" s="4"/>
      <c r="O837" s="4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1014"/>
      <c r="M838" s="1015"/>
      <c r="N838" s="4"/>
      <c r="O838" s="4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1014"/>
      <c r="M839" s="1015"/>
      <c r="N839" s="4"/>
      <c r="O839" s="4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1014"/>
      <c r="M840" s="1015"/>
      <c r="N840" s="4"/>
      <c r="O840" s="4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1014"/>
      <c r="M841" s="1015"/>
      <c r="N841" s="4"/>
      <c r="O841" s="4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1014"/>
      <c r="M842" s="1015"/>
      <c r="N842" s="4"/>
      <c r="O842" s="4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1014"/>
      <c r="M843" s="1015"/>
      <c r="N843" s="4"/>
      <c r="O843" s="4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1014"/>
      <c r="M844" s="1015"/>
      <c r="N844" s="4"/>
      <c r="O844" s="4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1014"/>
      <c r="M845" s="1015"/>
      <c r="N845" s="4"/>
      <c r="O845" s="4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1014"/>
      <c r="M846" s="1015"/>
      <c r="N846" s="4"/>
      <c r="O846" s="4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1014"/>
      <c r="M847" s="1015"/>
      <c r="N847" s="4"/>
      <c r="O847" s="4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1014"/>
      <c r="M848" s="1015"/>
      <c r="N848" s="4"/>
      <c r="O848" s="4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1014"/>
      <c r="M849" s="1015"/>
      <c r="N849" s="4"/>
      <c r="O849" s="4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1014"/>
      <c r="M850" s="1015"/>
      <c r="N850" s="4"/>
      <c r="O850" s="4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1014"/>
      <c r="M851" s="1015"/>
      <c r="N851" s="4"/>
      <c r="O851" s="4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1014"/>
      <c r="M852" s="1015"/>
      <c r="N852" s="4"/>
      <c r="O852" s="4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1014"/>
      <c r="M853" s="1015"/>
      <c r="N853" s="4"/>
      <c r="O853" s="4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1014"/>
      <c r="M854" s="1015"/>
      <c r="N854" s="4"/>
      <c r="O854" s="4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1014"/>
      <c r="M855" s="1015"/>
      <c r="N855" s="4"/>
      <c r="O855" s="4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1014"/>
      <c r="M856" s="1015"/>
      <c r="N856" s="4"/>
      <c r="O856" s="4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1014"/>
      <c r="M857" s="1015"/>
      <c r="N857" s="4"/>
      <c r="O857" s="4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1014"/>
      <c r="M858" s="1015"/>
      <c r="N858" s="4"/>
      <c r="O858" s="4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1014"/>
      <c r="M859" s="1015"/>
      <c r="N859" s="4"/>
      <c r="O859" s="4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1014"/>
      <c r="M860" s="1015"/>
      <c r="N860" s="4"/>
      <c r="O860" s="4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1014"/>
      <c r="M861" s="1015"/>
      <c r="N861" s="4"/>
      <c r="O861" s="4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1014"/>
      <c r="M862" s="1015"/>
      <c r="N862" s="4"/>
      <c r="O862" s="4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1014"/>
      <c r="M863" s="1015"/>
      <c r="N863" s="4"/>
      <c r="O863" s="4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1014"/>
      <c r="M864" s="1015"/>
      <c r="N864" s="4"/>
      <c r="O864" s="4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1014"/>
      <c r="M865" s="1015"/>
      <c r="N865" s="4"/>
      <c r="O865" s="4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1014"/>
      <c r="M866" s="1015"/>
      <c r="N866" s="4"/>
      <c r="O866" s="4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1014"/>
      <c r="M867" s="1015"/>
      <c r="N867" s="4"/>
      <c r="O867" s="4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1014"/>
      <c r="M868" s="1015"/>
      <c r="N868" s="4"/>
      <c r="O868" s="4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1014"/>
      <c r="M869" s="1015"/>
      <c r="N869" s="4"/>
      <c r="O869" s="4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1014"/>
      <c r="M870" s="1015"/>
      <c r="N870" s="4"/>
      <c r="O870" s="4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1014"/>
      <c r="M871" s="1015"/>
      <c r="N871" s="4"/>
      <c r="O871" s="4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1014"/>
      <c r="M872" s="1015"/>
      <c r="N872" s="4"/>
      <c r="O872" s="4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1014"/>
      <c r="M873" s="1015"/>
      <c r="N873" s="4"/>
      <c r="O873" s="4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1014"/>
      <c r="M874" s="1015"/>
      <c r="N874" s="4"/>
      <c r="O874" s="4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1014"/>
      <c r="M875" s="1015"/>
      <c r="N875" s="4"/>
      <c r="O875" s="4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1014"/>
      <c r="M876" s="1015"/>
      <c r="N876" s="4"/>
      <c r="O876" s="4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1014"/>
      <c r="M877" s="1015"/>
      <c r="N877" s="4"/>
      <c r="O877" s="4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1014"/>
      <c r="M878" s="1015"/>
      <c r="N878" s="4"/>
      <c r="O878" s="4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1014"/>
      <c r="M879" s="1015"/>
      <c r="N879" s="4"/>
      <c r="O879" s="4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1014"/>
      <c r="M880" s="1015"/>
      <c r="N880" s="4"/>
      <c r="O880" s="4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1014"/>
      <c r="M881" s="1015"/>
      <c r="N881" s="4"/>
      <c r="O881" s="4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1014"/>
      <c r="M882" s="1015"/>
      <c r="N882" s="4"/>
      <c r="O882" s="4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1014"/>
      <c r="M883" s="1015"/>
      <c r="N883" s="4"/>
      <c r="O883" s="4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1014"/>
      <c r="M884" s="1015"/>
      <c r="N884" s="4"/>
      <c r="O884" s="4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1014"/>
      <c r="M885" s="1015"/>
      <c r="N885" s="4"/>
      <c r="O885" s="4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1014"/>
      <c r="M886" s="1015"/>
      <c r="N886" s="4"/>
      <c r="O886" s="4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1014"/>
      <c r="M887" s="1015"/>
      <c r="N887" s="4"/>
      <c r="O887" s="4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1014"/>
      <c r="M888" s="1015"/>
      <c r="N888" s="4"/>
      <c r="O888" s="4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1014"/>
      <c r="M889" s="1015"/>
      <c r="N889" s="4"/>
      <c r="O889" s="4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1014"/>
      <c r="M890" s="1015"/>
      <c r="N890" s="4"/>
      <c r="O890" s="4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1014"/>
      <c r="M891" s="1015"/>
      <c r="N891" s="4"/>
      <c r="O891" s="4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1014"/>
      <c r="M892" s="1015"/>
      <c r="N892" s="4"/>
      <c r="O892" s="4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1014"/>
      <c r="M893" s="1015"/>
      <c r="N893" s="4"/>
      <c r="O893" s="4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1014"/>
      <c r="M894" s="1015"/>
      <c r="N894" s="4"/>
      <c r="O894" s="4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1014"/>
      <c r="M895" s="1015"/>
      <c r="N895" s="4"/>
      <c r="O895" s="4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1014"/>
      <c r="M896" s="1015"/>
      <c r="N896" s="4"/>
      <c r="O896" s="4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1014"/>
      <c r="M897" s="1015"/>
      <c r="N897" s="4"/>
      <c r="O897" s="4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1014"/>
      <c r="M898" s="1015"/>
      <c r="N898" s="4"/>
      <c r="O898" s="4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1014"/>
      <c r="M899" s="1015"/>
      <c r="N899" s="4"/>
      <c r="O899" s="4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1014"/>
      <c r="M900" s="1015"/>
      <c r="N900" s="4"/>
      <c r="O900" s="4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1014"/>
      <c r="M901" s="1015"/>
      <c r="N901" s="4"/>
      <c r="O901" s="4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1014"/>
      <c r="M902" s="1015"/>
      <c r="N902" s="4"/>
      <c r="O902" s="4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1014"/>
      <c r="M903" s="1015"/>
      <c r="N903" s="4"/>
      <c r="O903" s="4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1014"/>
      <c r="M904" s="1015"/>
      <c r="N904" s="4"/>
      <c r="O904" s="4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1014"/>
      <c r="M905" s="1015"/>
      <c r="N905" s="4"/>
      <c r="O905" s="4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1014"/>
      <c r="M906" s="1015"/>
      <c r="N906" s="4"/>
      <c r="O906" s="4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1014"/>
      <c r="M907" s="1015"/>
      <c r="N907" s="4"/>
      <c r="O907" s="4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1014"/>
      <c r="M908" s="1015"/>
      <c r="N908" s="4"/>
      <c r="O908" s="4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1014"/>
      <c r="M909" s="1015"/>
      <c r="N909" s="4"/>
      <c r="O909" s="4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1014"/>
      <c r="M910" s="1015"/>
      <c r="N910" s="4"/>
      <c r="O910" s="4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1014"/>
      <c r="M911" s="1015"/>
      <c r="N911" s="4"/>
      <c r="O911" s="4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1014"/>
      <c r="M912" s="1015"/>
      <c r="N912" s="4"/>
      <c r="O912" s="4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1014"/>
      <c r="M913" s="1015"/>
      <c r="N913" s="4"/>
      <c r="O913" s="4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1014"/>
      <c r="M914" s="1015"/>
      <c r="N914" s="4"/>
      <c r="O914" s="4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1014"/>
      <c r="M915" s="1015"/>
      <c r="N915" s="4"/>
      <c r="O915" s="4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1014"/>
      <c r="M916" s="1015"/>
      <c r="N916" s="4"/>
      <c r="O916" s="4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1014"/>
      <c r="M917" s="1015"/>
      <c r="N917" s="4"/>
      <c r="O917" s="4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1014"/>
      <c r="M918" s="1015"/>
      <c r="N918" s="4"/>
      <c r="O918" s="4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1014"/>
      <c r="M919" s="1015"/>
      <c r="N919" s="4"/>
      <c r="O919" s="4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1014"/>
      <c r="M920" s="1015"/>
      <c r="N920" s="4"/>
      <c r="O920" s="4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1014"/>
      <c r="M921" s="1015"/>
      <c r="N921" s="4"/>
      <c r="O921" s="4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1014"/>
      <c r="M922" s="1015"/>
      <c r="N922" s="4"/>
      <c r="O922" s="4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1014"/>
      <c r="M923" s="1015"/>
      <c r="N923" s="4"/>
      <c r="O923" s="4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1014"/>
      <c r="M924" s="1015"/>
      <c r="N924" s="4"/>
      <c r="O924" s="4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1014"/>
      <c r="M925" s="1015"/>
      <c r="N925" s="4"/>
      <c r="O925" s="4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1014"/>
      <c r="M926" s="1015"/>
      <c r="N926" s="4"/>
      <c r="O926" s="4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1014"/>
      <c r="M927" s="1015"/>
      <c r="N927" s="4"/>
      <c r="O927" s="4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1014"/>
      <c r="M928" s="1015"/>
      <c r="N928" s="4"/>
      <c r="O928" s="4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1014"/>
      <c r="M929" s="1015"/>
      <c r="N929" s="4"/>
      <c r="O929" s="4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1014"/>
      <c r="M930" s="1015"/>
      <c r="N930" s="4"/>
      <c r="O930" s="4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1014"/>
      <c r="M931" s="1015"/>
      <c r="N931" s="4"/>
      <c r="O931" s="4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1014"/>
      <c r="M932" s="1015"/>
      <c r="N932" s="4"/>
      <c r="O932" s="4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1014"/>
      <c r="M933" s="1015"/>
      <c r="N933" s="4"/>
      <c r="O933" s="4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1014"/>
      <c r="M934" s="1015"/>
      <c r="N934" s="4"/>
      <c r="O934" s="4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1014"/>
      <c r="M935" s="1015"/>
      <c r="N935" s="4"/>
      <c r="O935" s="4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1014"/>
      <c r="M936" s="1015"/>
      <c r="N936" s="4"/>
      <c r="O936" s="4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1014"/>
      <c r="M937" s="1015"/>
      <c r="N937" s="4"/>
      <c r="O937" s="4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1014"/>
      <c r="M938" s="1015"/>
      <c r="N938" s="4"/>
      <c r="O938" s="4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1014"/>
      <c r="M939" s="1015"/>
      <c r="N939" s="4"/>
      <c r="O939" s="4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1014"/>
      <c r="M940" s="1015"/>
      <c r="N940" s="4"/>
      <c r="O940" s="4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1014"/>
      <c r="M941" s="1015"/>
      <c r="N941" s="4"/>
      <c r="O941" s="4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1014"/>
      <c r="M942" s="1015"/>
      <c r="N942" s="4"/>
      <c r="O942" s="4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1014"/>
      <c r="M943" s="1015"/>
      <c r="N943" s="4"/>
      <c r="O943" s="4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1014"/>
      <c r="M944" s="1015"/>
      <c r="N944" s="4"/>
      <c r="O944" s="4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1014"/>
      <c r="M945" s="1015"/>
      <c r="N945" s="4"/>
      <c r="O945" s="4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1014"/>
      <c r="M946" s="1015"/>
      <c r="N946" s="4"/>
      <c r="O946" s="4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1014"/>
      <c r="M947" s="1015"/>
      <c r="N947" s="4"/>
      <c r="O947" s="4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1014"/>
      <c r="M948" s="1015"/>
      <c r="N948" s="4"/>
      <c r="O948" s="4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1014"/>
      <c r="M949" s="1015"/>
      <c r="N949" s="4"/>
      <c r="O949" s="4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1014"/>
      <c r="M950" s="1015"/>
      <c r="N950" s="4"/>
      <c r="O950" s="4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1014"/>
      <c r="M951" s="1015"/>
      <c r="N951" s="4"/>
      <c r="O951" s="4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1014"/>
      <c r="M952" s="1015"/>
      <c r="N952" s="4"/>
      <c r="O952" s="4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1014"/>
      <c r="M953" s="1015"/>
      <c r="N953" s="4"/>
      <c r="O953" s="4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1014"/>
      <c r="M954" s="1015"/>
      <c r="N954" s="4"/>
      <c r="O954" s="4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1014"/>
      <c r="M955" s="1015"/>
      <c r="N955" s="4"/>
      <c r="O955" s="4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1014"/>
      <c r="M956" s="1015"/>
      <c r="N956" s="4"/>
      <c r="O956" s="4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1014"/>
      <c r="M957" s="1015"/>
      <c r="N957" s="4"/>
      <c r="O957" s="4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1014"/>
      <c r="M958" s="1015"/>
      <c r="N958" s="4"/>
      <c r="O958" s="4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1014"/>
      <c r="M959" s="1015"/>
      <c r="N959" s="4"/>
      <c r="O959" s="4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1014"/>
      <c r="M960" s="1015"/>
      <c r="N960" s="4"/>
      <c r="O960" s="4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1014"/>
      <c r="M961" s="1015"/>
      <c r="N961" s="4"/>
      <c r="O961" s="4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1014"/>
      <c r="M962" s="1015"/>
      <c r="N962" s="4"/>
      <c r="O962" s="4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1014"/>
      <c r="M963" s="1015"/>
      <c r="N963" s="4"/>
      <c r="O963" s="4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1014"/>
      <c r="M964" s="1015"/>
      <c r="N964" s="4"/>
      <c r="O964" s="4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1014"/>
      <c r="M965" s="1015"/>
      <c r="N965" s="4"/>
      <c r="O965" s="4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1014"/>
      <c r="M966" s="1015"/>
      <c r="N966" s="4"/>
      <c r="O966" s="4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1014"/>
      <c r="M967" s="1015"/>
      <c r="N967" s="4"/>
      <c r="O967" s="4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1014"/>
      <c r="M968" s="1015"/>
      <c r="N968" s="4"/>
      <c r="O968" s="4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1014"/>
      <c r="M969" s="1015"/>
      <c r="N969" s="4"/>
      <c r="O969" s="4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1014"/>
      <c r="M970" s="1015"/>
      <c r="N970" s="4"/>
      <c r="O970" s="4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1014"/>
      <c r="M971" s="1015"/>
      <c r="N971" s="4"/>
      <c r="O971" s="4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1014"/>
      <c r="M972" s="1015"/>
      <c r="N972" s="4"/>
      <c r="O972" s="4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1014"/>
      <c r="M973" s="1015"/>
      <c r="N973" s="4"/>
      <c r="O973" s="4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1014"/>
      <c r="M974" s="1015"/>
      <c r="N974" s="4"/>
      <c r="O974" s="4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1014"/>
      <c r="M975" s="1015"/>
      <c r="N975" s="4"/>
      <c r="O975" s="4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1014"/>
      <c r="M976" s="1015"/>
      <c r="N976" s="4"/>
      <c r="O976" s="4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1014"/>
      <c r="M977" s="1015"/>
      <c r="N977" s="4"/>
      <c r="O977" s="4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1014"/>
      <c r="M978" s="1015"/>
      <c r="N978" s="4"/>
      <c r="O978" s="4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1014"/>
      <c r="M979" s="1015"/>
      <c r="N979" s="4"/>
      <c r="O979" s="4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1014"/>
      <c r="M980" s="1015"/>
      <c r="N980" s="4"/>
      <c r="O980" s="4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1014"/>
      <c r="M981" s="1015"/>
      <c r="N981" s="4"/>
      <c r="O981" s="4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1014"/>
      <c r="M982" s="1015"/>
      <c r="N982" s="4"/>
      <c r="O982" s="4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1014"/>
      <c r="M983" s="1015"/>
      <c r="N983" s="4"/>
      <c r="O983" s="4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1014"/>
      <c r="M984" s="1015"/>
      <c r="N984" s="4"/>
      <c r="O984" s="4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1014"/>
      <c r="M985" s="1015"/>
      <c r="N985" s="4"/>
      <c r="O985" s="4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1014"/>
      <c r="M986" s="1015"/>
      <c r="N986" s="4"/>
      <c r="O986" s="4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1014"/>
      <c r="M987" s="1015"/>
      <c r="N987" s="4"/>
      <c r="O987" s="4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1014"/>
      <c r="M988" s="1015"/>
      <c r="N988" s="4"/>
      <c r="O988" s="4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1014"/>
      <c r="M989" s="1015"/>
      <c r="N989" s="4"/>
      <c r="O989" s="4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1014"/>
      <c r="M990" s="1015"/>
      <c r="N990" s="4"/>
      <c r="O990" s="4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1014"/>
      <c r="M991" s="1015"/>
      <c r="N991" s="4"/>
      <c r="O991" s="4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1014"/>
      <c r="M992" s="1015"/>
      <c r="N992" s="4"/>
      <c r="O992" s="4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1014"/>
      <c r="M993" s="1015"/>
      <c r="N993" s="4"/>
      <c r="O993" s="4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1014"/>
      <c r="M994" s="1015"/>
      <c r="N994" s="4"/>
      <c r="O994" s="4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1014"/>
      <c r="M995" s="1015"/>
      <c r="N995" s="4"/>
      <c r="O995" s="4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1014"/>
      <c r="M996" s="1015"/>
      <c r="N996" s="4"/>
      <c r="O996" s="4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1014"/>
      <c r="M997" s="1015"/>
      <c r="N997" s="4"/>
      <c r="O997" s="4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1014"/>
      <c r="M998" s="1015"/>
      <c r="N998" s="4"/>
      <c r="O998" s="4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1014"/>
      <c r="M999" s="1015"/>
      <c r="N999" s="4"/>
      <c r="O999" s="4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1014"/>
      <c r="M1000" s="1015"/>
      <c r="N1000" s="4"/>
      <c r="O1000" s="4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8">
    <mergeCell ref="A4:I4"/>
    <mergeCell ref="A5:I5"/>
    <mergeCell ref="A6:I6"/>
    <mergeCell ref="A9:C11"/>
    <mergeCell ref="F9:H9"/>
    <mergeCell ref="A47:I47"/>
    <mergeCell ref="F49:H49"/>
    <mergeCell ref="F133:H133"/>
    <mergeCell ref="G146:H146"/>
    <mergeCell ref="C152:D152"/>
    <mergeCell ref="C153:D153"/>
    <mergeCell ref="A49:C51"/>
    <mergeCell ref="A89:I89"/>
    <mergeCell ref="A91:C93"/>
    <mergeCell ref="F91:H91"/>
    <mergeCell ref="L116:L117"/>
    <mergeCell ref="A131:I131"/>
    <mergeCell ref="A133:C135"/>
  </mergeCells>
  <printOptions/>
  <pageMargins bottom="0.5905511811023622" footer="0.0" header="0.0" left="1.1023622047244095" right="0.11811023622047244" top="0.7480314960629921"/>
  <pageSetup orientation="landscape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25"/>
    <col customWidth="1" min="2" max="2" width="28.25"/>
    <col customWidth="1" min="3" max="3" width="19.75"/>
    <col customWidth="1" min="4" max="4" width="2.5"/>
    <col customWidth="1" min="5" max="5" width="11.5"/>
    <col customWidth="1" min="6" max="6" width="11.88"/>
    <col customWidth="1" hidden="1" min="7" max="7" width="12.0"/>
    <col customWidth="1" hidden="1" min="8" max="8" width="14.63"/>
    <col customWidth="1" min="9" max="9" width="12.75"/>
    <col customWidth="1" min="10" max="11" width="12.13"/>
    <col customWidth="1" min="12" max="12" width="6.5"/>
    <col customWidth="1" min="13" max="13" width="9.63"/>
    <col customWidth="1" min="14" max="26" width="7.63"/>
  </cols>
  <sheetData>
    <row r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>
      <c r="L7" s="1086"/>
    </row>
    <row r="8">
      <c r="L8" s="1086"/>
    </row>
    <row r="9">
      <c r="A9" s="111" t="s">
        <v>994</v>
      </c>
      <c r="B9" s="2"/>
      <c r="C9" s="2"/>
      <c r="D9" s="2"/>
      <c r="E9" s="2"/>
      <c r="F9" s="2"/>
      <c r="G9" s="2"/>
      <c r="H9" s="2"/>
      <c r="I9" s="9"/>
      <c r="J9" s="9"/>
      <c r="K9" s="9"/>
      <c r="L9" s="1087"/>
    </row>
    <row r="10">
      <c r="A10" s="11" t="s">
        <v>364</v>
      </c>
      <c r="B10" s="12"/>
      <c r="C10" s="13"/>
      <c r="D10" s="11" t="s">
        <v>7</v>
      </c>
      <c r="E10" s="13"/>
      <c r="F10" s="14" t="s">
        <v>8</v>
      </c>
      <c r="G10" s="15" t="s">
        <v>9</v>
      </c>
      <c r="H10" s="12"/>
      <c r="I10" s="13"/>
      <c r="J10" s="14" t="s">
        <v>10</v>
      </c>
      <c r="K10" s="93"/>
      <c r="L10" s="1087"/>
    </row>
    <row r="11">
      <c r="A11" s="18"/>
      <c r="C11" s="19"/>
      <c r="D11" s="72" t="s">
        <v>11</v>
      </c>
      <c r="E11" s="19"/>
      <c r="F11" s="21" t="s">
        <v>12</v>
      </c>
      <c r="G11" s="21" t="s">
        <v>13</v>
      </c>
      <c r="H11" s="22" t="s">
        <v>14</v>
      </c>
      <c r="I11" s="21" t="s">
        <v>15</v>
      </c>
      <c r="J11" s="21" t="s">
        <v>16</v>
      </c>
      <c r="K11" s="93"/>
      <c r="L11" s="1087"/>
    </row>
    <row r="12">
      <c r="A12" s="23"/>
      <c r="B12" s="24"/>
      <c r="C12" s="25"/>
      <c r="D12" s="88"/>
      <c r="E12" s="440"/>
      <c r="F12" s="26" t="s">
        <v>17</v>
      </c>
      <c r="G12" s="27" t="s">
        <v>17</v>
      </c>
      <c r="H12" s="27" t="s">
        <v>18</v>
      </c>
      <c r="I12" s="27" t="s">
        <v>18</v>
      </c>
      <c r="J12" s="27" t="s">
        <v>18</v>
      </c>
      <c r="K12" s="66"/>
      <c r="L12" s="1088"/>
    </row>
    <row r="13">
      <c r="A13" s="28" t="s">
        <v>20</v>
      </c>
      <c r="B13" s="6"/>
      <c r="C13" s="75"/>
      <c r="D13" s="6"/>
      <c r="E13" s="1089"/>
      <c r="F13" s="75"/>
      <c r="G13" s="31"/>
      <c r="H13" s="31"/>
      <c r="I13" s="39"/>
      <c r="J13" s="39"/>
      <c r="K13" s="966"/>
      <c r="L13" s="1090"/>
    </row>
    <row r="14">
      <c r="A14" s="33"/>
      <c r="B14" s="405" t="s">
        <v>22</v>
      </c>
      <c r="C14" s="75"/>
      <c r="D14" s="29"/>
      <c r="E14" s="75"/>
      <c r="F14" s="75"/>
      <c r="G14" s="75"/>
      <c r="H14" s="75"/>
      <c r="I14" s="407"/>
      <c r="J14" s="407"/>
      <c r="K14" s="966"/>
      <c r="L14" s="1090"/>
    </row>
    <row r="15" ht="13.5" customHeight="1">
      <c r="A15" s="41"/>
      <c r="B15" s="29" t="s">
        <v>24</v>
      </c>
      <c r="C15" s="75"/>
      <c r="D15" s="6"/>
      <c r="E15" s="75" t="s">
        <v>25</v>
      </c>
      <c r="F15" s="191">
        <v>1.164957954E7</v>
      </c>
      <c r="G15" s="191">
        <v>6270577.37</v>
      </c>
      <c r="H15" s="191">
        <f t="shared" ref="H15:H35" si="1">I15-G15</f>
        <v>6615819.63</v>
      </c>
      <c r="I15" s="282">
        <v>1.2886397E7</v>
      </c>
      <c r="J15" s="282">
        <f>13976988+157104</f>
        <v>14134092</v>
      </c>
      <c r="K15" s="358"/>
      <c r="L15" s="1091"/>
    </row>
    <row r="16" ht="13.5" customHeight="1">
      <c r="A16" s="41"/>
      <c r="B16" s="29" t="s">
        <v>26</v>
      </c>
      <c r="C16" s="75"/>
      <c r="D16" s="6"/>
      <c r="E16" s="75" t="s">
        <v>25</v>
      </c>
      <c r="F16" s="1092">
        <v>0.0</v>
      </c>
      <c r="G16" s="1092">
        <v>0.0</v>
      </c>
      <c r="H16" s="1092">
        <f t="shared" si="1"/>
        <v>0</v>
      </c>
      <c r="I16" s="791">
        <v>0.0</v>
      </c>
      <c r="J16" s="282">
        <v>34001.0</v>
      </c>
      <c r="K16" s="358"/>
      <c r="L16" s="1091"/>
    </row>
    <row r="17" ht="13.5" customHeight="1">
      <c r="A17" s="41"/>
      <c r="B17" s="29" t="s">
        <v>27</v>
      </c>
      <c r="C17" s="75"/>
      <c r="D17" s="6"/>
      <c r="E17" s="75" t="s">
        <v>28</v>
      </c>
      <c r="F17" s="191">
        <v>308229.65</v>
      </c>
      <c r="G17" s="191">
        <v>47881.92</v>
      </c>
      <c r="H17" s="191">
        <f t="shared" si="1"/>
        <v>83794.08</v>
      </c>
      <c r="I17" s="191">
        <v>131676.0</v>
      </c>
      <c r="J17" s="191">
        <v>137184.0</v>
      </c>
      <c r="K17" s="37"/>
      <c r="L17" s="1093"/>
    </row>
    <row r="18" ht="13.5" customHeight="1">
      <c r="A18" s="41"/>
      <c r="B18" s="29" t="s">
        <v>366</v>
      </c>
      <c r="C18" s="75"/>
      <c r="D18" s="6"/>
      <c r="E18" s="75" t="s">
        <v>30</v>
      </c>
      <c r="F18" s="191">
        <v>1162363.9</v>
      </c>
      <c r="G18" s="191">
        <v>581727.35</v>
      </c>
      <c r="H18" s="191">
        <f t="shared" si="1"/>
        <v>642272.65</v>
      </c>
      <c r="I18" s="191">
        <v>1224000.0</v>
      </c>
      <c r="J18" s="191">
        <f>55*2000*12</f>
        <v>1320000</v>
      </c>
      <c r="K18" s="37"/>
      <c r="L18" s="1093"/>
    </row>
    <row r="19" ht="13.5" customHeight="1">
      <c r="A19" s="41"/>
      <c r="B19" s="29" t="s">
        <v>489</v>
      </c>
      <c r="C19" s="75"/>
      <c r="D19" s="6"/>
      <c r="E19" s="75" t="s">
        <v>32</v>
      </c>
      <c r="F19" s="191">
        <v>96900.0</v>
      </c>
      <c r="G19" s="191">
        <v>40375.0</v>
      </c>
      <c r="H19" s="191">
        <f t="shared" si="1"/>
        <v>56525</v>
      </c>
      <c r="I19" s="282">
        <v>96900.0</v>
      </c>
      <c r="J19" s="282">
        <v>96900.0</v>
      </c>
      <c r="K19" s="361"/>
      <c r="L19" s="1094"/>
    </row>
    <row r="20" ht="13.5" customHeight="1">
      <c r="A20" s="41"/>
      <c r="B20" s="29" t="s">
        <v>514</v>
      </c>
      <c r="C20" s="75"/>
      <c r="D20" s="6"/>
      <c r="E20" s="75" t="s">
        <v>34</v>
      </c>
      <c r="F20" s="191">
        <v>96900.0</v>
      </c>
      <c r="G20" s="191">
        <v>40375.0</v>
      </c>
      <c r="H20" s="191">
        <f t="shared" si="1"/>
        <v>56525</v>
      </c>
      <c r="I20" s="282">
        <v>96900.0</v>
      </c>
      <c r="J20" s="282">
        <v>96900.0</v>
      </c>
      <c r="K20" s="361"/>
      <c r="L20" s="1094"/>
    </row>
    <row r="21" ht="13.5" customHeight="1">
      <c r="A21" s="41"/>
      <c r="B21" s="29" t="s">
        <v>433</v>
      </c>
      <c r="C21" s="75"/>
      <c r="D21" s="6"/>
      <c r="E21" s="75" t="s">
        <v>36</v>
      </c>
      <c r="F21" s="191">
        <v>252000.0</v>
      </c>
      <c r="G21" s="191">
        <v>288000.0</v>
      </c>
      <c r="H21" s="191">
        <f t="shared" si="1"/>
        <v>18000</v>
      </c>
      <c r="I21" s="282">
        <v>306000.0</v>
      </c>
      <c r="J21" s="282">
        <f>55*6000</f>
        <v>330000</v>
      </c>
      <c r="K21" s="361"/>
      <c r="L21" s="1094"/>
    </row>
    <row r="22" ht="13.5" customHeight="1">
      <c r="A22" s="41"/>
      <c r="B22" s="29" t="s">
        <v>37</v>
      </c>
      <c r="C22" s="75"/>
      <c r="D22" s="6"/>
      <c r="E22" s="75" t="s">
        <v>38</v>
      </c>
      <c r="F22" s="191">
        <v>250000.0</v>
      </c>
      <c r="G22" s="36">
        <v>0.0</v>
      </c>
      <c r="H22" s="191">
        <f t="shared" si="1"/>
        <v>255000</v>
      </c>
      <c r="I22" s="282">
        <v>255000.0</v>
      </c>
      <c r="J22" s="282">
        <f>55*5000</f>
        <v>275000</v>
      </c>
      <c r="K22" s="358"/>
      <c r="L22" s="1091"/>
    </row>
    <row r="23" ht="13.5" customHeight="1">
      <c r="A23" s="41"/>
      <c r="B23" s="29" t="s">
        <v>39</v>
      </c>
      <c r="C23" s="75"/>
      <c r="D23" s="6"/>
      <c r="E23" s="75" t="s">
        <v>38</v>
      </c>
      <c r="F23" s="191">
        <v>500000.0</v>
      </c>
      <c r="G23" s="191">
        <v>0.0</v>
      </c>
      <c r="H23" s="191">
        <f t="shared" si="1"/>
        <v>0</v>
      </c>
      <c r="I23" s="285">
        <v>0.0</v>
      </c>
      <c r="J23" s="285">
        <v>0.0</v>
      </c>
      <c r="K23" s="358"/>
      <c r="L23" s="1091"/>
    </row>
    <row r="24" ht="13.5" customHeight="1">
      <c r="A24" s="41"/>
      <c r="B24" s="29" t="s">
        <v>573</v>
      </c>
      <c r="C24" s="75"/>
      <c r="D24" s="6"/>
      <c r="E24" s="1095" t="s">
        <v>517</v>
      </c>
      <c r="F24" s="191">
        <v>0.0</v>
      </c>
      <c r="G24" s="191">
        <v>0.0</v>
      </c>
      <c r="H24" s="191">
        <f t="shared" si="1"/>
        <v>201030</v>
      </c>
      <c r="I24" s="285">
        <v>201030.0</v>
      </c>
      <c r="J24" s="285">
        <v>0.0</v>
      </c>
      <c r="K24" s="358"/>
      <c r="L24" s="1091"/>
    </row>
    <row r="25" ht="13.5" customHeight="1">
      <c r="A25" s="41"/>
      <c r="B25" s="29" t="s">
        <v>40</v>
      </c>
      <c r="C25" s="75"/>
      <c r="D25" s="6"/>
      <c r="E25" s="75" t="s">
        <v>41</v>
      </c>
      <c r="F25" s="191">
        <v>45000.0</v>
      </c>
      <c r="G25" s="191">
        <v>20000.0</v>
      </c>
      <c r="H25" s="191">
        <f t="shared" si="1"/>
        <v>20000</v>
      </c>
      <c r="I25" s="191">
        <v>40000.0</v>
      </c>
      <c r="J25" s="191">
        <v>20000.0</v>
      </c>
      <c r="K25" s="37"/>
      <c r="L25" s="1093"/>
    </row>
    <row r="26" ht="13.5" customHeight="1">
      <c r="A26" s="41"/>
      <c r="B26" s="29" t="s">
        <v>995</v>
      </c>
      <c r="C26" s="75"/>
      <c r="D26" s="6"/>
      <c r="E26" s="75" t="s">
        <v>43</v>
      </c>
      <c r="F26" s="191">
        <v>127828.77</v>
      </c>
      <c r="G26" s="191">
        <v>0.0</v>
      </c>
      <c r="H26" s="191">
        <f t="shared" si="1"/>
        <v>150000</v>
      </c>
      <c r="I26" s="282">
        <v>150000.0</v>
      </c>
      <c r="J26" s="282">
        <v>175000.0</v>
      </c>
      <c r="K26" s="358"/>
      <c r="L26" s="1091"/>
    </row>
    <row r="27" ht="13.5" customHeight="1">
      <c r="A27" s="41"/>
      <c r="B27" s="29" t="s">
        <v>44</v>
      </c>
      <c r="C27" s="75"/>
      <c r="D27" s="6"/>
      <c r="E27" s="75" t="s">
        <v>45</v>
      </c>
      <c r="F27" s="191">
        <v>1001428.0</v>
      </c>
      <c r="G27" s="36">
        <v>1046978.0</v>
      </c>
      <c r="H27" s="191">
        <f t="shared" si="1"/>
        <v>47889</v>
      </c>
      <c r="I27" s="282">
        <v>1094867.0</v>
      </c>
      <c r="J27" s="282">
        <f t="shared" ref="J27:J28" si="2">1180628+13092</f>
        <v>1193720</v>
      </c>
      <c r="K27" s="358"/>
      <c r="L27" s="1091"/>
    </row>
    <row r="28" ht="13.5" customHeight="1">
      <c r="A28" s="41"/>
      <c r="B28" s="29" t="s">
        <v>434</v>
      </c>
      <c r="C28" s="75"/>
      <c r="D28" s="6"/>
      <c r="E28" s="75" t="s">
        <v>45</v>
      </c>
      <c r="F28" s="191">
        <v>1036407.0</v>
      </c>
      <c r="G28" s="36">
        <v>0.0</v>
      </c>
      <c r="H28" s="191">
        <f t="shared" si="1"/>
        <v>1094867</v>
      </c>
      <c r="I28" s="282">
        <v>1094867.0</v>
      </c>
      <c r="J28" s="282">
        <f t="shared" si="2"/>
        <v>1193720</v>
      </c>
      <c r="K28" s="358"/>
      <c r="L28" s="1091"/>
    </row>
    <row r="29" ht="13.5" customHeight="1">
      <c r="A29" s="41"/>
      <c r="B29" s="29" t="s">
        <v>334</v>
      </c>
      <c r="C29" s="75"/>
      <c r="D29" s="6"/>
      <c r="E29" s="75" t="s">
        <v>48</v>
      </c>
      <c r="F29" s="191">
        <v>250000.0</v>
      </c>
      <c r="G29" s="36">
        <v>0.0</v>
      </c>
      <c r="H29" s="191">
        <f t="shared" si="1"/>
        <v>255000</v>
      </c>
      <c r="I29" s="282">
        <v>255000.0</v>
      </c>
      <c r="J29" s="282">
        <f>55*5000</f>
        <v>275000</v>
      </c>
      <c r="K29" s="358"/>
      <c r="L29" s="1091"/>
    </row>
    <row r="30" ht="13.5" customHeight="1">
      <c r="A30" s="41"/>
      <c r="B30" s="29" t="s">
        <v>51</v>
      </c>
      <c r="C30" s="75"/>
      <c r="D30" s="6"/>
      <c r="E30" s="75" t="s">
        <v>52</v>
      </c>
      <c r="F30" s="191">
        <v>1435615.31</v>
      </c>
      <c r="G30" s="36">
        <v>627376.8</v>
      </c>
      <c r="H30" s="191">
        <f t="shared" si="1"/>
        <v>948755.2</v>
      </c>
      <c r="I30" s="282">
        <v>1576132.0</v>
      </c>
      <c r="J30" s="282">
        <f>1697781+18852</f>
        <v>1716633</v>
      </c>
      <c r="K30" s="358"/>
      <c r="L30" s="1091"/>
    </row>
    <row r="31" ht="13.5" customHeight="1">
      <c r="A31" s="41"/>
      <c r="B31" s="29" t="s">
        <v>370</v>
      </c>
      <c r="C31" s="75"/>
      <c r="D31" s="6"/>
      <c r="E31" s="75" t="s">
        <v>54</v>
      </c>
      <c r="F31" s="191">
        <v>58500.0</v>
      </c>
      <c r="G31" s="36">
        <v>24300.0</v>
      </c>
      <c r="H31" s="191">
        <f t="shared" si="1"/>
        <v>36900</v>
      </c>
      <c r="I31" s="282">
        <v>61200.0</v>
      </c>
      <c r="J31" s="282">
        <f>150*55*12</f>
        <v>99000</v>
      </c>
      <c r="K31" s="358"/>
      <c r="L31" s="1091"/>
    </row>
    <row r="32" ht="13.5" customHeight="1">
      <c r="A32" s="41"/>
      <c r="B32" s="29" t="s">
        <v>337</v>
      </c>
      <c r="C32" s="75"/>
      <c r="D32" s="6"/>
      <c r="E32" s="75" t="s">
        <v>56</v>
      </c>
      <c r="F32" s="191">
        <v>149516.78</v>
      </c>
      <c r="G32" s="36">
        <v>74941.35</v>
      </c>
      <c r="H32" s="191">
        <f t="shared" si="1"/>
        <v>126540.65</v>
      </c>
      <c r="I32" s="282">
        <v>201482.0</v>
      </c>
      <c r="J32" s="282">
        <f>240000+2749</f>
        <v>242749</v>
      </c>
      <c r="K32" s="358"/>
      <c r="L32" s="1091"/>
    </row>
    <row r="33" ht="13.5" customHeight="1">
      <c r="A33" s="41"/>
      <c r="B33" s="29" t="s">
        <v>57</v>
      </c>
      <c r="C33" s="75"/>
      <c r="D33" s="6"/>
      <c r="E33" s="75" t="s">
        <v>58</v>
      </c>
      <c r="F33" s="191">
        <v>58499.85</v>
      </c>
      <c r="G33" s="36">
        <v>24000.0</v>
      </c>
      <c r="H33" s="191">
        <f t="shared" si="1"/>
        <v>37200</v>
      </c>
      <c r="I33" s="282">
        <v>61200.0</v>
      </c>
      <c r="J33" s="282">
        <f>55*100*12</f>
        <v>66000</v>
      </c>
      <c r="K33" s="358"/>
      <c r="L33" s="1091"/>
    </row>
    <row r="34" ht="13.5" customHeight="1">
      <c r="A34" s="41"/>
      <c r="B34" s="29" t="s">
        <v>49</v>
      </c>
      <c r="C34" s="75"/>
      <c r="D34" s="6"/>
      <c r="E34" s="75" t="s">
        <v>50</v>
      </c>
      <c r="F34" s="191">
        <v>0.0</v>
      </c>
      <c r="G34" s="36">
        <v>0.0</v>
      </c>
      <c r="H34" s="191">
        <f t="shared" si="1"/>
        <v>153000</v>
      </c>
      <c r="I34" s="282">
        <v>153000.0</v>
      </c>
      <c r="J34" s="282">
        <v>0.0</v>
      </c>
      <c r="K34" s="358"/>
      <c r="L34" s="1091"/>
    </row>
    <row r="35" ht="13.5" customHeight="1">
      <c r="A35" s="41"/>
      <c r="B35" s="29" t="s">
        <v>59</v>
      </c>
      <c r="C35" s="75"/>
      <c r="D35" s="6"/>
      <c r="E35" s="75" t="s">
        <v>60</v>
      </c>
      <c r="F35" s="191">
        <v>1200000.0</v>
      </c>
      <c r="G35" s="36">
        <v>0.0</v>
      </c>
      <c r="H35" s="191">
        <f t="shared" si="1"/>
        <v>0</v>
      </c>
      <c r="I35" s="282">
        <v>0.0</v>
      </c>
      <c r="J35" s="282">
        <v>0.0</v>
      </c>
      <c r="K35" s="358"/>
      <c r="L35" s="1091"/>
    </row>
    <row r="36" ht="16.5" customHeight="1">
      <c r="A36" s="758"/>
      <c r="B36" s="1096" t="s">
        <v>61</v>
      </c>
      <c r="C36" s="1097"/>
      <c r="D36" s="859"/>
      <c r="E36" s="1098"/>
      <c r="F36" s="921">
        <f t="shared" ref="F36:J36" si="3">SUM(F15:F35)</f>
        <v>19678768.8</v>
      </c>
      <c r="G36" s="921">
        <f t="shared" si="3"/>
        <v>9086532.79</v>
      </c>
      <c r="H36" s="921">
        <f t="shared" si="3"/>
        <v>10799118.21</v>
      </c>
      <c r="I36" s="921">
        <f t="shared" si="3"/>
        <v>19885651</v>
      </c>
      <c r="J36" s="921">
        <f t="shared" si="3"/>
        <v>21405899</v>
      </c>
      <c r="K36" s="358"/>
      <c r="L36" s="1099">
        <f>(J36-I36)/I36</f>
        <v>0.07644949617</v>
      </c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</row>
    <row r="37" ht="12.75" customHeight="1">
      <c r="A37" s="95"/>
      <c r="B37" s="1100" t="s">
        <v>62</v>
      </c>
      <c r="C37" s="1089"/>
      <c r="D37" s="960"/>
      <c r="E37" s="1101"/>
      <c r="F37" s="1102"/>
      <c r="G37" s="1103"/>
      <c r="H37" s="1103"/>
      <c r="I37" s="276"/>
      <c r="J37" s="276"/>
      <c r="K37" s="273"/>
      <c r="L37" s="1104" t="s">
        <v>63</v>
      </c>
    </row>
    <row r="38" ht="13.5" customHeight="1">
      <c r="A38" s="41"/>
      <c r="B38" s="29" t="s">
        <v>209</v>
      </c>
      <c r="C38" s="75"/>
      <c r="D38" s="363"/>
      <c r="E38" s="1105" t="s">
        <v>65</v>
      </c>
      <c r="F38" s="191">
        <v>587045.89</v>
      </c>
      <c r="G38" s="191">
        <v>55442.25</v>
      </c>
      <c r="H38" s="36">
        <f t="shared" ref="H38:H43" si="4">I38-G38</f>
        <v>394557.75</v>
      </c>
      <c r="I38" s="36">
        <v>450000.0</v>
      </c>
      <c r="J38" s="36">
        <v>450000.0</v>
      </c>
      <c r="K38" s="37"/>
      <c r="L38" s="1093"/>
    </row>
    <row r="39" ht="13.5" customHeight="1">
      <c r="A39" s="41"/>
      <c r="B39" s="29" t="s">
        <v>68</v>
      </c>
      <c r="C39" s="75"/>
      <c r="D39" s="363"/>
      <c r="E39" s="1105" t="s">
        <v>69</v>
      </c>
      <c r="F39" s="191">
        <v>202000.0</v>
      </c>
      <c r="G39" s="191">
        <v>48000.0</v>
      </c>
      <c r="H39" s="36">
        <f t="shared" si="4"/>
        <v>152000</v>
      </c>
      <c r="I39" s="36">
        <v>200000.0</v>
      </c>
      <c r="J39" s="36">
        <v>200000.0</v>
      </c>
      <c r="K39" s="37"/>
      <c r="L39" s="1093"/>
    </row>
    <row r="40" ht="13.5" customHeight="1">
      <c r="A40" s="41"/>
      <c r="B40" s="29" t="s">
        <v>179</v>
      </c>
      <c r="C40" s="75"/>
      <c r="D40" s="363"/>
      <c r="E40" s="1105" t="s">
        <v>141</v>
      </c>
      <c r="F40" s="191">
        <v>1.812692811E7</v>
      </c>
      <c r="G40" s="191">
        <v>7809682.0</v>
      </c>
      <c r="H40" s="36">
        <f t="shared" si="4"/>
        <v>15229118</v>
      </c>
      <c r="I40" s="36">
        <f>23000000+14500+5000+19300</f>
        <v>23038800</v>
      </c>
      <c r="J40" s="36">
        <v>2.50069E7</v>
      </c>
      <c r="K40" s="37"/>
      <c r="L40" s="1093"/>
    </row>
    <row r="41" ht="13.5" customHeight="1">
      <c r="A41" s="41"/>
      <c r="B41" s="29" t="s">
        <v>73</v>
      </c>
      <c r="C41" s="75"/>
      <c r="D41" s="363"/>
      <c r="E41" s="1105" t="s">
        <v>74</v>
      </c>
      <c r="F41" s="191">
        <v>179979.43</v>
      </c>
      <c r="G41" s="191">
        <v>53135.94</v>
      </c>
      <c r="H41" s="36">
        <f t="shared" si="4"/>
        <v>126864.06</v>
      </c>
      <c r="I41" s="36">
        <v>180000.0</v>
      </c>
      <c r="J41" s="36">
        <v>200000.0</v>
      </c>
      <c r="K41" s="37"/>
      <c r="L41" s="1093"/>
    </row>
    <row r="42" ht="13.5" customHeight="1">
      <c r="A42" s="41"/>
      <c r="B42" s="29" t="s">
        <v>343</v>
      </c>
      <c r="C42" s="75"/>
      <c r="D42" s="363"/>
      <c r="E42" s="1105" t="s">
        <v>344</v>
      </c>
      <c r="F42" s="191">
        <v>45170.0</v>
      </c>
      <c r="G42" s="191">
        <v>88475.0</v>
      </c>
      <c r="H42" s="36">
        <f t="shared" si="4"/>
        <v>21525</v>
      </c>
      <c r="I42" s="36">
        <v>110000.0</v>
      </c>
      <c r="J42" s="36">
        <v>120000.0</v>
      </c>
      <c r="K42" s="37"/>
      <c r="L42" s="1093"/>
    </row>
    <row r="43" ht="12.75" customHeight="1">
      <c r="A43" s="465"/>
      <c r="B43" s="62" t="s">
        <v>402</v>
      </c>
      <c r="C43" s="159"/>
      <c r="D43" s="543"/>
      <c r="E43" s="1106" t="s">
        <v>76</v>
      </c>
      <c r="F43" s="1107">
        <v>1376725.0</v>
      </c>
      <c r="G43" s="1107">
        <v>541032.5</v>
      </c>
      <c r="H43" s="65">
        <f t="shared" si="4"/>
        <v>121167.5</v>
      </c>
      <c r="I43" s="65">
        <f>630000+9600+22600</f>
        <v>662200</v>
      </c>
      <c r="J43" s="65">
        <f>1100000-60000</f>
        <v>1040000</v>
      </c>
      <c r="K43" s="37"/>
      <c r="L43" s="1086"/>
    </row>
    <row r="44" ht="6.0" customHeight="1">
      <c r="B44" s="1108"/>
      <c r="L44" s="1086"/>
    </row>
    <row r="45" ht="15.75" customHeight="1">
      <c r="A45" s="111" t="s">
        <v>996</v>
      </c>
      <c r="B45" s="2"/>
      <c r="C45" s="2"/>
      <c r="D45" s="428"/>
      <c r="E45" s="3"/>
      <c r="F45" s="2"/>
      <c r="G45" s="2"/>
      <c r="H45" s="2"/>
      <c r="I45" s="9"/>
      <c r="J45" s="9"/>
      <c r="K45" s="9"/>
      <c r="L45" s="1087"/>
    </row>
    <row r="46" ht="12.75" customHeight="1">
      <c r="A46" s="2"/>
      <c r="B46" s="2"/>
      <c r="C46" s="2"/>
      <c r="D46" s="428"/>
      <c r="E46" s="3"/>
      <c r="F46" s="2"/>
      <c r="G46" s="2"/>
      <c r="H46" s="2"/>
      <c r="I46" s="2"/>
      <c r="J46" s="2"/>
      <c r="K46" s="2"/>
      <c r="L46" s="463"/>
    </row>
    <row r="47" ht="15.75" customHeight="1">
      <c r="A47" s="305" t="s">
        <v>350</v>
      </c>
      <c r="K47" s="305"/>
      <c r="L47" s="1109"/>
    </row>
    <row r="48" ht="15.75" customHeight="1">
      <c r="A48" s="93"/>
      <c r="B48" s="93"/>
      <c r="C48" s="93"/>
      <c r="D48" s="9"/>
      <c r="E48" s="93"/>
      <c r="F48" s="93"/>
      <c r="G48" s="93"/>
      <c r="H48" s="93"/>
      <c r="I48" s="93"/>
      <c r="J48" s="93"/>
      <c r="K48" s="93"/>
      <c r="L48" s="1087"/>
    </row>
    <row r="49" ht="15.75" customHeight="1">
      <c r="A49" s="11" t="s">
        <v>364</v>
      </c>
      <c r="B49" s="12"/>
      <c r="C49" s="13"/>
      <c r="D49" s="11" t="s">
        <v>7</v>
      </c>
      <c r="E49" s="13"/>
      <c r="F49" s="14" t="s">
        <v>8</v>
      </c>
      <c r="G49" s="15" t="s">
        <v>9</v>
      </c>
      <c r="H49" s="12"/>
      <c r="I49" s="13"/>
      <c r="J49" s="14" t="s">
        <v>10</v>
      </c>
      <c r="K49" s="93"/>
      <c r="L49" s="1087"/>
    </row>
    <row r="50" ht="15.75" customHeight="1">
      <c r="A50" s="18"/>
      <c r="C50" s="19"/>
      <c r="D50" s="72" t="s">
        <v>11</v>
      </c>
      <c r="E50" s="19"/>
      <c r="F50" s="21" t="s">
        <v>12</v>
      </c>
      <c r="G50" s="21" t="s">
        <v>13</v>
      </c>
      <c r="H50" s="22" t="s">
        <v>14</v>
      </c>
      <c r="I50" s="21" t="s">
        <v>15</v>
      </c>
      <c r="J50" s="21" t="s">
        <v>16</v>
      </c>
      <c r="K50" s="93"/>
      <c r="L50" s="1087"/>
    </row>
    <row r="51" ht="15.75" customHeight="1">
      <c r="A51" s="23"/>
      <c r="B51" s="24"/>
      <c r="C51" s="25"/>
      <c r="D51" s="88"/>
      <c r="E51" s="440"/>
      <c r="F51" s="26" t="s">
        <v>17</v>
      </c>
      <c r="G51" s="27" t="s">
        <v>17</v>
      </c>
      <c r="H51" s="27" t="s">
        <v>18</v>
      </c>
      <c r="I51" s="27" t="s">
        <v>18</v>
      </c>
      <c r="J51" s="27" t="s">
        <v>18</v>
      </c>
      <c r="K51" s="66"/>
      <c r="L51" s="1088"/>
    </row>
    <row r="52" ht="13.5" customHeight="1">
      <c r="A52" s="41"/>
      <c r="B52" s="29" t="s">
        <v>373</v>
      </c>
      <c r="C52" s="75"/>
      <c r="D52" s="363"/>
      <c r="E52" s="1105" t="s">
        <v>346</v>
      </c>
      <c r="F52" s="285">
        <v>11613.0</v>
      </c>
      <c r="G52" s="191">
        <v>10033.12</v>
      </c>
      <c r="H52" s="191">
        <f t="shared" ref="H52:H61" si="5">I52-G52</f>
        <v>49966.88</v>
      </c>
      <c r="I52" s="282">
        <v>60000.0</v>
      </c>
      <c r="J52" s="282">
        <v>110000.0</v>
      </c>
      <c r="K52" s="358"/>
      <c r="L52" s="1091"/>
    </row>
    <row r="53" ht="13.5" customHeight="1">
      <c r="A53" s="41"/>
      <c r="B53" s="29" t="s">
        <v>151</v>
      </c>
      <c r="C53" s="75"/>
      <c r="D53" s="363"/>
      <c r="E53" s="1105" t="s">
        <v>152</v>
      </c>
      <c r="F53" s="285">
        <v>2654875.03</v>
      </c>
      <c r="G53" s="191">
        <v>982650.17</v>
      </c>
      <c r="H53" s="191">
        <f t="shared" si="5"/>
        <v>2217349.83</v>
      </c>
      <c r="I53" s="282">
        <v>3200000.0</v>
      </c>
      <c r="J53" s="282">
        <v>3200000.0</v>
      </c>
      <c r="K53" s="358"/>
      <c r="L53" s="1091"/>
    </row>
    <row r="54" ht="13.5" customHeight="1">
      <c r="A54" s="41"/>
      <c r="B54" s="29" t="s">
        <v>997</v>
      </c>
      <c r="C54" s="75"/>
      <c r="D54" s="363"/>
      <c r="E54" s="1105" t="s">
        <v>152</v>
      </c>
      <c r="F54" s="285">
        <v>3887725.6</v>
      </c>
      <c r="G54" s="191">
        <v>1050238.47</v>
      </c>
      <c r="H54" s="191">
        <f t="shared" si="5"/>
        <v>3749761.53</v>
      </c>
      <c r="I54" s="282">
        <v>4800000.0</v>
      </c>
      <c r="J54" s="282">
        <v>4800000.0</v>
      </c>
      <c r="K54" s="358"/>
      <c r="L54" s="1091"/>
    </row>
    <row r="55" ht="13.5" customHeight="1">
      <c r="A55" s="41"/>
      <c r="B55" s="29" t="s">
        <v>403</v>
      </c>
      <c r="C55" s="75"/>
      <c r="D55" s="363"/>
      <c r="E55" s="1105" t="s">
        <v>80</v>
      </c>
      <c r="F55" s="285">
        <v>0.0</v>
      </c>
      <c r="G55" s="191">
        <v>0.0</v>
      </c>
      <c r="H55" s="191">
        <f t="shared" si="5"/>
        <v>1000</v>
      </c>
      <c r="I55" s="282">
        <v>1000.0</v>
      </c>
      <c r="J55" s="282">
        <v>1000.0</v>
      </c>
      <c r="K55" s="358"/>
      <c r="L55" s="1091"/>
    </row>
    <row r="56" ht="13.5" customHeight="1">
      <c r="A56" s="72"/>
      <c r="B56" s="29" t="s">
        <v>81</v>
      </c>
      <c r="C56" s="75"/>
      <c r="D56" s="363"/>
      <c r="E56" s="1105" t="s">
        <v>82</v>
      </c>
      <c r="F56" s="285">
        <v>43311.7</v>
      </c>
      <c r="G56" s="36">
        <v>7419.44</v>
      </c>
      <c r="H56" s="191">
        <f t="shared" si="5"/>
        <v>67580.56</v>
      </c>
      <c r="I56" s="282">
        <v>75000.0</v>
      </c>
      <c r="J56" s="282">
        <v>75000.0</v>
      </c>
      <c r="K56" s="358"/>
      <c r="L56" s="1091"/>
    </row>
    <row r="57" ht="13.5" customHeight="1">
      <c r="A57" s="72"/>
      <c r="B57" s="29" t="s">
        <v>83</v>
      </c>
      <c r="C57" s="75"/>
      <c r="D57" s="363"/>
      <c r="E57" s="1105" t="s">
        <v>82</v>
      </c>
      <c r="F57" s="285">
        <v>231600.0</v>
      </c>
      <c r="G57" s="36">
        <v>96500.0</v>
      </c>
      <c r="H57" s="191">
        <f t="shared" si="5"/>
        <v>135100</v>
      </c>
      <c r="I57" s="77">
        <v>231600.0</v>
      </c>
      <c r="J57" s="77">
        <v>248400.0</v>
      </c>
      <c r="K57" s="78"/>
      <c r="L57" s="1110" t="s">
        <v>96</v>
      </c>
    </row>
    <row r="58" ht="13.5" customHeight="1">
      <c r="A58" s="41"/>
      <c r="B58" s="29" t="s">
        <v>998</v>
      </c>
      <c r="C58" s="75"/>
      <c r="D58" s="363"/>
      <c r="E58" s="1105" t="s">
        <v>92</v>
      </c>
      <c r="F58" s="813">
        <v>0.0</v>
      </c>
      <c r="G58" s="82">
        <v>196727.6</v>
      </c>
      <c r="H58" s="191">
        <f t="shared" si="5"/>
        <v>427272.4</v>
      </c>
      <c r="I58" s="81">
        <v>624000.0</v>
      </c>
      <c r="J58" s="81">
        <f>4*13168*12</f>
        <v>632064</v>
      </c>
      <c r="K58" s="83"/>
      <c r="L58" s="1093"/>
    </row>
    <row r="59" ht="13.5" customHeight="1">
      <c r="A59" s="72"/>
      <c r="B59" s="29" t="s">
        <v>999</v>
      </c>
      <c r="C59" s="75"/>
      <c r="D59" s="363"/>
      <c r="E59" s="1105" t="s">
        <v>150</v>
      </c>
      <c r="F59" s="813">
        <v>3386913.6</v>
      </c>
      <c r="G59" s="81">
        <f>3726598.92+551080.8</f>
        <v>4277679.72</v>
      </c>
      <c r="H59" s="191">
        <f t="shared" si="5"/>
        <v>347320.28</v>
      </c>
      <c r="I59" s="81">
        <f>4052000+573000</f>
        <v>4625000</v>
      </c>
      <c r="J59" s="81">
        <f>10416000+279000</f>
        <v>10695000</v>
      </c>
      <c r="K59" s="83"/>
      <c r="L59" s="1093"/>
    </row>
    <row r="60" ht="13.5" customHeight="1">
      <c r="A60" s="72"/>
      <c r="B60" s="29" t="s">
        <v>1000</v>
      </c>
      <c r="C60" s="75"/>
      <c r="D60" s="363"/>
      <c r="E60" s="1111" t="s">
        <v>174</v>
      </c>
      <c r="F60" s="813">
        <v>0.0</v>
      </c>
      <c r="G60" s="82">
        <v>0.0</v>
      </c>
      <c r="H60" s="191">
        <f t="shared" si="5"/>
        <v>470682</v>
      </c>
      <c r="I60" s="81">
        <v>470682.0</v>
      </c>
      <c r="J60" s="81">
        <v>0.0</v>
      </c>
      <c r="K60" s="83"/>
      <c r="L60" s="1093"/>
    </row>
    <row r="61" ht="13.5" customHeight="1">
      <c r="A61" s="41"/>
      <c r="B61" s="29" t="s">
        <v>1001</v>
      </c>
      <c r="C61" s="75"/>
      <c r="D61" s="363"/>
      <c r="E61" s="1105" t="s">
        <v>94</v>
      </c>
      <c r="F61" s="813">
        <v>272286.44</v>
      </c>
      <c r="G61" s="82">
        <v>330612.21</v>
      </c>
      <c r="H61" s="191">
        <f t="shared" si="5"/>
        <v>697387.79</v>
      </c>
      <c r="I61" s="81">
        <f>683706+220000+24294+100000</f>
        <v>1028000</v>
      </c>
      <c r="J61" s="81">
        <v>1775688.0</v>
      </c>
      <c r="K61" s="83"/>
      <c r="L61" s="1093" t="s">
        <v>96</v>
      </c>
    </row>
    <row r="62" ht="12.0" customHeight="1">
      <c r="A62" s="41"/>
      <c r="B62" s="87" t="s">
        <v>1002</v>
      </c>
      <c r="C62" s="75"/>
      <c r="D62" s="363"/>
      <c r="E62" s="1105"/>
      <c r="F62" s="813"/>
      <c r="G62" s="82"/>
      <c r="H62" s="191"/>
      <c r="I62" s="81"/>
      <c r="J62" s="81"/>
      <c r="K62" s="83"/>
      <c r="L62" s="1093"/>
    </row>
    <row r="63" ht="13.5" customHeight="1">
      <c r="A63" s="41"/>
      <c r="B63" s="29" t="s">
        <v>1003</v>
      </c>
      <c r="C63" s="75"/>
      <c r="D63" s="363"/>
      <c r="E63" s="1105" t="s">
        <v>462</v>
      </c>
      <c r="F63" s="813">
        <v>300830.0</v>
      </c>
      <c r="G63" s="82">
        <v>0.0</v>
      </c>
      <c r="H63" s="191">
        <f t="shared" ref="H63:H74" si="6">I63-G63</f>
        <v>1500000</v>
      </c>
      <c r="I63" s="81">
        <v>1500000.0</v>
      </c>
      <c r="J63" s="81">
        <v>1500000.0</v>
      </c>
      <c r="K63" s="83"/>
      <c r="L63" s="1093"/>
    </row>
    <row r="64" ht="13.5" customHeight="1">
      <c r="A64" s="41"/>
      <c r="B64" s="29" t="s">
        <v>622</v>
      </c>
      <c r="C64" s="75"/>
      <c r="D64" s="363"/>
      <c r="E64" s="1105" t="s">
        <v>353</v>
      </c>
      <c r="F64" s="813">
        <v>3172728.47</v>
      </c>
      <c r="G64" s="82">
        <v>1052410.5</v>
      </c>
      <c r="H64" s="191">
        <f t="shared" si="6"/>
        <v>2874589.5</v>
      </c>
      <c r="I64" s="81">
        <v>3927000.0</v>
      </c>
      <c r="J64" s="81">
        <v>4500000.0</v>
      </c>
      <c r="K64" s="83"/>
      <c r="L64" s="1093"/>
    </row>
    <row r="65" ht="13.5" customHeight="1">
      <c r="A65" s="41"/>
      <c r="B65" s="29" t="s">
        <v>165</v>
      </c>
      <c r="C65" s="75"/>
      <c r="D65" s="363"/>
      <c r="E65" s="1105" t="s">
        <v>99</v>
      </c>
      <c r="F65" s="813">
        <v>98417.0</v>
      </c>
      <c r="G65" s="82">
        <v>3500.0</v>
      </c>
      <c r="H65" s="191">
        <f t="shared" si="6"/>
        <v>196500</v>
      </c>
      <c r="I65" s="81">
        <v>200000.0</v>
      </c>
      <c r="J65" s="81">
        <v>200000.0</v>
      </c>
      <c r="K65" s="83"/>
      <c r="L65" s="1093"/>
    </row>
    <row r="66" ht="13.5" customHeight="1">
      <c r="A66" s="72"/>
      <c r="B66" s="29" t="s">
        <v>1004</v>
      </c>
      <c r="C66" s="75"/>
      <c r="D66" s="363"/>
      <c r="E66" s="1105" t="s">
        <v>577</v>
      </c>
      <c r="F66" s="813">
        <v>0.0</v>
      </c>
      <c r="G66" s="82">
        <v>0.0</v>
      </c>
      <c r="H66" s="191">
        <f t="shared" si="6"/>
        <v>5000</v>
      </c>
      <c r="I66" s="81">
        <v>5000.0</v>
      </c>
      <c r="J66" s="81">
        <v>5000.0</v>
      </c>
      <c r="K66" s="83"/>
      <c r="L66" s="1093"/>
    </row>
    <row r="67" ht="13.5" customHeight="1">
      <c r="A67" s="72"/>
      <c r="B67" s="29" t="s">
        <v>100</v>
      </c>
      <c r="C67" s="75"/>
      <c r="D67" s="363"/>
      <c r="E67" s="416" t="s">
        <v>101</v>
      </c>
      <c r="F67" s="813">
        <v>23666.96</v>
      </c>
      <c r="G67" s="81">
        <v>12285.0</v>
      </c>
      <c r="H67" s="191">
        <f t="shared" si="6"/>
        <v>137715</v>
      </c>
      <c r="I67" s="81">
        <v>150000.0</v>
      </c>
      <c r="J67" s="81">
        <v>180000.0</v>
      </c>
      <c r="K67" s="83"/>
      <c r="L67" s="1093"/>
    </row>
    <row r="68" ht="13.5" customHeight="1">
      <c r="A68" s="72"/>
      <c r="B68" s="29" t="s">
        <v>406</v>
      </c>
      <c r="C68" s="75"/>
      <c r="D68" s="363"/>
      <c r="E68" s="416" t="s">
        <v>103</v>
      </c>
      <c r="F68" s="813">
        <v>0.0</v>
      </c>
      <c r="G68" s="81">
        <v>0.0</v>
      </c>
      <c r="H68" s="191">
        <f t="shared" si="6"/>
        <v>5000</v>
      </c>
      <c r="I68" s="81">
        <v>5000.0</v>
      </c>
      <c r="J68" s="81">
        <v>5000.0</v>
      </c>
      <c r="K68" s="83"/>
      <c r="L68" s="1093"/>
    </row>
    <row r="69" ht="13.5" customHeight="1">
      <c r="A69" s="41"/>
      <c r="B69" s="6" t="s">
        <v>270</v>
      </c>
      <c r="C69" s="168"/>
      <c r="D69" s="363"/>
      <c r="E69" s="416" t="s">
        <v>107</v>
      </c>
      <c r="F69" s="813">
        <v>5761.24</v>
      </c>
      <c r="G69" s="81">
        <v>1294.68</v>
      </c>
      <c r="H69" s="191">
        <f t="shared" si="6"/>
        <v>10705.32</v>
      </c>
      <c r="I69" s="113">
        <v>12000.0</v>
      </c>
      <c r="J69" s="113">
        <v>12000.0</v>
      </c>
      <c r="K69" s="59"/>
      <c r="L69" s="1110"/>
    </row>
    <row r="70" ht="13.5" customHeight="1">
      <c r="A70" s="41"/>
      <c r="B70" s="6" t="s">
        <v>1005</v>
      </c>
      <c r="C70" s="168"/>
      <c r="D70" s="363"/>
      <c r="E70" s="416" t="s">
        <v>109</v>
      </c>
      <c r="F70" s="813">
        <v>3570042.21</v>
      </c>
      <c r="G70" s="82">
        <v>14302.19</v>
      </c>
      <c r="H70" s="191">
        <f t="shared" si="6"/>
        <v>11985697.81</v>
      </c>
      <c r="I70" s="82">
        <v>1.2E7</v>
      </c>
      <c r="J70" s="82">
        <v>1.5E7</v>
      </c>
      <c r="K70" s="83"/>
      <c r="L70" s="1093" t="s">
        <v>96</v>
      </c>
    </row>
    <row r="71" ht="13.5" customHeight="1">
      <c r="A71" s="72"/>
      <c r="B71" s="29" t="s">
        <v>110</v>
      </c>
      <c r="C71" s="75"/>
      <c r="D71" s="363"/>
      <c r="E71" s="1105" t="s">
        <v>111</v>
      </c>
      <c r="F71" s="285">
        <v>0.0</v>
      </c>
      <c r="G71" s="191">
        <v>0.0</v>
      </c>
      <c r="H71" s="191">
        <f t="shared" si="6"/>
        <v>50000</v>
      </c>
      <c r="I71" s="208">
        <v>50000.0</v>
      </c>
      <c r="J71" s="208">
        <v>50000.0</v>
      </c>
      <c r="K71" s="78"/>
      <c r="L71" s="1110"/>
    </row>
    <row r="72" ht="13.5" customHeight="1">
      <c r="A72" s="41"/>
      <c r="B72" s="29" t="s">
        <v>118</v>
      </c>
      <c r="C72" s="75"/>
      <c r="D72" s="363"/>
      <c r="E72" s="1105" t="s">
        <v>119</v>
      </c>
      <c r="F72" s="813">
        <v>6790.0</v>
      </c>
      <c r="G72" s="82">
        <v>1024.0</v>
      </c>
      <c r="H72" s="191">
        <f t="shared" si="6"/>
        <v>6476</v>
      </c>
      <c r="I72" s="81">
        <v>7500.0</v>
      </c>
      <c r="J72" s="81">
        <v>7500.0</v>
      </c>
      <c r="K72" s="83"/>
      <c r="L72" s="1093"/>
    </row>
    <row r="73" ht="13.5" customHeight="1">
      <c r="A73" s="41"/>
      <c r="B73" s="29" t="s">
        <v>136</v>
      </c>
      <c r="C73" s="75"/>
      <c r="D73" s="363"/>
      <c r="E73" s="1105" t="s">
        <v>123</v>
      </c>
      <c r="F73" s="813">
        <v>133625.0</v>
      </c>
      <c r="G73" s="82">
        <v>68500.0</v>
      </c>
      <c r="H73" s="191">
        <f t="shared" si="6"/>
        <v>91500</v>
      </c>
      <c r="I73" s="81">
        <v>160000.0</v>
      </c>
      <c r="J73" s="81">
        <v>160000.0</v>
      </c>
      <c r="K73" s="83"/>
      <c r="L73" s="1093"/>
    </row>
    <row r="74" ht="13.5" customHeight="1">
      <c r="A74" s="41"/>
      <c r="B74" s="29" t="s">
        <v>1006</v>
      </c>
      <c r="C74" s="75"/>
      <c r="D74" s="363"/>
      <c r="E74" s="1105" t="s">
        <v>123</v>
      </c>
      <c r="F74" s="82">
        <v>0.0</v>
      </c>
      <c r="G74" s="82">
        <v>0.0</v>
      </c>
      <c r="H74" s="191">
        <f t="shared" si="6"/>
        <v>150000</v>
      </c>
      <c r="I74" s="347">
        <v>150000.0</v>
      </c>
      <c r="J74" s="347">
        <v>150000.0</v>
      </c>
      <c r="K74" s="359"/>
      <c r="L74" s="1091"/>
    </row>
    <row r="75" ht="13.5" customHeight="1">
      <c r="A75" s="41"/>
      <c r="B75" s="34" t="s">
        <v>408</v>
      </c>
      <c r="C75" s="75"/>
      <c r="D75" s="252"/>
      <c r="E75" s="1105"/>
      <c r="F75" s="82"/>
      <c r="G75" s="82"/>
      <c r="H75" s="191"/>
      <c r="I75" s="347"/>
      <c r="J75" s="347"/>
      <c r="K75" s="359"/>
      <c r="L75" s="1091"/>
    </row>
    <row r="76" ht="13.5" customHeight="1">
      <c r="A76" s="41"/>
      <c r="B76" s="29" t="s">
        <v>1007</v>
      </c>
      <c r="C76" s="75"/>
      <c r="D76" s="252"/>
      <c r="E76" s="1105" t="s">
        <v>353</v>
      </c>
      <c r="F76" s="82">
        <v>0.0</v>
      </c>
      <c r="G76" s="82">
        <v>0.0</v>
      </c>
      <c r="H76" s="191">
        <f t="shared" ref="H76:H77" si="7">I76-G76</f>
        <v>4000000</v>
      </c>
      <c r="I76" s="347">
        <v>4000000.0</v>
      </c>
      <c r="J76" s="347">
        <v>0.0</v>
      </c>
      <c r="K76" s="359"/>
      <c r="L76" s="1091"/>
    </row>
    <row r="77" ht="13.5" customHeight="1">
      <c r="A77" s="41"/>
      <c r="B77" s="29" t="s">
        <v>1008</v>
      </c>
      <c r="C77" s="75"/>
      <c r="D77" s="252"/>
      <c r="E77" s="1105" t="s">
        <v>353</v>
      </c>
      <c r="F77" s="82">
        <v>0.0</v>
      </c>
      <c r="G77" s="82">
        <v>0.0</v>
      </c>
      <c r="H77" s="191">
        <f t="shared" si="7"/>
        <v>2000000</v>
      </c>
      <c r="I77" s="347">
        <v>2000000.0</v>
      </c>
      <c r="J77" s="347">
        <v>0.0</v>
      </c>
      <c r="K77" s="359"/>
      <c r="L77" s="1091"/>
    </row>
    <row r="78" ht="15.75" customHeight="1">
      <c r="A78" s="1112"/>
      <c r="B78" s="1113" t="s">
        <v>284</v>
      </c>
      <c r="C78" s="1114"/>
      <c r="D78" s="1115"/>
      <c r="E78" s="1116"/>
      <c r="F78" s="1117">
        <f t="shared" ref="F78:J78" si="8">SUM(F38:F77)</f>
        <v>38318034.68</v>
      </c>
      <c r="G78" s="1117">
        <f t="shared" si="8"/>
        <v>16700944.79</v>
      </c>
      <c r="H78" s="1117">
        <f t="shared" si="8"/>
        <v>47221837.21</v>
      </c>
      <c r="I78" s="1117">
        <f t="shared" si="8"/>
        <v>63922782</v>
      </c>
      <c r="J78" s="1117">
        <f t="shared" si="8"/>
        <v>70323552</v>
      </c>
      <c r="K78" s="83"/>
      <c r="L78" s="1099">
        <f>(J78-I78)/I78</f>
        <v>0.1001328447</v>
      </c>
    </row>
    <row r="79" ht="15.75" customHeight="1">
      <c r="A79" s="672" t="s">
        <v>285</v>
      </c>
      <c r="B79" s="566"/>
      <c r="C79" s="566"/>
      <c r="D79" s="1118"/>
      <c r="E79" s="1119"/>
      <c r="F79" s="1117">
        <f t="shared" ref="F79:J79" si="9">F36+F78</f>
        <v>57996803.48</v>
      </c>
      <c r="G79" s="1117">
        <f t="shared" si="9"/>
        <v>25787477.58</v>
      </c>
      <c r="H79" s="1117">
        <f t="shared" si="9"/>
        <v>58020955.42</v>
      </c>
      <c r="I79" s="1117">
        <f t="shared" si="9"/>
        <v>83808433</v>
      </c>
      <c r="J79" s="1117">
        <f t="shared" si="9"/>
        <v>91729451</v>
      </c>
      <c r="K79" s="83"/>
      <c r="L79" s="1104" t="s">
        <v>63</v>
      </c>
    </row>
    <row r="80" ht="10.5" customHeight="1">
      <c r="A80" s="34"/>
      <c r="B80" s="6"/>
      <c r="C80" s="6"/>
      <c r="D80" s="209"/>
      <c r="E80" s="16"/>
      <c r="F80" s="83"/>
      <c r="G80" s="83"/>
      <c r="H80" s="83"/>
      <c r="I80" s="83"/>
      <c r="J80" s="83"/>
      <c r="K80" s="83"/>
      <c r="L80" s="1093"/>
    </row>
    <row r="81" ht="10.5" customHeight="1">
      <c r="A81" s="34"/>
      <c r="B81" s="6"/>
      <c r="C81" s="6"/>
      <c r="D81" s="209"/>
      <c r="E81" s="16"/>
      <c r="F81" s="83"/>
      <c r="G81" s="83"/>
      <c r="H81" s="83"/>
      <c r="I81" s="83"/>
      <c r="J81" s="83"/>
      <c r="K81" s="83"/>
      <c r="L81" s="1093"/>
    </row>
    <row r="82" ht="10.5" customHeight="1">
      <c r="A82" s="34"/>
      <c r="B82" s="6"/>
      <c r="C82" s="6"/>
      <c r="D82" s="209"/>
      <c r="E82" s="16"/>
      <c r="F82" s="83"/>
      <c r="G82" s="83"/>
      <c r="H82" s="83"/>
      <c r="I82" s="83"/>
      <c r="J82" s="83"/>
      <c r="K82" s="83"/>
      <c r="L82" s="1093"/>
    </row>
    <row r="83" ht="19.5" customHeight="1">
      <c r="A83" s="111" t="s">
        <v>1009</v>
      </c>
      <c r="B83" s="2"/>
      <c r="C83" s="2"/>
      <c r="D83" s="428"/>
      <c r="E83" s="3"/>
      <c r="F83" s="2"/>
      <c r="G83" s="2"/>
      <c r="H83" s="2"/>
      <c r="I83" s="9"/>
      <c r="J83" s="9"/>
      <c r="K83" s="9"/>
      <c r="L83" s="1087"/>
    </row>
    <row r="84" ht="12.0" customHeight="1">
      <c r="A84" s="2"/>
      <c r="B84" s="2"/>
      <c r="C84" s="2"/>
      <c r="D84" s="428"/>
      <c r="E84" s="3"/>
      <c r="F84" s="2"/>
      <c r="G84" s="2"/>
      <c r="H84" s="2"/>
      <c r="I84" s="2"/>
      <c r="J84" s="2"/>
      <c r="K84" s="2"/>
      <c r="L84" s="463"/>
    </row>
    <row r="85" ht="15.75" customHeight="1">
      <c r="A85" s="305" t="s">
        <v>350</v>
      </c>
      <c r="K85" s="305"/>
      <c r="L85" s="1109"/>
    </row>
    <row r="86" ht="12.75" customHeight="1">
      <c r="A86" s="93"/>
      <c r="B86" s="93"/>
      <c r="C86" s="93"/>
      <c r="D86" s="9"/>
      <c r="E86" s="93"/>
      <c r="F86" s="93"/>
      <c r="G86" s="93"/>
      <c r="H86" s="93"/>
      <c r="I86" s="93"/>
      <c r="J86" s="93"/>
      <c r="K86" s="93"/>
      <c r="L86" s="1087"/>
    </row>
    <row r="87" ht="15.75" customHeight="1">
      <c r="A87" s="11" t="s">
        <v>364</v>
      </c>
      <c r="B87" s="12"/>
      <c r="C87" s="13"/>
      <c r="D87" s="11" t="s">
        <v>7</v>
      </c>
      <c r="E87" s="13"/>
      <c r="F87" s="14" t="s">
        <v>8</v>
      </c>
      <c r="G87" s="15" t="s">
        <v>9</v>
      </c>
      <c r="H87" s="12"/>
      <c r="I87" s="13"/>
      <c r="J87" s="14" t="s">
        <v>10</v>
      </c>
      <c r="K87" s="93"/>
      <c r="L87" s="1087"/>
    </row>
    <row r="88" ht="15.75" customHeight="1">
      <c r="A88" s="18"/>
      <c r="C88" s="19"/>
      <c r="D88" s="72" t="s">
        <v>11</v>
      </c>
      <c r="E88" s="19"/>
      <c r="F88" s="21" t="s">
        <v>12</v>
      </c>
      <c r="G88" s="21" t="s">
        <v>13</v>
      </c>
      <c r="H88" s="22" t="s">
        <v>14</v>
      </c>
      <c r="I88" s="21" t="s">
        <v>15</v>
      </c>
      <c r="J88" s="21" t="s">
        <v>16</v>
      </c>
      <c r="K88" s="93"/>
      <c r="L88" s="1087"/>
    </row>
    <row r="89" ht="15.75" customHeight="1">
      <c r="A89" s="23"/>
      <c r="B89" s="24"/>
      <c r="C89" s="25"/>
      <c r="D89" s="88"/>
      <c r="E89" s="440"/>
      <c r="F89" s="26" t="s">
        <v>17</v>
      </c>
      <c r="G89" s="27" t="s">
        <v>17</v>
      </c>
      <c r="H89" s="27" t="s">
        <v>18</v>
      </c>
      <c r="I89" s="27" t="s">
        <v>18</v>
      </c>
      <c r="J89" s="27" t="s">
        <v>18</v>
      </c>
      <c r="K89" s="66"/>
      <c r="L89" s="1088"/>
    </row>
    <row r="90" ht="15.75" customHeight="1">
      <c r="A90" s="33"/>
      <c r="B90" s="405" t="s">
        <v>286</v>
      </c>
      <c r="C90" s="75"/>
      <c r="D90" s="29"/>
      <c r="E90" s="1101"/>
      <c r="F90" s="75"/>
      <c r="G90" s="75"/>
      <c r="H90" s="75"/>
      <c r="I90" s="31"/>
      <c r="J90" s="31"/>
      <c r="K90" s="6"/>
      <c r="L90" s="1120"/>
    </row>
    <row r="91" ht="15.75" customHeight="1">
      <c r="A91" s="33"/>
      <c r="B91" s="6" t="s">
        <v>380</v>
      </c>
      <c r="C91" s="223"/>
      <c r="E91" s="416" t="s">
        <v>288</v>
      </c>
      <c r="F91" s="191">
        <v>0.0</v>
      </c>
      <c r="G91" s="191">
        <v>0.0</v>
      </c>
      <c r="H91" s="191">
        <f t="shared" ref="H91:H97" si="10">I91-G91</f>
        <v>150000</v>
      </c>
      <c r="I91" s="36">
        <v>150000.0</v>
      </c>
      <c r="J91" s="36">
        <v>256500.0</v>
      </c>
      <c r="K91" s="37"/>
      <c r="L91" s="1120"/>
    </row>
    <row r="92" ht="15.75" customHeight="1">
      <c r="A92" s="33"/>
      <c r="B92" s="6" t="s">
        <v>313</v>
      </c>
      <c r="C92" s="1121"/>
      <c r="D92" s="252"/>
      <c r="E92" s="1105" t="s">
        <v>290</v>
      </c>
      <c r="F92" s="191">
        <v>473288.0</v>
      </c>
      <c r="G92" s="191">
        <v>23000.0</v>
      </c>
      <c r="H92" s="191">
        <f t="shared" si="10"/>
        <v>285000</v>
      </c>
      <c r="I92" s="36">
        <v>308000.0</v>
      </c>
      <c r="J92" s="36">
        <v>350000.0</v>
      </c>
      <c r="K92" s="37"/>
      <c r="L92" s="1093"/>
    </row>
    <row r="93" ht="15.75" customHeight="1">
      <c r="A93" s="33"/>
      <c r="B93" s="6" t="s">
        <v>505</v>
      </c>
      <c r="C93" s="223"/>
      <c r="D93" s="252"/>
      <c r="E93" s="1105" t="s">
        <v>292</v>
      </c>
      <c r="F93" s="191">
        <v>1206810.0</v>
      </c>
      <c r="G93" s="191">
        <v>21252.0</v>
      </c>
      <c r="H93" s="191">
        <f t="shared" si="10"/>
        <v>3286748</v>
      </c>
      <c r="I93" s="36">
        <v>3308000.0</v>
      </c>
      <c r="J93" s="36">
        <f>1769000+60000</f>
        <v>1829000</v>
      </c>
      <c r="K93" s="37"/>
      <c r="L93" s="1093"/>
    </row>
    <row r="94" ht="15.75" customHeight="1">
      <c r="A94" s="41"/>
      <c r="B94" s="6" t="s">
        <v>1010</v>
      </c>
      <c r="C94" s="223"/>
      <c r="D94" s="252"/>
      <c r="E94" s="1105" t="s">
        <v>384</v>
      </c>
      <c r="F94" s="191">
        <v>699000.0</v>
      </c>
      <c r="G94" s="191">
        <v>145000.0</v>
      </c>
      <c r="H94" s="191">
        <f t="shared" si="10"/>
        <v>0</v>
      </c>
      <c r="I94" s="36">
        <v>145000.0</v>
      </c>
      <c r="J94" s="36">
        <v>18000.0</v>
      </c>
      <c r="K94" s="37"/>
      <c r="L94" s="1093"/>
    </row>
    <row r="95" ht="15.75" customHeight="1">
      <c r="A95" s="41"/>
      <c r="B95" s="6" t="s">
        <v>1011</v>
      </c>
      <c r="C95" s="223"/>
      <c r="D95" s="252"/>
      <c r="E95" s="1111" t="s">
        <v>1012</v>
      </c>
      <c r="F95" s="191">
        <v>0.0</v>
      </c>
      <c r="G95" s="191">
        <v>0.0</v>
      </c>
      <c r="H95" s="191">
        <f t="shared" si="10"/>
        <v>1000000</v>
      </c>
      <c r="I95" s="191">
        <v>1000000.0</v>
      </c>
      <c r="J95" s="191">
        <v>1000000.0</v>
      </c>
      <c r="K95" s="37"/>
      <c r="L95" s="1093"/>
    </row>
    <row r="96" ht="15.75" customHeight="1">
      <c r="A96" s="33"/>
      <c r="B96" s="6" t="s">
        <v>309</v>
      </c>
      <c r="C96" s="223"/>
      <c r="E96" s="416" t="s">
        <v>298</v>
      </c>
      <c r="F96" s="191">
        <v>17630.0</v>
      </c>
      <c r="G96" s="191">
        <v>0.0</v>
      </c>
      <c r="H96" s="191">
        <f t="shared" si="10"/>
        <v>0</v>
      </c>
      <c r="I96" s="191">
        <v>0.0</v>
      </c>
      <c r="J96" s="191">
        <v>0.0</v>
      </c>
      <c r="K96" s="37"/>
      <c r="L96" s="1093"/>
    </row>
    <row r="97" ht="15.75" customHeight="1">
      <c r="A97" s="41"/>
      <c r="B97" s="6" t="s">
        <v>295</v>
      </c>
      <c r="C97" s="223"/>
      <c r="E97" s="1105" t="s">
        <v>296</v>
      </c>
      <c r="F97" s="191">
        <v>0.0</v>
      </c>
      <c r="G97" s="191">
        <v>385000.0</v>
      </c>
      <c r="H97" s="191">
        <f t="shared" si="10"/>
        <v>0</v>
      </c>
      <c r="I97" s="36">
        <v>385000.0</v>
      </c>
      <c r="J97" s="36">
        <v>0.0</v>
      </c>
      <c r="K97" s="37"/>
      <c r="L97" s="1093"/>
    </row>
    <row r="98" ht="15.75" customHeight="1">
      <c r="A98" s="408"/>
      <c r="B98" s="409" t="s">
        <v>634</v>
      </c>
      <c r="C98" s="936"/>
      <c r="D98" s="1122"/>
      <c r="E98" s="1123"/>
      <c r="F98" s="417">
        <f t="shared" ref="F98:J98" si="11">SUM(F91:F97)</f>
        <v>2396728</v>
      </c>
      <c r="G98" s="417">
        <f t="shared" si="11"/>
        <v>574252</v>
      </c>
      <c r="H98" s="417">
        <f t="shared" si="11"/>
        <v>4721748</v>
      </c>
      <c r="I98" s="417">
        <f t="shared" si="11"/>
        <v>5296000</v>
      </c>
      <c r="J98" s="417">
        <f t="shared" si="11"/>
        <v>3453500</v>
      </c>
      <c r="K98" s="37"/>
      <c r="L98" s="1088"/>
    </row>
    <row r="99" ht="15.75" customHeight="1">
      <c r="A99" s="72"/>
      <c r="B99" s="34" t="s">
        <v>699</v>
      </c>
      <c r="C99" s="168"/>
      <c r="D99" s="33"/>
      <c r="E99" s="168"/>
      <c r="F99" s="168"/>
      <c r="G99" s="168"/>
      <c r="H99" s="168"/>
      <c r="I99" s="81"/>
      <c r="J99" s="81"/>
      <c r="K99" s="83"/>
      <c r="L99" s="1088"/>
      <c r="M99" s="546" t="s">
        <v>515</v>
      </c>
    </row>
    <row r="100" ht="15.75" customHeight="1">
      <c r="A100" s="72"/>
      <c r="B100" s="994" t="s">
        <v>1013</v>
      </c>
      <c r="C100" s="19"/>
      <c r="D100" s="29"/>
      <c r="E100" s="168" t="s">
        <v>887</v>
      </c>
      <c r="F100" s="461">
        <v>0.0</v>
      </c>
      <c r="G100" s="461">
        <v>0.0</v>
      </c>
      <c r="H100" s="461">
        <f t="shared" ref="H100:H102" si="12">I100-G100</f>
        <v>1000000</v>
      </c>
      <c r="I100" s="82">
        <v>1000000.0</v>
      </c>
      <c r="J100" s="82">
        <v>0.0</v>
      </c>
      <c r="K100" s="83"/>
      <c r="L100" s="1088"/>
    </row>
    <row r="101" ht="15.75" customHeight="1">
      <c r="A101" s="72"/>
      <c r="B101" s="2" t="s">
        <v>1014</v>
      </c>
      <c r="C101" s="168"/>
      <c r="D101" s="29"/>
      <c r="E101" s="168" t="s">
        <v>887</v>
      </c>
      <c r="F101" s="461">
        <v>0.0</v>
      </c>
      <c r="G101" s="461">
        <v>0.0</v>
      </c>
      <c r="H101" s="461">
        <f t="shared" si="12"/>
        <v>1000000</v>
      </c>
      <c r="I101" s="82">
        <v>1000000.0</v>
      </c>
      <c r="J101" s="82">
        <v>0.0</v>
      </c>
      <c r="K101" s="83"/>
      <c r="L101" s="1088"/>
    </row>
    <row r="102" ht="15.75" customHeight="1">
      <c r="A102" s="72"/>
      <c r="B102" s="2" t="s">
        <v>1015</v>
      </c>
      <c r="C102" s="168"/>
      <c r="D102" s="29"/>
      <c r="E102" s="168" t="s">
        <v>895</v>
      </c>
      <c r="F102" s="461">
        <v>0.0</v>
      </c>
      <c r="G102" s="461">
        <v>0.0</v>
      </c>
      <c r="H102" s="461">
        <f t="shared" si="12"/>
        <v>2000000</v>
      </c>
      <c r="I102" s="82">
        <v>2000000.0</v>
      </c>
      <c r="J102" s="82">
        <v>0.0</v>
      </c>
      <c r="K102" s="83"/>
      <c r="L102" s="1088"/>
    </row>
    <row r="103" ht="15.75" customHeight="1">
      <c r="A103" s="72"/>
      <c r="B103" s="2" t="s">
        <v>1016</v>
      </c>
      <c r="C103" s="168"/>
      <c r="D103" s="29"/>
      <c r="E103" s="168"/>
      <c r="F103" s="461"/>
      <c r="G103" s="461"/>
      <c r="H103" s="461"/>
      <c r="I103" s="82"/>
      <c r="J103" s="82"/>
      <c r="K103" s="83"/>
      <c r="L103" s="1088"/>
    </row>
    <row r="104" ht="15.75" customHeight="1">
      <c r="A104" s="72"/>
      <c r="B104" s="2" t="s">
        <v>1017</v>
      </c>
      <c r="C104" s="168"/>
      <c r="D104" s="29"/>
      <c r="E104" s="168" t="s">
        <v>639</v>
      </c>
      <c r="F104" s="461">
        <v>0.0</v>
      </c>
      <c r="G104" s="461">
        <v>0.0</v>
      </c>
      <c r="H104" s="461">
        <f>I104-G104</f>
        <v>5000000</v>
      </c>
      <c r="I104" s="82">
        <v>5000000.0</v>
      </c>
      <c r="J104" s="82">
        <v>0.0</v>
      </c>
      <c r="K104" s="83"/>
      <c r="L104" s="1088"/>
    </row>
    <row r="105" ht="15.75" customHeight="1">
      <c r="A105" s="1124"/>
      <c r="B105" s="1125" t="s">
        <v>1018</v>
      </c>
      <c r="C105" s="1126"/>
      <c r="D105" s="350"/>
      <c r="E105" s="1127"/>
      <c r="F105" s="411">
        <f t="shared" ref="F105:J105" si="13">SUM(F99:F104)</f>
        <v>0</v>
      </c>
      <c r="G105" s="411">
        <f t="shared" si="13"/>
        <v>0</v>
      </c>
      <c r="H105" s="411">
        <f t="shared" si="13"/>
        <v>9000000</v>
      </c>
      <c r="I105" s="411">
        <f t="shared" si="13"/>
        <v>9000000</v>
      </c>
      <c r="J105" s="411">
        <f t="shared" si="13"/>
        <v>0</v>
      </c>
      <c r="K105" s="83"/>
      <c r="L105" s="1093"/>
    </row>
    <row r="106" ht="15.75" customHeight="1">
      <c r="A106" s="1124"/>
      <c r="B106" s="350" t="s">
        <v>317</v>
      </c>
      <c r="C106" s="1127"/>
      <c r="D106" s="350"/>
      <c r="E106" s="1127"/>
      <c r="F106" s="411">
        <f t="shared" ref="F106:J106" si="14">F98+F105</f>
        <v>2396728</v>
      </c>
      <c r="G106" s="411">
        <f t="shared" si="14"/>
        <v>574252</v>
      </c>
      <c r="H106" s="411">
        <f t="shared" si="14"/>
        <v>13721748</v>
      </c>
      <c r="I106" s="411">
        <f t="shared" si="14"/>
        <v>14296000</v>
      </c>
      <c r="J106" s="411">
        <f t="shared" si="14"/>
        <v>3453500</v>
      </c>
      <c r="K106" s="83"/>
      <c r="L106" s="1099">
        <f t="shared" ref="L106:L107" si="16">(J106-I106)/I106</f>
        <v>-0.7584289312</v>
      </c>
    </row>
    <row r="107" ht="20.25" customHeight="1">
      <c r="A107" s="240" t="s">
        <v>318</v>
      </c>
      <c r="B107" s="425"/>
      <c r="C107" s="1128"/>
      <c r="D107" s="1129"/>
      <c r="E107" s="1130"/>
      <c r="F107" s="482">
        <f t="shared" ref="F107:J107" si="15">F106+F79</f>
        <v>60393531.48</v>
      </c>
      <c r="G107" s="482">
        <f t="shared" si="15"/>
        <v>26361729.58</v>
      </c>
      <c r="H107" s="482">
        <f t="shared" si="15"/>
        <v>71742703.42</v>
      </c>
      <c r="I107" s="482">
        <f t="shared" si="15"/>
        <v>98104433</v>
      </c>
      <c r="J107" s="482">
        <f t="shared" si="15"/>
        <v>95182951</v>
      </c>
      <c r="K107" s="48"/>
      <c r="L107" s="1099">
        <f t="shared" si="16"/>
        <v>-0.02977930671</v>
      </c>
      <c r="M107" s="273"/>
      <c r="N107" s="273"/>
      <c r="O107" s="273"/>
      <c r="P107" s="273"/>
      <c r="Q107" s="273"/>
      <c r="R107" s="273"/>
      <c r="S107" s="273"/>
      <c r="T107" s="273"/>
      <c r="U107" s="273"/>
      <c r="V107" s="273"/>
      <c r="W107" s="273"/>
      <c r="X107" s="273"/>
      <c r="Y107" s="273"/>
      <c r="Z107" s="273"/>
    </row>
    <row r="108" ht="15.75" customHeight="1">
      <c r="A108" s="338" t="s">
        <v>319</v>
      </c>
      <c r="B108" s="1"/>
      <c r="C108" s="1"/>
      <c r="D108" s="259"/>
      <c r="I108" s="93"/>
      <c r="J108" s="93"/>
      <c r="K108" s="48"/>
      <c r="L108" s="1131" t="s">
        <v>464</v>
      </c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3"/>
      <c r="Y108" s="273"/>
      <c r="Z108" s="273"/>
    </row>
    <row r="109" ht="15.75" customHeight="1">
      <c r="A109" s="338" t="s">
        <v>320</v>
      </c>
      <c r="D109" s="259"/>
      <c r="I109" s="8"/>
      <c r="J109" s="8"/>
      <c r="K109" s="259"/>
      <c r="L109" s="1086"/>
    </row>
    <row r="110" ht="15.75" customHeight="1">
      <c r="D110" s="259"/>
      <c r="I110" s="8"/>
      <c r="L110" s="1086"/>
    </row>
    <row r="111" ht="15.75" customHeight="1">
      <c r="L111" s="1086"/>
    </row>
    <row r="112" ht="15.75" customHeight="1">
      <c r="L112" s="1086"/>
    </row>
    <row r="113" ht="15.75" customHeight="1">
      <c r="L113" s="1086"/>
    </row>
    <row r="114" ht="15.75" customHeight="1">
      <c r="B114" s="430" t="s">
        <v>1019</v>
      </c>
      <c r="D114" s="5" t="s">
        <v>323</v>
      </c>
      <c r="H114" s="8" t="s">
        <v>324</v>
      </c>
      <c r="I114" s="5" t="s">
        <v>643</v>
      </c>
      <c r="L114" s="1086"/>
    </row>
    <row r="115" ht="15.75" customHeight="1">
      <c r="B115" s="428" t="s">
        <v>1020</v>
      </c>
      <c r="D115" s="3" t="s">
        <v>326</v>
      </c>
      <c r="H115" s="2" t="s">
        <v>327</v>
      </c>
      <c r="I115" s="3" t="s">
        <v>327</v>
      </c>
      <c r="L115" s="1086"/>
    </row>
    <row r="116" ht="15.75" customHeight="1">
      <c r="L116" s="1086"/>
    </row>
    <row r="117" ht="15.75" customHeight="1">
      <c r="L117" s="1086"/>
    </row>
    <row r="118" ht="15.75" customHeight="1">
      <c r="L118" s="1086"/>
    </row>
    <row r="119" ht="15.75" customHeight="1">
      <c r="L119" s="1086"/>
    </row>
    <row r="120" ht="15.75" customHeight="1">
      <c r="L120" s="1086"/>
    </row>
    <row r="121" ht="15.75" customHeight="1">
      <c r="L121" s="1086"/>
    </row>
    <row r="122" ht="15.75" customHeight="1">
      <c r="L122" s="1086"/>
    </row>
    <row r="123" ht="15.75" customHeight="1">
      <c r="L123" s="1086"/>
    </row>
    <row r="124" ht="15.75" customHeight="1">
      <c r="L124" s="1086"/>
    </row>
    <row r="125" ht="15.75" customHeight="1">
      <c r="L125" s="1086"/>
    </row>
    <row r="126" ht="15.75" customHeight="1">
      <c r="L126" s="1086"/>
    </row>
    <row r="127" ht="15.75" customHeight="1">
      <c r="L127" s="1086"/>
    </row>
    <row r="128" ht="15.75" customHeight="1">
      <c r="L128" s="1086"/>
    </row>
    <row r="129" ht="15.75" customHeight="1">
      <c r="L129" s="1086"/>
    </row>
    <row r="130" ht="15.75" customHeight="1">
      <c r="L130" s="1086"/>
    </row>
    <row r="131" ht="15.75" customHeight="1">
      <c r="L131" s="1086"/>
    </row>
    <row r="132" ht="15.75" customHeight="1">
      <c r="L132" s="1086"/>
    </row>
    <row r="133" ht="15.75" customHeight="1">
      <c r="L133" s="1086"/>
    </row>
    <row r="134" ht="15.75" customHeight="1">
      <c r="L134" s="1086"/>
    </row>
    <row r="135" ht="15.75" customHeight="1">
      <c r="L135" s="1086"/>
    </row>
    <row r="136" ht="15.75" customHeight="1">
      <c r="L136" s="1086"/>
    </row>
    <row r="137" ht="15.75" customHeight="1">
      <c r="L137" s="1086"/>
    </row>
    <row r="138" ht="15.75" customHeight="1">
      <c r="L138" s="1086"/>
    </row>
    <row r="139" ht="15.75" customHeight="1">
      <c r="L139" s="1086"/>
    </row>
    <row r="140" ht="15.75" customHeight="1">
      <c r="L140" s="1086"/>
    </row>
    <row r="141" ht="15.75" customHeight="1">
      <c r="L141" s="1086"/>
    </row>
    <row r="142" ht="15.75" customHeight="1">
      <c r="L142" s="1086"/>
    </row>
    <row r="143" ht="15.75" customHeight="1">
      <c r="L143" s="1086"/>
    </row>
    <row r="144" ht="15.75" customHeight="1">
      <c r="L144" s="1086"/>
    </row>
    <row r="145" ht="15.75" customHeight="1">
      <c r="L145" s="1086"/>
    </row>
    <row r="146" ht="15.75" customHeight="1">
      <c r="L146" s="1086"/>
    </row>
    <row r="147" ht="15.75" customHeight="1">
      <c r="L147" s="1086"/>
    </row>
    <row r="148" ht="15.75" customHeight="1">
      <c r="L148" s="1086"/>
    </row>
    <row r="149" ht="15.75" customHeight="1">
      <c r="L149" s="1086"/>
    </row>
    <row r="150" ht="15.75" customHeight="1">
      <c r="L150" s="1086"/>
    </row>
    <row r="151" ht="15.75" customHeight="1">
      <c r="L151" s="1086"/>
    </row>
    <row r="152" ht="15.75" customHeight="1">
      <c r="L152" s="1086"/>
    </row>
    <row r="153" ht="15.75" customHeight="1">
      <c r="L153" s="1086"/>
    </row>
    <row r="154" ht="15.75" customHeight="1">
      <c r="L154" s="1086"/>
    </row>
    <row r="155" ht="15.75" customHeight="1">
      <c r="L155" s="1086"/>
    </row>
    <row r="156" ht="15.75" customHeight="1">
      <c r="L156" s="1086"/>
    </row>
    <row r="157" ht="15.75" customHeight="1">
      <c r="L157" s="1086"/>
    </row>
    <row r="158" ht="15.75" customHeight="1">
      <c r="L158" s="1086"/>
    </row>
    <row r="159" ht="15.75" customHeight="1">
      <c r="L159" s="1086"/>
    </row>
    <row r="160" ht="15.75" customHeight="1">
      <c r="L160" s="1086"/>
    </row>
    <row r="161" ht="15.75" customHeight="1">
      <c r="L161" s="1086"/>
    </row>
    <row r="162" ht="15.75" customHeight="1">
      <c r="L162" s="1086"/>
    </row>
    <row r="163" ht="15.75" customHeight="1">
      <c r="L163" s="1086"/>
    </row>
    <row r="164" ht="15.75" customHeight="1">
      <c r="L164" s="1086"/>
    </row>
    <row r="165" ht="15.75" customHeight="1">
      <c r="L165" s="1086"/>
    </row>
    <row r="166" ht="15.75" customHeight="1">
      <c r="L166" s="1086"/>
    </row>
    <row r="167" ht="15.75" customHeight="1">
      <c r="L167" s="1086"/>
    </row>
    <row r="168" ht="15.75" customHeight="1">
      <c r="L168" s="1086"/>
    </row>
    <row r="169" ht="15.75" customHeight="1">
      <c r="L169" s="1086"/>
    </row>
    <row r="170" ht="15.75" customHeight="1">
      <c r="L170" s="1086"/>
    </row>
    <row r="171" ht="15.75" customHeight="1">
      <c r="L171" s="1086"/>
    </row>
    <row r="172" ht="15.75" customHeight="1">
      <c r="L172" s="1086"/>
    </row>
    <row r="173" ht="15.75" customHeight="1">
      <c r="L173" s="1086"/>
    </row>
    <row r="174" ht="15.75" customHeight="1">
      <c r="L174" s="1086"/>
    </row>
    <row r="175" ht="15.75" customHeight="1">
      <c r="L175" s="1086"/>
    </row>
    <row r="176" ht="15.75" customHeight="1">
      <c r="L176" s="1086"/>
    </row>
    <row r="177" ht="15.75" customHeight="1">
      <c r="L177" s="1086"/>
    </row>
    <row r="178" ht="15.75" customHeight="1">
      <c r="L178" s="1086"/>
    </row>
    <row r="179" ht="15.75" customHeight="1">
      <c r="L179" s="1086"/>
    </row>
    <row r="180" ht="15.75" customHeight="1">
      <c r="L180" s="1086"/>
    </row>
    <row r="181" ht="15.75" customHeight="1">
      <c r="L181" s="1086"/>
    </row>
    <row r="182" ht="15.75" customHeight="1">
      <c r="L182" s="1086"/>
    </row>
    <row r="183" ht="15.75" customHeight="1">
      <c r="L183" s="1086"/>
    </row>
    <row r="184" ht="15.75" customHeight="1">
      <c r="L184" s="1086"/>
    </row>
    <row r="185" ht="15.75" customHeight="1">
      <c r="L185" s="1086"/>
    </row>
    <row r="186" ht="15.75" customHeight="1">
      <c r="L186" s="1086"/>
    </row>
    <row r="187" ht="15.75" customHeight="1">
      <c r="L187" s="1086"/>
    </row>
    <row r="188" ht="15.75" customHeight="1">
      <c r="L188" s="1086"/>
    </row>
    <row r="189" ht="15.75" customHeight="1">
      <c r="L189" s="1086"/>
    </row>
    <row r="190" ht="15.75" customHeight="1">
      <c r="L190" s="1086"/>
    </row>
    <row r="191" ht="15.75" customHeight="1">
      <c r="L191" s="1086"/>
    </row>
    <row r="192" ht="15.75" customHeight="1">
      <c r="L192" s="1086"/>
    </row>
    <row r="193" ht="15.75" customHeight="1">
      <c r="L193" s="1086"/>
    </row>
    <row r="194" ht="15.75" customHeight="1">
      <c r="L194" s="1086"/>
    </row>
    <row r="195" ht="15.75" customHeight="1">
      <c r="L195" s="1086"/>
    </row>
    <row r="196" ht="15.75" customHeight="1">
      <c r="L196" s="1086"/>
    </row>
    <row r="197" ht="15.75" customHeight="1">
      <c r="L197" s="1086"/>
    </row>
    <row r="198" ht="15.75" customHeight="1">
      <c r="L198" s="1086"/>
    </row>
    <row r="199" ht="15.75" customHeight="1">
      <c r="L199" s="1086"/>
    </row>
    <row r="200" ht="15.75" customHeight="1">
      <c r="L200" s="1086"/>
    </row>
    <row r="201" ht="15.75" customHeight="1">
      <c r="L201" s="1086"/>
    </row>
    <row r="202" ht="15.75" customHeight="1">
      <c r="L202" s="1086"/>
    </row>
    <row r="203" ht="15.75" customHeight="1">
      <c r="L203" s="1086"/>
    </row>
    <row r="204" ht="15.75" customHeight="1">
      <c r="L204" s="1086"/>
    </row>
    <row r="205" ht="15.75" customHeight="1">
      <c r="L205" s="1086"/>
    </row>
    <row r="206" ht="15.75" customHeight="1">
      <c r="L206" s="1086"/>
    </row>
    <row r="207" ht="15.75" customHeight="1">
      <c r="L207" s="1086"/>
    </row>
    <row r="208" ht="15.75" customHeight="1">
      <c r="L208" s="1086"/>
    </row>
    <row r="209" ht="15.75" customHeight="1">
      <c r="L209" s="1086"/>
    </row>
    <row r="210" ht="15.75" customHeight="1">
      <c r="L210" s="1086"/>
    </row>
    <row r="211" ht="15.75" customHeight="1">
      <c r="L211" s="1086"/>
    </row>
    <row r="212" ht="15.75" customHeight="1">
      <c r="L212" s="1086"/>
    </row>
    <row r="213" ht="15.75" customHeight="1">
      <c r="L213" s="1086"/>
    </row>
    <row r="214" ht="15.75" customHeight="1">
      <c r="L214" s="1086"/>
    </row>
    <row r="215" ht="15.75" customHeight="1">
      <c r="L215" s="1086"/>
    </row>
    <row r="216" ht="15.75" customHeight="1">
      <c r="L216" s="1086"/>
    </row>
    <row r="217" ht="15.75" customHeight="1">
      <c r="L217" s="1086"/>
    </row>
    <row r="218" ht="15.75" customHeight="1">
      <c r="L218" s="1086"/>
    </row>
    <row r="219" ht="15.75" customHeight="1">
      <c r="L219" s="1086"/>
    </row>
    <row r="220" ht="15.75" customHeight="1">
      <c r="L220" s="1086"/>
    </row>
    <row r="221" ht="15.75" customHeight="1">
      <c r="L221" s="1086"/>
    </row>
    <row r="222" ht="15.75" customHeight="1">
      <c r="L222" s="1086"/>
    </row>
    <row r="223" ht="15.75" customHeight="1">
      <c r="L223" s="1086"/>
    </row>
    <row r="224" ht="15.75" customHeight="1">
      <c r="L224" s="1086"/>
    </row>
    <row r="225" ht="15.75" customHeight="1">
      <c r="L225" s="1086"/>
    </row>
    <row r="226" ht="15.75" customHeight="1">
      <c r="L226" s="1086"/>
    </row>
    <row r="227" ht="15.75" customHeight="1">
      <c r="L227" s="1086"/>
    </row>
    <row r="228" ht="15.75" customHeight="1">
      <c r="L228" s="1086"/>
    </row>
    <row r="229" ht="15.75" customHeight="1">
      <c r="L229" s="1086"/>
    </row>
    <row r="230" ht="15.75" customHeight="1">
      <c r="L230" s="1086"/>
    </row>
    <row r="231" ht="15.75" customHeight="1">
      <c r="L231" s="1086"/>
    </row>
    <row r="232" ht="15.75" customHeight="1">
      <c r="L232" s="1086"/>
    </row>
    <row r="233" ht="15.75" customHeight="1">
      <c r="L233" s="1086"/>
    </row>
    <row r="234" ht="15.75" customHeight="1">
      <c r="L234" s="1086"/>
    </row>
    <row r="235" ht="15.75" customHeight="1">
      <c r="L235" s="1086"/>
    </row>
    <row r="236" ht="15.75" customHeight="1">
      <c r="L236" s="1086"/>
    </row>
    <row r="237" ht="15.75" customHeight="1">
      <c r="L237" s="1086"/>
    </row>
    <row r="238" ht="15.75" customHeight="1">
      <c r="L238" s="1086"/>
    </row>
    <row r="239" ht="15.75" customHeight="1">
      <c r="L239" s="1086"/>
    </row>
    <row r="240" ht="15.75" customHeight="1">
      <c r="L240" s="1086"/>
    </row>
    <row r="241" ht="15.75" customHeight="1">
      <c r="L241" s="1086"/>
    </row>
    <row r="242" ht="15.75" customHeight="1">
      <c r="L242" s="1086"/>
    </row>
    <row r="243" ht="15.75" customHeight="1">
      <c r="L243" s="1086"/>
    </row>
    <row r="244" ht="15.75" customHeight="1">
      <c r="L244" s="1086"/>
    </row>
    <row r="245" ht="15.75" customHeight="1">
      <c r="L245" s="1086"/>
    </row>
    <row r="246" ht="15.75" customHeight="1">
      <c r="L246" s="1086"/>
    </row>
    <row r="247" ht="15.75" customHeight="1">
      <c r="L247" s="1086"/>
    </row>
    <row r="248" ht="15.75" customHeight="1">
      <c r="L248" s="1086"/>
    </row>
    <row r="249" ht="15.75" customHeight="1">
      <c r="L249" s="1086"/>
    </row>
    <row r="250" ht="15.75" customHeight="1">
      <c r="L250" s="1086"/>
    </row>
    <row r="251" ht="15.75" customHeight="1">
      <c r="L251" s="1086"/>
    </row>
    <row r="252" ht="15.75" customHeight="1">
      <c r="L252" s="1086"/>
    </row>
    <row r="253" ht="15.75" customHeight="1">
      <c r="L253" s="1086"/>
    </row>
    <row r="254" ht="15.75" customHeight="1">
      <c r="L254" s="1086"/>
    </row>
    <row r="255" ht="15.75" customHeight="1">
      <c r="L255" s="1086"/>
    </row>
    <row r="256" ht="15.75" customHeight="1">
      <c r="L256" s="1086"/>
    </row>
    <row r="257" ht="15.75" customHeight="1">
      <c r="L257" s="1086"/>
    </row>
    <row r="258" ht="15.75" customHeight="1">
      <c r="L258" s="1086"/>
    </row>
    <row r="259" ht="15.75" customHeight="1">
      <c r="L259" s="1086"/>
    </row>
    <row r="260" ht="15.75" customHeight="1">
      <c r="L260" s="1086"/>
    </row>
    <row r="261" ht="15.75" customHeight="1">
      <c r="L261" s="1086"/>
    </row>
    <row r="262" ht="15.75" customHeight="1">
      <c r="L262" s="1086"/>
    </row>
    <row r="263" ht="15.75" customHeight="1">
      <c r="L263" s="1086"/>
    </row>
    <row r="264" ht="15.75" customHeight="1">
      <c r="L264" s="1086"/>
    </row>
    <row r="265" ht="15.75" customHeight="1">
      <c r="L265" s="1086"/>
    </row>
    <row r="266" ht="15.75" customHeight="1">
      <c r="L266" s="1086"/>
    </row>
    <row r="267" ht="15.75" customHeight="1">
      <c r="L267" s="1086"/>
    </row>
    <row r="268" ht="15.75" customHeight="1">
      <c r="L268" s="1086"/>
    </row>
    <row r="269" ht="15.75" customHeight="1">
      <c r="L269" s="1086"/>
    </row>
    <row r="270" ht="15.75" customHeight="1">
      <c r="L270" s="1086"/>
    </row>
    <row r="271" ht="15.75" customHeight="1">
      <c r="L271" s="1086"/>
    </row>
    <row r="272" ht="15.75" customHeight="1">
      <c r="L272" s="1086"/>
    </row>
    <row r="273" ht="15.75" customHeight="1">
      <c r="L273" s="1086"/>
    </row>
    <row r="274" ht="15.75" customHeight="1">
      <c r="L274" s="1086"/>
    </row>
    <row r="275" ht="15.75" customHeight="1">
      <c r="L275" s="1086"/>
    </row>
    <row r="276" ht="15.75" customHeight="1">
      <c r="L276" s="1086"/>
    </row>
    <row r="277" ht="15.75" customHeight="1">
      <c r="L277" s="1086"/>
    </row>
    <row r="278" ht="15.75" customHeight="1">
      <c r="L278" s="1086"/>
    </row>
    <row r="279" ht="15.75" customHeight="1">
      <c r="L279" s="1086"/>
    </row>
    <row r="280" ht="15.75" customHeight="1">
      <c r="L280" s="1086"/>
    </row>
    <row r="281" ht="15.75" customHeight="1">
      <c r="L281" s="1086"/>
    </row>
    <row r="282" ht="15.75" customHeight="1">
      <c r="L282" s="1086"/>
    </row>
    <row r="283" ht="15.75" customHeight="1">
      <c r="L283" s="1086"/>
    </row>
    <row r="284" ht="15.75" customHeight="1">
      <c r="L284" s="1086"/>
    </row>
    <row r="285" ht="15.75" customHeight="1">
      <c r="L285" s="1086"/>
    </row>
    <row r="286" ht="15.75" customHeight="1">
      <c r="L286" s="1086"/>
    </row>
    <row r="287" ht="15.75" customHeight="1">
      <c r="L287" s="1086"/>
    </row>
    <row r="288" ht="15.75" customHeight="1">
      <c r="L288" s="1086"/>
    </row>
    <row r="289" ht="15.75" customHeight="1">
      <c r="L289" s="1086"/>
    </row>
    <row r="290" ht="15.75" customHeight="1">
      <c r="L290" s="1086"/>
    </row>
    <row r="291" ht="15.75" customHeight="1">
      <c r="L291" s="1086"/>
    </row>
    <row r="292" ht="15.75" customHeight="1">
      <c r="L292" s="1086"/>
    </row>
    <row r="293" ht="15.75" customHeight="1">
      <c r="L293" s="1086"/>
    </row>
    <row r="294" ht="15.75" customHeight="1">
      <c r="L294" s="1086"/>
    </row>
    <row r="295" ht="15.75" customHeight="1">
      <c r="L295" s="1086"/>
    </row>
    <row r="296" ht="15.75" customHeight="1">
      <c r="L296" s="1086"/>
    </row>
    <row r="297" ht="15.75" customHeight="1">
      <c r="L297" s="1086"/>
    </row>
    <row r="298" ht="15.75" customHeight="1">
      <c r="L298" s="1086"/>
    </row>
    <row r="299" ht="15.75" customHeight="1">
      <c r="L299" s="1086"/>
    </row>
    <row r="300" ht="15.75" customHeight="1">
      <c r="L300" s="1086"/>
    </row>
    <row r="301" ht="15.75" customHeight="1">
      <c r="L301" s="1086"/>
    </row>
    <row r="302" ht="15.75" customHeight="1">
      <c r="L302" s="1086"/>
    </row>
    <row r="303" ht="15.75" customHeight="1">
      <c r="L303" s="1086"/>
    </row>
    <row r="304" ht="15.75" customHeight="1">
      <c r="L304" s="1086"/>
    </row>
    <row r="305" ht="15.75" customHeight="1">
      <c r="L305" s="1086"/>
    </row>
    <row r="306" ht="15.75" customHeight="1">
      <c r="L306" s="1086"/>
    </row>
    <row r="307" ht="15.75" customHeight="1">
      <c r="L307" s="1086"/>
    </row>
    <row r="308" ht="15.75" customHeight="1">
      <c r="L308" s="1086"/>
    </row>
    <row r="309" ht="15.75" customHeight="1">
      <c r="L309" s="1086"/>
    </row>
    <row r="310" ht="15.75" customHeight="1">
      <c r="L310" s="1086"/>
    </row>
    <row r="311" ht="15.75" customHeight="1">
      <c r="L311" s="1086"/>
    </row>
    <row r="312" ht="15.75" customHeight="1">
      <c r="L312" s="1086"/>
    </row>
    <row r="313" ht="15.75" customHeight="1">
      <c r="L313" s="1086"/>
    </row>
    <row r="314" ht="15.75" customHeight="1">
      <c r="L314" s="1086"/>
    </row>
    <row r="315" ht="15.75" customHeight="1">
      <c r="L315" s="1086"/>
    </row>
    <row r="316" ht="15.75" customHeight="1">
      <c r="L316" s="1086"/>
    </row>
    <row r="317" ht="15.75" customHeight="1">
      <c r="L317" s="1086"/>
    </row>
    <row r="318" ht="15.75" customHeight="1">
      <c r="L318" s="1086"/>
    </row>
    <row r="319" ht="15.75" customHeight="1">
      <c r="L319" s="1086"/>
    </row>
    <row r="320" ht="15.75" customHeight="1">
      <c r="L320" s="1086"/>
    </row>
    <row r="321" ht="15.75" customHeight="1">
      <c r="L321" s="1086"/>
    </row>
    <row r="322" ht="15.75" customHeight="1">
      <c r="L322" s="1086"/>
    </row>
    <row r="323" ht="15.75" customHeight="1">
      <c r="L323" s="1086"/>
    </row>
    <row r="324" ht="15.75" customHeight="1">
      <c r="L324" s="1086"/>
    </row>
    <row r="325" ht="15.75" customHeight="1">
      <c r="L325" s="1086"/>
    </row>
    <row r="326" ht="15.75" customHeight="1">
      <c r="L326" s="1086"/>
    </row>
    <row r="327" ht="15.75" customHeight="1">
      <c r="L327" s="1086"/>
    </row>
    <row r="328" ht="15.75" customHeight="1">
      <c r="L328" s="1086"/>
    </row>
    <row r="329" ht="15.75" customHeight="1">
      <c r="L329" s="1086"/>
    </row>
    <row r="330" ht="15.75" customHeight="1">
      <c r="L330" s="1086"/>
    </row>
    <row r="331" ht="15.75" customHeight="1">
      <c r="L331" s="1086"/>
    </row>
    <row r="332" ht="15.75" customHeight="1">
      <c r="L332" s="1086"/>
    </row>
    <row r="333" ht="15.75" customHeight="1">
      <c r="L333" s="1086"/>
    </row>
    <row r="334" ht="15.75" customHeight="1">
      <c r="L334" s="1086"/>
    </row>
    <row r="335" ht="15.75" customHeight="1">
      <c r="L335" s="1086"/>
    </row>
    <row r="336" ht="15.75" customHeight="1">
      <c r="L336" s="1086"/>
    </row>
    <row r="337" ht="15.75" customHeight="1">
      <c r="L337" s="1086"/>
    </row>
    <row r="338" ht="15.75" customHeight="1">
      <c r="L338" s="1086"/>
    </row>
    <row r="339" ht="15.75" customHeight="1">
      <c r="L339" s="1086"/>
    </row>
    <row r="340" ht="15.75" customHeight="1">
      <c r="L340" s="1086"/>
    </row>
    <row r="341" ht="15.75" customHeight="1">
      <c r="L341" s="1086"/>
    </row>
    <row r="342" ht="15.75" customHeight="1">
      <c r="L342" s="1086"/>
    </row>
    <row r="343" ht="15.75" customHeight="1">
      <c r="L343" s="1086"/>
    </row>
    <row r="344" ht="15.75" customHeight="1">
      <c r="L344" s="1086"/>
    </row>
    <row r="345" ht="15.75" customHeight="1">
      <c r="L345" s="1086"/>
    </row>
    <row r="346" ht="15.75" customHeight="1">
      <c r="L346" s="1086"/>
    </row>
    <row r="347" ht="15.75" customHeight="1">
      <c r="L347" s="1086"/>
    </row>
    <row r="348" ht="15.75" customHeight="1">
      <c r="L348" s="1086"/>
    </row>
    <row r="349" ht="15.75" customHeight="1">
      <c r="L349" s="1086"/>
    </row>
    <row r="350" ht="15.75" customHeight="1">
      <c r="L350" s="1086"/>
    </row>
    <row r="351" ht="15.75" customHeight="1">
      <c r="L351" s="1086"/>
    </row>
    <row r="352" ht="15.75" customHeight="1">
      <c r="L352" s="1086"/>
    </row>
    <row r="353" ht="15.75" customHeight="1">
      <c r="L353" s="1086"/>
    </row>
    <row r="354" ht="15.75" customHeight="1">
      <c r="L354" s="1086"/>
    </row>
    <row r="355" ht="15.75" customHeight="1">
      <c r="L355" s="1086"/>
    </row>
    <row r="356" ht="15.75" customHeight="1">
      <c r="L356" s="1086"/>
    </row>
    <row r="357" ht="15.75" customHeight="1">
      <c r="L357" s="1086"/>
    </row>
    <row r="358" ht="15.75" customHeight="1">
      <c r="L358" s="1086"/>
    </row>
    <row r="359" ht="15.75" customHeight="1">
      <c r="L359" s="1086"/>
    </row>
    <row r="360" ht="15.75" customHeight="1">
      <c r="L360" s="1086"/>
    </row>
    <row r="361" ht="15.75" customHeight="1">
      <c r="L361" s="1086"/>
    </row>
    <row r="362" ht="15.75" customHeight="1">
      <c r="L362" s="1086"/>
    </row>
    <row r="363" ht="15.75" customHeight="1">
      <c r="L363" s="1086"/>
    </row>
    <row r="364" ht="15.75" customHeight="1">
      <c r="L364" s="1086"/>
    </row>
    <row r="365" ht="15.75" customHeight="1">
      <c r="L365" s="1086"/>
    </row>
    <row r="366" ht="15.75" customHeight="1">
      <c r="L366" s="1086"/>
    </row>
    <row r="367" ht="15.75" customHeight="1">
      <c r="L367" s="1086"/>
    </row>
    <row r="368" ht="15.75" customHeight="1">
      <c r="L368" s="1086"/>
    </row>
    <row r="369" ht="15.75" customHeight="1">
      <c r="L369" s="1086"/>
    </row>
    <row r="370" ht="15.75" customHeight="1">
      <c r="L370" s="1086"/>
    </row>
    <row r="371" ht="15.75" customHeight="1">
      <c r="L371" s="1086"/>
    </row>
    <row r="372" ht="15.75" customHeight="1">
      <c r="L372" s="1086"/>
    </row>
    <row r="373" ht="15.75" customHeight="1">
      <c r="L373" s="1086"/>
    </row>
    <row r="374" ht="15.75" customHeight="1">
      <c r="L374" s="1086"/>
    </row>
    <row r="375" ht="15.75" customHeight="1">
      <c r="L375" s="1086"/>
    </row>
    <row r="376" ht="15.75" customHeight="1">
      <c r="L376" s="1086"/>
    </row>
    <row r="377" ht="15.75" customHeight="1">
      <c r="L377" s="1086"/>
    </row>
    <row r="378" ht="15.75" customHeight="1">
      <c r="L378" s="1086"/>
    </row>
    <row r="379" ht="15.75" customHeight="1">
      <c r="L379" s="1086"/>
    </row>
    <row r="380" ht="15.75" customHeight="1">
      <c r="L380" s="1086"/>
    </row>
    <row r="381" ht="15.75" customHeight="1">
      <c r="L381" s="1086"/>
    </row>
    <row r="382" ht="15.75" customHeight="1">
      <c r="L382" s="1086"/>
    </row>
    <row r="383" ht="15.75" customHeight="1">
      <c r="L383" s="1086"/>
    </row>
    <row r="384" ht="15.75" customHeight="1">
      <c r="L384" s="1086"/>
    </row>
    <row r="385" ht="15.75" customHeight="1">
      <c r="L385" s="1086"/>
    </row>
    <row r="386" ht="15.75" customHeight="1">
      <c r="L386" s="1086"/>
    </row>
    <row r="387" ht="15.75" customHeight="1">
      <c r="L387" s="1086"/>
    </row>
    <row r="388" ht="15.75" customHeight="1">
      <c r="L388" s="1086"/>
    </row>
    <row r="389" ht="15.75" customHeight="1">
      <c r="L389" s="1086"/>
    </row>
    <row r="390" ht="15.75" customHeight="1">
      <c r="L390" s="1086"/>
    </row>
    <row r="391" ht="15.75" customHeight="1">
      <c r="L391" s="1086"/>
    </row>
    <row r="392" ht="15.75" customHeight="1">
      <c r="L392" s="1086"/>
    </row>
    <row r="393" ht="15.75" customHeight="1">
      <c r="L393" s="1086"/>
    </row>
    <row r="394" ht="15.75" customHeight="1">
      <c r="L394" s="1086"/>
    </row>
    <row r="395" ht="15.75" customHeight="1">
      <c r="L395" s="1086"/>
    </row>
    <row r="396" ht="15.75" customHeight="1">
      <c r="L396" s="1086"/>
    </row>
    <row r="397" ht="15.75" customHeight="1">
      <c r="L397" s="1086"/>
    </row>
    <row r="398" ht="15.75" customHeight="1">
      <c r="L398" s="1086"/>
    </row>
    <row r="399" ht="15.75" customHeight="1">
      <c r="L399" s="1086"/>
    </row>
    <row r="400" ht="15.75" customHeight="1">
      <c r="L400" s="1086"/>
    </row>
    <row r="401" ht="15.75" customHeight="1">
      <c r="L401" s="1086"/>
    </row>
    <row r="402" ht="15.75" customHeight="1">
      <c r="L402" s="1086"/>
    </row>
    <row r="403" ht="15.75" customHeight="1">
      <c r="L403" s="1086"/>
    </row>
    <row r="404" ht="15.75" customHeight="1">
      <c r="L404" s="1086"/>
    </row>
    <row r="405" ht="15.75" customHeight="1">
      <c r="L405" s="1086"/>
    </row>
    <row r="406" ht="15.75" customHeight="1">
      <c r="L406" s="1086"/>
    </row>
    <row r="407" ht="15.75" customHeight="1">
      <c r="L407" s="1086"/>
    </row>
    <row r="408" ht="15.75" customHeight="1">
      <c r="L408" s="1086"/>
    </row>
    <row r="409" ht="15.75" customHeight="1">
      <c r="L409" s="1086"/>
    </row>
    <row r="410" ht="15.75" customHeight="1">
      <c r="L410" s="1086"/>
    </row>
    <row r="411" ht="15.75" customHeight="1">
      <c r="L411" s="1086"/>
    </row>
    <row r="412" ht="15.75" customHeight="1">
      <c r="L412" s="1086"/>
    </row>
    <row r="413" ht="15.75" customHeight="1">
      <c r="L413" s="1086"/>
    </row>
    <row r="414" ht="15.75" customHeight="1">
      <c r="L414" s="1086"/>
    </row>
    <row r="415" ht="15.75" customHeight="1">
      <c r="L415" s="1086"/>
    </row>
    <row r="416" ht="15.75" customHeight="1">
      <c r="L416" s="1086"/>
    </row>
    <row r="417" ht="15.75" customHeight="1">
      <c r="L417" s="1086"/>
    </row>
    <row r="418" ht="15.75" customHeight="1">
      <c r="L418" s="1086"/>
    </row>
    <row r="419" ht="15.75" customHeight="1">
      <c r="L419" s="1086"/>
    </row>
    <row r="420" ht="15.75" customHeight="1">
      <c r="L420" s="1086"/>
    </row>
    <row r="421" ht="15.75" customHeight="1">
      <c r="L421" s="1086"/>
    </row>
    <row r="422" ht="15.75" customHeight="1">
      <c r="L422" s="1086"/>
    </row>
    <row r="423" ht="15.75" customHeight="1">
      <c r="L423" s="1086"/>
    </row>
    <row r="424" ht="15.75" customHeight="1">
      <c r="L424" s="1086"/>
    </row>
    <row r="425" ht="15.75" customHeight="1">
      <c r="L425" s="1086"/>
    </row>
    <row r="426" ht="15.75" customHeight="1">
      <c r="L426" s="1086"/>
    </row>
    <row r="427" ht="15.75" customHeight="1">
      <c r="L427" s="1086"/>
    </row>
    <row r="428" ht="15.75" customHeight="1">
      <c r="L428" s="1086"/>
    </row>
    <row r="429" ht="15.75" customHeight="1">
      <c r="L429" s="1086"/>
    </row>
    <row r="430" ht="15.75" customHeight="1">
      <c r="L430" s="1086"/>
    </row>
    <row r="431" ht="15.75" customHeight="1">
      <c r="L431" s="1086"/>
    </row>
    <row r="432" ht="15.75" customHeight="1">
      <c r="L432" s="1086"/>
    </row>
    <row r="433" ht="15.75" customHeight="1">
      <c r="L433" s="1086"/>
    </row>
    <row r="434" ht="15.75" customHeight="1">
      <c r="L434" s="1086"/>
    </row>
    <row r="435" ht="15.75" customHeight="1">
      <c r="L435" s="1086"/>
    </row>
    <row r="436" ht="15.75" customHeight="1">
      <c r="L436" s="1086"/>
    </row>
    <row r="437" ht="15.75" customHeight="1">
      <c r="L437" s="1086"/>
    </row>
    <row r="438" ht="15.75" customHeight="1">
      <c r="L438" s="1086"/>
    </row>
    <row r="439" ht="15.75" customHeight="1">
      <c r="L439" s="1086"/>
    </row>
    <row r="440" ht="15.75" customHeight="1">
      <c r="L440" s="1086"/>
    </row>
    <row r="441" ht="15.75" customHeight="1">
      <c r="L441" s="1086"/>
    </row>
    <row r="442" ht="15.75" customHeight="1">
      <c r="L442" s="1086"/>
    </row>
    <row r="443" ht="15.75" customHeight="1">
      <c r="L443" s="1086"/>
    </row>
    <row r="444" ht="15.75" customHeight="1">
      <c r="L444" s="1086"/>
    </row>
    <row r="445" ht="15.75" customHeight="1">
      <c r="L445" s="1086"/>
    </row>
    <row r="446" ht="15.75" customHeight="1">
      <c r="L446" s="1086"/>
    </row>
    <row r="447" ht="15.75" customHeight="1">
      <c r="L447" s="1086"/>
    </row>
    <row r="448" ht="15.75" customHeight="1">
      <c r="L448" s="1086"/>
    </row>
    <row r="449" ht="15.75" customHeight="1">
      <c r="L449" s="1086"/>
    </row>
    <row r="450" ht="15.75" customHeight="1">
      <c r="L450" s="1086"/>
    </row>
    <row r="451" ht="15.75" customHeight="1">
      <c r="L451" s="1086"/>
    </row>
    <row r="452" ht="15.75" customHeight="1">
      <c r="L452" s="1086"/>
    </row>
    <row r="453" ht="15.75" customHeight="1">
      <c r="L453" s="1086"/>
    </row>
    <row r="454" ht="15.75" customHeight="1">
      <c r="L454" s="1086"/>
    </row>
    <row r="455" ht="15.75" customHeight="1">
      <c r="L455" s="1086"/>
    </row>
    <row r="456" ht="15.75" customHeight="1">
      <c r="L456" s="1086"/>
    </row>
    <row r="457" ht="15.75" customHeight="1">
      <c r="L457" s="1086"/>
    </row>
    <row r="458" ht="15.75" customHeight="1">
      <c r="L458" s="1086"/>
    </row>
    <row r="459" ht="15.75" customHeight="1">
      <c r="L459" s="1086"/>
    </row>
    <row r="460" ht="15.75" customHeight="1">
      <c r="L460" s="1086"/>
    </row>
    <row r="461" ht="15.75" customHeight="1">
      <c r="L461" s="1086"/>
    </row>
    <row r="462" ht="15.75" customHeight="1">
      <c r="L462" s="1086"/>
    </row>
    <row r="463" ht="15.75" customHeight="1">
      <c r="L463" s="1086"/>
    </row>
    <row r="464" ht="15.75" customHeight="1">
      <c r="L464" s="1086"/>
    </row>
    <row r="465" ht="15.75" customHeight="1">
      <c r="L465" s="1086"/>
    </row>
    <row r="466" ht="15.75" customHeight="1">
      <c r="L466" s="1086"/>
    </row>
    <row r="467" ht="15.75" customHeight="1">
      <c r="L467" s="1086"/>
    </row>
    <row r="468" ht="15.75" customHeight="1">
      <c r="L468" s="1086"/>
    </row>
    <row r="469" ht="15.75" customHeight="1">
      <c r="L469" s="1086"/>
    </row>
    <row r="470" ht="15.75" customHeight="1">
      <c r="L470" s="1086"/>
    </row>
    <row r="471" ht="15.75" customHeight="1">
      <c r="L471" s="1086"/>
    </row>
    <row r="472" ht="15.75" customHeight="1">
      <c r="L472" s="1086"/>
    </row>
    <row r="473" ht="15.75" customHeight="1">
      <c r="L473" s="1086"/>
    </row>
    <row r="474" ht="15.75" customHeight="1">
      <c r="L474" s="1086"/>
    </row>
    <row r="475" ht="15.75" customHeight="1">
      <c r="L475" s="1086"/>
    </row>
    <row r="476" ht="15.75" customHeight="1">
      <c r="L476" s="1086"/>
    </row>
    <row r="477" ht="15.75" customHeight="1">
      <c r="L477" s="1086"/>
    </row>
    <row r="478" ht="15.75" customHeight="1">
      <c r="L478" s="1086"/>
    </row>
    <row r="479" ht="15.75" customHeight="1">
      <c r="L479" s="1086"/>
    </row>
    <row r="480" ht="15.75" customHeight="1">
      <c r="L480" s="1086"/>
    </row>
    <row r="481" ht="15.75" customHeight="1">
      <c r="L481" s="1086"/>
    </row>
    <row r="482" ht="15.75" customHeight="1">
      <c r="L482" s="1086"/>
    </row>
    <row r="483" ht="15.75" customHeight="1">
      <c r="L483" s="1086"/>
    </row>
    <row r="484" ht="15.75" customHeight="1">
      <c r="L484" s="1086"/>
    </row>
    <row r="485" ht="15.75" customHeight="1">
      <c r="L485" s="1086"/>
    </row>
    <row r="486" ht="15.75" customHeight="1">
      <c r="L486" s="1086"/>
    </row>
    <row r="487" ht="15.75" customHeight="1">
      <c r="L487" s="1086"/>
    </row>
    <row r="488" ht="15.75" customHeight="1">
      <c r="L488" s="1086"/>
    </row>
    <row r="489" ht="15.75" customHeight="1">
      <c r="L489" s="1086"/>
    </row>
    <row r="490" ht="15.75" customHeight="1">
      <c r="L490" s="1086"/>
    </row>
    <row r="491" ht="15.75" customHeight="1">
      <c r="L491" s="1086"/>
    </row>
    <row r="492" ht="15.75" customHeight="1">
      <c r="L492" s="1086"/>
    </row>
    <row r="493" ht="15.75" customHeight="1">
      <c r="L493" s="1086"/>
    </row>
    <row r="494" ht="15.75" customHeight="1">
      <c r="L494" s="1086"/>
    </row>
    <row r="495" ht="15.75" customHeight="1">
      <c r="L495" s="1086"/>
    </row>
    <row r="496" ht="15.75" customHeight="1">
      <c r="L496" s="1086"/>
    </row>
    <row r="497" ht="15.75" customHeight="1">
      <c r="L497" s="1086"/>
    </row>
    <row r="498" ht="15.75" customHeight="1">
      <c r="L498" s="1086"/>
    </row>
    <row r="499" ht="15.75" customHeight="1">
      <c r="L499" s="1086"/>
    </row>
    <row r="500" ht="15.75" customHeight="1">
      <c r="L500" s="1086"/>
    </row>
    <row r="501" ht="15.75" customHeight="1">
      <c r="L501" s="1086"/>
    </row>
    <row r="502" ht="15.75" customHeight="1">
      <c r="L502" s="1086"/>
    </row>
    <row r="503" ht="15.75" customHeight="1">
      <c r="L503" s="1086"/>
    </row>
    <row r="504" ht="15.75" customHeight="1">
      <c r="L504" s="1086"/>
    </row>
    <row r="505" ht="15.75" customHeight="1">
      <c r="L505" s="1086"/>
    </row>
    <row r="506" ht="15.75" customHeight="1">
      <c r="L506" s="1086"/>
    </row>
    <row r="507" ht="15.75" customHeight="1">
      <c r="L507" s="1086"/>
    </row>
    <row r="508" ht="15.75" customHeight="1">
      <c r="L508" s="1086"/>
    </row>
    <row r="509" ht="15.75" customHeight="1">
      <c r="L509" s="1086"/>
    </row>
    <row r="510" ht="15.75" customHeight="1">
      <c r="L510" s="1086"/>
    </row>
    <row r="511" ht="15.75" customHeight="1">
      <c r="L511" s="1086"/>
    </row>
    <row r="512" ht="15.75" customHeight="1">
      <c r="L512" s="1086"/>
    </row>
    <row r="513" ht="15.75" customHeight="1">
      <c r="L513" s="1086"/>
    </row>
    <row r="514" ht="15.75" customHeight="1">
      <c r="L514" s="1086"/>
    </row>
    <row r="515" ht="15.75" customHeight="1">
      <c r="L515" s="1086"/>
    </row>
    <row r="516" ht="15.75" customHeight="1">
      <c r="L516" s="1086"/>
    </row>
    <row r="517" ht="15.75" customHeight="1">
      <c r="L517" s="1086"/>
    </row>
    <row r="518" ht="15.75" customHeight="1">
      <c r="L518" s="1086"/>
    </row>
    <row r="519" ht="15.75" customHeight="1">
      <c r="L519" s="1086"/>
    </row>
    <row r="520" ht="15.75" customHeight="1">
      <c r="L520" s="1086"/>
    </row>
    <row r="521" ht="15.75" customHeight="1">
      <c r="L521" s="1086"/>
    </row>
    <row r="522" ht="15.75" customHeight="1">
      <c r="L522" s="1086"/>
    </row>
    <row r="523" ht="15.75" customHeight="1">
      <c r="L523" s="1086"/>
    </row>
    <row r="524" ht="15.75" customHeight="1">
      <c r="L524" s="1086"/>
    </row>
    <row r="525" ht="15.75" customHeight="1">
      <c r="L525" s="1086"/>
    </row>
    <row r="526" ht="15.75" customHeight="1">
      <c r="L526" s="1086"/>
    </row>
    <row r="527" ht="15.75" customHeight="1">
      <c r="L527" s="1086"/>
    </row>
    <row r="528" ht="15.75" customHeight="1">
      <c r="L528" s="1086"/>
    </row>
    <row r="529" ht="15.75" customHeight="1">
      <c r="L529" s="1086"/>
    </row>
    <row r="530" ht="15.75" customHeight="1">
      <c r="L530" s="1086"/>
    </row>
    <row r="531" ht="15.75" customHeight="1">
      <c r="L531" s="1086"/>
    </row>
    <row r="532" ht="15.75" customHeight="1">
      <c r="L532" s="1086"/>
    </row>
    <row r="533" ht="15.75" customHeight="1">
      <c r="L533" s="1086"/>
    </row>
    <row r="534" ht="15.75" customHeight="1">
      <c r="L534" s="1086"/>
    </row>
    <row r="535" ht="15.75" customHeight="1">
      <c r="L535" s="1086"/>
    </row>
    <row r="536" ht="15.75" customHeight="1">
      <c r="L536" s="1086"/>
    </row>
    <row r="537" ht="15.75" customHeight="1">
      <c r="L537" s="1086"/>
    </row>
    <row r="538" ht="15.75" customHeight="1">
      <c r="L538" s="1086"/>
    </row>
    <row r="539" ht="15.75" customHeight="1">
      <c r="L539" s="1086"/>
    </row>
    <row r="540" ht="15.75" customHeight="1">
      <c r="L540" s="1086"/>
    </row>
    <row r="541" ht="15.75" customHeight="1">
      <c r="L541" s="1086"/>
    </row>
    <row r="542" ht="15.75" customHeight="1">
      <c r="L542" s="1086"/>
    </row>
    <row r="543" ht="15.75" customHeight="1">
      <c r="L543" s="1086"/>
    </row>
    <row r="544" ht="15.75" customHeight="1">
      <c r="L544" s="1086"/>
    </row>
    <row r="545" ht="15.75" customHeight="1">
      <c r="L545" s="1086"/>
    </row>
    <row r="546" ht="15.75" customHeight="1">
      <c r="L546" s="1086"/>
    </row>
    <row r="547" ht="15.75" customHeight="1">
      <c r="L547" s="1086"/>
    </row>
    <row r="548" ht="15.75" customHeight="1">
      <c r="L548" s="1086"/>
    </row>
    <row r="549" ht="15.75" customHeight="1">
      <c r="L549" s="1086"/>
    </row>
    <row r="550" ht="15.75" customHeight="1">
      <c r="L550" s="1086"/>
    </row>
    <row r="551" ht="15.75" customHeight="1">
      <c r="L551" s="1086"/>
    </row>
    <row r="552" ht="15.75" customHeight="1">
      <c r="L552" s="1086"/>
    </row>
    <row r="553" ht="15.75" customHeight="1">
      <c r="L553" s="1086"/>
    </row>
    <row r="554" ht="15.75" customHeight="1">
      <c r="L554" s="1086"/>
    </row>
    <row r="555" ht="15.75" customHeight="1">
      <c r="L555" s="1086"/>
    </row>
    <row r="556" ht="15.75" customHeight="1">
      <c r="L556" s="1086"/>
    </row>
    <row r="557" ht="15.75" customHeight="1">
      <c r="L557" s="1086"/>
    </row>
    <row r="558" ht="15.75" customHeight="1">
      <c r="L558" s="1086"/>
    </row>
    <row r="559" ht="15.75" customHeight="1">
      <c r="L559" s="1086"/>
    </row>
    <row r="560" ht="15.75" customHeight="1">
      <c r="L560" s="1086"/>
    </row>
    <row r="561" ht="15.75" customHeight="1">
      <c r="L561" s="1086"/>
    </row>
    <row r="562" ht="15.75" customHeight="1">
      <c r="L562" s="1086"/>
    </row>
    <row r="563" ht="15.75" customHeight="1">
      <c r="L563" s="1086"/>
    </row>
    <row r="564" ht="15.75" customHeight="1">
      <c r="L564" s="1086"/>
    </row>
    <row r="565" ht="15.75" customHeight="1">
      <c r="L565" s="1086"/>
    </row>
    <row r="566" ht="15.75" customHeight="1">
      <c r="L566" s="1086"/>
    </row>
    <row r="567" ht="15.75" customHeight="1">
      <c r="L567" s="1086"/>
    </row>
    <row r="568" ht="15.75" customHeight="1">
      <c r="L568" s="1086"/>
    </row>
    <row r="569" ht="15.75" customHeight="1">
      <c r="L569" s="1086"/>
    </row>
    <row r="570" ht="15.75" customHeight="1">
      <c r="L570" s="1086"/>
    </row>
    <row r="571" ht="15.75" customHeight="1">
      <c r="L571" s="1086"/>
    </row>
    <row r="572" ht="15.75" customHeight="1">
      <c r="L572" s="1086"/>
    </row>
    <row r="573" ht="15.75" customHeight="1">
      <c r="L573" s="1086"/>
    </row>
    <row r="574" ht="15.75" customHeight="1">
      <c r="L574" s="1086"/>
    </row>
    <row r="575" ht="15.75" customHeight="1">
      <c r="L575" s="1086"/>
    </row>
    <row r="576" ht="15.75" customHeight="1">
      <c r="L576" s="1086"/>
    </row>
    <row r="577" ht="15.75" customHeight="1">
      <c r="L577" s="1086"/>
    </row>
    <row r="578" ht="15.75" customHeight="1">
      <c r="L578" s="1086"/>
    </row>
    <row r="579" ht="15.75" customHeight="1">
      <c r="L579" s="1086"/>
    </row>
    <row r="580" ht="15.75" customHeight="1">
      <c r="L580" s="1086"/>
    </row>
    <row r="581" ht="15.75" customHeight="1">
      <c r="L581" s="1086"/>
    </row>
    <row r="582" ht="15.75" customHeight="1">
      <c r="L582" s="1086"/>
    </row>
    <row r="583" ht="15.75" customHeight="1">
      <c r="L583" s="1086"/>
    </row>
    <row r="584" ht="15.75" customHeight="1">
      <c r="L584" s="1086"/>
    </row>
    <row r="585" ht="15.75" customHeight="1">
      <c r="L585" s="1086"/>
    </row>
    <row r="586" ht="15.75" customHeight="1">
      <c r="L586" s="1086"/>
    </row>
    <row r="587" ht="15.75" customHeight="1">
      <c r="L587" s="1086"/>
    </row>
    <row r="588" ht="15.75" customHeight="1">
      <c r="L588" s="1086"/>
    </row>
    <row r="589" ht="15.75" customHeight="1">
      <c r="L589" s="1086"/>
    </row>
    <row r="590" ht="15.75" customHeight="1">
      <c r="L590" s="1086"/>
    </row>
    <row r="591" ht="15.75" customHeight="1">
      <c r="L591" s="1086"/>
    </row>
    <row r="592" ht="15.75" customHeight="1">
      <c r="L592" s="1086"/>
    </row>
    <row r="593" ht="15.75" customHeight="1">
      <c r="L593" s="1086"/>
    </row>
    <row r="594" ht="15.75" customHeight="1">
      <c r="L594" s="1086"/>
    </row>
    <row r="595" ht="15.75" customHeight="1">
      <c r="L595" s="1086"/>
    </row>
    <row r="596" ht="15.75" customHeight="1">
      <c r="L596" s="1086"/>
    </row>
    <row r="597" ht="15.75" customHeight="1">
      <c r="L597" s="1086"/>
    </row>
    <row r="598" ht="15.75" customHeight="1">
      <c r="L598" s="1086"/>
    </row>
    <row r="599" ht="15.75" customHeight="1">
      <c r="L599" s="1086"/>
    </row>
    <row r="600" ht="15.75" customHeight="1">
      <c r="L600" s="1086"/>
    </row>
    <row r="601" ht="15.75" customHeight="1">
      <c r="L601" s="1086"/>
    </row>
    <row r="602" ht="15.75" customHeight="1">
      <c r="L602" s="1086"/>
    </row>
    <row r="603" ht="15.75" customHeight="1">
      <c r="L603" s="1086"/>
    </row>
    <row r="604" ht="15.75" customHeight="1">
      <c r="L604" s="1086"/>
    </row>
    <row r="605" ht="15.75" customHeight="1">
      <c r="L605" s="1086"/>
    </row>
    <row r="606" ht="15.75" customHeight="1">
      <c r="L606" s="1086"/>
    </row>
    <row r="607" ht="15.75" customHeight="1">
      <c r="L607" s="1086"/>
    </row>
    <row r="608" ht="15.75" customHeight="1">
      <c r="L608" s="1086"/>
    </row>
    <row r="609" ht="15.75" customHeight="1">
      <c r="L609" s="1086"/>
    </row>
    <row r="610" ht="15.75" customHeight="1">
      <c r="L610" s="1086"/>
    </row>
    <row r="611" ht="15.75" customHeight="1">
      <c r="L611" s="1086"/>
    </row>
    <row r="612" ht="15.75" customHeight="1">
      <c r="L612" s="1086"/>
    </row>
    <row r="613" ht="15.75" customHeight="1">
      <c r="L613" s="1086"/>
    </row>
    <row r="614" ht="15.75" customHeight="1">
      <c r="L614" s="1086"/>
    </row>
    <row r="615" ht="15.75" customHeight="1">
      <c r="L615" s="1086"/>
    </row>
    <row r="616" ht="15.75" customHeight="1">
      <c r="L616" s="1086"/>
    </row>
    <row r="617" ht="15.75" customHeight="1">
      <c r="L617" s="1086"/>
    </row>
    <row r="618" ht="15.75" customHeight="1">
      <c r="L618" s="1086"/>
    </row>
    <row r="619" ht="15.75" customHeight="1">
      <c r="L619" s="1086"/>
    </row>
    <row r="620" ht="15.75" customHeight="1">
      <c r="L620" s="1086"/>
    </row>
    <row r="621" ht="15.75" customHeight="1">
      <c r="L621" s="1086"/>
    </row>
    <row r="622" ht="15.75" customHeight="1">
      <c r="L622" s="1086"/>
    </row>
    <row r="623" ht="15.75" customHeight="1">
      <c r="L623" s="1086"/>
    </row>
    <row r="624" ht="15.75" customHeight="1">
      <c r="L624" s="1086"/>
    </row>
    <row r="625" ht="15.75" customHeight="1">
      <c r="L625" s="1086"/>
    </row>
    <row r="626" ht="15.75" customHeight="1">
      <c r="L626" s="1086"/>
    </row>
    <row r="627" ht="15.75" customHeight="1">
      <c r="L627" s="1086"/>
    </row>
    <row r="628" ht="15.75" customHeight="1">
      <c r="L628" s="1086"/>
    </row>
    <row r="629" ht="15.75" customHeight="1">
      <c r="L629" s="1086"/>
    </row>
    <row r="630" ht="15.75" customHeight="1">
      <c r="L630" s="1086"/>
    </row>
    <row r="631" ht="15.75" customHeight="1">
      <c r="L631" s="1086"/>
    </row>
    <row r="632" ht="15.75" customHeight="1">
      <c r="L632" s="1086"/>
    </row>
    <row r="633" ht="15.75" customHeight="1">
      <c r="L633" s="1086"/>
    </row>
    <row r="634" ht="15.75" customHeight="1">
      <c r="L634" s="1086"/>
    </row>
    <row r="635" ht="15.75" customHeight="1">
      <c r="L635" s="1086"/>
    </row>
    <row r="636" ht="15.75" customHeight="1">
      <c r="L636" s="1086"/>
    </row>
    <row r="637" ht="15.75" customHeight="1">
      <c r="L637" s="1086"/>
    </row>
    <row r="638" ht="15.75" customHeight="1">
      <c r="L638" s="1086"/>
    </row>
    <row r="639" ht="15.75" customHeight="1">
      <c r="L639" s="1086"/>
    </row>
    <row r="640" ht="15.75" customHeight="1">
      <c r="L640" s="1086"/>
    </row>
    <row r="641" ht="15.75" customHeight="1">
      <c r="L641" s="1086"/>
    </row>
    <row r="642" ht="15.75" customHeight="1">
      <c r="L642" s="1086"/>
    </row>
    <row r="643" ht="15.75" customHeight="1">
      <c r="L643" s="1086"/>
    </row>
    <row r="644" ht="15.75" customHeight="1">
      <c r="L644" s="1086"/>
    </row>
    <row r="645" ht="15.75" customHeight="1">
      <c r="L645" s="1086"/>
    </row>
    <row r="646" ht="15.75" customHeight="1">
      <c r="L646" s="1086"/>
    </row>
    <row r="647" ht="15.75" customHeight="1">
      <c r="L647" s="1086"/>
    </row>
    <row r="648" ht="15.75" customHeight="1">
      <c r="L648" s="1086"/>
    </row>
    <row r="649" ht="15.75" customHeight="1">
      <c r="L649" s="1086"/>
    </row>
    <row r="650" ht="15.75" customHeight="1">
      <c r="L650" s="1086"/>
    </row>
    <row r="651" ht="15.75" customHeight="1">
      <c r="L651" s="1086"/>
    </row>
    <row r="652" ht="15.75" customHeight="1">
      <c r="L652" s="1086"/>
    </row>
    <row r="653" ht="15.75" customHeight="1">
      <c r="L653" s="1086"/>
    </row>
    <row r="654" ht="15.75" customHeight="1">
      <c r="L654" s="1086"/>
    </row>
    <row r="655" ht="15.75" customHeight="1">
      <c r="L655" s="1086"/>
    </row>
    <row r="656" ht="15.75" customHeight="1">
      <c r="L656" s="1086"/>
    </row>
    <row r="657" ht="15.75" customHeight="1">
      <c r="L657" s="1086"/>
    </row>
    <row r="658" ht="15.75" customHeight="1">
      <c r="L658" s="1086"/>
    </row>
    <row r="659" ht="15.75" customHeight="1">
      <c r="L659" s="1086"/>
    </row>
    <row r="660" ht="15.75" customHeight="1">
      <c r="L660" s="1086"/>
    </row>
    <row r="661" ht="15.75" customHeight="1">
      <c r="L661" s="1086"/>
    </row>
    <row r="662" ht="15.75" customHeight="1">
      <c r="L662" s="1086"/>
    </row>
    <row r="663" ht="15.75" customHeight="1">
      <c r="L663" s="1086"/>
    </row>
    <row r="664" ht="15.75" customHeight="1">
      <c r="L664" s="1086"/>
    </row>
    <row r="665" ht="15.75" customHeight="1">
      <c r="L665" s="1086"/>
    </row>
    <row r="666" ht="15.75" customHeight="1">
      <c r="L666" s="1086"/>
    </row>
    <row r="667" ht="15.75" customHeight="1">
      <c r="L667" s="1086"/>
    </row>
    <row r="668" ht="15.75" customHeight="1">
      <c r="L668" s="1086"/>
    </row>
    <row r="669" ht="15.75" customHeight="1">
      <c r="L669" s="1086"/>
    </row>
    <row r="670" ht="15.75" customHeight="1">
      <c r="L670" s="1086"/>
    </row>
    <row r="671" ht="15.75" customHeight="1">
      <c r="L671" s="1086"/>
    </row>
    <row r="672" ht="15.75" customHeight="1">
      <c r="L672" s="1086"/>
    </row>
    <row r="673" ht="15.75" customHeight="1">
      <c r="L673" s="1086"/>
    </row>
    <row r="674" ht="15.75" customHeight="1">
      <c r="L674" s="1086"/>
    </row>
    <row r="675" ht="15.75" customHeight="1">
      <c r="L675" s="1086"/>
    </row>
    <row r="676" ht="15.75" customHeight="1">
      <c r="L676" s="1086"/>
    </row>
    <row r="677" ht="15.75" customHeight="1">
      <c r="L677" s="1086"/>
    </row>
    <row r="678" ht="15.75" customHeight="1">
      <c r="L678" s="1086"/>
    </row>
    <row r="679" ht="15.75" customHeight="1">
      <c r="L679" s="1086"/>
    </row>
    <row r="680" ht="15.75" customHeight="1">
      <c r="L680" s="1086"/>
    </row>
    <row r="681" ht="15.75" customHeight="1">
      <c r="L681" s="1086"/>
    </row>
    <row r="682" ht="15.75" customHeight="1">
      <c r="L682" s="1086"/>
    </row>
    <row r="683" ht="15.75" customHeight="1">
      <c r="L683" s="1086"/>
    </row>
    <row r="684" ht="15.75" customHeight="1">
      <c r="L684" s="1086"/>
    </row>
    <row r="685" ht="15.75" customHeight="1">
      <c r="L685" s="1086"/>
    </row>
    <row r="686" ht="15.75" customHeight="1">
      <c r="L686" s="1086"/>
    </row>
    <row r="687" ht="15.75" customHeight="1">
      <c r="L687" s="1086"/>
    </row>
    <row r="688" ht="15.75" customHeight="1">
      <c r="L688" s="1086"/>
    </row>
    <row r="689" ht="15.75" customHeight="1">
      <c r="L689" s="1086"/>
    </row>
    <row r="690" ht="15.75" customHeight="1">
      <c r="L690" s="1086"/>
    </row>
    <row r="691" ht="15.75" customHeight="1">
      <c r="L691" s="1086"/>
    </row>
    <row r="692" ht="15.75" customHeight="1">
      <c r="L692" s="1086"/>
    </row>
    <row r="693" ht="15.75" customHeight="1">
      <c r="L693" s="1086"/>
    </row>
    <row r="694" ht="15.75" customHeight="1">
      <c r="L694" s="1086"/>
    </row>
    <row r="695" ht="15.75" customHeight="1">
      <c r="L695" s="1086"/>
    </row>
    <row r="696" ht="15.75" customHeight="1">
      <c r="L696" s="1086"/>
    </row>
    <row r="697" ht="15.75" customHeight="1">
      <c r="L697" s="1086"/>
    </row>
    <row r="698" ht="15.75" customHeight="1">
      <c r="L698" s="1086"/>
    </row>
    <row r="699" ht="15.75" customHeight="1">
      <c r="L699" s="1086"/>
    </row>
    <row r="700" ht="15.75" customHeight="1">
      <c r="L700" s="1086"/>
    </row>
    <row r="701" ht="15.75" customHeight="1">
      <c r="L701" s="1086"/>
    </row>
    <row r="702" ht="15.75" customHeight="1">
      <c r="L702" s="1086"/>
    </row>
    <row r="703" ht="15.75" customHeight="1">
      <c r="L703" s="1086"/>
    </row>
    <row r="704" ht="15.75" customHeight="1">
      <c r="L704" s="1086"/>
    </row>
    <row r="705" ht="15.75" customHeight="1">
      <c r="L705" s="1086"/>
    </row>
    <row r="706" ht="15.75" customHeight="1">
      <c r="L706" s="1086"/>
    </row>
    <row r="707" ht="15.75" customHeight="1">
      <c r="L707" s="1086"/>
    </row>
    <row r="708" ht="15.75" customHeight="1">
      <c r="L708" s="1086"/>
    </row>
    <row r="709" ht="15.75" customHeight="1">
      <c r="L709" s="1086"/>
    </row>
    <row r="710" ht="15.75" customHeight="1">
      <c r="L710" s="1086"/>
    </row>
    <row r="711" ht="15.75" customHeight="1">
      <c r="L711" s="1086"/>
    </row>
    <row r="712" ht="15.75" customHeight="1">
      <c r="L712" s="1086"/>
    </row>
    <row r="713" ht="15.75" customHeight="1">
      <c r="L713" s="1086"/>
    </row>
    <row r="714" ht="15.75" customHeight="1">
      <c r="L714" s="1086"/>
    </row>
    <row r="715" ht="15.75" customHeight="1">
      <c r="L715" s="1086"/>
    </row>
    <row r="716" ht="15.75" customHeight="1">
      <c r="L716" s="1086"/>
    </row>
    <row r="717" ht="15.75" customHeight="1">
      <c r="L717" s="1086"/>
    </row>
    <row r="718" ht="15.75" customHeight="1">
      <c r="L718" s="1086"/>
    </row>
    <row r="719" ht="15.75" customHeight="1">
      <c r="L719" s="1086"/>
    </row>
    <row r="720" ht="15.75" customHeight="1">
      <c r="L720" s="1086"/>
    </row>
    <row r="721" ht="15.75" customHeight="1">
      <c r="L721" s="1086"/>
    </row>
    <row r="722" ht="15.75" customHeight="1">
      <c r="L722" s="1086"/>
    </row>
    <row r="723" ht="15.75" customHeight="1">
      <c r="L723" s="1086"/>
    </row>
    <row r="724" ht="15.75" customHeight="1">
      <c r="L724" s="1086"/>
    </row>
    <row r="725" ht="15.75" customHeight="1">
      <c r="L725" s="1086"/>
    </row>
    <row r="726" ht="15.75" customHeight="1">
      <c r="L726" s="1086"/>
    </row>
    <row r="727" ht="15.75" customHeight="1">
      <c r="L727" s="1086"/>
    </row>
    <row r="728" ht="15.75" customHeight="1">
      <c r="L728" s="1086"/>
    </row>
    <row r="729" ht="15.75" customHeight="1">
      <c r="L729" s="1086"/>
    </row>
    <row r="730" ht="15.75" customHeight="1">
      <c r="L730" s="1086"/>
    </row>
    <row r="731" ht="15.75" customHeight="1">
      <c r="L731" s="1086"/>
    </row>
    <row r="732" ht="15.75" customHeight="1">
      <c r="L732" s="1086"/>
    </row>
    <row r="733" ht="15.75" customHeight="1">
      <c r="L733" s="1086"/>
    </row>
    <row r="734" ht="15.75" customHeight="1">
      <c r="L734" s="1086"/>
    </row>
    <row r="735" ht="15.75" customHeight="1">
      <c r="L735" s="1086"/>
    </row>
    <row r="736" ht="15.75" customHeight="1">
      <c r="L736" s="1086"/>
    </row>
    <row r="737" ht="15.75" customHeight="1">
      <c r="L737" s="1086"/>
    </row>
    <row r="738" ht="15.75" customHeight="1">
      <c r="L738" s="1086"/>
    </row>
    <row r="739" ht="15.75" customHeight="1">
      <c r="L739" s="1086"/>
    </row>
    <row r="740" ht="15.75" customHeight="1">
      <c r="L740" s="1086"/>
    </row>
    <row r="741" ht="15.75" customHeight="1">
      <c r="L741" s="1086"/>
    </row>
    <row r="742" ht="15.75" customHeight="1">
      <c r="L742" s="1086"/>
    </row>
    <row r="743" ht="15.75" customHeight="1">
      <c r="L743" s="1086"/>
    </row>
    <row r="744" ht="15.75" customHeight="1">
      <c r="L744" s="1086"/>
    </row>
    <row r="745" ht="15.75" customHeight="1">
      <c r="L745" s="1086"/>
    </row>
    <row r="746" ht="15.75" customHeight="1">
      <c r="L746" s="1086"/>
    </row>
    <row r="747" ht="15.75" customHeight="1">
      <c r="L747" s="1086"/>
    </row>
    <row r="748" ht="15.75" customHeight="1">
      <c r="L748" s="1086"/>
    </row>
    <row r="749" ht="15.75" customHeight="1">
      <c r="L749" s="1086"/>
    </row>
    <row r="750" ht="15.75" customHeight="1">
      <c r="L750" s="1086"/>
    </row>
    <row r="751" ht="15.75" customHeight="1">
      <c r="L751" s="1086"/>
    </row>
    <row r="752" ht="15.75" customHeight="1">
      <c r="L752" s="1086"/>
    </row>
    <row r="753" ht="15.75" customHeight="1">
      <c r="L753" s="1086"/>
    </row>
    <row r="754" ht="15.75" customHeight="1">
      <c r="L754" s="1086"/>
    </row>
    <row r="755" ht="15.75" customHeight="1">
      <c r="L755" s="1086"/>
    </row>
    <row r="756" ht="15.75" customHeight="1">
      <c r="L756" s="1086"/>
    </row>
    <row r="757" ht="15.75" customHeight="1">
      <c r="L757" s="1086"/>
    </row>
    <row r="758" ht="15.75" customHeight="1">
      <c r="L758" s="1086"/>
    </row>
    <row r="759" ht="15.75" customHeight="1">
      <c r="L759" s="1086"/>
    </row>
    <row r="760" ht="15.75" customHeight="1">
      <c r="L760" s="1086"/>
    </row>
    <row r="761" ht="15.75" customHeight="1">
      <c r="L761" s="1086"/>
    </row>
    <row r="762" ht="15.75" customHeight="1">
      <c r="L762" s="1086"/>
    </row>
    <row r="763" ht="15.75" customHeight="1">
      <c r="L763" s="1086"/>
    </row>
    <row r="764" ht="15.75" customHeight="1">
      <c r="L764" s="1086"/>
    </row>
    <row r="765" ht="15.75" customHeight="1">
      <c r="L765" s="1086"/>
    </row>
    <row r="766" ht="15.75" customHeight="1">
      <c r="L766" s="1086"/>
    </row>
    <row r="767" ht="15.75" customHeight="1">
      <c r="L767" s="1086"/>
    </row>
    <row r="768" ht="15.75" customHeight="1">
      <c r="L768" s="1086"/>
    </row>
    <row r="769" ht="15.75" customHeight="1">
      <c r="L769" s="1086"/>
    </row>
    <row r="770" ht="15.75" customHeight="1">
      <c r="L770" s="1086"/>
    </row>
    <row r="771" ht="15.75" customHeight="1">
      <c r="L771" s="1086"/>
    </row>
    <row r="772" ht="15.75" customHeight="1">
      <c r="L772" s="1086"/>
    </row>
    <row r="773" ht="15.75" customHeight="1">
      <c r="L773" s="1086"/>
    </row>
    <row r="774" ht="15.75" customHeight="1">
      <c r="L774" s="1086"/>
    </row>
    <row r="775" ht="15.75" customHeight="1">
      <c r="L775" s="1086"/>
    </row>
    <row r="776" ht="15.75" customHeight="1">
      <c r="L776" s="1086"/>
    </row>
    <row r="777" ht="15.75" customHeight="1">
      <c r="L777" s="1086"/>
    </row>
    <row r="778" ht="15.75" customHeight="1">
      <c r="L778" s="1086"/>
    </row>
    <row r="779" ht="15.75" customHeight="1">
      <c r="L779" s="1086"/>
    </row>
    <row r="780" ht="15.75" customHeight="1">
      <c r="L780" s="1086"/>
    </row>
    <row r="781" ht="15.75" customHeight="1">
      <c r="L781" s="1086"/>
    </row>
    <row r="782" ht="15.75" customHeight="1">
      <c r="L782" s="1086"/>
    </row>
    <row r="783" ht="15.75" customHeight="1">
      <c r="L783" s="1086"/>
    </row>
    <row r="784" ht="15.75" customHeight="1">
      <c r="L784" s="1086"/>
    </row>
    <row r="785" ht="15.75" customHeight="1">
      <c r="L785" s="1086"/>
    </row>
    <row r="786" ht="15.75" customHeight="1">
      <c r="L786" s="1086"/>
    </row>
    <row r="787" ht="15.75" customHeight="1">
      <c r="L787" s="1086"/>
    </row>
    <row r="788" ht="15.75" customHeight="1">
      <c r="L788" s="1086"/>
    </row>
    <row r="789" ht="15.75" customHeight="1">
      <c r="L789" s="1086"/>
    </row>
    <row r="790" ht="15.75" customHeight="1">
      <c r="L790" s="1086"/>
    </row>
    <row r="791" ht="15.75" customHeight="1">
      <c r="L791" s="1086"/>
    </row>
    <row r="792" ht="15.75" customHeight="1">
      <c r="L792" s="1086"/>
    </row>
    <row r="793" ht="15.75" customHeight="1">
      <c r="L793" s="1086"/>
    </row>
    <row r="794" ht="15.75" customHeight="1">
      <c r="L794" s="1086"/>
    </row>
    <row r="795" ht="15.75" customHeight="1">
      <c r="L795" s="1086"/>
    </row>
    <row r="796" ht="15.75" customHeight="1">
      <c r="L796" s="1086"/>
    </row>
    <row r="797" ht="15.75" customHeight="1">
      <c r="L797" s="1086"/>
    </row>
    <row r="798" ht="15.75" customHeight="1">
      <c r="L798" s="1086"/>
    </row>
    <row r="799" ht="15.75" customHeight="1">
      <c r="L799" s="1086"/>
    </row>
    <row r="800" ht="15.75" customHeight="1">
      <c r="L800" s="1086"/>
    </row>
    <row r="801" ht="15.75" customHeight="1">
      <c r="L801" s="1086"/>
    </row>
    <row r="802" ht="15.75" customHeight="1">
      <c r="L802" s="1086"/>
    </row>
    <row r="803" ht="15.75" customHeight="1">
      <c r="L803" s="1086"/>
    </row>
    <row r="804" ht="15.75" customHeight="1">
      <c r="L804" s="1086"/>
    </row>
    <row r="805" ht="15.75" customHeight="1">
      <c r="L805" s="1086"/>
    </row>
    <row r="806" ht="15.75" customHeight="1">
      <c r="L806" s="1086"/>
    </row>
    <row r="807" ht="15.75" customHeight="1">
      <c r="L807" s="1086"/>
    </row>
    <row r="808" ht="15.75" customHeight="1">
      <c r="L808" s="1086"/>
    </row>
    <row r="809" ht="15.75" customHeight="1">
      <c r="L809" s="1086"/>
    </row>
    <row r="810" ht="15.75" customHeight="1">
      <c r="L810" s="1086"/>
    </row>
    <row r="811" ht="15.75" customHeight="1">
      <c r="L811" s="1086"/>
    </row>
    <row r="812" ht="15.75" customHeight="1">
      <c r="L812" s="1086"/>
    </row>
    <row r="813" ht="15.75" customHeight="1">
      <c r="L813" s="1086"/>
    </row>
    <row r="814" ht="15.75" customHeight="1">
      <c r="L814" s="1086"/>
    </row>
    <row r="815" ht="15.75" customHeight="1">
      <c r="L815" s="1086"/>
    </row>
    <row r="816" ht="15.75" customHeight="1">
      <c r="L816" s="1086"/>
    </row>
    <row r="817" ht="15.75" customHeight="1">
      <c r="L817" s="1086"/>
    </row>
    <row r="818" ht="15.75" customHeight="1">
      <c r="L818" s="1086"/>
    </row>
    <row r="819" ht="15.75" customHeight="1">
      <c r="L819" s="1086"/>
    </row>
    <row r="820" ht="15.75" customHeight="1">
      <c r="L820" s="1086"/>
    </row>
    <row r="821" ht="15.75" customHeight="1">
      <c r="L821" s="1086"/>
    </row>
    <row r="822" ht="15.75" customHeight="1">
      <c r="L822" s="1086"/>
    </row>
    <row r="823" ht="15.75" customHeight="1">
      <c r="L823" s="1086"/>
    </row>
    <row r="824" ht="15.75" customHeight="1">
      <c r="L824" s="1086"/>
    </row>
    <row r="825" ht="15.75" customHeight="1">
      <c r="L825" s="1086"/>
    </row>
    <row r="826" ht="15.75" customHeight="1">
      <c r="L826" s="1086"/>
    </row>
    <row r="827" ht="15.75" customHeight="1">
      <c r="L827" s="1086"/>
    </row>
    <row r="828" ht="15.75" customHeight="1">
      <c r="L828" s="1086"/>
    </row>
    <row r="829" ht="15.75" customHeight="1">
      <c r="L829" s="1086"/>
    </row>
    <row r="830" ht="15.75" customHeight="1">
      <c r="L830" s="1086"/>
    </row>
    <row r="831" ht="15.75" customHeight="1">
      <c r="L831" s="1086"/>
    </row>
    <row r="832" ht="15.75" customHeight="1">
      <c r="L832" s="1086"/>
    </row>
    <row r="833" ht="15.75" customHeight="1">
      <c r="L833" s="1086"/>
    </row>
    <row r="834" ht="15.75" customHeight="1">
      <c r="L834" s="1086"/>
    </row>
    <row r="835" ht="15.75" customHeight="1">
      <c r="L835" s="1086"/>
    </row>
    <row r="836" ht="15.75" customHeight="1">
      <c r="L836" s="1086"/>
    </row>
    <row r="837" ht="15.75" customHeight="1">
      <c r="L837" s="1086"/>
    </row>
    <row r="838" ht="15.75" customHeight="1">
      <c r="L838" s="1086"/>
    </row>
    <row r="839" ht="15.75" customHeight="1">
      <c r="L839" s="1086"/>
    </row>
    <row r="840" ht="15.75" customHeight="1">
      <c r="L840" s="1086"/>
    </row>
    <row r="841" ht="15.75" customHeight="1">
      <c r="L841" s="1086"/>
    </row>
    <row r="842" ht="15.75" customHeight="1">
      <c r="L842" s="1086"/>
    </row>
    <row r="843" ht="15.75" customHeight="1">
      <c r="L843" s="1086"/>
    </row>
    <row r="844" ht="15.75" customHeight="1">
      <c r="L844" s="1086"/>
    </row>
    <row r="845" ht="15.75" customHeight="1">
      <c r="L845" s="1086"/>
    </row>
    <row r="846" ht="15.75" customHeight="1">
      <c r="L846" s="1086"/>
    </row>
    <row r="847" ht="15.75" customHeight="1">
      <c r="L847" s="1086"/>
    </row>
    <row r="848" ht="15.75" customHeight="1">
      <c r="L848" s="1086"/>
    </row>
    <row r="849" ht="15.75" customHeight="1">
      <c r="L849" s="1086"/>
    </row>
    <row r="850" ht="15.75" customHeight="1">
      <c r="L850" s="1086"/>
    </row>
    <row r="851" ht="15.75" customHeight="1">
      <c r="L851" s="1086"/>
    </row>
    <row r="852" ht="15.75" customHeight="1">
      <c r="L852" s="1086"/>
    </row>
    <row r="853" ht="15.75" customHeight="1">
      <c r="L853" s="1086"/>
    </row>
    <row r="854" ht="15.75" customHeight="1">
      <c r="L854" s="1086"/>
    </row>
    <row r="855" ht="15.75" customHeight="1">
      <c r="L855" s="1086"/>
    </row>
    <row r="856" ht="15.75" customHeight="1">
      <c r="L856" s="1086"/>
    </row>
    <row r="857" ht="15.75" customHeight="1">
      <c r="L857" s="1086"/>
    </row>
    <row r="858" ht="15.75" customHeight="1">
      <c r="L858" s="1086"/>
    </row>
    <row r="859" ht="15.75" customHeight="1">
      <c r="L859" s="1086"/>
    </row>
    <row r="860" ht="15.75" customHeight="1">
      <c r="L860" s="1086"/>
    </row>
    <row r="861" ht="15.75" customHeight="1">
      <c r="L861" s="1086"/>
    </row>
    <row r="862" ht="15.75" customHeight="1">
      <c r="L862" s="1086"/>
    </row>
    <row r="863" ht="15.75" customHeight="1">
      <c r="L863" s="1086"/>
    </row>
    <row r="864" ht="15.75" customHeight="1">
      <c r="L864" s="1086"/>
    </row>
    <row r="865" ht="15.75" customHeight="1">
      <c r="L865" s="1086"/>
    </row>
    <row r="866" ht="15.75" customHeight="1">
      <c r="L866" s="1086"/>
    </row>
    <row r="867" ht="15.75" customHeight="1">
      <c r="L867" s="1086"/>
    </row>
    <row r="868" ht="15.75" customHeight="1">
      <c r="L868" s="1086"/>
    </row>
    <row r="869" ht="15.75" customHeight="1">
      <c r="L869" s="1086"/>
    </row>
    <row r="870" ht="15.75" customHeight="1">
      <c r="L870" s="1086"/>
    </row>
    <row r="871" ht="15.75" customHeight="1">
      <c r="L871" s="1086"/>
    </row>
    <row r="872" ht="15.75" customHeight="1">
      <c r="L872" s="1086"/>
    </row>
    <row r="873" ht="15.75" customHeight="1">
      <c r="L873" s="1086"/>
    </row>
    <row r="874" ht="15.75" customHeight="1">
      <c r="L874" s="1086"/>
    </row>
    <row r="875" ht="15.75" customHeight="1">
      <c r="L875" s="1086"/>
    </row>
    <row r="876" ht="15.75" customHeight="1">
      <c r="L876" s="1086"/>
    </row>
    <row r="877" ht="15.75" customHeight="1">
      <c r="L877" s="1086"/>
    </row>
    <row r="878" ht="15.75" customHeight="1">
      <c r="L878" s="1086"/>
    </row>
    <row r="879" ht="15.75" customHeight="1">
      <c r="L879" s="1086"/>
    </row>
    <row r="880" ht="15.75" customHeight="1">
      <c r="L880" s="1086"/>
    </row>
    <row r="881" ht="15.75" customHeight="1">
      <c r="L881" s="1086"/>
    </row>
    <row r="882" ht="15.75" customHeight="1">
      <c r="L882" s="1086"/>
    </row>
    <row r="883" ht="15.75" customHeight="1">
      <c r="L883" s="1086"/>
    </row>
    <row r="884" ht="15.75" customHeight="1">
      <c r="L884" s="1086"/>
    </row>
    <row r="885" ht="15.75" customHeight="1">
      <c r="L885" s="1086"/>
    </row>
    <row r="886" ht="15.75" customHeight="1">
      <c r="L886" s="1086"/>
    </row>
    <row r="887" ht="15.75" customHeight="1">
      <c r="L887" s="1086"/>
    </row>
    <row r="888" ht="15.75" customHeight="1">
      <c r="L888" s="1086"/>
    </row>
    <row r="889" ht="15.75" customHeight="1">
      <c r="L889" s="1086"/>
    </row>
    <row r="890" ht="15.75" customHeight="1">
      <c r="L890" s="1086"/>
    </row>
    <row r="891" ht="15.75" customHeight="1">
      <c r="L891" s="1086"/>
    </row>
    <row r="892" ht="15.75" customHeight="1">
      <c r="L892" s="1086"/>
    </row>
    <row r="893" ht="15.75" customHeight="1">
      <c r="L893" s="1086"/>
    </row>
    <row r="894" ht="15.75" customHeight="1">
      <c r="L894" s="1086"/>
    </row>
    <row r="895" ht="15.75" customHeight="1">
      <c r="L895" s="1086"/>
    </row>
    <row r="896" ht="15.75" customHeight="1">
      <c r="L896" s="1086"/>
    </row>
    <row r="897" ht="15.75" customHeight="1">
      <c r="L897" s="1086"/>
    </row>
    <row r="898" ht="15.75" customHeight="1">
      <c r="L898" s="1086"/>
    </row>
    <row r="899" ht="15.75" customHeight="1">
      <c r="L899" s="1086"/>
    </row>
    <row r="900" ht="15.75" customHeight="1">
      <c r="L900" s="1086"/>
    </row>
    <row r="901" ht="15.75" customHeight="1">
      <c r="L901" s="1086"/>
    </row>
    <row r="902" ht="15.75" customHeight="1">
      <c r="L902" s="1086"/>
    </row>
    <row r="903" ht="15.75" customHeight="1">
      <c r="L903" s="1086"/>
    </row>
    <row r="904" ht="15.75" customHeight="1">
      <c r="L904" s="1086"/>
    </row>
    <row r="905" ht="15.75" customHeight="1">
      <c r="L905" s="1086"/>
    </row>
    <row r="906" ht="15.75" customHeight="1">
      <c r="L906" s="1086"/>
    </row>
    <row r="907" ht="15.75" customHeight="1">
      <c r="L907" s="1086"/>
    </row>
    <row r="908" ht="15.75" customHeight="1">
      <c r="L908" s="1086"/>
    </row>
    <row r="909" ht="15.75" customHeight="1">
      <c r="L909" s="1086"/>
    </row>
    <row r="910" ht="15.75" customHeight="1">
      <c r="L910" s="1086"/>
    </row>
    <row r="911" ht="15.75" customHeight="1">
      <c r="L911" s="1086"/>
    </row>
    <row r="912" ht="15.75" customHeight="1">
      <c r="L912" s="1086"/>
    </row>
    <row r="913" ht="15.75" customHeight="1">
      <c r="L913" s="1086"/>
    </row>
    <row r="914" ht="15.75" customHeight="1">
      <c r="L914" s="1086"/>
    </row>
    <row r="915" ht="15.75" customHeight="1">
      <c r="L915" s="1086"/>
    </row>
    <row r="916" ht="15.75" customHeight="1">
      <c r="L916" s="1086"/>
    </row>
    <row r="917" ht="15.75" customHeight="1">
      <c r="L917" s="1086"/>
    </row>
    <row r="918" ht="15.75" customHeight="1">
      <c r="L918" s="1086"/>
    </row>
    <row r="919" ht="15.75" customHeight="1">
      <c r="L919" s="1086"/>
    </row>
    <row r="920" ht="15.75" customHeight="1">
      <c r="L920" s="1086"/>
    </row>
    <row r="921" ht="15.75" customHeight="1">
      <c r="L921" s="1086"/>
    </row>
    <row r="922" ht="15.75" customHeight="1">
      <c r="L922" s="1086"/>
    </row>
    <row r="923" ht="15.75" customHeight="1">
      <c r="L923" s="1086"/>
    </row>
    <row r="924" ht="15.75" customHeight="1">
      <c r="L924" s="1086"/>
    </row>
    <row r="925" ht="15.75" customHeight="1">
      <c r="L925" s="1086"/>
    </row>
    <row r="926" ht="15.75" customHeight="1">
      <c r="L926" s="1086"/>
    </row>
    <row r="927" ht="15.75" customHeight="1">
      <c r="L927" s="1086"/>
    </row>
    <row r="928" ht="15.75" customHeight="1">
      <c r="L928" s="1086"/>
    </row>
    <row r="929" ht="15.75" customHeight="1">
      <c r="L929" s="1086"/>
    </row>
    <row r="930" ht="15.75" customHeight="1">
      <c r="L930" s="1086"/>
    </row>
    <row r="931" ht="15.75" customHeight="1">
      <c r="L931" s="1086"/>
    </row>
    <row r="932" ht="15.75" customHeight="1">
      <c r="L932" s="1086"/>
    </row>
    <row r="933" ht="15.75" customHeight="1">
      <c r="L933" s="1086"/>
    </row>
    <row r="934" ht="15.75" customHeight="1">
      <c r="L934" s="1086"/>
    </row>
    <row r="935" ht="15.75" customHeight="1">
      <c r="L935" s="1086"/>
    </row>
    <row r="936" ht="15.75" customHeight="1">
      <c r="L936" s="1086"/>
    </row>
    <row r="937" ht="15.75" customHeight="1">
      <c r="L937" s="1086"/>
    </row>
    <row r="938" ht="15.75" customHeight="1">
      <c r="L938" s="1086"/>
    </row>
    <row r="939" ht="15.75" customHeight="1">
      <c r="L939" s="1086"/>
    </row>
    <row r="940" ht="15.75" customHeight="1">
      <c r="L940" s="1086"/>
    </row>
    <row r="941" ht="15.75" customHeight="1">
      <c r="L941" s="1086"/>
    </row>
    <row r="942" ht="15.75" customHeight="1">
      <c r="L942" s="1086"/>
    </row>
    <row r="943" ht="15.75" customHeight="1">
      <c r="L943" s="1086"/>
    </row>
    <row r="944" ht="15.75" customHeight="1">
      <c r="L944" s="1086"/>
    </row>
    <row r="945" ht="15.75" customHeight="1">
      <c r="L945" s="1086"/>
    </row>
    <row r="946" ht="15.75" customHeight="1">
      <c r="L946" s="1086"/>
    </row>
    <row r="947" ht="15.75" customHeight="1">
      <c r="L947" s="1086"/>
    </row>
    <row r="948" ht="15.75" customHeight="1">
      <c r="L948" s="1086"/>
    </row>
    <row r="949" ht="15.75" customHeight="1">
      <c r="L949" s="1086"/>
    </row>
    <row r="950" ht="15.75" customHeight="1">
      <c r="L950" s="1086"/>
    </row>
    <row r="951" ht="15.75" customHeight="1">
      <c r="L951" s="1086"/>
    </row>
    <row r="952" ht="15.75" customHeight="1">
      <c r="L952" s="1086"/>
    </row>
    <row r="953" ht="15.75" customHeight="1">
      <c r="L953" s="1086"/>
    </row>
    <row r="954" ht="15.75" customHeight="1">
      <c r="L954" s="1086"/>
    </row>
    <row r="955" ht="15.75" customHeight="1">
      <c r="L955" s="1086"/>
    </row>
    <row r="956" ht="15.75" customHeight="1">
      <c r="L956" s="1086"/>
    </row>
    <row r="957" ht="15.75" customHeight="1">
      <c r="L957" s="1086"/>
    </row>
    <row r="958" ht="15.75" customHeight="1">
      <c r="L958" s="1086"/>
    </row>
    <row r="959" ht="15.75" customHeight="1">
      <c r="L959" s="1086"/>
    </row>
    <row r="960" ht="15.75" customHeight="1">
      <c r="L960" s="1086"/>
    </row>
    <row r="961" ht="15.75" customHeight="1">
      <c r="L961" s="1086"/>
    </row>
    <row r="962" ht="15.75" customHeight="1">
      <c r="L962" s="1086"/>
    </row>
    <row r="963" ht="15.75" customHeight="1">
      <c r="L963" s="1086"/>
    </row>
    <row r="964" ht="15.75" customHeight="1">
      <c r="L964" s="1086"/>
    </row>
    <row r="965" ht="15.75" customHeight="1">
      <c r="L965" s="1086"/>
    </row>
    <row r="966" ht="15.75" customHeight="1">
      <c r="L966" s="1086"/>
    </row>
    <row r="967" ht="15.75" customHeight="1">
      <c r="L967" s="1086"/>
    </row>
    <row r="968" ht="15.75" customHeight="1">
      <c r="L968" s="1086"/>
    </row>
    <row r="969" ht="15.75" customHeight="1">
      <c r="L969" s="1086"/>
    </row>
    <row r="970" ht="15.75" customHeight="1">
      <c r="L970" s="1086"/>
    </row>
    <row r="971" ht="15.75" customHeight="1">
      <c r="L971" s="1086"/>
    </row>
    <row r="972" ht="15.75" customHeight="1">
      <c r="L972" s="1086"/>
    </row>
    <row r="973" ht="15.75" customHeight="1">
      <c r="L973" s="1086"/>
    </row>
    <row r="974" ht="15.75" customHeight="1">
      <c r="L974" s="1086"/>
    </row>
    <row r="975" ht="15.75" customHeight="1">
      <c r="L975" s="1086"/>
    </row>
    <row r="976" ht="15.75" customHeight="1">
      <c r="L976" s="1086"/>
    </row>
    <row r="977" ht="15.75" customHeight="1">
      <c r="L977" s="1086"/>
    </row>
    <row r="978" ht="15.75" customHeight="1">
      <c r="L978" s="1086"/>
    </row>
    <row r="979" ht="15.75" customHeight="1">
      <c r="L979" s="1086"/>
    </row>
    <row r="980" ht="15.75" customHeight="1">
      <c r="L980" s="1086"/>
    </row>
    <row r="981" ht="15.75" customHeight="1">
      <c r="L981" s="1086"/>
    </row>
    <row r="982" ht="15.75" customHeight="1">
      <c r="L982" s="1086"/>
    </row>
    <row r="983" ht="15.75" customHeight="1">
      <c r="L983" s="1086"/>
    </row>
    <row r="984" ht="15.75" customHeight="1">
      <c r="L984" s="1086"/>
    </row>
    <row r="985" ht="15.75" customHeight="1">
      <c r="L985" s="1086"/>
    </row>
    <row r="986" ht="15.75" customHeight="1">
      <c r="L986" s="1086"/>
    </row>
    <row r="987" ht="15.75" customHeight="1">
      <c r="L987" s="1086"/>
    </row>
    <row r="988" ht="15.75" customHeight="1">
      <c r="L988" s="1086"/>
    </row>
    <row r="989" ht="15.75" customHeight="1">
      <c r="L989" s="1086"/>
    </row>
    <row r="990" ht="15.75" customHeight="1">
      <c r="L990" s="1086"/>
    </row>
    <row r="991" ht="15.75" customHeight="1">
      <c r="L991" s="1086"/>
    </row>
    <row r="992" ht="15.75" customHeight="1">
      <c r="L992" s="1086"/>
    </row>
    <row r="993" ht="15.75" customHeight="1">
      <c r="L993" s="1086"/>
    </row>
    <row r="994" ht="15.75" customHeight="1">
      <c r="L994" s="1086"/>
    </row>
    <row r="995" ht="15.75" customHeight="1">
      <c r="L995" s="1086"/>
    </row>
    <row r="996" ht="15.75" customHeight="1">
      <c r="L996" s="1086"/>
    </row>
    <row r="997" ht="15.75" customHeight="1">
      <c r="L997" s="1086"/>
    </row>
    <row r="998" ht="15.75" customHeight="1">
      <c r="L998" s="1086"/>
    </row>
    <row r="999" ht="15.75" customHeight="1">
      <c r="L999" s="1086"/>
    </row>
    <row r="1000" ht="15.75" customHeight="1">
      <c r="L1000" s="1086"/>
    </row>
  </sheetData>
  <mergeCells count="24">
    <mergeCell ref="A4:I4"/>
    <mergeCell ref="A5:I5"/>
    <mergeCell ref="A6:I6"/>
    <mergeCell ref="A10:C12"/>
    <mergeCell ref="D10:E10"/>
    <mergeCell ref="G10:I10"/>
    <mergeCell ref="D11:E11"/>
    <mergeCell ref="A47:J47"/>
    <mergeCell ref="A49:C51"/>
    <mergeCell ref="D49:E49"/>
    <mergeCell ref="G49:I49"/>
    <mergeCell ref="D50:E50"/>
    <mergeCell ref="A85:J85"/>
    <mergeCell ref="A87:C89"/>
    <mergeCell ref="D88:E88"/>
    <mergeCell ref="I114:J114"/>
    <mergeCell ref="I115:J115"/>
    <mergeCell ref="D87:E87"/>
    <mergeCell ref="G87:I87"/>
    <mergeCell ref="B100:C100"/>
    <mergeCell ref="B114:C114"/>
    <mergeCell ref="D114:G114"/>
    <mergeCell ref="B115:C115"/>
    <mergeCell ref="D115:G115"/>
  </mergeCells>
  <printOptions/>
  <pageMargins bottom="0.5905511811023622" footer="0.0" header="0.0" left="1.1023622047244095" right="0.11811023622047244" top="0.7480314960629921"/>
  <pageSetup orientation="landscape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5"/>
    <col customWidth="1" min="2" max="2" width="21.13"/>
    <col customWidth="1" min="3" max="3" width="24.13"/>
    <col customWidth="1" min="4" max="4" width="0.88"/>
    <col customWidth="1" min="5" max="5" width="10.0"/>
    <col customWidth="1" min="6" max="6" width="12.38"/>
    <col customWidth="1" hidden="1" min="7" max="7" width="14.0"/>
    <col customWidth="1" hidden="1" min="8" max="8" width="13.88"/>
    <col customWidth="1" min="9" max="11" width="12.75"/>
    <col customWidth="1" min="12" max="12" width="6.5"/>
    <col customWidth="1" min="13" max="13" width="12.5"/>
    <col customWidth="1" min="14" max="14" width="15.13"/>
    <col customWidth="1" min="15" max="15" width="1.5"/>
    <col customWidth="1" min="16" max="16" width="14.88"/>
    <col customWidth="1" min="17" max="17" width="21.88"/>
    <col customWidth="1" min="18" max="18" width="8.0"/>
    <col customWidth="1" min="19" max="19" width="9.88"/>
    <col customWidth="1" min="20" max="26" width="7.63"/>
  </cols>
  <sheetData>
    <row r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>
      <c r="E7" s="259"/>
      <c r="L7" s="1132"/>
      <c r="M7" s="1132"/>
      <c r="N7" s="1132"/>
      <c r="O7" s="1132"/>
      <c r="P7" s="1132"/>
      <c r="Q7" s="1132"/>
      <c r="R7" s="1132"/>
      <c r="S7" s="1132"/>
    </row>
    <row r="8">
      <c r="E8" s="259"/>
      <c r="L8" s="1132"/>
      <c r="M8" s="1132"/>
      <c r="N8" s="1132"/>
      <c r="O8" s="1132"/>
      <c r="P8" s="1132"/>
      <c r="Q8" s="1132"/>
      <c r="R8" s="1132"/>
      <c r="S8" s="1132"/>
    </row>
    <row r="9" ht="15.0" customHeight="1">
      <c r="A9" s="111" t="s">
        <v>1021</v>
      </c>
      <c r="B9" s="2"/>
      <c r="C9" s="2"/>
      <c r="D9" s="2"/>
      <c r="E9" s="3"/>
      <c r="F9" s="2"/>
      <c r="G9" s="3"/>
      <c r="H9" s="3"/>
      <c r="I9" s="3"/>
      <c r="J9" s="3"/>
      <c r="K9" s="3"/>
      <c r="L9" s="1132"/>
      <c r="M9" s="1132"/>
      <c r="N9" s="1132"/>
      <c r="O9" s="1132"/>
      <c r="P9" s="1132"/>
      <c r="Q9" s="1132"/>
      <c r="R9" s="1132"/>
      <c r="S9" s="1132"/>
    </row>
    <row r="10" ht="15.0" customHeight="1">
      <c r="A10" s="11" t="s">
        <v>364</v>
      </c>
      <c r="B10" s="12"/>
      <c r="C10" s="13"/>
      <c r="D10" s="637" t="s">
        <v>7</v>
      </c>
      <c r="E10" s="13"/>
      <c r="F10" s="14" t="s">
        <v>8</v>
      </c>
      <c r="G10" s="15" t="s">
        <v>9</v>
      </c>
      <c r="H10" s="12"/>
      <c r="I10" s="13"/>
      <c r="J10" s="14" t="s">
        <v>10</v>
      </c>
      <c r="K10" s="93"/>
      <c r="L10" s="1132"/>
      <c r="M10" s="463" t="s">
        <v>1022</v>
      </c>
      <c r="N10" s="1132"/>
      <c r="O10" s="1132"/>
      <c r="P10" s="1132"/>
      <c r="Q10" s="1132"/>
      <c r="R10" s="1132"/>
      <c r="S10" s="1132"/>
    </row>
    <row r="11" ht="12.0" customHeight="1">
      <c r="A11" s="18"/>
      <c r="C11" s="19"/>
      <c r="D11" s="72" t="s">
        <v>11</v>
      </c>
      <c r="E11" s="19"/>
      <c r="F11" s="21" t="s">
        <v>12</v>
      </c>
      <c r="G11" s="21" t="s">
        <v>13</v>
      </c>
      <c r="H11" s="22" t="s">
        <v>14</v>
      </c>
      <c r="I11" s="21" t="s">
        <v>15</v>
      </c>
      <c r="J11" s="21" t="s">
        <v>16</v>
      </c>
      <c r="K11" s="66"/>
      <c r="L11" s="1133"/>
      <c r="M11" s="1134" t="s">
        <v>1023</v>
      </c>
      <c r="N11" s="1135"/>
      <c r="O11" s="1133"/>
      <c r="P11" s="1133"/>
      <c r="Q11" s="1133"/>
      <c r="R11" s="1133"/>
      <c r="S11" s="1133"/>
      <c r="T11" s="273"/>
      <c r="U11" s="273"/>
      <c r="V11" s="273"/>
      <c r="W11" s="273"/>
      <c r="X11" s="273"/>
      <c r="Y11" s="273"/>
      <c r="Z11" s="273"/>
    </row>
    <row r="12" ht="13.5" customHeight="1">
      <c r="A12" s="23"/>
      <c r="B12" s="24"/>
      <c r="C12" s="25"/>
      <c r="D12" s="638"/>
      <c r="E12" s="639"/>
      <c r="F12" s="26" t="s">
        <v>17</v>
      </c>
      <c r="G12" s="27" t="s">
        <v>17</v>
      </c>
      <c r="H12" s="27" t="s">
        <v>18</v>
      </c>
      <c r="I12" s="27" t="s">
        <v>18</v>
      </c>
      <c r="J12" s="27" t="s">
        <v>18</v>
      </c>
      <c r="K12" s="66"/>
      <c r="L12" s="1132"/>
      <c r="M12" s="1086">
        <v>24.0</v>
      </c>
      <c r="N12" s="1132"/>
      <c r="O12" s="1132"/>
      <c r="P12" s="1136"/>
      <c r="Q12" s="1137"/>
      <c r="R12" s="1132"/>
      <c r="S12" s="10"/>
    </row>
    <row r="13" ht="15.0" customHeight="1">
      <c r="A13" s="56" t="s">
        <v>20</v>
      </c>
      <c r="B13" s="235"/>
      <c r="C13" s="2"/>
      <c r="D13" s="114"/>
      <c r="E13" s="641"/>
      <c r="F13" s="529"/>
      <c r="G13" s="1138"/>
      <c r="H13" s="343"/>
      <c r="I13" s="343"/>
      <c r="J13" s="343"/>
      <c r="K13" s="344"/>
      <c r="L13" s="1132"/>
      <c r="M13" s="1137"/>
      <c r="N13" s="1137"/>
      <c r="O13" s="1132"/>
      <c r="P13" s="1137"/>
      <c r="Q13" s="1137"/>
      <c r="R13" s="1132"/>
      <c r="S13" s="1132"/>
    </row>
    <row r="14" ht="12.75" customHeight="1">
      <c r="A14" s="56"/>
      <c r="B14" s="9" t="s">
        <v>1024</v>
      </c>
      <c r="C14" s="2"/>
      <c r="D14" s="114"/>
      <c r="E14" s="641"/>
      <c r="F14" s="529"/>
      <c r="G14" s="812"/>
      <c r="H14" s="343"/>
      <c r="I14" s="343"/>
      <c r="J14" s="343"/>
      <c r="K14" s="344"/>
      <c r="L14" s="1132"/>
      <c r="M14" s="1137"/>
      <c r="N14" s="1137"/>
      <c r="O14" s="1132"/>
      <c r="P14" s="1137"/>
      <c r="Q14" s="1132"/>
      <c r="R14" s="1132"/>
      <c r="S14" s="1132"/>
    </row>
    <row r="15" ht="12.75" customHeight="1">
      <c r="A15" s="114"/>
      <c r="B15" s="2" t="s">
        <v>24</v>
      </c>
      <c r="C15" s="147"/>
      <c r="D15" s="2"/>
      <c r="E15" s="509" t="s">
        <v>25</v>
      </c>
      <c r="F15" s="58">
        <v>6583773.04</v>
      </c>
      <c r="G15" s="58">
        <v>2600041.65</v>
      </c>
      <c r="H15" s="58">
        <f t="shared" ref="H15:H35" si="1">I15-G15</f>
        <v>4057492.35</v>
      </c>
      <c r="I15" s="77">
        <v>6657534.0</v>
      </c>
      <c r="J15" s="77">
        <v>7664532.0</v>
      </c>
      <c r="K15" s="78"/>
      <c r="L15" s="1132"/>
      <c r="M15" s="1139"/>
      <c r="N15" s="1139"/>
      <c r="O15" s="1132"/>
      <c r="P15" s="1139"/>
      <c r="Q15" s="1139"/>
      <c r="R15" s="1132"/>
      <c r="S15" s="1140"/>
    </row>
    <row r="16" ht="12.75" customHeight="1">
      <c r="A16" s="114"/>
      <c r="B16" s="2" t="s">
        <v>26</v>
      </c>
      <c r="C16" s="147"/>
      <c r="D16" s="2"/>
      <c r="E16" s="509" t="s">
        <v>25</v>
      </c>
      <c r="F16" s="1141">
        <v>0.0</v>
      </c>
      <c r="G16" s="1141">
        <v>0.0</v>
      </c>
      <c r="H16" s="1141">
        <f t="shared" si="1"/>
        <v>0</v>
      </c>
      <c r="I16" s="643">
        <v>0.0</v>
      </c>
      <c r="J16" s="77">
        <v>4855.0</v>
      </c>
      <c r="K16" s="78"/>
      <c r="L16" s="1132"/>
      <c r="M16" s="1132"/>
      <c r="N16" s="1139"/>
      <c r="O16" s="1132"/>
      <c r="P16" s="1132"/>
      <c r="Q16" s="1139"/>
      <c r="R16" s="1132"/>
      <c r="S16" s="1132"/>
    </row>
    <row r="17" ht="12.75" customHeight="1">
      <c r="A17" s="114"/>
      <c r="B17" s="9" t="s">
        <v>661</v>
      </c>
      <c r="C17" s="147"/>
      <c r="D17" s="2"/>
      <c r="E17" s="509" t="s">
        <v>28</v>
      </c>
      <c r="F17" s="58">
        <v>245353.7</v>
      </c>
      <c r="G17" s="58">
        <v>94502.46</v>
      </c>
      <c r="H17" s="58">
        <f t="shared" si="1"/>
        <v>220305.54</v>
      </c>
      <c r="I17" s="77">
        <v>314808.0</v>
      </c>
      <c r="J17" s="77">
        <v>328320.0</v>
      </c>
      <c r="K17" s="78"/>
      <c r="L17" s="4"/>
      <c r="M17" s="1132"/>
      <c r="N17" s="1139"/>
      <c r="O17" s="1132"/>
      <c r="P17" s="1132"/>
      <c r="Q17" s="1139"/>
      <c r="R17" s="1132"/>
      <c r="S17" s="1132"/>
    </row>
    <row r="18" ht="12.75" customHeight="1">
      <c r="A18" s="114"/>
      <c r="B18" s="9" t="s">
        <v>1025</v>
      </c>
      <c r="C18" s="147"/>
      <c r="D18" s="2"/>
      <c r="E18" s="509" t="s">
        <v>30</v>
      </c>
      <c r="F18" s="58">
        <v>517636.63</v>
      </c>
      <c r="G18" s="58">
        <v>238500.11</v>
      </c>
      <c r="H18" s="58">
        <f t="shared" si="1"/>
        <v>337499.89</v>
      </c>
      <c r="I18" s="77">
        <v>576000.0</v>
      </c>
      <c r="J18" s="77">
        <v>576000.0</v>
      </c>
      <c r="K18" s="78"/>
      <c r="L18" s="1132"/>
      <c r="M18" s="1132"/>
      <c r="N18" s="1139"/>
      <c r="O18" s="1132"/>
      <c r="P18" s="1139"/>
      <c r="Q18" s="1139"/>
      <c r="R18" s="1132"/>
      <c r="S18" s="1140"/>
    </row>
    <row r="19" ht="12.75" customHeight="1">
      <c r="A19" s="114"/>
      <c r="B19" s="9" t="s">
        <v>584</v>
      </c>
      <c r="C19" s="147"/>
      <c r="D19" s="2"/>
      <c r="E19" s="509" t="s">
        <v>32</v>
      </c>
      <c r="F19" s="58">
        <v>96900.0</v>
      </c>
      <c r="G19" s="58">
        <v>40375.0</v>
      </c>
      <c r="H19" s="58">
        <f t="shared" si="1"/>
        <v>56525</v>
      </c>
      <c r="I19" s="77">
        <v>96900.0</v>
      </c>
      <c r="J19" s="77">
        <v>96900.0</v>
      </c>
      <c r="K19" s="78"/>
      <c r="L19" s="1132"/>
      <c r="M19" s="1132"/>
      <c r="N19" s="1139"/>
      <c r="O19" s="1132"/>
      <c r="P19" s="1139"/>
      <c r="Q19" s="1139"/>
      <c r="R19" s="1132"/>
      <c r="S19" s="1132"/>
    </row>
    <row r="20" ht="12.75" customHeight="1">
      <c r="A20" s="114"/>
      <c r="B20" s="9" t="s">
        <v>585</v>
      </c>
      <c r="C20" s="147"/>
      <c r="D20" s="2"/>
      <c r="E20" s="509" t="s">
        <v>34</v>
      </c>
      <c r="F20" s="58">
        <v>0.0</v>
      </c>
      <c r="G20" s="58">
        <v>0.0</v>
      </c>
      <c r="H20" s="58">
        <f t="shared" si="1"/>
        <v>96900</v>
      </c>
      <c r="I20" s="77">
        <v>96900.0</v>
      </c>
      <c r="J20" s="77">
        <v>96900.0</v>
      </c>
      <c r="K20" s="78"/>
      <c r="L20" s="1132"/>
      <c r="M20" s="1132"/>
      <c r="N20" s="1139"/>
      <c r="O20" s="1132"/>
      <c r="P20" s="1139"/>
      <c r="Q20" s="1139"/>
      <c r="R20" s="1132"/>
      <c r="S20" s="1132"/>
    </row>
    <row r="21" ht="12.75" customHeight="1">
      <c r="A21" s="114"/>
      <c r="B21" s="9" t="s">
        <v>35</v>
      </c>
      <c r="C21" s="147"/>
      <c r="D21" s="2"/>
      <c r="E21" s="509" t="s">
        <v>36</v>
      </c>
      <c r="F21" s="58">
        <v>126000.0</v>
      </c>
      <c r="G21" s="58">
        <v>114000.0</v>
      </c>
      <c r="H21" s="58">
        <f t="shared" si="1"/>
        <v>30000</v>
      </c>
      <c r="I21" s="77">
        <v>144000.0</v>
      </c>
      <c r="J21" s="77">
        <f>24*6000</f>
        <v>144000</v>
      </c>
      <c r="K21" s="78"/>
      <c r="L21" s="1132"/>
      <c r="M21" s="1132"/>
      <c r="N21" s="1139"/>
      <c r="O21" s="1132"/>
      <c r="P21" s="1139"/>
      <c r="Q21" s="1139"/>
      <c r="R21" s="1132"/>
      <c r="S21" s="1140"/>
    </row>
    <row r="22" ht="12.75" customHeight="1">
      <c r="A22" s="114"/>
      <c r="B22" s="9" t="s">
        <v>37</v>
      </c>
      <c r="C22" s="147"/>
      <c r="D22" s="2"/>
      <c r="E22" s="509" t="s">
        <v>38</v>
      </c>
      <c r="F22" s="58">
        <v>100000.0</v>
      </c>
      <c r="G22" s="58">
        <v>0.0</v>
      </c>
      <c r="H22" s="58">
        <f t="shared" si="1"/>
        <v>120000</v>
      </c>
      <c r="I22" s="77">
        <v>120000.0</v>
      </c>
      <c r="J22" s="77">
        <v>120000.0</v>
      </c>
      <c r="K22" s="78"/>
      <c r="L22" s="1132"/>
      <c r="M22" s="1132"/>
      <c r="N22" s="1139"/>
      <c r="O22" s="1132"/>
      <c r="P22" s="1139"/>
      <c r="Q22" s="1139"/>
      <c r="R22" s="1132"/>
      <c r="S22" s="1140"/>
    </row>
    <row r="23" ht="12.75" customHeight="1">
      <c r="A23" s="114"/>
      <c r="B23" s="9" t="s">
        <v>39</v>
      </c>
      <c r="C23" s="147"/>
      <c r="D23" s="2"/>
      <c r="E23" s="509" t="s">
        <v>38</v>
      </c>
      <c r="F23" s="58">
        <v>190000.0</v>
      </c>
      <c r="G23" s="58">
        <v>0.0</v>
      </c>
      <c r="H23" s="58">
        <f t="shared" si="1"/>
        <v>0</v>
      </c>
      <c r="I23" s="77">
        <v>0.0</v>
      </c>
      <c r="J23" s="77">
        <v>0.0</v>
      </c>
      <c r="K23" s="78"/>
      <c r="L23" s="1132"/>
      <c r="M23" s="1132"/>
      <c r="N23" s="1139"/>
      <c r="O23" s="1132"/>
      <c r="P23" s="1139"/>
      <c r="Q23" s="1139"/>
      <c r="R23" s="1132"/>
      <c r="S23" s="1140"/>
    </row>
    <row r="24" ht="12.75" customHeight="1">
      <c r="A24" s="114"/>
      <c r="B24" s="9" t="s">
        <v>573</v>
      </c>
      <c r="C24" s="147"/>
      <c r="D24" s="2"/>
      <c r="E24" s="509" t="s">
        <v>517</v>
      </c>
      <c r="F24" s="58">
        <v>0.0</v>
      </c>
      <c r="G24" s="58">
        <v>0.0</v>
      </c>
      <c r="H24" s="58">
        <f t="shared" si="1"/>
        <v>122000</v>
      </c>
      <c r="I24" s="77">
        <v>122000.0</v>
      </c>
      <c r="J24" s="77">
        <v>0.0</v>
      </c>
      <c r="K24" s="78"/>
      <c r="L24" s="1132"/>
      <c r="M24" s="1132"/>
      <c r="N24" s="1139"/>
      <c r="O24" s="1132"/>
      <c r="P24" s="1139"/>
      <c r="Q24" s="1139"/>
      <c r="R24" s="1132"/>
      <c r="S24" s="1140"/>
    </row>
    <row r="25" ht="12.75" customHeight="1">
      <c r="A25" s="114"/>
      <c r="B25" s="9" t="s">
        <v>40</v>
      </c>
      <c r="C25" s="147"/>
      <c r="D25" s="2"/>
      <c r="E25" s="509" t="s">
        <v>41</v>
      </c>
      <c r="F25" s="58">
        <v>15000.0</v>
      </c>
      <c r="G25" s="58">
        <v>0.0</v>
      </c>
      <c r="H25" s="58">
        <f t="shared" si="1"/>
        <v>10000</v>
      </c>
      <c r="I25" s="77">
        <v>10000.0</v>
      </c>
      <c r="J25" s="77">
        <v>30000.0</v>
      </c>
      <c r="K25" s="78"/>
      <c r="L25" s="1132"/>
      <c r="M25" s="1132"/>
      <c r="N25" s="1139"/>
      <c r="O25" s="1132"/>
      <c r="P25" s="1132"/>
      <c r="Q25" s="1132"/>
      <c r="R25" s="1132"/>
      <c r="S25" s="1132"/>
    </row>
    <row r="26" ht="12.75" customHeight="1">
      <c r="A26" s="114"/>
      <c r="B26" s="9" t="s">
        <v>369</v>
      </c>
      <c r="C26" s="147"/>
      <c r="D26" s="2"/>
      <c r="E26" s="509" t="s">
        <v>43</v>
      </c>
      <c r="F26" s="58">
        <v>55751.18</v>
      </c>
      <c r="G26" s="58">
        <v>78524.42</v>
      </c>
      <c r="H26" s="58">
        <f t="shared" si="1"/>
        <v>11475.58</v>
      </c>
      <c r="I26" s="77">
        <v>90000.0</v>
      </c>
      <c r="J26" s="77">
        <v>90000.0</v>
      </c>
      <c r="K26" s="78"/>
      <c r="L26" s="151"/>
      <c r="M26" s="1132"/>
      <c r="N26" s="1139"/>
      <c r="O26" s="1132"/>
      <c r="P26" s="1132"/>
      <c r="Q26" s="1132"/>
      <c r="R26" s="1132"/>
      <c r="S26" s="1132"/>
    </row>
    <row r="27" ht="12.75" customHeight="1">
      <c r="A27" s="114"/>
      <c r="B27" s="9" t="s">
        <v>44</v>
      </c>
      <c r="C27" s="147"/>
      <c r="D27" s="2"/>
      <c r="E27" s="509" t="s">
        <v>45</v>
      </c>
      <c r="F27" s="58">
        <v>581569.0</v>
      </c>
      <c r="G27" s="58">
        <v>447539.0</v>
      </c>
      <c r="H27" s="58">
        <f t="shared" si="1"/>
        <v>198633</v>
      </c>
      <c r="I27" s="77">
        <v>646172.0</v>
      </c>
      <c r="J27" s="77">
        <v>667343.0</v>
      </c>
      <c r="K27" s="78"/>
      <c r="L27" s="151"/>
      <c r="M27" s="1132"/>
      <c r="N27" s="1139"/>
      <c r="O27" s="1132"/>
      <c r="P27" s="1132"/>
      <c r="Q27" s="1132"/>
      <c r="R27" s="1132"/>
      <c r="S27" s="1132"/>
    </row>
    <row r="28" ht="12.75" customHeight="1">
      <c r="A28" s="114"/>
      <c r="B28" s="9" t="s">
        <v>46</v>
      </c>
      <c r="C28" s="147"/>
      <c r="D28" s="2"/>
      <c r="E28" s="509" t="s">
        <v>45</v>
      </c>
      <c r="F28" s="58">
        <v>569249.25</v>
      </c>
      <c r="G28" s="58">
        <v>0.0</v>
      </c>
      <c r="H28" s="58">
        <f t="shared" si="1"/>
        <v>646172</v>
      </c>
      <c r="I28" s="77">
        <v>646172.0</v>
      </c>
      <c r="J28" s="77">
        <v>667343.0</v>
      </c>
      <c r="K28" s="78"/>
      <c r="L28" s="1132"/>
      <c r="M28" s="1140"/>
      <c r="N28" s="1139"/>
      <c r="O28" s="1132"/>
      <c r="P28" s="1139"/>
      <c r="Q28" s="1139"/>
      <c r="R28" s="1132"/>
      <c r="S28" s="1140"/>
    </row>
    <row r="29" ht="12.75" customHeight="1">
      <c r="A29" s="114"/>
      <c r="B29" s="9" t="s">
        <v>47</v>
      </c>
      <c r="C29" s="147"/>
      <c r="D29" s="2"/>
      <c r="E29" s="509" t="s">
        <v>48</v>
      </c>
      <c r="F29" s="58">
        <v>103250.0</v>
      </c>
      <c r="G29" s="58">
        <v>0.0</v>
      </c>
      <c r="H29" s="58">
        <f t="shared" si="1"/>
        <v>120000</v>
      </c>
      <c r="I29" s="77">
        <v>120000.0</v>
      </c>
      <c r="J29" s="77">
        <v>120000.0</v>
      </c>
      <c r="K29" s="78"/>
      <c r="L29" s="1132"/>
      <c r="M29" s="1132"/>
      <c r="N29" s="1139"/>
      <c r="O29" s="1132"/>
      <c r="P29" s="1139"/>
      <c r="Q29" s="1139"/>
      <c r="R29" s="1132"/>
      <c r="S29" s="1132"/>
    </row>
    <row r="30" ht="12.75" customHeight="1">
      <c r="A30" s="114"/>
      <c r="B30" s="9" t="s">
        <v>51</v>
      </c>
      <c r="C30" s="147"/>
      <c r="D30" s="2"/>
      <c r="E30" s="509" t="s">
        <v>52</v>
      </c>
      <c r="F30" s="58">
        <v>831616.3</v>
      </c>
      <c r="G30" s="58">
        <v>261457.46</v>
      </c>
      <c r="H30" s="58">
        <f t="shared" si="1"/>
        <v>668583.54</v>
      </c>
      <c r="I30" s="77">
        <v>930041.0</v>
      </c>
      <c r="J30" s="77">
        <v>959725.0</v>
      </c>
      <c r="K30" s="78"/>
      <c r="L30" s="1132"/>
      <c r="M30" s="1140"/>
      <c r="N30" s="1139"/>
      <c r="O30" s="1132"/>
      <c r="P30" s="1139"/>
      <c r="Q30" s="1139"/>
      <c r="R30" s="1132"/>
      <c r="S30" s="1140"/>
    </row>
    <row r="31" ht="12.75" customHeight="1">
      <c r="A31" s="114"/>
      <c r="B31" s="9" t="s">
        <v>370</v>
      </c>
      <c r="C31" s="147"/>
      <c r="D31" s="2"/>
      <c r="E31" s="509" t="s">
        <v>54</v>
      </c>
      <c r="F31" s="58">
        <v>26800.0</v>
      </c>
      <c r="G31" s="377">
        <v>10100.0</v>
      </c>
      <c r="H31" s="58">
        <f t="shared" si="1"/>
        <v>18700</v>
      </c>
      <c r="I31" s="77">
        <v>28800.0</v>
      </c>
      <c r="J31" s="77">
        <v>43200.0</v>
      </c>
      <c r="K31" s="78"/>
      <c r="L31" s="1132"/>
      <c r="M31" s="1132"/>
      <c r="N31" s="1139"/>
      <c r="O31" s="1132"/>
      <c r="P31" s="1139"/>
      <c r="Q31" s="1139"/>
      <c r="R31" s="1132"/>
      <c r="S31" s="1140"/>
    </row>
    <row r="32" ht="12.75" customHeight="1">
      <c r="A32" s="114"/>
      <c r="B32" s="9" t="s">
        <v>55</v>
      </c>
      <c r="C32" s="147"/>
      <c r="D32" s="2"/>
      <c r="E32" s="509" t="s">
        <v>56</v>
      </c>
      <c r="F32" s="58">
        <v>81223.5</v>
      </c>
      <c r="G32" s="58">
        <v>32853.1</v>
      </c>
      <c r="H32" s="58">
        <f t="shared" si="1"/>
        <v>73546.9</v>
      </c>
      <c r="I32" s="77">
        <v>106400.0</v>
      </c>
      <c r="J32" s="77">
        <v>132307.0</v>
      </c>
      <c r="K32" s="78"/>
      <c r="L32" s="1132"/>
      <c r="M32" s="1139">
        <v>132394.71</v>
      </c>
      <c r="N32" s="1139"/>
      <c r="O32" s="1132"/>
      <c r="P32" s="1139"/>
      <c r="Q32" s="1139"/>
      <c r="R32" s="1132"/>
      <c r="S32" s="1140"/>
    </row>
    <row r="33" ht="12.75" customHeight="1">
      <c r="A33" s="114"/>
      <c r="B33" s="9" t="s">
        <v>1026</v>
      </c>
      <c r="C33" s="147"/>
      <c r="D33" s="2"/>
      <c r="E33" s="509" t="s">
        <v>58</v>
      </c>
      <c r="F33" s="58">
        <v>26700.0</v>
      </c>
      <c r="G33" s="58">
        <v>9700.0</v>
      </c>
      <c r="H33" s="58">
        <f t="shared" si="1"/>
        <v>19100</v>
      </c>
      <c r="I33" s="77">
        <v>28800.0</v>
      </c>
      <c r="J33" s="77">
        <v>28800.0</v>
      </c>
      <c r="K33" s="78"/>
      <c r="L33" s="1132"/>
      <c r="M33" s="1132"/>
      <c r="N33" s="1139"/>
      <c r="O33" s="1132"/>
      <c r="P33" s="1139"/>
      <c r="Q33" s="1139"/>
      <c r="R33" s="1132"/>
      <c r="S33" s="1140"/>
    </row>
    <row r="34" ht="12.75" customHeight="1">
      <c r="A34" s="114"/>
      <c r="B34" s="9" t="s">
        <v>49</v>
      </c>
      <c r="C34" s="147"/>
      <c r="D34" s="2"/>
      <c r="E34" s="684" t="s">
        <v>50</v>
      </c>
      <c r="F34" s="58">
        <v>0.0</v>
      </c>
      <c r="G34" s="58">
        <v>0.0</v>
      </c>
      <c r="H34" s="58">
        <f t="shared" si="1"/>
        <v>72000</v>
      </c>
      <c r="I34" s="77">
        <v>72000.0</v>
      </c>
      <c r="J34" s="77">
        <v>0.0</v>
      </c>
      <c r="K34" s="78"/>
      <c r="L34" s="1132"/>
      <c r="M34" s="1132"/>
      <c r="N34" s="1139"/>
      <c r="O34" s="1132"/>
      <c r="P34" s="1139"/>
      <c r="Q34" s="1139"/>
      <c r="R34" s="1132"/>
      <c r="S34" s="1140"/>
    </row>
    <row r="35" ht="12.75" customHeight="1">
      <c r="A35" s="114"/>
      <c r="B35" s="9" t="s">
        <v>59</v>
      </c>
      <c r="C35" s="147"/>
      <c r="D35" s="2"/>
      <c r="E35" s="684" t="s">
        <v>60</v>
      </c>
      <c r="F35" s="58">
        <v>504000.0</v>
      </c>
      <c r="G35" s="58">
        <v>0.0</v>
      </c>
      <c r="H35" s="58">
        <f t="shared" si="1"/>
        <v>0</v>
      </c>
      <c r="I35" s="77">
        <v>0.0</v>
      </c>
      <c r="J35" s="77">
        <v>0.0</v>
      </c>
      <c r="K35" s="78"/>
      <c r="L35" s="1132"/>
      <c r="M35" s="1132"/>
      <c r="N35" s="1139"/>
      <c r="O35" s="1132"/>
      <c r="P35" s="1139"/>
      <c r="Q35" s="1139"/>
      <c r="R35" s="1132"/>
      <c r="S35" s="1140"/>
    </row>
    <row r="36" ht="15.75" customHeight="1">
      <c r="A36" s="408"/>
      <c r="B36" s="44" t="s">
        <v>61</v>
      </c>
      <c r="C36" s="936"/>
      <c r="D36" s="409"/>
      <c r="E36" s="1142"/>
      <c r="F36" s="239">
        <f t="shared" ref="F36:J36" si="2">SUM(F15:F35)</f>
        <v>10654822.6</v>
      </c>
      <c r="G36" s="239">
        <f t="shared" si="2"/>
        <v>3927593.2</v>
      </c>
      <c r="H36" s="239">
        <f t="shared" si="2"/>
        <v>6878933.8</v>
      </c>
      <c r="I36" s="239">
        <f t="shared" si="2"/>
        <v>10806527</v>
      </c>
      <c r="J36" s="239">
        <f t="shared" si="2"/>
        <v>11770225</v>
      </c>
      <c r="K36" s="102"/>
      <c r="L36" s="218">
        <f>(J36-I36)/I36</f>
        <v>0.08917740177</v>
      </c>
      <c r="M36" s="1135"/>
      <c r="N36" s="1135"/>
      <c r="O36" s="1133"/>
      <c r="P36" s="1135"/>
      <c r="Q36" s="1135"/>
      <c r="R36" s="1133"/>
      <c r="S36" s="1143"/>
      <c r="T36" s="273"/>
      <c r="U36" s="273"/>
      <c r="V36" s="273"/>
      <c r="W36" s="273"/>
      <c r="X36" s="273"/>
      <c r="Y36" s="273"/>
      <c r="Z36" s="273"/>
    </row>
    <row r="37" ht="13.5" customHeight="1">
      <c r="A37" s="56"/>
      <c r="B37" s="9" t="s">
        <v>62</v>
      </c>
      <c r="C37" s="2"/>
      <c r="D37" s="114"/>
      <c r="E37" s="641"/>
      <c r="F37" s="542"/>
      <c r="G37" s="1144"/>
      <c r="H37" s="1144"/>
      <c r="I37" s="812"/>
      <c r="J37" s="812"/>
      <c r="K37" s="344"/>
      <c r="L37" s="250" t="s">
        <v>63</v>
      </c>
      <c r="M37" s="1132"/>
      <c r="N37" s="1132"/>
      <c r="O37" s="1132"/>
      <c r="P37" s="1132"/>
      <c r="Q37" s="1132"/>
      <c r="R37" s="1132"/>
      <c r="S37" s="1132"/>
    </row>
    <row r="38" ht="13.5" customHeight="1">
      <c r="A38" s="76"/>
      <c r="B38" s="9" t="s">
        <v>209</v>
      </c>
      <c r="C38" s="2"/>
      <c r="D38" s="114"/>
      <c r="E38" s="509" t="s">
        <v>65</v>
      </c>
      <c r="F38" s="564">
        <v>298164.7</v>
      </c>
      <c r="G38" s="563">
        <v>8460.0</v>
      </c>
      <c r="H38" s="58">
        <f t="shared" ref="H38:H42" si="3">I38-G38</f>
        <v>266540</v>
      </c>
      <c r="I38" s="77">
        <v>275000.0</v>
      </c>
      <c r="J38" s="77">
        <v>275000.0</v>
      </c>
      <c r="K38" s="78"/>
      <c r="L38" s="4" t="s">
        <v>96</v>
      </c>
      <c r="M38" s="1132"/>
      <c r="N38" s="1140"/>
      <c r="O38" s="1132"/>
      <c r="P38" s="1132"/>
      <c r="Q38" s="1132"/>
      <c r="R38" s="1132"/>
      <c r="S38" s="1132"/>
    </row>
    <row r="39" ht="13.5" customHeight="1">
      <c r="A39" s="76"/>
      <c r="B39" s="9" t="s">
        <v>396</v>
      </c>
      <c r="C39" s="2"/>
      <c r="D39" s="114"/>
      <c r="E39" s="509" t="s">
        <v>69</v>
      </c>
      <c r="F39" s="542">
        <v>147800.0</v>
      </c>
      <c r="G39" s="563">
        <v>7000.0</v>
      </c>
      <c r="H39" s="58">
        <f t="shared" si="3"/>
        <v>143000</v>
      </c>
      <c r="I39" s="77">
        <v>150000.0</v>
      </c>
      <c r="J39" s="77">
        <v>150000.0</v>
      </c>
      <c r="K39" s="78"/>
      <c r="L39" s="4" t="s">
        <v>96</v>
      </c>
      <c r="M39" s="1145"/>
      <c r="N39" s="1132"/>
      <c r="O39" s="1132"/>
      <c r="P39" s="1132"/>
      <c r="Q39" s="1132"/>
      <c r="R39" s="1132"/>
      <c r="S39" s="1132"/>
    </row>
    <row r="40" ht="13.5" customHeight="1">
      <c r="A40" s="76"/>
      <c r="B40" s="9" t="s">
        <v>342</v>
      </c>
      <c r="C40" s="2"/>
      <c r="D40" s="114"/>
      <c r="E40" s="509" t="s">
        <v>69</v>
      </c>
      <c r="F40" s="541">
        <v>830340.22</v>
      </c>
      <c r="G40" s="563">
        <v>479362.0</v>
      </c>
      <c r="H40" s="58">
        <f t="shared" si="3"/>
        <v>1520638</v>
      </c>
      <c r="I40" s="77">
        <v>2000000.0</v>
      </c>
      <c r="J40" s="77">
        <v>1140000.0</v>
      </c>
      <c r="K40" s="78"/>
      <c r="L40" s="1132"/>
      <c r="M40" s="1132"/>
      <c r="N40" s="1132"/>
      <c r="O40" s="1132"/>
      <c r="P40" s="1132"/>
      <c r="Q40" s="1132"/>
      <c r="R40" s="1132"/>
      <c r="S40" s="1132"/>
    </row>
    <row r="41" ht="13.5" customHeight="1">
      <c r="A41" s="76"/>
      <c r="B41" s="278" t="s">
        <v>1027</v>
      </c>
      <c r="C41" s="274"/>
      <c r="D41" s="273"/>
      <c r="E41" s="509" t="s">
        <v>74</v>
      </c>
      <c r="F41" s="541">
        <v>71758.93</v>
      </c>
      <c r="G41" s="58">
        <v>18452.77</v>
      </c>
      <c r="H41" s="58">
        <f t="shared" si="3"/>
        <v>51547.23</v>
      </c>
      <c r="I41" s="77">
        <v>70000.0</v>
      </c>
      <c r="J41" s="77">
        <v>80000.0</v>
      </c>
      <c r="K41" s="78"/>
      <c r="L41" s="4"/>
      <c r="M41" s="1132"/>
      <c r="N41" s="1132"/>
      <c r="O41" s="1132"/>
      <c r="P41" s="1132"/>
      <c r="Q41" s="1132"/>
      <c r="R41" s="1132"/>
      <c r="S41" s="1132"/>
    </row>
    <row r="42" ht="13.5" customHeight="1">
      <c r="A42" s="76"/>
      <c r="B42" s="9" t="s">
        <v>1028</v>
      </c>
      <c r="C42" s="2"/>
      <c r="D42" s="114"/>
      <c r="E42" s="509" t="s">
        <v>76</v>
      </c>
      <c r="F42" s="541">
        <v>84130.0</v>
      </c>
      <c r="G42" s="58">
        <v>39604.0</v>
      </c>
      <c r="H42" s="58">
        <f t="shared" si="3"/>
        <v>25396</v>
      </c>
      <c r="I42" s="77">
        <v>65000.0</v>
      </c>
      <c r="J42" s="77">
        <f>220000-150000</f>
        <v>70000</v>
      </c>
      <c r="K42" s="78"/>
      <c r="L42" s="4"/>
      <c r="M42" s="1132"/>
      <c r="N42" s="1132"/>
      <c r="O42" s="1132"/>
      <c r="P42" s="1132"/>
      <c r="Q42" s="1132"/>
      <c r="R42" s="1132"/>
      <c r="S42" s="1132"/>
    </row>
    <row r="43" ht="13.5" customHeight="1">
      <c r="A43" s="20"/>
      <c r="B43" s="209" t="s">
        <v>1029</v>
      </c>
      <c r="C43" s="16"/>
      <c r="D43" s="76"/>
      <c r="E43" s="509" t="s">
        <v>141</v>
      </c>
      <c r="F43" s="83">
        <v>0.0</v>
      </c>
      <c r="G43" s="81">
        <v>0.0</v>
      </c>
      <c r="H43" s="82">
        <v>0.0</v>
      </c>
      <c r="I43" s="813">
        <v>0.0</v>
      </c>
      <c r="J43" s="82">
        <v>150000.0</v>
      </c>
      <c r="K43" s="83"/>
      <c r="L43" s="1132"/>
      <c r="M43" s="1132"/>
      <c r="N43" s="1132"/>
      <c r="O43" s="1132"/>
      <c r="P43" s="1132"/>
      <c r="Q43" s="1132"/>
      <c r="R43" s="1132"/>
      <c r="S43" s="1132"/>
    </row>
    <row r="44" ht="13.5" customHeight="1">
      <c r="A44" s="76"/>
      <c r="B44" s="9" t="s">
        <v>79</v>
      </c>
      <c r="C44" s="2"/>
      <c r="D44" s="114"/>
      <c r="E44" s="509" t="s">
        <v>80</v>
      </c>
      <c r="F44" s="59">
        <v>0.0</v>
      </c>
      <c r="G44" s="58">
        <v>3000.0</v>
      </c>
      <c r="H44" s="58">
        <f t="shared" ref="H44:H45" si="4">I44-G44</f>
        <v>0</v>
      </c>
      <c r="I44" s="58">
        <v>3000.0</v>
      </c>
      <c r="J44" s="58">
        <v>3000.0</v>
      </c>
      <c r="K44" s="59"/>
      <c r="L44" s="1132"/>
      <c r="M44" s="1132"/>
      <c r="N44" s="1132"/>
      <c r="O44" s="1132"/>
      <c r="P44" s="1132"/>
      <c r="Q44" s="1132"/>
      <c r="R44" s="1132"/>
      <c r="S44" s="1132"/>
    </row>
    <row r="45" ht="13.5" customHeight="1">
      <c r="A45" s="638"/>
      <c r="B45" s="521" t="s">
        <v>81</v>
      </c>
      <c r="C45" s="256"/>
      <c r="D45" s="158"/>
      <c r="E45" s="651" t="s">
        <v>82</v>
      </c>
      <c r="F45" s="133">
        <v>12646.51</v>
      </c>
      <c r="G45" s="133">
        <v>2097.56</v>
      </c>
      <c r="H45" s="508">
        <f t="shared" si="4"/>
        <v>15902.44</v>
      </c>
      <c r="I45" s="508">
        <v>18000.0</v>
      </c>
      <c r="J45" s="508">
        <v>18000.0</v>
      </c>
      <c r="K45" s="78"/>
      <c r="L45" s="1132"/>
      <c r="M45" s="1132"/>
      <c r="N45" s="1132"/>
      <c r="O45" s="1132"/>
      <c r="P45" s="1132"/>
      <c r="Q45" s="1132"/>
      <c r="R45" s="1132"/>
      <c r="S45" s="1132"/>
    </row>
    <row r="46" ht="16.5" customHeight="1">
      <c r="A46" s="111" t="s">
        <v>1030</v>
      </c>
      <c r="B46" s="2"/>
      <c r="C46" s="2"/>
      <c r="D46" s="2"/>
      <c r="E46" s="3"/>
      <c r="F46" s="2"/>
      <c r="G46" s="9"/>
      <c r="H46" s="9"/>
      <c r="I46" s="9"/>
      <c r="J46" s="2"/>
      <c r="K46" s="2"/>
      <c r="L46" s="1132"/>
      <c r="M46" s="1145"/>
      <c r="N46" s="1132"/>
      <c r="O46" s="1132"/>
      <c r="P46" s="1132"/>
      <c r="Q46" s="1132"/>
      <c r="R46" s="1132"/>
      <c r="S46" s="1132"/>
    </row>
    <row r="47" ht="15.75" customHeight="1">
      <c r="A47" s="2"/>
      <c r="B47" s="2"/>
      <c r="C47" s="2"/>
      <c r="D47" s="2"/>
      <c r="E47" s="3"/>
      <c r="F47" s="2"/>
      <c r="G47" s="9"/>
      <c r="H47" s="9"/>
      <c r="I47" s="9"/>
      <c r="J47" s="2"/>
      <c r="K47" s="2"/>
      <c r="L47" s="1132"/>
      <c r="M47" s="1145"/>
      <c r="N47" s="1132"/>
      <c r="O47" s="1132"/>
      <c r="P47" s="1132"/>
      <c r="Q47" s="1132"/>
      <c r="R47" s="1132"/>
      <c r="S47" s="1132"/>
    </row>
    <row r="48" ht="15.75" customHeight="1">
      <c r="A48" s="305" t="s">
        <v>2</v>
      </c>
      <c r="K48" s="305"/>
      <c r="L48" s="1132"/>
      <c r="M48" s="1132"/>
      <c r="N48" s="1132"/>
      <c r="O48" s="1132"/>
      <c r="P48" s="1132"/>
      <c r="Q48" s="1132"/>
      <c r="R48" s="1132"/>
      <c r="S48" s="1132"/>
    </row>
    <row r="49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1132"/>
      <c r="M49" s="1132"/>
      <c r="N49" s="1132"/>
      <c r="O49" s="1132"/>
      <c r="P49" s="1132"/>
      <c r="Q49" s="1132"/>
      <c r="R49" s="1132"/>
      <c r="S49" s="1132"/>
    </row>
    <row r="50" ht="15.75" customHeight="1">
      <c r="A50" s="11" t="s">
        <v>364</v>
      </c>
      <c r="B50" s="12"/>
      <c r="C50" s="13"/>
      <c r="D50" s="637" t="s">
        <v>7</v>
      </c>
      <c r="E50" s="13"/>
      <c r="F50" s="14" t="s">
        <v>8</v>
      </c>
      <c r="G50" s="15" t="s">
        <v>9</v>
      </c>
      <c r="H50" s="12"/>
      <c r="I50" s="13"/>
      <c r="J50" s="14" t="s">
        <v>10</v>
      </c>
      <c r="K50" s="93"/>
      <c r="L50" s="1132"/>
      <c r="M50" s="1132"/>
      <c r="N50" s="1132"/>
      <c r="O50" s="1132"/>
      <c r="P50" s="1132"/>
      <c r="Q50" s="1132"/>
      <c r="R50" s="1132"/>
      <c r="S50" s="1132"/>
    </row>
    <row r="51" ht="15.75" customHeight="1">
      <c r="A51" s="18"/>
      <c r="C51" s="19"/>
      <c r="D51" s="72" t="s">
        <v>11</v>
      </c>
      <c r="E51" s="19"/>
      <c r="F51" s="21" t="s">
        <v>12</v>
      </c>
      <c r="G51" s="21" t="s">
        <v>13</v>
      </c>
      <c r="H51" s="22" t="s">
        <v>14</v>
      </c>
      <c r="I51" s="21" t="s">
        <v>15</v>
      </c>
      <c r="J51" s="21" t="s">
        <v>16</v>
      </c>
      <c r="K51" s="66"/>
      <c r="L51" s="1132"/>
      <c r="M51" s="1132"/>
      <c r="N51" s="1132"/>
      <c r="O51" s="1132"/>
      <c r="P51" s="1132"/>
      <c r="Q51" s="1132"/>
      <c r="R51" s="1132"/>
      <c r="S51" s="1132"/>
    </row>
    <row r="52" ht="15.0" customHeight="1">
      <c r="A52" s="23"/>
      <c r="B52" s="24"/>
      <c r="C52" s="25"/>
      <c r="D52" s="638"/>
      <c r="E52" s="639"/>
      <c r="F52" s="26" t="s">
        <v>17</v>
      </c>
      <c r="G52" s="27" t="s">
        <v>17</v>
      </c>
      <c r="H52" s="27" t="s">
        <v>18</v>
      </c>
      <c r="I52" s="27" t="s">
        <v>18</v>
      </c>
      <c r="J52" s="27" t="s">
        <v>18</v>
      </c>
      <c r="K52" s="66"/>
      <c r="L52" s="1132"/>
      <c r="M52" s="1132"/>
      <c r="N52" s="1132"/>
      <c r="O52" s="1132"/>
      <c r="P52" s="1132"/>
      <c r="Q52" s="1132"/>
      <c r="R52" s="1132"/>
      <c r="S52" s="1132"/>
    </row>
    <row r="53" ht="12.75" customHeight="1">
      <c r="A53" s="76"/>
      <c r="B53" s="9" t="s">
        <v>83</v>
      </c>
      <c r="C53" s="2"/>
      <c r="D53" s="114"/>
      <c r="E53" s="509" t="s">
        <v>82</v>
      </c>
      <c r="F53" s="81">
        <v>204800.0</v>
      </c>
      <c r="G53" s="81">
        <v>88250.0</v>
      </c>
      <c r="H53" s="58">
        <f t="shared" ref="H53:H55" si="5">I53-G53</f>
        <v>126550</v>
      </c>
      <c r="I53" s="58">
        <v>214800.0</v>
      </c>
      <c r="J53" s="58">
        <v>214800.0</v>
      </c>
      <c r="K53" s="59"/>
      <c r="L53" s="1132"/>
      <c r="M53" s="1132"/>
      <c r="N53" s="1132"/>
      <c r="O53" s="1132"/>
      <c r="P53" s="1132"/>
      <c r="Q53" s="1132"/>
      <c r="R53" s="1132"/>
      <c r="S53" s="1132"/>
    </row>
    <row r="54" ht="12.75" customHeight="1">
      <c r="A54" s="76"/>
      <c r="B54" s="9" t="s">
        <v>98</v>
      </c>
      <c r="C54" s="2"/>
      <c r="D54" s="114"/>
      <c r="E54" s="509" t="s">
        <v>99</v>
      </c>
      <c r="F54" s="59">
        <v>46308.8</v>
      </c>
      <c r="G54" s="58">
        <v>28912.0</v>
      </c>
      <c r="H54" s="58">
        <f t="shared" si="5"/>
        <v>51088</v>
      </c>
      <c r="I54" s="58">
        <v>80000.0</v>
      </c>
      <c r="J54" s="58">
        <v>80000.0</v>
      </c>
      <c r="K54" s="59"/>
      <c r="L54" s="1132"/>
      <c r="M54" s="1132"/>
      <c r="N54" s="1132"/>
      <c r="O54" s="1132"/>
      <c r="P54" s="1132"/>
      <c r="Q54" s="1132"/>
      <c r="R54" s="1132"/>
      <c r="S54" s="1132"/>
    </row>
    <row r="55" ht="12.75" customHeight="1">
      <c r="A55" s="76"/>
      <c r="B55" s="9" t="s">
        <v>526</v>
      </c>
      <c r="C55" s="2"/>
      <c r="D55" s="114"/>
      <c r="E55" s="509" t="s">
        <v>101</v>
      </c>
      <c r="F55" s="59">
        <v>2645.0</v>
      </c>
      <c r="G55" s="58">
        <v>50.0</v>
      </c>
      <c r="H55" s="58">
        <f t="shared" si="5"/>
        <v>89950</v>
      </c>
      <c r="I55" s="58">
        <v>90000.0</v>
      </c>
      <c r="J55" s="58">
        <v>60000.0</v>
      </c>
      <c r="K55" s="59"/>
      <c r="L55" s="1132"/>
      <c r="M55" s="1132"/>
      <c r="N55" s="1132"/>
      <c r="O55" s="1132"/>
      <c r="P55" s="1132"/>
      <c r="Q55" s="1132"/>
      <c r="R55" s="1132"/>
      <c r="S55" s="1132"/>
    </row>
    <row r="56" ht="12.75" customHeight="1">
      <c r="A56" s="76"/>
      <c r="B56" s="9" t="s">
        <v>270</v>
      </c>
      <c r="C56" s="2"/>
      <c r="D56" s="114"/>
      <c r="E56" s="509" t="s">
        <v>107</v>
      </c>
      <c r="F56" s="59">
        <v>0.0</v>
      </c>
      <c r="G56" s="58">
        <v>0.0</v>
      </c>
      <c r="H56" s="58">
        <v>0.0</v>
      </c>
      <c r="I56" s="58">
        <v>0.0</v>
      </c>
      <c r="J56" s="58">
        <v>3000.0</v>
      </c>
      <c r="K56" s="59"/>
      <c r="L56" s="1132"/>
      <c r="M56" s="1132"/>
      <c r="N56" s="1132"/>
      <c r="O56" s="1132"/>
      <c r="P56" s="1132"/>
      <c r="Q56" s="1132"/>
      <c r="R56" s="1132"/>
      <c r="S56" s="1132"/>
    </row>
    <row r="57" ht="12.75" customHeight="1">
      <c r="A57" s="76"/>
      <c r="B57" s="9" t="s">
        <v>578</v>
      </c>
      <c r="C57" s="2"/>
      <c r="D57" s="114"/>
      <c r="E57" s="495" t="s">
        <v>109</v>
      </c>
      <c r="F57" s="59">
        <v>8816.26</v>
      </c>
      <c r="G57" s="58">
        <v>0.0</v>
      </c>
      <c r="H57" s="58">
        <f t="shared" ref="H57:H61" si="6">I57-G57</f>
        <v>11000</v>
      </c>
      <c r="I57" s="58">
        <v>11000.0</v>
      </c>
      <c r="J57" s="58">
        <v>11000.0</v>
      </c>
      <c r="K57" s="59"/>
      <c r="L57" s="1132"/>
      <c r="M57" s="1132"/>
      <c r="N57" s="1132"/>
      <c r="O57" s="1132"/>
      <c r="P57" s="1132"/>
      <c r="Q57" s="1132"/>
      <c r="R57" s="1132"/>
      <c r="S57" s="1132"/>
    </row>
    <row r="58" ht="12.75" customHeight="1">
      <c r="A58" s="76"/>
      <c r="B58" s="9" t="s">
        <v>110</v>
      </c>
      <c r="C58" s="2"/>
      <c r="D58" s="114"/>
      <c r="E58" s="509" t="s">
        <v>111</v>
      </c>
      <c r="F58" s="59">
        <v>0.0</v>
      </c>
      <c r="G58" s="58">
        <v>0.0</v>
      </c>
      <c r="H58" s="58">
        <f t="shared" si="6"/>
        <v>10000</v>
      </c>
      <c r="I58" s="58">
        <v>10000.0</v>
      </c>
      <c r="J58" s="58">
        <v>10000.0</v>
      </c>
      <c r="K58" s="59"/>
      <c r="L58" s="1132"/>
      <c r="M58" s="1132"/>
      <c r="N58" s="1132"/>
      <c r="O58" s="1132"/>
      <c r="P58" s="1132"/>
      <c r="Q58" s="1132"/>
      <c r="R58" s="1132"/>
      <c r="S58" s="1132"/>
    </row>
    <row r="59" ht="12.75" customHeight="1">
      <c r="A59" s="76"/>
      <c r="B59" s="9" t="s">
        <v>445</v>
      </c>
      <c r="C59" s="2"/>
      <c r="D59" s="114"/>
      <c r="E59" s="509" t="s">
        <v>113</v>
      </c>
      <c r="F59" s="59">
        <v>0.0</v>
      </c>
      <c r="G59" s="58">
        <v>0.0</v>
      </c>
      <c r="H59" s="58">
        <f t="shared" si="6"/>
        <v>5000</v>
      </c>
      <c r="I59" s="58">
        <v>5000.0</v>
      </c>
      <c r="J59" s="58">
        <v>5000.0</v>
      </c>
      <c r="K59" s="59"/>
      <c r="L59" s="1132"/>
      <c r="M59" s="1132"/>
      <c r="N59" s="1132"/>
      <c r="O59" s="1132"/>
      <c r="P59" s="1132"/>
      <c r="Q59" s="1132"/>
      <c r="R59" s="1132"/>
      <c r="S59" s="1132"/>
    </row>
    <row r="60" ht="12.75" customHeight="1">
      <c r="A60" s="76"/>
      <c r="B60" s="9" t="s">
        <v>1031</v>
      </c>
      <c r="C60" s="2"/>
      <c r="D60" s="114"/>
      <c r="E60" s="509" t="s">
        <v>119</v>
      </c>
      <c r="F60" s="59">
        <v>6128.0</v>
      </c>
      <c r="G60" s="58">
        <v>1024.0</v>
      </c>
      <c r="H60" s="58">
        <f t="shared" si="6"/>
        <v>6476</v>
      </c>
      <c r="I60" s="58">
        <v>7500.0</v>
      </c>
      <c r="J60" s="58">
        <v>7500.0</v>
      </c>
      <c r="K60" s="59"/>
      <c r="L60" s="1132"/>
      <c r="M60" s="1132"/>
      <c r="N60" s="1132"/>
      <c r="O60" s="1132"/>
      <c r="P60" s="1132"/>
      <c r="Q60" s="1132"/>
      <c r="R60" s="1132"/>
      <c r="S60" s="1132"/>
    </row>
    <row r="61" ht="12.75" customHeight="1">
      <c r="A61" s="76"/>
      <c r="B61" s="9" t="s">
        <v>1032</v>
      </c>
      <c r="C61" s="2"/>
      <c r="D61" s="114"/>
      <c r="E61" s="495" t="s">
        <v>123</v>
      </c>
      <c r="F61" s="59">
        <v>1800.0</v>
      </c>
      <c r="G61" s="58">
        <v>0.0</v>
      </c>
      <c r="H61" s="58">
        <f t="shared" si="6"/>
        <v>5000</v>
      </c>
      <c r="I61" s="58">
        <v>5000.0</v>
      </c>
      <c r="J61" s="58">
        <v>5000.0</v>
      </c>
      <c r="K61" s="59"/>
      <c r="L61" s="1132" t="s">
        <v>96</v>
      </c>
      <c r="M61" s="1132"/>
      <c r="N61" s="1132"/>
      <c r="O61" s="1132"/>
      <c r="P61" s="1132"/>
      <c r="Q61" s="1132"/>
      <c r="R61" s="1132"/>
      <c r="S61" s="1132"/>
    </row>
    <row r="62" ht="7.5" customHeight="1">
      <c r="A62" s="76"/>
      <c r="B62" s="9"/>
      <c r="C62" s="2"/>
      <c r="D62" s="114"/>
      <c r="E62" s="168"/>
      <c r="F62" s="59"/>
      <c r="G62" s="58"/>
      <c r="H62" s="58"/>
      <c r="I62" s="58"/>
      <c r="J62" s="58"/>
      <c r="K62" s="59"/>
      <c r="L62" s="1132"/>
      <c r="M62" s="1132"/>
      <c r="N62" s="1132"/>
      <c r="O62" s="1132"/>
      <c r="P62" s="1132"/>
      <c r="Q62" s="1132"/>
      <c r="R62" s="1132"/>
      <c r="S62" s="1132"/>
    </row>
    <row r="63" ht="16.5" customHeight="1">
      <c r="A63" s="41"/>
      <c r="B63" s="1146" t="s">
        <v>1033</v>
      </c>
      <c r="C63" s="75"/>
      <c r="D63" s="41"/>
      <c r="E63" s="495" t="s">
        <v>123</v>
      </c>
      <c r="F63" s="83">
        <v>1979808.2</v>
      </c>
      <c r="G63" s="81">
        <v>0.0</v>
      </c>
      <c r="H63" s="81">
        <v>4500000.0</v>
      </c>
      <c r="I63" s="81">
        <v>4500000.0</v>
      </c>
      <c r="J63" s="81">
        <f>4500000+1500000</f>
        <v>6000000</v>
      </c>
      <c r="K63" s="83"/>
      <c r="L63" s="1133"/>
      <c r="M63" s="1133"/>
      <c r="N63" s="1133"/>
      <c r="O63" s="1133"/>
      <c r="P63" s="1133"/>
      <c r="Q63" s="1133"/>
      <c r="R63" s="1133"/>
      <c r="S63" s="1133"/>
      <c r="T63" s="273"/>
      <c r="U63" s="273"/>
      <c r="V63" s="273"/>
      <c r="W63" s="273"/>
      <c r="X63" s="273"/>
      <c r="Y63" s="273"/>
      <c r="Z63" s="273"/>
    </row>
    <row r="64" ht="17.25" customHeight="1">
      <c r="A64" s="41"/>
      <c r="B64" s="830" t="s">
        <v>1034</v>
      </c>
      <c r="C64" s="6"/>
      <c r="D64" s="41"/>
      <c r="E64" s="104"/>
      <c r="F64" s="102"/>
      <c r="G64" s="126"/>
      <c r="H64" s="81"/>
      <c r="I64" s="126"/>
      <c r="J64" s="126"/>
      <c r="K64" s="102"/>
      <c r="L64" s="1133"/>
      <c r="M64" s="1133"/>
      <c r="N64" s="1143"/>
      <c r="O64" s="1133"/>
      <c r="P64" s="1133"/>
      <c r="Q64" s="1133"/>
      <c r="R64" s="1133"/>
      <c r="S64" s="1133"/>
      <c r="T64" s="273"/>
      <c r="U64" s="273"/>
      <c r="V64" s="273"/>
      <c r="W64" s="273"/>
      <c r="X64" s="273"/>
      <c r="Y64" s="273"/>
      <c r="Z64" s="273"/>
    </row>
    <row r="65" ht="13.5" customHeight="1">
      <c r="A65" s="41"/>
      <c r="B65" s="9" t="s">
        <v>396</v>
      </c>
      <c r="C65" s="2"/>
      <c r="D65" s="114"/>
      <c r="E65" s="509" t="s">
        <v>69</v>
      </c>
      <c r="F65" s="83">
        <v>204300.0</v>
      </c>
      <c r="G65" s="81">
        <v>0.0</v>
      </c>
      <c r="H65" s="58">
        <f t="shared" ref="H65:H68" si="7">I65-G65</f>
        <v>240000</v>
      </c>
      <c r="I65" s="81">
        <v>240000.0</v>
      </c>
      <c r="J65" s="81">
        <v>240000.0</v>
      </c>
      <c r="K65" s="83"/>
      <c r="L65" s="1133"/>
      <c r="M65" s="1147"/>
      <c r="N65" s="1143"/>
      <c r="O65" s="1133"/>
      <c r="P65" s="1133"/>
      <c r="Q65" s="1133"/>
      <c r="R65" s="1133"/>
      <c r="S65" s="1133"/>
      <c r="T65" s="273"/>
      <c r="U65" s="273"/>
      <c r="V65" s="273"/>
      <c r="W65" s="273"/>
      <c r="X65" s="273"/>
      <c r="Y65" s="273"/>
      <c r="Z65" s="273"/>
    </row>
    <row r="66" ht="13.5" customHeight="1">
      <c r="A66" s="41"/>
      <c r="B66" s="9" t="s">
        <v>1035</v>
      </c>
      <c r="C66" s="2"/>
      <c r="D66" s="114"/>
      <c r="E66" s="509" t="s">
        <v>590</v>
      </c>
      <c r="F66" s="83">
        <v>1088951.0</v>
      </c>
      <c r="G66" s="81">
        <v>0.0</v>
      </c>
      <c r="H66" s="58">
        <f t="shared" si="7"/>
        <v>883000</v>
      </c>
      <c r="I66" s="81">
        <v>883000.0</v>
      </c>
      <c r="J66" s="81">
        <v>1210850.0</v>
      </c>
      <c r="K66" s="83"/>
      <c r="L66" s="1133"/>
      <c r="M66" s="1133"/>
      <c r="N66" s="1143"/>
      <c r="O66" s="1133"/>
      <c r="P66" s="1133"/>
      <c r="Q66" s="1133"/>
      <c r="R66" s="1133"/>
      <c r="S66" s="1133"/>
      <c r="T66" s="273"/>
      <c r="U66" s="273"/>
      <c r="V66" s="273"/>
      <c r="W66" s="273"/>
      <c r="X66" s="273"/>
      <c r="Y66" s="273"/>
      <c r="Z66" s="273"/>
    </row>
    <row r="67" ht="13.5" customHeight="1">
      <c r="A67" s="114"/>
      <c r="B67" s="2" t="s">
        <v>75</v>
      </c>
      <c r="C67" s="2"/>
      <c r="D67" s="114"/>
      <c r="E67" s="509" t="s">
        <v>76</v>
      </c>
      <c r="F67" s="58">
        <v>608696.0</v>
      </c>
      <c r="G67" s="58">
        <v>0.0</v>
      </c>
      <c r="H67" s="58">
        <f t="shared" si="7"/>
        <v>1168000</v>
      </c>
      <c r="I67" s="77">
        <v>1168000.0</v>
      </c>
      <c r="J67" s="77">
        <v>949150.0</v>
      </c>
      <c r="K67" s="78"/>
      <c r="L67" s="1148"/>
      <c r="M67" s="1132"/>
      <c r="N67" s="1132"/>
      <c r="O67" s="1132"/>
      <c r="P67" s="1132"/>
      <c r="Q67" s="1132"/>
      <c r="R67" s="1132"/>
      <c r="S67" s="1132"/>
    </row>
    <row r="68" ht="13.5" customHeight="1">
      <c r="A68" s="114"/>
      <c r="B68" s="9" t="s">
        <v>1036</v>
      </c>
      <c r="C68" s="2"/>
      <c r="D68" s="114"/>
      <c r="E68" s="495" t="s">
        <v>123</v>
      </c>
      <c r="F68" s="59">
        <v>0.0</v>
      </c>
      <c r="G68" s="58">
        <v>0.0</v>
      </c>
      <c r="H68" s="58">
        <f t="shared" si="7"/>
        <v>324000</v>
      </c>
      <c r="I68" s="58">
        <v>324000.0</v>
      </c>
      <c r="J68" s="58">
        <v>165000.0</v>
      </c>
      <c r="K68" s="59"/>
      <c r="L68" s="1132"/>
      <c r="M68" s="1132"/>
      <c r="N68" s="1132"/>
      <c r="O68" s="1132"/>
      <c r="P68" s="1132"/>
      <c r="Q68" s="1132"/>
      <c r="R68" s="1132"/>
      <c r="S68" s="1132"/>
    </row>
    <row r="69" ht="15.75" customHeight="1">
      <c r="A69" s="530"/>
      <c r="B69" s="1149" t="s">
        <v>284</v>
      </c>
      <c r="C69" s="531"/>
      <c r="D69" s="1150"/>
      <c r="E69" s="1151"/>
      <c r="F69" s="856">
        <f t="shared" ref="F69:J69" si="8">SUM(F38:F68)</f>
        <v>5597093.62</v>
      </c>
      <c r="G69" s="856">
        <f t="shared" si="8"/>
        <v>676212.33</v>
      </c>
      <c r="H69" s="856">
        <f t="shared" si="8"/>
        <v>9443087.67</v>
      </c>
      <c r="I69" s="856">
        <f t="shared" si="8"/>
        <v>10119300</v>
      </c>
      <c r="J69" s="856">
        <f t="shared" si="8"/>
        <v>10847300</v>
      </c>
      <c r="K69" s="139"/>
      <c r="L69" s="49">
        <f>(J69-I69)/I69</f>
        <v>0.0719417351</v>
      </c>
      <c r="M69" s="1152"/>
      <c r="N69" s="1153">
        <f>J69-J63</f>
        <v>4847300</v>
      </c>
      <c r="O69" s="151"/>
      <c r="P69" s="151"/>
      <c r="Q69" s="151"/>
      <c r="R69" s="151"/>
      <c r="S69" s="151"/>
      <c r="T69" s="8"/>
      <c r="U69" s="8"/>
      <c r="V69" s="8"/>
      <c r="W69" s="8"/>
      <c r="X69" s="8"/>
      <c r="Y69" s="8"/>
      <c r="Z69" s="8"/>
    </row>
    <row r="70" ht="15.75" customHeight="1">
      <c r="A70" s="1154" t="s">
        <v>285</v>
      </c>
      <c r="B70" s="1155"/>
      <c r="C70" s="526"/>
      <c r="D70" s="501"/>
      <c r="E70" s="1156"/>
      <c r="F70" s="856">
        <f t="shared" ref="F70:J70" si="9">F36+F69</f>
        <v>16251916.22</v>
      </c>
      <c r="G70" s="856">
        <f t="shared" si="9"/>
        <v>4603805.53</v>
      </c>
      <c r="H70" s="856">
        <f t="shared" si="9"/>
        <v>16322021.47</v>
      </c>
      <c r="I70" s="856">
        <f t="shared" si="9"/>
        <v>20925827</v>
      </c>
      <c r="J70" s="856">
        <f t="shared" si="9"/>
        <v>22617525</v>
      </c>
      <c r="K70" s="139"/>
      <c r="L70" s="1157" t="s">
        <v>464</v>
      </c>
      <c r="M70" s="1132"/>
      <c r="N70" s="1140"/>
      <c r="O70" s="1132"/>
      <c r="P70" s="1132"/>
      <c r="Q70" s="1132"/>
      <c r="R70" s="1132"/>
      <c r="S70" s="1132"/>
    </row>
    <row r="71" ht="15.75" customHeight="1">
      <c r="A71" s="353"/>
      <c r="B71" s="1158" t="s">
        <v>286</v>
      </c>
      <c r="C71" s="941"/>
      <c r="D71" s="940"/>
      <c r="E71" s="1159"/>
      <c r="F71" s="1160"/>
      <c r="G71" s="376"/>
      <c r="H71" s="1161"/>
      <c r="I71" s="376"/>
      <c r="J71" s="376"/>
      <c r="K71" s="59"/>
      <c r="L71" s="1132"/>
      <c r="M71" s="1132"/>
      <c r="N71" s="1132"/>
      <c r="O71" s="1132"/>
      <c r="P71" s="1132"/>
      <c r="Q71" s="1132"/>
      <c r="R71" s="1132"/>
      <c r="S71" s="1132"/>
    </row>
    <row r="72" ht="15.75" customHeight="1">
      <c r="A72" s="56"/>
      <c r="B72" s="2" t="s">
        <v>313</v>
      </c>
      <c r="C72" s="1162"/>
      <c r="D72" s="114"/>
      <c r="E72" s="633" t="s">
        <v>290</v>
      </c>
      <c r="F72" s="59">
        <v>99005.06</v>
      </c>
      <c r="G72" s="58">
        <v>185000.0</v>
      </c>
      <c r="H72" s="58">
        <f t="shared" ref="H72:H74" si="10">I72-G72</f>
        <v>0</v>
      </c>
      <c r="I72" s="58">
        <v>185000.0</v>
      </c>
      <c r="J72" s="58">
        <v>150000.0</v>
      </c>
      <c r="K72" s="59"/>
      <c r="L72" s="1132"/>
      <c r="M72" s="1132"/>
      <c r="N72" s="1132"/>
      <c r="O72" s="1132"/>
      <c r="P72" s="1132"/>
      <c r="Q72" s="1132"/>
      <c r="R72" s="1132"/>
      <c r="S72" s="1132"/>
    </row>
    <row r="73" ht="15.75" customHeight="1">
      <c r="A73" s="56"/>
      <c r="B73" s="9" t="s">
        <v>1037</v>
      </c>
      <c r="C73" s="2"/>
      <c r="D73" s="114"/>
      <c r="E73" s="106" t="s">
        <v>288</v>
      </c>
      <c r="F73" s="59">
        <v>19080.0</v>
      </c>
      <c r="G73" s="58">
        <v>0.0</v>
      </c>
      <c r="H73" s="58">
        <f t="shared" si="10"/>
        <v>0</v>
      </c>
      <c r="I73" s="58">
        <v>0.0</v>
      </c>
      <c r="J73" s="58">
        <v>0.0</v>
      </c>
      <c r="K73" s="59"/>
      <c r="L73" s="1132"/>
      <c r="M73" s="1132"/>
      <c r="N73" s="1132"/>
      <c r="O73" s="1132"/>
      <c r="P73" s="1132"/>
      <c r="Q73" s="1132"/>
      <c r="R73" s="1132"/>
      <c r="S73" s="1132"/>
    </row>
    <row r="74" ht="13.5" customHeight="1">
      <c r="A74" s="56"/>
      <c r="B74" s="2" t="s">
        <v>381</v>
      </c>
      <c r="C74" s="2"/>
      <c r="D74" s="114"/>
      <c r="E74" s="633" t="s">
        <v>292</v>
      </c>
      <c r="F74" s="58">
        <v>42542.55</v>
      </c>
      <c r="G74" s="58">
        <v>0.0</v>
      </c>
      <c r="H74" s="58">
        <f t="shared" si="10"/>
        <v>0</v>
      </c>
      <c r="I74" s="58">
        <v>0.0</v>
      </c>
      <c r="J74" s="58">
        <v>0.0</v>
      </c>
      <c r="K74" s="59"/>
      <c r="L74" s="1132"/>
      <c r="M74" s="1132"/>
      <c r="N74" s="1132"/>
      <c r="O74" s="1132"/>
      <c r="P74" s="1132"/>
      <c r="Q74" s="1132"/>
      <c r="R74" s="1132"/>
      <c r="S74" s="1132"/>
    </row>
    <row r="75" ht="15.75" customHeight="1">
      <c r="A75" s="501"/>
      <c r="B75" s="502" t="s">
        <v>317</v>
      </c>
      <c r="C75" s="526"/>
      <c r="D75" s="501"/>
      <c r="E75" s="1156"/>
      <c r="F75" s="856">
        <f t="shared" ref="F75:J75" si="11">SUM(F72:F74)</f>
        <v>160627.61</v>
      </c>
      <c r="G75" s="856">
        <f t="shared" si="11"/>
        <v>185000</v>
      </c>
      <c r="H75" s="856">
        <f t="shared" si="11"/>
        <v>0</v>
      </c>
      <c r="I75" s="856">
        <f t="shared" si="11"/>
        <v>185000</v>
      </c>
      <c r="J75" s="856">
        <f t="shared" si="11"/>
        <v>150000</v>
      </c>
      <c r="K75" s="139"/>
      <c r="L75" s="49">
        <f t="shared" ref="L75:L76" si="13">(J75-I75)/I75</f>
        <v>-0.1891891892</v>
      </c>
      <c r="M75" s="1132"/>
      <c r="N75" s="1132"/>
      <c r="O75" s="1132"/>
      <c r="P75" s="1132"/>
      <c r="Q75" s="1132"/>
      <c r="R75" s="1132"/>
      <c r="S75" s="1132"/>
    </row>
    <row r="76" ht="17.25" customHeight="1">
      <c r="A76" s="240" t="s">
        <v>318</v>
      </c>
      <c r="B76" s="425"/>
      <c r="C76" s="425"/>
      <c r="D76" s="1163"/>
      <c r="E76" s="1130"/>
      <c r="F76" s="868">
        <f t="shared" ref="F76:J76" si="12">F70+F75</f>
        <v>16412543.83</v>
      </c>
      <c r="G76" s="868">
        <f t="shared" si="12"/>
        <v>4788805.53</v>
      </c>
      <c r="H76" s="868">
        <f t="shared" si="12"/>
        <v>16322021.47</v>
      </c>
      <c r="I76" s="868">
        <f t="shared" si="12"/>
        <v>21110827</v>
      </c>
      <c r="J76" s="868">
        <f t="shared" si="12"/>
        <v>22767525</v>
      </c>
      <c r="K76" s="102"/>
      <c r="L76" s="49">
        <f t="shared" si="13"/>
        <v>0.07847622455</v>
      </c>
      <c r="M76" s="1133"/>
      <c r="N76" s="1133"/>
      <c r="O76" s="1133"/>
      <c r="P76" s="1133"/>
      <c r="Q76" s="1133"/>
      <c r="R76" s="1133"/>
      <c r="S76" s="1133"/>
      <c r="T76" s="273"/>
      <c r="U76" s="273"/>
      <c r="V76" s="273"/>
      <c r="W76" s="273"/>
      <c r="X76" s="273"/>
      <c r="Y76" s="273"/>
      <c r="Z76" s="273"/>
    </row>
    <row r="77" ht="15.75" customHeight="1">
      <c r="A77" s="338" t="s">
        <v>1038</v>
      </c>
      <c r="B77" s="1"/>
      <c r="C77" s="1"/>
      <c r="D77" s="2"/>
      <c r="E77" s="16"/>
      <c r="F77" s="2"/>
      <c r="G77" s="2"/>
      <c r="H77" s="2"/>
      <c r="I77" s="2"/>
      <c r="J77" s="2"/>
      <c r="K77" s="2"/>
      <c r="L77" s="1164" t="s">
        <v>63</v>
      </c>
      <c r="M77" s="1132"/>
      <c r="N77" s="1132"/>
      <c r="O77" s="1132"/>
      <c r="P77" s="1132"/>
      <c r="Q77" s="1132"/>
      <c r="R77" s="1132"/>
      <c r="S77" s="1132"/>
    </row>
    <row r="78" ht="15.75" customHeight="1">
      <c r="A78" s="338" t="s">
        <v>1039</v>
      </c>
      <c r="D78" s="2"/>
      <c r="E78" s="3"/>
      <c r="F78" s="2"/>
      <c r="H78" s="2"/>
      <c r="I78" s="2"/>
      <c r="J78" s="2"/>
      <c r="K78" s="2"/>
      <c r="L78" s="1132"/>
      <c r="M78" s="1132"/>
      <c r="N78" s="1132"/>
      <c r="O78" s="1132"/>
      <c r="P78" s="1132"/>
      <c r="Q78" s="1132"/>
      <c r="R78" s="1132"/>
      <c r="S78" s="1132"/>
    </row>
    <row r="79" ht="15.75" customHeight="1">
      <c r="A79" s="2"/>
      <c r="B79" s="2"/>
      <c r="C79" s="2"/>
      <c r="D79" s="2"/>
      <c r="E79" s="3"/>
      <c r="F79" s="2"/>
      <c r="G79" s="2"/>
      <c r="H79" s="2"/>
      <c r="I79" s="2"/>
      <c r="J79" s="2"/>
      <c r="K79" s="2"/>
      <c r="L79" s="1132"/>
      <c r="M79" s="1132"/>
      <c r="N79" s="1132"/>
      <c r="O79" s="1132"/>
      <c r="P79" s="1132"/>
      <c r="Q79" s="1132"/>
      <c r="R79" s="1132"/>
      <c r="S79" s="1132"/>
    </row>
    <row r="80" ht="15.75" customHeight="1">
      <c r="A80" s="8"/>
      <c r="H80" s="2"/>
      <c r="I80" s="8"/>
      <c r="J80" s="8"/>
      <c r="K80" s="387"/>
      <c r="L80" s="1132"/>
      <c r="M80" s="1132"/>
      <c r="N80" s="1132"/>
      <c r="O80" s="1132"/>
      <c r="P80" s="1132"/>
      <c r="Q80" s="1132"/>
      <c r="R80" s="1132"/>
      <c r="S80" s="1132"/>
    </row>
    <row r="81" ht="15.75" customHeight="1">
      <c r="A81" s="2"/>
      <c r="E81" s="2"/>
      <c r="H81" s="8"/>
      <c r="I81" s="2"/>
      <c r="J81" s="2"/>
      <c r="K81" s="387"/>
      <c r="L81" s="1132"/>
      <c r="M81" s="1132"/>
      <c r="N81" s="1132"/>
      <c r="O81" s="1132"/>
      <c r="P81" s="1132"/>
      <c r="Q81" s="1132"/>
      <c r="R81" s="1132"/>
      <c r="S81" s="1132"/>
    </row>
    <row r="82" ht="15.75" customHeight="1">
      <c r="A82" s="387"/>
      <c r="B82" s="5"/>
      <c r="C82" s="5"/>
      <c r="E82" s="111"/>
      <c r="F82" s="5"/>
      <c r="H82" s="2"/>
      <c r="I82" s="387"/>
      <c r="J82" s="387"/>
      <c r="K82" s="387"/>
      <c r="L82" s="1132"/>
      <c r="M82" s="1132"/>
      <c r="N82" s="1132"/>
      <c r="O82" s="1132"/>
      <c r="P82" s="1132"/>
      <c r="Q82" s="1132"/>
      <c r="R82" s="1132"/>
      <c r="S82" s="1132"/>
    </row>
    <row r="83" ht="15.75" customHeight="1">
      <c r="A83" s="5" t="s">
        <v>1040</v>
      </c>
      <c r="D83" s="5" t="s">
        <v>323</v>
      </c>
      <c r="H83" s="8" t="s">
        <v>324</v>
      </c>
      <c r="I83" s="5" t="s">
        <v>643</v>
      </c>
      <c r="K83" s="387"/>
      <c r="L83" s="1132"/>
      <c r="M83" s="1132"/>
      <c r="N83" s="1132"/>
      <c r="O83" s="1132"/>
      <c r="P83" s="1132"/>
      <c r="Q83" s="1132"/>
      <c r="R83" s="1132"/>
      <c r="S83" s="1132"/>
    </row>
    <row r="84" ht="14.25" customHeight="1">
      <c r="B84" s="1165" t="s">
        <v>1041</v>
      </c>
      <c r="D84" s="3" t="s">
        <v>326</v>
      </c>
      <c r="H84" s="2" t="s">
        <v>327</v>
      </c>
      <c r="I84" s="3" t="s">
        <v>327</v>
      </c>
      <c r="K84" s="387"/>
      <c r="L84" s="1132"/>
      <c r="M84" s="1132"/>
      <c r="N84" s="1132"/>
      <c r="O84" s="1132"/>
      <c r="P84" s="1132"/>
      <c r="Q84" s="1132"/>
      <c r="R84" s="1132"/>
      <c r="S84" s="1132"/>
    </row>
    <row r="85" ht="15.75" customHeight="1">
      <c r="A85" s="1166"/>
      <c r="D85" s="387"/>
      <c r="E85" s="400"/>
      <c r="F85" s="387"/>
      <c r="G85" s="387"/>
      <c r="H85" s="387"/>
      <c r="I85" s="387"/>
      <c r="J85" s="387"/>
      <c r="K85" s="387"/>
      <c r="L85" s="1132"/>
      <c r="M85" s="1132"/>
      <c r="N85" s="1132"/>
      <c r="O85" s="1132"/>
      <c r="P85" s="1132"/>
      <c r="Q85" s="1132"/>
      <c r="R85" s="1132"/>
      <c r="S85" s="1132"/>
    </row>
    <row r="86" ht="15.75" customHeight="1">
      <c r="A86" s="387"/>
      <c r="B86" s="387"/>
      <c r="C86" s="387"/>
      <c r="D86" s="387"/>
      <c r="E86" s="400"/>
      <c r="F86" s="387"/>
      <c r="G86" s="387"/>
      <c r="H86" s="387"/>
      <c r="I86" s="387"/>
      <c r="J86" s="387"/>
      <c r="K86" s="387"/>
      <c r="L86" s="1132"/>
      <c r="M86" s="1132"/>
      <c r="N86" s="1132"/>
      <c r="O86" s="1132"/>
      <c r="P86" s="1132"/>
      <c r="Q86" s="1132"/>
      <c r="R86" s="1132"/>
      <c r="S86" s="1132"/>
    </row>
    <row r="87" ht="15.75" customHeight="1">
      <c r="A87" s="387"/>
      <c r="B87" s="387"/>
      <c r="C87" s="387"/>
      <c r="D87" s="387"/>
      <c r="E87" s="400"/>
      <c r="F87" s="387"/>
      <c r="G87" s="387"/>
      <c r="H87" s="387"/>
      <c r="I87" s="387"/>
      <c r="J87" s="387"/>
      <c r="K87" s="387"/>
      <c r="L87" s="1132"/>
      <c r="M87" s="1132"/>
      <c r="N87" s="1132"/>
      <c r="O87" s="1132"/>
      <c r="P87" s="1132"/>
      <c r="Q87" s="1132"/>
      <c r="R87" s="1132"/>
      <c r="S87" s="1132"/>
    </row>
    <row r="88" ht="15.75" customHeight="1">
      <c r="A88" s="387"/>
      <c r="B88" s="387"/>
      <c r="C88" s="387"/>
      <c r="D88" s="387"/>
      <c r="E88" s="400"/>
      <c r="F88" s="387"/>
      <c r="G88" s="387"/>
      <c r="H88" s="387"/>
      <c r="I88" s="387"/>
      <c r="J88" s="387"/>
      <c r="K88" s="387"/>
      <c r="L88" s="1132"/>
      <c r="M88" s="1132"/>
      <c r="N88" s="1132"/>
      <c r="O88" s="1132"/>
      <c r="P88" s="1132"/>
      <c r="Q88" s="1132"/>
      <c r="R88" s="1132"/>
      <c r="S88" s="1132"/>
    </row>
    <row r="89" ht="15.75" customHeight="1">
      <c r="A89" s="387"/>
      <c r="B89" s="387"/>
      <c r="C89" s="387"/>
      <c r="D89" s="387"/>
      <c r="E89" s="400"/>
      <c r="F89" s="387"/>
      <c r="G89" s="387"/>
      <c r="H89" s="387"/>
      <c r="I89" s="387"/>
      <c r="J89" s="387"/>
      <c r="K89" s="387"/>
      <c r="L89" s="1132"/>
      <c r="M89" s="1132"/>
      <c r="N89" s="1132"/>
      <c r="O89" s="1132"/>
      <c r="P89" s="1132"/>
      <c r="Q89" s="1132"/>
      <c r="R89" s="1132"/>
      <c r="S89" s="1132"/>
    </row>
    <row r="90" ht="15.75" customHeight="1">
      <c r="A90" s="387"/>
      <c r="B90" s="387"/>
      <c r="C90" s="387"/>
      <c r="D90" s="387"/>
      <c r="E90" s="400"/>
      <c r="F90" s="387"/>
      <c r="G90" s="387"/>
      <c r="H90" s="387"/>
      <c r="I90" s="387"/>
      <c r="J90" s="387"/>
      <c r="K90" s="387"/>
      <c r="L90" s="1132"/>
      <c r="M90" s="1132"/>
      <c r="N90" s="1132"/>
      <c r="O90" s="1132"/>
      <c r="P90" s="1132"/>
      <c r="Q90" s="1132"/>
      <c r="R90" s="1132"/>
      <c r="S90" s="1132"/>
    </row>
    <row r="91" ht="15.75" customHeight="1">
      <c r="A91" s="387"/>
      <c r="B91" s="387"/>
      <c r="C91" s="387"/>
      <c r="D91" s="387"/>
      <c r="E91" s="400"/>
      <c r="F91" s="387"/>
      <c r="G91" s="387"/>
      <c r="H91" s="387"/>
      <c r="I91" s="387"/>
      <c r="J91" s="387"/>
      <c r="K91" s="387"/>
      <c r="L91" s="1132"/>
      <c r="M91" s="1132"/>
      <c r="N91" s="1132"/>
      <c r="O91" s="1132"/>
      <c r="P91" s="1132"/>
      <c r="Q91" s="1132"/>
      <c r="R91" s="1132"/>
      <c r="S91" s="1132"/>
    </row>
    <row r="92" ht="15.75" customHeight="1">
      <c r="E92" s="259"/>
      <c r="L92" s="1132"/>
      <c r="M92" s="1132"/>
      <c r="N92" s="1132"/>
      <c r="O92" s="1132"/>
      <c r="P92" s="1132"/>
      <c r="Q92" s="1132"/>
      <c r="R92" s="1132"/>
      <c r="S92" s="1132"/>
    </row>
    <row r="93" ht="15.75" customHeight="1">
      <c r="E93" s="259"/>
      <c r="L93" s="1132"/>
      <c r="M93" s="1132"/>
      <c r="N93" s="1132"/>
      <c r="O93" s="1132"/>
      <c r="P93" s="1132"/>
      <c r="Q93" s="1132"/>
      <c r="R93" s="1132"/>
      <c r="S93" s="1132"/>
    </row>
    <row r="94" ht="15.75" customHeight="1">
      <c r="E94" s="259"/>
      <c r="L94" s="1132"/>
      <c r="M94" s="1132"/>
      <c r="N94" s="1132"/>
      <c r="O94" s="1132"/>
      <c r="P94" s="1132"/>
      <c r="Q94" s="1132"/>
      <c r="R94" s="1132"/>
      <c r="S94" s="1132"/>
    </row>
    <row r="95" ht="15.75" customHeight="1">
      <c r="E95" s="259"/>
      <c r="L95" s="1132"/>
      <c r="M95" s="1132"/>
      <c r="N95" s="1132"/>
      <c r="O95" s="1132"/>
      <c r="P95" s="1132"/>
      <c r="Q95" s="1132"/>
      <c r="R95" s="1132"/>
      <c r="S95" s="1132"/>
    </row>
    <row r="96" ht="15.75" customHeight="1">
      <c r="E96" s="259"/>
      <c r="L96" s="1132"/>
      <c r="M96" s="1132"/>
      <c r="N96" s="1132"/>
      <c r="O96" s="1132"/>
      <c r="P96" s="1132"/>
      <c r="Q96" s="1132"/>
      <c r="R96" s="1132"/>
      <c r="S96" s="1132"/>
    </row>
    <row r="97" ht="15.75" customHeight="1">
      <c r="E97" s="259"/>
      <c r="L97" s="1132"/>
      <c r="M97" s="1132"/>
      <c r="N97" s="1132"/>
      <c r="O97" s="1132"/>
      <c r="P97" s="1132"/>
      <c r="Q97" s="1132"/>
      <c r="R97" s="1132"/>
      <c r="S97" s="1132"/>
    </row>
    <row r="98" ht="15.75" customHeight="1">
      <c r="E98" s="259"/>
      <c r="L98" s="1132"/>
      <c r="M98" s="1132"/>
      <c r="N98" s="1132"/>
      <c r="O98" s="1132"/>
      <c r="P98" s="1132"/>
      <c r="Q98" s="1132"/>
      <c r="R98" s="1132"/>
      <c r="S98" s="1132"/>
    </row>
    <row r="99" ht="15.75" customHeight="1">
      <c r="E99" s="259"/>
      <c r="L99" s="1132"/>
      <c r="M99" s="1132"/>
      <c r="N99" s="1132"/>
      <c r="O99" s="1132"/>
      <c r="P99" s="1132"/>
      <c r="Q99" s="1132"/>
      <c r="R99" s="1132"/>
      <c r="S99" s="1132"/>
    </row>
    <row r="100" ht="15.75" customHeight="1">
      <c r="E100" s="259"/>
      <c r="L100" s="1132"/>
      <c r="M100" s="1132"/>
      <c r="N100" s="1132"/>
      <c r="O100" s="1132"/>
      <c r="P100" s="1132"/>
      <c r="Q100" s="1132"/>
      <c r="R100" s="1132"/>
      <c r="S100" s="1132"/>
    </row>
    <row r="101" ht="15.75" customHeight="1">
      <c r="E101" s="259"/>
      <c r="L101" s="1132"/>
      <c r="M101" s="1132"/>
      <c r="N101" s="1132"/>
      <c r="O101" s="1132"/>
      <c r="P101" s="1132"/>
      <c r="Q101" s="1132"/>
      <c r="R101" s="1132"/>
      <c r="S101" s="1132"/>
    </row>
    <row r="102" ht="15.75" customHeight="1">
      <c r="E102" s="259"/>
      <c r="L102" s="1132"/>
      <c r="M102" s="1132"/>
      <c r="N102" s="1132"/>
      <c r="O102" s="1132"/>
      <c r="P102" s="1132"/>
      <c r="Q102" s="1132"/>
      <c r="R102" s="1132"/>
      <c r="S102" s="1132"/>
    </row>
    <row r="103" ht="15.75" customHeight="1">
      <c r="E103" s="259"/>
      <c r="L103" s="1132"/>
      <c r="M103" s="1132"/>
      <c r="N103" s="1132"/>
      <c r="O103" s="1132"/>
      <c r="P103" s="1132"/>
      <c r="Q103" s="1132"/>
      <c r="R103" s="1132"/>
      <c r="S103" s="1132"/>
    </row>
    <row r="104" ht="15.75" customHeight="1">
      <c r="E104" s="259"/>
      <c r="L104" s="1132"/>
      <c r="M104" s="1132"/>
      <c r="N104" s="1132"/>
      <c r="O104" s="1132"/>
      <c r="P104" s="1132"/>
      <c r="Q104" s="1132"/>
      <c r="R104" s="1132"/>
      <c r="S104" s="1132"/>
    </row>
    <row r="105" ht="15.75" customHeight="1">
      <c r="E105" s="259"/>
      <c r="L105" s="1132"/>
      <c r="M105" s="1132"/>
      <c r="N105" s="1132"/>
      <c r="O105" s="1132"/>
      <c r="P105" s="1132"/>
      <c r="Q105" s="1132"/>
      <c r="R105" s="1132"/>
      <c r="S105" s="1132"/>
    </row>
    <row r="106" ht="15.75" customHeight="1">
      <c r="E106" s="259"/>
      <c r="L106" s="1132"/>
      <c r="M106" s="1132"/>
      <c r="N106" s="1132"/>
      <c r="O106" s="1132"/>
      <c r="P106" s="1132"/>
      <c r="Q106" s="1132"/>
      <c r="R106" s="1132"/>
      <c r="S106" s="1132"/>
    </row>
    <row r="107" ht="15.75" customHeight="1">
      <c r="E107" s="259"/>
      <c r="L107" s="1132"/>
      <c r="M107" s="1132"/>
      <c r="N107" s="1132"/>
      <c r="O107" s="1132"/>
      <c r="P107" s="1132"/>
      <c r="Q107" s="1132"/>
      <c r="R107" s="1132"/>
      <c r="S107" s="1132"/>
    </row>
    <row r="108" ht="15.75" customHeight="1">
      <c r="E108" s="259"/>
      <c r="L108" s="1132"/>
      <c r="M108" s="1132"/>
      <c r="N108" s="1132"/>
      <c r="O108" s="1132"/>
      <c r="P108" s="1132"/>
      <c r="Q108" s="1132"/>
      <c r="R108" s="1132"/>
      <c r="S108" s="1132"/>
    </row>
    <row r="109" ht="15.75" customHeight="1">
      <c r="E109" s="259"/>
      <c r="L109" s="1132"/>
      <c r="M109" s="1132"/>
      <c r="N109" s="1132"/>
      <c r="O109" s="1132"/>
      <c r="P109" s="1132"/>
      <c r="Q109" s="1132"/>
      <c r="R109" s="1132"/>
      <c r="S109" s="1132"/>
    </row>
    <row r="110" ht="15.75" customHeight="1">
      <c r="E110" s="259"/>
      <c r="L110" s="1132"/>
      <c r="M110" s="1132"/>
      <c r="N110" s="1132"/>
      <c r="O110" s="1132"/>
      <c r="P110" s="1132"/>
      <c r="Q110" s="1132"/>
      <c r="R110" s="1132"/>
      <c r="S110" s="1132"/>
    </row>
    <row r="111" ht="15.75" customHeight="1">
      <c r="E111" s="259"/>
      <c r="L111" s="1132"/>
      <c r="M111" s="1132"/>
      <c r="N111" s="1132"/>
      <c r="O111" s="1132"/>
      <c r="P111" s="1132"/>
      <c r="Q111" s="1132"/>
      <c r="R111" s="1132"/>
      <c r="S111" s="1132"/>
    </row>
    <row r="112" ht="15.75" customHeight="1">
      <c r="E112" s="259"/>
      <c r="L112" s="1132"/>
      <c r="M112" s="1132"/>
      <c r="N112" s="1132"/>
      <c r="O112" s="1132"/>
      <c r="P112" s="1132"/>
      <c r="Q112" s="1132"/>
      <c r="R112" s="1132"/>
      <c r="S112" s="1132"/>
    </row>
    <row r="113" ht="15.75" customHeight="1">
      <c r="E113" s="259"/>
      <c r="L113" s="1132"/>
      <c r="M113" s="1132"/>
      <c r="N113" s="1132"/>
      <c r="O113" s="1132"/>
      <c r="P113" s="1132"/>
      <c r="Q113" s="1132"/>
      <c r="R113" s="1132"/>
      <c r="S113" s="1132"/>
    </row>
    <row r="114" ht="15.75" customHeight="1">
      <c r="E114" s="259"/>
      <c r="L114" s="1132"/>
      <c r="M114" s="1132"/>
      <c r="N114" s="1132"/>
      <c r="O114" s="1132"/>
      <c r="P114" s="1132"/>
      <c r="Q114" s="1132"/>
      <c r="R114" s="1132"/>
      <c r="S114" s="1132"/>
    </row>
    <row r="115" ht="15.75" customHeight="1">
      <c r="E115" s="259"/>
      <c r="L115" s="1132"/>
      <c r="M115" s="1132"/>
      <c r="N115" s="1132"/>
      <c r="O115" s="1132"/>
      <c r="P115" s="1132"/>
      <c r="Q115" s="1132"/>
      <c r="R115" s="1132"/>
      <c r="S115" s="1132"/>
    </row>
    <row r="116" ht="15.75" customHeight="1">
      <c r="E116" s="259"/>
      <c r="L116" s="1132"/>
      <c r="M116" s="1132"/>
      <c r="N116" s="1132"/>
      <c r="O116" s="1132"/>
      <c r="P116" s="1132"/>
      <c r="Q116" s="1132"/>
      <c r="R116" s="1132"/>
      <c r="S116" s="1132"/>
    </row>
    <row r="117" ht="15.75" customHeight="1">
      <c r="E117" s="259"/>
      <c r="L117" s="1132"/>
      <c r="M117" s="1132"/>
      <c r="N117" s="1132"/>
      <c r="O117" s="1132"/>
      <c r="P117" s="1132"/>
      <c r="Q117" s="1132"/>
      <c r="R117" s="1132"/>
      <c r="S117" s="1132"/>
    </row>
    <row r="118" ht="15.75" customHeight="1">
      <c r="E118" s="259"/>
      <c r="L118" s="1132"/>
      <c r="M118" s="1132"/>
      <c r="N118" s="1132"/>
      <c r="O118" s="1132"/>
      <c r="P118" s="1132"/>
      <c r="Q118" s="1132"/>
      <c r="R118" s="1132"/>
      <c r="S118" s="1132"/>
    </row>
    <row r="119" ht="15.75" customHeight="1">
      <c r="E119" s="259"/>
      <c r="L119" s="1132"/>
      <c r="M119" s="1132"/>
      <c r="N119" s="1132"/>
      <c r="O119" s="1132"/>
      <c r="P119" s="1132"/>
      <c r="Q119" s="1132"/>
      <c r="R119" s="1132"/>
      <c r="S119" s="1132"/>
    </row>
    <row r="120" ht="15.75" customHeight="1">
      <c r="E120" s="259"/>
      <c r="L120" s="1132"/>
      <c r="M120" s="1132"/>
      <c r="N120" s="1132"/>
      <c r="O120" s="1132"/>
      <c r="P120" s="1132"/>
      <c r="Q120" s="1132"/>
      <c r="R120" s="1132"/>
      <c r="S120" s="1132"/>
    </row>
    <row r="121" ht="15.75" customHeight="1">
      <c r="E121" s="259"/>
      <c r="L121" s="1132"/>
      <c r="M121" s="1132"/>
      <c r="N121" s="1132"/>
      <c r="O121" s="1132"/>
      <c r="P121" s="1132"/>
      <c r="Q121" s="1132"/>
      <c r="R121" s="1132"/>
      <c r="S121" s="1132"/>
    </row>
    <row r="122" ht="15.75" customHeight="1">
      <c r="E122" s="259"/>
      <c r="L122" s="1132"/>
      <c r="M122" s="1132"/>
      <c r="N122" s="1132"/>
      <c r="O122" s="1132"/>
      <c r="P122" s="1132"/>
      <c r="Q122" s="1132"/>
      <c r="R122" s="1132"/>
      <c r="S122" s="1132"/>
    </row>
    <row r="123" ht="15.75" customHeight="1">
      <c r="E123" s="259"/>
      <c r="L123" s="1132"/>
      <c r="M123" s="1132"/>
      <c r="N123" s="1132"/>
      <c r="O123" s="1132"/>
      <c r="P123" s="1132"/>
      <c r="Q123" s="1132"/>
      <c r="R123" s="1132"/>
      <c r="S123" s="1132"/>
    </row>
    <row r="124" ht="15.75" customHeight="1">
      <c r="E124" s="259"/>
      <c r="L124" s="1132"/>
      <c r="M124" s="1132"/>
      <c r="N124" s="1132"/>
      <c r="O124" s="1132"/>
      <c r="P124" s="1132"/>
      <c r="Q124" s="1132"/>
      <c r="R124" s="1132"/>
      <c r="S124" s="1132"/>
    </row>
    <row r="125" ht="15.75" customHeight="1">
      <c r="E125" s="259"/>
      <c r="L125" s="1132"/>
      <c r="M125" s="1132"/>
      <c r="N125" s="1132"/>
      <c r="O125" s="1132"/>
      <c r="P125" s="1132"/>
      <c r="Q125" s="1132"/>
      <c r="R125" s="1132"/>
      <c r="S125" s="1132"/>
    </row>
    <row r="126" ht="15.75" customHeight="1">
      <c r="E126" s="259"/>
      <c r="L126" s="1132"/>
      <c r="M126" s="1132"/>
      <c r="N126" s="1132"/>
      <c r="O126" s="1132"/>
      <c r="P126" s="1132"/>
      <c r="Q126" s="1132"/>
      <c r="R126" s="1132"/>
      <c r="S126" s="1132"/>
    </row>
    <row r="127" ht="15.75" customHeight="1">
      <c r="E127" s="259"/>
      <c r="L127" s="1132"/>
      <c r="M127" s="1132"/>
      <c r="N127" s="1132"/>
      <c r="O127" s="1132"/>
      <c r="P127" s="1132"/>
      <c r="Q127" s="1132"/>
      <c r="R127" s="1132"/>
      <c r="S127" s="1132"/>
    </row>
    <row r="128" ht="15.75" customHeight="1">
      <c r="E128" s="259"/>
      <c r="L128" s="1132"/>
      <c r="M128" s="1132"/>
      <c r="N128" s="1132"/>
      <c r="O128" s="1132"/>
      <c r="P128" s="1132"/>
      <c r="Q128" s="1132"/>
      <c r="R128" s="1132"/>
      <c r="S128" s="1132"/>
    </row>
    <row r="129" ht="15.75" customHeight="1">
      <c r="E129" s="259"/>
      <c r="L129" s="1132"/>
      <c r="M129" s="1132"/>
      <c r="N129" s="1132"/>
      <c r="O129" s="1132"/>
      <c r="P129" s="1132"/>
      <c r="Q129" s="1132"/>
      <c r="R129" s="1132"/>
      <c r="S129" s="1132"/>
    </row>
    <row r="130" ht="15.75" customHeight="1">
      <c r="E130" s="259"/>
      <c r="L130" s="1132"/>
      <c r="M130" s="1132"/>
      <c r="N130" s="1132"/>
      <c r="O130" s="1132"/>
      <c r="P130" s="1132"/>
      <c r="Q130" s="1132"/>
      <c r="R130" s="1132"/>
      <c r="S130" s="1132"/>
    </row>
    <row r="131" ht="15.75" customHeight="1">
      <c r="E131" s="259"/>
      <c r="L131" s="1132"/>
      <c r="M131" s="1132"/>
      <c r="N131" s="1132"/>
      <c r="O131" s="1132"/>
      <c r="P131" s="1132"/>
      <c r="Q131" s="1132"/>
      <c r="R131" s="1132"/>
      <c r="S131" s="1132"/>
    </row>
    <row r="132" ht="15.75" customHeight="1">
      <c r="E132" s="259"/>
      <c r="L132" s="1132"/>
      <c r="M132" s="1132"/>
      <c r="N132" s="1132"/>
      <c r="O132" s="1132"/>
      <c r="P132" s="1132"/>
      <c r="Q132" s="1132"/>
      <c r="R132" s="1132"/>
      <c r="S132" s="1132"/>
    </row>
    <row r="133" ht="15.75" customHeight="1">
      <c r="E133" s="259"/>
      <c r="L133" s="1132"/>
      <c r="M133" s="1132"/>
      <c r="N133" s="1132"/>
      <c r="O133" s="1132"/>
      <c r="P133" s="1132"/>
      <c r="Q133" s="1132"/>
      <c r="R133" s="1132"/>
      <c r="S133" s="1132"/>
    </row>
    <row r="134" ht="15.75" customHeight="1">
      <c r="E134" s="259"/>
      <c r="L134" s="1132"/>
      <c r="M134" s="1132"/>
      <c r="N134" s="1132"/>
      <c r="O134" s="1132"/>
      <c r="P134" s="1132"/>
      <c r="Q134" s="1132"/>
      <c r="R134" s="1132"/>
      <c r="S134" s="1132"/>
    </row>
    <row r="135" ht="15.75" customHeight="1">
      <c r="E135" s="259"/>
      <c r="L135" s="1132"/>
      <c r="M135" s="1132"/>
      <c r="N135" s="1132"/>
      <c r="O135" s="1132"/>
      <c r="P135" s="1132"/>
      <c r="Q135" s="1132"/>
      <c r="R135" s="1132"/>
      <c r="S135" s="1132"/>
    </row>
    <row r="136" ht="15.75" customHeight="1">
      <c r="E136" s="259"/>
      <c r="L136" s="1132"/>
      <c r="M136" s="1132"/>
      <c r="N136" s="1132"/>
      <c r="O136" s="1132"/>
      <c r="P136" s="1132"/>
      <c r="Q136" s="1132"/>
      <c r="R136" s="1132"/>
      <c r="S136" s="1132"/>
    </row>
    <row r="137" ht="15.75" customHeight="1">
      <c r="E137" s="259"/>
      <c r="L137" s="1132"/>
      <c r="M137" s="1132"/>
      <c r="N137" s="1132"/>
      <c r="O137" s="1132"/>
      <c r="P137" s="1132"/>
      <c r="Q137" s="1132"/>
      <c r="R137" s="1132"/>
      <c r="S137" s="1132"/>
    </row>
    <row r="138" ht="15.75" customHeight="1">
      <c r="E138" s="259"/>
      <c r="L138" s="1132"/>
      <c r="M138" s="1132"/>
      <c r="N138" s="1132"/>
      <c r="O138" s="1132"/>
      <c r="P138" s="1132"/>
      <c r="Q138" s="1132"/>
      <c r="R138" s="1132"/>
      <c r="S138" s="1132"/>
    </row>
    <row r="139" ht="15.75" customHeight="1">
      <c r="E139" s="259"/>
      <c r="L139" s="1132"/>
      <c r="M139" s="1132"/>
      <c r="N139" s="1132"/>
      <c r="O139" s="1132"/>
      <c r="P139" s="1132"/>
      <c r="Q139" s="1132"/>
      <c r="R139" s="1132"/>
      <c r="S139" s="1132"/>
    </row>
    <row r="140" ht="15.75" customHeight="1">
      <c r="E140" s="259"/>
      <c r="L140" s="1132"/>
      <c r="M140" s="1132"/>
      <c r="N140" s="1132"/>
      <c r="O140" s="1132"/>
      <c r="P140" s="1132"/>
      <c r="Q140" s="1132"/>
      <c r="R140" s="1132"/>
      <c r="S140" s="1132"/>
    </row>
    <row r="141" ht="15.75" customHeight="1">
      <c r="E141" s="259"/>
      <c r="L141" s="1132"/>
      <c r="M141" s="1132"/>
      <c r="N141" s="1132"/>
      <c r="O141" s="1132"/>
      <c r="P141" s="1132"/>
      <c r="Q141" s="1132"/>
      <c r="R141" s="1132"/>
      <c r="S141" s="1132"/>
    </row>
    <row r="142" ht="15.75" customHeight="1">
      <c r="E142" s="259"/>
      <c r="L142" s="1132"/>
      <c r="M142" s="1132"/>
      <c r="N142" s="1132"/>
      <c r="O142" s="1132"/>
      <c r="P142" s="1132"/>
      <c r="Q142" s="1132"/>
      <c r="R142" s="1132"/>
      <c r="S142" s="1132"/>
    </row>
    <row r="143" ht="15.75" customHeight="1">
      <c r="E143" s="259"/>
      <c r="L143" s="1132"/>
      <c r="M143" s="1132"/>
      <c r="N143" s="1132"/>
      <c r="O143" s="1132"/>
      <c r="P143" s="1132"/>
      <c r="Q143" s="1132"/>
      <c r="R143" s="1132"/>
      <c r="S143" s="1132"/>
    </row>
    <row r="144" ht="15.75" customHeight="1">
      <c r="E144" s="259"/>
      <c r="L144" s="1132"/>
      <c r="M144" s="1132"/>
      <c r="N144" s="1132"/>
      <c r="O144" s="1132"/>
      <c r="P144" s="1132"/>
      <c r="Q144" s="1132"/>
      <c r="R144" s="1132"/>
      <c r="S144" s="1132"/>
    </row>
    <row r="145" ht="15.75" customHeight="1">
      <c r="E145" s="259"/>
      <c r="L145" s="1132"/>
      <c r="M145" s="1132"/>
      <c r="N145" s="1132"/>
      <c r="O145" s="1132"/>
      <c r="P145" s="1132"/>
      <c r="Q145" s="1132"/>
      <c r="R145" s="1132"/>
      <c r="S145" s="1132"/>
    </row>
    <row r="146" ht="15.75" customHeight="1">
      <c r="E146" s="259"/>
      <c r="L146" s="1132"/>
      <c r="M146" s="1132"/>
      <c r="N146" s="1132"/>
      <c r="O146" s="1132"/>
      <c r="P146" s="1132"/>
      <c r="Q146" s="1132"/>
      <c r="R146" s="1132"/>
      <c r="S146" s="1132"/>
    </row>
    <row r="147" ht="15.75" customHeight="1">
      <c r="E147" s="259"/>
      <c r="L147" s="1132"/>
      <c r="M147" s="1132"/>
      <c r="N147" s="1132"/>
      <c r="O147" s="1132"/>
      <c r="P147" s="1132"/>
      <c r="Q147" s="1132"/>
      <c r="R147" s="1132"/>
      <c r="S147" s="1132"/>
    </row>
    <row r="148" ht="15.75" customHeight="1">
      <c r="E148" s="259"/>
      <c r="L148" s="1132"/>
      <c r="M148" s="1132"/>
      <c r="N148" s="1132"/>
      <c r="O148" s="1132"/>
      <c r="P148" s="1132"/>
      <c r="Q148" s="1132"/>
      <c r="R148" s="1132"/>
      <c r="S148" s="1132"/>
    </row>
    <row r="149" ht="15.75" customHeight="1">
      <c r="E149" s="259"/>
      <c r="L149" s="1132"/>
      <c r="M149" s="1132"/>
      <c r="N149" s="1132"/>
      <c r="O149" s="1132"/>
      <c r="P149" s="1132"/>
      <c r="Q149" s="1132"/>
      <c r="R149" s="1132"/>
      <c r="S149" s="1132"/>
    </row>
    <row r="150" ht="15.75" customHeight="1">
      <c r="E150" s="259"/>
      <c r="L150" s="1132"/>
      <c r="M150" s="1132"/>
      <c r="N150" s="1132"/>
      <c r="O150" s="1132"/>
      <c r="P150" s="1132"/>
      <c r="Q150" s="1132"/>
      <c r="R150" s="1132"/>
      <c r="S150" s="1132"/>
    </row>
    <row r="151" ht="15.75" customHeight="1">
      <c r="E151" s="259"/>
      <c r="L151" s="1132"/>
      <c r="M151" s="1132"/>
      <c r="N151" s="1132"/>
      <c r="O151" s="1132"/>
      <c r="P151" s="1132"/>
      <c r="Q151" s="1132"/>
      <c r="R151" s="1132"/>
      <c r="S151" s="1132"/>
    </row>
    <row r="152" ht="15.75" customHeight="1">
      <c r="E152" s="259"/>
      <c r="L152" s="1132"/>
      <c r="M152" s="1132"/>
      <c r="N152" s="1132"/>
      <c r="O152" s="1132"/>
      <c r="P152" s="1132"/>
      <c r="Q152" s="1132"/>
      <c r="R152" s="1132"/>
      <c r="S152" s="1132"/>
    </row>
    <row r="153" ht="15.75" customHeight="1">
      <c r="E153" s="259"/>
      <c r="L153" s="1132"/>
      <c r="M153" s="1132"/>
      <c r="N153" s="1132"/>
      <c r="O153" s="1132"/>
      <c r="P153" s="1132"/>
      <c r="Q153" s="1132"/>
      <c r="R153" s="1132"/>
      <c r="S153" s="1132"/>
    </row>
    <row r="154" ht="15.75" customHeight="1">
      <c r="E154" s="259"/>
      <c r="L154" s="1132"/>
      <c r="M154" s="1132"/>
      <c r="N154" s="1132"/>
      <c r="O154" s="1132"/>
      <c r="P154" s="1132"/>
      <c r="Q154" s="1132"/>
      <c r="R154" s="1132"/>
      <c r="S154" s="1132"/>
    </row>
    <row r="155" ht="15.75" customHeight="1">
      <c r="E155" s="259"/>
      <c r="L155" s="1132"/>
      <c r="M155" s="1132"/>
      <c r="N155" s="1132"/>
      <c r="O155" s="1132"/>
      <c r="P155" s="1132"/>
      <c r="Q155" s="1132"/>
      <c r="R155" s="1132"/>
      <c r="S155" s="1132"/>
    </row>
    <row r="156" ht="15.75" customHeight="1">
      <c r="E156" s="259"/>
      <c r="L156" s="1132"/>
      <c r="M156" s="1132"/>
      <c r="N156" s="1132"/>
      <c r="O156" s="1132"/>
      <c r="P156" s="1132"/>
      <c r="Q156" s="1132"/>
      <c r="R156" s="1132"/>
      <c r="S156" s="1132"/>
    </row>
    <row r="157" ht="15.75" customHeight="1">
      <c r="E157" s="259"/>
      <c r="L157" s="1132"/>
      <c r="M157" s="1132"/>
      <c r="N157" s="1132"/>
      <c r="O157" s="1132"/>
      <c r="P157" s="1132"/>
      <c r="Q157" s="1132"/>
      <c r="R157" s="1132"/>
      <c r="S157" s="1132"/>
    </row>
    <row r="158" ht="15.75" customHeight="1">
      <c r="E158" s="259"/>
      <c r="L158" s="1132"/>
      <c r="M158" s="1132"/>
      <c r="N158" s="1132"/>
      <c r="O158" s="1132"/>
      <c r="P158" s="1132"/>
      <c r="Q158" s="1132"/>
      <c r="R158" s="1132"/>
      <c r="S158" s="1132"/>
    </row>
    <row r="159" ht="15.75" customHeight="1">
      <c r="E159" s="259"/>
      <c r="L159" s="1132"/>
      <c r="M159" s="1132"/>
      <c r="N159" s="1132"/>
      <c r="O159" s="1132"/>
      <c r="P159" s="1132"/>
      <c r="Q159" s="1132"/>
      <c r="R159" s="1132"/>
      <c r="S159" s="1132"/>
    </row>
    <row r="160" ht="15.75" customHeight="1">
      <c r="E160" s="259"/>
      <c r="L160" s="1132"/>
      <c r="M160" s="1132"/>
      <c r="N160" s="1132"/>
      <c r="O160" s="1132"/>
      <c r="P160" s="1132"/>
      <c r="Q160" s="1132"/>
      <c r="R160" s="1132"/>
      <c r="S160" s="1132"/>
    </row>
    <row r="161" ht="15.75" customHeight="1">
      <c r="E161" s="259"/>
      <c r="L161" s="1132"/>
      <c r="M161" s="1132"/>
      <c r="N161" s="1132"/>
      <c r="O161" s="1132"/>
      <c r="P161" s="1132"/>
      <c r="Q161" s="1132"/>
      <c r="R161" s="1132"/>
      <c r="S161" s="1132"/>
    </row>
    <row r="162" ht="15.75" customHeight="1">
      <c r="E162" s="259"/>
      <c r="L162" s="1132"/>
      <c r="M162" s="1132"/>
      <c r="N162" s="1132"/>
      <c r="O162" s="1132"/>
      <c r="P162" s="1132"/>
      <c r="Q162" s="1132"/>
      <c r="R162" s="1132"/>
      <c r="S162" s="1132"/>
    </row>
    <row r="163" ht="15.75" customHeight="1">
      <c r="E163" s="259"/>
      <c r="L163" s="1132"/>
      <c r="M163" s="1132"/>
      <c r="N163" s="1132"/>
      <c r="O163" s="1132"/>
      <c r="P163" s="1132"/>
      <c r="Q163" s="1132"/>
      <c r="R163" s="1132"/>
      <c r="S163" s="1132"/>
    </row>
    <row r="164" ht="15.75" customHeight="1">
      <c r="E164" s="259"/>
      <c r="L164" s="1132"/>
      <c r="M164" s="1132"/>
      <c r="N164" s="1132"/>
      <c r="O164" s="1132"/>
      <c r="P164" s="1132"/>
      <c r="Q164" s="1132"/>
      <c r="R164" s="1132"/>
      <c r="S164" s="1132"/>
    </row>
    <row r="165" ht="15.75" customHeight="1">
      <c r="E165" s="259"/>
      <c r="L165" s="1132"/>
      <c r="M165" s="1132"/>
      <c r="N165" s="1132"/>
      <c r="O165" s="1132"/>
      <c r="P165" s="1132"/>
      <c r="Q165" s="1132"/>
      <c r="R165" s="1132"/>
      <c r="S165" s="1132"/>
    </row>
    <row r="166" ht="15.75" customHeight="1">
      <c r="E166" s="259"/>
      <c r="L166" s="1132"/>
      <c r="M166" s="1132"/>
      <c r="N166" s="1132"/>
      <c r="O166" s="1132"/>
      <c r="P166" s="1132"/>
      <c r="Q166" s="1132"/>
      <c r="R166" s="1132"/>
      <c r="S166" s="1132"/>
    </row>
    <row r="167" ht="15.75" customHeight="1">
      <c r="E167" s="259"/>
      <c r="L167" s="1132"/>
      <c r="M167" s="1132"/>
      <c r="N167" s="1132"/>
      <c r="O167" s="1132"/>
      <c r="P167" s="1132"/>
      <c r="Q167" s="1132"/>
      <c r="R167" s="1132"/>
      <c r="S167" s="1132"/>
    </row>
    <row r="168" ht="15.75" customHeight="1">
      <c r="E168" s="259"/>
      <c r="L168" s="1132"/>
      <c r="M168" s="1132"/>
      <c r="N168" s="1132"/>
      <c r="O168" s="1132"/>
      <c r="P168" s="1132"/>
      <c r="Q168" s="1132"/>
      <c r="R168" s="1132"/>
      <c r="S168" s="1132"/>
    </row>
    <row r="169" ht="15.75" customHeight="1">
      <c r="E169" s="259"/>
      <c r="L169" s="1132"/>
      <c r="M169" s="1132"/>
      <c r="N169" s="1132"/>
      <c r="O169" s="1132"/>
      <c r="P169" s="1132"/>
      <c r="Q169" s="1132"/>
      <c r="R169" s="1132"/>
      <c r="S169" s="1132"/>
    </row>
    <row r="170" ht="15.75" customHeight="1">
      <c r="E170" s="259"/>
      <c r="L170" s="1132"/>
      <c r="M170" s="1132"/>
      <c r="N170" s="1132"/>
      <c r="O170" s="1132"/>
      <c r="P170" s="1132"/>
      <c r="Q170" s="1132"/>
      <c r="R170" s="1132"/>
      <c r="S170" s="1132"/>
    </row>
    <row r="171" ht="15.75" customHeight="1">
      <c r="E171" s="259"/>
      <c r="L171" s="1132"/>
      <c r="M171" s="1132"/>
      <c r="N171" s="1132"/>
      <c r="O171" s="1132"/>
      <c r="P171" s="1132"/>
      <c r="Q171" s="1132"/>
      <c r="R171" s="1132"/>
      <c r="S171" s="1132"/>
    </row>
    <row r="172" ht="15.75" customHeight="1">
      <c r="E172" s="259"/>
      <c r="L172" s="1132"/>
      <c r="M172" s="1132"/>
      <c r="N172" s="1132"/>
      <c r="O172" s="1132"/>
      <c r="P172" s="1132"/>
      <c r="Q172" s="1132"/>
      <c r="R172" s="1132"/>
      <c r="S172" s="1132"/>
    </row>
    <row r="173" ht="15.75" customHeight="1">
      <c r="E173" s="259"/>
      <c r="L173" s="1132"/>
      <c r="M173" s="1132"/>
      <c r="N173" s="1132"/>
      <c r="O173" s="1132"/>
      <c r="P173" s="1132"/>
      <c r="Q173" s="1132"/>
      <c r="R173" s="1132"/>
      <c r="S173" s="1132"/>
    </row>
    <row r="174" ht="15.75" customHeight="1">
      <c r="E174" s="259"/>
      <c r="L174" s="1132"/>
      <c r="M174" s="1132"/>
      <c r="N174" s="1132"/>
      <c r="O174" s="1132"/>
      <c r="P174" s="1132"/>
      <c r="Q174" s="1132"/>
      <c r="R174" s="1132"/>
      <c r="S174" s="1132"/>
    </row>
    <row r="175" ht="15.75" customHeight="1">
      <c r="E175" s="259"/>
      <c r="L175" s="1132"/>
      <c r="M175" s="1132"/>
      <c r="N175" s="1132"/>
      <c r="O175" s="1132"/>
      <c r="P175" s="1132"/>
      <c r="Q175" s="1132"/>
      <c r="R175" s="1132"/>
      <c r="S175" s="1132"/>
    </row>
    <row r="176" ht="15.75" customHeight="1">
      <c r="E176" s="259"/>
      <c r="L176" s="1132"/>
      <c r="M176" s="1132"/>
      <c r="N176" s="1132"/>
      <c r="O176" s="1132"/>
      <c r="P176" s="1132"/>
      <c r="Q176" s="1132"/>
      <c r="R176" s="1132"/>
      <c r="S176" s="1132"/>
    </row>
    <row r="177" ht="15.75" customHeight="1">
      <c r="E177" s="259"/>
      <c r="L177" s="1132"/>
      <c r="M177" s="1132"/>
      <c r="N177" s="1132"/>
      <c r="O177" s="1132"/>
      <c r="P177" s="1132"/>
      <c r="Q177" s="1132"/>
      <c r="R177" s="1132"/>
      <c r="S177" s="1132"/>
    </row>
    <row r="178" ht="15.75" customHeight="1">
      <c r="E178" s="259"/>
      <c r="L178" s="1132"/>
      <c r="M178" s="1132"/>
      <c r="N178" s="1132"/>
      <c r="O178" s="1132"/>
      <c r="P178" s="1132"/>
      <c r="Q178" s="1132"/>
      <c r="R178" s="1132"/>
      <c r="S178" s="1132"/>
    </row>
    <row r="179" ht="15.75" customHeight="1">
      <c r="E179" s="259"/>
      <c r="L179" s="1132"/>
      <c r="M179" s="1132"/>
      <c r="N179" s="1132"/>
      <c r="O179" s="1132"/>
      <c r="P179" s="1132"/>
      <c r="Q179" s="1132"/>
      <c r="R179" s="1132"/>
      <c r="S179" s="1132"/>
    </row>
    <row r="180" ht="15.75" customHeight="1">
      <c r="E180" s="259"/>
      <c r="L180" s="1132"/>
      <c r="M180" s="1132"/>
      <c r="N180" s="1132"/>
      <c r="O180" s="1132"/>
      <c r="P180" s="1132"/>
      <c r="Q180" s="1132"/>
      <c r="R180" s="1132"/>
      <c r="S180" s="1132"/>
    </row>
    <row r="181" ht="15.75" customHeight="1">
      <c r="E181" s="259"/>
      <c r="L181" s="1132"/>
      <c r="M181" s="1132"/>
      <c r="N181" s="1132"/>
      <c r="O181" s="1132"/>
      <c r="P181" s="1132"/>
      <c r="Q181" s="1132"/>
      <c r="R181" s="1132"/>
      <c r="S181" s="1132"/>
    </row>
    <row r="182" ht="15.75" customHeight="1">
      <c r="E182" s="259"/>
      <c r="L182" s="1132"/>
      <c r="M182" s="1132"/>
      <c r="N182" s="1132"/>
      <c r="O182" s="1132"/>
      <c r="P182" s="1132"/>
      <c r="Q182" s="1132"/>
      <c r="R182" s="1132"/>
      <c r="S182" s="1132"/>
    </row>
    <row r="183" ht="15.75" customHeight="1">
      <c r="E183" s="259"/>
      <c r="L183" s="1132"/>
      <c r="M183" s="1132"/>
      <c r="N183" s="1132"/>
      <c r="O183" s="1132"/>
      <c r="P183" s="1132"/>
      <c r="Q183" s="1132"/>
      <c r="R183" s="1132"/>
      <c r="S183" s="1132"/>
    </row>
    <row r="184" ht="15.75" customHeight="1">
      <c r="E184" s="259"/>
      <c r="L184" s="1132"/>
      <c r="M184" s="1132"/>
      <c r="N184" s="1132"/>
      <c r="O184" s="1132"/>
      <c r="P184" s="1132"/>
      <c r="Q184" s="1132"/>
      <c r="R184" s="1132"/>
      <c r="S184" s="1132"/>
    </row>
    <row r="185" ht="15.75" customHeight="1">
      <c r="E185" s="259"/>
      <c r="L185" s="1132"/>
      <c r="M185" s="1132"/>
      <c r="N185" s="1132"/>
      <c r="O185" s="1132"/>
      <c r="P185" s="1132"/>
      <c r="Q185" s="1132"/>
      <c r="R185" s="1132"/>
      <c r="S185" s="1132"/>
    </row>
    <row r="186" ht="15.75" customHeight="1">
      <c r="E186" s="259"/>
      <c r="L186" s="1132"/>
      <c r="M186" s="1132"/>
      <c r="N186" s="1132"/>
      <c r="O186" s="1132"/>
      <c r="P186" s="1132"/>
      <c r="Q186" s="1132"/>
      <c r="R186" s="1132"/>
      <c r="S186" s="1132"/>
    </row>
    <row r="187" ht="15.75" customHeight="1">
      <c r="E187" s="259"/>
      <c r="L187" s="1132"/>
      <c r="M187" s="1132"/>
      <c r="N187" s="1132"/>
      <c r="O187" s="1132"/>
      <c r="P187" s="1132"/>
      <c r="Q187" s="1132"/>
      <c r="R187" s="1132"/>
      <c r="S187" s="1132"/>
    </row>
    <row r="188" ht="15.75" customHeight="1">
      <c r="E188" s="259"/>
      <c r="L188" s="1132"/>
      <c r="M188" s="1132"/>
      <c r="N188" s="1132"/>
      <c r="O188" s="1132"/>
      <c r="P188" s="1132"/>
      <c r="Q188" s="1132"/>
      <c r="R188" s="1132"/>
      <c r="S188" s="1132"/>
    </row>
    <row r="189" ht="15.75" customHeight="1">
      <c r="E189" s="259"/>
      <c r="L189" s="1132"/>
      <c r="M189" s="1132"/>
      <c r="N189" s="1132"/>
      <c r="O189" s="1132"/>
      <c r="P189" s="1132"/>
      <c r="Q189" s="1132"/>
      <c r="R189" s="1132"/>
      <c r="S189" s="1132"/>
    </row>
    <row r="190" ht="15.75" customHeight="1">
      <c r="E190" s="259"/>
      <c r="L190" s="1132"/>
      <c r="M190" s="1132"/>
      <c r="N190" s="1132"/>
      <c r="O190" s="1132"/>
      <c r="P190" s="1132"/>
      <c r="Q190" s="1132"/>
      <c r="R190" s="1132"/>
      <c r="S190" s="1132"/>
    </row>
    <row r="191" ht="15.75" customHeight="1">
      <c r="E191" s="259"/>
      <c r="L191" s="1132"/>
      <c r="M191" s="1132"/>
      <c r="N191" s="1132"/>
      <c r="O191" s="1132"/>
      <c r="P191" s="1132"/>
      <c r="Q191" s="1132"/>
      <c r="R191" s="1132"/>
      <c r="S191" s="1132"/>
    </row>
    <row r="192" ht="15.75" customHeight="1">
      <c r="E192" s="259"/>
      <c r="L192" s="1132"/>
      <c r="M192" s="1132"/>
      <c r="N192" s="1132"/>
      <c r="O192" s="1132"/>
      <c r="P192" s="1132"/>
      <c r="Q192" s="1132"/>
      <c r="R192" s="1132"/>
      <c r="S192" s="1132"/>
    </row>
    <row r="193" ht="15.75" customHeight="1">
      <c r="E193" s="259"/>
      <c r="L193" s="1132"/>
      <c r="M193" s="1132"/>
      <c r="N193" s="1132"/>
      <c r="O193" s="1132"/>
      <c r="P193" s="1132"/>
      <c r="Q193" s="1132"/>
      <c r="R193" s="1132"/>
      <c r="S193" s="1132"/>
    </row>
    <row r="194" ht="15.75" customHeight="1">
      <c r="E194" s="259"/>
      <c r="L194" s="1132"/>
      <c r="M194" s="1132"/>
      <c r="N194" s="1132"/>
      <c r="O194" s="1132"/>
      <c r="P194" s="1132"/>
      <c r="Q194" s="1132"/>
      <c r="R194" s="1132"/>
      <c r="S194" s="1132"/>
    </row>
    <row r="195" ht="15.75" customHeight="1">
      <c r="E195" s="259"/>
      <c r="L195" s="1132"/>
      <c r="M195" s="1132"/>
      <c r="N195" s="1132"/>
      <c r="O195" s="1132"/>
      <c r="P195" s="1132"/>
      <c r="Q195" s="1132"/>
      <c r="R195" s="1132"/>
      <c r="S195" s="1132"/>
    </row>
    <row r="196" ht="15.75" customHeight="1">
      <c r="E196" s="259"/>
      <c r="L196" s="1132"/>
      <c r="M196" s="1132"/>
      <c r="N196" s="1132"/>
      <c r="O196" s="1132"/>
      <c r="P196" s="1132"/>
      <c r="Q196" s="1132"/>
      <c r="R196" s="1132"/>
      <c r="S196" s="1132"/>
    </row>
    <row r="197" ht="15.75" customHeight="1">
      <c r="E197" s="259"/>
      <c r="L197" s="1132"/>
      <c r="M197" s="1132"/>
      <c r="N197" s="1132"/>
      <c r="O197" s="1132"/>
      <c r="P197" s="1132"/>
      <c r="Q197" s="1132"/>
      <c r="R197" s="1132"/>
      <c r="S197" s="1132"/>
    </row>
    <row r="198" ht="15.75" customHeight="1">
      <c r="E198" s="259"/>
      <c r="L198" s="1132"/>
      <c r="M198" s="1132"/>
      <c r="N198" s="1132"/>
      <c r="O198" s="1132"/>
      <c r="P198" s="1132"/>
      <c r="Q198" s="1132"/>
      <c r="R198" s="1132"/>
      <c r="S198" s="1132"/>
    </row>
    <row r="199" ht="15.75" customHeight="1">
      <c r="E199" s="259"/>
      <c r="L199" s="1132"/>
      <c r="M199" s="1132"/>
      <c r="N199" s="1132"/>
      <c r="O199" s="1132"/>
      <c r="P199" s="1132"/>
      <c r="Q199" s="1132"/>
      <c r="R199" s="1132"/>
      <c r="S199" s="1132"/>
    </row>
    <row r="200" ht="15.75" customHeight="1">
      <c r="E200" s="259"/>
      <c r="L200" s="1132"/>
      <c r="M200" s="1132"/>
      <c r="N200" s="1132"/>
      <c r="O200" s="1132"/>
      <c r="P200" s="1132"/>
      <c r="Q200" s="1132"/>
      <c r="R200" s="1132"/>
      <c r="S200" s="1132"/>
    </row>
    <row r="201" ht="15.75" customHeight="1">
      <c r="E201" s="259"/>
      <c r="L201" s="1132"/>
      <c r="M201" s="1132"/>
      <c r="N201" s="1132"/>
      <c r="O201" s="1132"/>
      <c r="P201" s="1132"/>
      <c r="Q201" s="1132"/>
      <c r="R201" s="1132"/>
      <c r="S201" s="1132"/>
    </row>
    <row r="202" ht="15.75" customHeight="1">
      <c r="E202" s="259"/>
      <c r="L202" s="1132"/>
      <c r="M202" s="1132"/>
      <c r="N202" s="1132"/>
      <c r="O202" s="1132"/>
      <c r="P202" s="1132"/>
      <c r="Q202" s="1132"/>
      <c r="R202" s="1132"/>
      <c r="S202" s="1132"/>
    </row>
    <row r="203" ht="15.75" customHeight="1">
      <c r="E203" s="259"/>
      <c r="L203" s="1132"/>
      <c r="M203" s="1132"/>
      <c r="N203" s="1132"/>
      <c r="O203" s="1132"/>
      <c r="P203" s="1132"/>
      <c r="Q203" s="1132"/>
      <c r="R203" s="1132"/>
      <c r="S203" s="1132"/>
    </row>
    <row r="204" ht="15.75" customHeight="1">
      <c r="E204" s="259"/>
      <c r="L204" s="1132"/>
      <c r="M204" s="1132"/>
      <c r="N204" s="1132"/>
      <c r="O204" s="1132"/>
      <c r="P204" s="1132"/>
      <c r="Q204" s="1132"/>
      <c r="R204" s="1132"/>
      <c r="S204" s="1132"/>
    </row>
    <row r="205" ht="15.75" customHeight="1">
      <c r="E205" s="259"/>
      <c r="L205" s="1132"/>
      <c r="M205" s="1132"/>
      <c r="N205" s="1132"/>
      <c r="O205" s="1132"/>
      <c r="P205" s="1132"/>
      <c r="Q205" s="1132"/>
      <c r="R205" s="1132"/>
      <c r="S205" s="1132"/>
    </row>
    <row r="206" ht="15.75" customHeight="1">
      <c r="E206" s="259"/>
      <c r="L206" s="1132"/>
      <c r="M206" s="1132"/>
      <c r="N206" s="1132"/>
      <c r="O206" s="1132"/>
      <c r="P206" s="1132"/>
      <c r="Q206" s="1132"/>
      <c r="R206" s="1132"/>
      <c r="S206" s="1132"/>
    </row>
    <row r="207" ht="15.75" customHeight="1">
      <c r="E207" s="259"/>
      <c r="L207" s="1132"/>
      <c r="M207" s="1132"/>
      <c r="N207" s="1132"/>
      <c r="O207" s="1132"/>
      <c r="P207" s="1132"/>
      <c r="Q207" s="1132"/>
      <c r="R207" s="1132"/>
      <c r="S207" s="1132"/>
    </row>
    <row r="208" ht="15.75" customHeight="1">
      <c r="E208" s="259"/>
      <c r="L208" s="1132"/>
      <c r="M208" s="1132"/>
      <c r="N208" s="1132"/>
      <c r="O208" s="1132"/>
      <c r="P208" s="1132"/>
      <c r="Q208" s="1132"/>
      <c r="R208" s="1132"/>
      <c r="S208" s="1132"/>
    </row>
    <row r="209" ht="15.75" customHeight="1">
      <c r="E209" s="259"/>
      <c r="L209" s="1132"/>
      <c r="M209" s="1132"/>
      <c r="N209" s="1132"/>
      <c r="O209" s="1132"/>
      <c r="P209" s="1132"/>
      <c r="Q209" s="1132"/>
      <c r="R209" s="1132"/>
      <c r="S209" s="1132"/>
    </row>
    <row r="210" ht="15.75" customHeight="1">
      <c r="E210" s="259"/>
      <c r="L210" s="1132"/>
      <c r="M210" s="1132"/>
      <c r="N210" s="1132"/>
      <c r="O210" s="1132"/>
      <c r="P210" s="1132"/>
      <c r="Q210" s="1132"/>
      <c r="R210" s="1132"/>
      <c r="S210" s="1132"/>
    </row>
    <row r="211" ht="15.75" customHeight="1">
      <c r="E211" s="259"/>
      <c r="L211" s="1132"/>
      <c r="M211" s="1132"/>
      <c r="N211" s="1132"/>
      <c r="O211" s="1132"/>
      <c r="P211" s="1132"/>
      <c r="Q211" s="1132"/>
      <c r="R211" s="1132"/>
      <c r="S211" s="1132"/>
    </row>
    <row r="212" ht="15.75" customHeight="1">
      <c r="E212" s="259"/>
      <c r="L212" s="1132"/>
      <c r="M212" s="1132"/>
      <c r="N212" s="1132"/>
      <c r="O212" s="1132"/>
      <c r="P212" s="1132"/>
      <c r="Q212" s="1132"/>
      <c r="R212" s="1132"/>
      <c r="S212" s="1132"/>
    </row>
    <row r="213" ht="15.75" customHeight="1">
      <c r="E213" s="259"/>
      <c r="L213" s="1132"/>
      <c r="M213" s="1132"/>
      <c r="N213" s="1132"/>
      <c r="O213" s="1132"/>
      <c r="P213" s="1132"/>
      <c r="Q213" s="1132"/>
      <c r="R213" s="1132"/>
      <c r="S213" s="1132"/>
    </row>
    <row r="214" ht="15.75" customHeight="1">
      <c r="E214" s="259"/>
      <c r="L214" s="1132"/>
      <c r="M214" s="1132"/>
      <c r="N214" s="1132"/>
      <c r="O214" s="1132"/>
      <c r="P214" s="1132"/>
      <c r="Q214" s="1132"/>
      <c r="R214" s="1132"/>
      <c r="S214" s="1132"/>
    </row>
    <row r="215" ht="15.75" customHeight="1">
      <c r="E215" s="259"/>
      <c r="L215" s="1132"/>
      <c r="M215" s="1132"/>
      <c r="N215" s="1132"/>
      <c r="O215" s="1132"/>
      <c r="P215" s="1132"/>
      <c r="Q215" s="1132"/>
      <c r="R215" s="1132"/>
      <c r="S215" s="1132"/>
    </row>
    <row r="216" ht="15.75" customHeight="1">
      <c r="E216" s="259"/>
      <c r="L216" s="1132"/>
      <c r="M216" s="1132"/>
      <c r="N216" s="1132"/>
      <c r="O216" s="1132"/>
      <c r="P216" s="1132"/>
      <c r="Q216" s="1132"/>
      <c r="R216" s="1132"/>
      <c r="S216" s="1132"/>
    </row>
    <row r="217" ht="15.75" customHeight="1">
      <c r="E217" s="259"/>
      <c r="L217" s="1132"/>
      <c r="M217" s="1132"/>
      <c r="N217" s="1132"/>
      <c r="O217" s="1132"/>
      <c r="P217" s="1132"/>
      <c r="Q217" s="1132"/>
      <c r="R217" s="1132"/>
      <c r="S217" s="1132"/>
    </row>
    <row r="218" ht="15.75" customHeight="1">
      <c r="E218" s="259"/>
      <c r="L218" s="1132"/>
      <c r="M218" s="1132"/>
      <c r="N218" s="1132"/>
      <c r="O218" s="1132"/>
      <c r="P218" s="1132"/>
      <c r="Q218" s="1132"/>
      <c r="R218" s="1132"/>
      <c r="S218" s="1132"/>
    </row>
    <row r="219" ht="15.75" customHeight="1">
      <c r="E219" s="259"/>
      <c r="L219" s="1132"/>
      <c r="M219" s="1132"/>
      <c r="N219" s="1132"/>
      <c r="O219" s="1132"/>
      <c r="P219" s="1132"/>
      <c r="Q219" s="1132"/>
      <c r="R219" s="1132"/>
      <c r="S219" s="1132"/>
    </row>
    <row r="220" ht="15.75" customHeight="1">
      <c r="E220" s="259"/>
      <c r="L220" s="1132"/>
      <c r="M220" s="1132"/>
      <c r="N220" s="1132"/>
      <c r="O220" s="1132"/>
      <c r="P220" s="1132"/>
      <c r="Q220" s="1132"/>
      <c r="R220" s="1132"/>
      <c r="S220" s="1132"/>
    </row>
    <row r="221" ht="15.75" customHeight="1">
      <c r="E221" s="259"/>
      <c r="L221" s="1132"/>
      <c r="M221" s="1132"/>
      <c r="N221" s="1132"/>
      <c r="O221" s="1132"/>
      <c r="P221" s="1132"/>
      <c r="Q221" s="1132"/>
      <c r="R221" s="1132"/>
      <c r="S221" s="1132"/>
    </row>
    <row r="222" ht="15.75" customHeight="1">
      <c r="E222" s="259"/>
      <c r="L222" s="1132"/>
      <c r="M222" s="1132"/>
      <c r="N222" s="1132"/>
      <c r="O222" s="1132"/>
      <c r="P222" s="1132"/>
      <c r="Q222" s="1132"/>
      <c r="R222" s="1132"/>
      <c r="S222" s="1132"/>
    </row>
    <row r="223" ht="15.75" customHeight="1">
      <c r="E223" s="259"/>
      <c r="L223" s="1132"/>
      <c r="M223" s="1132"/>
      <c r="N223" s="1132"/>
      <c r="O223" s="1132"/>
      <c r="P223" s="1132"/>
      <c r="Q223" s="1132"/>
      <c r="R223" s="1132"/>
      <c r="S223" s="1132"/>
    </row>
    <row r="224" ht="15.75" customHeight="1">
      <c r="E224" s="259"/>
      <c r="L224" s="1132"/>
      <c r="M224" s="1132"/>
      <c r="N224" s="1132"/>
      <c r="O224" s="1132"/>
      <c r="P224" s="1132"/>
      <c r="Q224" s="1132"/>
      <c r="R224" s="1132"/>
      <c r="S224" s="1132"/>
    </row>
    <row r="225" ht="15.75" customHeight="1">
      <c r="E225" s="259"/>
      <c r="L225" s="1132"/>
      <c r="M225" s="1132"/>
      <c r="N225" s="1132"/>
      <c r="O225" s="1132"/>
      <c r="P225" s="1132"/>
      <c r="Q225" s="1132"/>
      <c r="R225" s="1132"/>
      <c r="S225" s="1132"/>
    </row>
    <row r="226" ht="15.75" customHeight="1">
      <c r="E226" s="259"/>
      <c r="L226" s="1132"/>
      <c r="M226" s="1132"/>
      <c r="N226" s="1132"/>
      <c r="O226" s="1132"/>
      <c r="P226" s="1132"/>
      <c r="Q226" s="1132"/>
      <c r="R226" s="1132"/>
      <c r="S226" s="1132"/>
    </row>
    <row r="227" ht="15.75" customHeight="1">
      <c r="E227" s="259"/>
      <c r="L227" s="1132"/>
      <c r="M227" s="1132"/>
      <c r="N227" s="1132"/>
      <c r="O227" s="1132"/>
      <c r="P227" s="1132"/>
      <c r="Q227" s="1132"/>
      <c r="R227" s="1132"/>
      <c r="S227" s="1132"/>
    </row>
    <row r="228" ht="15.75" customHeight="1">
      <c r="E228" s="259"/>
      <c r="L228" s="1132"/>
      <c r="M228" s="1132"/>
      <c r="N228" s="1132"/>
      <c r="O228" s="1132"/>
      <c r="P228" s="1132"/>
      <c r="Q228" s="1132"/>
      <c r="R228" s="1132"/>
      <c r="S228" s="1132"/>
    </row>
    <row r="229" ht="15.75" customHeight="1">
      <c r="E229" s="259"/>
      <c r="L229" s="1132"/>
      <c r="M229" s="1132"/>
      <c r="N229" s="1132"/>
      <c r="O229" s="1132"/>
      <c r="P229" s="1132"/>
      <c r="Q229" s="1132"/>
      <c r="R229" s="1132"/>
      <c r="S229" s="1132"/>
    </row>
    <row r="230" ht="15.75" customHeight="1">
      <c r="E230" s="259"/>
      <c r="L230" s="1132"/>
      <c r="M230" s="1132"/>
      <c r="N230" s="1132"/>
      <c r="O230" s="1132"/>
      <c r="P230" s="1132"/>
      <c r="Q230" s="1132"/>
      <c r="R230" s="1132"/>
      <c r="S230" s="1132"/>
    </row>
    <row r="231" ht="15.75" customHeight="1">
      <c r="E231" s="259"/>
      <c r="L231" s="1132"/>
      <c r="M231" s="1132"/>
      <c r="N231" s="1132"/>
      <c r="O231" s="1132"/>
      <c r="P231" s="1132"/>
      <c r="Q231" s="1132"/>
      <c r="R231" s="1132"/>
      <c r="S231" s="1132"/>
    </row>
    <row r="232" ht="15.75" customHeight="1">
      <c r="E232" s="259"/>
      <c r="L232" s="1132"/>
      <c r="M232" s="1132"/>
      <c r="N232" s="1132"/>
      <c r="O232" s="1132"/>
      <c r="P232" s="1132"/>
      <c r="Q232" s="1132"/>
      <c r="R232" s="1132"/>
      <c r="S232" s="1132"/>
    </row>
    <row r="233" ht="15.75" customHeight="1">
      <c r="E233" s="259"/>
      <c r="L233" s="1132"/>
      <c r="M233" s="1132"/>
      <c r="N233" s="1132"/>
      <c r="O233" s="1132"/>
      <c r="P233" s="1132"/>
      <c r="Q233" s="1132"/>
      <c r="R233" s="1132"/>
      <c r="S233" s="1132"/>
    </row>
    <row r="234" ht="15.75" customHeight="1">
      <c r="E234" s="259"/>
      <c r="L234" s="1132"/>
      <c r="M234" s="1132"/>
      <c r="N234" s="1132"/>
      <c r="O234" s="1132"/>
      <c r="P234" s="1132"/>
      <c r="Q234" s="1132"/>
      <c r="R234" s="1132"/>
      <c r="S234" s="1132"/>
    </row>
    <row r="235" ht="15.75" customHeight="1">
      <c r="E235" s="259"/>
      <c r="L235" s="1132"/>
      <c r="M235" s="1132"/>
      <c r="N235" s="1132"/>
      <c r="O235" s="1132"/>
      <c r="P235" s="1132"/>
      <c r="Q235" s="1132"/>
      <c r="R235" s="1132"/>
      <c r="S235" s="1132"/>
    </row>
    <row r="236" ht="15.75" customHeight="1">
      <c r="E236" s="259"/>
      <c r="L236" s="1132"/>
      <c r="M236" s="1132"/>
      <c r="N236" s="1132"/>
      <c r="O236" s="1132"/>
      <c r="P236" s="1132"/>
      <c r="Q236" s="1132"/>
      <c r="R236" s="1132"/>
      <c r="S236" s="1132"/>
    </row>
    <row r="237" ht="15.75" customHeight="1">
      <c r="E237" s="259"/>
      <c r="L237" s="1132"/>
      <c r="M237" s="1132"/>
      <c r="N237" s="1132"/>
      <c r="O237" s="1132"/>
      <c r="P237" s="1132"/>
      <c r="Q237" s="1132"/>
      <c r="R237" s="1132"/>
      <c r="S237" s="1132"/>
    </row>
    <row r="238" ht="15.75" customHeight="1">
      <c r="E238" s="259"/>
      <c r="L238" s="1132"/>
      <c r="M238" s="1132"/>
      <c r="N238" s="1132"/>
      <c r="O238" s="1132"/>
      <c r="P238" s="1132"/>
      <c r="Q238" s="1132"/>
      <c r="R238" s="1132"/>
      <c r="S238" s="1132"/>
    </row>
    <row r="239" ht="15.75" customHeight="1">
      <c r="E239" s="259"/>
      <c r="L239" s="1132"/>
      <c r="M239" s="1132"/>
      <c r="N239" s="1132"/>
      <c r="O239" s="1132"/>
      <c r="P239" s="1132"/>
      <c r="Q239" s="1132"/>
      <c r="R239" s="1132"/>
      <c r="S239" s="1132"/>
    </row>
    <row r="240" ht="15.75" customHeight="1">
      <c r="E240" s="259"/>
      <c r="L240" s="1132"/>
      <c r="M240" s="1132"/>
      <c r="N240" s="1132"/>
      <c r="O240" s="1132"/>
      <c r="P240" s="1132"/>
      <c r="Q240" s="1132"/>
      <c r="R240" s="1132"/>
      <c r="S240" s="1132"/>
    </row>
    <row r="241" ht="15.75" customHeight="1">
      <c r="E241" s="259"/>
      <c r="L241" s="1132"/>
      <c r="M241" s="1132"/>
      <c r="N241" s="1132"/>
      <c r="O241" s="1132"/>
      <c r="P241" s="1132"/>
      <c r="Q241" s="1132"/>
      <c r="R241" s="1132"/>
      <c r="S241" s="1132"/>
    </row>
    <row r="242" ht="15.75" customHeight="1">
      <c r="E242" s="259"/>
      <c r="L242" s="1132"/>
      <c r="M242" s="1132"/>
      <c r="N242" s="1132"/>
      <c r="O242" s="1132"/>
      <c r="P242" s="1132"/>
      <c r="Q242" s="1132"/>
      <c r="R242" s="1132"/>
      <c r="S242" s="1132"/>
    </row>
    <row r="243" ht="15.75" customHeight="1">
      <c r="E243" s="259"/>
      <c r="L243" s="1132"/>
      <c r="M243" s="1132"/>
      <c r="N243" s="1132"/>
      <c r="O243" s="1132"/>
      <c r="P243" s="1132"/>
      <c r="Q243" s="1132"/>
      <c r="R243" s="1132"/>
      <c r="S243" s="1132"/>
    </row>
    <row r="244" ht="15.75" customHeight="1">
      <c r="E244" s="259"/>
      <c r="L244" s="1132"/>
      <c r="M244" s="1132"/>
      <c r="N244" s="1132"/>
      <c r="O244" s="1132"/>
      <c r="P244" s="1132"/>
      <c r="Q244" s="1132"/>
      <c r="R244" s="1132"/>
      <c r="S244" s="1132"/>
    </row>
    <row r="245" ht="15.75" customHeight="1">
      <c r="E245" s="259"/>
      <c r="L245" s="1132"/>
      <c r="M245" s="1132"/>
      <c r="N245" s="1132"/>
      <c r="O245" s="1132"/>
      <c r="P245" s="1132"/>
      <c r="Q245" s="1132"/>
      <c r="R245" s="1132"/>
      <c r="S245" s="1132"/>
    </row>
    <row r="246" ht="15.75" customHeight="1">
      <c r="E246" s="259"/>
      <c r="L246" s="1132"/>
      <c r="M246" s="1132"/>
      <c r="N246" s="1132"/>
      <c r="O246" s="1132"/>
      <c r="P246" s="1132"/>
      <c r="Q246" s="1132"/>
      <c r="R246" s="1132"/>
      <c r="S246" s="1132"/>
    </row>
    <row r="247" ht="15.75" customHeight="1">
      <c r="E247" s="259"/>
      <c r="L247" s="1132"/>
      <c r="M247" s="1132"/>
      <c r="N247" s="1132"/>
      <c r="O247" s="1132"/>
      <c r="P247" s="1132"/>
      <c r="Q247" s="1132"/>
      <c r="R247" s="1132"/>
      <c r="S247" s="1132"/>
    </row>
    <row r="248" ht="15.75" customHeight="1">
      <c r="E248" s="259"/>
      <c r="L248" s="1132"/>
      <c r="M248" s="1132"/>
      <c r="N248" s="1132"/>
      <c r="O248" s="1132"/>
      <c r="P248" s="1132"/>
      <c r="Q248" s="1132"/>
      <c r="R248" s="1132"/>
      <c r="S248" s="1132"/>
    </row>
    <row r="249" ht="15.75" customHeight="1">
      <c r="E249" s="259"/>
      <c r="L249" s="1132"/>
      <c r="M249" s="1132"/>
      <c r="N249" s="1132"/>
      <c r="O249" s="1132"/>
      <c r="P249" s="1132"/>
      <c r="Q249" s="1132"/>
      <c r="R249" s="1132"/>
      <c r="S249" s="1132"/>
    </row>
    <row r="250" ht="15.75" customHeight="1">
      <c r="E250" s="259"/>
      <c r="L250" s="1132"/>
      <c r="M250" s="1132"/>
      <c r="N250" s="1132"/>
      <c r="O250" s="1132"/>
      <c r="P250" s="1132"/>
      <c r="Q250" s="1132"/>
      <c r="R250" s="1132"/>
      <c r="S250" s="1132"/>
    </row>
    <row r="251" ht="15.75" customHeight="1">
      <c r="E251" s="259"/>
      <c r="L251" s="1132"/>
      <c r="M251" s="1132"/>
      <c r="N251" s="1132"/>
      <c r="O251" s="1132"/>
      <c r="P251" s="1132"/>
      <c r="Q251" s="1132"/>
      <c r="R251" s="1132"/>
      <c r="S251" s="1132"/>
    </row>
    <row r="252" ht="15.75" customHeight="1">
      <c r="E252" s="259"/>
      <c r="L252" s="1132"/>
      <c r="M252" s="1132"/>
      <c r="N252" s="1132"/>
      <c r="O252" s="1132"/>
      <c r="P252" s="1132"/>
      <c r="Q252" s="1132"/>
      <c r="R252" s="1132"/>
      <c r="S252" s="1132"/>
    </row>
    <row r="253" ht="15.75" customHeight="1">
      <c r="E253" s="259"/>
      <c r="L253" s="1132"/>
      <c r="M253" s="1132"/>
      <c r="N253" s="1132"/>
      <c r="O253" s="1132"/>
      <c r="P253" s="1132"/>
      <c r="Q253" s="1132"/>
      <c r="R253" s="1132"/>
      <c r="S253" s="1132"/>
    </row>
    <row r="254" ht="15.75" customHeight="1">
      <c r="E254" s="259"/>
      <c r="L254" s="1132"/>
      <c r="M254" s="1132"/>
      <c r="N254" s="1132"/>
      <c r="O254" s="1132"/>
      <c r="P254" s="1132"/>
      <c r="Q254" s="1132"/>
      <c r="R254" s="1132"/>
      <c r="S254" s="1132"/>
    </row>
    <row r="255" ht="15.75" customHeight="1">
      <c r="E255" s="259"/>
      <c r="L255" s="1132"/>
      <c r="M255" s="1132"/>
      <c r="N255" s="1132"/>
      <c r="O255" s="1132"/>
      <c r="P255" s="1132"/>
      <c r="Q255" s="1132"/>
      <c r="R255" s="1132"/>
      <c r="S255" s="1132"/>
    </row>
    <row r="256" ht="15.75" customHeight="1">
      <c r="E256" s="259"/>
      <c r="L256" s="1132"/>
      <c r="M256" s="1132"/>
      <c r="N256" s="1132"/>
      <c r="O256" s="1132"/>
      <c r="P256" s="1132"/>
      <c r="Q256" s="1132"/>
      <c r="R256" s="1132"/>
      <c r="S256" s="1132"/>
    </row>
    <row r="257" ht="15.75" customHeight="1">
      <c r="E257" s="259"/>
      <c r="L257" s="1132"/>
      <c r="M257" s="1132"/>
      <c r="N257" s="1132"/>
      <c r="O257" s="1132"/>
      <c r="P257" s="1132"/>
      <c r="Q257" s="1132"/>
      <c r="R257" s="1132"/>
      <c r="S257" s="1132"/>
    </row>
    <row r="258" ht="15.75" customHeight="1">
      <c r="E258" s="259"/>
      <c r="L258" s="1132"/>
      <c r="M258" s="1132"/>
      <c r="N258" s="1132"/>
      <c r="O258" s="1132"/>
      <c r="P258" s="1132"/>
      <c r="Q258" s="1132"/>
      <c r="R258" s="1132"/>
      <c r="S258" s="1132"/>
    </row>
    <row r="259" ht="15.75" customHeight="1">
      <c r="E259" s="259"/>
      <c r="L259" s="1132"/>
      <c r="M259" s="1132"/>
      <c r="N259" s="1132"/>
      <c r="O259" s="1132"/>
      <c r="P259" s="1132"/>
      <c r="Q259" s="1132"/>
      <c r="R259" s="1132"/>
      <c r="S259" s="1132"/>
    </row>
    <row r="260" ht="15.75" customHeight="1">
      <c r="E260" s="259"/>
      <c r="L260" s="1132"/>
      <c r="M260" s="1132"/>
      <c r="N260" s="1132"/>
      <c r="O260" s="1132"/>
      <c r="P260" s="1132"/>
      <c r="Q260" s="1132"/>
      <c r="R260" s="1132"/>
      <c r="S260" s="1132"/>
    </row>
    <row r="261" ht="15.75" customHeight="1">
      <c r="E261" s="259"/>
      <c r="L261" s="1132"/>
      <c r="M261" s="1132"/>
      <c r="N261" s="1132"/>
      <c r="O261" s="1132"/>
      <c r="P261" s="1132"/>
      <c r="Q261" s="1132"/>
      <c r="R261" s="1132"/>
      <c r="S261" s="1132"/>
    </row>
    <row r="262" ht="15.75" customHeight="1">
      <c r="E262" s="259"/>
      <c r="L262" s="1132"/>
      <c r="M262" s="1132"/>
      <c r="N262" s="1132"/>
      <c r="O262" s="1132"/>
      <c r="P262" s="1132"/>
      <c r="Q262" s="1132"/>
      <c r="R262" s="1132"/>
      <c r="S262" s="1132"/>
    </row>
    <row r="263" ht="15.75" customHeight="1">
      <c r="E263" s="259"/>
      <c r="L263" s="1132"/>
      <c r="M263" s="1132"/>
      <c r="N263" s="1132"/>
      <c r="O263" s="1132"/>
      <c r="P263" s="1132"/>
      <c r="Q263" s="1132"/>
      <c r="R263" s="1132"/>
      <c r="S263" s="1132"/>
    </row>
    <row r="264" ht="15.75" customHeight="1">
      <c r="E264" s="259"/>
      <c r="L264" s="1132"/>
      <c r="M264" s="1132"/>
      <c r="N264" s="1132"/>
      <c r="O264" s="1132"/>
      <c r="P264" s="1132"/>
      <c r="Q264" s="1132"/>
      <c r="R264" s="1132"/>
      <c r="S264" s="1132"/>
    </row>
    <row r="265" ht="15.75" customHeight="1">
      <c r="E265" s="259"/>
      <c r="L265" s="1132"/>
      <c r="M265" s="1132"/>
      <c r="N265" s="1132"/>
      <c r="O265" s="1132"/>
      <c r="P265" s="1132"/>
      <c r="Q265" s="1132"/>
      <c r="R265" s="1132"/>
      <c r="S265" s="1132"/>
    </row>
    <row r="266" ht="15.75" customHeight="1">
      <c r="E266" s="259"/>
      <c r="L266" s="1132"/>
      <c r="M266" s="1132"/>
      <c r="N266" s="1132"/>
      <c r="O266" s="1132"/>
      <c r="P266" s="1132"/>
      <c r="Q266" s="1132"/>
      <c r="R266" s="1132"/>
      <c r="S266" s="1132"/>
    </row>
    <row r="267" ht="15.75" customHeight="1">
      <c r="E267" s="259"/>
      <c r="L267" s="1132"/>
      <c r="M267" s="1132"/>
      <c r="N267" s="1132"/>
      <c r="O267" s="1132"/>
      <c r="P267" s="1132"/>
      <c r="Q267" s="1132"/>
      <c r="R267" s="1132"/>
      <c r="S267" s="1132"/>
    </row>
    <row r="268" ht="15.75" customHeight="1">
      <c r="E268" s="259"/>
      <c r="L268" s="1132"/>
      <c r="M268" s="1132"/>
      <c r="N268" s="1132"/>
      <c r="O268" s="1132"/>
      <c r="P268" s="1132"/>
      <c r="Q268" s="1132"/>
      <c r="R268" s="1132"/>
      <c r="S268" s="1132"/>
    </row>
    <row r="269" ht="15.75" customHeight="1">
      <c r="E269" s="259"/>
      <c r="L269" s="1132"/>
      <c r="M269" s="1132"/>
      <c r="N269" s="1132"/>
      <c r="O269" s="1132"/>
      <c r="P269" s="1132"/>
      <c r="Q269" s="1132"/>
      <c r="R269" s="1132"/>
      <c r="S269" s="1132"/>
    </row>
    <row r="270" ht="15.75" customHeight="1">
      <c r="E270" s="259"/>
      <c r="L270" s="1132"/>
      <c r="M270" s="1132"/>
      <c r="N270" s="1132"/>
      <c r="O270" s="1132"/>
      <c r="P270" s="1132"/>
      <c r="Q270" s="1132"/>
      <c r="R270" s="1132"/>
      <c r="S270" s="1132"/>
    </row>
    <row r="271" ht="15.75" customHeight="1">
      <c r="E271" s="259"/>
      <c r="L271" s="1132"/>
      <c r="M271" s="1132"/>
      <c r="N271" s="1132"/>
      <c r="O271" s="1132"/>
      <c r="P271" s="1132"/>
      <c r="Q271" s="1132"/>
      <c r="R271" s="1132"/>
      <c r="S271" s="1132"/>
    </row>
    <row r="272" ht="15.75" customHeight="1">
      <c r="E272" s="259"/>
      <c r="L272" s="1132"/>
      <c r="M272" s="1132"/>
      <c r="N272" s="1132"/>
      <c r="O272" s="1132"/>
      <c r="P272" s="1132"/>
      <c r="Q272" s="1132"/>
      <c r="R272" s="1132"/>
      <c r="S272" s="1132"/>
    </row>
    <row r="273" ht="15.75" customHeight="1">
      <c r="E273" s="259"/>
      <c r="L273" s="1132"/>
      <c r="M273" s="1132"/>
      <c r="N273" s="1132"/>
      <c r="O273" s="1132"/>
      <c r="P273" s="1132"/>
      <c r="Q273" s="1132"/>
      <c r="R273" s="1132"/>
      <c r="S273" s="1132"/>
    </row>
    <row r="274" ht="15.75" customHeight="1">
      <c r="E274" s="259"/>
      <c r="L274" s="1132"/>
      <c r="M274" s="1132"/>
      <c r="N274" s="1132"/>
      <c r="O274" s="1132"/>
      <c r="P274" s="1132"/>
      <c r="Q274" s="1132"/>
      <c r="R274" s="1132"/>
      <c r="S274" s="1132"/>
    </row>
    <row r="275" ht="15.75" customHeight="1">
      <c r="E275" s="259"/>
      <c r="L275" s="1132"/>
      <c r="M275" s="1132"/>
      <c r="N275" s="1132"/>
      <c r="O275" s="1132"/>
      <c r="P275" s="1132"/>
      <c r="Q275" s="1132"/>
      <c r="R275" s="1132"/>
      <c r="S275" s="1132"/>
    </row>
    <row r="276" ht="15.75" customHeight="1">
      <c r="E276" s="259"/>
      <c r="L276" s="1132"/>
      <c r="M276" s="1132"/>
      <c r="N276" s="1132"/>
      <c r="O276" s="1132"/>
      <c r="P276" s="1132"/>
      <c r="Q276" s="1132"/>
      <c r="R276" s="1132"/>
      <c r="S276" s="1132"/>
    </row>
    <row r="277" ht="15.75" customHeight="1">
      <c r="E277" s="259"/>
      <c r="L277" s="1132"/>
      <c r="M277" s="1132"/>
      <c r="N277" s="1132"/>
      <c r="O277" s="1132"/>
      <c r="P277" s="1132"/>
      <c r="Q277" s="1132"/>
      <c r="R277" s="1132"/>
      <c r="S277" s="1132"/>
    </row>
    <row r="278" ht="15.75" customHeight="1">
      <c r="E278" s="259"/>
      <c r="L278" s="1132"/>
      <c r="M278" s="1132"/>
      <c r="N278" s="1132"/>
      <c r="O278" s="1132"/>
      <c r="P278" s="1132"/>
      <c r="Q278" s="1132"/>
      <c r="R278" s="1132"/>
      <c r="S278" s="1132"/>
    </row>
    <row r="279" ht="15.75" customHeight="1">
      <c r="E279" s="259"/>
      <c r="L279" s="1132"/>
      <c r="M279" s="1132"/>
      <c r="N279" s="1132"/>
      <c r="O279" s="1132"/>
      <c r="P279" s="1132"/>
      <c r="Q279" s="1132"/>
      <c r="R279" s="1132"/>
      <c r="S279" s="1132"/>
    </row>
    <row r="280" ht="15.75" customHeight="1">
      <c r="E280" s="259"/>
      <c r="L280" s="1132"/>
      <c r="M280" s="1132"/>
      <c r="N280" s="1132"/>
      <c r="O280" s="1132"/>
      <c r="P280" s="1132"/>
      <c r="Q280" s="1132"/>
      <c r="R280" s="1132"/>
      <c r="S280" s="1132"/>
    </row>
    <row r="281" ht="15.75" customHeight="1">
      <c r="E281" s="259"/>
      <c r="L281" s="1132"/>
      <c r="M281" s="1132"/>
      <c r="N281" s="1132"/>
      <c r="O281" s="1132"/>
      <c r="P281" s="1132"/>
      <c r="Q281" s="1132"/>
      <c r="R281" s="1132"/>
      <c r="S281" s="1132"/>
    </row>
    <row r="282" ht="15.75" customHeight="1">
      <c r="E282" s="259"/>
      <c r="L282" s="1132"/>
      <c r="M282" s="1132"/>
      <c r="N282" s="1132"/>
      <c r="O282" s="1132"/>
      <c r="P282" s="1132"/>
      <c r="Q282" s="1132"/>
      <c r="R282" s="1132"/>
      <c r="S282" s="1132"/>
    </row>
    <row r="283" ht="15.75" customHeight="1">
      <c r="E283" s="259"/>
      <c r="L283" s="1132"/>
      <c r="M283" s="1132"/>
      <c r="N283" s="1132"/>
      <c r="O283" s="1132"/>
      <c r="P283" s="1132"/>
      <c r="Q283" s="1132"/>
      <c r="R283" s="1132"/>
      <c r="S283" s="1132"/>
    </row>
    <row r="284" ht="15.75" customHeight="1">
      <c r="E284" s="259"/>
      <c r="L284" s="1132"/>
      <c r="M284" s="1132"/>
      <c r="N284" s="1132"/>
      <c r="O284" s="1132"/>
      <c r="P284" s="1132"/>
      <c r="Q284" s="1132"/>
      <c r="R284" s="1132"/>
      <c r="S284" s="1132"/>
    </row>
    <row r="285" ht="15.75" customHeight="1">
      <c r="E285" s="259"/>
      <c r="L285" s="1132"/>
      <c r="M285" s="1132"/>
      <c r="N285" s="1132"/>
      <c r="O285" s="1132"/>
      <c r="P285" s="1132"/>
      <c r="Q285" s="1132"/>
      <c r="R285" s="1132"/>
      <c r="S285" s="1132"/>
    </row>
    <row r="286" ht="15.75" customHeight="1">
      <c r="E286" s="259"/>
      <c r="L286" s="1132"/>
      <c r="M286" s="1132"/>
      <c r="N286" s="1132"/>
      <c r="O286" s="1132"/>
      <c r="P286" s="1132"/>
      <c r="Q286" s="1132"/>
      <c r="R286" s="1132"/>
      <c r="S286" s="1132"/>
    </row>
    <row r="287" ht="15.75" customHeight="1">
      <c r="E287" s="259"/>
      <c r="L287" s="1132"/>
      <c r="M287" s="1132"/>
      <c r="N287" s="1132"/>
      <c r="O287" s="1132"/>
      <c r="P287" s="1132"/>
      <c r="Q287" s="1132"/>
      <c r="R287" s="1132"/>
      <c r="S287" s="1132"/>
    </row>
    <row r="288" ht="15.75" customHeight="1">
      <c r="E288" s="259"/>
      <c r="L288" s="1132"/>
      <c r="M288" s="1132"/>
      <c r="N288" s="1132"/>
      <c r="O288" s="1132"/>
      <c r="P288" s="1132"/>
      <c r="Q288" s="1132"/>
      <c r="R288" s="1132"/>
      <c r="S288" s="1132"/>
    </row>
    <row r="289" ht="15.75" customHeight="1">
      <c r="E289" s="259"/>
      <c r="L289" s="1132"/>
      <c r="M289" s="1132"/>
      <c r="N289" s="1132"/>
      <c r="O289" s="1132"/>
      <c r="P289" s="1132"/>
      <c r="Q289" s="1132"/>
      <c r="R289" s="1132"/>
      <c r="S289" s="1132"/>
    </row>
    <row r="290" ht="15.75" customHeight="1">
      <c r="E290" s="259"/>
      <c r="L290" s="1132"/>
      <c r="M290" s="1132"/>
      <c r="N290" s="1132"/>
      <c r="O290" s="1132"/>
      <c r="P290" s="1132"/>
      <c r="Q290" s="1132"/>
      <c r="R290" s="1132"/>
      <c r="S290" s="1132"/>
    </row>
    <row r="291" ht="15.75" customHeight="1">
      <c r="E291" s="259"/>
      <c r="L291" s="1132"/>
      <c r="M291" s="1132"/>
      <c r="N291" s="1132"/>
      <c r="O291" s="1132"/>
      <c r="P291" s="1132"/>
      <c r="Q291" s="1132"/>
      <c r="R291" s="1132"/>
      <c r="S291" s="1132"/>
    </row>
    <row r="292" ht="15.75" customHeight="1">
      <c r="E292" s="259"/>
      <c r="L292" s="1132"/>
      <c r="M292" s="1132"/>
      <c r="N292" s="1132"/>
      <c r="O292" s="1132"/>
      <c r="P292" s="1132"/>
      <c r="Q292" s="1132"/>
      <c r="R292" s="1132"/>
      <c r="S292" s="1132"/>
    </row>
    <row r="293" ht="15.75" customHeight="1">
      <c r="E293" s="259"/>
      <c r="L293" s="1132"/>
      <c r="M293" s="1132"/>
      <c r="N293" s="1132"/>
      <c r="O293" s="1132"/>
      <c r="P293" s="1132"/>
      <c r="Q293" s="1132"/>
      <c r="R293" s="1132"/>
      <c r="S293" s="1132"/>
    </row>
    <row r="294" ht="15.75" customHeight="1">
      <c r="E294" s="259"/>
      <c r="L294" s="1132"/>
      <c r="M294" s="1132"/>
      <c r="N294" s="1132"/>
      <c r="O294" s="1132"/>
      <c r="P294" s="1132"/>
      <c r="Q294" s="1132"/>
      <c r="R294" s="1132"/>
      <c r="S294" s="1132"/>
    </row>
    <row r="295" ht="15.75" customHeight="1">
      <c r="E295" s="259"/>
      <c r="L295" s="1132"/>
      <c r="M295" s="1132"/>
      <c r="N295" s="1132"/>
      <c r="O295" s="1132"/>
      <c r="P295" s="1132"/>
      <c r="Q295" s="1132"/>
      <c r="R295" s="1132"/>
      <c r="S295" s="1132"/>
    </row>
    <row r="296" ht="15.75" customHeight="1">
      <c r="E296" s="259"/>
      <c r="L296" s="1132"/>
      <c r="M296" s="1132"/>
      <c r="N296" s="1132"/>
      <c r="O296" s="1132"/>
      <c r="P296" s="1132"/>
      <c r="Q296" s="1132"/>
      <c r="R296" s="1132"/>
      <c r="S296" s="1132"/>
    </row>
    <row r="297" ht="15.75" customHeight="1">
      <c r="E297" s="259"/>
      <c r="L297" s="1132"/>
      <c r="M297" s="1132"/>
      <c r="N297" s="1132"/>
      <c r="O297" s="1132"/>
      <c r="P297" s="1132"/>
      <c r="Q297" s="1132"/>
      <c r="R297" s="1132"/>
      <c r="S297" s="1132"/>
    </row>
    <row r="298" ht="15.75" customHeight="1">
      <c r="E298" s="259"/>
      <c r="L298" s="1132"/>
      <c r="M298" s="1132"/>
      <c r="N298" s="1132"/>
      <c r="O298" s="1132"/>
      <c r="P298" s="1132"/>
      <c r="Q298" s="1132"/>
      <c r="R298" s="1132"/>
      <c r="S298" s="1132"/>
    </row>
    <row r="299" ht="15.75" customHeight="1">
      <c r="E299" s="259"/>
      <c r="L299" s="1132"/>
      <c r="M299" s="1132"/>
      <c r="N299" s="1132"/>
      <c r="O299" s="1132"/>
      <c r="P299" s="1132"/>
      <c r="Q299" s="1132"/>
      <c r="R299" s="1132"/>
      <c r="S299" s="1132"/>
    </row>
    <row r="300" ht="15.75" customHeight="1">
      <c r="E300" s="259"/>
      <c r="L300" s="1132"/>
      <c r="M300" s="1132"/>
      <c r="N300" s="1132"/>
      <c r="O300" s="1132"/>
      <c r="P300" s="1132"/>
      <c r="Q300" s="1132"/>
      <c r="R300" s="1132"/>
      <c r="S300" s="1132"/>
    </row>
    <row r="301" ht="15.75" customHeight="1">
      <c r="E301" s="259"/>
      <c r="L301" s="1132"/>
      <c r="M301" s="1132"/>
      <c r="N301" s="1132"/>
      <c r="O301" s="1132"/>
      <c r="P301" s="1132"/>
      <c r="Q301" s="1132"/>
      <c r="R301" s="1132"/>
      <c r="S301" s="1132"/>
    </row>
    <row r="302" ht="15.75" customHeight="1">
      <c r="E302" s="259"/>
      <c r="L302" s="1132"/>
      <c r="M302" s="1132"/>
      <c r="N302" s="1132"/>
      <c r="O302" s="1132"/>
      <c r="P302" s="1132"/>
      <c r="Q302" s="1132"/>
      <c r="R302" s="1132"/>
      <c r="S302" s="1132"/>
    </row>
    <row r="303" ht="15.75" customHeight="1">
      <c r="E303" s="259"/>
      <c r="L303" s="1132"/>
      <c r="M303" s="1132"/>
      <c r="N303" s="1132"/>
      <c r="O303" s="1132"/>
      <c r="P303" s="1132"/>
      <c r="Q303" s="1132"/>
      <c r="R303" s="1132"/>
      <c r="S303" s="1132"/>
    </row>
    <row r="304" ht="15.75" customHeight="1">
      <c r="E304" s="259"/>
      <c r="L304" s="1132"/>
      <c r="M304" s="1132"/>
      <c r="N304" s="1132"/>
      <c r="O304" s="1132"/>
      <c r="P304" s="1132"/>
      <c r="Q304" s="1132"/>
      <c r="R304" s="1132"/>
      <c r="S304" s="1132"/>
    </row>
    <row r="305" ht="15.75" customHeight="1">
      <c r="E305" s="259"/>
      <c r="L305" s="1132"/>
      <c r="M305" s="1132"/>
      <c r="N305" s="1132"/>
      <c r="O305" s="1132"/>
      <c r="P305" s="1132"/>
      <c r="Q305" s="1132"/>
      <c r="R305" s="1132"/>
      <c r="S305" s="1132"/>
    </row>
    <row r="306" ht="15.75" customHeight="1">
      <c r="E306" s="259"/>
      <c r="L306" s="1132"/>
      <c r="M306" s="1132"/>
      <c r="N306" s="1132"/>
      <c r="O306" s="1132"/>
      <c r="P306" s="1132"/>
      <c r="Q306" s="1132"/>
      <c r="R306" s="1132"/>
      <c r="S306" s="1132"/>
    </row>
    <row r="307" ht="15.75" customHeight="1">
      <c r="E307" s="259"/>
      <c r="L307" s="1132"/>
      <c r="M307" s="1132"/>
      <c r="N307" s="1132"/>
      <c r="O307" s="1132"/>
      <c r="P307" s="1132"/>
      <c r="Q307" s="1132"/>
      <c r="R307" s="1132"/>
      <c r="S307" s="1132"/>
    </row>
    <row r="308" ht="15.75" customHeight="1">
      <c r="E308" s="259"/>
      <c r="L308" s="1132"/>
      <c r="M308" s="1132"/>
      <c r="N308" s="1132"/>
      <c r="O308" s="1132"/>
      <c r="P308" s="1132"/>
      <c r="Q308" s="1132"/>
      <c r="R308" s="1132"/>
      <c r="S308" s="1132"/>
    </row>
    <row r="309" ht="15.75" customHeight="1">
      <c r="E309" s="259"/>
      <c r="L309" s="1132"/>
      <c r="M309" s="1132"/>
      <c r="N309" s="1132"/>
      <c r="O309" s="1132"/>
      <c r="P309" s="1132"/>
      <c r="Q309" s="1132"/>
      <c r="R309" s="1132"/>
      <c r="S309" s="1132"/>
    </row>
    <row r="310" ht="15.75" customHeight="1">
      <c r="E310" s="259"/>
      <c r="L310" s="1132"/>
      <c r="M310" s="1132"/>
      <c r="N310" s="1132"/>
      <c r="O310" s="1132"/>
      <c r="P310" s="1132"/>
      <c r="Q310" s="1132"/>
      <c r="R310" s="1132"/>
      <c r="S310" s="1132"/>
    </row>
    <row r="311" ht="15.75" customHeight="1">
      <c r="E311" s="259"/>
      <c r="L311" s="1132"/>
      <c r="M311" s="1132"/>
      <c r="N311" s="1132"/>
      <c r="O311" s="1132"/>
      <c r="P311" s="1132"/>
      <c r="Q311" s="1132"/>
      <c r="R311" s="1132"/>
      <c r="S311" s="1132"/>
    </row>
    <row r="312" ht="15.75" customHeight="1">
      <c r="E312" s="259"/>
      <c r="L312" s="1132"/>
      <c r="M312" s="1132"/>
      <c r="N312" s="1132"/>
      <c r="O312" s="1132"/>
      <c r="P312" s="1132"/>
      <c r="Q312" s="1132"/>
      <c r="R312" s="1132"/>
      <c r="S312" s="1132"/>
    </row>
    <row r="313" ht="15.75" customHeight="1">
      <c r="E313" s="259"/>
      <c r="L313" s="1132"/>
      <c r="M313" s="1132"/>
      <c r="N313" s="1132"/>
      <c r="O313" s="1132"/>
      <c r="P313" s="1132"/>
      <c r="Q313" s="1132"/>
      <c r="R313" s="1132"/>
      <c r="S313" s="1132"/>
    </row>
    <row r="314" ht="15.75" customHeight="1">
      <c r="E314" s="259"/>
      <c r="L314" s="1132"/>
      <c r="M314" s="1132"/>
      <c r="N314" s="1132"/>
      <c r="O314" s="1132"/>
      <c r="P314" s="1132"/>
      <c r="Q314" s="1132"/>
      <c r="R314" s="1132"/>
      <c r="S314" s="1132"/>
    </row>
    <row r="315" ht="15.75" customHeight="1">
      <c r="E315" s="259"/>
      <c r="L315" s="1132"/>
      <c r="M315" s="1132"/>
      <c r="N315" s="1132"/>
      <c r="O315" s="1132"/>
      <c r="P315" s="1132"/>
      <c r="Q315" s="1132"/>
      <c r="R315" s="1132"/>
      <c r="S315" s="1132"/>
    </row>
    <row r="316" ht="15.75" customHeight="1">
      <c r="E316" s="259"/>
      <c r="L316" s="1132"/>
      <c r="M316" s="1132"/>
      <c r="N316" s="1132"/>
      <c r="O316" s="1132"/>
      <c r="P316" s="1132"/>
      <c r="Q316" s="1132"/>
      <c r="R316" s="1132"/>
      <c r="S316" s="1132"/>
    </row>
    <row r="317" ht="15.75" customHeight="1">
      <c r="E317" s="259"/>
      <c r="L317" s="1132"/>
      <c r="M317" s="1132"/>
      <c r="N317" s="1132"/>
      <c r="O317" s="1132"/>
      <c r="P317" s="1132"/>
      <c r="Q317" s="1132"/>
      <c r="R317" s="1132"/>
      <c r="S317" s="1132"/>
    </row>
    <row r="318" ht="15.75" customHeight="1">
      <c r="E318" s="259"/>
      <c r="L318" s="1132"/>
      <c r="M318" s="1132"/>
      <c r="N318" s="1132"/>
      <c r="O318" s="1132"/>
      <c r="P318" s="1132"/>
      <c r="Q318" s="1132"/>
      <c r="R318" s="1132"/>
      <c r="S318" s="1132"/>
    </row>
    <row r="319" ht="15.75" customHeight="1">
      <c r="E319" s="259"/>
      <c r="L319" s="1132"/>
      <c r="M319" s="1132"/>
      <c r="N319" s="1132"/>
      <c r="O319" s="1132"/>
      <c r="P319" s="1132"/>
      <c r="Q319" s="1132"/>
      <c r="R319" s="1132"/>
      <c r="S319" s="1132"/>
    </row>
    <row r="320" ht="15.75" customHeight="1">
      <c r="E320" s="259"/>
      <c r="L320" s="1132"/>
      <c r="M320" s="1132"/>
      <c r="N320" s="1132"/>
      <c r="O320" s="1132"/>
      <c r="P320" s="1132"/>
      <c r="Q320" s="1132"/>
      <c r="R320" s="1132"/>
      <c r="S320" s="1132"/>
    </row>
    <row r="321" ht="15.75" customHeight="1">
      <c r="E321" s="259"/>
      <c r="L321" s="1132"/>
      <c r="M321" s="1132"/>
      <c r="N321" s="1132"/>
      <c r="O321" s="1132"/>
      <c r="P321" s="1132"/>
      <c r="Q321" s="1132"/>
      <c r="R321" s="1132"/>
      <c r="S321" s="1132"/>
    </row>
    <row r="322" ht="15.75" customHeight="1">
      <c r="E322" s="259"/>
      <c r="L322" s="1132"/>
      <c r="M322" s="1132"/>
      <c r="N322" s="1132"/>
      <c r="O322" s="1132"/>
      <c r="P322" s="1132"/>
      <c r="Q322" s="1132"/>
      <c r="R322" s="1132"/>
      <c r="S322" s="1132"/>
    </row>
    <row r="323" ht="15.75" customHeight="1">
      <c r="E323" s="259"/>
      <c r="L323" s="1132"/>
      <c r="M323" s="1132"/>
      <c r="N323" s="1132"/>
      <c r="O323" s="1132"/>
      <c r="P323" s="1132"/>
      <c r="Q323" s="1132"/>
      <c r="R323" s="1132"/>
      <c r="S323" s="1132"/>
    </row>
    <row r="324" ht="15.75" customHeight="1">
      <c r="E324" s="259"/>
      <c r="L324" s="1132"/>
      <c r="M324" s="1132"/>
      <c r="N324" s="1132"/>
      <c r="O324" s="1132"/>
      <c r="P324" s="1132"/>
      <c r="Q324" s="1132"/>
      <c r="R324" s="1132"/>
      <c r="S324" s="1132"/>
    </row>
    <row r="325" ht="15.75" customHeight="1">
      <c r="E325" s="259"/>
      <c r="L325" s="1132"/>
      <c r="M325" s="1132"/>
      <c r="N325" s="1132"/>
      <c r="O325" s="1132"/>
      <c r="P325" s="1132"/>
      <c r="Q325" s="1132"/>
      <c r="R325" s="1132"/>
      <c r="S325" s="1132"/>
    </row>
    <row r="326" ht="15.75" customHeight="1">
      <c r="E326" s="259"/>
      <c r="L326" s="1132"/>
      <c r="M326" s="1132"/>
      <c r="N326" s="1132"/>
      <c r="O326" s="1132"/>
      <c r="P326" s="1132"/>
      <c r="Q326" s="1132"/>
      <c r="R326" s="1132"/>
      <c r="S326" s="1132"/>
    </row>
    <row r="327" ht="15.75" customHeight="1">
      <c r="E327" s="259"/>
      <c r="L327" s="1132"/>
      <c r="M327" s="1132"/>
      <c r="N327" s="1132"/>
      <c r="O327" s="1132"/>
      <c r="P327" s="1132"/>
      <c r="Q327" s="1132"/>
      <c r="R327" s="1132"/>
      <c r="S327" s="1132"/>
    </row>
    <row r="328" ht="15.75" customHeight="1">
      <c r="E328" s="259"/>
      <c r="L328" s="1132"/>
      <c r="M328" s="1132"/>
      <c r="N328" s="1132"/>
      <c r="O328" s="1132"/>
      <c r="P328" s="1132"/>
      <c r="Q328" s="1132"/>
      <c r="R328" s="1132"/>
      <c r="S328" s="1132"/>
    </row>
    <row r="329" ht="15.75" customHeight="1">
      <c r="E329" s="259"/>
      <c r="L329" s="1132"/>
      <c r="M329" s="1132"/>
      <c r="N329" s="1132"/>
      <c r="O329" s="1132"/>
      <c r="P329" s="1132"/>
      <c r="Q329" s="1132"/>
      <c r="R329" s="1132"/>
      <c r="S329" s="1132"/>
    </row>
    <row r="330" ht="15.75" customHeight="1">
      <c r="E330" s="259"/>
      <c r="L330" s="1132"/>
      <c r="M330" s="1132"/>
      <c r="N330" s="1132"/>
      <c r="O330" s="1132"/>
      <c r="P330" s="1132"/>
      <c r="Q330" s="1132"/>
      <c r="R330" s="1132"/>
      <c r="S330" s="1132"/>
    </row>
    <row r="331" ht="15.75" customHeight="1">
      <c r="E331" s="259"/>
      <c r="L331" s="1132"/>
      <c r="M331" s="1132"/>
      <c r="N331" s="1132"/>
      <c r="O331" s="1132"/>
      <c r="P331" s="1132"/>
      <c r="Q331" s="1132"/>
      <c r="R331" s="1132"/>
      <c r="S331" s="1132"/>
    </row>
    <row r="332" ht="15.75" customHeight="1">
      <c r="E332" s="259"/>
      <c r="L332" s="1132"/>
      <c r="M332" s="1132"/>
      <c r="N332" s="1132"/>
      <c r="O332" s="1132"/>
      <c r="P332" s="1132"/>
      <c r="Q332" s="1132"/>
      <c r="R332" s="1132"/>
      <c r="S332" s="1132"/>
    </row>
    <row r="333" ht="15.75" customHeight="1">
      <c r="E333" s="259"/>
      <c r="L333" s="1132"/>
      <c r="M333" s="1132"/>
      <c r="N333" s="1132"/>
      <c r="O333" s="1132"/>
      <c r="P333" s="1132"/>
      <c r="Q333" s="1132"/>
      <c r="R333" s="1132"/>
      <c r="S333" s="1132"/>
    </row>
    <row r="334" ht="15.75" customHeight="1">
      <c r="E334" s="259"/>
      <c r="L334" s="1132"/>
      <c r="M334" s="1132"/>
      <c r="N334" s="1132"/>
      <c r="O334" s="1132"/>
      <c r="P334" s="1132"/>
      <c r="Q334" s="1132"/>
      <c r="R334" s="1132"/>
      <c r="S334" s="1132"/>
    </row>
    <row r="335" ht="15.75" customHeight="1">
      <c r="E335" s="259"/>
      <c r="L335" s="1132"/>
      <c r="M335" s="1132"/>
      <c r="N335" s="1132"/>
      <c r="O335" s="1132"/>
      <c r="P335" s="1132"/>
      <c r="Q335" s="1132"/>
      <c r="R335" s="1132"/>
      <c r="S335" s="1132"/>
    </row>
    <row r="336" ht="15.75" customHeight="1">
      <c r="E336" s="259"/>
      <c r="L336" s="1132"/>
      <c r="M336" s="1132"/>
      <c r="N336" s="1132"/>
      <c r="O336" s="1132"/>
      <c r="P336" s="1132"/>
      <c r="Q336" s="1132"/>
      <c r="R336" s="1132"/>
      <c r="S336" s="1132"/>
    </row>
    <row r="337" ht="15.75" customHeight="1">
      <c r="E337" s="259"/>
      <c r="L337" s="1132"/>
      <c r="M337" s="1132"/>
      <c r="N337" s="1132"/>
      <c r="O337" s="1132"/>
      <c r="P337" s="1132"/>
      <c r="Q337" s="1132"/>
      <c r="R337" s="1132"/>
      <c r="S337" s="1132"/>
    </row>
    <row r="338" ht="15.75" customHeight="1">
      <c r="E338" s="259"/>
      <c r="L338" s="1132"/>
      <c r="M338" s="1132"/>
      <c r="N338" s="1132"/>
      <c r="O338" s="1132"/>
      <c r="P338" s="1132"/>
      <c r="Q338" s="1132"/>
      <c r="R338" s="1132"/>
      <c r="S338" s="1132"/>
    </row>
    <row r="339" ht="15.75" customHeight="1">
      <c r="E339" s="259"/>
      <c r="L339" s="1132"/>
      <c r="M339" s="1132"/>
      <c r="N339" s="1132"/>
      <c r="O339" s="1132"/>
      <c r="P339" s="1132"/>
      <c r="Q339" s="1132"/>
      <c r="R339" s="1132"/>
      <c r="S339" s="1132"/>
    </row>
    <row r="340" ht="15.75" customHeight="1">
      <c r="E340" s="259"/>
      <c r="L340" s="1132"/>
      <c r="M340" s="1132"/>
      <c r="N340" s="1132"/>
      <c r="O340" s="1132"/>
      <c r="P340" s="1132"/>
      <c r="Q340" s="1132"/>
      <c r="R340" s="1132"/>
      <c r="S340" s="1132"/>
    </row>
    <row r="341" ht="15.75" customHeight="1">
      <c r="E341" s="259"/>
      <c r="L341" s="1132"/>
      <c r="M341" s="1132"/>
      <c r="N341" s="1132"/>
      <c r="O341" s="1132"/>
      <c r="P341" s="1132"/>
      <c r="Q341" s="1132"/>
      <c r="R341" s="1132"/>
      <c r="S341" s="1132"/>
    </row>
    <row r="342" ht="15.75" customHeight="1">
      <c r="E342" s="259"/>
      <c r="L342" s="1132"/>
      <c r="M342" s="1132"/>
      <c r="N342" s="1132"/>
      <c r="O342" s="1132"/>
      <c r="P342" s="1132"/>
      <c r="Q342" s="1132"/>
      <c r="R342" s="1132"/>
      <c r="S342" s="1132"/>
    </row>
    <row r="343" ht="15.75" customHeight="1">
      <c r="E343" s="259"/>
      <c r="L343" s="1132"/>
      <c r="M343" s="1132"/>
      <c r="N343" s="1132"/>
      <c r="O343" s="1132"/>
      <c r="P343" s="1132"/>
      <c r="Q343" s="1132"/>
      <c r="R343" s="1132"/>
      <c r="S343" s="1132"/>
    </row>
    <row r="344" ht="15.75" customHeight="1">
      <c r="E344" s="259"/>
      <c r="L344" s="1132"/>
      <c r="M344" s="1132"/>
      <c r="N344" s="1132"/>
      <c r="O344" s="1132"/>
      <c r="P344" s="1132"/>
      <c r="Q344" s="1132"/>
      <c r="R344" s="1132"/>
      <c r="S344" s="1132"/>
    </row>
    <row r="345" ht="15.75" customHeight="1">
      <c r="E345" s="259"/>
      <c r="L345" s="1132"/>
      <c r="M345" s="1132"/>
      <c r="N345" s="1132"/>
      <c r="O345" s="1132"/>
      <c r="P345" s="1132"/>
      <c r="Q345" s="1132"/>
      <c r="R345" s="1132"/>
      <c r="S345" s="1132"/>
    </row>
    <row r="346" ht="15.75" customHeight="1">
      <c r="E346" s="259"/>
      <c r="L346" s="1132"/>
      <c r="M346" s="1132"/>
      <c r="N346" s="1132"/>
      <c r="O346" s="1132"/>
      <c r="P346" s="1132"/>
      <c r="Q346" s="1132"/>
      <c r="R346" s="1132"/>
      <c r="S346" s="1132"/>
    </row>
    <row r="347" ht="15.75" customHeight="1">
      <c r="E347" s="259"/>
      <c r="L347" s="1132"/>
      <c r="M347" s="1132"/>
      <c r="N347" s="1132"/>
      <c r="O347" s="1132"/>
      <c r="P347" s="1132"/>
      <c r="Q347" s="1132"/>
      <c r="R347" s="1132"/>
      <c r="S347" s="1132"/>
    </row>
    <row r="348" ht="15.75" customHeight="1">
      <c r="E348" s="259"/>
      <c r="L348" s="1132"/>
      <c r="M348" s="1132"/>
      <c r="N348" s="1132"/>
      <c r="O348" s="1132"/>
      <c r="P348" s="1132"/>
      <c r="Q348" s="1132"/>
      <c r="R348" s="1132"/>
      <c r="S348" s="1132"/>
    </row>
    <row r="349" ht="15.75" customHeight="1">
      <c r="E349" s="259"/>
      <c r="L349" s="1132"/>
      <c r="M349" s="1132"/>
      <c r="N349" s="1132"/>
      <c r="O349" s="1132"/>
      <c r="P349" s="1132"/>
      <c r="Q349" s="1132"/>
      <c r="R349" s="1132"/>
      <c r="S349" s="1132"/>
    </row>
    <row r="350" ht="15.75" customHeight="1">
      <c r="E350" s="259"/>
      <c r="L350" s="1132"/>
      <c r="M350" s="1132"/>
      <c r="N350" s="1132"/>
      <c r="O350" s="1132"/>
      <c r="P350" s="1132"/>
      <c r="Q350" s="1132"/>
      <c r="R350" s="1132"/>
      <c r="S350" s="1132"/>
    </row>
    <row r="351" ht="15.75" customHeight="1">
      <c r="E351" s="259"/>
      <c r="L351" s="1132"/>
      <c r="M351" s="1132"/>
      <c r="N351" s="1132"/>
      <c r="O351" s="1132"/>
      <c r="P351" s="1132"/>
      <c r="Q351" s="1132"/>
      <c r="R351" s="1132"/>
      <c r="S351" s="1132"/>
    </row>
    <row r="352" ht="15.75" customHeight="1">
      <c r="E352" s="259"/>
      <c r="L352" s="1132"/>
      <c r="M352" s="1132"/>
      <c r="N352" s="1132"/>
      <c r="O352" s="1132"/>
      <c r="P352" s="1132"/>
      <c r="Q352" s="1132"/>
      <c r="R352" s="1132"/>
      <c r="S352" s="1132"/>
    </row>
    <row r="353" ht="15.75" customHeight="1">
      <c r="E353" s="259"/>
      <c r="L353" s="1132"/>
      <c r="M353" s="1132"/>
      <c r="N353" s="1132"/>
      <c r="O353" s="1132"/>
      <c r="P353" s="1132"/>
      <c r="Q353" s="1132"/>
      <c r="R353" s="1132"/>
      <c r="S353" s="1132"/>
    </row>
    <row r="354" ht="15.75" customHeight="1">
      <c r="E354" s="259"/>
      <c r="L354" s="1132"/>
      <c r="M354" s="1132"/>
      <c r="N354" s="1132"/>
      <c r="O354" s="1132"/>
      <c r="P354" s="1132"/>
      <c r="Q354" s="1132"/>
      <c r="R354" s="1132"/>
      <c r="S354" s="1132"/>
    </row>
    <row r="355" ht="15.75" customHeight="1">
      <c r="E355" s="259"/>
      <c r="L355" s="1132"/>
      <c r="M355" s="1132"/>
      <c r="N355" s="1132"/>
      <c r="O355" s="1132"/>
      <c r="P355" s="1132"/>
      <c r="Q355" s="1132"/>
      <c r="R355" s="1132"/>
      <c r="S355" s="1132"/>
    </row>
    <row r="356" ht="15.75" customHeight="1">
      <c r="E356" s="259"/>
      <c r="L356" s="1132"/>
      <c r="M356" s="1132"/>
      <c r="N356" s="1132"/>
      <c r="O356" s="1132"/>
      <c r="P356" s="1132"/>
      <c r="Q356" s="1132"/>
      <c r="R356" s="1132"/>
      <c r="S356" s="1132"/>
    </row>
    <row r="357" ht="15.75" customHeight="1">
      <c r="E357" s="259"/>
      <c r="L357" s="1132"/>
      <c r="M357" s="1132"/>
      <c r="N357" s="1132"/>
      <c r="O357" s="1132"/>
      <c r="P357" s="1132"/>
      <c r="Q357" s="1132"/>
      <c r="R357" s="1132"/>
      <c r="S357" s="1132"/>
    </row>
    <row r="358" ht="15.75" customHeight="1">
      <c r="E358" s="259"/>
      <c r="L358" s="1132"/>
      <c r="M358" s="1132"/>
      <c r="N358" s="1132"/>
      <c r="O358" s="1132"/>
      <c r="P358" s="1132"/>
      <c r="Q358" s="1132"/>
      <c r="R358" s="1132"/>
      <c r="S358" s="1132"/>
    </row>
    <row r="359" ht="15.75" customHeight="1">
      <c r="E359" s="259"/>
      <c r="L359" s="1132"/>
      <c r="M359" s="1132"/>
      <c r="N359" s="1132"/>
      <c r="O359" s="1132"/>
      <c r="P359" s="1132"/>
      <c r="Q359" s="1132"/>
      <c r="R359" s="1132"/>
      <c r="S359" s="1132"/>
    </row>
    <row r="360" ht="15.75" customHeight="1">
      <c r="E360" s="259"/>
      <c r="L360" s="1132"/>
      <c r="M360" s="1132"/>
      <c r="N360" s="1132"/>
      <c r="O360" s="1132"/>
      <c r="P360" s="1132"/>
      <c r="Q360" s="1132"/>
      <c r="R360" s="1132"/>
      <c r="S360" s="1132"/>
    </row>
    <row r="361" ht="15.75" customHeight="1">
      <c r="E361" s="259"/>
      <c r="L361" s="1132"/>
      <c r="M361" s="1132"/>
      <c r="N361" s="1132"/>
      <c r="O361" s="1132"/>
      <c r="P361" s="1132"/>
      <c r="Q361" s="1132"/>
      <c r="R361" s="1132"/>
      <c r="S361" s="1132"/>
    </row>
    <row r="362" ht="15.75" customHeight="1">
      <c r="E362" s="259"/>
      <c r="L362" s="1132"/>
      <c r="M362" s="1132"/>
      <c r="N362" s="1132"/>
      <c r="O362" s="1132"/>
      <c r="P362" s="1132"/>
      <c r="Q362" s="1132"/>
      <c r="R362" s="1132"/>
      <c r="S362" s="1132"/>
    </row>
    <row r="363" ht="15.75" customHeight="1">
      <c r="E363" s="259"/>
      <c r="L363" s="1132"/>
      <c r="M363" s="1132"/>
      <c r="N363" s="1132"/>
      <c r="O363" s="1132"/>
      <c r="P363" s="1132"/>
      <c r="Q363" s="1132"/>
      <c r="R363" s="1132"/>
      <c r="S363" s="1132"/>
    </row>
    <row r="364" ht="15.75" customHeight="1">
      <c r="E364" s="259"/>
      <c r="L364" s="1132"/>
      <c r="M364" s="1132"/>
      <c r="N364" s="1132"/>
      <c r="O364" s="1132"/>
      <c r="P364" s="1132"/>
      <c r="Q364" s="1132"/>
      <c r="R364" s="1132"/>
      <c r="S364" s="1132"/>
    </row>
    <row r="365" ht="15.75" customHeight="1">
      <c r="E365" s="259"/>
      <c r="L365" s="1132"/>
      <c r="M365" s="1132"/>
      <c r="N365" s="1132"/>
      <c r="O365" s="1132"/>
      <c r="P365" s="1132"/>
      <c r="Q365" s="1132"/>
      <c r="R365" s="1132"/>
      <c r="S365" s="1132"/>
    </row>
    <row r="366" ht="15.75" customHeight="1">
      <c r="E366" s="259"/>
      <c r="L366" s="1132"/>
      <c r="M366" s="1132"/>
      <c r="N366" s="1132"/>
      <c r="O366" s="1132"/>
      <c r="P366" s="1132"/>
      <c r="Q366" s="1132"/>
      <c r="R366" s="1132"/>
      <c r="S366" s="1132"/>
    </row>
    <row r="367" ht="15.75" customHeight="1">
      <c r="E367" s="259"/>
      <c r="L367" s="1132"/>
      <c r="M367" s="1132"/>
      <c r="N367" s="1132"/>
      <c r="O367" s="1132"/>
      <c r="P367" s="1132"/>
      <c r="Q367" s="1132"/>
      <c r="R367" s="1132"/>
      <c r="S367" s="1132"/>
    </row>
    <row r="368" ht="15.75" customHeight="1">
      <c r="E368" s="259"/>
      <c r="L368" s="1132"/>
      <c r="M368" s="1132"/>
      <c r="N368" s="1132"/>
      <c r="O368" s="1132"/>
      <c r="P368" s="1132"/>
      <c r="Q368" s="1132"/>
      <c r="R368" s="1132"/>
      <c r="S368" s="1132"/>
    </row>
    <row r="369" ht="15.75" customHeight="1">
      <c r="E369" s="259"/>
      <c r="L369" s="1132"/>
      <c r="M369" s="1132"/>
      <c r="N369" s="1132"/>
      <c r="O369" s="1132"/>
      <c r="P369" s="1132"/>
      <c r="Q369" s="1132"/>
      <c r="R369" s="1132"/>
      <c r="S369" s="1132"/>
    </row>
    <row r="370" ht="15.75" customHeight="1">
      <c r="E370" s="259"/>
      <c r="L370" s="1132"/>
      <c r="M370" s="1132"/>
      <c r="N370" s="1132"/>
      <c r="O370" s="1132"/>
      <c r="P370" s="1132"/>
      <c r="Q370" s="1132"/>
      <c r="R370" s="1132"/>
      <c r="S370" s="1132"/>
    </row>
    <row r="371" ht="15.75" customHeight="1">
      <c r="E371" s="259"/>
      <c r="L371" s="1132"/>
      <c r="M371" s="1132"/>
      <c r="N371" s="1132"/>
      <c r="O371" s="1132"/>
      <c r="P371" s="1132"/>
      <c r="Q371" s="1132"/>
      <c r="R371" s="1132"/>
      <c r="S371" s="1132"/>
    </row>
    <row r="372" ht="15.75" customHeight="1">
      <c r="E372" s="259"/>
      <c r="L372" s="1132"/>
      <c r="M372" s="1132"/>
      <c r="N372" s="1132"/>
      <c r="O372" s="1132"/>
      <c r="P372" s="1132"/>
      <c r="Q372" s="1132"/>
      <c r="R372" s="1132"/>
      <c r="S372" s="1132"/>
    </row>
    <row r="373" ht="15.75" customHeight="1">
      <c r="E373" s="259"/>
      <c r="L373" s="1132"/>
      <c r="M373" s="1132"/>
      <c r="N373" s="1132"/>
      <c r="O373" s="1132"/>
      <c r="P373" s="1132"/>
      <c r="Q373" s="1132"/>
      <c r="R373" s="1132"/>
      <c r="S373" s="1132"/>
    </row>
    <row r="374" ht="15.75" customHeight="1">
      <c r="E374" s="259"/>
      <c r="L374" s="1132"/>
      <c r="M374" s="1132"/>
      <c r="N374" s="1132"/>
      <c r="O374" s="1132"/>
      <c r="P374" s="1132"/>
      <c r="Q374" s="1132"/>
      <c r="R374" s="1132"/>
      <c r="S374" s="1132"/>
    </row>
    <row r="375" ht="15.75" customHeight="1">
      <c r="E375" s="259"/>
      <c r="L375" s="1132"/>
      <c r="M375" s="1132"/>
      <c r="N375" s="1132"/>
      <c r="O375" s="1132"/>
      <c r="P375" s="1132"/>
      <c r="Q375" s="1132"/>
      <c r="R375" s="1132"/>
      <c r="S375" s="1132"/>
    </row>
    <row r="376" ht="15.75" customHeight="1">
      <c r="E376" s="259"/>
      <c r="L376" s="1132"/>
      <c r="M376" s="1132"/>
      <c r="N376" s="1132"/>
      <c r="O376" s="1132"/>
      <c r="P376" s="1132"/>
      <c r="Q376" s="1132"/>
      <c r="R376" s="1132"/>
      <c r="S376" s="1132"/>
    </row>
    <row r="377" ht="15.75" customHeight="1">
      <c r="E377" s="259"/>
      <c r="L377" s="1132"/>
      <c r="M377" s="1132"/>
      <c r="N377" s="1132"/>
      <c r="O377" s="1132"/>
      <c r="P377" s="1132"/>
      <c r="Q377" s="1132"/>
      <c r="R377" s="1132"/>
      <c r="S377" s="1132"/>
    </row>
    <row r="378" ht="15.75" customHeight="1">
      <c r="E378" s="259"/>
      <c r="L378" s="1132"/>
      <c r="M378" s="1132"/>
      <c r="N378" s="1132"/>
      <c r="O378" s="1132"/>
      <c r="P378" s="1132"/>
      <c r="Q378" s="1132"/>
      <c r="R378" s="1132"/>
      <c r="S378" s="1132"/>
    </row>
    <row r="379" ht="15.75" customHeight="1">
      <c r="E379" s="259"/>
      <c r="L379" s="1132"/>
      <c r="M379" s="1132"/>
      <c r="N379" s="1132"/>
      <c r="O379" s="1132"/>
      <c r="P379" s="1132"/>
      <c r="Q379" s="1132"/>
      <c r="R379" s="1132"/>
      <c r="S379" s="1132"/>
    </row>
    <row r="380" ht="15.75" customHeight="1">
      <c r="E380" s="259"/>
      <c r="L380" s="1132"/>
      <c r="M380" s="1132"/>
      <c r="N380" s="1132"/>
      <c r="O380" s="1132"/>
      <c r="P380" s="1132"/>
      <c r="Q380" s="1132"/>
      <c r="R380" s="1132"/>
      <c r="S380" s="1132"/>
    </row>
    <row r="381" ht="15.75" customHeight="1">
      <c r="E381" s="259"/>
      <c r="L381" s="1132"/>
      <c r="M381" s="1132"/>
      <c r="N381" s="1132"/>
      <c r="O381" s="1132"/>
      <c r="P381" s="1132"/>
      <c r="Q381" s="1132"/>
      <c r="R381" s="1132"/>
      <c r="S381" s="1132"/>
    </row>
    <row r="382" ht="15.75" customHeight="1">
      <c r="E382" s="259"/>
      <c r="L382" s="1132"/>
      <c r="M382" s="1132"/>
      <c r="N382" s="1132"/>
      <c r="O382" s="1132"/>
      <c r="P382" s="1132"/>
      <c r="Q382" s="1132"/>
      <c r="R382" s="1132"/>
      <c r="S382" s="1132"/>
    </row>
    <row r="383" ht="15.75" customHeight="1">
      <c r="E383" s="259"/>
      <c r="L383" s="1132"/>
      <c r="M383" s="1132"/>
      <c r="N383" s="1132"/>
      <c r="O383" s="1132"/>
      <c r="P383" s="1132"/>
      <c r="Q383" s="1132"/>
      <c r="R383" s="1132"/>
      <c r="S383" s="1132"/>
    </row>
    <row r="384" ht="15.75" customHeight="1">
      <c r="E384" s="259"/>
      <c r="L384" s="1132"/>
      <c r="M384" s="1132"/>
      <c r="N384" s="1132"/>
      <c r="O384" s="1132"/>
      <c r="P384" s="1132"/>
      <c r="Q384" s="1132"/>
      <c r="R384" s="1132"/>
      <c r="S384" s="1132"/>
    </row>
    <row r="385" ht="15.75" customHeight="1">
      <c r="E385" s="259"/>
      <c r="L385" s="1132"/>
      <c r="M385" s="1132"/>
      <c r="N385" s="1132"/>
      <c r="O385" s="1132"/>
      <c r="P385" s="1132"/>
      <c r="Q385" s="1132"/>
      <c r="R385" s="1132"/>
      <c r="S385" s="1132"/>
    </row>
    <row r="386" ht="15.75" customHeight="1">
      <c r="E386" s="259"/>
      <c r="L386" s="1132"/>
      <c r="M386" s="1132"/>
      <c r="N386" s="1132"/>
      <c r="O386" s="1132"/>
      <c r="P386" s="1132"/>
      <c r="Q386" s="1132"/>
      <c r="R386" s="1132"/>
      <c r="S386" s="1132"/>
    </row>
    <row r="387" ht="15.75" customHeight="1">
      <c r="E387" s="259"/>
      <c r="L387" s="1132"/>
      <c r="M387" s="1132"/>
      <c r="N387" s="1132"/>
      <c r="O387" s="1132"/>
      <c r="P387" s="1132"/>
      <c r="Q387" s="1132"/>
      <c r="R387" s="1132"/>
      <c r="S387" s="1132"/>
    </row>
    <row r="388" ht="15.75" customHeight="1">
      <c r="E388" s="259"/>
      <c r="L388" s="1132"/>
      <c r="M388" s="1132"/>
      <c r="N388" s="1132"/>
      <c r="O388" s="1132"/>
      <c r="P388" s="1132"/>
      <c r="Q388" s="1132"/>
      <c r="R388" s="1132"/>
      <c r="S388" s="1132"/>
    </row>
    <row r="389" ht="15.75" customHeight="1">
      <c r="E389" s="259"/>
      <c r="L389" s="1132"/>
      <c r="M389" s="1132"/>
      <c r="N389" s="1132"/>
      <c r="O389" s="1132"/>
      <c r="P389" s="1132"/>
      <c r="Q389" s="1132"/>
      <c r="R389" s="1132"/>
      <c r="S389" s="1132"/>
    </row>
    <row r="390" ht="15.75" customHeight="1">
      <c r="E390" s="259"/>
      <c r="L390" s="1132"/>
      <c r="M390" s="1132"/>
      <c r="N390" s="1132"/>
      <c r="O390" s="1132"/>
      <c r="P390" s="1132"/>
      <c r="Q390" s="1132"/>
      <c r="R390" s="1132"/>
      <c r="S390" s="1132"/>
    </row>
    <row r="391" ht="15.75" customHeight="1">
      <c r="E391" s="259"/>
      <c r="L391" s="1132"/>
      <c r="M391" s="1132"/>
      <c r="N391" s="1132"/>
      <c r="O391" s="1132"/>
      <c r="P391" s="1132"/>
      <c r="Q391" s="1132"/>
      <c r="R391" s="1132"/>
      <c r="S391" s="1132"/>
    </row>
    <row r="392" ht="15.75" customHeight="1">
      <c r="E392" s="259"/>
      <c r="L392" s="1132"/>
      <c r="M392" s="1132"/>
      <c r="N392" s="1132"/>
      <c r="O392" s="1132"/>
      <c r="P392" s="1132"/>
      <c r="Q392" s="1132"/>
      <c r="R392" s="1132"/>
      <c r="S392" s="1132"/>
    </row>
    <row r="393" ht="15.75" customHeight="1">
      <c r="E393" s="259"/>
      <c r="L393" s="1132"/>
      <c r="M393" s="1132"/>
      <c r="N393" s="1132"/>
      <c r="O393" s="1132"/>
      <c r="P393" s="1132"/>
      <c r="Q393" s="1132"/>
      <c r="R393" s="1132"/>
      <c r="S393" s="1132"/>
    </row>
    <row r="394" ht="15.75" customHeight="1">
      <c r="E394" s="259"/>
      <c r="L394" s="1132"/>
      <c r="M394" s="1132"/>
      <c r="N394" s="1132"/>
      <c r="O394" s="1132"/>
      <c r="P394" s="1132"/>
      <c r="Q394" s="1132"/>
      <c r="R394" s="1132"/>
      <c r="S394" s="1132"/>
    </row>
    <row r="395" ht="15.75" customHeight="1">
      <c r="E395" s="259"/>
      <c r="L395" s="1132"/>
      <c r="M395" s="1132"/>
      <c r="N395" s="1132"/>
      <c r="O395" s="1132"/>
      <c r="P395" s="1132"/>
      <c r="Q395" s="1132"/>
      <c r="R395" s="1132"/>
      <c r="S395" s="1132"/>
    </row>
    <row r="396" ht="15.75" customHeight="1">
      <c r="E396" s="259"/>
      <c r="L396" s="1132"/>
      <c r="M396" s="1132"/>
      <c r="N396" s="1132"/>
      <c r="O396" s="1132"/>
      <c r="P396" s="1132"/>
      <c r="Q396" s="1132"/>
      <c r="R396" s="1132"/>
      <c r="S396" s="1132"/>
    </row>
    <row r="397" ht="15.75" customHeight="1">
      <c r="E397" s="259"/>
      <c r="L397" s="1132"/>
      <c r="M397" s="1132"/>
      <c r="N397" s="1132"/>
      <c r="O397" s="1132"/>
      <c r="P397" s="1132"/>
      <c r="Q397" s="1132"/>
      <c r="R397" s="1132"/>
      <c r="S397" s="1132"/>
    </row>
    <row r="398" ht="15.75" customHeight="1">
      <c r="E398" s="259"/>
      <c r="L398" s="1132"/>
      <c r="M398" s="1132"/>
      <c r="N398" s="1132"/>
      <c r="O398" s="1132"/>
      <c r="P398" s="1132"/>
      <c r="Q398" s="1132"/>
      <c r="R398" s="1132"/>
      <c r="S398" s="1132"/>
    </row>
    <row r="399" ht="15.75" customHeight="1">
      <c r="E399" s="259"/>
      <c r="L399" s="1132"/>
      <c r="M399" s="1132"/>
      <c r="N399" s="1132"/>
      <c r="O399" s="1132"/>
      <c r="P399" s="1132"/>
      <c r="Q399" s="1132"/>
      <c r="R399" s="1132"/>
      <c r="S399" s="1132"/>
    </row>
    <row r="400" ht="15.75" customHeight="1">
      <c r="E400" s="259"/>
      <c r="L400" s="1132"/>
      <c r="M400" s="1132"/>
      <c r="N400" s="1132"/>
      <c r="O400" s="1132"/>
      <c r="P400" s="1132"/>
      <c r="Q400" s="1132"/>
      <c r="R400" s="1132"/>
      <c r="S400" s="1132"/>
    </row>
    <row r="401" ht="15.75" customHeight="1">
      <c r="E401" s="259"/>
      <c r="L401" s="1132"/>
      <c r="M401" s="1132"/>
      <c r="N401" s="1132"/>
      <c r="O401" s="1132"/>
      <c r="P401" s="1132"/>
      <c r="Q401" s="1132"/>
      <c r="R401" s="1132"/>
      <c r="S401" s="1132"/>
    </row>
    <row r="402" ht="15.75" customHeight="1">
      <c r="E402" s="259"/>
      <c r="L402" s="1132"/>
      <c r="M402" s="1132"/>
      <c r="N402" s="1132"/>
      <c r="O402" s="1132"/>
      <c r="P402" s="1132"/>
      <c r="Q402" s="1132"/>
      <c r="R402" s="1132"/>
      <c r="S402" s="1132"/>
    </row>
    <row r="403" ht="15.75" customHeight="1">
      <c r="E403" s="259"/>
      <c r="L403" s="1132"/>
      <c r="M403" s="1132"/>
      <c r="N403" s="1132"/>
      <c r="O403" s="1132"/>
      <c r="P403" s="1132"/>
      <c r="Q403" s="1132"/>
      <c r="R403" s="1132"/>
      <c r="S403" s="1132"/>
    </row>
    <row r="404" ht="15.75" customHeight="1">
      <c r="E404" s="259"/>
      <c r="L404" s="1132"/>
      <c r="M404" s="1132"/>
      <c r="N404" s="1132"/>
      <c r="O404" s="1132"/>
      <c r="P404" s="1132"/>
      <c r="Q404" s="1132"/>
      <c r="R404" s="1132"/>
      <c r="S404" s="1132"/>
    </row>
    <row r="405" ht="15.75" customHeight="1">
      <c r="E405" s="259"/>
      <c r="L405" s="1132"/>
      <c r="M405" s="1132"/>
      <c r="N405" s="1132"/>
      <c r="O405" s="1132"/>
      <c r="P405" s="1132"/>
      <c r="Q405" s="1132"/>
      <c r="R405" s="1132"/>
      <c r="S405" s="1132"/>
    </row>
    <row r="406" ht="15.75" customHeight="1">
      <c r="E406" s="259"/>
      <c r="L406" s="1132"/>
      <c r="M406" s="1132"/>
      <c r="N406" s="1132"/>
      <c r="O406" s="1132"/>
      <c r="P406" s="1132"/>
      <c r="Q406" s="1132"/>
      <c r="R406" s="1132"/>
      <c r="S406" s="1132"/>
    </row>
    <row r="407" ht="15.75" customHeight="1">
      <c r="E407" s="259"/>
      <c r="L407" s="1132"/>
      <c r="M407" s="1132"/>
      <c r="N407" s="1132"/>
      <c r="O407" s="1132"/>
      <c r="P407" s="1132"/>
      <c r="Q407" s="1132"/>
      <c r="R407" s="1132"/>
      <c r="S407" s="1132"/>
    </row>
    <row r="408" ht="15.75" customHeight="1">
      <c r="E408" s="259"/>
      <c r="L408" s="1132"/>
      <c r="M408" s="1132"/>
      <c r="N408" s="1132"/>
      <c r="O408" s="1132"/>
      <c r="P408" s="1132"/>
      <c r="Q408" s="1132"/>
      <c r="R408" s="1132"/>
      <c r="S408" s="1132"/>
    </row>
    <row r="409" ht="15.75" customHeight="1">
      <c r="E409" s="259"/>
      <c r="L409" s="1132"/>
      <c r="M409" s="1132"/>
      <c r="N409" s="1132"/>
      <c r="O409" s="1132"/>
      <c r="P409" s="1132"/>
      <c r="Q409" s="1132"/>
      <c r="R409" s="1132"/>
      <c r="S409" s="1132"/>
    </row>
    <row r="410" ht="15.75" customHeight="1">
      <c r="E410" s="259"/>
      <c r="L410" s="1132"/>
      <c r="M410" s="1132"/>
      <c r="N410" s="1132"/>
      <c r="O410" s="1132"/>
      <c r="P410" s="1132"/>
      <c r="Q410" s="1132"/>
      <c r="R410" s="1132"/>
      <c r="S410" s="1132"/>
    </row>
    <row r="411" ht="15.75" customHeight="1">
      <c r="E411" s="259"/>
      <c r="L411" s="1132"/>
      <c r="M411" s="1132"/>
      <c r="N411" s="1132"/>
      <c r="O411" s="1132"/>
      <c r="P411" s="1132"/>
      <c r="Q411" s="1132"/>
      <c r="R411" s="1132"/>
      <c r="S411" s="1132"/>
    </row>
    <row r="412" ht="15.75" customHeight="1">
      <c r="E412" s="259"/>
      <c r="L412" s="1132"/>
      <c r="M412" s="1132"/>
      <c r="N412" s="1132"/>
      <c r="O412" s="1132"/>
      <c r="P412" s="1132"/>
      <c r="Q412" s="1132"/>
      <c r="R412" s="1132"/>
      <c r="S412" s="1132"/>
    </row>
    <row r="413" ht="15.75" customHeight="1">
      <c r="E413" s="259"/>
      <c r="L413" s="1132"/>
      <c r="M413" s="1132"/>
      <c r="N413" s="1132"/>
      <c r="O413" s="1132"/>
      <c r="P413" s="1132"/>
      <c r="Q413" s="1132"/>
      <c r="R413" s="1132"/>
      <c r="S413" s="1132"/>
    </row>
    <row r="414" ht="15.75" customHeight="1">
      <c r="E414" s="259"/>
      <c r="L414" s="1132"/>
      <c r="M414" s="1132"/>
      <c r="N414" s="1132"/>
      <c r="O414" s="1132"/>
      <c r="P414" s="1132"/>
      <c r="Q414" s="1132"/>
      <c r="R414" s="1132"/>
      <c r="S414" s="1132"/>
    </row>
    <row r="415" ht="15.75" customHeight="1">
      <c r="E415" s="259"/>
      <c r="L415" s="1132"/>
      <c r="M415" s="1132"/>
      <c r="N415" s="1132"/>
      <c r="O415" s="1132"/>
      <c r="P415" s="1132"/>
      <c r="Q415" s="1132"/>
      <c r="R415" s="1132"/>
      <c r="S415" s="1132"/>
    </row>
    <row r="416" ht="15.75" customHeight="1">
      <c r="E416" s="259"/>
      <c r="L416" s="1132"/>
      <c r="M416" s="1132"/>
      <c r="N416" s="1132"/>
      <c r="O416" s="1132"/>
      <c r="P416" s="1132"/>
      <c r="Q416" s="1132"/>
      <c r="R416" s="1132"/>
      <c r="S416" s="1132"/>
    </row>
    <row r="417" ht="15.75" customHeight="1">
      <c r="E417" s="259"/>
      <c r="L417" s="1132"/>
      <c r="M417" s="1132"/>
      <c r="N417" s="1132"/>
      <c r="O417" s="1132"/>
      <c r="P417" s="1132"/>
      <c r="Q417" s="1132"/>
      <c r="R417" s="1132"/>
      <c r="S417" s="1132"/>
    </row>
    <row r="418" ht="15.75" customHeight="1">
      <c r="E418" s="259"/>
      <c r="L418" s="1132"/>
      <c r="M418" s="1132"/>
      <c r="N418" s="1132"/>
      <c r="O418" s="1132"/>
      <c r="P418" s="1132"/>
      <c r="Q418" s="1132"/>
      <c r="R418" s="1132"/>
      <c r="S418" s="1132"/>
    </row>
    <row r="419" ht="15.75" customHeight="1">
      <c r="E419" s="259"/>
      <c r="L419" s="1132"/>
      <c r="M419" s="1132"/>
      <c r="N419" s="1132"/>
      <c r="O419" s="1132"/>
      <c r="P419" s="1132"/>
      <c r="Q419" s="1132"/>
      <c r="R419" s="1132"/>
      <c r="S419" s="1132"/>
    </row>
    <row r="420" ht="15.75" customHeight="1">
      <c r="E420" s="259"/>
      <c r="L420" s="1132"/>
      <c r="M420" s="1132"/>
      <c r="N420" s="1132"/>
      <c r="O420" s="1132"/>
      <c r="P420" s="1132"/>
      <c r="Q420" s="1132"/>
      <c r="R420" s="1132"/>
      <c r="S420" s="1132"/>
    </row>
    <row r="421" ht="15.75" customHeight="1">
      <c r="E421" s="259"/>
      <c r="L421" s="1132"/>
      <c r="M421" s="1132"/>
      <c r="N421" s="1132"/>
      <c r="O421" s="1132"/>
      <c r="P421" s="1132"/>
      <c r="Q421" s="1132"/>
      <c r="R421" s="1132"/>
      <c r="S421" s="1132"/>
    </row>
    <row r="422" ht="15.75" customHeight="1">
      <c r="E422" s="259"/>
      <c r="L422" s="1132"/>
      <c r="M422" s="1132"/>
      <c r="N422" s="1132"/>
      <c r="O422" s="1132"/>
      <c r="P422" s="1132"/>
      <c r="Q422" s="1132"/>
      <c r="R422" s="1132"/>
      <c r="S422" s="1132"/>
    </row>
    <row r="423" ht="15.75" customHeight="1">
      <c r="E423" s="259"/>
      <c r="L423" s="1132"/>
      <c r="M423" s="1132"/>
      <c r="N423" s="1132"/>
      <c r="O423" s="1132"/>
      <c r="P423" s="1132"/>
      <c r="Q423" s="1132"/>
      <c r="R423" s="1132"/>
      <c r="S423" s="1132"/>
    </row>
    <row r="424" ht="15.75" customHeight="1">
      <c r="E424" s="259"/>
      <c r="L424" s="1132"/>
      <c r="M424" s="1132"/>
      <c r="N424" s="1132"/>
      <c r="O424" s="1132"/>
      <c r="P424" s="1132"/>
      <c r="Q424" s="1132"/>
      <c r="R424" s="1132"/>
      <c r="S424" s="1132"/>
    </row>
    <row r="425" ht="15.75" customHeight="1">
      <c r="E425" s="259"/>
      <c r="L425" s="1132"/>
      <c r="M425" s="1132"/>
      <c r="N425" s="1132"/>
      <c r="O425" s="1132"/>
      <c r="P425" s="1132"/>
      <c r="Q425" s="1132"/>
      <c r="R425" s="1132"/>
      <c r="S425" s="1132"/>
    </row>
    <row r="426" ht="15.75" customHeight="1">
      <c r="E426" s="259"/>
      <c r="L426" s="1132"/>
      <c r="M426" s="1132"/>
      <c r="N426" s="1132"/>
      <c r="O426" s="1132"/>
      <c r="P426" s="1132"/>
      <c r="Q426" s="1132"/>
      <c r="R426" s="1132"/>
      <c r="S426" s="1132"/>
    </row>
    <row r="427" ht="15.75" customHeight="1">
      <c r="E427" s="259"/>
      <c r="L427" s="1132"/>
      <c r="M427" s="1132"/>
      <c r="N427" s="1132"/>
      <c r="O427" s="1132"/>
      <c r="P427" s="1132"/>
      <c r="Q427" s="1132"/>
      <c r="R427" s="1132"/>
      <c r="S427" s="1132"/>
    </row>
    <row r="428" ht="15.75" customHeight="1">
      <c r="E428" s="259"/>
      <c r="L428" s="1132"/>
      <c r="M428" s="1132"/>
      <c r="N428" s="1132"/>
      <c r="O428" s="1132"/>
      <c r="P428" s="1132"/>
      <c r="Q428" s="1132"/>
      <c r="R428" s="1132"/>
      <c r="S428" s="1132"/>
    </row>
    <row r="429" ht="15.75" customHeight="1">
      <c r="E429" s="259"/>
      <c r="L429" s="1132"/>
      <c r="M429" s="1132"/>
      <c r="N429" s="1132"/>
      <c r="O429" s="1132"/>
      <c r="P429" s="1132"/>
      <c r="Q429" s="1132"/>
      <c r="R429" s="1132"/>
      <c r="S429" s="1132"/>
    </row>
    <row r="430" ht="15.75" customHeight="1">
      <c r="E430" s="259"/>
      <c r="L430" s="1132"/>
      <c r="M430" s="1132"/>
      <c r="N430" s="1132"/>
      <c r="O430" s="1132"/>
      <c r="P430" s="1132"/>
      <c r="Q430" s="1132"/>
      <c r="R430" s="1132"/>
      <c r="S430" s="1132"/>
    </row>
    <row r="431" ht="15.75" customHeight="1">
      <c r="E431" s="259"/>
      <c r="L431" s="1132"/>
      <c r="M431" s="1132"/>
      <c r="N431" s="1132"/>
      <c r="O431" s="1132"/>
      <c r="P431" s="1132"/>
      <c r="Q431" s="1132"/>
      <c r="R431" s="1132"/>
      <c r="S431" s="1132"/>
    </row>
    <row r="432" ht="15.75" customHeight="1">
      <c r="E432" s="259"/>
      <c r="L432" s="1132"/>
      <c r="M432" s="1132"/>
      <c r="N432" s="1132"/>
      <c r="O432" s="1132"/>
      <c r="P432" s="1132"/>
      <c r="Q432" s="1132"/>
      <c r="R432" s="1132"/>
      <c r="S432" s="1132"/>
    </row>
    <row r="433" ht="15.75" customHeight="1">
      <c r="E433" s="259"/>
      <c r="L433" s="1132"/>
      <c r="M433" s="1132"/>
      <c r="N433" s="1132"/>
      <c r="O433" s="1132"/>
      <c r="P433" s="1132"/>
      <c r="Q433" s="1132"/>
      <c r="R433" s="1132"/>
      <c r="S433" s="1132"/>
    </row>
    <row r="434" ht="15.75" customHeight="1">
      <c r="E434" s="259"/>
      <c r="L434" s="1132"/>
      <c r="M434" s="1132"/>
      <c r="N434" s="1132"/>
      <c r="O434" s="1132"/>
      <c r="P434" s="1132"/>
      <c r="Q434" s="1132"/>
      <c r="R434" s="1132"/>
      <c r="S434" s="1132"/>
    </row>
    <row r="435" ht="15.75" customHeight="1">
      <c r="E435" s="259"/>
      <c r="L435" s="1132"/>
      <c r="M435" s="1132"/>
      <c r="N435" s="1132"/>
      <c r="O435" s="1132"/>
      <c r="P435" s="1132"/>
      <c r="Q435" s="1132"/>
      <c r="R435" s="1132"/>
      <c r="S435" s="1132"/>
    </row>
    <row r="436" ht="15.75" customHeight="1">
      <c r="E436" s="259"/>
      <c r="L436" s="1132"/>
      <c r="M436" s="1132"/>
      <c r="N436" s="1132"/>
      <c r="O436" s="1132"/>
      <c r="P436" s="1132"/>
      <c r="Q436" s="1132"/>
      <c r="R436" s="1132"/>
      <c r="S436" s="1132"/>
    </row>
    <row r="437" ht="15.75" customHeight="1">
      <c r="E437" s="259"/>
      <c r="L437" s="1132"/>
      <c r="M437" s="1132"/>
      <c r="N437" s="1132"/>
      <c r="O437" s="1132"/>
      <c r="P437" s="1132"/>
      <c r="Q437" s="1132"/>
      <c r="R437" s="1132"/>
      <c r="S437" s="1132"/>
    </row>
    <row r="438" ht="15.75" customHeight="1">
      <c r="E438" s="259"/>
      <c r="L438" s="1132"/>
      <c r="M438" s="1132"/>
      <c r="N438" s="1132"/>
      <c r="O438" s="1132"/>
      <c r="P438" s="1132"/>
      <c r="Q438" s="1132"/>
      <c r="R438" s="1132"/>
      <c r="S438" s="1132"/>
    </row>
    <row r="439" ht="15.75" customHeight="1">
      <c r="E439" s="259"/>
      <c r="L439" s="1132"/>
      <c r="M439" s="1132"/>
      <c r="N439" s="1132"/>
      <c r="O439" s="1132"/>
      <c r="P439" s="1132"/>
      <c r="Q439" s="1132"/>
      <c r="R439" s="1132"/>
      <c r="S439" s="1132"/>
    </row>
    <row r="440" ht="15.75" customHeight="1">
      <c r="E440" s="259"/>
      <c r="L440" s="1132"/>
      <c r="M440" s="1132"/>
      <c r="N440" s="1132"/>
      <c r="O440" s="1132"/>
      <c r="P440" s="1132"/>
      <c r="Q440" s="1132"/>
      <c r="R440" s="1132"/>
      <c r="S440" s="1132"/>
    </row>
    <row r="441" ht="15.75" customHeight="1">
      <c r="E441" s="259"/>
      <c r="L441" s="1132"/>
      <c r="M441" s="1132"/>
      <c r="N441" s="1132"/>
      <c r="O441" s="1132"/>
      <c r="P441" s="1132"/>
      <c r="Q441" s="1132"/>
      <c r="R441" s="1132"/>
      <c r="S441" s="1132"/>
    </row>
    <row r="442" ht="15.75" customHeight="1">
      <c r="E442" s="259"/>
      <c r="L442" s="1132"/>
      <c r="M442" s="1132"/>
      <c r="N442" s="1132"/>
      <c r="O442" s="1132"/>
      <c r="P442" s="1132"/>
      <c r="Q442" s="1132"/>
      <c r="R442" s="1132"/>
      <c r="S442" s="1132"/>
    </row>
    <row r="443" ht="15.75" customHeight="1">
      <c r="E443" s="259"/>
      <c r="L443" s="1132"/>
      <c r="M443" s="1132"/>
      <c r="N443" s="1132"/>
      <c r="O443" s="1132"/>
      <c r="P443" s="1132"/>
      <c r="Q443" s="1132"/>
      <c r="R443" s="1132"/>
      <c r="S443" s="1132"/>
    </row>
    <row r="444" ht="15.75" customHeight="1">
      <c r="E444" s="259"/>
      <c r="L444" s="1132"/>
      <c r="M444" s="1132"/>
      <c r="N444" s="1132"/>
      <c r="O444" s="1132"/>
      <c r="P444" s="1132"/>
      <c r="Q444" s="1132"/>
      <c r="R444" s="1132"/>
      <c r="S444" s="1132"/>
    </row>
    <row r="445" ht="15.75" customHeight="1">
      <c r="E445" s="259"/>
      <c r="L445" s="1132"/>
      <c r="M445" s="1132"/>
      <c r="N445" s="1132"/>
      <c r="O445" s="1132"/>
      <c r="P445" s="1132"/>
      <c r="Q445" s="1132"/>
      <c r="R445" s="1132"/>
      <c r="S445" s="1132"/>
    </row>
    <row r="446" ht="15.75" customHeight="1">
      <c r="E446" s="259"/>
      <c r="L446" s="1132"/>
      <c r="M446" s="1132"/>
      <c r="N446" s="1132"/>
      <c r="O446" s="1132"/>
      <c r="P446" s="1132"/>
      <c r="Q446" s="1132"/>
      <c r="R446" s="1132"/>
      <c r="S446" s="1132"/>
    </row>
    <row r="447" ht="15.75" customHeight="1">
      <c r="E447" s="259"/>
      <c r="L447" s="1132"/>
      <c r="M447" s="1132"/>
      <c r="N447" s="1132"/>
      <c r="O447" s="1132"/>
      <c r="P447" s="1132"/>
      <c r="Q447" s="1132"/>
      <c r="R447" s="1132"/>
      <c r="S447" s="1132"/>
    </row>
    <row r="448" ht="15.75" customHeight="1">
      <c r="E448" s="259"/>
      <c r="L448" s="1132"/>
      <c r="M448" s="1132"/>
      <c r="N448" s="1132"/>
      <c r="O448" s="1132"/>
      <c r="P448" s="1132"/>
      <c r="Q448" s="1132"/>
      <c r="R448" s="1132"/>
      <c r="S448" s="1132"/>
    </row>
    <row r="449" ht="15.75" customHeight="1">
      <c r="E449" s="259"/>
      <c r="L449" s="1132"/>
      <c r="M449" s="1132"/>
      <c r="N449" s="1132"/>
      <c r="O449" s="1132"/>
      <c r="P449" s="1132"/>
      <c r="Q449" s="1132"/>
      <c r="R449" s="1132"/>
      <c r="S449" s="1132"/>
    </row>
    <row r="450" ht="15.75" customHeight="1">
      <c r="E450" s="259"/>
      <c r="L450" s="1132"/>
      <c r="M450" s="1132"/>
      <c r="N450" s="1132"/>
      <c r="O450" s="1132"/>
      <c r="P450" s="1132"/>
      <c r="Q450" s="1132"/>
      <c r="R450" s="1132"/>
      <c r="S450" s="1132"/>
    </row>
    <row r="451" ht="15.75" customHeight="1">
      <c r="E451" s="259"/>
      <c r="L451" s="1132"/>
      <c r="M451" s="1132"/>
      <c r="N451" s="1132"/>
      <c r="O451" s="1132"/>
      <c r="P451" s="1132"/>
      <c r="Q451" s="1132"/>
      <c r="R451" s="1132"/>
      <c r="S451" s="1132"/>
    </row>
    <row r="452" ht="15.75" customHeight="1">
      <c r="E452" s="259"/>
      <c r="L452" s="1132"/>
      <c r="M452" s="1132"/>
      <c r="N452" s="1132"/>
      <c r="O452" s="1132"/>
      <c r="P452" s="1132"/>
      <c r="Q452" s="1132"/>
      <c r="R452" s="1132"/>
      <c r="S452" s="1132"/>
    </row>
    <row r="453" ht="15.75" customHeight="1">
      <c r="E453" s="259"/>
      <c r="L453" s="1132"/>
      <c r="M453" s="1132"/>
      <c r="N453" s="1132"/>
      <c r="O453" s="1132"/>
      <c r="P453" s="1132"/>
      <c r="Q453" s="1132"/>
      <c r="R453" s="1132"/>
      <c r="S453" s="1132"/>
    </row>
    <row r="454" ht="15.75" customHeight="1">
      <c r="E454" s="259"/>
      <c r="L454" s="1132"/>
      <c r="M454" s="1132"/>
      <c r="N454" s="1132"/>
      <c r="O454" s="1132"/>
      <c r="P454" s="1132"/>
      <c r="Q454" s="1132"/>
      <c r="R454" s="1132"/>
      <c r="S454" s="1132"/>
    </row>
    <row r="455" ht="15.75" customHeight="1">
      <c r="E455" s="259"/>
      <c r="L455" s="1132"/>
      <c r="M455" s="1132"/>
      <c r="N455" s="1132"/>
      <c r="O455" s="1132"/>
      <c r="P455" s="1132"/>
      <c r="Q455" s="1132"/>
      <c r="R455" s="1132"/>
      <c r="S455" s="1132"/>
    </row>
    <row r="456" ht="15.75" customHeight="1">
      <c r="E456" s="259"/>
      <c r="L456" s="1132"/>
      <c r="M456" s="1132"/>
      <c r="N456" s="1132"/>
      <c r="O456" s="1132"/>
      <c r="P456" s="1132"/>
      <c r="Q456" s="1132"/>
      <c r="R456" s="1132"/>
      <c r="S456" s="1132"/>
    </row>
    <row r="457" ht="15.75" customHeight="1">
      <c r="E457" s="259"/>
      <c r="L457" s="1132"/>
      <c r="M457" s="1132"/>
      <c r="N457" s="1132"/>
      <c r="O457" s="1132"/>
      <c r="P457" s="1132"/>
      <c r="Q457" s="1132"/>
      <c r="R457" s="1132"/>
      <c r="S457" s="1132"/>
    </row>
    <row r="458" ht="15.75" customHeight="1">
      <c r="E458" s="259"/>
      <c r="L458" s="1132"/>
      <c r="M458" s="1132"/>
      <c r="N458" s="1132"/>
      <c r="O458" s="1132"/>
      <c r="P458" s="1132"/>
      <c r="Q458" s="1132"/>
      <c r="R458" s="1132"/>
      <c r="S458" s="1132"/>
    </row>
    <row r="459" ht="15.75" customHeight="1">
      <c r="E459" s="259"/>
      <c r="L459" s="1132"/>
      <c r="M459" s="1132"/>
      <c r="N459" s="1132"/>
      <c r="O459" s="1132"/>
      <c r="P459" s="1132"/>
      <c r="Q459" s="1132"/>
      <c r="R459" s="1132"/>
      <c r="S459" s="1132"/>
    </row>
    <row r="460" ht="15.75" customHeight="1">
      <c r="E460" s="259"/>
      <c r="L460" s="1132"/>
      <c r="M460" s="1132"/>
      <c r="N460" s="1132"/>
      <c r="O460" s="1132"/>
      <c r="P460" s="1132"/>
      <c r="Q460" s="1132"/>
      <c r="R460" s="1132"/>
      <c r="S460" s="1132"/>
    </row>
    <row r="461" ht="15.75" customHeight="1">
      <c r="E461" s="259"/>
      <c r="L461" s="1132"/>
      <c r="M461" s="1132"/>
      <c r="N461" s="1132"/>
      <c r="O461" s="1132"/>
      <c r="P461" s="1132"/>
      <c r="Q461" s="1132"/>
      <c r="R461" s="1132"/>
      <c r="S461" s="1132"/>
    </row>
    <row r="462" ht="15.75" customHeight="1">
      <c r="E462" s="259"/>
      <c r="L462" s="1132"/>
      <c r="M462" s="1132"/>
      <c r="N462" s="1132"/>
      <c r="O462" s="1132"/>
      <c r="P462" s="1132"/>
      <c r="Q462" s="1132"/>
      <c r="R462" s="1132"/>
      <c r="S462" s="1132"/>
    </row>
    <row r="463" ht="15.75" customHeight="1">
      <c r="E463" s="259"/>
      <c r="L463" s="1132"/>
      <c r="M463" s="1132"/>
      <c r="N463" s="1132"/>
      <c r="O463" s="1132"/>
      <c r="P463" s="1132"/>
      <c r="Q463" s="1132"/>
      <c r="R463" s="1132"/>
      <c r="S463" s="1132"/>
    </row>
    <row r="464" ht="15.75" customHeight="1">
      <c r="E464" s="259"/>
      <c r="L464" s="1132"/>
      <c r="M464" s="1132"/>
      <c r="N464" s="1132"/>
      <c r="O464" s="1132"/>
      <c r="P464" s="1132"/>
      <c r="Q464" s="1132"/>
      <c r="R464" s="1132"/>
      <c r="S464" s="1132"/>
    </row>
    <row r="465" ht="15.75" customHeight="1">
      <c r="E465" s="259"/>
      <c r="L465" s="1132"/>
      <c r="M465" s="1132"/>
      <c r="N465" s="1132"/>
      <c r="O465" s="1132"/>
      <c r="P465" s="1132"/>
      <c r="Q465" s="1132"/>
      <c r="R465" s="1132"/>
      <c r="S465" s="1132"/>
    </row>
    <row r="466" ht="15.75" customHeight="1">
      <c r="E466" s="259"/>
      <c r="L466" s="1132"/>
      <c r="M466" s="1132"/>
      <c r="N466" s="1132"/>
      <c r="O466" s="1132"/>
      <c r="P466" s="1132"/>
      <c r="Q466" s="1132"/>
      <c r="R466" s="1132"/>
      <c r="S466" s="1132"/>
    </row>
    <row r="467" ht="15.75" customHeight="1">
      <c r="E467" s="259"/>
      <c r="L467" s="1132"/>
      <c r="M467" s="1132"/>
      <c r="N467" s="1132"/>
      <c r="O467" s="1132"/>
      <c r="P467" s="1132"/>
      <c r="Q467" s="1132"/>
      <c r="R467" s="1132"/>
      <c r="S467" s="1132"/>
    </row>
    <row r="468" ht="15.75" customHeight="1">
      <c r="E468" s="259"/>
      <c r="L468" s="1132"/>
      <c r="M468" s="1132"/>
      <c r="N468" s="1132"/>
      <c r="O468" s="1132"/>
      <c r="P468" s="1132"/>
      <c r="Q468" s="1132"/>
      <c r="R468" s="1132"/>
      <c r="S468" s="1132"/>
    </row>
    <row r="469" ht="15.75" customHeight="1">
      <c r="E469" s="259"/>
      <c r="L469" s="1132"/>
      <c r="M469" s="1132"/>
      <c r="N469" s="1132"/>
      <c r="O469" s="1132"/>
      <c r="P469" s="1132"/>
      <c r="Q469" s="1132"/>
      <c r="R469" s="1132"/>
      <c r="S469" s="1132"/>
    </row>
    <row r="470" ht="15.75" customHeight="1">
      <c r="E470" s="259"/>
      <c r="L470" s="1132"/>
      <c r="M470" s="1132"/>
      <c r="N470" s="1132"/>
      <c r="O470" s="1132"/>
      <c r="P470" s="1132"/>
      <c r="Q470" s="1132"/>
      <c r="R470" s="1132"/>
      <c r="S470" s="1132"/>
    </row>
    <row r="471" ht="15.75" customHeight="1">
      <c r="E471" s="259"/>
      <c r="L471" s="1132"/>
      <c r="M471" s="1132"/>
      <c r="N471" s="1132"/>
      <c r="O471" s="1132"/>
      <c r="P471" s="1132"/>
      <c r="Q471" s="1132"/>
      <c r="R471" s="1132"/>
      <c r="S471" s="1132"/>
    </row>
    <row r="472" ht="15.75" customHeight="1">
      <c r="E472" s="259"/>
      <c r="L472" s="1132"/>
      <c r="M472" s="1132"/>
      <c r="N472" s="1132"/>
      <c r="O472" s="1132"/>
      <c r="P472" s="1132"/>
      <c r="Q472" s="1132"/>
      <c r="R472" s="1132"/>
      <c r="S472" s="1132"/>
    </row>
    <row r="473" ht="15.75" customHeight="1">
      <c r="E473" s="259"/>
      <c r="L473" s="1132"/>
      <c r="M473" s="1132"/>
      <c r="N473" s="1132"/>
      <c r="O473" s="1132"/>
      <c r="P473" s="1132"/>
      <c r="Q473" s="1132"/>
      <c r="R473" s="1132"/>
      <c r="S473" s="1132"/>
    </row>
    <row r="474" ht="15.75" customHeight="1">
      <c r="E474" s="259"/>
      <c r="L474" s="1132"/>
      <c r="M474" s="1132"/>
      <c r="N474" s="1132"/>
      <c r="O474" s="1132"/>
      <c r="P474" s="1132"/>
      <c r="Q474" s="1132"/>
      <c r="R474" s="1132"/>
      <c r="S474" s="1132"/>
    </row>
    <row r="475" ht="15.75" customHeight="1">
      <c r="E475" s="259"/>
      <c r="L475" s="1132"/>
      <c r="M475" s="1132"/>
      <c r="N475" s="1132"/>
      <c r="O475" s="1132"/>
      <c r="P475" s="1132"/>
      <c r="Q475" s="1132"/>
      <c r="R475" s="1132"/>
      <c r="S475" s="1132"/>
    </row>
    <row r="476" ht="15.75" customHeight="1">
      <c r="E476" s="259"/>
      <c r="L476" s="1132"/>
      <c r="M476" s="1132"/>
      <c r="N476" s="1132"/>
      <c r="O476" s="1132"/>
      <c r="P476" s="1132"/>
      <c r="Q476" s="1132"/>
      <c r="R476" s="1132"/>
      <c r="S476" s="1132"/>
    </row>
    <row r="477" ht="15.75" customHeight="1">
      <c r="E477" s="259"/>
      <c r="L477" s="1132"/>
      <c r="M477" s="1132"/>
      <c r="N477" s="1132"/>
      <c r="O477" s="1132"/>
      <c r="P477" s="1132"/>
      <c r="Q477" s="1132"/>
      <c r="R477" s="1132"/>
      <c r="S477" s="1132"/>
    </row>
    <row r="478" ht="15.75" customHeight="1">
      <c r="E478" s="259"/>
      <c r="L478" s="1132"/>
      <c r="M478" s="1132"/>
      <c r="N478" s="1132"/>
      <c r="O478" s="1132"/>
      <c r="P478" s="1132"/>
      <c r="Q478" s="1132"/>
      <c r="R478" s="1132"/>
      <c r="S478" s="1132"/>
    </row>
    <row r="479" ht="15.75" customHeight="1">
      <c r="E479" s="259"/>
      <c r="L479" s="1132"/>
      <c r="M479" s="1132"/>
      <c r="N479" s="1132"/>
      <c r="O479" s="1132"/>
      <c r="P479" s="1132"/>
      <c r="Q479" s="1132"/>
      <c r="R479" s="1132"/>
      <c r="S479" s="1132"/>
    </row>
    <row r="480" ht="15.75" customHeight="1">
      <c r="E480" s="259"/>
      <c r="L480" s="1132"/>
      <c r="M480" s="1132"/>
      <c r="N480" s="1132"/>
      <c r="O480" s="1132"/>
      <c r="P480" s="1132"/>
      <c r="Q480" s="1132"/>
      <c r="R480" s="1132"/>
      <c r="S480" s="1132"/>
    </row>
    <row r="481" ht="15.75" customHeight="1">
      <c r="E481" s="259"/>
      <c r="L481" s="1132"/>
      <c r="M481" s="1132"/>
      <c r="N481" s="1132"/>
      <c r="O481" s="1132"/>
      <c r="P481" s="1132"/>
      <c r="Q481" s="1132"/>
      <c r="R481" s="1132"/>
      <c r="S481" s="1132"/>
    </row>
    <row r="482" ht="15.75" customHeight="1">
      <c r="E482" s="259"/>
      <c r="L482" s="1132"/>
      <c r="M482" s="1132"/>
      <c r="N482" s="1132"/>
      <c r="O482" s="1132"/>
      <c r="P482" s="1132"/>
      <c r="Q482" s="1132"/>
      <c r="R482" s="1132"/>
      <c r="S482" s="1132"/>
    </row>
    <row r="483" ht="15.75" customHeight="1">
      <c r="E483" s="259"/>
      <c r="L483" s="1132"/>
      <c r="M483" s="1132"/>
      <c r="N483" s="1132"/>
      <c r="O483" s="1132"/>
      <c r="P483" s="1132"/>
      <c r="Q483" s="1132"/>
      <c r="R483" s="1132"/>
      <c r="S483" s="1132"/>
    </row>
    <row r="484" ht="15.75" customHeight="1">
      <c r="E484" s="259"/>
      <c r="L484" s="1132"/>
      <c r="M484" s="1132"/>
      <c r="N484" s="1132"/>
      <c r="O484" s="1132"/>
      <c r="P484" s="1132"/>
      <c r="Q484" s="1132"/>
      <c r="R484" s="1132"/>
      <c r="S484" s="1132"/>
    </row>
    <row r="485" ht="15.75" customHeight="1">
      <c r="E485" s="259"/>
      <c r="L485" s="1132"/>
      <c r="M485" s="1132"/>
      <c r="N485" s="1132"/>
      <c r="O485" s="1132"/>
      <c r="P485" s="1132"/>
      <c r="Q485" s="1132"/>
      <c r="R485" s="1132"/>
      <c r="S485" s="1132"/>
    </row>
    <row r="486" ht="15.75" customHeight="1">
      <c r="E486" s="259"/>
      <c r="L486" s="1132"/>
      <c r="M486" s="1132"/>
      <c r="N486" s="1132"/>
      <c r="O486" s="1132"/>
      <c r="P486" s="1132"/>
      <c r="Q486" s="1132"/>
      <c r="R486" s="1132"/>
      <c r="S486" s="1132"/>
    </row>
    <row r="487" ht="15.75" customHeight="1">
      <c r="E487" s="259"/>
      <c r="L487" s="1132"/>
      <c r="M487" s="1132"/>
      <c r="N487" s="1132"/>
      <c r="O487" s="1132"/>
      <c r="P487" s="1132"/>
      <c r="Q487" s="1132"/>
      <c r="R487" s="1132"/>
      <c r="S487" s="1132"/>
    </row>
    <row r="488" ht="15.75" customHeight="1">
      <c r="E488" s="259"/>
      <c r="L488" s="1132"/>
      <c r="M488" s="1132"/>
      <c r="N488" s="1132"/>
      <c r="O488" s="1132"/>
      <c r="P488" s="1132"/>
      <c r="Q488" s="1132"/>
      <c r="R488" s="1132"/>
      <c r="S488" s="1132"/>
    </row>
    <row r="489" ht="15.75" customHeight="1">
      <c r="E489" s="259"/>
      <c r="L489" s="1132"/>
      <c r="M489" s="1132"/>
      <c r="N489" s="1132"/>
      <c r="O489" s="1132"/>
      <c r="P489" s="1132"/>
      <c r="Q489" s="1132"/>
      <c r="R489" s="1132"/>
      <c r="S489" s="1132"/>
    </row>
    <row r="490" ht="15.75" customHeight="1">
      <c r="E490" s="259"/>
      <c r="L490" s="1132"/>
      <c r="M490" s="1132"/>
      <c r="N490" s="1132"/>
      <c r="O490" s="1132"/>
      <c r="P490" s="1132"/>
      <c r="Q490" s="1132"/>
      <c r="R490" s="1132"/>
      <c r="S490" s="1132"/>
    </row>
    <row r="491" ht="15.75" customHeight="1">
      <c r="E491" s="259"/>
      <c r="L491" s="1132"/>
      <c r="M491" s="1132"/>
      <c r="N491" s="1132"/>
      <c r="O491" s="1132"/>
      <c r="P491" s="1132"/>
      <c r="Q491" s="1132"/>
      <c r="R491" s="1132"/>
      <c r="S491" s="1132"/>
    </row>
    <row r="492" ht="15.75" customHeight="1">
      <c r="E492" s="259"/>
      <c r="L492" s="1132"/>
      <c r="M492" s="1132"/>
      <c r="N492" s="1132"/>
      <c r="O492" s="1132"/>
      <c r="P492" s="1132"/>
      <c r="Q492" s="1132"/>
      <c r="R492" s="1132"/>
      <c r="S492" s="1132"/>
    </row>
    <row r="493" ht="15.75" customHeight="1">
      <c r="E493" s="259"/>
      <c r="L493" s="1132"/>
      <c r="M493" s="1132"/>
      <c r="N493" s="1132"/>
      <c r="O493" s="1132"/>
      <c r="P493" s="1132"/>
      <c r="Q493" s="1132"/>
      <c r="R493" s="1132"/>
      <c r="S493" s="1132"/>
    </row>
    <row r="494" ht="15.75" customHeight="1">
      <c r="E494" s="259"/>
      <c r="L494" s="1132"/>
      <c r="M494" s="1132"/>
      <c r="N494" s="1132"/>
      <c r="O494" s="1132"/>
      <c r="P494" s="1132"/>
      <c r="Q494" s="1132"/>
      <c r="R494" s="1132"/>
      <c r="S494" s="1132"/>
    </row>
    <row r="495" ht="15.75" customHeight="1">
      <c r="E495" s="259"/>
      <c r="L495" s="1132"/>
      <c r="M495" s="1132"/>
      <c r="N495" s="1132"/>
      <c r="O495" s="1132"/>
      <c r="P495" s="1132"/>
      <c r="Q495" s="1132"/>
      <c r="R495" s="1132"/>
      <c r="S495" s="1132"/>
    </row>
    <row r="496" ht="15.75" customHeight="1">
      <c r="E496" s="259"/>
      <c r="L496" s="1132"/>
      <c r="M496" s="1132"/>
      <c r="N496" s="1132"/>
      <c r="O496" s="1132"/>
      <c r="P496" s="1132"/>
      <c r="Q496" s="1132"/>
      <c r="R496" s="1132"/>
      <c r="S496" s="1132"/>
    </row>
    <row r="497" ht="15.75" customHeight="1">
      <c r="E497" s="259"/>
      <c r="L497" s="1132"/>
      <c r="M497" s="1132"/>
      <c r="N497" s="1132"/>
      <c r="O497" s="1132"/>
      <c r="P497" s="1132"/>
      <c r="Q497" s="1132"/>
      <c r="R497" s="1132"/>
      <c r="S497" s="1132"/>
    </row>
    <row r="498" ht="15.75" customHeight="1">
      <c r="E498" s="259"/>
      <c r="L498" s="1132"/>
      <c r="M498" s="1132"/>
      <c r="N498" s="1132"/>
      <c r="O498" s="1132"/>
      <c r="P498" s="1132"/>
      <c r="Q498" s="1132"/>
      <c r="R498" s="1132"/>
      <c r="S498" s="1132"/>
    </row>
    <row r="499" ht="15.75" customHeight="1">
      <c r="E499" s="259"/>
      <c r="L499" s="1132"/>
      <c r="M499" s="1132"/>
      <c r="N499" s="1132"/>
      <c r="O499" s="1132"/>
      <c r="P499" s="1132"/>
      <c r="Q499" s="1132"/>
      <c r="R499" s="1132"/>
      <c r="S499" s="1132"/>
    </row>
    <row r="500" ht="15.75" customHeight="1">
      <c r="E500" s="259"/>
      <c r="L500" s="1132"/>
      <c r="M500" s="1132"/>
      <c r="N500" s="1132"/>
      <c r="O500" s="1132"/>
      <c r="P500" s="1132"/>
      <c r="Q500" s="1132"/>
      <c r="R500" s="1132"/>
      <c r="S500" s="1132"/>
    </row>
    <row r="501" ht="15.75" customHeight="1">
      <c r="E501" s="259"/>
      <c r="L501" s="1132"/>
      <c r="M501" s="1132"/>
      <c r="N501" s="1132"/>
      <c r="O501" s="1132"/>
      <c r="P501" s="1132"/>
      <c r="Q501" s="1132"/>
      <c r="R501" s="1132"/>
      <c r="S501" s="1132"/>
    </row>
    <row r="502" ht="15.75" customHeight="1">
      <c r="E502" s="259"/>
      <c r="L502" s="1132"/>
      <c r="M502" s="1132"/>
      <c r="N502" s="1132"/>
      <c r="O502" s="1132"/>
      <c r="P502" s="1132"/>
      <c r="Q502" s="1132"/>
      <c r="R502" s="1132"/>
      <c r="S502" s="1132"/>
    </row>
    <row r="503" ht="15.75" customHeight="1">
      <c r="E503" s="259"/>
      <c r="L503" s="1132"/>
      <c r="M503" s="1132"/>
      <c r="N503" s="1132"/>
      <c r="O503" s="1132"/>
      <c r="P503" s="1132"/>
      <c r="Q503" s="1132"/>
      <c r="R503" s="1132"/>
      <c r="S503" s="1132"/>
    </row>
    <row r="504" ht="15.75" customHeight="1">
      <c r="E504" s="259"/>
      <c r="L504" s="1132"/>
      <c r="M504" s="1132"/>
      <c r="N504" s="1132"/>
      <c r="O504" s="1132"/>
      <c r="P504" s="1132"/>
      <c r="Q504" s="1132"/>
      <c r="R504" s="1132"/>
      <c r="S504" s="1132"/>
    </row>
    <row r="505" ht="15.75" customHeight="1">
      <c r="E505" s="259"/>
      <c r="L505" s="1132"/>
      <c r="M505" s="1132"/>
      <c r="N505" s="1132"/>
      <c r="O505" s="1132"/>
      <c r="P505" s="1132"/>
      <c r="Q505" s="1132"/>
      <c r="R505" s="1132"/>
      <c r="S505" s="1132"/>
    </row>
    <row r="506" ht="15.75" customHeight="1">
      <c r="E506" s="259"/>
      <c r="L506" s="1132"/>
      <c r="M506" s="1132"/>
      <c r="N506" s="1132"/>
      <c r="O506" s="1132"/>
      <c r="P506" s="1132"/>
      <c r="Q506" s="1132"/>
      <c r="R506" s="1132"/>
      <c r="S506" s="1132"/>
    </row>
    <row r="507" ht="15.75" customHeight="1">
      <c r="E507" s="259"/>
      <c r="L507" s="1132"/>
      <c r="M507" s="1132"/>
      <c r="N507" s="1132"/>
      <c r="O507" s="1132"/>
      <c r="P507" s="1132"/>
      <c r="Q507" s="1132"/>
      <c r="R507" s="1132"/>
      <c r="S507" s="1132"/>
    </row>
    <row r="508" ht="15.75" customHeight="1">
      <c r="E508" s="259"/>
      <c r="L508" s="1132"/>
      <c r="M508" s="1132"/>
      <c r="N508" s="1132"/>
      <c r="O508" s="1132"/>
      <c r="P508" s="1132"/>
      <c r="Q508" s="1132"/>
      <c r="R508" s="1132"/>
      <c r="S508" s="1132"/>
    </row>
    <row r="509" ht="15.75" customHeight="1">
      <c r="E509" s="259"/>
      <c r="L509" s="1132"/>
      <c r="M509" s="1132"/>
      <c r="N509" s="1132"/>
      <c r="O509" s="1132"/>
      <c r="P509" s="1132"/>
      <c r="Q509" s="1132"/>
      <c r="R509" s="1132"/>
      <c r="S509" s="1132"/>
    </row>
    <row r="510" ht="15.75" customHeight="1">
      <c r="E510" s="259"/>
      <c r="L510" s="1132"/>
      <c r="M510" s="1132"/>
      <c r="N510" s="1132"/>
      <c r="O510" s="1132"/>
      <c r="P510" s="1132"/>
      <c r="Q510" s="1132"/>
      <c r="R510" s="1132"/>
      <c r="S510" s="1132"/>
    </row>
    <row r="511" ht="15.75" customHeight="1">
      <c r="E511" s="259"/>
      <c r="L511" s="1132"/>
      <c r="M511" s="1132"/>
      <c r="N511" s="1132"/>
      <c r="O511" s="1132"/>
      <c r="P511" s="1132"/>
      <c r="Q511" s="1132"/>
      <c r="R511" s="1132"/>
      <c r="S511" s="1132"/>
    </row>
    <row r="512" ht="15.75" customHeight="1">
      <c r="E512" s="259"/>
      <c r="L512" s="1132"/>
      <c r="M512" s="1132"/>
      <c r="N512" s="1132"/>
      <c r="O512" s="1132"/>
      <c r="P512" s="1132"/>
      <c r="Q512" s="1132"/>
      <c r="R512" s="1132"/>
      <c r="S512" s="1132"/>
    </row>
    <row r="513" ht="15.75" customHeight="1">
      <c r="E513" s="259"/>
      <c r="L513" s="1132"/>
      <c r="M513" s="1132"/>
      <c r="N513" s="1132"/>
      <c r="O513" s="1132"/>
      <c r="P513" s="1132"/>
      <c r="Q513" s="1132"/>
      <c r="R513" s="1132"/>
      <c r="S513" s="1132"/>
    </row>
    <row r="514" ht="15.75" customHeight="1">
      <c r="E514" s="259"/>
      <c r="L514" s="1132"/>
      <c r="M514" s="1132"/>
      <c r="N514" s="1132"/>
      <c r="O514" s="1132"/>
      <c r="P514" s="1132"/>
      <c r="Q514" s="1132"/>
      <c r="R514" s="1132"/>
      <c r="S514" s="1132"/>
    </row>
    <row r="515" ht="15.75" customHeight="1">
      <c r="E515" s="259"/>
      <c r="L515" s="1132"/>
      <c r="M515" s="1132"/>
      <c r="N515" s="1132"/>
      <c r="O515" s="1132"/>
      <c r="P515" s="1132"/>
      <c r="Q515" s="1132"/>
      <c r="R515" s="1132"/>
      <c r="S515" s="1132"/>
    </row>
    <row r="516" ht="15.75" customHeight="1">
      <c r="E516" s="259"/>
      <c r="L516" s="1132"/>
      <c r="M516" s="1132"/>
      <c r="N516" s="1132"/>
      <c r="O516" s="1132"/>
      <c r="P516" s="1132"/>
      <c r="Q516" s="1132"/>
      <c r="R516" s="1132"/>
      <c r="S516" s="1132"/>
    </row>
    <row r="517" ht="15.75" customHeight="1">
      <c r="E517" s="259"/>
      <c r="L517" s="1132"/>
      <c r="M517" s="1132"/>
      <c r="N517" s="1132"/>
      <c r="O517" s="1132"/>
      <c r="P517" s="1132"/>
      <c r="Q517" s="1132"/>
      <c r="R517" s="1132"/>
      <c r="S517" s="1132"/>
    </row>
    <row r="518" ht="15.75" customHeight="1">
      <c r="E518" s="259"/>
      <c r="L518" s="1132"/>
      <c r="M518" s="1132"/>
      <c r="N518" s="1132"/>
      <c r="O518" s="1132"/>
      <c r="P518" s="1132"/>
      <c r="Q518" s="1132"/>
      <c r="R518" s="1132"/>
      <c r="S518" s="1132"/>
    </row>
    <row r="519" ht="15.75" customHeight="1">
      <c r="E519" s="259"/>
      <c r="L519" s="1132"/>
      <c r="M519" s="1132"/>
      <c r="N519" s="1132"/>
      <c r="O519" s="1132"/>
      <c r="P519" s="1132"/>
      <c r="Q519" s="1132"/>
      <c r="R519" s="1132"/>
      <c r="S519" s="1132"/>
    </row>
    <row r="520" ht="15.75" customHeight="1">
      <c r="E520" s="259"/>
      <c r="L520" s="1132"/>
      <c r="M520" s="1132"/>
      <c r="N520" s="1132"/>
      <c r="O520" s="1132"/>
      <c r="P520" s="1132"/>
      <c r="Q520" s="1132"/>
      <c r="R520" s="1132"/>
      <c r="S520" s="1132"/>
    </row>
    <row r="521" ht="15.75" customHeight="1">
      <c r="E521" s="259"/>
      <c r="L521" s="1132"/>
      <c r="M521" s="1132"/>
      <c r="N521" s="1132"/>
      <c r="O521" s="1132"/>
      <c r="P521" s="1132"/>
      <c r="Q521" s="1132"/>
      <c r="R521" s="1132"/>
      <c r="S521" s="1132"/>
    </row>
    <row r="522" ht="15.75" customHeight="1">
      <c r="E522" s="259"/>
      <c r="L522" s="1132"/>
      <c r="M522" s="1132"/>
      <c r="N522" s="1132"/>
      <c r="O522" s="1132"/>
      <c r="P522" s="1132"/>
      <c r="Q522" s="1132"/>
      <c r="R522" s="1132"/>
      <c r="S522" s="1132"/>
    </row>
    <row r="523" ht="15.75" customHeight="1">
      <c r="E523" s="259"/>
      <c r="L523" s="1132"/>
      <c r="M523" s="1132"/>
      <c r="N523" s="1132"/>
      <c r="O523" s="1132"/>
      <c r="P523" s="1132"/>
      <c r="Q523" s="1132"/>
      <c r="R523" s="1132"/>
      <c r="S523" s="1132"/>
    </row>
    <row r="524" ht="15.75" customHeight="1">
      <c r="E524" s="259"/>
      <c r="L524" s="1132"/>
      <c r="M524" s="1132"/>
      <c r="N524" s="1132"/>
      <c r="O524" s="1132"/>
      <c r="P524" s="1132"/>
      <c r="Q524" s="1132"/>
      <c r="R524" s="1132"/>
      <c r="S524" s="1132"/>
    </row>
    <row r="525" ht="15.75" customHeight="1">
      <c r="E525" s="259"/>
      <c r="L525" s="1132"/>
      <c r="M525" s="1132"/>
      <c r="N525" s="1132"/>
      <c r="O525" s="1132"/>
      <c r="P525" s="1132"/>
      <c r="Q525" s="1132"/>
      <c r="R525" s="1132"/>
      <c r="S525" s="1132"/>
    </row>
    <row r="526" ht="15.75" customHeight="1">
      <c r="E526" s="259"/>
      <c r="L526" s="1132"/>
      <c r="M526" s="1132"/>
      <c r="N526" s="1132"/>
      <c r="O526" s="1132"/>
      <c r="P526" s="1132"/>
      <c r="Q526" s="1132"/>
      <c r="R526" s="1132"/>
      <c r="S526" s="1132"/>
    </row>
    <row r="527" ht="15.75" customHeight="1">
      <c r="E527" s="259"/>
      <c r="L527" s="1132"/>
      <c r="M527" s="1132"/>
      <c r="N527" s="1132"/>
      <c r="O527" s="1132"/>
      <c r="P527" s="1132"/>
      <c r="Q527" s="1132"/>
      <c r="R527" s="1132"/>
      <c r="S527" s="1132"/>
    </row>
    <row r="528" ht="15.75" customHeight="1">
      <c r="E528" s="259"/>
      <c r="L528" s="1132"/>
      <c r="M528" s="1132"/>
      <c r="N528" s="1132"/>
      <c r="O528" s="1132"/>
      <c r="P528" s="1132"/>
      <c r="Q528" s="1132"/>
      <c r="R528" s="1132"/>
      <c r="S528" s="1132"/>
    </row>
    <row r="529" ht="15.75" customHeight="1">
      <c r="E529" s="259"/>
      <c r="L529" s="1132"/>
      <c r="M529" s="1132"/>
      <c r="N529" s="1132"/>
      <c r="O529" s="1132"/>
      <c r="P529" s="1132"/>
      <c r="Q529" s="1132"/>
      <c r="R529" s="1132"/>
      <c r="S529" s="1132"/>
    </row>
    <row r="530" ht="15.75" customHeight="1">
      <c r="E530" s="259"/>
      <c r="L530" s="1132"/>
      <c r="M530" s="1132"/>
      <c r="N530" s="1132"/>
      <c r="O530" s="1132"/>
      <c r="P530" s="1132"/>
      <c r="Q530" s="1132"/>
      <c r="R530" s="1132"/>
      <c r="S530" s="1132"/>
    </row>
    <row r="531" ht="15.75" customHeight="1">
      <c r="E531" s="259"/>
      <c r="L531" s="1132"/>
      <c r="M531" s="1132"/>
      <c r="N531" s="1132"/>
      <c r="O531" s="1132"/>
      <c r="P531" s="1132"/>
      <c r="Q531" s="1132"/>
      <c r="R531" s="1132"/>
      <c r="S531" s="1132"/>
    </row>
    <row r="532" ht="15.75" customHeight="1">
      <c r="E532" s="259"/>
      <c r="L532" s="1132"/>
      <c r="M532" s="1132"/>
      <c r="N532" s="1132"/>
      <c r="O532" s="1132"/>
      <c r="P532" s="1132"/>
      <c r="Q532" s="1132"/>
      <c r="R532" s="1132"/>
      <c r="S532" s="1132"/>
    </row>
    <row r="533" ht="15.75" customHeight="1">
      <c r="E533" s="259"/>
      <c r="L533" s="1132"/>
      <c r="M533" s="1132"/>
      <c r="N533" s="1132"/>
      <c r="O533" s="1132"/>
      <c r="P533" s="1132"/>
      <c r="Q533" s="1132"/>
      <c r="R533" s="1132"/>
      <c r="S533" s="1132"/>
    </row>
    <row r="534" ht="15.75" customHeight="1">
      <c r="E534" s="259"/>
      <c r="L534" s="1132"/>
      <c r="M534" s="1132"/>
      <c r="N534" s="1132"/>
      <c r="O534" s="1132"/>
      <c r="P534" s="1132"/>
      <c r="Q534" s="1132"/>
      <c r="R534" s="1132"/>
      <c r="S534" s="1132"/>
    </row>
    <row r="535" ht="15.75" customHeight="1">
      <c r="E535" s="259"/>
      <c r="L535" s="1132"/>
      <c r="M535" s="1132"/>
      <c r="N535" s="1132"/>
      <c r="O535" s="1132"/>
      <c r="P535" s="1132"/>
      <c r="Q535" s="1132"/>
      <c r="R535" s="1132"/>
      <c r="S535" s="1132"/>
    </row>
    <row r="536" ht="15.75" customHeight="1">
      <c r="E536" s="259"/>
      <c r="L536" s="1132"/>
      <c r="M536" s="1132"/>
      <c r="N536" s="1132"/>
      <c r="O536" s="1132"/>
      <c r="P536" s="1132"/>
      <c r="Q536" s="1132"/>
      <c r="R536" s="1132"/>
      <c r="S536" s="1132"/>
    </row>
    <row r="537" ht="15.75" customHeight="1">
      <c r="E537" s="259"/>
      <c r="L537" s="1132"/>
      <c r="M537" s="1132"/>
      <c r="N537" s="1132"/>
      <c r="O537" s="1132"/>
      <c r="P537" s="1132"/>
      <c r="Q537" s="1132"/>
      <c r="R537" s="1132"/>
      <c r="S537" s="1132"/>
    </row>
    <row r="538" ht="15.75" customHeight="1">
      <c r="E538" s="259"/>
      <c r="L538" s="1132"/>
      <c r="M538" s="1132"/>
      <c r="N538" s="1132"/>
      <c r="O538" s="1132"/>
      <c r="P538" s="1132"/>
      <c r="Q538" s="1132"/>
      <c r="R538" s="1132"/>
      <c r="S538" s="1132"/>
    </row>
    <row r="539" ht="15.75" customHeight="1">
      <c r="E539" s="259"/>
      <c r="L539" s="1132"/>
      <c r="M539" s="1132"/>
      <c r="N539" s="1132"/>
      <c r="O539" s="1132"/>
      <c r="P539" s="1132"/>
      <c r="Q539" s="1132"/>
      <c r="R539" s="1132"/>
      <c r="S539" s="1132"/>
    </row>
    <row r="540" ht="15.75" customHeight="1">
      <c r="E540" s="259"/>
      <c r="L540" s="1132"/>
      <c r="M540" s="1132"/>
      <c r="N540" s="1132"/>
      <c r="O540" s="1132"/>
      <c r="P540" s="1132"/>
      <c r="Q540" s="1132"/>
      <c r="R540" s="1132"/>
      <c r="S540" s="1132"/>
    </row>
    <row r="541" ht="15.75" customHeight="1">
      <c r="E541" s="259"/>
      <c r="L541" s="1132"/>
      <c r="M541" s="1132"/>
      <c r="N541" s="1132"/>
      <c r="O541" s="1132"/>
      <c r="P541" s="1132"/>
      <c r="Q541" s="1132"/>
      <c r="R541" s="1132"/>
      <c r="S541" s="1132"/>
    </row>
    <row r="542" ht="15.75" customHeight="1">
      <c r="E542" s="259"/>
      <c r="L542" s="1132"/>
      <c r="M542" s="1132"/>
      <c r="N542" s="1132"/>
      <c r="O542" s="1132"/>
      <c r="P542" s="1132"/>
      <c r="Q542" s="1132"/>
      <c r="R542" s="1132"/>
      <c r="S542" s="1132"/>
    </row>
    <row r="543" ht="15.75" customHeight="1">
      <c r="E543" s="259"/>
      <c r="L543" s="1132"/>
      <c r="M543" s="1132"/>
      <c r="N543" s="1132"/>
      <c r="O543" s="1132"/>
      <c r="P543" s="1132"/>
      <c r="Q543" s="1132"/>
      <c r="R543" s="1132"/>
      <c r="S543" s="1132"/>
    </row>
    <row r="544" ht="15.75" customHeight="1">
      <c r="E544" s="259"/>
      <c r="L544" s="1132"/>
      <c r="M544" s="1132"/>
      <c r="N544" s="1132"/>
      <c r="O544" s="1132"/>
      <c r="P544" s="1132"/>
      <c r="Q544" s="1132"/>
      <c r="R544" s="1132"/>
      <c r="S544" s="1132"/>
    </row>
    <row r="545" ht="15.75" customHeight="1">
      <c r="E545" s="259"/>
      <c r="L545" s="1132"/>
      <c r="M545" s="1132"/>
      <c r="N545" s="1132"/>
      <c r="O545" s="1132"/>
      <c r="P545" s="1132"/>
      <c r="Q545" s="1132"/>
      <c r="R545" s="1132"/>
      <c r="S545" s="1132"/>
    </row>
    <row r="546" ht="15.75" customHeight="1">
      <c r="E546" s="259"/>
      <c r="L546" s="1132"/>
      <c r="M546" s="1132"/>
      <c r="N546" s="1132"/>
      <c r="O546" s="1132"/>
      <c r="P546" s="1132"/>
      <c r="Q546" s="1132"/>
      <c r="R546" s="1132"/>
      <c r="S546" s="1132"/>
    </row>
    <row r="547" ht="15.75" customHeight="1">
      <c r="E547" s="259"/>
      <c r="L547" s="1132"/>
      <c r="M547" s="1132"/>
      <c r="N547" s="1132"/>
      <c r="O547" s="1132"/>
      <c r="P547" s="1132"/>
      <c r="Q547" s="1132"/>
      <c r="R547" s="1132"/>
      <c r="S547" s="1132"/>
    </row>
    <row r="548" ht="15.75" customHeight="1">
      <c r="E548" s="259"/>
      <c r="L548" s="1132"/>
      <c r="M548" s="1132"/>
      <c r="N548" s="1132"/>
      <c r="O548" s="1132"/>
      <c r="P548" s="1132"/>
      <c r="Q548" s="1132"/>
      <c r="R548" s="1132"/>
      <c r="S548" s="1132"/>
    </row>
    <row r="549" ht="15.75" customHeight="1">
      <c r="E549" s="259"/>
      <c r="L549" s="1132"/>
      <c r="M549" s="1132"/>
      <c r="N549" s="1132"/>
      <c r="O549" s="1132"/>
      <c r="P549" s="1132"/>
      <c r="Q549" s="1132"/>
      <c r="R549" s="1132"/>
      <c r="S549" s="1132"/>
    </row>
    <row r="550" ht="15.75" customHeight="1">
      <c r="E550" s="259"/>
      <c r="L550" s="1132"/>
      <c r="M550" s="1132"/>
      <c r="N550" s="1132"/>
      <c r="O550" s="1132"/>
      <c r="P550" s="1132"/>
      <c r="Q550" s="1132"/>
      <c r="R550" s="1132"/>
      <c r="S550" s="1132"/>
    </row>
    <row r="551" ht="15.75" customHeight="1">
      <c r="E551" s="259"/>
      <c r="L551" s="1132"/>
      <c r="M551" s="1132"/>
      <c r="N551" s="1132"/>
      <c r="O551" s="1132"/>
      <c r="P551" s="1132"/>
      <c r="Q551" s="1132"/>
      <c r="R551" s="1132"/>
      <c r="S551" s="1132"/>
    </row>
    <row r="552" ht="15.75" customHeight="1">
      <c r="E552" s="259"/>
      <c r="L552" s="1132"/>
      <c r="M552" s="1132"/>
      <c r="N552" s="1132"/>
      <c r="O552" s="1132"/>
      <c r="P552" s="1132"/>
      <c r="Q552" s="1132"/>
      <c r="R552" s="1132"/>
      <c r="S552" s="1132"/>
    </row>
    <row r="553" ht="15.75" customHeight="1">
      <c r="E553" s="259"/>
      <c r="L553" s="1132"/>
      <c r="M553" s="1132"/>
      <c r="N553" s="1132"/>
      <c r="O553" s="1132"/>
      <c r="P553" s="1132"/>
      <c r="Q553" s="1132"/>
      <c r="R553" s="1132"/>
      <c r="S553" s="1132"/>
    </row>
    <row r="554" ht="15.75" customHeight="1">
      <c r="E554" s="259"/>
      <c r="L554" s="1132"/>
      <c r="M554" s="1132"/>
      <c r="N554" s="1132"/>
      <c r="O554" s="1132"/>
      <c r="P554" s="1132"/>
      <c r="Q554" s="1132"/>
      <c r="R554" s="1132"/>
      <c r="S554" s="1132"/>
    </row>
    <row r="555" ht="15.75" customHeight="1">
      <c r="E555" s="259"/>
      <c r="L555" s="1132"/>
      <c r="M555" s="1132"/>
      <c r="N555" s="1132"/>
      <c r="O555" s="1132"/>
      <c r="P555" s="1132"/>
      <c r="Q555" s="1132"/>
      <c r="R555" s="1132"/>
      <c r="S555" s="1132"/>
    </row>
    <row r="556" ht="15.75" customHeight="1">
      <c r="E556" s="259"/>
      <c r="L556" s="1132"/>
      <c r="M556" s="1132"/>
      <c r="N556" s="1132"/>
      <c r="O556" s="1132"/>
      <c r="P556" s="1132"/>
      <c r="Q556" s="1132"/>
      <c r="R556" s="1132"/>
      <c r="S556" s="1132"/>
    </row>
    <row r="557" ht="15.75" customHeight="1">
      <c r="E557" s="259"/>
      <c r="L557" s="1132"/>
      <c r="M557" s="1132"/>
      <c r="N557" s="1132"/>
      <c r="O557" s="1132"/>
      <c r="P557" s="1132"/>
      <c r="Q557" s="1132"/>
      <c r="R557" s="1132"/>
      <c r="S557" s="1132"/>
    </row>
    <row r="558" ht="15.75" customHeight="1">
      <c r="E558" s="259"/>
      <c r="L558" s="1132"/>
      <c r="M558" s="1132"/>
      <c r="N558" s="1132"/>
      <c r="O558" s="1132"/>
      <c r="P558" s="1132"/>
      <c r="Q558" s="1132"/>
      <c r="R558" s="1132"/>
      <c r="S558" s="1132"/>
    </row>
    <row r="559" ht="15.75" customHeight="1">
      <c r="E559" s="259"/>
      <c r="L559" s="1132"/>
      <c r="M559" s="1132"/>
      <c r="N559" s="1132"/>
      <c r="O559" s="1132"/>
      <c r="P559" s="1132"/>
      <c r="Q559" s="1132"/>
      <c r="R559" s="1132"/>
      <c r="S559" s="1132"/>
    </row>
    <row r="560" ht="15.75" customHeight="1">
      <c r="E560" s="259"/>
      <c r="L560" s="1132"/>
      <c r="M560" s="1132"/>
      <c r="N560" s="1132"/>
      <c r="O560" s="1132"/>
      <c r="P560" s="1132"/>
      <c r="Q560" s="1132"/>
      <c r="R560" s="1132"/>
      <c r="S560" s="1132"/>
    </row>
    <row r="561" ht="15.75" customHeight="1">
      <c r="E561" s="259"/>
      <c r="L561" s="1132"/>
      <c r="M561" s="1132"/>
      <c r="N561" s="1132"/>
      <c r="O561" s="1132"/>
      <c r="P561" s="1132"/>
      <c r="Q561" s="1132"/>
      <c r="R561" s="1132"/>
      <c r="S561" s="1132"/>
    </row>
    <row r="562" ht="15.75" customHeight="1">
      <c r="E562" s="259"/>
      <c r="L562" s="1132"/>
      <c r="M562" s="1132"/>
      <c r="N562" s="1132"/>
      <c r="O562" s="1132"/>
      <c r="P562" s="1132"/>
      <c r="Q562" s="1132"/>
      <c r="R562" s="1132"/>
      <c r="S562" s="1132"/>
    </row>
    <row r="563" ht="15.75" customHeight="1">
      <c r="E563" s="259"/>
      <c r="L563" s="1132"/>
      <c r="M563" s="1132"/>
      <c r="N563" s="1132"/>
      <c r="O563" s="1132"/>
      <c r="P563" s="1132"/>
      <c r="Q563" s="1132"/>
      <c r="R563" s="1132"/>
      <c r="S563" s="1132"/>
    </row>
    <row r="564" ht="15.75" customHeight="1">
      <c r="E564" s="259"/>
      <c r="L564" s="1132"/>
      <c r="M564" s="1132"/>
      <c r="N564" s="1132"/>
      <c r="O564" s="1132"/>
      <c r="P564" s="1132"/>
      <c r="Q564" s="1132"/>
      <c r="R564" s="1132"/>
      <c r="S564" s="1132"/>
    </row>
    <row r="565" ht="15.75" customHeight="1">
      <c r="E565" s="259"/>
      <c r="L565" s="1132"/>
      <c r="M565" s="1132"/>
      <c r="N565" s="1132"/>
      <c r="O565" s="1132"/>
      <c r="P565" s="1132"/>
      <c r="Q565" s="1132"/>
      <c r="R565" s="1132"/>
      <c r="S565" s="1132"/>
    </row>
    <row r="566" ht="15.75" customHeight="1">
      <c r="E566" s="259"/>
      <c r="L566" s="1132"/>
      <c r="M566" s="1132"/>
      <c r="N566" s="1132"/>
      <c r="O566" s="1132"/>
      <c r="P566" s="1132"/>
      <c r="Q566" s="1132"/>
      <c r="R566" s="1132"/>
      <c r="S566" s="1132"/>
    </row>
    <row r="567" ht="15.75" customHeight="1">
      <c r="E567" s="259"/>
      <c r="L567" s="1132"/>
      <c r="M567" s="1132"/>
      <c r="N567" s="1132"/>
      <c r="O567" s="1132"/>
      <c r="P567" s="1132"/>
      <c r="Q567" s="1132"/>
      <c r="R567" s="1132"/>
      <c r="S567" s="1132"/>
    </row>
    <row r="568" ht="15.75" customHeight="1">
      <c r="E568" s="259"/>
      <c r="L568" s="1132"/>
      <c r="M568" s="1132"/>
      <c r="N568" s="1132"/>
      <c r="O568" s="1132"/>
      <c r="P568" s="1132"/>
      <c r="Q568" s="1132"/>
      <c r="R568" s="1132"/>
      <c r="S568" s="1132"/>
    </row>
    <row r="569" ht="15.75" customHeight="1">
      <c r="E569" s="259"/>
      <c r="L569" s="1132"/>
      <c r="M569" s="1132"/>
      <c r="N569" s="1132"/>
      <c r="O569" s="1132"/>
      <c r="P569" s="1132"/>
      <c r="Q569" s="1132"/>
      <c r="R569" s="1132"/>
      <c r="S569" s="1132"/>
    </row>
    <row r="570" ht="15.75" customHeight="1">
      <c r="E570" s="259"/>
      <c r="L570" s="1132"/>
      <c r="M570" s="1132"/>
      <c r="N570" s="1132"/>
      <c r="O570" s="1132"/>
      <c r="P570" s="1132"/>
      <c r="Q570" s="1132"/>
      <c r="R570" s="1132"/>
      <c r="S570" s="1132"/>
    </row>
    <row r="571" ht="15.75" customHeight="1">
      <c r="E571" s="259"/>
      <c r="L571" s="1132"/>
      <c r="M571" s="1132"/>
      <c r="N571" s="1132"/>
      <c r="O571" s="1132"/>
      <c r="P571" s="1132"/>
      <c r="Q571" s="1132"/>
      <c r="R571" s="1132"/>
      <c r="S571" s="1132"/>
    </row>
    <row r="572" ht="15.75" customHeight="1">
      <c r="E572" s="259"/>
      <c r="L572" s="1132"/>
      <c r="M572" s="1132"/>
      <c r="N572" s="1132"/>
      <c r="O572" s="1132"/>
      <c r="P572" s="1132"/>
      <c r="Q572" s="1132"/>
      <c r="R572" s="1132"/>
      <c r="S572" s="1132"/>
    </row>
    <row r="573" ht="15.75" customHeight="1">
      <c r="E573" s="259"/>
      <c r="L573" s="1132"/>
      <c r="M573" s="1132"/>
      <c r="N573" s="1132"/>
      <c r="O573" s="1132"/>
      <c r="P573" s="1132"/>
      <c r="Q573" s="1132"/>
      <c r="R573" s="1132"/>
      <c r="S573" s="1132"/>
    </row>
    <row r="574" ht="15.75" customHeight="1">
      <c r="E574" s="259"/>
      <c r="L574" s="1132"/>
      <c r="M574" s="1132"/>
      <c r="N574" s="1132"/>
      <c r="O574" s="1132"/>
      <c r="P574" s="1132"/>
      <c r="Q574" s="1132"/>
      <c r="R574" s="1132"/>
      <c r="S574" s="1132"/>
    </row>
    <row r="575" ht="15.75" customHeight="1">
      <c r="E575" s="259"/>
      <c r="L575" s="1132"/>
      <c r="M575" s="1132"/>
      <c r="N575" s="1132"/>
      <c r="O575" s="1132"/>
      <c r="P575" s="1132"/>
      <c r="Q575" s="1132"/>
      <c r="R575" s="1132"/>
      <c r="S575" s="1132"/>
    </row>
    <row r="576" ht="15.75" customHeight="1">
      <c r="E576" s="259"/>
      <c r="L576" s="1132"/>
      <c r="M576" s="1132"/>
      <c r="N576" s="1132"/>
      <c r="O576" s="1132"/>
      <c r="P576" s="1132"/>
      <c r="Q576" s="1132"/>
      <c r="R576" s="1132"/>
      <c r="S576" s="1132"/>
    </row>
    <row r="577" ht="15.75" customHeight="1">
      <c r="E577" s="259"/>
      <c r="L577" s="1132"/>
      <c r="M577" s="1132"/>
      <c r="N577" s="1132"/>
      <c r="O577" s="1132"/>
      <c r="P577" s="1132"/>
      <c r="Q577" s="1132"/>
      <c r="R577" s="1132"/>
      <c r="S577" s="1132"/>
    </row>
    <row r="578" ht="15.75" customHeight="1">
      <c r="E578" s="259"/>
      <c r="L578" s="1132"/>
      <c r="M578" s="1132"/>
      <c r="N578" s="1132"/>
      <c r="O578" s="1132"/>
      <c r="P578" s="1132"/>
      <c r="Q578" s="1132"/>
      <c r="R578" s="1132"/>
      <c r="S578" s="1132"/>
    </row>
    <row r="579" ht="15.75" customHeight="1">
      <c r="E579" s="259"/>
      <c r="L579" s="1132"/>
      <c r="M579" s="1132"/>
      <c r="N579" s="1132"/>
      <c r="O579" s="1132"/>
      <c r="P579" s="1132"/>
      <c r="Q579" s="1132"/>
      <c r="R579" s="1132"/>
      <c r="S579" s="1132"/>
    </row>
    <row r="580" ht="15.75" customHeight="1">
      <c r="E580" s="259"/>
      <c r="L580" s="1132"/>
      <c r="M580" s="1132"/>
      <c r="N580" s="1132"/>
      <c r="O580" s="1132"/>
      <c r="P580" s="1132"/>
      <c r="Q580" s="1132"/>
      <c r="R580" s="1132"/>
      <c r="S580" s="1132"/>
    </row>
    <row r="581" ht="15.75" customHeight="1">
      <c r="E581" s="259"/>
      <c r="L581" s="1132"/>
      <c r="M581" s="1132"/>
      <c r="N581" s="1132"/>
      <c r="O581" s="1132"/>
      <c r="P581" s="1132"/>
      <c r="Q581" s="1132"/>
      <c r="R581" s="1132"/>
      <c r="S581" s="1132"/>
    </row>
    <row r="582" ht="15.75" customHeight="1">
      <c r="E582" s="259"/>
      <c r="L582" s="1132"/>
      <c r="M582" s="1132"/>
      <c r="N582" s="1132"/>
      <c r="O582" s="1132"/>
      <c r="P582" s="1132"/>
      <c r="Q582" s="1132"/>
      <c r="R582" s="1132"/>
      <c r="S582" s="1132"/>
    </row>
    <row r="583" ht="15.75" customHeight="1">
      <c r="E583" s="259"/>
      <c r="L583" s="1132"/>
      <c r="M583" s="1132"/>
      <c r="N583" s="1132"/>
      <c r="O583" s="1132"/>
      <c r="P583" s="1132"/>
      <c r="Q583" s="1132"/>
      <c r="R583" s="1132"/>
      <c r="S583" s="1132"/>
    </row>
    <row r="584" ht="15.75" customHeight="1">
      <c r="E584" s="259"/>
      <c r="L584" s="1132"/>
      <c r="M584" s="1132"/>
      <c r="N584" s="1132"/>
      <c r="O584" s="1132"/>
      <c r="P584" s="1132"/>
      <c r="Q584" s="1132"/>
      <c r="R584" s="1132"/>
      <c r="S584" s="1132"/>
    </row>
    <row r="585" ht="15.75" customHeight="1">
      <c r="E585" s="259"/>
      <c r="L585" s="1132"/>
      <c r="M585" s="1132"/>
      <c r="N585" s="1132"/>
      <c r="O585" s="1132"/>
      <c r="P585" s="1132"/>
      <c r="Q585" s="1132"/>
      <c r="R585" s="1132"/>
      <c r="S585" s="1132"/>
    </row>
    <row r="586" ht="15.75" customHeight="1">
      <c r="E586" s="259"/>
      <c r="L586" s="1132"/>
      <c r="M586" s="1132"/>
      <c r="N586" s="1132"/>
      <c r="O586" s="1132"/>
      <c r="P586" s="1132"/>
      <c r="Q586" s="1132"/>
      <c r="R586" s="1132"/>
      <c r="S586" s="1132"/>
    </row>
    <row r="587" ht="15.75" customHeight="1">
      <c r="E587" s="259"/>
      <c r="L587" s="1132"/>
      <c r="M587" s="1132"/>
      <c r="N587" s="1132"/>
      <c r="O587" s="1132"/>
      <c r="P587" s="1132"/>
      <c r="Q587" s="1132"/>
      <c r="R587" s="1132"/>
      <c r="S587" s="1132"/>
    </row>
    <row r="588" ht="15.75" customHeight="1">
      <c r="E588" s="259"/>
      <c r="L588" s="1132"/>
      <c r="M588" s="1132"/>
      <c r="N588" s="1132"/>
      <c r="O588" s="1132"/>
      <c r="P588" s="1132"/>
      <c r="Q588" s="1132"/>
      <c r="R588" s="1132"/>
      <c r="S588" s="1132"/>
    </row>
    <row r="589" ht="15.75" customHeight="1">
      <c r="E589" s="259"/>
      <c r="L589" s="1132"/>
      <c r="M589" s="1132"/>
      <c r="N589" s="1132"/>
      <c r="O589" s="1132"/>
      <c r="P589" s="1132"/>
      <c r="Q589" s="1132"/>
      <c r="R589" s="1132"/>
      <c r="S589" s="1132"/>
    </row>
    <row r="590" ht="15.75" customHeight="1">
      <c r="E590" s="259"/>
      <c r="L590" s="1132"/>
      <c r="M590" s="1132"/>
      <c r="N590" s="1132"/>
      <c r="O590" s="1132"/>
      <c r="P590" s="1132"/>
      <c r="Q590" s="1132"/>
      <c r="R590" s="1132"/>
      <c r="S590" s="1132"/>
    </row>
    <row r="591" ht="15.75" customHeight="1">
      <c r="E591" s="259"/>
      <c r="L591" s="1132"/>
      <c r="M591" s="1132"/>
      <c r="N591" s="1132"/>
      <c r="O591" s="1132"/>
      <c r="P591" s="1132"/>
      <c r="Q591" s="1132"/>
      <c r="R591" s="1132"/>
      <c r="S591" s="1132"/>
    </row>
    <row r="592" ht="15.75" customHeight="1">
      <c r="E592" s="259"/>
      <c r="L592" s="1132"/>
      <c r="M592" s="1132"/>
      <c r="N592" s="1132"/>
      <c r="O592" s="1132"/>
      <c r="P592" s="1132"/>
      <c r="Q592" s="1132"/>
      <c r="R592" s="1132"/>
      <c r="S592" s="1132"/>
    </row>
    <row r="593" ht="15.75" customHeight="1">
      <c r="E593" s="259"/>
      <c r="L593" s="1132"/>
      <c r="M593" s="1132"/>
      <c r="N593" s="1132"/>
      <c r="O593" s="1132"/>
      <c r="P593" s="1132"/>
      <c r="Q593" s="1132"/>
      <c r="R593" s="1132"/>
      <c r="S593" s="1132"/>
    </row>
    <row r="594" ht="15.75" customHeight="1">
      <c r="E594" s="259"/>
      <c r="L594" s="1132"/>
      <c r="M594" s="1132"/>
      <c r="N594" s="1132"/>
      <c r="O594" s="1132"/>
      <c r="P594" s="1132"/>
      <c r="Q594" s="1132"/>
      <c r="R594" s="1132"/>
      <c r="S594" s="1132"/>
    </row>
    <row r="595" ht="15.75" customHeight="1">
      <c r="E595" s="259"/>
      <c r="L595" s="1132"/>
      <c r="M595" s="1132"/>
      <c r="N595" s="1132"/>
      <c r="O595" s="1132"/>
      <c r="P595" s="1132"/>
      <c r="Q595" s="1132"/>
      <c r="R595" s="1132"/>
      <c r="S595" s="1132"/>
    </row>
    <row r="596" ht="15.75" customHeight="1">
      <c r="E596" s="259"/>
      <c r="L596" s="1132"/>
      <c r="M596" s="1132"/>
      <c r="N596" s="1132"/>
      <c r="O596" s="1132"/>
      <c r="P596" s="1132"/>
      <c r="Q596" s="1132"/>
      <c r="R596" s="1132"/>
      <c r="S596" s="1132"/>
    </row>
    <row r="597" ht="15.75" customHeight="1">
      <c r="E597" s="259"/>
      <c r="L597" s="1132"/>
      <c r="M597" s="1132"/>
      <c r="N597" s="1132"/>
      <c r="O597" s="1132"/>
      <c r="P597" s="1132"/>
      <c r="Q597" s="1132"/>
      <c r="R597" s="1132"/>
      <c r="S597" s="1132"/>
    </row>
    <row r="598" ht="15.75" customHeight="1">
      <c r="E598" s="259"/>
      <c r="L598" s="1132"/>
      <c r="M598" s="1132"/>
      <c r="N598" s="1132"/>
      <c r="O598" s="1132"/>
      <c r="P598" s="1132"/>
      <c r="Q598" s="1132"/>
      <c r="R598" s="1132"/>
      <c r="S598" s="1132"/>
    </row>
    <row r="599" ht="15.75" customHeight="1">
      <c r="E599" s="259"/>
      <c r="L599" s="1132"/>
      <c r="M599" s="1132"/>
      <c r="N599" s="1132"/>
      <c r="O599" s="1132"/>
      <c r="P599" s="1132"/>
      <c r="Q599" s="1132"/>
      <c r="R599" s="1132"/>
      <c r="S599" s="1132"/>
    </row>
    <row r="600" ht="15.75" customHeight="1">
      <c r="E600" s="259"/>
      <c r="L600" s="1132"/>
      <c r="M600" s="1132"/>
      <c r="N600" s="1132"/>
      <c r="O600" s="1132"/>
      <c r="P600" s="1132"/>
      <c r="Q600" s="1132"/>
      <c r="R600" s="1132"/>
      <c r="S600" s="1132"/>
    </row>
    <row r="601" ht="15.75" customHeight="1">
      <c r="E601" s="259"/>
      <c r="L601" s="1132"/>
      <c r="M601" s="1132"/>
      <c r="N601" s="1132"/>
      <c r="O601" s="1132"/>
      <c r="P601" s="1132"/>
      <c r="Q601" s="1132"/>
      <c r="R601" s="1132"/>
      <c r="S601" s="1132"/>
    </row>
    <row r="602" ht="15.75" customHeight="1">
      <c r="E602" s="259"/>
      <c r="L602" s="1132"/>
      <c r="M602" s="1132"/>
      <c r="N602" s="1132"/>
      <c r="O602" s="1132"/>
      <c r="P602" s="1132"/>
      <c r="Q602" s="1132"/>
      <c r="R602" s="1132"/>
      <c r="S602" s="1132"/>
    </row>
    <row r="603" ht="15.75" customHeight="1">
      <c r="E603" s="259"/>
      <c r="L603" s="1132"/>
      <c r="M603" s="1132"/>
      <c r="N603" s="1132"/>
      <c r="O603" s="1132"/>
      <c r="P603" s="1132"/>
      <c r="Q603" s="1132"/>
      <c r="R603" s="1132"/>
      <c r="S603" s="1132"/>
    </row>
    <row r="604" ht="15.75" customHeight="1">
      <c r="E604" s="259"/>
      <c r="L604" s="1132"/>
      <c r="M604" s="1132"/>
      <c r="N604" s="1132"/>
      <c r="O604" s="1132"/>
      <c r="P604" s="1132"/>
      <c r="Q604" s="1132"/>
      <c r="R604" s="1132"/>
      <c r="S604" s="1132"/>
    </row>
    <row r="605" ht="15.75" customHeight="1">
      <c r="E605" s="259"/>
      <c r="L605" s="1132"/>
      <c r="M605" s="1132"/>
      <c r="N605" s="1132"/>
      <c r="O605" s="1132"/>
      <c r="P605" s="1132"/>
      <c r="Q605" s="1132"/>
      <c r="R605" s="1132"/>
      <c r="S605" s="1132"/>
    </row>
    <row r="606" ht="15.75" customHeight="1">
      <c r="E606" s="259"/>
      <c r="L606" s="1132"/>
      <c r="M606" s="1132"/>
      <c r="N606" s="1132"/>
      <c r="O606" s="1132"/>
      <c r="P606" s="1132"/>
      <c r="Q606" s="1132"/>
      <c r="R606" s="1132"/>
      <c r="S606" s="1132"/>
    </row>
    <row r="607" ht="15.75" customHeight="1">
      <c r="E607" s="259"/>
      <c r="L607" s="1132"/>
      <c r="M607" s="1132"/>
      <c r="N607" s="1132"/>
      <c r="O607" s="1132"/>
      <c r="P607" s="1132"/>
      <c r="Q607" s="1132"/>
      <c r="R607" s="1132"/>
      <c r="S607" s="1132"/>
    </row>
    <row r="608" ht="15.75" customHeight="1">
      <c r="E608" s="259"/>
      <c r="L608" s="1132"/>
      <c r="M608" s="1132"/>
      <c r="N608" s="1132"/>
      <c r="O608" s="1132"/>
      <c r="P608" s="1132"/>
      <c r="Q608" s="1132"/>
      <c r="R608" s="1132"/>
      <c r="S608" s="1132"/>
    </row>
    <row r="609" ht="15.75" customHeight="1">
      <c r="E609" s="259"/>
      <c r="L609" s="1132"/>
      <c r="M609" s="1132"/>
      <c r="N609" s="1132"/>
      <c r="O609" s="1132"/>
      <c r="P609" s="1132"/>
      <c r="Q609" s="1132"/>
      <c r="R609" s="1132"/>
      <c r="S609" s="1132"/>
    </row>
    <row r="610" ht="15.75" customHeight="1">
      <c r="E610" s="259"/>
      <c r="L610" s="1132"/>
      <c r="M610" s="1132"/>
      <c r="N610" s="1132"/>
      <c r="O610" s="1132"/>
      <c r="P610" s="1132"/>
      <c r="Q610" s="1132"/>
      <c r="R610" s="1132"/>
      <c r="S610" s="1132"/>
    </row>
    <row r="611" ht="15.75" customHeight="1">
      <c r="E611" s="259"/>
      <c r="L611" s="1132"/>
      <c r="M611" s="1132"/>
      <c r="N611" s="1132"/>
      <c r="O611" s="1132"/>
      <c r="P611" s="1132"/>
      <c r="Q611" s="1132"/>
      <c r="R611" s="1132"/>
      <c r="S611" s="1132"/>
    </row>
    <row r="612" ht="15.75" customHeight="1">
      <c r="E612" s="259"/>
      <c r="L612" s="1132"/>
      <c r="M612" s="1132"/>
      <c r="N612" s="1132"/>
      <c r="O612" s="1132"/>
      <c r="P612" s="1132"/>
      <c r="Q612" s="1132"/>
      <c r="R612" s="1132"/>
      <c r="S612" s="1132"/>
    </row>
    <row r="613" ht="15.75" customHeight="1">
      <c r="E613" s="259"/>
      <c r="L613" s="1132"/>
      <c r="M613" s="1132"/>
      <c r="N613" s="1132"/>
      <c r="O613" s="1132"/>
      <c r="P613" s="1132"/>
      <c r="Q613" s="1132"/>
      <c r="R613" s="1132"/>
      <c r="S613" s="1132"/>
    </row>
    <row r="614" ht="15.75" customHeight="1">
      <c r="E614" s="259"/>
      <c r="L614" s="1132"/>
      <c r="M614" s="1132"/>
      <c r="N614" s="1132"/>
      <c r="O614" s="1132"/>
      <c r="P614" s="1132"/>
      <c r="Q614" s="1132"/>
      <c r="R614" s="1132"/>
      <c r="S614" s="1132"/>
    </row>
    <row r="615" ht="15.75" customHeight="1">
      <c r="E615" s="259"/>
      <c r="L615" s="1132"/>
      <c r="M615" s="1132"/>
      <c r="N615" s="1132"/>
      <c r="O615" s="1132"/>
      <c r="P615" s="1132"/>
      <c r="Q615" s="1132"/>
      <c r="R615" s="1132"/>
      <c r="S615" s="1132"/>
    </row>
    <row r="616" ht="15.75" customHeight="1">
      <c r="E616" s="259"/>
      <c r="L616" s="1132"/>
      <c r="M616" s="1132"/>
      <c r="N616" s="1132"/>
      <c r="O616" s="1132"/>
      <c r="P616" s="1132"/>
      <c r="Q616" s="1132"/>
      <c r="R616" s="1132"/>
      <c r="S616" s="1132"/>
    </row>
    <row r="617" ht="15.75" customHeight="1">
      <c r="E617" s="259"/>
      <c r="L617" s="1132"/>
      <c r="M617" s="1132"/>
      <c r="N617" s="1132"/>
      <c r="O617" s="1132"/>
      <c r="P617" s="1132"/>
      <c r="Q617" s="1132"/>
      <c r="R617" s="1132"/>
      <c r="S617" s="1132"/>
    </row>
    <row r="618" ht="15.75" customHeight="1">
      <c r="E618" s="259"/>
      <c r="L618" s="1132"/>
      <c r="M618" s="1132"/>
      <c r="N618" s="1132"/>
      <c r="O618" s="1132"/>
      <c r="P618" s="1132"/>
      <c r="Q618" s="1132"/>
      <c r="R618" s="1132"/>
      <c r="S618" s="1132"/>
    </row>
    <row r="619" ht="15.75" customHeight="1">
      <c r="E619" s="259"/>
      <c r="L619" s="1132"/>
      <c r="M619" s="1132"/>
      <c r="N619" s="1132"/>
      <c r="O619" s="1132"/>
      <c r="P619" s="1132"/>
      <c r="Q619" s="1132"/>
      <c r="R619" s="1132"/>
      <c r="S619" s="1132"/>
    </row>
    <row r="620" ht="15.75" customHeight="1">
      <c r="E620" s="259"/>
      <c r="L620" s="1132"/>
      <c r="M620" s="1132"/>
      <c r="N620" s="1132"/>
      <c r="O620" s="1132"/>
      <c r="P620" s="1132"/>
      <c r="Q620" s="1132"/>
      <c r="R620" s="1132"/>
      <c r="S620" s="1132"/>
    </row>
    <row r="621" ht="15.75" customHeight="1">
      <c r="E621" s="259"/>
      <c r="L621" s="1132"/>
      <c r="M621" s="1132"/>
      <c r="N621" s="1132"/>
      <c r="O621" s="1132"/>
      <c r="P621" s="1132"/>
      <c r="Q621" s="1132"/>
      <c r="R621" s="1132"/>
      <c r="S621" s="1132"/>
    </row>
    <row r="622" ht="15.75" customHeight="1">
      <c r="E622" s="259"/>
      <c r="L622" s="1132"/>
      <c r="M622" s="1132"/>
      <c r="N622" s="1132"/>
      <c r="O622" s="1132"/>
      <c r="P622" s="1132"/>
      <c r="Q622" s="1132"/>
      <c r="R622" s="1132"/>
      <c r="S622" s="1132"/>
    </row>
    <row r="623" ht="15.75" customHeight="1">
      <c r="E623" s="259"/>
      <c r="L623" s="1132"/>
      <c r="M623" s="1132"/>
      <c r="N623" s="1132"/>
      <c r="O623" s="1132"/>
      <c r="P623" s="1132"/>
      <c r="Q623" s="1132"/>
      <c r="R623" s="1132"/>
      <c r="S623" s="1132"/>
    </row>
    <row r="624" ht="15.75" customHeight="1">
      <c r="E624" s="259"/>
      <c r="L624" s="1132"/>
      <c r="M624" s="1132"/>
      <c r="N624" s="1132"/>
      <c r="O624" s="1132"/>
      <c r="P624" s="1132"/>
      <c r="Q624" s="1132"/>
      <c r="R624" s="1132"/>
      <c r="S624" s="1132"/>
    </row>
    <row r="625" ht="15.75" customHeight="1">
      <c r="E625" s="259"/>
      <c r="L625" s="1132"/>
      <c r="M625" s="1132"/>
      <c r="N625" s="1132"/>
      <c r="O625" s="1132"/>
      <c r="P625" s="1132"/>
      <c r="Q625" s="1132"/>
      <c r="R625" s="1132"/>
      <c r="S625" s="1132"/>
    </row>
    <row r="626" ht="15.75" customHeight="1">
      <c r="E626" s="259"/>
      <c r="L626" s="1132"/>
      <c r="M626" s="1132"/>
      <c r="N626" s="1132"/>
      <c r="O626" s="1132"/>
      <c r="P626" s="1132"/>
      <c r="Q626" s="1132"/>
      <c r="R626" s="1132"/>
      <c r="S626" s="1132"/>
    </row>
    <row r="627" ht="15.75" customHeight="1">
      <c r="E627" s="259"/>
      <c r="L627" s="1132"/>
      <c r="M627" s="1132"/>
      <c r="N627" s="1132"/>
      <c r="O627" s="1132"/>
      <c r="P627" s="1132"/>
      <c r="Q627" s="1132"/>
      <c r="R627" s="1132"/>
      <c r="S627" s="1132"/>
    </row>
    <row r="628" ht="15.75" customHeight="1">
      <c r="E628" s="259"/>
      <c r="L628" s="1132"/>
      <c r="M628" s="1132"/>
      <c r="N628" s="1132"/>
      <c r="O628" s="1132"/>
      <c r="P628" s="1132"/>
      <c r="Q628" s="1132"/>
      <c r="R628" s="1132"/>
      <c r="S628" s="1132"/>
    </row>
    <row r="629" ht="15.75" customHeight="1">
      <c r="E629" s="259"/>
      <c r="L629" s="1132"/>
      <c r="M629" s="1132"/>
      <c r="N629" s="1132"/>
      <c r="O629" s="1132"/>
      <c r="P629" s="1132"/>
      <c r="Q629" s="1132"/>
      <c r="R629" s="1132"/>
      <c r="S629" s="1132"/>
    </row>
    <row r="630" ht="15.75" customHeight="1">
      <c r="E630" s="259"/>
      <c r="L630" s="1132"/>
      <c r="M630" s="1132"/>
      <c r="N630" s="1132"/>
      <c r="O630" s="1132"/>
      <c r="P630" s="1132"/>
      <c r="Q630" s="1132"/>
      <c r="R630" s="1132"/>
      <c r="S630" s="1132"/>
    </row>
    <row r="631" ht="15.75" customHeight="1">
      <c r="E631" s="259"/>
      <c r="L631" s="1132"/>
      <c r="M631" s="1132"/>
      <c r="N631" s="1132"/>
      <c r="O631" s="1132"/>
      <c r="P631" s="1132"/>
      <c r="Q631" s="1132"/>
      <c r="R631" s="1132"/>
      <c r="S631" s="1132"/>
    </row>
    <row r="632" ht="15.75" customHeight="1">
      <c r="E632" s="259"/>
      <c r="L632" s="1132"/>
      <c r="M632" s="1132"/>
      <c r="N632" s="1132"/>
      <c r="O632" s="1132"/>
      <c r="P632" s="1132"/>
      <c r="Q632" s="1132"/>
      <c r="R632" s="1132"/>
      <c r="S632" s="1132"/>
    </row>
    <row r="633" ht="15.75" customHeight="1">
      <c r="E633" s="259"/>
      <c r="L633" s="1132"/>
      <c r="M633" s="1132"/>
      <c r="N633" s="1132"/>
      <c r="O633" s="1132"/>
      <c r="P633" s="1132"/>
      <c r="Q633" s="1132"/>
      <c r="R633" s="1132"/>
      <c r="S633" s="1132"/>
    </row>
    <row r="634" ht="15.75" customHeight="1">
      <c r="E634" s="259"/>
      <c r="L634" s="1132"/>
      <c r="M634" s="1132"/>
      <c r="N634" s="1132"/>
      <c r="O634" s="1132"/>
      <c r="P634" s="1132"/>
      <c r="Q634" s="1132"/>
      <c r="R634" s="1132"/>
      <c r="S634" s="1132"/>
    </row>
    <row r="635" ht="15.75" customHeight="1">
      <c r="E635" s="259"/>
      <c r="L635" s="1132"/>
      <c r="M635" s="1132"/>
      <c r="N635" s="1132"/>
      <c r="O635" s="1132"/>
      <c r="P635" s="1132"/>
      <c r="Q635" s="1132"/>
      <c r="R635" s="1132"/>
      <c r="S635" s="1132"/>
    </row>
    <row r="636" ht="15.75" customHeight="1">
      <c r="E636" s="259"/>
      <c r="L636" s="1132"/>
      <c r="M636" s="1132"/>
      <c r="N636" s="1132"/>
      <c r="O636" s="1132"/>
      <c r="P636" s="1132"/>
      <c r="Q636" s="1132"/>
      <c r="R636" s="1132"/>
      <c r="S636" s="1132"/>
    </row>
    <row r="637" ht="15.75" customHeight="1">
      <c r="E637" s="259"/>
      <c r="L637" s="1132"/>
      <c r="M637" s="1132"/>
      <c r="N637" s="1132"/>
      <c r="O637" s="1132"/>
      <c r="P637" s="1132"/>
      <c r="Q637" s="1132"/>
      <c r="R637" s="1132"/>
      <c r="S637" s="1132"/>
    </row>
    <row r="638" ht="15.75" customHeight="1">
      <c r="E638" s="259"/>
      <c r="L638" s="1132"/>
      <c r="M638" s="1132"/>
      <c r="N638" s="1132"/>
      <c r="O638" s="1132"/>
      <c r="P638" s="1132"/>
      <c r="Q638" s="1132"/>
      <c r="R638" s="1132"/>
      <c r="S638" s="1132"/>
    </row>
    <row r="639" ht="15.75" customHeight="1">
      <c r="E639" s="259"/>
      <c r="L639" s="1132"/>
      <c r="M639" s="1132"/>
      <c r="N639" s="1132"/>
      <c r="O639" s="1132"/>
      <c r="P639" s="1132"/>
      <c r="Q639" s="1132"/>
      <c r="R639" s="1132"/>
      <c r="S639" s="1132"/>
    </row>
    <row r="640" ht="15.75" customHeight="1">
      <c r="E640" s="259"/>
      <c r="L640" s="1132"/>
      <c r="M640" s="1132"/>
      <c r="N640" s="1132"/>
      <c r="O640" s="1132"/>
      <c r="P640" s="1132"/>
      <c r="Q640" s="1132"/>
      <c r="R640" s="1132"/>
      <c r="S640" s="1132"/>
    </row>
    <row r="641" ht="15.75" customHeight="1">
      <c r="E641" s="259"/>
      <c r="L641" s="1132"/>
      <c r="M641" s="1132"/>
      <c r="N641" s="1132"/>
      <c r="O641" s="1132"/>
      <c r="P641" s="1132"/>
      <c r="Q641" s="1132"/>
      <c r="R641" s="1132"/>
      <c r="S641" s="1132"/>
    </row>
    <row r="642" ht="15.75" customHeight="1">
      <c r="E642" s="259"/>
      <c r="L642" s="1132"/>
      <c r="M642" s="1132"/>
      <c r="N642" s="1132"/>
      <c r="O642" s="1132"/>
      <c r="P642" s="1132"/>
      <c r="Q642" s="1132"/>
      <c r="R642" s="1132"/>
      <c r="S642" s="1132"/>
    </row>
    <row r="643" ht="15.75" customHeight="1">
      <c r="E643" s="259"/>
      <c r="L643" s="1132"/>
      <c r="M643" s="1132"/>
      <c r="N643" s="1132"/>
      <c r="O643" s="1132"/>
      <c r="P643" s="1132"/>
      <c r="Q643" s="1132"/>
      <c r="R643" s="1132"/>
      <c r="S643" s="1132"/>
    </row>
    <row r="644" ht="15.75" customHeight="1">
      <c r="E644" s="259"/>
      <c r="L644" s="1132"/>
      <c r="M644" s="1132"/>
      <c r="N644" s="1132"/>
      <c r="O644" s="1132"/>
      <c r="P644" s="1132"/>
      <c r="Q644" s="1132"/>
      <c r="R644" s="1132"/>
      <c r="S644" s="1132"/>
    </row>
    <row r="645" ht="15.75" customHeight="1">
      <c r="E645" s="259"/>
      <c r="L645" s="1132"/>
      <c r="M645" s="1132"/>
      <c r="N645" s="1132"/>
      <c r="O645" s="1132"/>
      <c r="P645" s="1132"/>
      <c r="Q645" s="1132"/>
      <c r="R645" s="1132"/>
      <c r="S645" s="1132"/>
    </row>
    <row r="646" ht="15.75" customHeight="1">
      <c r="E646" s="259"/>
      <c r="L646" s="1132"/>
      <c r="M646" s="1132"/>
      <c r="N646" s="1132"/>
      <c r="O646" s="1132"/>
      <c r="P646" s="1132"/>
      <c r="Q646" s="1132"/>
      <c r="R646" s="1132"/>
      <c r="S646" s="1132"/>
    </row>
    <row r="647" ht="15.75" customHeight="1">
      <c r="E647" s="259"/>
      <c r="L647" s="1132"/>
      <c r="M647" s="1132"/>
      <c r="N647" s="1132"/>
      <c r="O647" s="1132"/>
      <c r="P647" s="1132"/>
      <c r="Q647" s="1132"/>
      <c r="R647" s="1132"/>
      <c r="S647" s="1132"/>
    </row>
    <row r="648" ht="15.75" customHeight="1">
      <c r="E648" s="259"/>
      <c r="L648" s="1132"/>
      <c r="M648" s="1132"/>
      <c r="N648" s="1132"/>
      <c r="O648" s="1132"/>
      <c r="P648" s="1132"/>
      <c r="Q648" s="1132"/>
      <c r="R648" s="1132"/>
      <c r="S648" s="1132"/>
    </row>
    <row r="649" ht="15.75" customHeight="1">
      <c r="E649" s="259"/>
      <c r="L649" s="1132"/>
      <c r="M649" s="1132"/>
      <c r="N649" s="1132"/>
      <c r="O649" s="1132"/>
      <c r="P649" s="1132"/>
      <c r="Q649" s="1132"/>
      <c r="R649" s="1132"/>
      <c r="S649" s="1132"/>
    </row>
    <row r="650" ht="15.75" customHeight="1">
      <c r="E650" s="259"/>
      <c r="L650" s="1132"/>
      <c r="M650" s="1132"/>
      <c r="N650" s="1132"/>
      <c r="O650" s="1132"/>
      <c r="P650" s="1132"/>
      <c r="Q650" s="1132"/>
      <c r="R650" s="1132"/>
      <c r="S650" s="1132"/>
    </row>
    <row r="651" ht="15.75" customHeight="1">
      <c r="E651" s="259"/>
      <c r="L651" s="1132"/>
      <c r="M651" s="1132"/>
      <c r="N651" s="1132"/>
      <c r="O651" s="1132"/>
      <c r="P651" s="1132"/>
      <c r="Q651" s="1132"/>
      <c r="R651" s="1132"/>
      <c r="S651" s="1132"/>
    </row>
    <row r="652" ht="15.75" customHeight="1">
      <c r="E652" s="259"/>
      <c r="L652" s="1132"/>
      <c r="M652" s="1132"/>
      <c r="N652" s="1132"/>
      <c r="O652" s="1132"/>
      <c r="P652" s="1132"/>
      <c r="Q652" s="1132"/>
      <c r="R652" s="1132"/>
      <c r="S652" s="1132"/>
    </row>
    <row r="653" ht="15.75" customHeight="1">
      <c r="E653" s="259"/>
      <c r="L653" s="1132"/>
      <c r="M653" s="1132"/>
      <c r="N653" s="1132"/>
      <c r="O653" s="1132"/>
      <c r="P653" s="1132"/>
      <c r="Q653" s="1132"/>
      <c r="R653" s="1132"/>
      <c r="S653" s="1132"/>
    </row>
    <row r="654" ht="15.75" customHeight="1">
      <c r="E654" s="259"/>
      <c r="L654" s="1132"/>
      <c r="M654" s="1132"/>
      <c r="N654" s="1132"/>
      <c r="O654" s="1132"/>
      <c r="P654" s="1132"/>
      <c r="Q654" s="1132"/>
      <c r="R654" s="1132"/>
      <c r="S654" s="1132"/>
    </row>
    <row r="655" ht="15.75" customHeight="1">
      <c r="E655" s="259"/>
      <c r="L655" s="1132"/>
      <c r="M655" s="1132"/>
      <c r="N655" s="1132"/>
      <c r="O655" s="1132"/>
      <c r="P655" s="1132"/>
      <c r="Q655" s="1132"/>
      <c r="R655" s="1132"/>
      <c r="S655" s="1132"/>
    </row>
    <row r="656" ht="15.75" customHeight="1">
      <c r="E656" s="259"/>
      <c r="L656" s="1132"/>
      <c r="M656" s="1132"/>
      <c r="N656" s="1132"/>
      <c r="O656" s="1132"/>
      <c r="P656" s="1132"/>
      <c r="Q656" s="1132"/>
      <c r="R656" s="1132"/>
      <c r="S656" s="1132"/>
    </row>
    <row r="657" ht="15.75" customHeight="1">
      <c r="E657" s="259"/>
      <c r="L657" s="1132"/>
      <c r="M657" s="1132"/>
      <c r="N657" s="1132"/>
      <c r="O657" s="1132"/>
      <c r="P657" s="1132"/>
      <c r="Q657" s="1132"/>
      <c r="R657" s="1132"/>
      <c r="S657" s="1132"/>
    </row>
    <row r="658" ht="15.75" customHeight="1">
      <c r="E658" s="259"/>
      <c r="L658" s="1132"/>
      <c r="M658" s="1132"/>
      <c r="N658" s="1132"/>
      <c r="O658" s="1132"/>
      <c r="P658" s="1132"/>
      <c r="Q658" s="1132"/>
      <c r="R658" s="1132"/>
      <c r="S658" s="1132"/>
    </row>
    <row r="659" ht="15.75" customHeight="1">
      <c r="E659" s="259"/>
      <c r="L659" s="1132"/>
      <c r="M659" s="1132"/>
      <c r="N659" s="1132"/>
      <c r="O659" s="1132"/>
      <c r="P659" s="1132"/>
      <c r="Q659" s="1132"/>
      <c r="R659" s="1132"/>
      <c r="S659" s="1132"/>
    </row>
    <row r="660" ht="15.75" customHeight="1">
      <c r="E660" s="259"/>
      <c r="L660" s="1132"/>
      <c r="M660" s="1132"/>
      <c r="N660" s="1132"/>
      <c r="O660" s="1132"/>
      <c r="P660" s="1132"/>
      <c r="Q660" s="1132"/>
      <c r="R660" s="1132"/>
      <c r="S660" s="1132"/>
    </row>
    <row r="661" ht="15.75" customHeight="1">
      <c r="E661" s="259"/>
      <c r="L661" s="1132"/>
      <c r="M661" s="1132"/>
      <c r="N661" s="1132"/>
      <c r="O661" s="1132"/>
      <c r="P661" s="1132"/>
      <c r="Q661" s="1132"/>
      <c r="R661" s="1132"/>
      <c r="S661" s="1132"/>
    </row>
    <row r="662" ht="15.75" customHeight="1">
      <c r="E662" s="259"/>
      <c r="L662" s="1132"/>
      <c r="M662" s="1132"/>
      <c r="N662" s="1132"/>
      <c r="O662" s="1132"/>
      <c r="P662" s="1132"/>
      <c r="Q662" s="1132"/>
      <c r="R662" s="1132"/>
      <c r="S662" s="1132"/>
    </row>
    <row r="663" ht="15.75" customHeight="1">
      <c r="E663" s="259"/>
      <c r="L663" s="1132"/>
      <c r="M663" s="1132"/>
      <c r="N663" s="1132"/>
      <c r="O663" s="1132"/>
      <c r="P663" s="1132"/>
      <c r="Q663" s="1132"/>
      <c r="R663" s="1132"/>
      <c r="S663" s="1132"/>
    </row>
    <row r="664" ht="15.75" customHeight="1">
      <c r="E664" s="259"/>
      <c r="L664" s="1132"/>
      <c r="M664" s="1132"/>
      <c r="N664" s="1132"/>
      <c r="O664" s="1132"/>
      <c r="P664" s="1132"/>
      <c r="Q664" s="1132"/>
      <c r="R664" s="1132"/>
      <c r="S664" s="1132"/>
    </row>
    <row r="665" ht="15.75" customHeight="1">
      <c r="E665" s="259"/>
      <c r="L665" s="1132"/>
      <c r="M665" s="1132"/>
      <c r="N665" s="1132"/>
      <c r="O665" s="1132"/>
      <c r="P665" s="1132"/>
      <c r="Q665" s="1132"/>
      <c r="R665" s="1132"/>
      <c r="S665" s="1132"/>
    </row>
    <row r="666" ht="15.75" customHeight="1">
      <c r="E666" s="259"/>
      <c r="L666" s="1132"/>
      <c r="M666" s="1132"/>
      <c r="N666" s="1132"/>
      <c r="O666" s="1132"/>
      <c r="P666" s="1132"/>
      <c r="Q666" s="1132"/>
      <c r="R666" s="1132"/>
      <c r="S666" s="1132"/>
    </row>
    <row r="667" ht="15.75" customHeight="1">
      <c r="E667" s="259"/>
      <c r="L667" s="1132"/>
      <c r="M667" s="1132"/>
      <c r="N667" s="1132"/>
      <c r="O667" s="1132"/>
      <c r="P667" s="1132"/>
      <c r="Q667" s="1132"/>
      <c r="R667" s="1132"/>
      <c r="S667" s="1132"/>
    </row>
    <row r="668" ht="15.75" customHeight="1">
      <c r="E668" s="259"/>
      <c r="L668" s="1132"/>
      <c r="M668" s="1132"/>
      <c r="N668" s="1132"/>
      <c r="O668" s="1132"/>
      <c r="P668" s="1132"/>
      <c r="Q668" s="1132"/>
      <c r="R668" s="1132"/>
      <c r="S668" s="1132"/>
    </row>
    <row r="669" ht="15.75" customHeight="1">
      <c r="E669" s="259"/>
      <c r="L669" s="1132"/>
      <c r="M669" s="1132"/>
      <c r="N669" s="1132"/>
      <c r="O669" s="1132"/>
      <c r="P669" s="1132"/>
      <c r="Q669" s="1132"/>
      <c r="R669" s="1132"/>
      <c r="S669" s="1132"/>
    </row>
    <row r="670" ht="15.75" customHeight="1">
      <c r="E670" s="259"/>
      <c r="L670" s="1132"/>
      <c r="M670" s="1132"/>
      <c r="N670" s="1132"/>
      <c r="O670" s="1132"/>
      <c r="P670" s="1132"/>
      <c r="Q670" s="1132"/>
      <c r="R670" s="1132"/>
      <c r="S670" s="1132"/>
    </row>
    <row r="671" ht="15.75" customHeight="1">
      <c r="E671" s="259"/>
      <c r="L671" s="1132"/>
      <c r="M671" s="1132"/>
      <c r="N671" s="1132"/>
      <c r="O671" s="1132"/>
      <c r="P671" s="1132"/>
      <c r="Q671" s="1132"/>
      <c r="R671" s="1132"/>
      <c r="S671" s="1132"/>
    </row>
    <row r="672" ht="15.75" customHeight="1">
      <c r="E672" s="259"/>
      <c r="L672" s="1132"/>
      <c r="M672" s="1132"/>
      <c r="N672" s="1132"/>
      <c r="O672" s="1132"/>
      <c r="P672" s="1132"/>
      <c r="Q672" s="1132"/>
      <c r="R672" s="1132"/>
      <c r="S672" s="1132"/>
    </row>
    <row r="673" ht="15.75" customHeight="1">
      <c r="E673" s="259"/>
      <c r="L673" s="1132"/>
      <c r="M673" s="1132"/>
      <c r="N673" s="1132"/>
      <c r="O673" s="1132"/>
      <c r="P673" s="1132"/>
      <c r="Q673" s="1132"/>
      <c r="R673" s="1132"/>
      <c r="S673" s="1132"/>
    </row>
    <row r="674" ht="15.75" customHeight="1">
      <c r="E674" s="259"/>
      <c r="L674" s="1132"/>
      <c r="M674" s="1132"/>
      <c r="N674" s="1132"/>
      <c r="O674" s="1132"/>
      <c r="P674" s="1132"/>
      <c r="Q674" s="1132"/>
      <c r="R674" s="1132"/>
      <c r="S674" s="1132"/>
    </row>
    <row r="675" ht="15.75" customHeight="1">
      <c r="E675" s="259"/>
      <c r="L675" s="1132"/>
      <c r="M675" s="1132"/>
      <c r="N675" s="1132"/>
      <c r="O675" s="1132"/>
      <c r="P675" s="1132"/>
      <c r="Q675" s="1132"/>
      <c r="R675" s="1132"/>
      <c r="S675" s="1132"/>
    </row>
    <row r="676" ht="15.75" customHeight="1">
      <c r="E676" s="259"/>
      <c r="L676" s="1132"/>
      <c r="M676" s="1132"/>
      <c r="N676" s="1132"/>
      <c r="O676" s="1132"/>
      <c r="P676" s="1132"/>
      <c r="Q676" s="1132"/>
      <c r="R676" s="1132"/>
      <c r="S676" s="1132"/>
    </row>
    <row r="677" ht="15.75" customHeight="1">
      <c r="E677" s="259"/>
      <c r="L677" s="1132"/>
      <c r="M677" s="1132"/>
      <c r="N677" s="1132"/>
      <c r="O677" s="1132"/>
      <c r="P677" s="1132"/>
      <c r="Q677" s="1132"/>
      <c r="R677" s="1132"/>
      <c r="S677" s="1132"/>
    </row>
    <row r="678" ht="15.75" customHeight="1">
      <c r="E678" s="259"/>
      <c r="L678" s="1132"/>
      <c r="M678" s="1132"/>
      <c r="N678" s="1132"/>
      <c r="O678" s="1132"/>
      <c r="P678" s="1132"/>
      <c r="Q678" s="1132"/>
      <c r="R678" s="1132"/>
      <c r="S678" s="1132"/>
    </row>
    <row r="679" ht="15.75" customHeight="1">
      <c r="E679" s="259"/>
      <c r="L679" s="1132"/>
      <c r="M679" s="1132"/>
      <c r="N679" s="1132"/>
      <c r="O679" s="1132"/>
      <c r="P679" s="1132"/>
      <c r="Q679" s="1132"/>
      <c r="R679" s="1132"/>
      <c r="S679" s="1132"/>
    </row>
    <row r="680" ht="15.75" customHeight="1">
      <c r="E680" s="259"/>
      <c r="L680" s="1132"/>
      <c r="M680" s="1132"/>
      <c r="N680" s="1132"/>
      <c r="O680" s="1132"/>
      <c r="P680" s="1132"/>
      <c r="Q680" s="1132"/>
      <c r="R680" s="1132"/>
      <c r="S680" s="1132"/>
    </row>
    <row r="681" ht="15.75" customHeight="1">
      <c r="E681" s="259"/>
      <c r="L681" s="1132"/>
      <c r="M681" s="1132"/>
      <c r="N681" s="1132"/>
      <c r="O681" s="1132"/>
      <c r="P681" s="1132"/>
      <c r="Q681" s="1132"/>
      <c r="R681" s="1132"/>
      <c r="S681" s="1132"/>
    </row>
    <row r="682" ht="15.75" customHeight="1">
      <c r="E682" s="259"/>
      <c r="L682" s="1132"/>
      <c r="M682" s="1132"/>
      <c r="N682" s="1132"/>
      <c r="O682" s="1132"/>
      <c r="P682" s="1132"/>
      <c r="Q682" s="1132"/>
      <c r="R682" s="1132"/>
      <c r="S682" s="1132"/>
    </row>
    <row r="683" ht="15.75" customHeight="1">
      <c r="E683" s="259"/>
      <c r="L683" s="1132"/>
      <c r="M683" s="1132"/>
      <c r="N683" s="1132"/>
      <c r="O683" s="1132"/>
      <c r="P683" s="1132"/>
      <c r="Q683" s="1132"/>
      <c r="R683" s="1132"/>
      <c r="S683" s="1132"/>
    </row>
    <row r="684" ht="15.75" customHeight="1">
      <c r="E684" s="259"/>
      <c r="L684" s="1132"/>
      <c r="M684" s="1132"/>
      <c r="N684" s="1132"/>
      <c r="O684" s="1132"/>
      <c r="P684" s="1132"/>
      <c r="Q684" s="1132"/>
      <c r="R684" s="1132"/>
      <c r="S684" s="1132"/>
    </row>
    <row r="685" ht="15.75" customHeight="1">
      <c r="E685" s="259"/>
      <c r="L685" s="1132"/>
      <c r="M685" s="1132"/>
      <c r="N685" s="1132"/>
      <c r="O685" s="1132"/>
      <c r="P685" s="1132"/>
      <c r="Q685" s="1132"/>
      <c r="R685" s="1132"/>
      <c r="S685" s="1132"/>
    </row>
    <row r="686" ht="15.75" customHeight="1">
      <c r="E686" s="259"/>
      <c r="L686" s="1132"/>
      <c r="M686" s="1132"/>
      <c r="N686" s="1132"/>
      <c r="O686" s="1132"/>
      <c r="P686" s="1132"/>
      <c r="Q686" s="1132"/>
      <c r="R686" s="1132"/>
      <c r="S686" s="1132"/>
    </row>
    <row r="687" ht="15.75" customHeight="1">
      <c r="E687" s="259"/>
      <c r="L687" s="1132"/>
      <c r="M687" s="1132"/>
      <c r="N687" s="1132"/>
      <c r="O687" s="1132"/>
      <c r="P687" s="1132"/>
      <c r="Q687" s="1132"/>
      <c r="R687" s="1132"/>
      <c r="S687" s="1132"/>
    </row>
    <row r="688" ht="15.75" customHeight="1">
      <c r="E688" s="259"/>
      <c r="L688" s="1132"/>
      <c r="M688" s="1132"/>
      <c r="N688" s="1132"/>
      <c r="O688" s="1132"/>
      <c r="P688" s="1132"/>
      <c r="Q688" s="1132"/>
      <c r="R688" s="1132"/>
      <c r="S688" s="1132"/>
    </row>
    <row r="689" ht="15.75" customHeight="1">
      <c r="E689" s="259"/>
      <c r="L689" s="1132"/>
      <c r="M689" s="1132"/>
      <c r="N689" s="1132"/>
      <c r="O689" s="1132"/>
      <c r="P689" s="1132"/>
      <c r="Q689" s="1132"/>
      <c r="R689" s="1132"/>
      <c r="S689" s="1132"/>
    </row>
    <row r="690" ht="15.75" customHeight="1">
      <c r="E690" s="259"/>
      <c r="L690" s="1132"/>
      <c r="M690" s="1132"/>
      <c r="N690" s="1132"/>
      <c r="O690" s="1132"/>
      <c r="P690" s="1132"/>
      <c r="Q690" s="1132"/>
      <c r="R690" s="1132"/>
      <c r="S690" s="1132"/>
    </row>
    <row r="691" ht="15.75" customHeight="1">
      <c r="E691" s="259"/>
      <c r="L691" s="1132"/>
      <c r="M691" s="1132"/>
      <c r="N691" s="1132"/>
      <c r="O691" s="1132"/>
      <c r="P691" s="1132"/>
      <c r="Q691" s="1132"/>
      <c r="R691" s="1132"/>
      <c r="S691" s="1132"/>
    </row>
    <row r="692" ht="15.75" customHeight="1">
      <c r="E692" s="259"/>
      <c r="L692" s="1132"/>
      <c r="M692" s="1132"/>
      <c r="N692" s="1132"/>
      <c r="O692" s="1132"/>
      <c r="P692" s="1132"/>
      <c r="Q692" s="1132"/>
      <c r="R692" s="1132"/>
      <c r="S692" s="1132"/>
    </row>
    <row r="693" ht="15.75" customHeight="1">
      <c r="E693" s="259"/>
      <c r="L693" s="1132"/>
      <c r="M693" s="1132"/>
      <c r="N693" s="1132"/>
      <c r="O693" s="1132"/>
      <c r="P693" s="1132"/>
      <c r="Q693" s="1132"/>
      <c r="R693" s="1132"/>
      <c r="S693" s="1132"/>
    </row>
    <row r="694" ht="15.75" customHeight="1">
      <c r="E694" s="259"/>
      <c r="L694" s="1132"/>
      <c r="M694" s="1132"/>
      <c r="N694" s="1132"/>
      <c r="O694" s="1132"/>
      <c r="P694" s="1132"/>
      <c r="Q694" s="1132"/>
      <c r="R694" s="1132"/>
      <c r="S694" s="1132"/>
    </row>
    <row r="695" ht="15.75" customHeight="1">
      <c r="E695" s="259"/>
      <c r="L695" s="1132"/>
      <c r="M695" s="1132"/>
      <c r="N695" s="1132"/>
      <c r="O695" s="1132"/>
      <c r="P695" s="1132"/>
      <c r="Q695" s="1132"/>
      <c r="R695" s="1132"/>
      <c r="S695" s="1132"/>
    </row>
    <row r="696" ht="15.75" customHeight="1">
      <c r="E696" s="259"/>
      <c r="L696" s="1132"/>
      <c r="M696" s="1132"/>
      <c r="N696" s="1132"/>
      <c r="O696" s="1132"/>
      <c r="P696" s="1132"/>
      <c r="Q696" s="1132"/>
      <c r="R696" s="1132"/>
      <c r="S696" s="1132"/>
    </row>
    <row r="697" ht="15.75" customHeight="1">
      <c r="E697" s="259"/>
      <c r="L697" s="1132"/>
      <c r="M697" s="1132"/>
      <c r="N697" s="1132"/>
      <c r="O697" s="1132"/>
      <c r="P697" s="1132"/>
      <c r="Q697" s="1132"/>
      <c r="R697" s="1132"/>
      <c r="S697" s="1132"/>
    </row>
    <row r="698" ht="15.75" customHeight="1">
      <c r="E698" s="259"/>
      <c r="L698" s="1132"/>
      <c r="M698" s="1132"/>
      <c r="N698" s="1132"/>
      <c r="O698" s="1132"/>
      <c r="P698" s="1132"/>
      <c r="Q698" s="1132"/>
      <c r="R698" s="1132"/>
      <c r="S698" s="1132"/>
    </row>
    <row r="699" ht="15.75" customHeight="1">
      <c r="E699" s="259"/>
      <c r="L699" s="1132"/>
      <c r="M699" s="1132"/>
      <c r="N699" s="1132"/>
      <c r="O699" s="1132"/>
      <c r="P699" s="1132"/>
      <c r="Q699" s="1132"/>
      <c r="R699" s="1132"/>
      <c r="S699" s="1132"/>
    </row>
    <row r="700" ht="15.75" customHeight="1">
      <c r="E700" s="259"/>
      <c r="L700" s="1132"/>
      <c r="M700" s="1132"/>
      <c r="N700" s="1132"/>
      <c r="O700" s="1132"/>
      <c r="P700" s="1132"/>
      <c r="Q700" s="1132"/>
      <c r="R700" s="1132"/>
      <c r="S700" s="1132"/>
    </row>
    <row r="701" ht="15.75" customHeight="1">
      <c r="E701" s="259"/>
      <c r="L701" s="1132"/>
      <c r="M701" s="1132"/>
      <c r="N701" s="1132"/>
      <c r="O701" s="1132"/>
      <c r="P701" s="1132"/>
      <c r="Q701" s="1132"/>
      <c r="R701" s="1132"/>
      <c r="S701" s="1132"/>
    </row>
    <row r="702" ht="15.75" customHeight="1">
      <c r="E702" s="259"/>
      <c r="L702" s="1132"/>
      <c r="M702" s="1132"/>
      <c r="N702" s="1132"/>
      <c r="O702" s="1132"/>
      <c r="P702" s="1132"/>
      <c r="Q702" s="1132"/>
      <c r="R702" s="1132"/>
      <c r="S702" s="1132"/>
    </row>
    <row r="703" ht="15.75" customHeight="1">
      <c r="E703" s="259"/>
      <c r="L703" s="1132"/>
      <c r="M703" s="1132"/>
      <c r="N703" s="1132"/>
      <c r="O703" s="1132"/>
      <c r="P703" s="1132"/>
      <c r="Q703" s="1132"/>
      <c r="R703" s="1132"/>
      <c r="S703" s="1132"/>
    </row>
    <row r="704" ht="15.75" customHeight="1">
      <c r="E704" s="259"/>
      <c r="L704" s="1132"/>
      <c r="M704" s="1132"/>
      <c r="N704" s="1132"/>
      <c r="O704" s="1132"/>
      <c r="P704" s="1132"/>
      <c r="Q704" s="1132"/>
      <c r="R704" s="1132"/>
      <c r="S704" s="1132"/>
    </row>
    <row r="705" ht="15.75" customHeight="1">
      <c r="E705" s="259"/>
      <c r="L705" s="1132"/>
      <c r="M705" s="1132"/>
      <c r="N705" s="1132"/>
      <c r="O705" s="1132"/>
      <c r="P705" s="1132"/>
      <c r="Q705" s="1132"/>
      <c r="R705" s="1132"/>
      <c r="S705" s="1132"/>
    </row>
    <row r="706" ht="15.75" customHeight="1">
      <c r="E706" s="259"/>
      <c r="L706" s="1132"/>
      <c r="M706" s="1132"/>
      <c r="N706" s="1132"/>
      <c r="O706" s="1132"/>
      <c r="P706" s="1132"/>
      <c r="Q706" s="1132"/>
      <c r="R706" s="1132"/>
      <c r="S706" s="1132"/>
    </row>
    <row r="707" ht="15.75" customHeight="1">
      <c r="E707" s="259"/>
      <c r="L707" s="1132"/>
      <c r="M707" s="1132"/>
      <c r="N707" s="1132"/>
      <c r="O707" s="1132"/>
      <c r="P707" s="1132"/>
      <c r="Q707" s="1132"/>
      <c r="R707" s="1132"/>
      <c r="S707" s="1132"/>
    </row>
    <row r="708" ht="15.75" customHeight="1">
      <c r="E708" s="259"/>
      <c r="L708" s="1132"/>
      <c r="M708" s="1132"/>
      <c r="N708" s="1132"/>
      <c r="O708" s="1132"/>
      <c r="P708" s="1132"/>
      <c r="Q708" s="1132"/>
      <c r="R708" s="1132"/>
      <c r="S708" s="1132"/>
    </row>
    <row r="709" ht="15.75" customHeight="1">
      <c r="E709" s="259"/>
      <c r="L709" s="1132"/>
      <c r="M709" s="1132"/>
      <c r="N709" s="1132"/>
      <c r="O709" s="1132"/>
      <c r="P709" s="1132"/>
      <c r="Q709" s="1132"/>
      <c r="R709" s="1132"/>
      <c r="S709" s="1132"/>
    </row>
    <row r="710" ht="15.75" customHeight="1">
      <c r="E710" s="259"/>
      <c r="L710" s="1132"/>
      <c r="M710" s="1132"/>
      <c r="N710" s="1132"/>
      <c r="O710" s="1132"/>
      <c r="P710" s="1132"/>
      <c r="Q710" s="1132"/>
      <c r="R710" s="1132"/>
      <c r="S710" s="1132"/>
    </row>
    <row r="711" ht="15.75" customHeight="1">
      <c r="E711" s="259"/>
      <c r="L711" s="1132"/>
      <c r="M711" s="1132"/>
      <c r="N711" s="1132"/>
      <c r="O711" s="1132"/>
      <c r="P711" s="1132"/>
      <c r="Q711" s="1132"/>
      <c r="R711" s="1132"/>
      <c r="S711" s="1132"/>
    </row>
    <row r="712" ht="15.75" customHeight="1">
      <c r="E712" s="259"/>
      <c r="L712" s="1132"/>
      <c r="M712" s="1132"/>
      <c r="N712" s="1132"/>
      <c r="O712" s="1132"/>
      <c r="P712" s="1132"/>
      <c r="Q712" s="1132"/>
      <c r="R712" s="1132"/>
      <c r="S712" s="1132"/>
    </row>
    <row r="713" ht="15.75" customHeight="1">
      <c r="E713" s="259"/>
      <c r="L713" s="1132"/>
      <c r="M713" s="1132"/>
      <c r="N713" s="1132"/>
      <c r="O713" s="1132"/>
      <c r="P713" s="1132"/>
      <c r="Q713" s="1132"/>
      <c r="R713" s="1132"/>
      <c r="S713" s="1132"/>
    </row>
    <row r="714" ht="15.75" customHeight="1">
      <c r="E714" s="259"/>
      <c r="L714" s="1132"/>
      <c r="M714" s="1132"/>
      <c r="N714" s="1132"/>
      <c r="O714" s="1132"/>
      <c r="P714" s="1132"/>
      <c r="Q714" s="1132"/>
      <c r="R714" s="1132"/>
      <c r="S714" s="1132"/>
    </row>
    <row r="715" ht="15.75" customHeight="1">
      <c r="E715" s="259"/>
      <c r="L715" s="1132"/>
      <c r="M715" s="1132"/>
      <c r="N715" s="1132"/>
      <c r="O715" s="1132"/>
      <c r="P715" s="1132"/>
      <c r="Q715" s="1132"/>
      <c r="R715" s="1132"/>
      <c r="S715" s="1132"/>
    </row>
    <row r="716" ht="15.75" customHeight="1">
      <c r="E716" s="259"/>
      <c r="L716" s="1132"/>
      <c r="M716" s="1132"/>
      <c r="N716" s="1132"/>
      <c r="O716" s="1132"/>
      <c r="P716" s="1132"/>
      <c r="Q716" s="1132"/>
      <c r="R716" s="1132"/>
      <c r="S716" s="1132"/>
    </row>
    <row r="717" ht="15.75" customHeight="1">
      <c r="E717" s="259"/>
      <c r="L717" s="1132"/>
      <c r="M717" s="1132"/>
      <c r="N717" s="1132"/>
      <c r="O717" s="1132"/>
      <c r="P717" s="1132"/>
      <c r="Q717" s="1132"/>
      <c r="R717" s="1132"/>
      <c r="S717" s="1132"/>
    </row>
    <row r="718" ht="15.75" customHeight="1">
      <c r="E718" s="259"/>
      <c r="L718" s="1132"/>
      <c r="M718" s="1132"/>
      <c r="N718" s="1132"/>
      <c r="O718" s="1132"/>
      <c r="P718" s="1132"/>
      <c r="Q718" s="1132"/>
      <c r="R718" s="1132"/>
      <c r="S718" s="1132"/>
    </row>
    <row r="719" ht="15.75" customHeight="1">
      <c r="E719" s="259"/>
      <c r="L719" s="1132"/>
      <c r="M719" s="1132"/>
      <c r="N719" s="1132"/>
      <c r="O719" s="1132"/>
      <c r="P719" s="1132"/>
      <c r="Q719" s="1132"/>
      <c r="R719" s="1132"/>
      <c r="S719" s="1132"/>
    </row>
    <row r="720" ht="15.75" customHeight="1">
      <c r="E720" s="259"/>
      <c r="L720" s="1132"/>
      <c r="M720" s="1132"/>
      <c r="N720" s="1132"/>
      <c r="O720" s="1132"/>
      <c r="P720" s="1132"/>
      <c r="Q720" s="1132"/>
      <c r="R720" s="1132"/>
      <c r="S720" s="1132"/>
    </row>
    <row r="721" ht="15.75" customHeight="1">
      <c r="E721" s="259"/>
      <c r="L721" s="1132"/>
      <c r="M721" s="1132"/>
      <c r="N721" s="1132"/>
      <c r="O721" s="1132"/>
      <c r="P721" s="1132"/>
      <c r="Q721" s="1132"/>
      <c r="R721" s="1132"/>
      <c r="S721" s="1132"/>
    </row>
    <row r="722" ht="15.75" customHeight="1">
      <c r="E722" s="259"/>
      <c r="L722" s="1132"/>
      <c r="M722" s="1132"/>
      <c r="N722" s="1132"/>
      <c r="O722" s="1132"/>
      <c r="P722" s="1132"/>
      <c r="Q722" s="1132"/>
      <c r="R722" s="1132"/>
      <c r="S722" s="1132"/>
    </row>
    <row r="723" ht="15.75" customHeight="1">
      <c r="E723" s="259"/>
      <c r="L723" s="1132"/>
      <c r="M723" s="1132"/>
      <c r="N723" s="1132"/>
      <c r="O723" s="1132"/>
      <c r="P723" s="1132"/>
      <c r="Q723" s="1132"/>
      <c r="R723" s="1132"/>
      <c r="S723" s="1132"/>
    </row>
    <row r="724" ht="15.75" customHeight="1">
      <c r="E724" s="259"/>
      <c r="L724" s="1132"/>
      <c r="M724" s="1132"/>
      <c r="N724" s="1132"/>
      <c r="O724" s="1132"/>
      <c r="P724" s="1132"/>
      <c r="Q724" s="1132"/>
      <c r="R724" s="1132"/>
      <c r="S724" s="1132"/>
    </row>
    <row r="725" ht="15.75" customHeight="1">
      <c r="E725" s="259"/>
      <c r="L725" s="1132"/>
      <c r="M725" s="1132"/>
      <c r="N725" s="1132"/>
      <c r="O725" s="1132"/>
      <c r="P725" s="1132"/>
      <c r="Q725" s="1132"/>
      <c r="R725" s="1132"/>
      <c r="S725" s="1132"/>
    </row>
    <row r="726" ht="15.75" customHeight="1">
      <c r="E726" s="259"/>
      <c r="L726" s="1132"/>
      <c r="M726" s="1132"/>
      <c r="N726" s="1132"/>
      <c r="O726" s="1132"/>
      <c r="P726" s="1132"/>
      <c r="Q726" s="1132"/>
      <c r="R726" s="1132"/>
      <c r="S726" s="1132"/>
    </row>
    <row r="727" ht="15.75" customHeight="1">
      <c r="E727" s="259"/>
      <c r="L727" s="1132"/>
      <c r="M727" s="1132"/>
      <c r="N727" s="1132"/>
      <c r="O727" s="1132"/>
      <c r="P727" s="1132"/>
      <c r="Q727" s="1132"/>
      <c r="R727" s="1132"/>
      <c r="S727" s="1132"/>
    </row>
    <row r="728" ht="15.75" customHeight="1">
      <c r="E728" s="259"/>
      <c r="L728" s="1132"/>
      <c r="M728" s="1132"/>
      <c r="N728" s="1132"/>
      <c r="O728" s="1132"/>
      <c r="P728" s="1132"/>
      <c r="Q728" s="1132"/>
      <c r="R728" s="1132"/>
      <c r="S728" s="1132"/>
    </row>
    <row r="729" ht="15.75" customHeight="1">
      <c r="E729" s="259"/>
      <c r="L729" s="1132"/>
      <c r="M729" s="1132"/>
      <c r="N729" s="1132"/>
      <c r="O729" s="1132"/>
      <c r="P729" s="1132"/>
      <c r="Q729" s="1132"/>
      <c r="R729" s="1132"/>
      <c r="S729" s="1132"/>
    </row>
    <row r="730" ht="15.75" customHeight="1">
      <c r="E730" s="259"/>
      <c r="L730" s="1132"/>
      <c r="M730" s="1132"/>
      <c r="N730" s="1132"/>
      <c r="O730" s="1132"/>
      <c r="P730" s="1132"/>
      <c r="Q730" s="1132"/>
      <c r="R730" s="1132"/>
      <c r="S730" s="1132"/>
    </row>
    <row r="731" ht="15.75" customHeight="1">
      <c r="E731" s="259"/>
      <c r="L731" s="1132"/>
      <c r="M731" s="1132"/>
      <c r="N731" s="1132"/>
      <c r="O731" s="1132"/>
      <c r="P731" s="1132"/>
      <c r="Q731" s="1132"/>
      <c r="R731" s="1132"/>
      <c r="S731" s="1132"/>
    </row>
    <row r="732" ht="15.75" customHeight="1">
      <c r="E732" s="259"/>
      <c r="L732" s="1132"/>
      <c r="M732" s="1132"/>
      <c r="N732" s="1132"/>
      <c r="O732" s="1132"/>
      <c r="P732" s="1132"/>
      <c r="Q732" s="1132"/>
      <c r="R732" s="1132"/>
      <c r="S732" s="1132"/>
    </row>
    <row r="733" ht="15.75" customHeight="1">
      <c r="E733" s="259"/>
      <c r="L733" s="1132"/>
      <c r="M733" s="1132"/>
      <c r="N733" s="1132"/>
      <c r="O733" s="1132"/>
      <c r="P733" s="1132"/>
      <c r="Q733" s="1132"/>
      <c r="R733" s="1132"/>
      <c r="S733" s="1132"/>
    </row>
    <row r="734" ht="15.75" customHeight="1">
      <c r="E734" s="259"/>
      <c r="L734" s="1132"/>
      <c r="M734" s="1132"/>
      <c r="N734" s="1132"/>
      <c r="O734" s="1132"/>
      <c r="P734" s="1132"/>
      <c r="Q734" s="1132"/>
      <c r="R734" s="1132"/>
      <c r="S734" s="1132"/>
    </row>
    <row r="735" ht="15.75" customHeight="1">
      <c r="E735" s="259"/>
      <c r="L735" s="1132"/>
      <c r="M735" s="1132"/>
      <c r="N735" s="1132"/>
      <c r="O735" s="1132"/>
      <c r="P735" s="1132"/>
      <c r="Q735" s="1132"/>
      <c r="R735" s="1132"/>
      <c r="S735" s="1132"/>
    </row>
    <row r="736" ht="15.75" customHeight="1">
      <c r="E736" s="259"/>
      <c r="L736" s="1132"/>
      <c r="M736" s="1132"/>
      <c r="N736" s="1132"/>
      <c r="O736" s="1132"/>
      <c r="P736" s="1132"/>
      <c r="Q736" s="1132"/>
      <c r="R736" s="1132"/>
      <c r="S736" s="1132"/>
    </row>
    <row r="737" ht="15.75" customHeight="1">
      <c r="E737" s="259"/>
      <c r="L737" s="1132"/>
      <c r="M737" s="1132"/>
      <c r="N737" s="1132"/>
      <c r="O737" s="1132"/>
      <c r="P737" s="1132"/>
      <c r="Q737" s="1132"/>
      <c r="R737" s="1132"/>
      <c r="S737" s="1132"/>
    </row>
    <row r="738" ht="15.75" customHeight="1">
      <c r="E738" s="259"/>
      <c r="L738" s="1132"/>
      <c r="M738" s="1132"/>
      <c r="N738" s="1132"/>
      <c r="O738" s="1132"/>
      <c r="P738" s="1132"/>
      <c r="Q738" s="1132"/>
      <c r="R738" s="1132"/>
      <c r="S738" s="1132"/>
    </row>
    <row r="739" ht="15.75" customHeight="1">
      <c r="E739" s="259"/>
      <c r="L739" s="1132"/>
      <c r="M739" s="1132"/>
      <c r="N739" s="1132"/>
      <c r="O739" s="1132"/>
      <c r="P739" s="1132"/>
      <c r="Q739" s="1132"/>
      <c r="R739" s="1132"/>
      <c r="S739" s="1132"/>
    </row>
    <row r="740" ht="15.75" customHeight="1">
      <c r="E740" s="259"/>
      <c r="L740" s="1132"/>
      <c r="M740" s="1132"/>
      <c r="N740" s="1132"/>
      <c r="O740" s="1132"/>
      <c r="P740" s="1132"/>
      <c r="Q740" s="1132"/>
      <c r="R740" s="1132"/>
      <c r="S740" s="1132"/>
    </row>
    <row r="741" ht="15.75" customHeight="1">
      <c r="E741" s="259"/>
      <c r="L741" s="1132"/>
      <c r="M741" s="1132"/>
      <c r="N741" s="1132"/>
      <c r="O741" s="1132"/>
      <c r="P741" s="1132"/>
      <c r="Q741" s="1132"/>
      <c r="R741" s="1132"/>
      <c r="S741" s="1132"/>
    </row>
    <row r="742" ht="15.75" customHeight="1">
      <c r="E742" s="259"/>
      <c r="L742" s="1132"/>
      <c r="M742" s="1132"/>
      <c r="N742" s="1132"/>
      <c r="O742" s="1132"/>
      <c r="P742" s="1132"/>
      <c r="Q742" s="1132"/>
      <c r="R742" s="1132"/>
      <c r="S742" s="1132"/>
    </row>
    <row r="743" ht="15.75" customHeight="1">
      <c r="E743" s="259"/>
      <c r="L743" s="1132"/>
      <c r="M743" s="1132"/>
      <c r="N743" s="1132"/>
      <c r="O743" s="1132"/>
      <c r="P743" s="1132"/>
      <c r="Q743" s="1132"/>
      <c r="R743" s="1132"/>
      <c r="S743" s="1132"/>
    </row>
    <row r="744" ht="15.75" customHeight="1">
      <c r="E744" s="259"/>
      <c r="L744" s="1132"/>
      <c r="M744" s="1132"/>
      <c r="N744" s="1132"/>
      <c r="O744" s="1132"/>
      <c r="P744" s="1132"/>
      <c r="Q744" s="1132"/>
      <c r="R744" s="1132"/>
      <c r="S744" s="1132"/>
    </row>
    <row r="745" ht="15.75" customHeight="1">
      <c r="E745" s="259"/>
      <c r="L745" s="1132"/>
      <c r="M745" s="1132"/>
      <c r="N745" s="1132"/>
      <c r="O745" s="1132"/>
      <c r="P745" s="1132"/>
      <c r="Q745" s="1132"/>
      <c r="R745" s="1132"/>
      <c r="S745" s="1132"/>
    </row>
    <row r="746" ht="15.75" customHeight="1">
      <c r="E746" s="259"/>
      <c r="L746" s="1132"/>
      <c r="M746" s="1132"/>
      <c r="N746" s="1132"/>
      <c r="O746" s="1132"/>
      <c r="P746" s="1132"/>
      <c r="Q746" s="1132"/>
      <c r="R746" s="1132"/>
      <c r="S746" s="1132"/>
    </row>
    <row r="747" ht="15.75" customHeight="1">
      <c r="E747" s="259"/>
      <c r="L747" s="1132"/>
      <c r="M747" s="1132"/>
      <c r="N747" s="1132"/>
      <c r="O747" s="1132"/>
      <c r="P747" s="1132"/>
      <c r="Q747" s="1132"/>
      <c r="R747" s="1132"/>
      <c r="S747" s="1132"/>
    </row>
    <row r="748" ht="15.75" customHeight="1">
      <c r="E748" s="259"/>
      <c r="L748" s="1132"/>
      <c r="M748" s="1132"/>
      <c r="N748" s="1132"/>
      <c r="O748" s="1132"/>
      <c r="P748" s="1132"/>
      <c r="Q748" s="1132"/>
      <c r="R748" s="1132"/>
      <c r="S748" s="1132"/>
    </row>
    <row r="749" ht="15.75" customHeight="1">
      <c r="E749" s="259"/>
      <c r="L749" s="1132"/>
      <c r="M749" s="1132"/>
      <c r="N749" s="1132"/>
      <c r="O749" s="1132"/>
      <c r="P749" s="1132"/>
      <c r="Q749" s="1132"/>
      <c r="R749" s="1132"/>
      <c r="S749" s="1132"/>
    </row>
    <row r="750" ht="15.75" customHeight="1">
      <c r="E750" s="259"/>
      <c r="L750" s="1132"/>
      <c r="M750" s="1132"/>
      <c r="N750" s="1132"/>
      <c r="O750" s="1132"/>
      <c r="P750" s="1132"/>
      <c r="Q750" s="1132"/>
      <c r="R750" s="1132"/>
      <c r="S750" s="1132"/>
    </row>
    <row r="751" ht="15.75" customHeight="1">
      <c r="E751" s="259"/>
      <c r="L751" s="1132"/>
      <c r="M751" s="1132"/>
      <c r="N751" s="1132"/>
      <c r="O751" s="1132"/>
      <c r="P751" s="1132"/>
      <c r="Q751" s="1132"/>
      <c r="R751" s="1132"/>
      <c r="S751" s="1132"/>
    </row>
    <row r="752" ht="15.75" customHeight="1">
      <c r="E752" s="259"/>
      <c r="L752" s="1132"/>
      <c r="M752" s="1132"/>
      <c r="N752" s="1132"/>
      <c r="O752" s="1132"/>
      <c r="P752" s="1132"/>
      <c r="Q752" s="1132"/>
      <c r="R752" s="1132"/>
      <c r="S752" s="1132"/>
    </row>
    <row r="753" ht="15.75" customHeight="1">
      <c r="E753" s="259"/>
      <c r="L753" s="1132"/>
      <c r="M753" s="1132"/>
      <c r="N753" s="1132"/>
      <c r="O753" s="1132"/>
      <c r="P753" s="1132"/>
      <c r="Q753" s="1132"/>
      <c r="R753" s="1132"/>
      <c r="S753" s="1132"/>
    </row>
    <row r="754" ht="15.75" customHeight="1">
      <c r="E754" s="259"/>
      <c r="L754" s="1132"/>
      <c r="M754" s="1132"/>
      <c r="N754" s="1132"/>
      <c r="O754" s="1132"/>
      <c r="P754" s="1132"/>
      <c r="Q754" s="1132"/>
      <c r="R754" s="1132"/>
      <c r="S754" s="1132"/>
    </row>
    <row r="755" ht="15.75" customHeight="1">
      <c r="E755" s="259"/>
      <c r="L755" s="1132"/>
      <c r="M755" s="1132"/>
      <c r="N755" s="1132"/>
      <c r="O755" s="1132"/>
      <c r="P755" s="1132"/>
      <c r="Q755" s="1132"/>
      <c r="R755" s="1132"/>
      <c r="S755" s="1132"/>
    </row>
    <row r="756" ht="15.75" customHeight="1">
      <c r="E756" s="259"/>
      <c r="L756" s="1132"/>
      <c r="M756" s="1132"/>
      <c r="N756" s="1132"/>
      <c r="O756" s="1132"/>
      <c r="P756" s="1132"/>
      <c r="Q756" s="1132"/>
      <c r="R756" s="1132"/>
      <c r="S756" s="1132"/>
    </row>
    <row r="757" ht="15.75" customHeight="1">
      <c r="E757" s="259"/>
      <c r="L757" s="1132"/>
      <c r="M757" s="1132"/>
      <c r="N757" s="1132"/>
      <c r="O757" s="1132"/>
      <c r="P757" s="1132"/>
      <c r="Q757" s="1132"/>
      <c r="R757" s="1132"/>
      <c r="S757" s="1132"/>
    </row>
    <row r="758" ht="15.75" customHeight="1">
      <c r="E758" s="259"/>
      <c r="L758" s="1132"/>
      <c r="M758" s="1132"/>
      <c r="N758" s="1132"/>
      <c r="O758" s="1132"/>
      <c r="P758" s="1132"/>
      <c r="Q758" s="1132"/>
      <c r="R758" s="1132"/>
      <c r="S758" s="1132"/>
    </row>
    <row r="759" ht="15.75" customHeight="1">
      <c r="E759" s="259"/>
      <c r="L759" s="1132"/>
      <c r="M759" s="1132"/>
      <c r="N759" s="1132"/>
      <c r="O759" s="1132"/>
      <c r="P759" s="1132"/>
      <c r="Q759" s="1132"/>
      <c r="R759" s="1132"/>
      <c r="S759" s="1132"/>
    </row>
    <row r="760" ht="15.75" customHeight="1">
      <c r="E760" s="259"/>
      <c r="L760" s="1132"/>
      <c r="M760" s="1132"/>
      <c r="N760" s="1132"/>
      <c r="O760" s="1132"/>
      <c r="P760" s="1132"/>
      <c r="Q760" s="1132"/>
      <c r="R760" s="1132"/>
      <c r="S760" s="1132"/>
    </row>
    <row r="761" ht="15.75" customHeight="1">
      <c r="E761" s="259"/>
      <c r="L761" s="1132"/>
      <c r="M761" s="1132"/>
      <c r="N761" s="1132"/>
      <c r="O761" s="1132"/>
      <c r="P761" s="1132"/>
      <c r="Q761" s="1132"/>
      <c r="R761" s="1132"/>
      <c r="S761" s="1132"/>
    </row>
    <row r="762" ht="15.75" customHeight="1">
      <c r="E762" s="259"/>
      <c r="L762" s="1132"/>
      <c r="M762" s="1132"/>
      <c r="N762" s="1132"/>
      <c r="O762" s="1132"/>
      <c r="P762" s="1132"/>
      <c r="Q762" s="1132"/>
      <c r="R762" s="1132"/>
      <c r="S762" s="1132"/>
    </row>
    <row r="763" ht="15.75" customHeight="1">
      <c r="E763" s="259"/>
      <c r="L763" s="1132"/>
      <c r="M763" s="1132"/>
      <c r="N763" s="1132"/>
      <c r="O763" s="1132"/>
      <c r="P763" s="1132"/>
      <c r="Q763" s="1132"/>
      <c r="R763" s="1132"/>
      <c r="S763" s="1132"/>
    </row>
    <row r="764" ht="15.75" customHeight="1">
      <c r="E764" s="259"/>
      <c r="L764" s="1132"/>
      <c r="M764" s="1132"/>
      <c r="N764" s="1132"/>
      <c r="O764" s="1132"/>
      <c r="P764" s="1132"/>
      <c r="Q764" s="1132"/>
      <c r="R764" s="1132"/>
      <c r="S764" s="1132"/>
    </row>
    <row r="765" ht="15.75" customHeight="1">
      <c r="E765" s="259"/>
      <c r="L765" s="1132"/>
      <c r="M765" s="1132"/>
      <c r="N765" s="1132"/>
      <c r="O765" s="1132"/>
      <c r="P765" s="1132"/>
      <c r="Q765" s="1132"/>
      <c r="R765" s="1132"/>
      <c r="S765" s="1132"/>
    </row>
    <row r="766" ht="15.75" customHeight="1">
      <c r="E766" s="259"/>
      <c r="L766" s="1132"/>
      <c r="M766" s="1132"/>
      <c r="N766" s="1132"/>
      <c r="O766" s="1132"/>
      <c r="P766" s="1132"/>
      <c r="Q766" s="1132"/>
      <c r="R766" s="1132"/>
      <c r="S766" s="1132"/>
    </row>
    <row r="767" ht="15.75" customHeight="1">
      <c r="E767" s="259"/>
      <c r="L767" s="1132"/>
      <c r="M767" s="1132"/>
      <c r="N767" s="1132"/>
      <c r="O767" s="1132"/>
      <c r="P767" s="1132"/>
      <c r="Q767" s="1132"/>
      <c r="R767" s="1132"/>
      <c r="S767" s="1132"/>
    </row>
    <row r="768" ht="15.75" customHeight="1">
      <c r="E768" s="259"/>
      <c r="L768" s="1132"/>
      <c r="M768" s="1132"/>
      <c r="N768" s="1132"/>
      <c r="O768" s="1132"/>
      <c r="P768" s="1132"/>
      <c r="Q768" s="1132"/>
      <c r="R768" s="1132"/>
      <c r="S768" s="1132"/>
    </row>
    <row r="769" ht="15.75" customHeight="1">
      <c r="E769" s="259"/>
      <c r="L769" s="1132"/>
      <c r="M769" s="1132"/>
      <c r="N769" s="1132"/>
      <c r="O769" s="1132"/>
      <c r="P769" s="1132"/>
      <c r="Q769" s="1132"/>
      <c r="R769" s="1132"/>
      <c r="S769" s="1132"/>
    </row>
    <row r="770" ht="15.75" customHeight="1">
      <c r="E770" s="259"/>
      <c r="L770" s="1132"/>
      <c r="M770" s="1132"/>
      <c r="N770" s="1132"/>
      <c r="O770" s="1132"/>
      <c r="P770" s="1132"/>
      <c r="Q770" s="1132"/>
      <c r="R770" s="1132"/>
      <c r="S770" s="1132"/>
    </row>
    <row r="771" ht="15.75" customHeight="1">
      <c r="E771" s="259"/>
      <c r="L771" s="1132"/>
      <c r="M771" s="1132"/>
      <c r="N771" s="1132"/>
      <c r="O771" s="1132"/>
      <c r="P771" s="1132"/>
      <c r="Q771" s="1132"/>
      <c r="R771" s="1132"/>
      <c r="S771" s="1132"/>
    </row>
    <row r="772" ht="15.75" customHeight="1">
      <c r="E772" s="259"/>
      <c r="L772" s="1132"/>
      <c r="M772" s="1132"/>
      <c r="N772" s="1132"/>
      <c r="O772" s="1132"/>
      <c r="P772" s="1132"/>
      <c r="Q772" s="1132"/>
      <c r="R772" s="1132"/>
      <c r="S772" s="1132"/>
    </row>
    <row r="773" ht="15.75" customHeight="1">
      <c r="E773" s="259"/>
      <c r="L773" s="1132"/>
      <c r="M773" s="1132"/>
      <c r="N773" s="1132"/>
      <c r="O773" s="1132"/>
      <c r="P773" s="1132"/>
      <c r="Q773" s="1132"/>
      <c r="R773" s="1132"/>
      <c r="S773" s="1132"/>
    </row>
    <row r="774" ht="15.75" customHeight="1">
      <c r="E774" s="259"/>
      <c r="L774" s="1132"/>
      <c r="M774" s="1132"/>
      <c r="N774" s="1132"/>
      <c r="O774" s="1132"/>
      <c r="P774" s="1132"/>
      <c r="Q774" s="1132"/>
      <c r="R774" s="1132"/>
      <c r="S774" s="1132"/>
    </row>
    <row r="775" ht="15.75" customHeight="1">
      <c r="E775" s="259"/>
      <c r="L775" s="1132"/>
      <c r="M775" s="1132"/>
      <c r="N775" s="1132"/>
      <c r="O775" s="1132"/>
      <c r="P775" s="1132"/>
      <c r="Q775" s="1132"/>
      <c r="R775" s="1132"/>
      <c r="S775" s="1132"/>
    </row>
    <row r="776" ht="15.75" customHeight="1">
      <c r="E776" s="259"/>
      <c r="L776" s="1132"/>
      <c r="M776" s="1132"/>
      <c r="N776" s="1132"/>
      <c r="O776" s="1132"/>
      <c r="P776" s="1132"/>
      <c r="Q776" s="1132"/>
      <c r="R776" s="1132"/>
      <c r="S776" s="1132"/>
    </row>
    <row r="777" ht="15.75" customHeight="1">
      <c r="E777" s="259"/>
      <c r="L777" s="1132"/>
      <c r="M777" s="1132"/>
      <c r="N777" s="1132"/>
      <c r="O777" s="1132"/>
      <c r="P777" s="1132"/>
      <c r="Q777" s="1132"/>
      <c r="R777" s="1132"/>
      <c r="S777" s="1132"/>
    </row>
    <row r="778" ht="15.75" customHeight="1">
      <c r="E778" s="259"/>
      <c r="L778" s="1132"/>
      <c r="M778" s="1132"/>
      <c r="N778" s="1132"/>
      <c r="O778" s="1132"/>
      <c r="P778" s="1132"/>
      <c r="Q778" s="1132"/>
      <c r="R778" s="1132"/>
      <c r="S778" s="1132"/>
    </row>
    <row r="779" ht="15.75" customHeight="1">
      <c r="E779" s="259"/>
      <c r="L779" s="1132"/>
      <c r="M779" s="1132"/>
      <c r="N779" s="1132"/>
      <c r="O779" s="1132"/>
      <c r="P779" s="1132"/>
      <c r="Q779" s="1132"/>
      <c r="R779" s="1132"/>
      <c r="S779" s="1132"/>
    </row>
    <row r="780" ht="15.75" customHeight="1">
      <c r="E780" s="259"/>
      <c r="L780" s="1132"/>
      <c r="M780" s="1132"/>
      <c r="N780" s="1132"/>
      <c r="O780" s="1132"/>
      <c r="P780" s="1132"/>
      <c r="Q780" s="1132"/>
      <c r="R780" s="1132"/>
      <c r="S780" s="1132"/>
    </row>
    <row r="781" ht="15.75" customHeight="1">
      <c r="E781" s="259"/>
      <c r="L781" s="1132"/>
      <c r="M781" s="1132"/>
      <c r="N781" s="1132"/>
      <c r="O781" s="1132"/>
      <c r="P781" s="1132"/>
      <c r="Q781" s="1132"/>
      <c r="R781" s="1132"/>
      <c r="S781" s="1132"/>
    </row>
    <row r="782" ht="15.75" customHeight="1">
      <c r="E782" s="259"/>
      <c r="L782" s="1132"/>
      <c r="M782" s="1132"/>
      <c r="N782" s="1132"/>
      <c r="O782" s="1132"/>
      <c r="P782" s="1132"/>
      <c r="Q782" s="1132"/>
      <c r="R782" s="1132"/>
      <c r="S782" s="1132"/>
    </row>
    <row r="783" ht="15.75" customHeight="1">
      <c r="E783" s="259"/>
      <c r="L783" s="1132"/>
      <c r="M783" s="1132"/>
      <c r="N783" s="1132"/>
      <c r="O783" s="1132"/>
      <c r="P783" s="1132"/>
      <c r="Q783" s="1132"/>
      <c r="R783" s="1132"/>
      <c r="S783" s="1132"/>
    </row>
    <row r="784" ht="15.75" customHeight="1">
      <c r="E784" s="259"/>
      <c r="L784" s="1132"/>
      <c r="M784" s="1132"/>
      <c r="N784" s="1132"/>
      <c r="O784" s="1132"/>
      <c r="P784" s="1132"/>
      <c r="Q784" s="1132"/>
      <c r="R784" s="1132"/>
      <c r="S784" s="1132"/>
    </row>
    <row r="785" ht="15.75" customHeight="1">
      <c r="E785" s="259"/>
      <c r="L785" s="1132"/>
      <c r="M785" s="1132"/>
      <c r="N785" s="1132"/>
      <c r="O785" s="1132"/>
      <c r="P785" s="1132"/>
      <c r="Q785" s="1132"/>
      <c r="R785" s="1132"/>
      <c r="S785" s="1132"/>
    </row>
    <row r="786" ht="15.75" customHeight="1">
      <c r="E786" s="259"/>
      <c r="L786" s="1132"/>
      <c r="M786" s="1132"/>
      <c r="N786" s="1132"/>
      <c r="O786" s="1132"/>
      <c r="P786" s="1132"/>
      <c r="Q786" s="1132"/>
      <c r="R786" s="1132"/>
      <c r="S786" s="1132"/>
    </row>
    <row r="787" ht="15.75" customHeight="1">
      <c r="E787" s="259"/>
      <c r="L787" s="1132"/>
      <c r="M787" s="1132"/>
      <c r="N787" s="1132"/>
      <c r="O787" s="1132"/>
      <c r="P787" s="1132"/>
      <c r="Q787" s="1132"/>
      <c r="R787" s="1132"/>
      <c r="S787" s="1132"/>
    </row>
    <row r="788" ht="15.75" customHeight="1">
      <c r="E788" s="259"/>
      <c r="L788" s="1132"/>
      <c r="M788" s="1132"/>
      <c r="N788" s="1132"/>
      <c r="O788" s="1132"/>
      <c r="P788" s="1132"/>
      <c r="Q788" s="1132"/>
      <c r="R788" s="1132"/>
      <c r="S788" s="1132"/>
    </row>
    <row r="789" ht="15.75" customHeight="1">
      <c r="E789" s="259"/>
      <c r="L789" s="1132"/>
      <c r="M789" s="1132"/>
      <c r="N789" s="1132"/>
      <c r="O789" s="1132"/>
      <c r="P789" s="1132"/>
      <c r="Q789" s="1132"/>
      <c r="R789" s="1132"/>
      <c r="S789" s="1132"/>
    </row>
    <row r="790" ht="15.75" customHeight="1">
      <c r="E790" s="259"/>
      <c r="L790" s="1132"/>
      <c r="M790" s="1132"/>
      <c r="N790" s="1132"/>
      <c r="O790" s="1132"/>
      <c r="P790" s="1132"/>
      <c r="Q790" s="1132"/>
      <c r="R790" s="1132"/>
      <c r="S790" s="1132"/>
    </row>
    <row r="791" ht="15.75" customHeight="1">
      <c r="E791" s="259"/>
      <c r="L791" s="1132"/>
      <c r="M791" s="1132"/>
      <c r="N791" s="1132"/>
      <c r="O791" s="1132"/>
      <c r="P791" s="1132"/>
      <c r="Q791" s="1132"/>
      <c r="R791" s="1132"/>
      <c r="S791" s="1132"/>
    </row>
    <row r="792" ht="15.75" customHeight="1">
      <c r="E792" s="259"/>
      <c r="L792" s="1132"/>
      <c r="M792" s="1132"/>
      <c r="N792" s="1132"/>
      <c r="O792" s="1132"/>
      <c r="P792" s="1132"/>
      <c r="Q792" s="1132"/>
      <c r="R792" s="1132"/>
      <c r="S792" s="1132"/>
    </row>
    <row r="793" ht="15.75" customHeight="1">
      <c r="E793" s="259"/>
      <c r="L793" s="1132"/>
      <c r="M793" s="1132"/>
      <c r="N793" s="1132"/>
      <c r="O793" s="1132"/>
      <c r="P793" s="1132"/>
      <c r="Q793" s="1132"/>
      <c r="R793" s="1132"/>
      <c r="S793" s="1132"/>
    </row>
    <row r="794" ht="15.75" customHeight="1">
      <c r="E794" s="259"/>
      <c r="L794" s="1132"/>
      <c r="M794" s="1132"/>
      <c r="N794" s="1132"/>
      <c r="O794" s="1132"/>
      <c r="P794" s="1132"/>
      <c r="Q794" s="1132"/>
      <c r="R794" s="1132"/>
      <c r="S794" s="1132"/>
    </row>
    <row r="795" ht="15.75" customHeight="1">
      <c r="E795" s="259"/>
      <c r="L795" s="1132"/>
      <c r="M795" s="1132"/>
      <c r="N795" s="1132"/>
      <c r="O795" s="1132"/>
      <c r="P795" s="1132"/>
      <c r="Q795" s="1132"/>
      <c r="R795" s="1132"/>
      <c r="S795" s="1132"/>
    </row>
    <row r="796" ht="15.75" customHeight="1">
      <c r="E796" s="259"/>
      <c r="L796" s="1132"/>
      <c r="M796" s="1132"/>
      <c r="N796" s="1132"/>
      <c r="O796" s="1132"/>
      <c r="P796" s="1132"/>
      <c r="Q796" s="1132"/>
      <c r="R796" s="1132"/>
      <c r="S796" s="1132"/>
    </row>
    <row r="797" ht="15.75" customHeight="1">
      <c r="E797" s="259"/>
      <c r="L797" s="1132"/>
      <c r="M797" s="1132"/>
      <c r="N797" s="1132"/>
      <c r="O797" s="1132"/>
      <c r="P797" s="1132"/>
      <c r="Q797" s="1132"/>
      <c r="R797" s="1132"/>
      <c r="S797" s="1132"/>
    </row>
    <row r="798" ht="15.75" customHeight="1">
      <c r="E798" s="259"/>
      <c r="L798" s="1132"/>
      <c r="M798" s="1132"/>
      <c r="N798" s="1132"/>
      <c r="O798" s="1132"/>
      <c r="P798" s="1132"/>
      <c r="Q798" s="1132"/>
      <c r="R798" s="1132"/>
      <c r="S798" s="1132"/>
    </row>
    <row r="799" ht="15.75" customHeight="1">
      <c r="E799" s="259"/>
      <c r="L799" s="1132"/>
      <c r="M799" s="1132"/>
      <c r="N799" s="1132"/>
      <c r="O799" s="1132"/>
      <c r="P799" s="1132"/>
      <c r="Q799" s="1132"/>
      <c r="R799" s="1132"/>
      <c r="S799" s="1132"/>
    </row>
    <row r="800" ht="15.75" customHeight="1">
      <c r="E800" s="259"/>
      <c r="L800" s="1132"/>
      <c r="M800" s="1132"/>
      <c r="N800" s="1132"/>
      <c r="O800" s="1132"/>
      <c r="P800" s="1132"/>
      <c r="Q800" s="1132"/>
      <c r="R800" s="1132"/>
      <c r="S800" s="1132"/>
    </row>
    <row r="801" ht="15.75" customHeight="1">
      <c r="E801" s="259"/>
      <c r="L801" s="1132"/>
      <c r="M801" s="1132"/>
      <c r="N801" s="1132"/>
      <c r="O801" s="1132"/>
      <c r="P801" s="1132"/>
      <c r="Q801" s="1132"/>
      <c r="R801" s="1132"/>
      <c r="S801" s="1132"/>
    </row>
    <row r="802" ht="15.75" customHeight="1">
      <c r="E802" s="259"/>
      <c r="L802" s="1132"/>
      <c r="M802" s="1132"/>
      <c r="N802" s="1132"/>
      <c r="O802" s="1132"/>
      <c r="P802" s="1132"/>
      <c r="Q802" s="1132"/>
      <c r="R802" s="1132"/>
      <c r="S802" s="1132"/>
    </row>
    <row r="803" ht="15.75" customHeight="1">
      <c r="E803" s="259"/>
      <c r="L803" s="1132"/>
      <c r="M803" s="1132"/>
      <c r="N803" s="1132"/>
      <c r="O803" s="1132"/>
      <c r="P803" s="1132"/>
      <c r="Q803" s="1132"/>
      <c r="R803" s="1132"/>
      <c r="S803" s="1132"/>
    </row>
    <row r="804" ht="15.75" customHeight="1">
      <c r="E804" s="259"/>
      <c r="L804" s="1132"/>
      <c r="M804" s="1132"/>
      <c r="N804" s="1132"/>
      <c r="O804" s="1132"/>
      <c r="P804" s="1132"/>
      <c r="Q804" s="1132"/>
      <c r="R804" s="1132"/>
      <c r="S804" s="1132"/>
    </row>
    <row r="805" ht="15.75" customHeight="1">
      <c r="E805" s="259"/>
      <c r="L805" s="1132"/>
      <c r="M805" s="1132"/>
      <c r="N805" s="1132"/>
      <c r="O805" s="1132"/>
      <c r="P805" s="1132"/>
      <c r="Q805" s="1132"/>
      <c r="R805" s="1132"/>
      <c r="S805" s="1132"/>
    </row>
    <row r="806" ht="15.75" customHeight="1">
      <c r="E806" s="259"/>
      <c r="L806" s="1132"/>
      <c r="M806" s="1132"/>
      <c r="N806" s="1132"/>
      <c r="O806" s="1132"/>
      <c r="P806" s="1132"/>
      <c r="Q806" s="1132"/>
      <c r="R806" s="1132"/>
      <c r="S806" s="1132"/>
    </row>
    <row r="807" ht="15.75" customHeight="1">
      <c r="E807" s="259"/>
      <c r="L807" s="1132"/>
      <c r="M807" s="1132"/>
      <c r="N807" s="1132"/>
      <c r="O807" s="1132"/>
      <c r="P807" s="1132"/>
      <c r="Q807" s="1132"/>
      <c r="R807" s="1132"/>
      <c r="S807" s="1132"/>
    </row>
    <row r="808" ht="15.75" customHeight="1">
      <c r="E808" s="259"/>
      <c r="L808" s="1132"/>
      <c r="M808" s="1132"/>
      <c r="N808" s="1132"/>
      <c r="O808" s="1132"/>
      <c r="P808" s="1132"/>
      <c r="Q808" s="1132"/>
      <c r="R808" s="1132"/>
      <c r="S808" s="1132"/>
    </row>
    <row r="809" ht="15.75" customHeight="1">
      <c r="E809" s="259"/>
      <c r="L809" s="1132"/>
      <c r="M809" s="1132"/>
      <c r="N809" s="1132"/>
      <c r="O809" s="1132"/>
      <c r="P809" s="1132"/>
      <c r="Q809" s="1132"/>
      <c r="R809" s="1132"/>
      <c r="S809" s="1132"/>
    </row>
    <row r="810" ht="15.75" customHeight="1">
      <c r="E810" s="259"/>
      <c r="L810" s="1132"/>
      <c r="M810" s="1132"/>
      <c r="N810" s="1132"/>
      <c r="O810" s="1132"/>
      <c r="P810" s="1132"/>
      <c r="Q810" s="1132"/>
      <c r="R810" s="1132"/>
      <c r="S810" s="1132"/>
    </row>
    <row r="811" ht="15.75" customHeight="1">
      <c r="E811" s="259"/>
      <c r="L811" s="1132"/>
      <c r="M811" s="1132"/>
      <c r="N811" s="1132"/>
      <c r="O811" s="1132"/>
      <c r="P811" s="1132"/>
      <c r="Q811" s="1132"/>
      <c r="R811" s="1132"/>
      <c r="S811" s="1132"/>
    </row>
    <row r="812" ht="15.75" customHeight="1">
      <c r="E812" s="259"/>
      <c r="L812" s="1132"/>
      <c r="M812" s="1132"/>
      <c r="N812" s="1132"/>
      <c r="O812" s="1132"/>
      <c r="P812" s="1132"/>
      <c r="Q812" s="1132"/>
      <c r="R812" s="1132"/>
      <c r="S812" s="1132"/>
    </row>
    <row r="813" ht="15.75" customHeight="1">
      <c r="E813" s="259"/>
      <c r="L813" s="1132"/>
      <c r="M813" s="1132"/>
      <c r="N813" s="1132"/>
      <c r="O813" s="1132"/>
      <c r="P813" s="1132"/>
      <c r="Q813" s="1132"/>
      <c r="R813" s="1132"/>
      <c r="S813" s="1132"/>
    </row>
    <row r="814" ht="15.75" customHeight="1">
      <c r="E814" s="259"/>
      <c r="L814" s="1132"/>
      <c r="M814" s="1132"/>
      <c r="N814" s="1132"/>
      <c r="O814" s="1132"/>
      <c r="P814" s="1132"/>
      <c r="Q814" s="1132"/>
      <c r="R814" s="1132"/>
      <c r="S814" s="1132"/>
    </row>
    <row r="815" ht="15.75" customHeight="1">
      <c r="E815" s="259"/>
      <c r="L815" s="1132"/>
      <c r="M815" s="1132"/>
      <c r="N815" s="1132"/>
      <c r="O815" s="1132"/>
      <c r="P815" s="1132"/>
      <c r="Q815" s="1132"/>
      <c r="R815" s="1132"/>
      <c r="S815" s="1132"/>
    </row>
    <row r="816" ht="15.75" customHeight="1">
      <c r="E816" s="259"/>
      <c r="L816" s="1132"/>
      <c r="M816" s="1132"/>
      <c r="N816" s="1132"/>
      <c r="O816" s="1132"/>
      <c r="P816" s="1132"/>
      <c r="Q816" s="1132"/>
      <c r="R816" s="1132"/>
      <c r="S816" s="1132"/>
    </row>
    <row r="817" ht="15.75" customHeight="1">
      <c r="E817" s="259"/>
      <c r="L817" s="1132"/>
      <c r="M817" s="1132"/>
      <c r="N817" s="1132"/>
      <c r="O817" s="1132"/>
      <c r="P817" s="1132"/>
      <c r="Q817" s="1132"/>
      <c r="R817" s="1132"/>
      <c r="S817" s="1132"/>
    </row>
    <row r="818" ht="15.75" customHeight="1">
      <c r="E818" s="259"/>
      <c r="L818" s="1132"/>
      <c r="M818" s="1132"/>
      <c r="N818" s="1132"/>
      <c r="O818" s="1132"/>
      <c r="P818" s="1132"/>
      <c r="Q818" s="1132"/>
      <c r="R818" s="1132"/>
      <c r="S818" s="1132"/>
    </row>
    <row r="819" ht="15.75" customHeight="1">
      <c r="E819" s="259"/>
      <c r="L819" s="1132"/>
      <c r="M819" s="1132"/>
      <c r="N819" s="1132"/>
      <c r="O819" s="1132"/>
      <c r="P819" s="1132"/>
      <c r="Q819" s="1132"/>
      <c r="R819" s="1132"/>
      <c r="S819" s="1132"/>
    </row>
    <row r="820" ht="15.75" customHeight="1">
      <c r="E820" s="259"/>
      <c r="L820" s="1132"/>
      <c r="M820" s="1132"/>
      <c r="N820" s="1132"/>
      <c r="O820" s="1132"/>
      <c r="P820" s="1132"/>
      <c r="Q820" s="1132"/>
      <c r="R820" s="1132"/>
      <c r="S820" s="1132"/>
    </row>
    <row r="821" ht="15.75" customHeight="1">
      <c r="E821" s="259"/>
      <c r="L821" s="1132"/>
      <c r="M821" s="1132"/>
      <c r="N821" s="1132"/>
      <c r="O821" s="1132"/>
      <c r="P821" s="1132"/>
      <c r="Q821" s="1132"/>
      <c r="R821" s="1132"/>
      <c r="S821" s="1132"/>
    </row>
    <row r="822" ht="15.75" customHeight="1">
      <c r="E822" s="259"/>
      <c r="L822" s="1132"/>
      <c r="M822" s="1132"/>
      <c r="N822" s="1132"/>
      <c r="O822" s="1132"/>
      <c r="P822" s="1132"/>
      <c r="Q822" s="1132"/>
      <c r="R822" s="1132"/>
      <c r="S822" s="1132"/>
    </row>
    <row r="823" ht="15.75" customHeight="1">
      <c r="E823" s="259"/>
      <c r="L823" s="1132"/>
      <c r="M823" s="1132"/>
      <c r="N823" s="1132"/>
      <c r="O823" s="1132"/>
      <c r="P823" s="1132"/>
      <c r="Q823" s="1132"/>
      <c r="R823" s="1132"/>
      <c r="S823" s="1132"/>
    </row>
    <row r="824" ht="15.75" customHeight="1">
      <c r="E824" s="259"/>
      <c r="L824" s="1132"/>
      <c r="M824" s="1132"/>
      <c r="N824" s="1132"/>
      <c r="O824" s="1132"/>
      <c r="P824" s="1132"/>
      <c r="Q824" s="1132"/>
      <c r="R824" s="1132"/>
      <c r="S824" s="1132"/>
    </row>
    <row r="825" ht="15.75" customHeight="1">
      <c r="E825" s="259"/>
      <c r="L825" s="1132"/>
      <c r="M825" s="1132"/>
      <c r="N825" s="1132"/>
      <c r="O825" s="1132"/>
      <c r="P825" s="1132"/>
      <c r="Q825" s="1132"/>
      <c r="R825" s="1132"/>
      <c r="S825" s="1132"/>
    </row>
    <row r="826" ht="15.75" customHeight="1">
      <c r="E826" s="259"/>
      <c r="L826" s="1132"/>
      <c r="M826" s="1132"/>
      <c r="N826" s="1132"/>
      <c r="O826" s="1132"/>
      <c r="P826" s="1132"/>
      <c r="Q826" s="1132"/>
      <c r="R826" s="1132"/>
      <c r="S826" s="1132"/>
    </row>
    <row r="827" ht="15.75" customHeight="1">
      <c r="E827" s="259"/>
      <c r="L827" s="1132"/>
      <c r="M827" s="1132"/>
      <c r="N827" s="1132"/>
      <c r="O827" s="1132"/>
      <c r="P827" s="1132"/>
      <c r="Q827" s="1132"/>
      <c r="R827" s="1132"/>
      <c r="S827" s="1132"/>
    </row>
    <row r="828" ht="15.75" customHeight="1">
      <c r="E828" s="259"/>
      <c r="L828" s="1132"/>
      <c r="M828" s="1132"/>
      <c r="N828" s="1132"/>
      <c r="O828" s="1132"/>
      <c r="P828" s="1132"/>
      <c r="Q828" s="1132"/>
      <c r="R828" s="1132"/>
      <c r="S828" s="1132"/>
    </row>
    <row r="829" ht="15.75" customHeight="1">
      <c r="E829" s="259"/>
      <c r="L829" s="1132"/>
      <c r="M829" s="1132"/>
      <c r="N829" s="1132"/>
      <c r="O829" s="1132"/>
      <c r="P829" s="1132"/>
      <c r="Q829" s="1132"/>
      <c r="R829" s="1132"/>
      <c r="S829" s="1132"/>
    </row>
    <row r="830" ht="15.75" customHeight="1">
      <c r="E830" s="259"/>
      <c r="L830" s="1132"/>
      <c r="M830" s="1132"/>
      <c r="N830" s="1132"/>
      <c r="O830" s="1132"/>
      <c r="P830" s="1132"/>
      <c r="Q830" s="1132"/>
      <c r="R830" s="1132"/>
      <c r="S830" s="1132"/>
    </row>
    <row r="831" ht="15.75" customHeight="1">
      <c r="E831" s="259"/>
      <c r="L831" s="1132"/>
      <c r="M831" s="1132"/>
      <c r="N831" s="1132"/>
      <c r="O831" s="1132"/>
      <c r="P831" s="1132"/>
      <c r="Q831" s="1132"/>
      <c r="R831" s="1132"/>
      <c r="S831" s="1132"/>
    </row>
    <row r="832" ht="15.75" customHeight="1">
      <c r="E832" s="259"/>
      <c r="L832" s="1132"/>
      <c r="M832" s="1132"/>
      <c r="N832" s="1132"/>
      <c r="O832" s="1132"/>
      <c r="P832" s="1132"/>
      <c r="Q832" s="1132"/>
      <c r="R832" s="1132"/>
      <c r="S832" s="1132"/>
    </row>
    <row r="833" ht="15.75" customHeight="1">
      <c r="E833" s="259"/>
      <c r="L833" s="1132"/>
      <c r="M833" s="1132"/>
      <c r="N833" s="1132"/>
      <c r="O833" s="1132"/>
      <c r="P833" s="1132"/>
      <c r="Q833" s="1132"/>
      <c r="R833" s="1132"/>
      <c r="S833" s="1132"/>
    </row>
    <row r="834" ht="15.75" customHeight="1">
      <c r="E834" s="259"/>
      <c r="L834" s="1132"/>
      <c r="M834" s="1132"/>
      <c r="N834" s="1132"/>
      <c r="O834" s="1132"/>
      <c r="P834" s="1132"/>
      <c r="Q834" s="1132"/>
      <c r="R834" s="1132"/>
      <c r="S834" s="1132"/>
    </row>
    <row r="835" ht="15.75" customHeight="1">
      <c r="E835" s="259"/>
      <c r="L835" s="1132"/>
      <c r="M835" s="1132"/>
      <c r="N835" s="1132"/>
      <c r="O835" s="1132"/>
      <c r="P835" s="1132"/>
      <c r="Q835" s="1132"/>
      <c r="R835" s="1132"/>
      <c r="S835" s="1132"/>
    </row>
    <row r="836" ht="15.75" customHeight="1">
      <c r="E836" s="259"/>
      <c r="L836" s="1132"/>
      <c r="M836" s="1132"/>
      <c r="N836" s="1132"/>
      <c r="O836" s="1132"/>
      <c r="P836" s="1132"/>
      <c r="Q836" s="1132"/>
      <c r="R836" s="1132"/>
      <c r="S836" s="1132"/>
    </row>
    <row r="837" ht="15.75" customHeight="1">
      <c r="E837" s="259"/>
      <c r="L837" s="1132"/>
      <c r="M837" s="1132"/>
      <c r="N837" s="1132"/>
      <c r="O837" s="1132"/>
      <c r="P837" s="1132"/>
      <c r="Q837" s="1132"/>
      <c r="R837" s="1132"/>
      <c r="S837" s="1132"/>
    </row>
    <row r="838" ht="15.75" customHeight="1">
      <c r="E838" s="259"/>
      <c r="L838" s="1132"/>
      <c r="M838" s="1132"/>
      <c r="N838" s="1132"/>
      <c r="O838" s="1132"/>
      <c r="P838" s="1132"/>
      <c r="Q838" s="1132"/>
      <c r="R838" s="1132"/>
      <c r="S838" s="1132"/>
    </row>
    <row r="839" ht="15.75" customHeight="1">
      <c r="E839" s="259"/>
      <c r="L839" s="1132"/>
      <c r="M839" s="1132"/>
      <c r="N839" s="1132"/>
      <c r="O839" s="1132"/>
      <c r="P839" s="1132"/>
      <c r="Q839" s="1132"/>
      <c r="R839" s="1132"/>
      <c r="S839" s="1132"/>
    </row>
    <row r="840" ht="15.75" customHeight="1">
      <c r="E840" s="259"/>
      <c r="L840" s="1132"/>
      <c r="M840" s="1132"/>
      <c r="N840" s="1132"/>
      <c r="O840" s="1132"/>
      <c r="P840" s="1132"/>
      <c r="Q840" s="1132"/>
      <c r="R840" s="1132"/>
      <c r="S840" s="1132"/>
    </row>
    <row r="841" ht="15.75" customHeight="1">
      <c r="E841" s="259"/>
      <c r="L841" s="1132"/>
      <c r="M841" s="1132"/>
      <c r="N841" s="1132"/>
      <c r="O841" s="1132"/>
      <c r="P841" s="1132"/>
      <c r="Q841" s="1132"/>
      <c r="R841" s="1132"/>
      <c r="S841" s="1132"/>
    </row>
    <row r="842" ht="15.75" customHeight="1">
      <c r="E842" s="259"/>
      <c r="L842" s="1132"/>
      <c r="M842" s="1132"/>
      <c r="N842" s="1132"/>
      <c r="O842" s="1132"/>
      <c r="P842" s="1132"/>
      <c r="Q842" s="1132"/>
      <c r="R842" s="1132"/>
      <c r="S842" s="1132"/>
    </row>
    <row r="843" ht="15.75" customHeight="1">
      <c r="E843" s="259"/>
      <c r="L843" s="1132"/>
      <c r="M843" s="1132"/>
      <c r="N843" s="1132"/>
      <c r="O843" s="1132"/>
      <c r="P843" s="1132"/>
      <c r="Q843" s="1132"/>
      <c r="R843" s="1132"/>
      <c r="S843" s="1132"/>
    </row>
    <row r="844" ht="15.75" customHeight="1">
      <c r="E844" s="259"/>
      <c r="L844" s="1132"/>
      <c r="M844" s="1132"/>
      <c r="N844" s="1132"/>
      <c r="O844" s="1132"/>
      <c r="P844" s="1132"/>
      <c r="Q844" s="1132"/>
      <c r="R844" s="1132"/>
      <c r="S844" s="1132"/>
    </row>
    <row r="845" ht="15.75" customHeight="1">
      <c r="E845" s="259"/>
      <c r="L845" s="1132"/>
      <c r="M845" s="1132"/>
      <c r="N845" s="1132"/>
      <c r="O845" s="1132"/>
      <c r="P845" s="1132"/>
      <c r="Q845" s="1132"/>
      <c r="R845" s="1132"/>
      <c r="S845" s="1132"/>
    </row>
    <row r="846" ht="15.75" customHeight="1">
      <c r="E846" s="259"/>
      <c r="L846" s="1132"/>
      <c r="M846" s="1132"/>
      <c r="N846" s="1132"/>
      <c r="O846" s="1132"/>
      <c r="P846" s="1132"/>
      <c r="Q846" s="1132"/>
      <c r="R846" s="1132"/>
      <c r="S846" s="1132"/>
    </row>
    <row r="847" ht="15.75" customHeight="1">
      <c r="E847" s="259"/>
      <c r="L847" s="1132"/>
      <c r="M847" s="1132"/>
      <c r="N847" s="1132"/>
      <c r="O847" s="1132"/>
      <c r="P847" s="1132"/>
      <c r="Q847" s="1132"/>
      <c r="R847" s="1132"/>
      <c r="S847" s="1132"/>
    </row>
    <row r="848" ht="15.75" customHeight="1">
      <c r="E848" s="259"/>
      <c r="L848" s="1132"/>
      <c r="M848" s="1132"/>
      <c r="N848" s="1132"/>
      <c r="O848" s="1132"/>
      <c r="P848" s="1132"/>
      <c r="Q848" s="1132"/>
      <c r="R848" s="1132"/>
      <c r="S848" s="1132"/>
    </row>
    <row r="849" ht="15.75" customHeight="1">
      <c r="E849" s="259"/>
      <c r="L849" s="1132"/>
      <c r="M849" s="1132"/>
      <c r="N849" s="1132"/>
      <c r="O849" s="1132"/>
      <c r="P849" s="1132"/>
      <c r="Q849" s="1132"/>
      <c r="R849" s="1132"/>
      <c r="S849" s="1132"/>
    </row>
    <row r="850" ht="15.75" customHeight="1">
      <c r="E850" s="259"/>
      <c r="L850" s="1132"/>
      <c r="M850" s="1132"/>
      <c r="N850" s="1132"/>
      <c r="O850" s="1132"/>
      <c r="P850" s="1132"/>
      <c r="Q850" s="1132"/>
      <c r="R850" s="1132"/>
      <c r="S850" s="1132"/>
    </row>
    <row r="851" ht="15.75" customHeight="1">
      <c r="E851" s="259"/>
      <c r="L851" s="1132"/>
      <c r="M851" s="1132"/>
      <c r="N851" s="1132"/>
      <c r="O851" s="1132"/>
      <c r="P851" s="1132"/>
      <c r="Q851" s="1132"/>
      <c r="R851" s="1132"/>
      <c r="S851" s="1132"/>
    </row>
    <row r="852" ht="15.75" customHeight="1">
      <c r="E852" s="259"/>
      <c r="L852" s="1132"/>
      <c r="M852" s="1132"/>
      <c r="N852" s="1132"/>
      <c r="O852" s="1132"/>
      <c r="P852" s="1132"/>
      <c r="Q852" s="1132"/>
      <c r="R852" s="1132"/>
      <c r="S852" s="1132"/>
    </row>
    <row r="853" ht="15.75" customHeight="1">
      <c r="E853" s="259"/>
      <c r="L853" s="1132"/>
      <c r="M853" s="1132"/>
      <c r="N853" s="1132"/>
      <c r="O853" s="1132"/>
      <c r="P853" s="1132"/>
      <c r="Q853" s="1132"/>
      <c r="R853" s="1132"/>
      <c r="S853" s="1132"/>
    </row>
    <row r="854" ht="15.75" customHeight="1">
      <c r="E854" s="259"/>
      <c r="L854" s="1132"/>
      <c r="M854" s="1132"/>
      <c r="N854" s="1132"/>
      <c r="O854" s="1132"/>
      <c r="P854" s="1132"/>
      <c r="Q854" s="1132"/>
      <c r="R854" s="1132"/>
      <c r="S854" s="1132"/>
    </row>
    <row r="855" ht="15.75" customHeight="1">
      <c r="E855" s="259"/>
      <c r="L855" s="1132"/>
      <c r="M855" s="1132"/>
      <c r="N855" s="1132"/>
      <c r="O855" s="1132"/>
      <c r="P855" s="1132"/>
      <c r="Q855" s="1132"/>
      <c r="R855" s="1132"/>
      <c r="S855" s="1132"/>
    </row>
    <row r="856" ht="15.75" customHeight="1">
      <c r="E856" s="259"/>
      <c r="L856" s="1132"/>
      <c r="M856" s="1132"/>
      <c r="N856" s="1132"/>
      <c r="O856" s="1132"/>
      <c r="P856" s="1132"/>
      <c r="Q856" s="1132"/>
      <c r="R856" s="1132"/>
      <c r="S856" s="1132"/>
    </row>
    <row r="857" ht="15.75" customHeight="1">
      <c r="E857" s="259"/>
      <c r="L857" s="1132"/>
      <c r="M857" s="1132"/>
      <c r="N857" s="1132"/>
      <c r="O857" s="1132"/>
      <c r="P857" s="1132"/>
      <c r="Q857" s="1132"/>
      <c r="R857" s="1132"/>
      <c r="S857" s="1132"/>
    </row>
    <row r="858" ht="15.75" customHeight="1">
      <c r="E858" s="259"/>
      <c r="L858" s="1132"/>
      <c r="M858" s="1132"/>
      <c r="N858" s="1132"/>
      <c r="O858" s="1132"/>
      <c r="P858" s="1132"/>
      <c r="Q858" s="1132"/>
      <c r="R858" s="1132"/>
      <c r="S858" s="1132"/>
    </row>
    <row r="859" ht="15.75" customHeight="1">
      <c r="E859" s="259"/>
      <c r="L859" s="1132"/>
      <c r="M859" s="1132"/>
      <c r="N859" s="1132"/>
      <c r="O859" s="1132"/>
      <c r="P859" s="1132"/>
      <c r="Q859" s="1132"/>
      <c r="R859" s="1132"/>
      <c r="S859" s="1132"/>
    </row>
    <row r="860" ht="15.75" customHeight="1">
      <c r="E860" s="259"/>
      <c r="L860" s="1132"/>
      <c r="M860" s="1132"/>
      <c r="N860" s="1132"/>
      <c r="O860" s="1132"/>
      <c r="P860" s="1132"/>
      <c r="Q860" s="1132"/>
      <c r="R860" s="1132"/>
      <c r="S860" s="1132"/>
    </row>
    <row r="861" ht="15.75" customHeight="1">
      <c r="E861" s="259"/>
      <c r="L861" s="1132"/>
      <c r="M861" s="1132"/>
      <c r="N861" s="1132"/>
      <c r="O861" s="1132"/>
      <c r="P861" s="1132"/>
      <c r="Q861" s="1132"/>
      <c r="R861" s="1132"/>
      <c r="S861" s="1132"/>
    </row>
    <row r="862" ht="15.75" customHeight="1">
      <c r="E862" s="259"/>
      <c r="L862" s="1132"/>
      <c r="M862" s="1132"/>
      <c r="N862" s="1132"/>
      <c r="O862" s="1132"/>
      <c r="P862" s="1132"/>
      <c r="Q862" s="1132"/>
      <c r="R862" s="1132"/>
      <c r="S862" s="1132"/>
    </row>
    <row r="863" ht="15.75" customHeight="1">
      <c r="E863" s="259"/>
      <c r="L863" s="1132"/>
      <c r="M863" s="1132"/>
      <c r="N863" s="1132"/>
      <c r="O863" s="1132"/>
      <c r="P863" s="1132"/>
      <c r="Q863" s="1132"/>
      <c r="R863" s="1132"/>
      <c r="S863" s="1132"/>
    </row>
    <row r="864" ht="15.75" customHeight="1">
      <c r="E864" s="259"/>
      <c r="L864" s="1132"/>
      <c r="M864" s="1132"/>
      <c r="N864" s="1132"/>
      <c r="O864" s="1132"/>
      <c r="P864" s="1132"/>
      <c r="Q864" s="1132"/>
      <c r="R864" s="1132"/>
      <c r="S864" s="1132"/>
    </row>
    <row r="865" ht="15.75" customHeight="1">
      <c r="E865" s="259"/>
      <c r="L865" s="1132"/>
      <c r="M865" s="1132"/>
      <c r="N865" s="1132"/>
      <c r="O865" s="1132"/>
      <c r="P865" s="1132"/>
      <c r="Q865" s="1132"/>
      <c r="R865" s="1132"/>
      <c r="S865" s="1132"/>
    </row>
    <row r="866" ht="15.75" customHeight="1">
      <c r="E866" s="259"/>
      <c r="L866" s="1132"/>
      <c r="M866" s="1132"/>
      <c r="N866" s="1132"/>
      <c r="O866" s="1132"/>
      <c r="P866" s="1132"/>
      <c r="Q866" s="1132"/>
      <c r="R866" s="1132"/>
      <c r="S866" s="1132"/>
    </row>
    <row r="867" ht="15.75" customHeight="1">
      <c r="E867" s="259"/>
      <c r="L867" s="1132"/>
      <c r="M867" s="1132"/>
      <c r="N867" s="1132"/>
      <c r="O867" s="1132"/>
      <c r="P867" s="1132"/>
      <c r="Q867" s="1132"/>
      <c r="R867" s="1132"/>
      <c r="S867" s="1132"/>
    </row>
    <row r="868" ht="15.75" customHeight="1">
      <c r="E868" s="259"/>
      <c r="L868" s="1132"/>
      <c r="M868" s="1132"/>
      <c r="N868" s="1132"/>
      <c r="O868" s="1132"/>
      <c r="P868" s="1132"/>
      <c r="Q868" s="1132"/>
      <c r="R868" s="1132"/>
      <c r="S868" s="1132"/>
    </row>
    <row r="869" ht="15.75" customHeight="1">
      <c r="E869" s="259"/>
      <c r="L869" s="1132"/>
      <c r="M869" s="1132"/>
      <c r="N869" s="1132"/>
      <c r="O869" s="1132"/>
      <c r="P869" s="1132"/>
      <c r="Q869" s="1132"/>
      <c r="R869" s="1132"/>
      <c r="S869" s="1132"/>
    </row>
    <row r="870" ht="15.75" customHeight="1">
      <c r="E870" s="259"/>
      <c r="L870" s="1132"/>
      <c r="M870" s="1132"/>
      <c r="N870" s="1132"/>
      <c r="O870" s="1132"/>
      <c r="P870" s="1132"/>
      <c r="Q870" s="1132"/>
      <c r="R870" s="1132"/>
      <c r="S870" s="1132"/>
    </row>
    <row r="871" ht="15.75" customHeight="1">
      <c r="E871" s="259"/>
      <c r="L871" s="1132"/>
      <c r="M871" s="1132"/>
      <c r="N871" s="1132"/>
      <c r="O871" s="1132"/>
      <c r="P871" s="1132"/>
      <c r="Q871" s="1132"/>
      <c r="R871" s="1132"/>
      <c r="S871" s="1132"/>
    </row>
    <row r="872" ht="15.75" customHeight="1">
      <c r="E872" s="259"/>
      <c r="L872" s="1132"/>
      <c r="M872" s="1132"/>
      <c r="N872" s="1132"/>
      <c r="O872" s="1132"/>
      <c r="P872" s="1132"/>
      <c r="Q872" s="1132"/>
      <c r="R872" s="1132"/>
      <c r="S872" s="1132"/>
    </row>
    <row r="873" ht="15.75" customHeight="1">
      <c r="E873" s="259"/>
      <c r="L873" s="1132"/>
      <c r="M873" s="1132"/>
      <c r="N873" s="1132"/>
      <c r="O873" s="1132"/>
      <c r="P873" s="1132"/>
      <c r="Q873" s="1132"/>
      <c r="R873" s="1132"/>
      <c r="S873" s="1132"/>
    </row>
    <row r="874" ht="15.75" customHeight="1">
      <c r="E874" s="259"/>
      <c r="L874" s="1132"/>
      <c r="M874" s="1132"/>
      <c r="N874" s="1132"/>
      <c r="O874" s="1132"/>
      <c r="P874" s="1132"/>
      <c r="Q874" s="1132"/>
      <c r="R874" s="1132"/>
      <c r="S874" s="1132"/>
    </row>
    <row r="875" ht="15.75" customHeight="1">
      <c r="E875" s="259"/>
      <c r="L875" s="1132"/>
      <c r="M875" s="1132"/>
      <c r="N875" s="1132"/>
      <c r="O875" s="1132"/>
      <c r="P875" s="1132"/>
      <c r="Q875" s="1132"/>
      <c r="R875" s="1132"/>
      <c r="S875" s="1132"/>
    </row>
    <row r="876" ht="15.75" customHeight="1">
      <c r="E876" s="259"/>
      <c r="L876" s="1132"/>
      <c r="M876" s="1132"/>
      <c r="N876" s="1132"/>
      <c r="O876" s="1132"/>
      <c r="P876" s="1132"/>
      <c r="Q876" s="1132"/>
      <c r="R876" s="1132"/>
      <c r="S876" s="1132"/>
    </row>
    <row r="877" ht="15.75" customHeight="1">
      <c r="E877" s="259"/>
      <c r="L877" s="1132"/>
      <c r="M877" s="1132"/>
      <c r="N877" s="1132"/>
      <c r="O877" s="1132"/>
      <c r="P877" s="1132"/>
      <c r="Q877" s="1132"/>
      <c r="R877" s="1132"/>
      <c r="S877" s="1132"/>
    </row>
    <row r="878" ht="15.75" customHeight="1">
      <c r="E878" s="259"/>
      <c r="L878" s="1132"/>
      <c r="M878" s="1132"/>
      <c r="N878" s="1132"/>
      <c r="O878" s="1132"/>
      <c r="P878" s="1132"/>
      <c r="Q878" s="1132"/>
      <c r="R878" s="1132"/>
      <c r="S878" s="1132"/>
    </row>
    <row r="879" ht="15.75" customHeight="1">
      <c r="E879" s="259"/>
      <c r="L879" s="1132"/>
      <c r="M879" s="1132"/>
      <c r="N879" s="1132"/>
      <c r="O879" s="1132"/>
      <c r="P879" s="1132"/>
      <c r="Q879" s="1132"/>
      <c r="R879" s="1132"/>
      <c r="S879" s="1132"/>
    </row>
    <row r="880" ht="15.75" customHeight="1">
      <c r="E880" s="259"/>
      <c r="L880" s="1132"/>
      <c r="M880" s="1132"/>
      <c r="N880" s="1132"/>
      <c r="O880" s="1132"/>
      <c r="P880" s="1132"/>
      <c r="Q880" s="1132"/>
      <c r="R880" s="1132"/>
      <c r="S880" s="1132"/>
    </row>
    <row r="881" ht="15.75" customHeight="1">
      <c r="E881" s="259"/>
      <c r="L881" s="1132"/>
      <c r="M881" s="1132"/>
      <c r="N881" s="1132"/>
      <c r="O881" s="1132"/>
      <c r="P881" s="1132"/>
      <c r="Q881" s="1132"/>
      <c r="R881" s="1132"/>
      <c r="S881" s="1132"/>
    </row>
    <row r="882" ht="15.75" customHeight="1">
      <c r="E882" s="259"/>
      <c r="L882" s="1132"/>
      <c r="M882" s="1132"/>
      <c r="N882" s="1132"/>
      <c r="O882" s="1132"/>
      <c r="P882" s="1132"/>
      <c r="Q882" s="1132"/>
      <c r="R882" s="1132"/>
      <c r="S882" s="1132"/>
    </row>
    <row r="883" ht="15.75" customHeight="1">
      <c r="E883" s="259"/>
      <c r="L883" s="1132"/>
      <c r="M883" s="1132"/>
      <c r="N883" s="1132"/>
      <c r="O883" s="1132"/>
      <c r="P883" s="1132"/>
      <c r="Q883" s="1132"/>
      <c r="R883" s="1132"/>
      <c r="S883" s="1132"/>
    </row>
    <row r="884" ht="15.75" customHeight="1">
      <c r="E884" s="259"/>
      <c r="L884" s="1132"/>
      <c r="M884" s="1132"/>
      <c r="N884" s="1132"/>
      <c r="O884" s="1132"/>
      <c r="P884" s="1132"/>
      <c r="Q884" s="1132"/>
      <c r="R884" s="1132"/>
      <c r="S884" s="1132"/>
    </row>
    <row r="885" ht="15.75" customHeight="1">
      <c r="E885" s="259"/>
      <c r="L885" s="1132"/>
      <c r="M885" s="1132"/>
      <c r="N885" s="1132"/>
      <c r="O885" s="1132"/>
      <c r="P885" s="1132"/>
      <c r="Q885" s="1132"/>
      <c r="R885" s="1132"/>
      <c r="S885" s="1132"/>
    </row>
    <row r="886" ht="15.75" customHeight="1">
      <c r="E886" s="259"/>
      <c r="L886" s="1132"/>
      <c r="M886" s="1132"/>
      <c r="N886" s="1132"/>
      <c r="O886" s="1132"/>
      <c r="P886" s="1132"/>
      <c r="Q886" s="1132"/>
      <c r="R886" s="1132"/>
      <c r="S886" s="1132"/>
    </row>
    <row r="887" ht="15.75" customHeight="1">
      <c r="E887" s="259"/>
      <c r="L887" s="1132"/>
      <c r="M887" s="1132"/>
      <c r="N887" s="1132"/>
      <c r="O887" s="1132"/>
      <c r="P887" s="1132"/>
      <c r="Q887" s="1132"/>
      <c r="R887" s="1132"/>
      <c r="S887" s="1132"/>
    </row>
    <row r="888" ht="15.75" customHeight="1">
      <c r="E888" s="259"/>
      <c r="L888" s="1132"/>
      <c r="M888" s="1132"/>
      <c r="N888" s="1132"/>
      <c r="O888" s="1132"/>
      <c r="P888" s="1132"/>
      <c r="Q888" s="1132"/>
      <c r="R888" s="1132"/>
      <c r="S888" s="1132"/>
    </row>
    <row r="889" ht="15.75" customHeight="1">
      <c r="E889" s="259"/>
      <c r="L889" s="1132"/>
      <c r="M889" s="1132"/>
      <c r="N889" s="1132"/>
      <c r="O889" s="1132"/>
      <c r="P889" s="1132"/>
      <c r="Q889" s="1132"/>
      <c r="R889" s="1132"/>
      <c r="S889" s="1132"/>
    </row>
    <row r="890" ht="15.75" customHeight="1">
      <c r="E890" s="259"/>
      <c r="L890" s="1132"/>
      <c r="M890" s="1132"/>
      <c r="N890" s="1132"/>
      <c r="O890" s="1132"/>
      <c r="P890" s="1132"/>
      <c r="Q890" s="1132"/>
      <c r="R890" s="1132"/>
      <c r="S890" s="1132"/>
    </row>
    <row r="891" ht="15.75" customHeight="1">
      <c r="E891" s="259"/>
      <c r="L891" s="1132"/>
      <c r="M891" s="1132"/>
      <c r="N891" s="1132"/>
      <c r="O891" s="1132"/>
      <c r="P891" s="1132"/>
      <c r="Q891" s="1132"/>
      <c r="R891" s="1132"/>
      <c r="S891" s="1132"/>
    </row>
    <row r="892" ht="15.75" customHeight="1">
      <c r="E892" s="259"/>
      <c r="L892" s="1132"/>
      <c r="M892" s="1132"/>
      <c r="N892" s="1132"/>
      <c r="O892" s="1132"/>
      <c r="P892" s="1132"/>
      <c r="Q892" s="1132"/>
      <c r="R892" s="1132"/>
      <c r="S892" s="1132"/>
    </row>
    <row r="893" ht="15.75" customHeight="1">
      <c r="E893" s="259"/>
      <c r="L893" s="1132"/>
      <c r="M893" s="1132"/>
      <c r="N893" s="1132"/>
      <c r="O893" s="1132"/>
      <c r="P893" s="1132"/>
      <c r="Q893" s="1132"/>
      <c r="R893" s="1132"/>
      <c r="S893" s="1132"/>
    </row>
    <row r="894" ht="15.75" customHeight="1">
      <c r="E894" s="259"/>
      <c r="L894" s="1132"/>
      <c r="M894" s="1132"/>
      <c r="N894" s="1132"/>
      <c r="O894" s="1132"/>
      <c r="P894" s="1132"/>
      <c r="Q894" s="1132"/>
      <c r="R894" s="1132"/>
      <c r="S894" s="1132"/>
    </row>
    <row r="895" ht="15.75" customHeight="1">
      <c r="E895" s="259"/>
      <c r="L895" s="1132"/>
      <c r="M895" s="1132"/>
      <c r="N895" s="1132"/>
      <c r="O895" s="1132"/>
      <c r="P895" s="1132"/>
      <c r="Q895" s="1132"/>
      <c r="R895" s="1132"/>
      <c r="S895" s="1132"/>
    </row>
    <row r="896" ht="15.75" customHeight="1">
      <c r="E896" s="259"/>
      <c r="L896" s="1132"/>
      <c r="M896" s="1132"/>
      <c r="N896" s="1132"/>
      <c r="O896" s="1132"/>
      <c r="P896" s="1132"/>
      <c r="Q896" s="1132"/>
      <c r="R896" s="1132"/>
      <c r="S896" s="1132"/>
    </row>
    <row r="897" ht="15.75" customHeight="1">
      <c r="E897" s="259"/>
      <c r="L897" s="1132"/>
      <c r="M897" s="1132"/>
      <c r="N897" s="1132"/>
      <c r="O897" s="1132"/>
      <c r="P897" s="1132"/>
      <c r="Q897" s="1132"/>
      <c r="R897" s="1132"/>
      <c r="S897" s="1132"/>
    </row>
    <row r="898" ht="15.75" customHeight="1">
      <c r="E898" s="259"/>
      <c r="L898" s="1132"/>
      <c r="M898" s="1132"/>
      <c r="N898" s="1132"/>
      <c r="O898" s="1132"/>
      <c r="P898" s="1132"/>
      <c r="Q898" s="1132"/>
      <c r="R898" s="1132"/>
      <c r="S898" s="1132"/>
    </row>
    <row r="899" ht="15.75" customHeight="1">
      <c r="E899" s="259"/>
      <c r="L899" s="1132"/>
      <c r="M899" s="1132"/>
      <c r="N899" s="1132"/>
      <c r="O899" s="1132"/>
      <c r="P899" s="1132"/>
      <c r="Q899" s="1132"/>
      <c r="R899" s="1132"/>
      <c r="S899" s="1132"/>
    </row>
    <row r="900" ht="15.75" customHeight="1">
      <c r="E900" s="259"/>
      <c r="L900" s="1132"/>
      <c r="M900" s="1132"/>
      <c r="N900" s="1132"/>
      <c r="O900" s="1132"/>
      <c r="P900" s="1132"/>
      <c r="Q900" s="1132"/>
      <c r="R900" s="1132"/>
      <c r="S900" s="1132"/>
    </row>
    <row r="901" ht="15.75" customHeight="1">
      <c r="E901" s="259"/>
      <c r="L901" s="1132"/>
      <c r="M901" s="1132"/>
      <c r="N901" s="1132"/>
      <c r="O901" s="1132"/>
      <c r="P901" s="1132"/>
      <c r="Q901" s="1132"/>
      <c r="R901" s="1132"/>
      <c r="S901" s="1132"/>
    </row>
    <row r="902" ht="15.75" customHeight="1">
      <c r="E902" s="259"/>
      <c r="L902" s="1132"/>
      <c r="M902" s="1132"/>
      <c r="N902" s="1132"/>
      <c r="O902" s="1132"/>
      <c r="P902" s="1132"/>
      <c r="Q902" s="1132"/>
      <c r="R902" s="1132"/>
      <c r="S902" s="1132"/>
    </row>
    <row r="903" ht="15.75" customHeight="1">
      <c r="E903" s="259"/>
      <c r="L903" s="1132"/>
      <c r="M903" s="1132"/>
      <c r="N903" s="1132"/>
      <c r="O903" s="1132"/>
      <c r="P903" s="1132"/>
      <c r="Q903" s="1132"/>
      <c r="R903" s="1132"/>
      <c r="S903" s="1132"/>
    </row>
    <row r="904" ht="15.75" customHeight="1">
      <c r="E904" s="259"/>
      <c r="L904" s="1132"/>
      <c r="M904" s="1132"/>
      <c r="N904" s="1132"/>
      <c r="O904" s="1132"/>
      <c r="P904" s="1132"/>
      <c r="Q904" s="1132"/>
      <c r="R904" s="1132"/>
      <c r="S904" s="1132"/>
    </row>
    <row r="905" ht="15.75" customHeight="1">
      <c r="E905" s="259"/>
      <c r="L905" s="1132"/>
      <c r="M905" s="1132"/>
      <c r="N905" s="1132"/>
      <c r="O905" s="1132"/>
      <c r="P905" s="1132"/>
      <c r="Q905" s="1132"/>
      <c r="R905" s="1132"/>
      <c r="S905" s="1132"/>
    </row>
    <row r="906" ht="15.75" customHeight="1">
      <c r="E906" s="259"/>
      <c r="L906" s="1132"/>
      <c r="M906" s="1132"/>
      <c r="N906" s="1132"/>
      <c r="O906" s="1132"/>
      <c r="P906" s="1132"/>
      <c r="Q906" s="1132"/>
      <c r="R906" s="1132"/>
      <c r="S906" s="1132"/>
    </row>
    <row r="907" ht="15.75" customHeight="1">
      <c r="E907" s="259"/>
      <c r="L907" s="1132"/>
      <c r="M907" s="1132"/>
      <c r="N907" s="1132"/>
      <c r="O907" s="1132"/>
      <c r="P907" s="1132"/>
      <c r="Q907" s="1132"/>
      <c r="R907" s="1132"/>
      <c r="S907" s="1132"/>
    </row>
    <row r="908" ht="15.75" customHeight="1">
      <c r="E908" s="259"/>
      <c r="L908" s="1132"/>
      <c r="M908" s="1132"/>
      <c r="N908" s="1132"/>
      <c r="O908" s="1132"/>
      <c r="P908" s="1132"/>
      <c r="Q908" s="1132"/>
      <c r="R908" s="1132"/>
      <c r="S908" s="1132"/>
    </row>
    <row r="909" ht="15.75" customHeight="1">
      <c r="E909" s="259"/>
      <c r="L909" s="1132"/>
      <c r="M909" s="1132"/>
      <c r="N909" s="1132"/>
      <c r="O909" s="1132"/>
      <c r="P909" s="1132"/>
      <c r="Q909" s="1132"/>
      <c r="R909" s="1132"/>
      <c r="S909" s="1132"/>
    </row>
    <row r="910" ht="15.75" customHeight="1">
      <c r="E910" s="259"/>
      <c r="L910" s="1132"/>
      <c r="M910" s="1132"/>
      <c r="N910" s="1132"/>
      <c r="O910" s="1132"/>
      <c r="P910" s="1132"/>
      <c r="Q910" s="1132"/>
      <c r="R910" s="1132"/>
      <c r="S910" s="1132"/>
    </row>
    <row r="911" ht="15.75" customHeight="1">
      <c r="E911" s="259"/>
      <c r="L911" s="1132"/>
      <c r="M911" s="1132"/>
      <c r="N911" s="1132"/>
      <c r="O911" s="1132"/>
      <c r="P911" s="1132"/>
      <c r="Q911" s="1132"/>
      <c r="R911" s="1132"/>
      <c r="S911" s="1132"/>
    </row>
    <row r="912" ht="15.75" customHeight="1">
      <c r="E912" s="259"/>
      <c r="L912" s="1132"/>
      <c r="M912" s="1132"/>
      <c r="N912" s="1132"/>
      <c r="O912" s="1132"/>
      <c r="P912" s="1132"/>
      <c r="Q912" s="1132"/>
      <c r="R912" s="1132"/>
      <c r="S912" s="1132"/>
    </row>
    <row r="913" ht="15.75" customHeight="1">
      <c r="E913" s="259"/>
      <c r="L913" s="1132"/>
      <c r="M913" s="1132"/>
      <c r="N913" s="1132"/>
      <c r="O913" s="1132"/>
      <c r="P913" s="1132"/>
      <c r="Q913" s="1132"/>
      <c r="R913" s="1132"/>
      <c r="S913" s="1132"/>
    </row>
    <row r="914" ht="15.75" customHeight="1">
      <c r="E914" s="259"/>
      <c r="L914" s="1132"/>
      <c r="M914" s="1132"/>
      <c r="N914" s="1132"/>
      <c r="O914" s="1132"/>
      <c r="P914" s="1132"/>
      <c r="Q914" s="1132"/>
      <c r="R914" s="1132"/>
      <c r="S914" s="1132"/>
    </row>
    <row r="915" ht="15.75" customHeight="1">
      <c r="E915" s="259"/>
      <c r="L915" s="1132"/>
      <c r="M915" s="1132"/>
      <c r="N915" s="1132"/>
      <c r="O915" s="1132"/>
      <c r="P915" s="1132"/>
      <c r="Q915" s="1132"/>
      <c r="R915" s="1132"/>
      <c r="S915" s="1132"/>
    </row>
    <row r="916" ht="15.75" customHeight="1">
      <c r="E916" s="259"/>
      <c r="L916" s="1132"/>
      <c r="M916" s="1132"/>
      <c r="N916" s="1132"/>
      <c r="O916" s="1132"/>
      <c r="P916" s="1132"/>
      <c r="Q916" s="1132"/>
      <c r="R916" s="1132"/>
      <c r="S916" s="1132"/>
    </row>
    <row r="917" ht="15.75" customHeight="1">
      <c r="E917" s="259"/>
      <c r="L917" s="1132"/>
      <c r="M917" s="1132"/>
      <c r="N917" s="1132"/>
      <c r="O917" s="1132"/>
      <c r="P917" s="1132"/>
      <c r="Q917" s="1132"/>
      <c r="R917" s="1132"/>
      <c r="S917" s="1132"/>
    </row>
    <row r="918" ht="15.75" customHeight="1">
      <c r="E918" s="259"/>
      <c r="L918" s="1132"/>
      <c r="M918" s="1132"/>
      <c r="N918" s="1132"/>
      <c r="O918" s="1132"/>
      <c r="P918" s="1132"/>
      <c r="Q918" s="1132"/>
      <c r="R918" s="1132"/>
      <c r="S918" s="1132"/>
    </row>
    <row r="919" ht="15.75" customHeight="1">
      <c r="E919" s="259"/>
      <c r="L919" s="1132"/>
      <c r="M919" s="1132"/>
      <c r="N919" s="1132"/>
      <c r="O919" s="1132"/>
      <c r="P919" s="1132"/>
      <c r="Q919" s="1132"/>
      <c r="R919" s="1132"/>
      <c r="S919" s="1132"/>
    </row>
    <row r="920" ht="15.75" customHeight="1">
      <c r="E920" s="259"/>
      <c r="L920" s="1132"/>
      <c r="M920" s="1132"/>
      <c r="N920" s="1132"/>
      <c r="O920" s="1132"/>
      <c r="P920" s="1132"/>
      <c r="Q920" s="1132"/>
      <c r="R920" s="1132"/>
      <c r="S920" s="1132"/>
    </row>
    <row r="921" ht="15.75" customHeight="1">
      <c r="E921" s="259"/>
      <c r="L921" s="1132"/>
      <c r="M921" s="1132"/>
      <c r="N921" s="1132"/>
      <c r="O921" s="1132"/>
      <c r="P921" s="1132"/>
      <c r="Q921" s="1132"/>
      <c r="R921" s="1132"/>
      <c r="S921" s="1132"/>
    </row>
    <row r="922" ht="15.75" customHeight="1">
      <c r="E922" s="259"/>
      <c r="L922" s="1132"/>
      <c r="M922" s="1132"/>
      <c r="N922" s="1132"/>
      <c r="O922" s="1132"/>
      <c r="P922" s="1132"/>
      <c r="Q922" s="1132"/>
      <c r="R922" s="1132"/>
      <c r="S922" s="1132"/>
    </row>
    <row r="923" ht="15.75" customHeight="1">
      <c r="E923" s="259"/>
      <c r="L923" s="1132"/>
      <c r="M923" s="1132"/>
      <c r="N923" s="1132"/>
      <c r="O923" s="1132"/>
      <c r="P923" s="1132"/>
      <c r="Q923" s="1132"/>
      <c r="R923" s="1132"/>
      <c r="S923" s="1132"/>
    </row>
    <row r="924" ht="15.75" customHeight="1">
      <c r="E924" s="259"/>
      <c r="L924" s="1132"/>
      <c r="M924" s="1132"/>
      <c r="N924" s="1132"/>
      <c r="O924" s="1132"/>
      <c r="P924" s="1132"/>
      <c r="Q924" s="1132"/>
      <c r="R924" s="1132"/>
      <c r="S924" s="1132"/>
    </row>
    <row r="925" ht="15.75" customHeight="1">
      <c r="E925" s="259"/>
      <c r="L925" s="1132"/>
      <c r="M925" s="1132"/>
      <c r="N925" s="1132"/>
      <c r="O925" s="1132"/>
      <c r="P925" s="1132"/>
      <c r="Q925" s="1132"/>
      <c r="R925" s="1132"/>
      <c r="S925" s="1132"/>
    </row>
    <row r="926" ht="15.75" customHeight="1">
      <c r="E926" s="259"/>
      <c r="L926" s="1132"/>
      <c r="M926" s="1132"/>
      <c r="N926" s="1132"/>
      <c r="O926" s="1132"/>
      <c r="P926" s="1132"/>
      <c r="Q926" s="1132"/>
      <c r="R926" s="1132"/>
      <c r="S926" s="1132"/>
    </row>
    <row r="927" ht="15.75" customHeight="1">
      <c r="E927" s="259"/>
      <c r="L927" s="1132"/>
      <c r="M927" s="1132"/>
      <c r="N927" s="1132"/>
      <c r="O927" s="1132"/>
      <c r="P927" s="1132"/>
      <c r="Q927" s="1132"/>
      <c r="R927" s="1132"/>
      <c r="S927" s="1132"/>
    </row>
    <row r="928" ht="15.75" customHeight="1">
      <c r="E928" s="259"/>
      <c r="L928" s="1132"/>
      <c r="M928" s="1132"/>
      <c r="N928" s="1132"/>
      <c r="O928" s="1132"/>
      <c r="P928" s="1132"/>
      <c r="Q928" s="1132"/>
      <c r="R928" s="1132"/>
      <c r="S928" s="1132"/>
    </row>
    <row r="929" ht="15.75" customHeight="1">
      <c r="E929" s="259"/>
      <c r="L929" s="1132"/>
      <c r="M929" s="1132"/>
      <c r="N929" s="1132"/>
      <c r="O929" s="1132"/>
      <c r="P929" s="1132"/>
      <c r="Q929" s="1132"/>
      <c r="R929" s="1132"/>
      <c r="S929" s="1132"/>
    </row>
    <row r="930" ht="15.75" customHeight="1">
      <c r="E930" s="259"/>
      <c r="L930" s="1132"/>
      <c r="M930" s="1132"/>
      <c r="N930" s="1132"/>
      <c r="O930" s="1132"/>
      <c r="P930" s="1132"/>
      <c r="Q930" s="1132"/>
      <c r="R930" s="1132"/>
      <c r="S930" s="1132"/>
    </row>
    <row r="931" ht="15.75" customHeight="1">
      <c r="E931" s="259"/>
      <c r="L931" s="1132"/>
      <c r="M931" s="1132"/>
      <c r="N931" s="1132"/>
      <c r="O931" s="1132"/>
      <c r="P931" s="1132"/>
      <c r="Q931" s="1132"/>
      <c r="R931" s="1132"/>
      <c r="S931" s="1132"/>
    </row>
    <row r="932" ht="15.75" customHeight="1">
      <c r="E932" s="259"/>
      <c r="L932" s="1132"/>
      <c r="M932" s="1132"/>
      <c r="N932" s="1132"/>
      <c r="O932" s="1132"/>
      <c r="P932" s="1132"/>
      <c r="Q932" s="1132"/>
      <c r="R932" s="1132"/>
      <c r="S932" s="1132"/>
    </row>
    <row r="933" ht="15.75" customHeight="1">
      <c r="E933" s="259"/>
      <c r="L933" s="1132"/>
      <c r="M933" s="1132"/>
      <c r="N933" s="1132"/>
      <c r="O933" s="1132"/>
      <c r="P933" s="1132"/>
      <c r="Q933" s="1132"/>
      <c r="R933" s="1132"/>
      <c r="S933" s="1132"/>
    </row>
    <row r="934" ht="15.75" customHeight="1">
      <c r="E934" s="259"/>
      <c r="L934" s="1132"/>
      <c r="M934" s="1132"/>
      <c r="N934" s="1132"/>
      <c r="O934" s="1132"/>
      <c r="P934" s="1132"/>
      <c r="Q934" s="1132"/>
      <c r="R934" s="1132"/>
      <c r="S934" s="1132"/>
    </row>
    <row r="935" ht="15.75" customHeight="1">
      <c r="E935" s="259"/>
      <c r="L935" s="1132"/>
      <c r="M935" s="1132"/>
      <c r="N935" s="1132"/>
      <c r="O935" s="1132"/>
      <c r="P935" s="1132"/>
      <c r="Q935" s="1132"/>
      <c r="R935" s="1132"/>
      <c r="S935" s="1132"/>
    </row>
    <row r="936" ht="15.75" customHeight="1">
      <c r="E936" s="259"/>
      <c r="L936" s="1132"/>
      <c r="M936" s="1132"/>
      <c r="N936" s="1132"/>
      <c r="O936" s="1132"/>
      <c r="P936" s="1132"/>
      <c r="Q936" s="1132"/>
      <c r="R936" s="1132"/>
      <c r="S936" s="1132"/>
    </row>
    <row r="937" ht="15.75" customHeight="1">
      <c r="E937" s="259"/>
      <c r="L937" s="1132"/>
      <c r="M937" s="1132"/>
      <c r="N937" s="1132"/>
      <c r="O937" s="1132"/>
      <c r="P937" s="1132"/>
      <c r="Q937" s="1132"/>
      <c r="R937" s="1132"/>
      <c r="S937" s="1132"/>
    </row>
    <row r="938" ht="15.75" customHeight="1">
      <c r="E938" s="259"/>
      <c r="L938" s="1132"/>
      <c r="M938" s="1132"/>
      <c r="N938" s="1132"/>
      <c r="O938" s="1132"/>
      <c r="P938" s="1132"/>
      <c r="Q938" s="1132"/>
      <c r="R938" s="1132"/>
      <c r="S938" s="1132"/>
    </row>
    <row r="939" ht="15.75" customHeight="1">
      <c r="E939" s="259"/>
      <c r="L939" s="1132"/>
      <c r="M939" s="1132"/>
      <c r="N939" s="1132"/>
      <c r="O939" s="1132"/>
      <c r="P939" s="1132"/>
      <c r="Q939" s="1132"/>
      <c r="R939" s="1132"/>
      <c r="S939" s="1132"/>
    </row>
    <row r="940" ht="15.75" customHeight="1">
      <c r="E940" s="259"/>
      <c r="L940" s="1132"/>
      <c r="M940" s="1132"/>
      <c r="N940" s="1132"/>
      <c r="O940" s="1132"/>
      <c r="P940" s="1132"/>
      <c r="Q940" s="1132"/>
      <c r="R940" s="1132"/>
      <c r="S940" s="1132"/>
    </row>
    <row r="941" ht="15.75" customHeight="1">
      <c r="E941" s="259"/>
      <c r="L941" s="1132"/>
      <c r="M941" s="1132"/>
      <c r="N941" s="1132"/>
      <c r="O941" s="1132"/>
      <c r="P941" s="1132"/>
      <c r="Q941" s="1132"/>
      <c r="R941" s="1132"/>
      <c r="S941" s="1132"/>
    </row>
    <row r="942" ht="15.75" customHeight="1">
      <c r="E942" s="259"/>
      <c r="L942" s="1132"/>
      <c r="M942" s="1132"/>
      <c r="N942" s="1132"/>
      <c r="O942" s="1132"/>
      <c r="P942" s="1132"/>
      <c r="Q942" s="1132"/>
      <c r="R942" s="1132"/>
      <c r="S942" s="1132"/>
    </row>
    <row r="943" ht="15.75" customHeight="1">
      <c r="E943" s="259"/>
      <c r="L943" s="1132"/>
      <c r="M943" s="1132"/>
      <c r="N943" s="1132"/>
      <c r="O943" s="1132"/>
      <c r="P943" s="1132"/>
      <c r="Q943" s="1132"/>
      <c r="R943" s="1132"/>
      <c r="S943" s="1132"/>
    </row>
    <row r="944" ht="15.75" customHeight="1">
      <c r="E944" s="259"/>
      <c r="L944" s="1132"/>
      <c r="M944" s="1132"/>
      <c r="N944" s="1132"/>
      <c r="O944" s="1132"/>
      <c r="P944" s="1132"/>
      <c r="Q944" s="1132"/>
      <c r="R944" s="1132"/>
      <c r="S944" s="1132"/>
    </row>
    <row r="945" ht="15.75" customHeight="1">
      <c r="E945" s="259"/>
      <c r="L945" s="1132"/>
      <c r="M945" s="1132"/>
      <c r="N945" s="1132"/>
      <c r="O945" s="1132"/>
      <c r="P945" s="1132"/>
      <c r="Q945" s="1132"/>
      <c r="R945" s="1132"/>
      <c r="S945" s="1132"/>
    </row>
    <row r="946" ht="15.75" customHeight="1">
      <c r="E946" s="259"/>
      <c r="L946" s="1132"/>
      <c r="M946" s="1132"/>
      <c r="N946" s="1132"/>
      <c r="O946" s="1132"/>
      <c r="P946" s="1132"/>
      <c r="Q946" s="1132"/>
      <c r="R946" s="1132"/>
      <c r="S946" s="1132"/>
    </row>
    <row r="947" ht="15.75" customHeight="1">
      <c r="E947" s="259"/>
      <c r="L947" s="1132"/>
      <c r="M947" s="1132"/>
      <c r="N947" s="1132"/>
      <c r="O947" s="1132"/>
      <c r="P947" s="1132"/>
      <c r="Q947" s="1132"/>
      <c r="R947" s="1132"/>
      <c r="S947" s="1132"/>
    </row>
    <row r="948" ht="15.75" customHeight="1">
      <c r="E948" s="259"/>
      <c r="L948" s="1132"/>
      <c r="M948" s="1132"/>
      <c r="N948" s="1132"/>
      <c r="O948" s="1132"/>
      <c r="P948" s="1132"/>
      <c r="Q948" s="1132"/>
      <c r="R948" s="1132"/>
      <c r="S948" s="1132"/>
    </row>
    <row r="949" ht="15.75" customHeight="1">
      <c r="E949" s="259"/>
      <c r="L949" s="1132"/>
      <c r="M949" s="1132"/>
      <c r="N949" s="1132"/>
      <c r="O949" s="1132"/>
      <c r="P949" s="1132"/>
      <c r="Q949" s="1132"/>
      <c r="R949" s="1132"/>
      <c r="S949" s="1132"/>
    </row>
    <row r="950" ht="15.75" customHeight="1">
      <c r="E950" s="259"/>
      <c r="L950" s="1132"/>
      <c r="M950" s="1132"/>
      <c r="N950" s="1132"/>
      <c r="O950" s="1132"/>
      <c r="P950" s="1132"/>
      <c r="Q950" s="1132"/>
      <c r="R950" s="1132"/>
      <c r="S950" s="1132"/>
    </row>
    <row r="951" ht="15.75" customHeight="1">
      <c r="E951" s="259"/>
      <c r="L951" s="1132"/>
      <c r="M951" s="1132"/>
      <c r="N951" s="1132"/>
      <c r="O951" s="1132"/>
      <c r="P951" s="1132"/>
      <c r="Q951" s="1132"/>
      <c r="R951" s="1132"/>
      <c r="S951" s="1132"/>
    </row>
    <row r="952" ht="15.75" customHeight="1">
      <c r="E952" s="259"/>
      <c r="L952" s="1132"/>
      <c r="M952" s="1132"/>
      <c r="N952" s="1132"/>
      <c r="O952" s="1132"/>
      <c r="P952" s="1132"/>
      <c r="Q952" s="1132"/>
      <c r="R952" s="1132"/>
      <c r="S952" s="1132"/>
    </row>
    <row r="953" ht="15.75" customHeight="1">
      <c r="E953" s="259"/>
      <c r="L953" s="1132"/>
      <c r="M953" s="1132"/>
      <c r="N953" s="1132"/>
      <c r="O953" s="1132"/>
      <c r="P953" s="1132"/>
      <c r="Q953" s="1132"/>
      <c r="R953" s="1132"/>
      <c r="S953" s="1132"/>
    </row>
    <row r="954" ht="15.75" customHeight="1">
      <c r="E954" s="259"/>
      <c r="L954" s="1132"/>
      <c r="M954" s="1132"/>
      <c r="N954" s="1132"/>
      <c r="O954" s="1132"/>
      <c r="P954" s="1132"/>
      <c r="Q954" s="1132"/>
      <c r="R954" s="1132"/>
      <c r="S954" s="1132"/>
    </row>
    <row r="955" ht="15.75" customHeight="1">
      <c r="E955" s="259"/>
      <c r="L955" s="1132"/>
      <c r="M955" s="1132"/>
      <c r="N955" s="1132"/>
      <c r="O955" s="1132"/>
      <c r="P955" s="1132"/>
      <c r="Q955" s="1132"/>
      <c r="R955" s="1132"/>
      <c r="S955" s="1132"/>
    </row>
    <row r="956" ht="15.75" customHeight="1">
      <c r="E956" s="259"/>
      <c r="L956" s="1132"/>
      <c r="M956" s="1132"/>
      <c r="N956" s="1132"/>
      <c r="O956" s="1132"/>
      <c r="P956" s="1132"/>
      <c r="Q956" s="1132"/>
      <c r="R956" s="1132"/>
      <c r="S956" s="1132"/>
    </row>
    <row r="957" ht="15.75" customHeight="1">
      <c r="E957" s="259"/>
      <c r="L957" s="1132"/>
      <c r="M957" s="1132"/>
      <c r="N957" s="1132"/>
      <c r="O957" s="1132"/>
      <c r="P957" s="1132"/>
      <c r="Q957" s="1132"/>
      <c r="R957" s="1132"/>
      <c r="S957" s="1132"/>
    </row>
    <row r="958" ht="15.75" customHeight="1">
      <c r="E958" s="259"/>
      <c r="L958" s="1132"/>
      <c r="M958" s="1132"/>
      <c r="N958" s="1132"/>
      <c r="O958" s="1132"/>
      <c r="P958" s="1132"/>
      <c r="Q958" s="1132"/>
      <c r="R958" s="1132"/>
      <c r="S958" s="1132"/>
    </row>
    <row r="959" ht="15.75" customHeight="1">
      <c r="E959" s="259"/>
      <c r="L959" s="1132"/>
      <c r="M959" s="1132"/>
      <c r="N959" s="1132"/>
      <c r="O959" s="1132"/>
      <c r="P959" s="1132"/>
      <c r="Q959" s="1132"/>
      <c r="R959" s="1132"/>
      <c r="S959" s="1132"/>
    </row>
    <row r="960" ht="15.75" customHeight="1">
      <c r="E960" s="259"/>
      <c r="L960" s="1132"/>
      <c r="M960" s="1132"/>
      <c r="N960" s="1132"/>
      <c r="O960" s="1132"/>
      <c r="P960" s="1132"/>
      <c r="Q960" s="1132"/>
      <c r="R960" s="1132"/>
      <c r="S960" s="1132"/>
    </row>
    <row r="961" ht="15.75" customHeight="1">
      <c r="E961" s="259"/>
      <c r="L961" s="1132"/>
      <c r="M961" s="1132"/>
      <c r="N961" s="1132"/>
      <c r="O961" s="1132"/>
      <c r="P961" s="1132"/>
      <c r="Q961" s="1132"/>
      <c r="R961" s="1132"/>
      <c r="S961" s="1132"/>
    </row>
    <row r="962" ht="15.75" customHeight="1">
      <c r="E962" s="259"/>
      <c r="L962" s="1132"/>
      <c r="M962" s="1132"/>
      <c r="N962" s="1132"/>
      <c r="O962" s="1132"/>
      <c r="P962" s="1132"/>
      <c r="Q962" s="1132"/>
      <c r="R962" s="1132"/>
      <c r="S962" s="1132"/>
    </row>
    <row r="963" ht="15.75" customHeight="1">
      <c r="E963" s="259"/>
      <c r="L963" s="1132"/>
      <c r="M963" s="1132"/>
      <c r="N963" s="1132"/>
      <c r="O963" s="1132"/>
      <c r="P963" s="1132"/>
      <c r="Q963" s="1132"/>
      <c r="R963" s="1132"/>
      <c r="S963" s="1132"/>
    </row>
    <row r="964" ht="15.75" customHeight="1">
      <c r="E964" s="259"/>
      <c r="L964" s="1132"/>
      <c r="M964" s="1132"/>
      <c r="N964" s="1132"/>
      <c r="O964" s="1132"/>
      <c r="P964" s="1132"/>
      <c r="Q964" s="1132"/>
      <c r="R964" s="1132"/>
      <c r="S964" s="1132"/>
    </row>
    <row r="965" ht="15.75" customHeight="1">
      <c r="E965" s="259"/>
      <c r="L965" s="1132"/>
      <c r="M965" s="1132"/>
      <c r="N965" s="1132"/>
      <c r="O965" s="1132"/>
      <c r="P965" s="1132"/>
      <c r="Q965" s="1132"/>
      <c r="R965" s="1132"/>
      <c r="S965" s="1132"/>
    </row>
    <row r="966" ht="15.75" customHeight="1">
      <c r="E966" s="259"/>
      <c r="L966" s="1132"/>
      <c r="M966" s="1132"/>
      <c r="N966" s="1132"/>
      <c r="O966" s="1132"/>
      <c r="P966" s="1132"/>
      <c r="Q966" s="1132"/>
      <c r="R966" s="1132"/>
      <c r="S966" s="1132"/>
    </row>
    <row r="967" ht="15.75" customHeight="1">
      <c r="E967" s="259"/>
      <c r="L967" s="1132"/>
      <c r="M967" s="1132"/>
      <c r="N967" s="1132"/>
      <c r="O967" s="1132"/>
      <c r="P967" s="1132"/>
      <c r="Q967" s="1132"/>
      <c r="R967" s="1132"/>
      <c r="S967" s="1132"/>
    </row>
    <row r="968" ht="15.75" customHeight="1">
      <c r="E968" s="259"/>
      <c r="L968" s="1132"/>
      <c r="M968" s="1132"/>
      <c r="N968" s="1132"/>
      <c r="O968" s="1132"/>
      <c r="P968" s="1132"/>
      <c r="Q968" s="1132"/>
      <c r="R968" s="1132"/>
      <c r="S968" s="1132"/>
    </row>
    <row r="969" ht="15.75" customHeight="1">
      <c r="E969" s="259"/>
      <c r="L969" s="1132"/>
      <c r="M969" s="1132"/>
      <c r="N969" s="1132"/>
      <c r="O969" s="1132"/>
      <c r="P969" s="1132"/>
      <c r="Q969" s="1132"/>
      <c r="R969" s="1132"/>
      <c r="S969" s="1132"/>
    </row>
    <row r="970" ht="15.75" customHeight="1">
      <c r="E970" s="259"/>
      <c r="L970" s="1132"/>
      <c r="M970" s="1132"/>
      <c r="N970" s="1132"/>
      <c r="O970" s="1132"/>
      <c r="P970" s="1132"/>
      <c r="Q970" s="1132"/>
      <c r="R970" s="1132"/>
      <c r="S970" s="1132"/>
    </row>
    <row r="971" ht="15.75" customHeight="1">
      <c r="E971" s="259"/>
      <c r="L971" s="1132"/>
      <c r="M971" s="1132"/>
      <c r="N971" s="1132"/>
      <c r="O971" s="1132"/>
      <c r="P971" s="1132"/>
      <c r="Q971" s="1132"/>
      <c r="R971" s="1132"/>
      <c r="S971" s="1132"/>
    </row>
    <row r="972" ht="15.75" customHeight="1">
      <c r="E972" s="259"/>
      <c r="L972" s="1132"/>
      <c r="M972" s="1132"/>
      <c r="N972" s="1132"/>
      <c r="O972" s="1132"/>
      <c r="P972" s="1132"/>
      <c r="Q972" s="1132"/>
      <c r="R972" s="1132"/>
      <c r="S972" s="1132"/>
    </row>
    <row r="973" ht="15.75" customHeight="1">
      <c r="E973" s="259"/>
      <c r="L973" s="1132"/>
      <c r="M973" s="1132"/>
      <c r="N973" s="1132"/>
      <c r="O973" s="1132"/>
      <c r="P973" s="1132"/>
      <c r="Q973" s="1132"/>
      <c r="R973" s="1132"/>
      <c r="S973" s="1132"/>
    </row>
    <row r="974" ht="15.75" customHeight="1">
      <c r="E974" s="259"/>
      <c r="L974" s="1132"/>
      <c r="M974" s="1132"/>
      <c r="N974" s="1132"/>
      <c r="O974" s="1132"/>
      <c r="P974" s="1132"/>
      <c r="Q974" s="1132"/>
      <c r="R974" s="1132"/>
      <c r="S974" s="1132"/>
    </row>
    <row r="975" ht="15.75" customHeight="1">
      <c r="E975" s="259"/>
      <c r="L975" s="1132"/>
      <c r="M975" s="1132"/>
      <c r="N975" s="1132"/>
      <c r="O975" s="1132"/>
      <c r="P975" s="1132"/>
      <c r="Q975" s="1132"/>
      <c r="R975" s="1132"/>
      <c r="S975" s="1132"/>
    </row>
    <row r="976" ht="15.75" customHeight="1">
      <c r="E976" s="259"/>
      <c r="L976" s="1132"/>
      <c r="M976" s="1132"/>
      <c r="N976" s="1132"/>
      <c r="O976" s="1132"/>
      <c r="P976" s="1132"/>
      <c r="Q976" s="1132"/>
      <c r="R976" s="1132"/>
      <c r="S976" s="1132"/>
    </row>
    <row r="977" ht="15.75" customHeight="1">
      <c r="E977" s="259"/>
      <c r="L977" s="1132"/>
      <c r="M977" s="1132"/>
      <c r="N977" s="1132"/>
      <c r="O977" s="1132"/>
      <c r="P977" s="1132"/>
      <c r="Q977" s="1132"/>
      <c r="R977" s="1132"/>
      <c r="S977" s="1132"/>
    </row>
    <row r="978" ht="15.75" customHeight="1">
      <c r="E978" s="259"/>
      <c r="L978" s="1132"/>
      <c r="M978" s="1132"/>
      <c r="N978" s="1132"/>
      <c r="O978" s="1132"/>
      <c r="P978" s="1132"/>
      <c r="Q978" s="1132"/>
      <c r="R978" s="1132"/>
      <c r="S978" s="1132"/>
    </row>
    <row r="979" ht="15.75" customHeight="1">
      <c r="E979" s="259"/>
      <c r="L979" s="1132"/>
      <c r="M979" s="1132"/>
      <c r="N979" s="1132"/>
      <c r="O979" s="1132"/>
      <c r="P979" s="1132"/>
      <c r="Q979" s="1132"/>
      <c r="R979" s="1132"/>
      <c r="S979" s="1132"/>
    </row>
    <row r="980" ht="15.75" customHeight="1">
      <c r="E980" s="259"/>
      <c r="L980" s="1132"/>
      <c r="M980" s="1132"/>
      <c r="N980" s="1132"/>
      <c r="O980" s="1132"/>
      <c r="P980" s="1132"/>
      <c r="Q980" s="1132"/>
      <c r="R980" s="1132"/>
      <c r="S980" s="1132"/>
    </row>
    <row r="981" ht="15.75" customHeight="1">
      <c r="E981" s="259"/>
      <c r="L981" s="1132"/>
      <c r="M981" s="1132"/>
      <c r="N981" s="1132"/>
      <c r="O981" s="1132"/>
      <c r="P981" s="1132"/>
      <c r="Q981" s="1132"/>
      <c r="R981" s="1132"/>
      <c r="S981" s="1132"/>
    </row>
    <row r="982" ht="15.75" customHeight="1">
      <c r="E982" s="259"/>
      <c r="L982" s="1132"/>
      <c r="M982" s="1132"/>
      <c r="N982" s="1132"/>
      <c r="O982" s="1132"/>
      <c r="P982" s="1132"/>
      <c r="Q982" s="1132"/>
      <c r="R982" s="1132"/>
      <c r="S982" s="1132"/>
    </row>
    <row r="983" ht="15.75" customHeight="1">
      <c r="E983" s="259"/>
      <c r="L983" s="1132"/>
      <c r="M983" s="1132"/>
      <c r="N983" s="1132"/>
      <c r="O983" s="1132"/>
      <c r="P983" s="1132"/>
      <c r="Q983" s="1132"/>
      <c r="R983" s="1132"/>
      <c r="S983" s="1132"/>
    </row>
    <row r="984" ht="15.75" customHeight="1">
      <c r="E984" s="259"/>
      <c r="L984" s="1132"/>
      <c r="M984" s="1132"/>
      <c r="N984" s="1132"/>
      <c r="O984" s="1132"/>
      <c r="P984" s="1132"/>
      <c r="Q984" s="1132"/>
      <c r="R984" s="1132"/>
      <c r="S984" s="1132"/>
    </row>
    <row r="985" ht="15.75" customHeight="1">
      <c r="E985" s="259"/>
      <c r="L985" s="1132"/>
      <c r="M985" s="1132"/>
      <c r="N985" s="1132"/>
      <c r="O985" s="1132"/>
      <c r="P985" s="1132"/>
      <c r="Q985" s="1132"/>
      <c r="R985" s="1132"/>
      <c r="S985" s="1132"/>
    </row>
    <row r="986" ht="15.75" customHeight="1">
      <c r="E986" s="259"/>
      <c r="L986" s="1132"/>
      <c r="M986" s="1132"/>
      <c r="N986" s="1132"/>
      <c r="O986" s="1132"/>
      <c r="P986" s="1132"/>
      <c r="Q986" s="1132"/>
      <c r="R986" s="1132"/>
      <c r="S986" s="1132"/>
    </row>
    <row r="987" ht="15.75" customHeight="1">
      <c r="E987" s="259"/>
      <c r="L987" s="1132"/>
      <c r="M987" s="1132"/>
      <c r="N987" s="1132"/>
      <c r="O987" s="1132"/>
      <c r="P987" s="1132"/>
      <c r="Q987" s="1132"/>
      <c r="R987" s="1132"/>
      <c r="S987" s="1132"/>
    </row>
    <row r="988" ht="15.75" customHeight="1">
      <c r="E988" s="259"/>
      <c r="L988" s="1132"/>
      <c r="M988" s="1132"/>
      <c r="N988" s="1132"/>
      <c r="O988" s="1132"/>
      <c r="P988" s="1132"/>
      <c r="Q988" s="1132"/>
      <c r="R988" s="1132"/>
      <c r="S988" s="1132"/>
    </row>
    <row r="989" ht="15.75" customHeight="1">
      <c r="E989" s="259"/>
      <c r="L989" s="1132"/>
      <c r="M989" s="1132"/>
      <c r="N989" s="1132"/>
      <c r="O989" s="1132"/>
      <c r="P989" s="1132"/>
      <c r="Q989" s="1132"/>
      <c r="R989" s="1132"/>
      <c r="S989" s="1132"/>
    </row>
    <row r="990" ht="15.75" customHeight="1">
      <c r="E990" s="259"/>
      <c r="L990" s="1132"/>
      <c r="M990" s="1132"/>
      <c r="N990" s="1132"/>
      <c r="O990" s="1132"/>
      <c r="P990" s="1132"/>
      <c r="Q990" s="1132"/>
      <c r="R990" s="1132"/>
      <c r="S990" s="1132"/>
    </row>
    <row r="991" ht="15.75" customHeight="1">
      <c r="E991" s="259"/>
      <c r="L991" s="1132"/>
      <c r="M991" s="1132"/>
      <c r="N991" s="1132"/>
      <c r="O991" s="1132"/>
      <c r="P991" s="1132"/>
      <c r="Q991" s="1132"/>
      <c r="R991" s="1132"/>
      <c r="S991" s="1132"/>
    </row>
    <row r="992" ht="15.75" customHeight="1">
      <c r="E992" s="259"/>
      <c r="L992" s="1132"/>
      <c r="M992" s="1132"/>
      <c r="N992" s="1132"/>
      <c r="O992" s="1132"/>
      <c r="P992" s="1132"/>
      <c r="Q992" s="1132"/>
      <c r="R992" s="1132"/>
      <c r="S992" s="1132"/>
    </row>
    <row r="993" ht="15.75" customHeight="1">
      <c r="E993" s="259"/>
      <c r="L993" s="1132"/>
      <c r="M993" s="1132"/>
      <c r="N993" s="1132"/>
      <c r="O993" s="1132"/>
      <c r="P993" s="1132"/>
      <c r="Q993" s="1132"/>
      <c r="R993" s="1132"/>
      <c r="S993" s="1132"/>
    </row>
    <row r="994" ht="15.75" customHeight="1">
      <c r="E994" s="259"/>
      <c r="L994" s="1132"/>
      <c r="M994" s="1132"/>
      <c r="N994" s="1132"/>
      <c r="O994" s="1132"/>
      <c r="P994" s="1132"/>
      <c r="Q994" s="1132"/>
      <c r="R994" s="1132"/>
      <c r="S994" s="1132"/>
    </row>
    <row r="995" ht="15.75" customHeight="1">
      <c r="E995" s="259"/>
      <c r="L995" s="1132"/>
      <c r="M995" s="1132"/>
      <c r="N995" s="1132"/>
      <c r="O995" s="1132"/>
      <c r="P995" s="1132"/>
      <c r="Q995" s="1132"/>
      <c r="R995" s="1132"/>
      <c r="S995" s="1132"/>
    </row>
    <row r="996" ht="15.75" customHeight="1">
      <c r="E996" s="259"/>
      <c r="L996" s="1132"/>
      <c r="M996" s="1132"/>
      <c r="N996" s="1132"/>
      <c r="O996" s="1132"/>
      <c r="P996" s="1132"/>
      <c r="Q996" s="1132"/>
      <c r="R996" s="1132"/>
      <c r="S996" s="1132"/>
    </row>
    <row r="997" ht="15.75" customHeight="1">
      <c r="E997" s="259"/>
      <c r="L997" s="1132"/>
      <c r="M997" s="1132"/>
      <c r="N997" s="1132"/>
      <c r="O997" s="1132"/>
      <c r="P997" s="1132"/>
      <c r="Q997" s="1132"/>
      <c r="R997" s="1132"/>
      <c r="S997" s="1132"/>
    </row>
    <row r="998" ht="15.75" customHeight="1">
      <c r="E998" s="259"/>
      <c r="L998" s="1132"/>
      <c r="M998" s="1132"/>
      <c r="N998" s="1132"/>
      <c r="O998" s="1132"/>
      <c r="P998" s="1132"/>
      <c r="Q998" s="1132"/>
      <c r="R998" s="1132"/>
      <c r="S998" s="1132"/>
    </row>
    <row r="999" ht="15.75" customHeight="1">
      <c r="E999" s="259"/>
      <c r="L999" s="1132"/>
      <c r="M999" s="1132"/>
      <c r="N999" s="1132"/>
      <c r="O999" s="1132"/>
      <c r="P999" s="1132"/>
      <c r="Q999" s="1132"/>
      <c r="R999" s="1132"/>
      <c r="S999" s="1132"/>
    </row>
    <row r="1000" ht="15.75" customHeight="1">
      <c r="E1000" s="259"/>
      <c r="L1000" s="1132"/>
      <c r="M1000" s="1132"/>
      <c r="N1000" s="1132"/>
      <c r="O1000" s="1132"/>
      <c r="P1000" s="1132"/>
      <c r="Q1000" s="1132"/>
      <c r="R1000" s="1132"/>
      <c r="S1000" s="1132"/>
    </row>
  </sheetData>
  <mergeCells count="19">
    <mergeCell ref="A4:I4"/>
    <mergeCell ref="A5:I5"/>
    <mergeCell ref="A6:I6"/>
    <mergeCell ref="A10:C12"/>
    <mergeCell ref="D10:E10"/>
    <mergeCell ref="G10:I10"/>
    <mergeCell ref="D11:E11"/>
    <mergeCell ref="D83:G83"/>
    <mergeCell ref="I83:J83"/>
    <mergeCell ref="B84:C85"/>
    <mergeCell ref="D84:G84"/>
    <mergeCell ref="I84:J84"/>
    <mergeCell ref="A48:J48"/>
    <mergeCell ref="A50:C52"/>
    <mergeCell ref="D50:E50"/>
    <mergeCell ref="G50:I50"/>
    <mergeCell ref="D51:E51"/>
    <mergeCell ref="C82:D82"/>
    <mergeCell ref="A83:C83"/>
  </mergeCells>
  <printOptions/>
  <pageMargins bottom="0.5118110236220472" footer="0.0" header="0.0" left="1.1023622047244095" right="0.11811023622047244" top="0.7480314960629921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.75"/>
    <col customWidth="1" min="2" max="2" width="22.5"/>
    <col customWidth="1" min="3" max="3" width="26.13"/>
    <col customWidth="1" min="4" max="4" width="0.88"/>
    <col customWidth="1" min="5" max="5" width="10.13"/>
    <col customWidth="1" min="6" max="6" width="12.0"/>
    <col customWidth="1" hidden="1" min="7" max="7" width="13.0"/>
    <col customWidth="1" hidden="1" min="8" max="8" width="14.88"/>
    <col customWidth="1" min="9" max="9" width="11.38"/>
    <col customWidth="1" min="10" max="10" width="13.88"/>
    <col customWidth="1" min="11" max="11" width="1.75"/>
    <col customWidth="1" min="12" max="12" width="5.25"/>
    <col customWidth="1" min="13" max="13" width="11.75"/>
    <col customWidth="1" min="14" max="14" width="9.88"/>
    <col customWidth="1" min="15" max="15" width="11.88"/>
    <col customWidth="1" min="16" max="16" width="14.38"/>
    <col customWidth="1" min="17" max="17" width="10.63"/>
    <col customWidth="1" min="18" max="18" width="11.0"/>
    <col customWidth="1" min="19" max="19" width="10.25"/>
    <col customWidth="1" min="20" max="26" width="7.63"/>
  </cols>
  <sheetData>
    <row r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>
      <c r="E7" s="259"/>
      <c r="L7" s="259"/>
      <c r="M7" s="1167"/>
    </row>
    <row r="8">
      <c r="E8" s="259"/>
      <c r="L8" s="259"/>
      <c r="M8" s="1167"/>
    </row>
    <row r="9" ht="15.0" customHeight="1">
      <c r="A9" s="111" t="s">
        <v>1042</v>
      </c>
      <c r="E9" s="259"/>
      <c r="G9" s="300"/>
      <c r="H9" s="300"/>
      <c r="I9" s="300"/>
      <c r="L9" s="259"/>
      <c r="M9" s="1167"/>
    </row>
    <row r="10" ht="15.0" customHeight="1">
      <c r="A10" s="750" t="s">
        <v>6</v>
      </c>
      <c r="B10" s="12"/>
      <c r="C10" s="13"/>
      <c r="D10" s="67" t="s">
        <v>7</v>
      </c>
      <c r="E10" s="13"/>
      <c r="F10" s="14" t="s">
        <v>8</v>
      </c>
      <c r="G10" s="15" t="s">
        <v>9</v>
      </c>
      <c r="H10" s="12"/>
      <c r="I10" s="13"/>
      <c r="J10" s="14" t="s">
        <v>10</v>
      </c>
      <c r="K10" s="321"/>
      <c r="L10" s="321"/>
      <c r="M10" s="1168"/>
      <c r="N10" s="273"/>
      <c r="O10" s="273"/>
      <c r="P10" s="273"/>
      <c r="Q10" s="273"/>
      <c r="R10" s="273"/>
      <c r="S10" s="273"/>
      <c r="T10" s="273"/>
      <c r="U10" s="273"/>
      <c r="V10" s="273"/>
      <c r="W10" s="273"/>
      <c r="X10" s="273"/>
      <c r="Y10" s="273"/>
      <c r="Z10" s="273"/>
    </row>
    <row r="11" ht="13.5" customHeight="1">
      <c r="A11" s="18"/>
      <c r="C11" s="19"/>
      <c r="D11" s="76" t="s">
        <v>11</v>
      </c>
      <c r="E11" s="19"/>
      <c r="F11" s="21" t="s">
        <v>12</v>
      </c>
      <c r="G11" s="21" t="s">
        <v>13</v>
      </c>
      <c r="H11" s="22" t="s">
        <v>14</v>
      </c>
      <c r="I11" s="21" t="s">
        <v>15</v>
      </c>
      <c r="J11" s="21" t="s">
        <v>16</v>
      </c>
      <c r="K11" s="93"/>
      <c r="L11" s="93"/>
      <c r="M11" s="1169"/>
    </row>
    <row r="12" ht="12.0" customHeight="1">
      <c r="A12" s="23"/>
      <c r="B12" s="24"/>
      <c r="C12" s="25"/>
      <c r="D12" s="874"/>
      <c r="E12" s="913"/>
      <c r="F12" s="26" t="s">
        <v>17</v>
      </c>
      <c r="G12" s="27" t="s">
        <v>17</v>
      </c>
      <c r="H12" s="27" t="s">
        <v>18</v>
      </c>
      <c r="I12" s="27" t="s">
        <v>18</v>
      </c>
      <c r="J12" s="27" t="s">
        <v>18</v>
      </c>
      <c r="K12" s="66"/>
      <c r="L12" s="301"/>
      <c r="M12" s="1170"/>
    </row>
    <row r="13">
      <c r="A13" s="1171" t="s">
        <v>20</v>
      </c>
      <c r="B13" s="611"/>
      <c r="C13" s="611"/>
      <c r="D13" s="549"/>
      <c r="E13" s="1172"/>
      <c r="F13" s="882"/>
      <c r="G13" s="277"/>
      <c r="H13" s="882"/>
      <c r="I13" s="882"/>
      <c r="J13" s="882"/>
      <c r="K13" s="252"/>
      <c r="L13" s="259"/>
      <c r="M13" s="1167"/>
      <c r="N13" s="252"/>
      <c r="O13" s="252"/>
      <c r="P13" s="259"/>
      <c r="Q13" s="252"/>
      <c r="R13" s="252"/>
      <c r="S13" s="252"/>
      <c r="T13" s="252"/>
      <c r="U13" s="252"/>
      <c r="V13" s="252"/>
      <c r="W13" s="252"/>
      <c r="X13" s="252"/>
      <c r="Y13" s="252"/>
      <c r="Z13" s="252"/>
    </row>
    <row r="14" ht="13.5" customHeight="1">
      <c r="A14" s="777"/>
      <c r="B14" s="252" t="s">
        <v>22</v>
      </c>
      <c r="C14" s="306"/>
      <c r="D14" s="300"/>
      <c r="E14" s="915"/>
      <c r="F14" s="306"/>
      <c r="G14" s="306"/>
      <c r="H14" s="306"/>
      <c r="I14" s="306"/>
      <c r="J14" s="306"/>
      <c r="K14" s="252"/>
      <c r="L14" s="259"/>
      <c r="M14" s="1167"/>
      <c r="N14" s="252"/>
      <c r="O14" s="252"/>
      <c r="P14" s="259"/>
      <c r="Q14" s="252"/>
      <c r="R14" s="252"/>
      <c r="S14" s="252"/>
      <c r="T14" s="252"/>
      <c r="U14" s="252"/>
      <c r="V14" s="252"/>
      <c r="W14" s="252"/>
      <c r="X14" s="252"/>
      <c r="Y14" s="252"/>
      <c r="Z14" s="252"/>
    </row>
    <row r="15" ht="13.5" customHeight="1">
      <c r="A15" s="272"/>
      <c r="B15" s="273" t="s">
        <v>24</v>
      </c>
      <c r="C15" s="274"/>
      <c r="D15" s="273"/>
      <c r="E15" s="909" t="s">
        <v>25</v>
      </c>
      <c r="F15" s="282">
        <v>6082238.12</v>
      </c>
      <c r="G15" s="282">
        <v>3052962.0</v>
      </c>
      <c r="H15" s="282">
        <f>I15-G15</f>
        <v>3432225</v>
      </c>
      <c r="I15" s="282">
        <v>6485187.0</v>
      </c>
      <c r="J15" s="282">
        <v>6955968.0</v>
      </c>
      <c r="K15" s="358"/>
      <c r="L15" s="879"/>
      <c r="M15" s="1173"/>
      <c r="N15" s="252"/>
      <c r="O15" s="498"/>
      <c r="P15" s="303"/>
      <c r="Q15" s="252"/>
      <c r="R15" s="252"/>
      <c r="S15" s="252"/>
      <c r="T15" s="252"/>
      <c r="U15" s="252"/>
      <c r="V15" s="252"/>
      <c r="W15" s="252"/>
      <c r="X15" s="252"/>
      <c r="Y15" s="252"/>
      <c r="Z15" s="252"/>
    </row>
    <row r="16" ht="13.5" customHeight="1">
      <c r="A16" s="272"/>
      <c r="B16" s="273" t="s">
        <v>26</v>
      </c>
      <c r="C16" s="274"/>
      <c r="D16" s="273"/>
      <c r="E16" s="909" t="s">
        <v>25</v>
      </c>
      <c r="F16" s="1174">
        <v>0.0</v>
      </c>
      <c r="G16" s="1174">
        <v>0.0</v>
      </c>
      <c r="H16" s="1174">
        <v>0.0</v>
      </c>
      <c r="I16" s="1174">
        <v>0.0</v>
      </c>
      <c r="J16" s="1174">
        <v>2607.0</v>
      </c>
      <c r="K16" s="358"/>
      <c r="L16" s="879"/>
      <c r="M16" s="1173"/>
      <c r="N16" s="252"/>
      <c r="O16" s="498"/>
      <c r="P16" s="498"/>
      <c r="Q16" s="252"/>
      <c r="R16" s="252"/>
      <c r="S16" s="252"/>
      <c r="T16" s="252"/>
      <c r="U16" s="252"/>
      <c r="V16" s="252"/>
      <c r="W16" s="252"/>
      <c r="X16" s="252"/>
      <c r="Y16" s="252"/>
      <c r="Z16" s="252"/>
    </row>
    <row r="17" ht="13.5" customHeight="1">
      <c r="A17" s="272"/>
      <c r="B17" s="273" t="s">
        <v>661</v>
      </c>
      <c r="C17" s="324"/>
      <c r="D17" s="273"/>
      <c r="E17" s="293" t="s">
        <v>28</v>
      </c>
      <c r="F17" s="282">
        <v>147649.56</v>
      </c>
      <c r="G17" s="282">
        <v>92469.97</v>
      </c>
      <c r="H17" s="282">
        <f t="shared" ref="H17:H34" si="1">I17-G17</f>
        <v>121670.03</v>
      </c>
      <c r="I17" s="282">
        <v>214140.0</v>
      </c>
      <c r="J17" s="282">
        <f>223356+328320</f>
        <v>551676</v>
      </c>
      <c r="K17" s="358"/>
      <c r="L17" s="879"/>
      <c r="M17" s="1173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</row>
    <row r="18" ht="13.5" customHeight="1">
      <c r="A18" s="284"/>
      <c r="B18" s="278" t="s">
        <v>1043</v>
      </c>
      <c r="C18" s="274"/>
      <c r="D18" s="273"/>
      <c r="E18" s="909" t="s">
        <v>30</v>
      </c>
      <c r="F18" s="282">
        <v>323000.12</v>
      </c>
      <c r="G18" s="282">
        <v>154363.7</v>
      </c>
      <c r="H18" s="282">
        <f t="shared" si="1"/>
        <v>205636.3</v>
      </c>
      <c r="I18" s="282">
        <v>360000.0</v>
      </c>
      <c r="J18" s="282">
        <f>360000+48000</f>
        <v>408000</v>
      </c>
      <c r="K18" s="358"/>
      <c r="L18" s="879"/>
      <c r="M18" s="1173"/>
      <c r="N18" s="252"/>
      <c r="O18" s="252"/>
      <c r="P18" s="252"/>
      <c r="Q18" s="303"/>
      <c r="R18" s="252"/>
      <c r="S18" s="252"/>
      <c r="T18" s="252"/>
      <c r="U18" s="252"/>
      <c r="V18" s="252"/>
      <c r="W18" s="252"/>
      <c r="X18" s="252"/>
      <c r="Y18" s="252"/>
      <c r="Z18" s="252"/>
    </row>
    <row r="19" ht="13.5" customHeight="1">
      <c r="A19" s="284"/>
      <c r="B19" s="278" t="s">
        <v>489</v>
      </c>
      <c r="C19" s="274"/>
      <c r="D19" s="273"/>
      <c r="E19" s="909" t="s">
        <v>32</v>
      </c>
      <c r="F19" s="282">
        <v>182400.0</v>
      </c>
      <c r="G19" s="282">
        <v>76000.0</v>
      </c>
      <c r="H19" s="282">
        <f t="shared" si="1"/>
        <v>106400</v>
      </c>
      <c r="I19" s="282">
        <v>182400.0</v>
      </c>
      <c r="J19" s="282">
        <v>182400.0</v>
      </c>
      <c r="K19" s="358"/>
      <c r="L19" s="879"/>
      <c r="M19" s="1173"/>
      <c r="N19" s="252"/>
      <c r="O19" s="252"/>
      <c r="P19" s="252"/>
      <c r="Q19" s="303"/>
      <c r="R19" s="252"/>
      <c r="S19" s="252"/>
      <c r="T19" s="252"/>
      <c r="U19" s="252"/>
      <c r="V19" s="252"/>
      <c r="W19" s="252"/>
      <c r="X19" s="252"/>
      <c r="Y19" s="252"/>
      <c r="Z19" s="252"/>
    </row>
    <row r="20" ht="13.5" customHeight="1">
      <c r="A20" s="284"/>
      <c r="B20" s="278" t="s">
        <v>514</v>
      </c>
      <c r="C20" s="274"/>
      <c r="D20" s="273"/>
      <c r="E20" s="909" t="s">
        <v>34</v>
      </c>
      <c r="F20" s="282">
        <v>182400.0</v>
      </c>
      <c r="G20" s="282">
        <v>76000.0</v>
      </c>
      <c r="H20" s="282">
        <f t="shared" si="1"/>
        <v>106400</v>
      </c>
      <c r="I20" s="282">
        <v>182400.0</v>
      </c>
      <c r="J20" s="282">
        <v>182400.0</v>
      </c>
      <c r="K20" s="358"/>
      <c r="L20" s="879"/>
      <c r="M20" s="1173"/>
      <c r="N20" s="252"/>
      <c r="O20" s="252"/>
      <c r="P20" s="252"/>
      <c r="Q20" s="303"/>
      <c r="R20" s="252"/>
      <c r="S20" s="252"/>
      <c r="T20" s="252"/>
      <c r="U20" s="252"/>
      <c r="V20" s="252"/>
      <c r="W20" s="252"/>
      <c r="X20" s="252"/>
      <c r="Y20" s="252"/>
      <c r="Z20" s="252"/>
    </row>
    <row r="21" ht="13.5" customHeight="1">
      <c r="A21" s="284"/>
      <c r="B21" s="278" t="s">
        <v>367</v>
      </c>
      <c r="C21" s="274"/>
      <c r="D21" s="273"/>
      <c r="E21" s="909" t="s">
        <v>36</v>
      </c>
      <c r="F21" s="285">
        <v>78000.0</v>
      </c>
      <c r="G21" s="285">
        <v>78000.0</v>
      </c>
      <c r="H21" s="282">
        <f t="shared" si="1"/>
        <v>12000</v>
      </c>
      <c r="I21" s="285">
        <v>90000.0</v>
      </c>
      <c r="J21" s="285">
        <f>90000+12000</f>
        <v>102000</v>
      </c>
      <c r="K21" s="358"/>
      <c r="L21" s="879"/>
      <c r="M21" s="1173"/>
      <c r="N21" s="252"/>
      <c r="O21" s="252"/>
      <c r="P21" s="252"/>
      <c r="Q21" s="303"/>
      <c r="R21" s="252"/>
      <c r="S21" s="252"/>
      <c r="T21" s="252"/>
      <c r="U21" s="252"/>
      <c r="V21" s="252"/>
      <c r="W21" s="252"/>
      <c r="X21" s="252"/>
      <c r="Y21" s="252"/>
      <c r="Z21" s="252"/>
    </row>
    <row r="22" ht="13.5" customHeight="1">
      <c r="A22" s="363"/>
      <c r="B22" s="278" t="s">
        <v>37</v>
      </c>
      <c r="C22" s="306"/>
      <c r="D22" s="252"/>
      <c r="E22" s="293" t="s">
        <v>38</v>
      </c>
      <c r="F22" s="283">
        <v>70000.0</v>
      </c>
      <c r="G22" s="801">
        <v>0.0</v>
      </c>
      <c r="H22" s="282">
        <f t="shared" si="1"/>
        <v>75000</v>
      </c>
      <c r="I22" s="283">
        <v>75000.0</v>
      </c>
      <c r="J22" s="283">
        <f>75000+10000</f>
        <v>85000</v>
      </c>
      <c r="K22" s="316"/>
      <c r="L22" s="879"/>
      <c r="M22" s="1173"/>
      <c r="N22" s="252"/>
      <c r="O22" s="252"/>
      <c r="P22" s="252"/>
      <c r="Q22" s="303"/>
      <c r="R22" s="252"/>
      <c r="S22" s="252"/>
      <c r="T22" s="252"/>
      <c r="U22" s="252"/>
      <c r="V22" s="252"/>
      <c r="W22" s="252"/>
      <c r="X22" s="252"/>
      <c r="Y22" s="252"/>
      <c r="Z22" s="252"/>
    </row>
    <row r="23" ht="13.5" customHeight="1">
      <c r="A23" s="363"/>
      <c r="B23" s="278" t="s">
        <v>573</v>
      </c>
      <c r="C23" s="306"/>
      <c r="D23" s="252"/>
      <c r="E23" s="293" t="s">
        <v>517</v>
      </c>
      <c r="F23" s="499">
        <v>0.0</v>
      </c>
      <c r="G23" s="801">
        <v>0.0</v>
      </c>
      <c r="H23" s="282">
        <f t="shared" si="1"/>
        <v>51000</v>
      </c>
      <c r="I23" s="499">
        <v>51000.0</v>
      </c>
      <c r="J23" s="499">
        <v>0.0</v>
      </c>
      <c r="K23" s="316"/>
      <c r="L23" s="879"/>
      <c r="M23" s="1173"/>
      <c r="N23" s="252"/>
      <c r="O23" s="252"/>
      <c r="P23" s="252"/>
      <c r="Q23" s="303"/>
      <c r="R23" s="252"/>
      <c r="S23" s="252"/>
      <c r="T23" s="252"/>
      <c r="U23" s="252"/>
      <c r="V23" s="252"/>
      <c r="W23" s="252"/>
      <c r="X23" s="252"/>
      <c r="Y23" s="252"/>
      <c r="Z23" s="252"/>
    </row>
    <row r="24" ht="13.5" customHeight="1">
      <c r="A24" s="363"/>
      <c r="B24" s="278" t="s">
        <v>39</v>
      </c>
      <c r="C24" s="306"/>
      <c r="D24" s="252"/>
      <c r="E24" s="293" t="s">
        <v>38</v>
      </c>
      <c r="F24" s="499">
        <v>140000.0</v>
      </c>
      <c r="G24" s="801">
        <v>0.0</v>
      </c>
      <c r="H24" s="282">
        <f t="shared" si="1"/>
        <v>0</v>
      </c>
      <c r="I24" s="499">
        <v>0.0</v>
      </c>
      <c r="J24" s="499">
        <v>0.0</v>
      </c>
      <c r="K24" s="316"/>
      <c r="L24" s="879"/>
      <c r="M24" s="1173"/>
      <c r="N24" s="252"/>
      <c r="O24" s="252"/>
      <c r="P24" s="252"/>
      <c r="Q24" s="303"/>
      <c r="R24" s="252"/>
      <c r="S24" s="252"/>
      <c r="T24" s="252"/>
      <c r="U24" s="252"/>
      <c r="V24" s="252"/>
      <c r="W24" s="252"/>
      <c r="X24" s="252"/>
      <c r="Y24" s="252"/>
      <c r="Z24" s="252"/>
    </row>
    <row r="25" ht="13.5" customHeight="1">
      <c r="A25" s="284"/>
      <c r="B25" s="278" t="s">
        <v>40</v>
      </c>
      <c r="C25" s="274"/>
      <c r="D25" s="273"/>
      <c r="E25" s="909" t="s">
        <v>41</v>
      </c>
      <c r="F25" s="285">
        <v>10000.0</v>
      </c>
      <c r="G25" s="285">
        <v>10000.0</v>
      </c>
      <c r="H25" s="282">
        <f t="shared" si="1"/>
        <v>10000</v>
      </c>
      <c r="I25" s="801">
        <v>20000.0</v>
      </c>
      <c r="J25" s="801">
        <v>10000.0</v>
      </c>
      <c r="K25" s="1175"/>
      <c r="L25" s="1176"/>
      <c r="M25" s="1177"/>
      <c r="N25" s="252"/>
      <c r="O25" s="252"/>
      <c r="P25" s="252"/>
      <c r="Q25" s="303"/>
      <c r="R25" s="252"/>
      <c r="S25" s="252"/>
      <c r="T25" s="252"/>
      <c r="U25" s="252"/>
      <c r="V25" s="252"/>
      <c r="W25" s="252"/>
      <c r="X25" s="252"/>
      <c r="Y25" s="252"/>
      <c r="Z25" s="252"/>
    </row>
    <row r="26" ht="13.5" customHeight="1">
      <c r="A26" s="284"/>
      <c r="B26" s="278" t="s">
        <v>44</v>
      </c>
      <c r="C26" s="306"/>
      <c r="D26" s="252"/>
      <c r="E26" s="909" t="s">
        <v>45</v>
      </c>
      <c r="F26" s="283">
        <v>520914.0</v>
      </c>
      <c r="G26" s="801">
        <v>527178.0</v>
      </c>
      <c r="H26" s="282">
        <f t="shared" si="1"/>
        <v>53818</v>
      </c>
      <c r="I26" s="283">
        <v>580996.0</v>
      </c>
      <c r="J26" s="283">
        <v>626185.0</v>
      </c>
      <c r="K26" s="316"/>
      <c r="L26" s="1176"/>
      <c r="M26" s="1177"/>
      <c r="N26" s="252"/>
      <c r="O26" s="252"/>
      <c r="P26" s="252"/>
      <c r="Q26" s="303"/>
      <c r="R26" s="252"/>
      <c r="S26" s="252"/>
      <c r="T26" s="252"/>
      <c r="U26" s="252"/>
      <c r="V26" s="252"/>
      <c r="W26" s="252"/>
      <c r="X26" s="252"/>
      <c r="Y26" s="252"/>
      <c r="Z26" s="252"/>
    </row>
    <row r="27" ht="13.5" customHeight="1">
      <c r="A27" s="284"/>
      <c r="B27" s="278" t="s">
        <v>434</v>
      </c>
      <c r="C27" s="274"/>
      <c r="D27" s="273"/>
      <c r="E27" s="909" t="s">
        <v>45</v>
      </c>
      <c r="F27" s="282">
        <v>564773.4</v>
      </c>
      <c r="G27" s="282">
        <v>0.0</v>
      </c>
      <c r="H27" s="282">
        <f t="shared" si="1"/>
        <v>580996</v>
      </c>
      <c r="I27" s="282">
        <v>580996.0</v>
      </c>
      <c r="J27" s="282">
        <v>626185.0</v>
      </c>
      <c r="K27" s="358"/>
      <c r="L27" s="879"/>
      <c r="M27" s="1173"/>
      <c r="N27" s="252"/>
      <c r="O27" s="252"/>
      <c r="P27" s="252"/>
      <c r="Q27" s="303"/>
      <c r="R27" s="252"/>
      <c r="S27" s="252"/>
      <c r="T27" s="252"/>
      <c r="U27" s="252"/>
      <c r="V27" s="252"/>
      <c r="W27" s="252"/>
      <c r="X27" s="252"/>
      <c r="Y27" s="252"/>
      <c r="Z27" s="252"/>
    </row>
    <row r="28" ht="13.5" customHeight="1">
      <c r="A28" s="284"/>
      <c r="B28" s="278" t="s">
        <v>47</v>
      </c>
      <c r="C28" s="274"/>
      <c r="D28" s="273"/>
      <c r="E28" s="909" t="s">
        <v>48</v>
      </c>
      <c r="F28" s="285">
        <v>65500.0</v>
      </c>
      <c r="G28" s="285">
        <v>0.0</v>
      </c>
      <c r="H28" s="282">
        <f t="shared" si="1"/>
        <v>75000</v>
      </c>
      <c r="I28" s="285">
        <v>75000.0</v>
      </c>
      <c r="J28" s="285">
        <f>75000+10000</f>
        <v>85000</v>
      </c>
      <c r="K28" s="358"/>
      <c r="L28" s="879"/>
      <c r="M28" s="1173"/>
      <c r="N28" s="252"/>
      <c r="O28" s="498"/>
      <c r="P28" s="498"/>
      <c r="Q28" s="303"/>
      <c r="R28" s="252"/>
      <c r="S28" s="252"/>
      <c r="T28" s="252"/>
      <c r="U28" s="252"/>
      <c r="V28" s="252"/>
      <c r="W28" s="252"/>
      <c r="X28" s="252"/>
      <c r="Y28" s="252"/>
      <c r="Z28" s="252"/>
    </row>
    <row r="29" ht="13.5" customHeight="1">
      <c r="A29" s="284"/>
      <c r="B29" s="278" t="s">
        <v>435</v>
      </c>
      <c r="C29" s="274"/>
      <c r="D29" s="273"/>
      <c r="E29" s="909" t="s">
        <v>52</v>
      </c>
      <c r="F29" s="282">
        <v>746994.6</v>
      </c>
      <c r="G29" s="282">
        <v>314013.6</v>
      </c>
      <c r="H29" s="282">
        <f t="shared" si="1"/>
        <v>522138.4</v>
      </c>
      <c r="I29" s="282">
        <v>836152.0</v>
      </c>
      <c r="J29" s="282">
        <v>901230.0</v>
      </c>
      <c r="K29" s="358"/>
      <c r="L29" s="879"/>
      <c r="M29" s="1173"/>
      <c r="N29" s="252"/>
      <c r="O29" s="303"/>
      <c r="P29" s="303"/>
      <c r="Q29" s="303"/>
      <c r="R29" s="252"/>
      <c r="S29" s="252"/>
      <c r="T29" s="252"/>
      <c r="U29" s="252"/>
      <c r="V29" s="252"/>
      <c r="W29" s="252"/>
      <c r="X29" s="252"/>
      <c r="Y29" s="252"/>
      <c r="Z29" s="252"/>
    </row>
    <row r="30" ht="13.5" customHeight="1">
      <c r="A30" s="284"/>
      <c r="B30" s="278" t="s">
        <v>1044</v>
      </c>
      <c r="C30" s="274"/>
      <c r="D30" s="273"/>
      <c r="E30" s="909" t="s">
        <v>54</v>
      </c>
      <c r="F30" s="282">
        <v>16300.0</v>
      </c>
      <c r="G30" s="282">
        <v>6500.0</v>
      </c>
      <c r="H30" s="282">
        <f t="shared" si="1"/>
        <v>11500</v>
      </c>
      <c r="I30" s="282">
        <v>18000.0</v>
      </c>
      <c r="J30" s="282">
        <f>27000+3600</f>
        <v>30600</v>
      </c>
      <c r="K30" s="358"/>
      <c r="L30" s="879"/>
      <c r="M30" s="1173"/>
      <c r="N30" s="252"/>
      <c r="O30" s="252"/>
      <c r="P30" s="252"/>
      <c r="Q30" s="303"/>
      <c r="R30" s="252"/>
      <c r="S30" s="252"/>
      <c r="T30" s="252"/>
      <c r="U30" s="252"/>
      <c r="V30" s="252"/>
      <c r="W30" s="252"/>
      <c r="X30" s="252"/>
      <c r="Y30" s="252"/>
      <c r="Z30" s="252"/>
    </row>
    <row r="31" ht="13.5" customHeight="1">
      <c r="A31" s="284"/>
      <c r="B31" s="278" t="s">
        <v>337</v>
      </c>
      <c r="C31" s="274"/>
      <c r="D31" s="273"/>
      <c r="E31" s="909" t="s">
        <v>56</v>
      </c>
      <c r="F31" s="282">
        <v>59326.82</v>
      </c>
      <c r="G31" s="282">
        <v>32319.1</v>
      </c>
      <c r="H31" s="282">
        <f t="shared" si="1"/>
        <v>55056.9</v>
      </c>
      <c r="I31" s="282">
        <v>87376.0</v>
      </c>
      <c r="J31" s="282">
        <f>109305+5746</f>
        <v>115051</v>
      </c>
      <c r="K31" s="358"/>
      <c r="L31" s="879"/>
      <c r="M31" s="1173"/>
      <c r="N31" s="252"/>
      <c r="O31" s="252"/>
      <c r="P31" s="252"/>
      <c r="Q31" s="303"/>
      <c r="R31" s="252"/>
      <c r="S31" s="252"/>
      <c r="T31" s="252"/>
      <c r="U31" s="252"/>
      <c r="V31" s="252"/>
      <c r="W31" s="252"/>
      <c r="X31" s="252"/>
      <c r="Y31" s="252"/>
      <c r="Z31" s="252"/>
    </row>
    <row r="32" ht="13.5" customHeight="1">
      <c r="A32" s="284"/>
      <c r="B32" s="278" t="s">
        <v>57</v>
      </c>
      <c r="C32" s="274"/>
      <c r="D32" s="273"/>
      <c r="E32" s="909" t="s">
        <v>58</v>
      </c>
      <c r="F32" s="282">
        <v>16300.0</v>
      </c>
      <c r="G32" s="282">
        <v>6500.0</v>
      </c>
      <c r="H32" s="282">
        <f t="shared" si="1"/>
        <v>11500</v>
      </c>
      <c r="I32" s="282">
        <v>18000.0</v>
      </c>
      <c r="J32" s="282">
        <f>18000+2400</f>
        <v>20400</v>
      </c>
      <c r="K32" s="358"/>
      <c r="L32" s="879"/>
      <c r="M32" s="1173"/>
      <c r="N32" s="252"/>
      <c r="O32" s="252"/>
      <c r="P32" s="252"/>
      <c r="Q32" s="303"/>
      <c r="R32" s="252"/>
      <c r="S32" s="252"/>
      <c r="T32" s="252"/>
      <c r="U32" s="252"/>
      <c r="V32" s="252"/>
      <c r="W32" s="252"/>
      <c r="X32" s="252"/>
      <c r="Y32" s="252"/>
      <c r="Z32" s="252"/>
    </row>
    <row r="33" ht="13.5" customHeight="1">
      <c r="A33" s="284"/>
      <c r="B33" s="278" t="s">
        <v>49</v>
      </c>
      <c r="C33" s="274"/>
      <c r="D33" s="273"/>
      <c r="E33" s="909" t="s">
        <v>50</v>
      </c>
      <c r="F33" s="285">
        <v>0.0</v>
      </c>
      <c r="G33" s="285">
        <v>0.0</v>
      </c>
      <c r="H33" s="282">
        <f t="shared" si="1"/>
        <v>45000</v>
      </c>
      <c r="I33" s="285">
        <v>45000.0</v>
      </c>
      <c r="J33" s="285">
        <v>0.0</v>
      </c>
      <c r="K33" s="358"/>
      <c r="L33" s="879"/>
      <c r="M33" s="1173"/>
      <c r="N33" s="252"/>
      <c r="O33" s="252"/>
      <c r="P33" s="252"/>
      <c r="Q33" s="303"/>
      <c r="R33" s="252"/>
      <c r="S33" s="252"/>
      <c r="T33" s="252"/>
      <c r="U33" s="252"/>
      <c r="V33" s="252"/>
      <c r="W33" s="252"/>
      <c r="X33" s="252"/>
      <c r="Y33" s="252"/>
      <c r="Z33" s="252"/>
    </row>
    <row r="34" ht="13.5" customHeight="1">
      <c r="A34" s="284"/>
      <c r="B34" s="278" t="s">
        <v>59</v>
      </c>
      <c r="C34" s="274"/>
      <c r="D34" s="273"/>
      <c r="E34" s="909" t="s">
        <v>60</v>
      </c>
      <c r="F34" s="285">
        <v>328800.0</v>
      </c>
      <c r="G34" s="285">
        <v>0.0</v>
      </c>
      <c r="H34" s="282">
        <f t="shared" si="1"/>
        <v>0</v>
      </c>
      <c r="I34" s="285">
        <v>0.0</v>
      </c>
      <c r="J34" s="285">
        <v>0.0</v>
      </c>
      <c r="K34" s="358"/>
      <c r="L34" s="879"/>
      <c r="M34" s="1173"/>
      <c r="N34" s="252"/>
      <c r="O34" s="252"/>
      <c r="P34" s="252"/>
      <c r="Q34" s="303"/>
      <c r="R34" s="252"/>
      <c r="S34" s="252"/>
      <c r="T34" s="252"/>
      <c r="U34" s="252"/>
      <c r="V34" s="252"/>
      <c r="W34" s="252"/>
      <c r="X34" s="252"/>
      <c r="Y34" s="252"/>
      <c r="Z34" s="252"/>
    </row>
    <row r="35" ht="17.25" customHeight="1">
      <c r="A35" s="286"/>
      <c r="B35" s="311" t="s">
        <v>61</v>
      </c>
      <c r="C35" s="312"/>
      <c r="D35" s="313"/>
      <c r="E35" s="314"/>
      <c r="F35" s="776">
        <f t="shared" ref="F35:J35" si="2">SUM(F15:F34)</f>
        <v>9534596.62</v>
      </c>
      <c r="G35" s="776">
        <f t="shared" si="2"/>
        <v>4426306.37</v>
      </c>
      <c r="H35" s="776">
        <f t="shared" si="2"/>
        <v>5475340.63</v>
      </c>
      <c r="I35" s="776">
        <f t="shared" si="2"/>
        <v>9901647</v>
      </c>
      <c r="J35" s="776">
        <f t="shared" si="2"/>
        <v>10884702</v>
      </c>
      <c r="K35" s="1178"/>
      <c r="L35" s="1179"/>
      <c r="M35" s="1180"/>
      <c r="N35" s="302"/>
      <c r="O35" s="303"/>
      <c r="P35" s="303"/>
      <c r="Q35" s="303"/>
      <c r="R35" s="252"/>
      <c r="S35" s="252"/>
      <c r="T35" s="252"/>
      <c r="U35" s="252"/>
      <c r="V35" s="252"/>
      <c r="W35" s="252"/>
      <c r="X35" s="252"/>
      <c r="Y35" s="252"/>
      <c r="Z35" s="252"/>
    </row>
    <row r="36" ht="13.5" customHeight="1">
      <c r="A36" s="272"/>
      <c r="B36" s="278" t="s">
        <v>62</v>
      </c>
      <c r="C36" s="274"/>
      <c r="D36" s="278"/>
      <c r="E36" s="290"/>
      <c r="F36" s="279"/>
      <c r="G36" s="279"/>
      <c r="H36" s="279"/>
      <c r="I36" s="279"/>
      <c r="J36" s="279"/>
      <c r="K36" s="273"/>
      <c r="L36" s="1181"/>
      <c r="M36" s="118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</row>
    <row r="37" ht="13.5" customHeight="1">
      <c r="A37" s="355"/>
      <c r="B37" s="278" t="s">
        <v>341</v>
      </c>
      <c r="C37" s="274"/>
      <c r="D37" s="273"/>
      <c r="E37" s="909" t="s">
        <v>65</v>
      </c>
      <c r="F37" s="282">
        <v>326590.57</v>
      </c>
      <c r="G37" s="282">
        <v>8462.0</v>
      </c>
      <c r="H37" s="282">
        <f t="shared" ref="H37:H41" si="3">I37-G37</f>
        <v>261538</v>
      </c>
      <c r="I37" s="347">
        <v>270000.0</v>
      </c>
      <c r="J37" s="347">
        <v>270000.0</v>
      </c>
      <c r="K37" s="1183"/>
      <c r="L37" s="1176"/>
      <c r="M37" s="1184"/>
      <c r="N37" s="252"/>
      <c r="O37" s="1185"/>
      <c r="P37" s="1185"/>
      <c r="Q37" s="252"/>
      <c r="R37" s="252"/>
      <c r="S37" s="252"/>
      <c r="T37" s="252"/>
      <c r="U37" s="252"/>
      <c r="V37" s="252"/>
      <c r="W37" s="252"/>
      <c r="X37" s="252"/>
      <c r="Y37" s="252"/>
      <c r="Z37" s="252"/>
    </row>
    <row r="38" ht="13.5" customHeight="1">
      <c r="A38" s="355"/>
      <c r="B38" s="278" t="s">
        <v>68</v>
      </c>
      <c r="C38" s="274"/>
      <c r="D38" s="273"/>
      <c r="E38" s="909" t="s">
        <v>69</v>
      </c>
      <c r="F38" s="282">
        <v>55900.0</v>
      </c>
      <c r="G38" s="282">
        <v>0.0</v>
      </c>
      <c r="H38" s="282">
        <f t="shared" si="3"/>
        <v>180000</v>
      </c>
      <c r="I38" s="347">
        <v>180000.0</v>
      </c>
      <c r="J38" s="347">
        <v>180000.0</v>
      </c>
      <c r="K38" s="359"/>
      <c r="L38" s="1186"/>
      <c r="M38" s="1173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</row>
    <row r="39" ht="13.5" customHeight="1">
      <c r="A39" s="267"/>
      <c r="B39" s="300" t="s">
        <v>73</v>
      </c>
      <c r="C39" s="306"/>
      <c r="D39" s="252"/>
      <c r="E39" s="909" t="s">
        <v>74</v>
      </c>
      <c r="F39" s="283">
        <v>59858.44</v>
      </c>
      <c r="G39" s="283">
        <v>21986.56</v>
      </c>
      <c r="H39" s="282">
        <f t="shared" si="3"/>
        <v>28013.44</v>
      </c>
      <c r="I39" s="377">
        <v>50000.0</v>
      </c>
      <c r="J39" s="377">
        <v>80000.0</v>
      </c>
      <c r="K39" s="1175"/>
      <c r="L39" s="1187"/>
      <c r="M39" s="1167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</row>
    <row r="40" ht="13.5" customHeight="1">
      <c r="A40" s="267"/>
      <c r="B40" s="300" t="s">
        <v>75</v>
      </c>
      <c r="C40" s="306"/>
      <c r="D40" s="252"/>
      <c r="E40" s="909" t="s">
        <v>76</v>
      </c>
      <c r="F40" s="283">
        <v>11058.29</v>
      </c>
      <c r="G40" s="283">
        <v>89045.5</v>
      </c>
      <c r="H40" s="282">
        <f t="shared" si="3"/>
        <v>16954.5</v>
      </c>
      <c r="I40" s="377">
        <v>106000.0</v>
      </c>
      <c r="J40" s="377">
        <v>85000.0</v>
      </c>
      <c r="K40" s="1175"/>
      <c r="L40" s="1188"/>
      <c r="M40" s="1167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</row>
    <row r="41" ht="13.5" customHeight="1">
      <c r="A41" s="874"/>
      <c r="B41" s="506" t="s">
        <v>403</v>
      </c>
      <c r="C41" s="507"/>
      <c r="D41" s="522"/>
      <c r="E41" s="1189" t="s">
        <v>80</v>
      </c>
      <c r="F41" s="299">
        <v>18000.0</v>
      </c>
      <c r="G41" s="299">
        <v>25000.0</v>
      </c>
      <c r="H41" s="298">
        <f t="shared" si="3"/>
        <v>25000</v>
      </c>
      <c r="I41" s="844">
        <v>50000.0</v>
      </c>
      <c r="J41" s="844">
        <v>50000.0</v>
      </c>
      <c r="K41" s="252"/>
      <c r="L41" s="259"/>
      <c r="M41" s="1167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</row>
    <row r="42" ht="6.0" customHeight="1">
      <c r="A42" s="252"/>
      <c r="B42" s="1190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1167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</row>
    <row r="43" ht="6.0" customHeight="1">
      <c r="A43" s="252"/>
      <c r="B43" s="1190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1167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</row>
    <row r="44" ht="15.75" customHeight="1">
      <c r="E44" s="259"/>
      <c r="L44" s="259"/>
      <c r="M44" s="1167"/>
    </row>
    <row r="45" ht="15.0" customHeight="1">
      <c r="A45" s="111" t="s">
        <v>1045</v>
      </c>
      <c r="E45" s="259"/>
      <c r="G45" s="300"/>
      <c r="H45" s="300"/>
      <c r="I45" s="300"/>
      <c r="L45" s="259"/>
      <c r="M45" s="1167"/>
    </row>
    <row r="46" ht="16.5" customHeight="1">
      <c r="A46" s="305" t="s">
        <v>350</v>
      </c>
      <c r="K46" s="305"/>
      <c r="L46" s="305"/>
      <c r="M46" s="1191"/>
    </row>
    <row r="47" ht="15.75" customHeight="1">
      <c r="A47" s="300"/>
      <c r="E47" s="259"/>
      <c r="L47" s="259"/>
      <c r="M47" s="1167"/>
    </row>
    <row r="48" ht="18.0" customHeight="1">
      <c r="A48" s="750" t="s">
        <v>6</v>
      </c>
      <c r="B48" s="12"/>
      <c r="C48" s="13"/>
      <c r="D48" s="67" t="s">
        <v>7</v>
      </c>
      <c r="E48" s="13"/>
      <c r="F48" s="14" t="s">
        <v>8</v>
      </c>
      <c r="G48" s="15" t="s">
        <v>9</v>
      </c>
      <c r="H48" s="12"/>
      <c r="I48" s="13"/>
      <c r="J48" s="14" t="s">
        <v>10</v>
      </c>
      <c r="K48" s="301"/>
      <c r="L48" s="301"/>
      <c r="M48" s="1170"/>
    </row>
    <row r="49" ht="15.75" customHeight="1">
      <c r="A49" s="18"/>
      <c r="C49" s="19"/>
      <c r="D49" s="76" t="s">
        <v>11</v>
      </c>
      <c r="E49" s="19"/>
      <c r="F49" s="21" t="s">
        <v>12</v>
      </c>
      <c r="G49" s="21" t="s">
        <v>13</v>
      </c>
      <c r="H49" s="22" t="s">
        <v>14</v>
      </c>
      <c r="I49" s="21" t="s">
        <v>15</v>
      </c>
      <c r="J49" s="21" t="s">
        <v>16</v>
      </c>
      <c r="K49" s="93"/>
      <c r="L49" s="93"/>
      <c r="M49" s="1169"/>
    </row>
    <row r="50" ht="15.75" customHeight="1">
      <c r="A50" s="23"/>
      <c r="B50" s="24"/>
      <c r="C50" s="25"/>
      <c r="D50" s="874"/>
      <c r="E50" s="913"/>
      <c r="F50" s="26" t="s">
        <v>17</v>
      </c>
      <c r="G50" s="27" t="s">
        <v>17</v>
      </c>
      <c r="H50" s="27" t="s">
        <v>18</v>
      </c>
      <c r="I50" s="27" t="s">
        <v>18</v>
      </c>
      <c r="J50" s="27" t="s">
        <v>18</v>
      </c>
      <c r="K50" s="66"/>
      <c r="L50" s="301"/>
      <c r="M50" s="1170"/>
    </row>
    <row r="51" ht="12.75" customHeight="1">
      <c r="A51" s="1192"/>
      <c r="B51" s="1193" t="s">
        <v>83</v>
      </c>
      <c r="C51" s="551"/>
      <c r="D51" s="550"/>
      <c r="E51" s="1194" t="s">
        <v>82</v>
      </c>
      <c r="F51" s="71">
        <v>316800.0</v>
      </c>
      <c r="G51" s="100">
        <v>132000.0</v>
      </c>
      <c r="H51" s="71">
        <f t="shared" ref="H51:H59" si="4">I51-G51</f>
        <v>184800</v>
      </c>
      <c r="I51" s="553">
        <v>316800.0</v>
      </c>
      <c r="J51" s="553">
        <v>316800.0</v>
      </c>
      <c r="K51" s="252"/>
      <c r="L51" s="259"/>
      <c r="M51" s="1167"/>
      <c r="N51" s="252"/>
      <c r="O51" s="252"/>
      <c r="P51" s="252"/>
      <c r="Q51" s="252"/>
      <c r="R51" s="252"/>
      <c r="S51" s="252"/>
      <c r="T51" s="252"/>
    </row>
    <row r="52" ht="12.75" customHeight="1">
      <c r="A52" s="114"/>
      <c r="B52" s="9" t="s">
        <v>347</v>
      </c>
      <c r="C52" s="147"/>
      <c r="D52" s="2"/>
      <c r="E52" s="684" t="s">
        <v>86</v>
      </c>
      <c r="F52" s="77">
        <v>24544.0</v>
      </c>
      <c r="G52" s="77">
        <v>1888.0</v>
      </c>
      <c r="H52" s="36">
        <f t="shared" si="4"/>
        <v>29312</v>
      </c>
      <c r="I52" s="58">
        <v>31200.0</v>
      </c>
      <c r="J52" s="58">
        <v>31200.0</v>
      </c>
      <c r="K52" s="252"/>
      <c r="L52" s="259"/>
      <c r="M52" s="1195"/>
      <c r="N52" s="252"/>
      <c r="O52" s="252"/>
      <c r="P52" s="252"/>
      <c r="Q52" s="252"/>
      <c r="R52" s="252"/>
      <c r="S52" s="252"/>
      <c r="T52" s="252"/>
    </row>
    <row r="53" ht="12.75" customHeight="1">
      <c r="A53" s="267"/>
      <c r="B53" s="9" t="s">
        <v>165</v>
      </c>
      <c r="C53" s="147"/>
      <c r="D53" s="252"/>
      <c r="E53" s="684" t="s">
        <v>99</v>
      </c>
      <c r="F53" s="283">
        <v>43712.0</v>
      </c>
      <c r="G53" s="283">
        <v>13500.0</v>
      </c>
      <c r="H53" s="36">
        <f t="shared" si="4"/>
        <v>56500</v>
      </c>
      <c r="I53" s="77">
        <v>70000.0</v>
      </c>
      <c r="J53" s="77">
        <v>70000.0</v>
      </c>
      <c r="K53" s="78"/>
      <c r="L53" s="301"/>
      <c r="M53" s="1170"/>
    </row>
    <row r="54" ht="12.75" customHeight="1">
      <c r="A54" s="267"/>
      <c r="B54" s="9" t="s">
        <v>100</v>
      </c>
      <c r="C54" s="2"/>
      <c r="D54" s="363"/>
      <c r="E54" s="684" t="s">
        <v>101</v>
      </c>
      <c r="F54" s="283">
        <v>0.0</v>
      </c>
      <c r="G54" s="283">
        <v>3900.0</v>
      </c>
      <c r="H54" s="36">
        <f t="shared" si="4"/>
        <v>16100</v>
      </c>
      <c r="I54" s="77">
        <v>20000.0</v>
      </c>
      <c r="J54" s="77">
        <v>40000.0</v>
      </c>
      <c r="K54" s="78"/>
      <c r="L54" s="301"/>
      <c r="M54" s="1170"/>
    </row>
    <row r="55" ht="12.75" customHeight="1">
      <c r="A55" s="267"/>
      <c r="B55" s="9" t="s">
        <v>1046</v>
      </c>
      <c r="C55" s="2"/>
      <c r="D55" s="363"/>
      <c r="E55" s="684" t="s">
        <v>107</v>
      </c>
      <c r="F55" s="77">
        <v>431.56</v>
      </c>
      <c r="G55" s="283">
        <v>0.0</v>
      </c>
      <c r="H55" s="36">
        <f t="shared" si="4"/>
        <v>3000</v>
      </c>
      <c r="I55" s="77">
        <v>3000.0</v>
      </c>
      <c r="J55" s="77">
        <v>0.0</v>
      </c>
      <c r="K55" s="78"/>
      <c r="L55" s="301"/>
      <c r="M55" s="1170"/>
    </row>
    <row r="56" ht="12.75" customHeight="1">
      <c r="A56" s="267"/>
      <c r="B56" s="9" t="s">
        <v>578</v>
      </c>
      <c r="C56" s="2"/>
      <c r="D56" s="363"/>
      <c r="E56" s="684" t="s">
        <v>109</v>
      </c>
      <c r="F56" s="283">
        <v>1521.89</v>
      </c>
      <c r="G56" s="283">
        <v>0.0</v>
      </c>
      <c r="H56" s="36">
        <f t="shared" si="4"/>
        <v>2000</v>
      </c>
      <c r="I56" s="77">
        <v>2000.0</v>
      </c>
      <c r="J56" s="77">
        <v>0.0</v>
      </c>
      <c r="K56" s="78"/>
      <c r="L56" s="300"/>
      <c r="M56" s="1170"/>
    </row>
    <row r="57" ht="12.75" customHeight="1">
      <c r="A57" s="363"/>
      <c r="B57" s="2" t="s">
        <v>1047</v>
      </c>
      <c r="C57" s="93"/>
      <c r="D57" s="267"/>
      <c r="E57" s="509" t="s">
        <v>113</v>
      </c>
      <c r="F57" s="77">
        <v>0.0</v>
      </c>
      <c r="G57" s="283">
        <v>0.0</v>
      </c>
      <c r="H57" s="36">
        <f t="shared" si="4"/>
        <v>5000</v>
      </c>
      <c r="I57" s="77">
        <v>5000.0</v>
      </c>
      <c r="J57" s="77">
        <v>5000.0</v>
      </c>
      <c r="K57" s="78"/>
      <c r="L57" s="947"/>
      <c r="M57" s="1196"/>
      <c r="S57" s="303"/>
    </row>
    <row r="58" ht="12.75" customHeight="1">
      <c r="A58" s="267"/>
      <c r="B58" s="9" t="s">
        <v>1048</v>
      </c>
      <c r="C58" s="2"/>
      <c r="D58" s="363"/>
      <c r="E58" s="509" t="s">
        <v>119</v>
      </c>
      <c r="F58" s="283">
        <v>5952.0</v>
      </c>
      <c r="G58" s="283">
        <v>490.0</v>
      </c>
      <c r="H58" s="36">
        <f t="shared" si="4"/>
        <v>13510</v>
      </c>
      <c r="I58" s="77">
        <v>14000.0</v>
      </c>
      <c r="J58" s="77">
        <v>15000.0</v>
      </c>
      <c r="K58" s="78"/>
      <c r="L58" s="1197"/>
      <c r="M58" s="1196"/>
      <c r="S58" s="303"/>
    </row>
    <row r="59" ht="12.75" customHeight="1">
      <c r="A59" s="267"/>
      <c r="B59" s="9" t="s">
        <v>122</v>
      </c>
      <c r="C59" s="2"/>
      <c r="D59" s="363"/>
      <c r="E59" s="495" t="s">
        <v>123</v>
      </c>
      <c r="F59" s="283">
        <v>0.0</v>
      </c>
      <c r="G59" s="283">
        <v>0.0</v>
      </c>
      <c r="H59" s="36">
        <f t="shared" si="4"/>
        <v>60000</v>
      </c>
      <c r="I59" s="77">
        <v>60000.0</v>
      </c>
      <c r="J59" s="77">
        <v>60000.0</v>
      </c>
      <c r="K59" s="78"/>
      <c r="L59" s="1198"/>
      <c r="M59" s="1196"/>
    </row>
    <row r="60" ht="12.75" customHeight="1">
      <c r="A60" s="267"/>
      <c r="B60" s="491" t="s">
        <v>1049</v>
      </c>
      <c r="C60" s="252"/>
      <c r="D60" s="363"/>
      <c r="E60" s="168"/>
      <c r="F60" s="283"/>
      <c r="G60" s="283"/>
      <c r="H60" s="362"/>
      <c r="I60" s="77"/>
      <c r="J60" s="77"/>
      <c r="K60" s="78"/>
      <c r="L60" s="1198"/>
      <c r="M60" s="1196"/>
    </row>
    <row r="61" ht="19.5" customHeight="1">
      <c r="A61" s="267"/>
      <c r="B61" s="504" t="s">
        <v>1050</v>
      </c>
      <c r="C61" s="252"/>
      <c r="D61" s="363"/>
      <c r="E61" s="168"/>
      <c r="F61" s="283"/>
      <c r="G61" s="283"/>
      <c r="H61" s="283"/>
      <c r="I61" s="77"/>
      <c r="J61" s="77"/>
      <c r="K61" s="78"/>
      <c r="L61" s="1198"/>
      <c r="M61" s="1196"/>
    </row>
    <row r="62" ht="15.75" customHeight="1">
      <c r="A62" s="267"/>
      <c r="B62" s="491" t="s">
        <v>1051</v>
      </c>
      <c r="C62" s="252"/>
      <c r="D62" s="363"/>
      <c r="E62" s="495" t="s">
        <v>94</v>
      </c>
      <c r="F62" s="283">
        <v>0.0</v>
      </c>
      <c r="G62" s="283">
        <v>0.0</v>
      </c>
      <c r="H62" s="283">
        <f>I62-G62</f>
        <v>113610</v>
      </c>
      <c r="I62" s="77">
        <f>96000+17610</f>
        <v>113610</v>
      </c>
      <c r="J62" s="77">
        <v>100000.0</v>
      </c>
      <c r="K62" s="78" t="s">
        <v>96</v>
      </c>
      <c r="L62" s="1198"/>
      <c r="M62" s="1196"/>
    </row>
    <row r="63" ht="15.75" customHeight="1">
      <c r="A63" s="884"/>
      <c r="B63" s="885" t="s">
        <v>284</v>
      </c>
      <c r="C63" s="887"/>
      <c r="D63" s="884"/>
      <c r="E63" s="1199"/>
      <c r="F63" s="220">
        <f t="shared" ref="F63:J63" si="5">SUM(F37:F62)</f>
        <v>864368.75</v>
      </c>
      <c r="G63" s="220">
        <f t="shared" si="5"/>
        <v>296272.06</v>
      </c>
      <c r="H63" s="220">
        <f t="shared" si="5"/>
        <v>995337.94</v>
      </c>
      <c r="I63" s="220">
        <f t="shared" si="5"/>
        <v>1291610</v>
      </c>
      <c r="J63" s="220">
        <f t="shared" si="5"/>
        <v>1303000</v>
      </c>
      <c r="K63" s="122"/>
      <c r="L63" s="331"/>
      <c r="M63" s="1200"/>
      <c r="N63" s="1201"/>
      <c r="O63" s="1201"/>
    </row>
    <row r="64" ht="15.75" customHeight="1">
      <c r="A64" s="889" t="s">
        <v>285</v>
      </c>
      <c r="B64" s="887"/>
      <c r="C64" s="887"/>
      <c r="D64" s="884"/>
      <c r="E64" s="1202"/>
      <c r="F64" s="856">
        <f t="shared" ref="F64:J64" si="6">F35+F63</f>
        <v>10398965.37</v>
      </c>
      <c r="G64" s="856">
        <f t="shared" si="6"/>
        <v>4722578.43</v>
      </c>
      <c r="H64" s="856">
        <f t="shared" si="6"/>
        <v>6470678.57</v>
      </c>
      <c r="I64" s="856">
        <f t="shared" si="6"/>
        <v>11193257</v>
      </c>
      <c r="J64" s="856">
        <f t="shared" si="6"/>
        <v>12187702</v>
      </c>
      <c r="K64" s="139"/>
      <c r="L64" s="1203"/>
      <c r="M64" s="1200"/>
      <c r="N64" s="174"/>
      <c r="O64" s="174"/>
    </row>
    <row r="65" ht="12.75" customHeight="1">
      <c r="A65" s="56"/>
      <c r="B65" s="252" t="s">
        <v>286</v>
      </c>
      <c r="C65" s="252"/>
      <c r="D65" s="777"/>
      <c r="E65" s="915"/>
      <c r="F65" s="283"/>
      <c r="G65" s="283"/>
      <c r="H65" s="283"/>
      <c r="I65" s="283"/>
      <c r="J65" s="283"/>
      <c r="K65" s="316"/>
      <c r="L65" s="331"/>
      <c r="M65" s="1167"/>
    </row>
    <row r="66" ht="12.75" customHeight="1">
      <c r="A66" s="363"/>
      <c r="B66" s="2" t="s">
        <v>308</v>
      </c>
      <c r="C66" s="252"/>
      <c r="D66" s="363"/>
      <c r="E66" s="1204" t="s">
        <v>288</v>
      </c>
      <c r="F66" s="77">
        <v>0.0</v>
      </c>
      <c r="G66" s="77">
        <v>0.0</v>
      </c>
      <c r="H66" s="77">
        <f t="shared" ref="H66:H71" si="7">I66-G66</f>
        <v>25000</v>
      </c>
      <c r="I66" s="77">
        <v>25000.0</v>
      </c>
      <c r="J66" s="77">
        <v>200000.0</v>
      </c>
      <c r="K66" s="78"/>
      <c r="L66" s="331"/>
      <c r="M66" s="1205"/>
    </row>
    <row r="67" ht="12.75" customHeight="1">
      <c r="A67" s="363"/>
      <c r="B67" s="2" t="s">
        <v>1052</v>
      </c>
      <c r="C67" s="252"/>
      <c r="D67" s="363"/>
      <c r="E67" s="509" t="s">
        <v>300</v>
      </c>
      <c r="F67" s="77">
        <v>50000.0</v>
      </c>
      <c r="G67" s="283">
        <v>30000.0</v>
      </c>
      <c r="H67" s="77">
        <f t="shared" si="7"/>
        <v>88000</v>
      </c>
      <c r="I67" s="77">
        <v>118000.0</v>
      </c>
      <c r="J67" s="77">
        <v>80000.0</v>
      </c>
      <c r="K67" s="78"/>
      <c r="L67" s="331"/>
      <c r="M67" s="1205"/>
    </row>
    <row r="68" ht="12.75" customHeight="1">
      <c r="A68" s="363"/>
      <c r="B68" s="338" t="s">
        <v>1053</v>
      </c>
      <c r="C68" s="1162"/>
      <c r="D68" s="363"/>
      <c r="E68" s="633" t="s">
        <v>290</v>
      </c>
      <c r="F68" s="77">
        <v>158354.9</v>
      </c>
      <c r="G68" s="283">
        <v>90000.0</v>
      </c>
      <c r="H68" s="77">
        <f t="shared" si="7"/>
        <v>0</v>
      </c>
      <c r="I68" s="77">
        <v>90000.0</v>
      </c>
      <c r="J68" s="77">
        <v>300000.0</v>
      </c>
      <c r="K68" s="78"/>
      <c r="L68" s="331"/>
      <c r="M68" s="1205"/>
    </row>
    <row r="69" ht="12.75" customHeight="1">
      <c r="A69" s="363"/>
      <c r="B69" s="2" t="s">
        <v>423</v>
      </c>
      <c r="C69" s="1162"/>
      <c r="D69" s="363"/>
      <c r="E69" s="633" t="s">
        <v>424</v>
      </c>
      <c r="F69" s="77">
        <v>30000.0</v>
      </c>
      <c r="G69" s="283">
        <v>0.0</v>
      </c>
      <c r="H69" s="77">
        <f t="shared" si="7"/>
        <v>30000</v>
      </c>
      <c r="I69" s="77">
        <v>30000.0</v>
      </c>
      <c r="J69" s="77">
        <v>30000.0</v>
      </c>
      <c r="K69" s="78"/>
      <c r="L69" s="331"/>
      <c r="M69" s="1196"/>
    </row>
    <row r="70" ht="12.75" customHeight="1">
      <c r="A70" s="363"/>
      <c r="B70" s="2" t="s">
        <v>381</v>
      </c>
      <c r="C70" s="1162"/>
      <c r="D70" s="363"/>
      <c r="E70" s="633" t="s">
        <v>292</v>
      </c>
      <c r="F70" s="77">
        <v>0.0</v>
      </c>
      <c r="G70" s="283">
        <v>0.0</v>
      </c>
      <c r="H70" s="77">
        <f t="shared" si="7"/>
        <v>90000</v>
      </c>
      <c r="I70" s="77">
        <v>90000.0</v>
      </c>
      <c r="J70" s="77">
        <v>80000.0</v>
      </c>
      <c r="K70" s="78"/>
      <c r="L70" s="331"/>
      <c r="M70" s="1196"/>
    </row>
    <row r="71" ht="12.75" customHeight="1">
      <c r="A71" s="363"/>
      <c r="B71" s="2" t="s">
        <v>297</v>
      </c>
      <c r="C71" s="1162"/>
      <c r="D71" s="363"/>
      <c r="E71" s="633" t="s">
        <v>298</v>
      </c>
      <c r="F71" s="77">
        <v>17900.0</v>
      </c>
      <c r="G71" s="283">
        <v>0.0</v>
      </c>
      <c r="H71" s="77">
        <f t="shared" si="7"/>
        <v>0</v>
      </c>
      <c r="I71" s="77">
        <v>0.0</v>
      </c>
      <c r="J71" s="77">
        <v>20000.0</v>
      </c>
      <c r="K71" s="78"/>
      <c r="L71" s="331"/>
      <c r="M71" s="1196"/>
    </row>
    <row r="72" ht="15.75" customHeight="1">
      <c r="A72" s="889"/>
      <c r="B72" s="887" t="s">
        <v>317</v>
      </c>
      <c r="C72" s="887"/>
      <c r="D72" s="1206"/>
      <c r="E72" s="1207"/>
      <c r="F72" s="910">
        <f t="shared" ref="F72:J72" si="8">SUM(F66:F71)</f>
        <v>256254.9</v>
      </c>
      <c r="G72" s="910">
        <f t="shared" si="8"/>
        <v>120000</v>
      </c>
      <c r="H72" s="910">
        <f t="shared" si="8"/>
        <v>233000</v>
      </c>
      <c r="I72" s="910">
        <f t="shared" si="8"/>
        <v>353000</v>
      </c>
      <c r="J72" s="910">
        <f t="shared" si="8"/>
        <v>710000</v>
      </c>
      <c r="K72" s="316"/>
      <c r="L72" s="331"/>
      <c r="M72" s="1208"/>
    </row>
    <row r="73" ht="16.5" customHeight="1">
      <c r="A73" s="240" t="s">
        <v>318</v>
      </c>
      <c r="B73" s="1209"/>
      <c r="C73" s="784"/>
      <c r="D73" s="1209"/>
      <c r="E73" s="1210"/>
      <c r="F73" s="482">
        <f t="shared" ref="F73:J73" si="9">F64+F72</f>
        <v>10655220.27</v>
      </c>
      <c r="G73" s="482">
        <f t="shared" si="9"/>
        <v>4842578.43</v>
      </c>
      <c r="H73" s="482">
        <f t="shared" si="9"/>
        <v>6703678.57</v>
      </c>
      <c r="I73" s="482">
        <f t="shared" si="9"/>
        <v>11546257</v>
      </c>
      <c r="J73" s="482">
        <f t="shared" si="9"/>
        <v>12897702</v>
      </c>
      <c r="K73" s="48"/>
      <c r="L73" s="331"/>
      <c r="M73" s="1211"/>
      <c r="N73" s="273"/>
      <c r="O73" s="1212"/>
      <c r="P73" s="1212"/>
      <c r="Q73" s="273"/>
      <c r="R73" s="273"/>
      <c r="S73" s="273"/>
      <c r="T73" s="273"/>
      <c r="U73" s="273"/>
      <c r="V73" s="273"/>
      <c r="W73" s="273"/>
      <c r="X73" s="273"/>
      <c r="Y73" s="273"/>
      <c r="Z73" s="273"/>
    </row>
    <row r="74" ht="15.75" customHeight="1">
      <c r="A74" s="338" t="s">
        <v>319</v>
      </c>
      <c r="C74" s="252"/>
      <c r="D74" s="252"/>
      <c r="E74" s="66"/>
      <c r="F74" s="252"/>
      <c r="G74" s="252"/>
      <c r="H74" s="252"/>
      <c r="I74" s="252"/>
      <c r="J74" s="252"/>
      <c r="K74" s="252"/>
      <c r="L74" s="1213"/>
      <c r="M74" s="1167"/>
      <c r="N74" s="252"/>
    </row>
    <row r="75" ht="15.75" customHeight="1">
      <c r="A75" s="338" t="s">
        <v>320</v>
      </c>
      <c r="B75" s="300"/>
      <c r="C75" s="252"/>
      <c r="D75" s="3"/>
      <c r="E75" s="321"/>
      <c r="F75" s="252"/>
      <c r="G75" s="302"/>
      <c r="H75" s="302"/>
      <c r="I75" s="302"/>
      <c r="J75" s="252"/>
      <c r="K75" s="252"/>
      <c r="L75" s="259"/>
      <c r="M75" s="1167"/>
      <c r="N75" s="252"/>
    </row>
    <row r="76" ht="15.75" customHeight="1">
      <c r="A76" s="300"/>
      <c r="B76" s="252"/>
      <c r="C76" s="252"/>
      <c r="D76" s="259"/>
      <c r="E76" s="259"/>
      <c r="F76" s="252"/>
      <c r="G76" s="252"/>
      <c r="H76" s="252"/>
      <c r="I76" s="252"/>
      <c r="J76" s="252"/>
      <c r="K76" s="252"/>
      <c r="L76" s="259"/>
      <c r="M76" s="1167"/>
      <c r="N76" s="252"/>
    </row>
    <row r="77" ht="15.75" customHeight="1">
      <c r="J77" s="303"/>
      <c r="K77" s="303"/>
      <c r="L77" s="1214"/>
      <c r="M77" s="1215"/>
    </row>
    <row r="78" ht="15.75" customHeight="1">
      <c r="J78" s="303"/>
      <c r="K78" s="303"/>
      <c r="L78" s="1214"/>
      <c r="M78" s="1215"/>
    </row>
    <row r="79" ht="15.75" customHeight="1">
      <c r="J79" s="303"/>
      <c r="K79" s="303"/>
      <c r="L79" s="1214"/>
      <c r="M79" s="1215"/>
      <c r="N79" s="252"/>
    </row>
    <row r="80" ht="15.75" customHeight="1">
      <c r="B80" s="5" t="s">
        <v>1054</v>
      </c>
      <c r="D80" s="5" t="s">
        <v>323</v>
      </c>
      <c r="H80" s="8" t="s">
        <v>324</v>
      </c>
      <c r="I80" s="5" t="s">
        <v>643</v>
      </c>
      <c r="L80" s="259"/>
      <c r="M80" s="1167"/>
    </row>
    <row r="81" ht="15.75" customHeight="1">
      <c r="B81" s="3" t="s">
        <v>1055</v>
      </c>
      <c r="D81" s="3" t="s">
        <v>326</v>
      </c>
      <c r="H81" s="2" t="s">
        <v>327</v>
      </c>
      <c r="I81" s="3" t="s">
        <v>327</v>
      </c>
      <c r="L81" s="259"/>
      <c r="M81" s="1167"/>
    </row>
    <row r="82" ht="15.75" customHeight="1">
      <c r="E82" s="259"/>
      <c r="L82" s="259"/>
      <c r="M82" s="1167"/>
    </row>
    <row r="83" ht="15.75" customHeight="1">
      <c r="E83" s="259"/>
      <c r="L83" s="259"/>
      <c r="M83" s="1167"/>
    </row>
    <row r="84" ht="15.75" customHeight="1">
      <c r="E84" s="259"/>
      <c r="L84" s="259"/>
      <c r="M84" s="1167"/>
    </row>
    <row r="85" ht="15.75" customHeight="1">
      <c r="E85" s="259"/>
      <c r="L85" s="259"/>
      <c r="M85" s="1167"/>
    </row>
    <row r="86" ht="15.75" customHeight="1">
      <c r="E86" s="259"/>
      <c r="L86" s="259"/>
      <c r="M86" s="1167"/>
    </row>
    <row r="87" ht="15.75" customHeight="1">
      <c r="E87" s="259"/>
      <c r="L87" s="259"/>
      <c r="M87" s="1167"/>
    </row>
    <row r="88" ht="15.75" customHeight="1">
      <c r="E88" s="259"/>
      <c r="L88" s="259"/>
      <c r="M88" s="1167"/>
    </row>
    <row r="89" ht="15.75" customHeight="1">
      <c r="E89" s="259"/>
      <c r="L89" s="259"/>
      <c r="M89" s="1167"/>
    </row>
    <row r="90" ht="15.75" customHeight="1">
      <c r="E90" s="259"/>
      <c r="L90" s="259"/>
      <c r="M90" s="1167"/>
    </row>
    <row r="91" ht="15.75" customHeight="1">
      <c r="E91" s="259"/>
      <c r="L91" s="259"/>
      <c r="M91" s="1167"/>
    </row>
    <row r="92" ht="15.75" customHeight="1">
      <c r="E92" s="259"/>
      <c r="L92" s="259"/>
      <c r="M92" s="1167"/>
    </row>
    <row r="93" ht="15.75" customHeight="1">
      <c r="E93" s="259"/>
      <c r="L93" s="259"/>
      <c r="M93" s="1167"/>
    </row>
    <row r="94" ht="15.75" customHeight="1">
      <c r="E94" s="259"/>
      <c r="L94" s="259"/>
      <c r="M94" s="1167"/>
    </row>
    <row r="95" ht="15.75" customHeight="1">
      <c r="E95" s="259"/>
      <c r="L95" s="259"/>
      <c r="M95" s="1167"/>
    </row>
    <row r="96" ht="15.75" customHeight="1">
      <c r="E96" s="259"/>
      <c r="L96" s="259"/>
      <c r="M96" s="1167"/>
    </row>
    <row r="97" ht="15.75" customHeight="1">
      <c r="E97" s="259"/>
      <c r="L97" s="259"/>
      <c r="M97" s="1167"/>
    </row>
    <row r="98" ht="15.75" customHeight="1">
      <c r="E98" s="259"/>
      <c r="L98" s="259"/>
      <c r="M98" s="1167"/>
    </row>
    <row r="99" ht="15.75" customHeight="1">
      <c r="E99" s="259"/>
      <c r="L99" s="259"/>
      <c r="M99" s="1167"/>
    </row>
    <row r="100" ht="15.75" customHeight="1">
      <c r="E100" s="259"/>
      <c r="L100" s="259"/>
      <c r="M100" s="1167"/>
    </row>
    <row r="101" ht="15.75" customHeight="1">
      <c r="E101" s="259"/>
      <c r="L101" s="259"/>
      <c r="M101" s="1167"/>
    </row>
    <row r="102" ht="15.75" customHeight="1">
      <c r="E102" s="259"/>
      <c r="L102" s="259"/>
      <c r="M102" s="1167"/>
    </row>
    <row r="103" ht="15.75" customHeight="1">
      <c r="E103" s="259"/>
      <c r="L103" s="259"/>
      <c r="M103" s="1167"/>
    </row>
    <row r="104" ht="15.75" customHeight="1">
      <c r="E104" s="259"/>
      <c r="L104" s="259"/>
      <c r="M104" s="1167"/>
    </row>
    <row r="105" ht="15.75" customHeight="1">
      <c r="E105" s="259"/>
      <c r="L105" s="259"/>
      <c r="M105" s="1167"/>
    </row>
    <row r="106" ht="15.75" customHeight="1">
      <c r="E106" s="259"/>
      <c r="L106" s="259"/>
      <c r="M106" s="1167"/>
    </row>
    <row r="107" ht="15.75" customHeight="1">
      <c r="E107" s="259"/>
      <c r="L107" s="259"/>
      <c r="M107" s="1167"/>
    </row>
    <row r="108" ht="15.75" customHeight="1">
      <c r="E108" s="259"/>
      <c r="L108" s="259"/>
      <c r="M108" s="1167"/>
    </row>
    <row r="109" ht="15.75" customHeight="1">
      <c r="E109" s="259"/>
      <c r="L109" s="259"/>
      <c r="M109" s="1167"/>
    </row>
    <row r="110" ht="15.75" customHeight="1">
      <c r="E110" s="259"/>
      <c r="L110" s="259"/>
      <c r="M110" s="1167"/>
    </row>
    <row r="111" ht="15.75" customHeight="1">
      <c r="E111" s="259"/>
      <c r="L111" s="259"/>
      <c r="M111" s="1167"/>
    </row>
    <row r="112" ht="15.75" customHeight="1">
      <c r="E112" s="259"/>
      <c r="L112" s="259"/>
      <c r="M112" s="1167"/>
    </row>
    <row r="113" ht="15.75" customHeight="1">
      <c r="E113" s="259"/>
      <c r="L113" s="259"/>
      <c r="M113" s="1167"/>
    </row>
    <row r="114" ht="15.75" customHeight="1">
      <c r="E114" s="259"/>
      <c r="L114" s="259"/>
      <c r="M114" s="1167"/>
    </row>
    <row r="115" ht="15.75" customHeight="1">
      <c r="E115" s="259"/>
      <c r="L115" s="259"/>
      <c r="M115" s="1167"/>
    </row>
    <row r="116" ht="15.75" customHeight="1">
      <c r="E116" s="259"/>
      <c r="L116" s="259"/>
      <c r="M116" s="1167"/>
    </row>
    <row r="117" ht="15.75" customHeight="1">
      <c r="E117" s="259"/>
      <c r="L117" s="259"/>
      <c r="M117" s="1167"/>
    </row>
    <row r="118" ht="15.75" customHeight="1">
      <c r="E118" s="259"/>
      <c r="L118" s="259"/>
      <c r="M118" s="1167"/>
    </row>
    <row r="119" ht="15.75" customHeight="1">
      <c r="E119" s="259"/>
      <c r="L119" s="259"/>
      <c r="M119" s="1167"/>
    </row>
    <row r="120" ht="15.75" customHeight="1">
      <c r="E120" s="259"/>
      <c r="L120" s="259"/>
      <c r="M120" s="1167"/>
    </row>
    <row r="121" ht="15.75" customHeight="1">
      <c r="E121" s="259"/>
      <c r="L121" s="259"/>
      <c r="M121" s="1167"/>
    </row>
    <row r="122" ht="15.75" customHeight="1">
      <c r="E122" s="259"/>
      <c r="L122" s="259"/>
      <c r="M122" s="1167"/>
    </row>
    <row r="123" ht="15.75" customHeight="1">
      <c r="E123" s="259"/>
      <c r="L123" s="259"/>
      <c r="M123" s="1167"/>
    </row>
    <row r="124" ht="15.75" customHeight="1">
      <c r="E124" s="259"/>
      <c r="L124" s="259"/>
      <c r="M124" s="1167"/>
    </row>
    <row r="125" ht="15.75" customHeight="1">
      <c r="E125" s="259"/>
      <c r="L125" s="259"/>
      <c r="M125" s="1167"/>
    </row>
    <row r="126" ht="15.75" customHeight="1">
      <c r="E126" s="259"/>
      <c r="L126" s="259"/>
      <c r="M126" s="1167"/>
    </row>
    <row r="127" ht="15.75" customHeight="1">
      <c r="E127" s="259"/>
      <c r="L127" s="259"/>
      <c r="M127" s="1167"/>
    </row>
    <row r="128" ht="15.75" customHeight="1">
      <c r="E128" s="259"/>
      <c r="L128" s="259"/>
      <c r="M128" s="1167"/>
    </row>
    <row r="129" ht="15.75" customHeight="1">
      <c r="E129" s="259"/>
      <c r="L129" s="259"/>
      <c r="M129" s="1167"/>
    </row>
    <row r="130" ht="15.75" customHeight="1">
      <c r="E130" s="259"/>
      <c r="L130" s="259"/>
      <c r="M130" s="1167"/>
    </row>
    <row r="131" ht="15.75" customHeight="1">
      <c r="E131" s="259"/>
      <c r="L131" s="259"/>
      <c r="M131" s="1167"/>
    </row>
    <row r="132" ht="15.75" customHeight="1">
      <c r="E132" s="259"/>
      <c r="L132" s="259"/>
      <c r="M132" s="1167"/>
    </row>
    <row r="133" ht="15.75" customHeight="1">
      <c r="E133" s="259"/>
      <c r="L133" s="259"/>
      <c r="M133" s="1167"/>
    </row>
    <row r="134" ht="15.75" customHeight="1">
      <c r="E134" s="259"/>
      <c r="L134" s="259"/>
      <c r="M134" s="1167"/>
    </row>
    <row r="135" ht="15.75" customHeight="1">
      <c r="E135" s="259"/>
      <c r="L135" s="259"/>
      <c r="M135" s="1167"/>
    </row>
    <row r="136" ht="15.75" customHeight="1">
      <c r="E136" s="259"/>
      <c r="L136" s="259"/>
      <c r="M136" s="1167"/>
    </row>
    <row r="137" ht="15.75" customHeight="1">
      <c r="E137" s="259"/>
      <c r="L137" s="259"/>
      <c r="M137" s="1167"/>
    </row>
    <row r="138" ht="15.75" customHeight="1">
      <c r="E138" s="259"/>
      <c r="L138" s="259"/>
      <c r="M138" s="1167"/>
    </row>
    <row r="139" ht="15.75" customHeight="1">
      <c r="E139" s="259"/>
      <c r="L139" s="259"/>
      <c r="M139" s="1167"/>
    </row>
    <row r="140" ht="15.75" customHeight="1">
      <c r="E140" s="259"/>
      <c r="L140" s="259"/>
      <c r="M140" s="1167"/>
    </row>
    <row r="141" ht="15.75" customHeight="1">
      <c r="E141" s="259"/>
      <c r="L141" s="259"/>
      <c r="M141" s="1167"/>
    </row>
    <row r="142" ht="15.75" customHeight="1">
      <c r="E142" s="259"/>
      <c r="L142" s="259"/>
      <c r="M142" s="1167"/>
    </row>
    <row r="143" ht="15.75" customHeight="1">
      <c r="E143" s="259"/>
      <c r="L143" s="259"/>
      <c r="M143" s="1167"/>
    </row>
    <row r="144" ht="15.75" customHeight="1">
      <c r="E144" s="259"/>
      <c r="L144" s="259"/>
      <c r="M144" s="1167"/>
    </row>
    <row r="145" ht="15.75" customHeight="1">
      <c r="E145" s="259"/>
      <c r="L145" s="259"/>
      <c r="M145" s="1167"/>
    </row>
    <row r="146" ht="15.75" customHeight="1">
      <c r="E146" s="259"/>
      <c r="L146" s="259"/>
      <c r="M146" s="1167"/>
    </row>
    <row r="147" ht="15.75" customHeight="1">
      <c r="E147" s="259"/>
      <c r="L147" s="259"/>
      <c r="M147" s="1167"/>
    </row>
    <row r="148" ht="15.75" customHeight="1">
      <c r="E148" s="259"/>
      <c r="L148" s="259"/>
      <c r="M148" s="1167"/>
    </row>
    <row r="149" ht="15.75" customHeight="1">
      <c r="E149" s="259"/>
      <c r="L149" s="259"/>
      <c r="M149" s="1167"/>
    </row>
    <row r="150" ht="15.75" customHeight="1">
      <c r="E150" s="259"/>
      <c r="L150" s="259"/>
      <c r="M150" s="1167"/>
    </row>
    <row r="151" ht="15.75" customHeight="1">
      <c r="E151" s="259"/>
      <c r="L151" s="259"/>
      <c r="M151" s="1167"/>
    </row>
    <row r="152" ht="15.75" customHeight="1">
      <c r="E152" s="259"/>
      <c r="L152" s="259"/>
      <c r="M152" s="1167"/>
    </row>
    <row r="153" ht="15.75" customHeight="1">
      <c r="E153" s="259"/>
      <c r="L153" s="259"/>
      <c r="M153" s="1167"/>
    </row>
    <row r="154" ht="15.75" customHeight="1">
      <c r="E154" s="259"/>
      <c r="L154" s="259"/>
      <c r="M154" s="1167"/>
    </row>
    <row r="155" ht="15.75" customHeight="1">
      <c r="E155" s="259"/>
      <c r="L155" s="259"/>
      <c r="M155" s="1167"/>
    </row>
    <row r="156" ht="15.75" customHeight="1">
      <c r="E156" s="259"/>
      <c r="L156" s="259"/>
      <c r="M156" s="1167"/>
    </row>
    <row r="157" ht="15.75" customHeight="1">
      <c r="E157" s="259"/>
      <c r="L157" s="259"/>
      <c r="M157" s="1167"/>
    </row>
    <row r="158" ht="15.75" customHeight="1">
      <c r="E158" s="259"/>
      <c r="L158" s="259"/>
      <c r="M158" s="1167"/>
    </row>
    <row r="159" ht="15.75" customHeight="1">
      <c r="E159" s="259"/>
      <c r="L159" s="259"/>
      <c r="M159" s="1167"/>
    </row>
    <row r="160" ht="15.75" customHeight="1">
      <c r="E160" s="259"/>
      <c r="L160" s="259"/>
      <c r="M160" s="1167"/>
    </row>
    <row r="161" ht="15.75" customHeight="1">
      <c r="E161" s="259"/>
      <c r="L161" s="259"/>
      <c r="M161" s="1167"/>
    </row>
    <row r="162" ht="15.75" customHeight="1">
      <c r="E162" s="259"/>
      <c r="L162" s="259"/>
      <c r="M162" s="1167"/>
    </row>
    <row r="163" ht="15.75" customHeight="1">
      <c r="E163" s="259"/>
      <c r="L163" s="259"/>
      <c r="M163" s="1167"/>
    </row>
    <row r="164" ht="15.75" customHeight="1">
      <c r="E164" s="259"/>
      <c r="L164" s="259"/>
      <c r="M164" s="1167"/>
    </row>
    <row r="165" ht="15.75" customHeight="1">
      <c r="E165" s="259"/>
      <c r="L165" s="259"/>
      <c r="M165" s="1167"/>
    </row>
    <row r="166" ht="15.75" customHeight="1">
      <c r="E166" s="259"/>
      <c r="L166" s="259"/>
      <c r="M166" s="1167"/>
    </row>
    <row r="167" ht="15.75" customHeight="1">
      <c r="E167" s="259"/>
      <c r="L167" s="259"/>
      <c r="M167" s="1167"/>
    </row>
    <row r="168" ht="15.75" customHeight="1">
      <c r="E168" s="259"/>
      <c r="L168" s="259"/>
      <c r="M168" s="1167"/>
    </row>
    <row r="169" ht="15.75" customHeight="1">
      <c r="E169" s="259"/>
      <c r="L169" s="259"/>
      <c r="M169" s="1167"/>
    </row>
    <row r="170" ht="15.75" customHeight="1">
      <c r="E170" s="259"/>
      <c r="L170" s="259"/>
      <c r="M170" s="1167"/>
    </row>
    <row r="171" ht="15.75" customHeight="1">
      <c r="E171" s="259"/>
      <c r="L171" s="259"/>
      <c r="M171" s="1167"/>
    </row>
    <row r="172" ht="15.75" customHeight="1">
      <c r="E172" s="259"/>
      <c r="L172" s="259"/>
      <c r="M172" s="1167"/>
    </row>
    <row r="173" ht="15.75" customHeight="1">
      <c r="E173" s="259"/>
      <c r="L173" s="259"/>
      <c r="M173" s="1167"/>
    </row>
    <row r="174" ht="15.75" customHeight="1">
      <c r="E174" s="259"/>
      <c r="L174" s="259"/>
      <c r="M174" s="1167"/>
    </row>
    <row r="175" ht="15.75" customHeight="1">
      <c r="E175" s="259"/>
      <c r="L175" s="259"/>
      <c r="M175" s="1167"/>
    </row>
    <row r="176" ht="15.75" customHeight="1">
      <c r="E176" s="259"/>
      <c r="L176" s="259"/>
      <c r="M176" s="1167"/>
    </row>
    <row r="177" ht="15.75" customHeight="1">
      <c r="E177" s="259"/>
      <c r="L177" s="259"/>
      <c r="M177" s="1167"/>
    </row>
    <row r="178" ht="15.75" customHeight="1">
      <c r="E178" s="259"/>
      <c r="L178" s="259"/>
      <c r="M178" s="1167"/>
    </row>
    <row r="179" ht="15.75" customHeight="1">
      <c r="E179" s="259"/>
      <c r="L179" s="259"/>
      <c r="M179" s="1167"/>
    </row>
    <row r="180" ht="15.75" customHeight="1">
      <c r="E180" s="259"/>
      <c r="L180" s="259"/>
      <c r="M180" s="1167"/>
    </row>
    <row r="181" ht="15.75" customHeight="1">
      <c r="E181" s="259"/>
      <c r="L181" s="259"/>
      <c r="M181" s="1167"/>
    </row>
    <row r="182" ht="15.75" customHeight="1">
      <c r="E182" s="259"/>
      <c r="L182" s="259"/>
      <c r="M182" s="1167"/>
    </row>
    <row r="183" ht="15.75" customHeight="1">
      <c r="E183" s="259"/>
      <c r="L183" s="259"/>
      <c r="M183" s="1167"/>
    </row>
    <row r="184" ht="15.75" customHeight="1">
      <c r="E184" s="259"/>
      <c r="L184" s="259"/>
      <c r="M184" s="1167"/>
    </row>
    <row r="185" ht="15.75" customHeight="1">
      <c r="E185" s="259"/>
      <c r="L185" s="259"/>
      <c r="M185" s="1167"/>
    </row>
    <row r="186" ht="15.75" customHeight="1">
      <c r="E186" s="259"/>
      <c r="L186" s="259"/>
      <c r="M186" s="1167"/>
    </row>
    <row r="187" ht="15.75" customHeight="1">
      <c r="E187" s="259"/>
      <c r="L187" s="259"/>
      <c r="M187" s="1167"/>
    </row>
    <row r="188" ht="15.75" customHeight="1">
      <c r="E188" s="259"/>
      <c r="L188" s="259"/>
      <c r="M188" s="1167"/>
    </row>
    <row r="189" ht="15.75" customHeight="1">
      <c r="E189" s="259"/>
      <c r="L189" s="259"/>
      <c r="M189" s="1167"/>
    </row>
    <row r="190" ht="15.75" customHeight="1">
      <c r="E190" s="259"/>
      <c r="L190" s="259"/>
      <c r="M190" s="1167"/>
    </row>
    <row r="191" ht="15.75" customHeight="1">
      <c r="E191" s="259"/>
      <c r="L191" s="259"/>
      <c r="M191" s="1167"/>
    </row>
    <row r="192" ht="15.75" customHeight="1">
      <c r="E192" s="259"/>
      <c r="L192" s="259"/>
      <c r="M192" s="1167"/>
    </row>
    <row r="193" ht="15.75" customHeight="1">
      <c r="E193" s="259"/>
      <c r="L193" s="259"/>
      <c r="M193" s="1167"/>
    </row>
    <row r="194" ht="15.75" customHeight="1">
      <c r="E194" s="259"/>
      <c r="L194" s="259"/>
      <c r="M194" s="1167"/>
    </row>
    <row r="195" ht="15.75" customHeight="1">
      <c r="E195" s="259"/>
      <c r="L195" s="259"/>
      <c r="M195" s="1167"/>
    </row>
    <row r="196" ht="15.75" customHeight="1">
      <c r="E196" s="259"/>
      <c r="L196" s="259"/>
      <c r="M196" s="1167"/>
    </row>
    <row r="197" ht="15.75" customHeight="1">
      <c r="E197" s="259"/>
      <c r="L197" s="259"/>
      <c r="M197" s="1167"/>
    </row>
    <row r="198" ht="15.75" customHeight="1">
      <c r="E198" s="259"/>
      <c r="L198" s="259"/>
      <c r="M198" s="1167"/>
    </row>
    <row r="199" ht="15.75" customHeight="1">
      <c r="E199" s="259"/>
      <c r="L199" s="259"/>
      <c r="M199" s="1167"/>
    </row>
    <row r="200" ht="15.75" customHeight="1">
      <c r="E200" s="259"/>
      <c r="L200" s="259"/>
      <c r="M200" s="1167"/>
    </row>
    <row r="201" ht="15.75" customHeight="1">
      <c r="E201" s="259"/>
      <c r="L201" s="259"/>
      <c r="M201" s="1167"/>
    </row>
    <row r="202" ht="15.75" customHeight="1">
      <c r="E202" s="259"/>
      <c r="L202" s="259"/>
      <c r="M202" s="1167"/>
    </row>
    <row r="203" ht="15.75" customHeight="1">
      <c r="E203" s="259"/>
      <c r="L203" s="259"/>
      <c r="M203" s="1167"/>
    </row>
    <row r="204" ht="15.75" customHeight="1">
      <c r="E204" s="259"/>
      <c r="L204" s="259"/>
      <c r="M204" s="1167"/>
    </row>
    <row r="205" ht="15.75" customHeight="1">
      <c r="E205" s="259"/>
      <c r="L205" s="259"/>
      <c r="M205" s="1167"/>
    </row>
    <row r="206" ht="15.75" customHeight="1">
      <c r="E206" s="259"/>
      <c r="L206" s="259"/>
      <c r="M206" s="1167"/>
    </row>
    <row r="207" ht="15.75" customHeight="1">
      <c r="E207" s="259"/>
      <c r="L207" s="259"/>
      <c r="M207" s="1167"/>
    </row>
    <row r="208" ht="15.75" customHeight="1">
      <c r="E208" s="259"/>
      <c r="L208" s="259"/>
      <c r="M208" s="1167"/>
    </row>
    <row r="209" ht="15.75" customHeight="1">
      <c r="E209" s="259"/>
      <c r="L209" s="259"/>
      <c r="M209" s="1167"/>
    </row>
    <row r="210" ht="15.75" customHeight="1">
      <c r="E210" s="259"/>
      <c r="L210" s="259"/>
      <c r="M210" s="1167"/>
    </row>
    <row r="211" ht="15.75" customHeight="1">
      <c r="E211" s="259"/>
      <c r="L211" s="259"/>
      <c r="M211" s="1167"/>
    </row>
    <row r="212" ht="15.75" customHeight="1">
      <c r="E212" s="259"/>
      <c r="L212" s="259"/>
      <c r="M212" s="1167"/>
    </row>
    <row r="213" ht="15.75" customHeight="1">
      <c r="E213" s="259"/>
      <c r="L213" s="259"/>
      <c r="M213" s="1167"/>
    </row>
    <row r="214" ht="15.75" customHeight="1">
      <c r="E214" s="259"/>
      <c r="L214" s="259"/>
      <c r="M214" s="1167"/>
    </row>
    <row r="215" ht="15.75" customHeight="1">
      <c r="E215" s="259"/>
      <c r="L215" s="259"/>
      <c r="M215" s="1167"/>
    </row>
    <row r="216" ht="15.75" customHeight="1">
      <c r="E216" s="259"/>
      <c r="L216" s="259"/>
      <c r="M216" s="1167"/>
    </row>
    <row r="217" ht="15.75" customHeight="1">
      <c r="E217" s="259"/>
      <c r="L217" s="259"/>
      <c r="M217" s="1167"/>
    </row>
    <row r="218" ht="15.75" customHeight="1">
      <c r="E218" s="259"/>
      <c r="L218" s="259"/>
      <c r="M218" s="1167"/>
    </row>
    <row r="219" ht="15.75" customHeight="1">
      <c r="E219" s="259"/>
      <c r="L219" s="259"/>
      <c r="M219" s="1167"/>
    </row>
    <row r="220" ht="15.75" customHeight="1">
      <c r="E220" s="259"/>
      <c r="L220" s="259"/>
      <c r="M220" s="1167"/>
    </row>
    <row r="221" ht="15.75" customHeight="1">
      <c r="E221" s="259"/>
      <c r="L221" s="259"/>
      <c r="M221" s="1167"/>
    </row>
    <row r="222" ht="15.75" customHeight="1">
      <c r="E222" s="259"/>
      <c r="L222" s="259"/>
      <c r="M222" s="1167"/>
    </row>
    <row r="223" ht="15.75" customHeight="1">
      <c r="E223" s="259"/>
      <c r="L223" s="259"/>
      <c r="M223" s="1167"/>
    </row>
    <row r="224" ht="15.75" customHeight="1">
      <c r="E224" s="259"/>
      <c r="L224" s="259"/>
      <c r="M224" s="1167"/>
    </row>
    <row r="225" ht="15.75" customHeight="1">
      <c r="E225" s="259"/>
      <c r="L225" s="259"/>
      <c r="M225" s="1167"/>
    </row>
    <row r="226" ht="15.75" customHeight="1">
      <c r="E226" s="259"/>
      <c r="L226" s="259"/>
      <c r="M226" s="1167"/>
    </row>
    <row r="227" ht="15.75" customHeight="1">
      <c r="E227" s="259"/>
      <c r="L227" s="259"/>
      <c r="M227" s="1167"/>
    </row>
    <row r="228" ht="15.75" customHeight="1">
      <c r="E228" s="259"/>
      <c r="L228" s="259"/>
      <c r="M228" s="1167"/>
    </row>
    <row r="229" ht="15.75" customHeight="1">
      <c r="E229" s="259"/>
      <c r="L229" s="259"/>
      <c r="M229" s="1167"/>
    </row>
    <row r="230" ht="15.75" customHeight="1">
      <c r="E230" s="259"/>
      <c r="L230" s="259"/>
      <c r="M230" s="1167"/>
    </row>
    <row r="231" ht="15.75" customHeight="1">
      <c r="E231" s="259"/>
      <c r="L231" s="259"/>
      <c r="M231" s="1167"/>
    </row>
    <row r="232" ht="15.75" customHeight="1">
      <c r="E232" s="259"/>
      <c r="L232" s="259"/>
      <c r="M232" s="1167"/>
    </row>
    <row r="233" ht="15.75" customHeight="1">
      <c r="E233" s="259"/>
      <c r="L233" s="259"/>
      <c r="M233" s="1167"/>
    </row>
    <row r="234" ht="15.75" customHeight="1">
      <c r="E234" s="259"/>
      <c r="L234" s="259"/>
      <c r="M234" s="1167"/>
    </row>
    <row r="235" ht="15.75" customHeight="1">
      <c r="E235" s="259"/>
      <c r="L235" s="259"/>
      <c r="M235" s="1167"/>
    </row>
    <row r="236" ht="15.75" customHeight="1">
      <c r="E236" s="259"/>
      <c r="L236" s="259"/>
      <c r="M236" s="1167"/>
    </row>
    <row r="237" ht="15.75" customHeight="1">
      <c r="E237" s="259"/>
      <c r="L237" s="259"/>
      <c r="M237" s="1167"/>
    </row>
    <row r="238" ht="15.75" customHeight="1">
      <c r="E238" s="259"/>
      <c r="L238" s="259"/>
      <c r="M238" s="1167"/>
    </row>
    <row r="239" ht="15.75" customHeight="1">
      <c r="E239" s="259"/>
      <c r="L239" s="259"/>
      <c r="M239" s="1167"/>
    </row>
    <row r="240" ht="15.75" customHeight="1">
      <c r="E240" s="259"/>
      <c r="L240" s="259"/>
      <c r="M240" s="1167"/>
    </row>
    <row r="241" ht="15.75" customHeight="1">
      <c r="E241" s="259"/>
      <c r="L241" s="259"/>
      <c r="M241" s="1167"/>
    </row>
    <row r="242" ht="15.75" customHeight="1">
      <c r="E242" s="259"/>
      <c r="L242" s="259"/>
      <c r="M242" s="1167"/>
    </row>
    <row r="243" ht="15.75" customHeight="1">
      <c r="E243" s="259"/>
      <c r="L243" s="259"/>
      <c r="M243" s="1167"/>
    </row>
    <row r="244" ht="15.75" customHeight="1">
      <c r="E244" s="259"/>
      <c r="L244" s="259"/>
      <c r="M244" s="1167"/>
    </row>
    <row r="245" ht="15.75" customHeight="1">
      <c r="E245" s="259"/>
      <c r="L245" s="259"/>
      <c r="M245" s="1167"/>
    </row>
    <row r="246" ht="15.75" customHeight="1">
      <c r="E246" s="259"/>
      <c r="L246" s="259"/>
      <c r="M246" s="1167"/>
    </row>
    <row r="247" ht="15.75" customHeight="1">
      <c r="E247" s="259"/>
      <c r="L247" s="259"/>
      <c r="M247" s="1167"/>
    </row>
    <row r="248" ht="15.75" customHeight="1">
      <c r="E248" s="259"/>
      <c r="L248" s="259"/>
      <c r="M248" s="1167"/>
    </row>
    <row r="249" ht="15.75" customHeight="1">
      <c r="E249" s="259"/>
      <c r="L249" s="259"/>
      <c r="M249" s="1167"/>
    </row>
    <row r="250" ht="15.75" customHeight="1">
      <c r="E250" s="259"/>
      <c r="L250" s="259"/>
      <c r="M250" s="1167"/>
    </row>
    <row r="251" ht="15.75" customHeight="1">
      <c r="E251" s="259"/>
      <c r="L251" s="259"/>
      <c r="M251" s="1167"/>
    </row>
    <row r="252" ht="15.75" customHeight="1">
      <c r="E252" s="259"/>
      <c r="L252" s="259"/>
      <c r="M252" s="1167"/>
    </row>
    <row r="253" ht="15.75" customHeight="1">
      <c r="E253" s="259"/>
      <c r="L253" s="259"/>
      <c r="M253" s="1167"/>
    </row>
    <row r="254" ht="15.75" customHeight="1">
      <c r="E254" s="259"/>
      <c r="L254" s="259"/>
      <c r="M254" s="1167"/>
    </row>
    <row r="255" ht="15.75" customHeight="1">
      <c r="E255" s="259"/>
      <c r="L255" s="259"/>
      <c r="M255" s="1167"/>
    </row>
    <row r="256" ht="15.75" customHeight="1">
      <c r="E256" s="259"/>
      <c r="L256" s="259"/>
      <c r="M256" s="1167"/>
    </row>
    <row r="257" ht="15.75" customHeight="1">
      <c r="E257" s="259"/>
      <c r="L257" s="259"/>
      <c r="M257" s="1167"/>
    </row>
    <row r="258" ht="15.75" customHeight="1">
      <c r="E258" s="259"/>
      <c r="L258" s="259"/>
      <c r="M258" s="1167"/>
    </row>
    <row r="259" ht="15.75" customHeight="1">
      <c r="E259" s="259"/>
      <c r="L259" s="259"/>
      <c r="M259" s="1167"/>
    </row>
    <row r="260" ht="15.75" customHeight="1">
      <c r="E260" s="259"/>
      <c r="L260" s="259"/>
      <c r="M260" s="1167"/>
    </row>
    <row r="261" ht="15.75" customHeight="1">
      <c r="E261" s="259"/>
      <c r="L261" s="259"/>
      <c r="M261" s="1167"/>
    </row>
    <row r="262" ht="15.75" customHeight="1">
      <c r="E262" s="259"/>
      <c r="L262" s="259"/>
      <c r="M262" s="1167"/>
    </row>
    <row r="263" ht="15.75" customHeight="1">
      <c r="E263" s="259"/>
      <c r="L263" s="259"/>
      <c r="M263" s="1167"/>
    </row>
    <row r="264" ht="15.75" customHeight="1">
      <c r="E264" s="259"/>
      <c r="L264" s="259"/>
      <c r="M264" s="1167"/>
    </row>
    <row r="265" ht="15.75" customHeight="1">
      <c r="E265" s="259"/>
      <c r="L265" s="259"/>
      <c r="M265" s="1167"/>
    </row>
    <row r="266" ht="15.75" customHeight="1">
      <c r="E266" s="259"/>
      <c r="L266" s="259"/>
      <c r="M266" s="1167"/>
    </row>
    <row r="267" ht="15.75" customHeight="1">
      <c r="E267" s="259"/>
      <c r="L267" s="259"/>
      <c r="M267" s="1167"/>
    </row>
    <row r="268" ht="15.75" customHeight="1">
      <c r="E268" s="259"/>
      <c r="L268" s="259"/>
      <c r="M268" s="1167"/>
    </row>
    <row r="269" ht="15.75" customHeight="1">
      <c r="E269" s="259"/>
      <c r="L269" s="259"/>
      <c r="M269" s="1167"/>
    </row>
    <row r="270" ht="15.75" customHeight="1">
      <c r="E270" s="259"/>
      <c r="L270" s="259"/>
      <c r="M270" s="1167"/>
    </row>
    <row r="271" ht="15.75" customHeight="1">
      <c r="E271" s="259"/>
      <c r="L271" s="259"/>
      <c r="M271" s="1167"/>
    </row>
    <row r="272" ht="15.75" customHeight="1">
      <c r="E272" s="259"/>
      <c r="L272" s="259"/>
      <c r="M272" s="1167"/>
    </row>
    <row r="273" ht="15.75" customHeight="1">
      <c r="E273" s="259"/>
      <c r="L273" s="259"/>
      <c r="M273" s="1167"/>
    </row>
    <row r="274" ht="15.75" customHeight="1">
      <c r="E274" s="259"/>
      <c r="L274" s="259"/>
      <c r="M274" s="1167"/>
    </row>
    <row r="275" ht="15.75" customHeight="1">
      <c r="E275" s="259"/>
      <c r="L275" s="259"/>
      <c r="M275" s="1167"/>
    </row>
    <row r="276" ht="15.75" customHeight="1">
      <c r="E276" s="259"/>
      <c r="L276" s="259"/>
      <c r="M276" s="1167"/>
    </row>
    <row r="277" ht="15.75" customHeight="1">
      <c r="E277" s="259"/>
      <c r="L277" s="259"/>
      <c r="M277" s="1167"/>
    </row>
    <row r="278" ht="15.75" customHeight="1">
      <c r="E278" s="259"/>
      <c r="L278" s="259"/>
      <c r="M278" s="1167"/>
    </row>
    <row r="279" ht="15.75" customHeight="1">
      <c r="E279" s="259"/>
      <c r="L279" s="259"/>
      <c r="M279" s="1167"/>
    </row>
    <row r="280" ht="15.75" customHeight="1">
      <c r="E280" s="259"/>
      <c r="L280" s="259"/>
      <c r="M280" s="1167"/>
    </row>
    <row r="281" ht="15.75" customHeight="1">
      <c r="E281" s="259"/>
      <c r="L281" s="259"/>
      <c r="M281" s="1167"/>
    </row>
    <row r="282" ht="15.75" customHeight="1">
      <c r="E282" s="259"/>
      <c r="L282" s="259"/>
      <c r="M282" s="1167"/>
    </row>
    <row r="283" ht="15.75" customHeight="1">
      <c r="E283" s="259"/>
      <c r="L283" s="259"/>
      <c r="M283" s="1167"/>
    </row>
    <row r="284" ht="15.75" customHeight="1">
      <c r="E284" s="259"/>
      <c r="L284" s="259"/>
      <c r="M284" s="1167"/>
    </row>
    <row r="285" ht="15.75" customHeight="1">
      <c r="E285" s="259"/>
      <c r="L285" s="259"/>
      <c r="M285" s="1167"/>
    </row>
    <row r="286" ht="15.75" customHeight="1">
      <c r="E286" s="259"/>
      <c r="L286" s="259"/>
      <c r="M286" s="1167"/>
    </row>
    <row r="287" ht="15.75" customHeight="1">
      <c r="E287" s="259"/>
      <c r="L287" s="259"/>
      <c r="M287" s="1167"/>
    </row>
    <row r="288" ht="15.75" customHeight="1">
      <c r="E288" s="259"/>
      <c r="L288" s="259"/>
      <c r="M288" s="1167"/>
    </row>
    <row r="289" ht="15.75" customHeight="1">
      <c r="E289" s="259"/>
      <c r="L289" s="259"/>
      <c r="M289" s="1167"/>
    </row>
    <row r="290" ht="15.75" customHeight="1">
      <c r="E290" s="259"/>
      <c r="L290" s="259"/>
      <c r="M290" s="1167"/>
    </row>
    <row r="291" ht="15.75" customHeight="1">
      <c r="E291" s="259"/>
      <c r="L291" s="259"/>
      <c r="M291" s="1167"/>
    </row>
    <row r="292" ht="15.75" customHeight="1">
      <c r="E292" s="259"/>
      <c r="L292" s="259"/>
      <c r="M292" s="1167"/>
    </row>
    <row r="293" ht="15.75" customHeight="1">
      <c r="E293" s="259"/>
      <c r="L293" s="259"/>
      <c r="M293" s="1167"/>
    </row>
    <row r="294" ht="15.75" customHeight="1">
      <c r="E294" s="259"/>
      <c r="L294" s="259"/>
      <c r="M294" s="1167"/>
    </row>
    <row r="295" ht="15.75" customHeight="1">
      <c r="E295" s="259"/>
      <c r="L295" s="259"/>
      <c r="M295" s="1167"/>
    </row>
    <row r="296" ht="15.75" customHeight="1">
      <c r="E296" s="259"/>
      <c r="L296" s="259"/>
      <c r="M296" s="1167"/>
    </row>
    <row r="297" ht="15.75" customHeight="1">
      <c r="E297" s="259"/>
      <c r="L297" s="259"/>
      <c r="M297" s="1167"/>
    </row>
    <row r="298" ht="15.75" customHeight="1">
      <c r="E298" s="259"/>
      <c r="L298" s="259"/>
      <c r="M298" s="1167"/>
    </row>
    <row r="299" ht="15.75" customHeight="1">
      <c r="E299" s="259"/>
      <c r="L299" s="259"/>
      <c r="M299" s="1167"/>
    </row>
    <row r="300" ht="15.75" customHeight="1">
      <c r="E300" s="259"/>
      <c r="L300" s="259"/>
      <c r="M300" s="1167"/>
    </row>
    <row r="301" ht="15.75" customHeight="1">
      <c r="E301" s="259"/>
      <c r="L301" s="259"/>
      <c r="M301" s="1167"/>
    </row>
    <row r="302" ht="15.75" customHeight="1">
      <c r="E302" s="259"/>
      <c r="L302" s="259"/>
      <c r="M302" s="1167"/>
    </row>
    <row r="303" ht="15.75" customHeight="1">
      <c r="E303" s="259"/>
      <c r="L303" s="259"/>
      <c r="M303" s="1167"/>
    </row>
    <row r="304" ht="15.75" customHeight="1">
      <c r="E304" s="259"/>
      <c r="L304" s="259"/>
      <c r="M304" s="1167"/>
    </row>
    <row r="305" ht="15.75" customHeight="1">
      <c r="E305" s="259"/>
      <c r="L305" s="259"/>
      <c r="M305" s="1167"/>
    </row>
    <row r="306" ht="15.75" customHeight="1">
      <c r="E306" s="259"/>
      <c r="L306" s="259"/>
      <c r="M306" s="1167"/>
    </row>
    <row r="307" ht="15.75" customHeight="1">
      <c r="E307" s="259"/>
      <c r="L307" s="259"/>
      <c r="M307" s="1167"/>
    </row>
    <row r="308" ht="15.75" customHeight="1">
      <c r="E308" s="259"/>
      <c r="L308" s="259"/>
      <c r="M308" s="1167"/>
    </row>
    <row r="309" ht="15.75" customHeight="1">
      <c r="E309" s="259"/>
      <c r="L309" s="259"/>
      <c r="M309" s="1167"/>
    </row>
    <row r="310" ht="15.75" customHeight="1">
      <c r="E310" s="259"/>
      <c r="L310" s="259"/>
      <c r="M310" s="1167"/>
    </row>
    <row r="311" ht="15.75" customHeight="1">
      <c r="E311" s="259"/>
      <c r="L311" s="259"/>
      <c r="M311" s="1167"/>
    </row>
    <row r="312" ht="15.75" customHeight="1">
      <c r="E312" s="259"/>
      <c r="L312" s="259"/>
      <c r="M312" s="1167"/>
    </row>
    <row r="313" ht="15.75" customHeight="1">
      <c r="E313" s="259"/>
      <c r="L313" s="259"/>
      <c r="M313" s="1167"/>
    </row>
    <row r="314" ht="15.75" customHeight="1">
      <c r="E314" s="259"/>
      <c r="L314" s="259"/>
      <c r="M314" s="1167"/>
    </row>
    <row r="315" ht="15.75" customHeight="1">
      <c r="E315" s="259"/>
      <c r="L315" s="259"/>
      <c r="M315" s="1167"/>
    </row>
    <row r="316" ht="15.75" customHeight="1">
      <c r="E316" s="259"/>
      <c r="L316" s="259"/>
      <c r="M316" s="1167"/>
    </row>
    <row r="317" ht="15.75" customHeight="1">
      <c r="E317" s="259"/>
      <c r="L317" s="259"/>
      <c r="M317" s="1167"/>
    </row>
    <row r="318" ht="15.75" customHeight="1">
      <c r="E318" s="259"/>
      <c r="L318" s="259"/>
      <c r="M318" s="1167"/>
    </row>
    <row r="319" ht="15.75" customHeight="1">
      <c r="E319" s="259"/>
      <c r="L319" s="259"/>
      <c r="M319" s="1167"/>
    </row>
    <row r="320" ht="15.75" customHeight="1">
      <c r="E320" s="259"/>
      <c r="L320" s="259"/>
      <c r="M320" s="1167"/>
    </row>
    <row r="321" ht="15.75" customHeight="1">
      <c r="E321" s="259"/>
      <c r="L321" s="259"/>
      <c r="M321" s="1167"/>
    </row>
    <row r="322" ht="15.75" customHeight="1">
      <c r="E322" s="259"/>
      <c r="L322" s="259"/>
      <c r="M322" s="1167"/>
    </row>
    <row r="323" ht="15.75" customHeight="1">
      <c r="E323" s="259"/>
      <c r="L323" s="259"/>
      <c r="M323" s="1167"/>
    </row>
    <row r="324" ht="15.75" customHeight="1">
      <c r="E324" s="259"/>
      <c r="L324" s="259"/>
      <c r="M324" s="1167"/>
    </row>
    <row r="325" ht="15.75" customHeight="1">
      <c r="E325" s="259"/>
      <c r="L325" s="259"/>
      <c r="M325" s="1167"/>
    </row>
    <row r="326" ht="15.75" customHeight="1">
      <c r="E326" s="259"/>
      <c r="L326" s="259"/>
      <c r="M326" s="1167"/>
    </row>
    <row r="327" ht="15.75" customHeight="1">
      <c r="E327" s="259"/>
      <c r="L327" s="259"/>
      <c r="M327" s="1167"/>
    </row>
    <row r="328" ht="15.75" customHeight="1">
      <c r="E328" s="259"/>
      <c r="L328" s="259"/>
      <c r="M328" s="1167"/>
    </row>
    <row r="329" ht="15.75" customHeight="1">
      <c r="E329" s="259"/>
      <c r="L329" s="259"/>
      <c r="M329" s="1167"/>
    </row>
    <row r="330" ht="15.75" customHeight="1">
      <c r="E330" s="259"/>
      <c r="L330" s="259"/>
      <c r="M330" s="1167"/>
    </row>
    <row r="331" ht="15.75" customHeight="1">
      <c r="E331" s="259"/>
      <c r="L331" s="259"/>
      <c r="M331" s="1167"/>
    </row>
    <row r="332" ht="15.75" customHeight="1">
      <c r="E332" s="259"/>
      <c r="L332" s="259"/>
      <c r="M332" s="1167"/>
    </row>
    <row r="333" ht="15.75" customHeight="1">
      <c r="E333" s="259"/>
      <c r="L333" s="259"/>
      <c r="M333" s="1167"/>
    </row>
    <row r="334" ht="15.75" customHeight="1">
      <c r="E334" s="259"/>
      <c r="L334" s="259"/>
      <c r="M334" s="1167"/>
    </row>
    <row r="335" ht="15.75" customHeight="1">
      <c r="E335" s="259"/>
      <c r="L335" s="259"/>
      <c r="M335" s="1167"/>
    </row>
    <row r="336" ht="15.75" customHeight="1">
      <c r="E336" s="259"/>
      <c r="L336" s="259"/>
      <c r="M336" s="1167"/>
    </row>
    <row r="337" ht="15.75" customHeight="1">
      <c r="E337" s="259"/>
      <c r="L337" s="259"/>
      <c r="M337" s="1167"/>
    </row>
    <row r="338" ht="15.75" customHeight="1">
      <c r="E338" s="259"/>
      <c r="L338" s="259"/>
      <c r="M338" s="1167"/>
    </row>
    <row r="339" ht="15.75" customHeight="1">
      <c r="E339" s="259"/>
      <c r="L339" s="259"/>
      <c r="M339" s="1167"/>
    </row>
    <row r="340" ht="15.75" customHeight="1">
      <c r="E340" s="259"/>
      <c r="L340" s="259"/>
      <c r="M340" s="1167"/>
    </row>
    <row r="341" ht="15.75" customHeight="1">
      <c r="E341" s="259"/>
      <c r="L341" s="259"/>
      <c r="M341" s="1167"/>
    </row>
    <row r="342" ht="15.75" customHeight="1">
      <c r="E342" s="259"/>
      <c r="L342" s="259"/>
      <c r="M342" s="1167"/>
    </row>
    <row r="343" ht="15.75" customHeight="1">
      <c r="E343" s="259"/>
      <c r="L343" s="259"/>
      <c r="M343" s="1167"/>
    </row>
    <row r="344" ht="15.75" customHeight="1">
      <c r="E344" s="259"/>
      <c r="L344" s="259"/>
      <c r="M344" s="1167"/>
    </row>
    <row r="345" ht="15.75" customHeight="1">
      <c r="E345" s="259"/>
      <c r="L345" s="259"/>
      <c r="M345" s="1167"/>
    </row>
    <row r="346" ht="15.75" customHeight="1">
      <c r="E346" s="259"/>
      <c r="L346" s="259"/>
      <c r="M346" s="1167"/>
    </row>
    <row r="347" ht="15.75" customHeight="1">
      <c r="E347" s="259"/>
      <c r="L347" s="259"/>
      <c r="M347" s="1167"/>
    </row>
    <row r="348" ht="15.75" customHeight="1">
      <c r="E348" s="259"/>
      <c r="L348" s="259"/>
      <c r="M348" s="1167"/>
    </row>
    <row r="349" ht="15.75" customHeight="1">
      <c r="E349" s="259"/>
      <c r="L349" s="259"/>
      <c r="M349" s="1167"/>
    </row>
    <row r="350" ht="15.75" customHeight="1">
      <c r="E350" s="259"/>
      <c r="L350" s="259"/>
      <c r="M350" s="1167"/>
    </row>
    <row r="351" ht="15.75" customHeight="1">
      <c r="E351" s="259"/>
      <c r="L351" s="259"/>
      <c r="M351" s="1167"/>
    </row>
    <row r="352" ht="15.75" customHeight="1">
      <c r="E352" s="259"/>
      <c r="L352" s="259"/>
      <c r="M352" s="1167"/>
    </row>
    <row r="353" ht="15.75" customHeight="1">
      <c r="E353" s="259"/>
      <c r="L353" s="259"/>
      <c r="M353" s="1167"/>
    </row>
    <row r="354" ht="15.75" customHeight="1">
      <c r="E354" s="259"/>
      <c r="L354" s="259"/>
      <c r="M354" s="1167"/>
    </row>
    <row r="355" ht="15.75" customHeight="1">
      <c r="E355" s="259"/>
      <c r="L355" s="259"/>
      <c r="M355" s="1167"/>
    </row>
    <row r="356" ht="15.75" customHeight="1">
      <c r="E356" s="259"/>
      <c r="L356" s="259"/>
      <c r="M356" s="1167"/>
    </row>
    <row r="357" ht="15.75" customHeight="1">
      <c r="E357" s="259"/>
      <c r="L357" s="259"/>
      <c r="M357" s="1167"/>
    </row>
    <row r="358" ht="15.75" customHeight="1">
      <c r="E358" s="259"/>
      <c r="L358" s="259"/>
      <c r="M358" s="1167"/>
    </row>
    <row r="359" ht="15.75" customHeight="1">
      <c r="E359" s="259"/>
      <c r="L359" s="259"/>
      <c r="M359" s="1167"/>
    </row>
    <row r="360" ht="15.75" customHeight="1">
      <c r="E360" s="259"/>
      <c r="L360" s="259"/>
      <c r="M360" s="1167"/>
    </row>
    <row r="361" ht="15.75" customHeight="1">
      <c r="E361" s="259"/>
      <c r="L361" s="259"/>
      <c r="M361" s="1167"/>
    </row>
    <row r="362" ht="15.75" customHeight="1">
      <c r="E362" s="259"/>
      <c r="L362" s="259"/>
      <c r="M362" s="1167"/>
    </row>
    <row r="363" ht="15.75" customHeight="1">
      <c r="E363" s="259"/>
      <c r="L363" s="259"/>
      <c r="M363" s="1167"/>
    </row>
    <row r="364" ht="15.75" customHeight="1">
      <c r="E364" s="259"/>
      <c r="L364" s="259"/>
      <c r="M364" s="1167"/>
    </row>
    <row r="365" ht="15.75" customHeight="1">
      <c r="E365" s="259"/>
      <c r="L365" s="259"/>
      <c r="M365" s="1167"/>
    </row>
    <row r="366" ht="15.75" customHeight="1">
      <c r="E366" s="259"/>
      <c r="L366" s="259"/>
      <c r="M366" s="1167"/>
    </row>
    <row r="367" ht="15.75" customHeight="1">
      <c r="E367" s="259"/>
      <c r="L367" s="259"/>
      <c r="M367" s="1167"/>
    </row>
    <row r="368" ht="15.75" customHeight="1">
      <c r="E368" s="259"/>
      <c r="L368" s="259"/>
      <c r="M368" s="1167"/>
    </row>
    <row r="369" ht="15.75" customHeight="1">
      <c r="E369" s="259"/>
      <c r="L369" s="259"/>
      <c r="M369" s="1167"/>
    </row>
    <row r="370" ht="15.75" customHeight="1">
      <c r="E370" s="259"/>
      <c r="L370" s="259"/>
      <c r="M370" s="1167"/>
    </row>
    <row r="371" ht="15.75" customHeight="1">
      <c r="E371" s="259"/>
      <c r="L371" s="259"/>
      <c r="M371" s="1167"/>
    </row>
    <row r="372" ht="15.75" customHeight="1">
      <c r="E372" s="259"/>
      <c r="L372" s="259"/>
      <c r="M372" s="1167"/>
    </row>
    <row r="373" ht="15.75" customHeight="1">
      <c r="E373" s="259"/>
      <c r="L373" s="259"/>
      <c r="M373" s="1167"/>
    </row>
    <row r="374" ht="15.75" customHeight="1">
      <c r="E374" s="259"/>
      <c r="L374" s="259"/>
      <c r="M374" s="1167"/>
    </row>
    <row r="375" ht="15.75" customHeight="1">
      <c r="E375" s="259"/>
      <c r="L375" s="259"/>
      <c r="M375" s="1167"/>
    </row>
    <row r="376" ht="15.75" customHeight="1">
      <c r="E376" s="259"/>
      <c r="L376" s="259"/>
      <c r="M376" s="1167"/>
    </row>
    <row r="377" ht="15.75" customHeight="1">
      <c r="E377" s="259"/>
      <c r="L377" s="259"/>
      <c r="M377" s="1167"/>
    </row>
    <row r="378" ht="15.75" customHeight="1">
      <c r="E378" s="259"/>
      <c r="L378" s="259"/>
      <c r="M378" s="1167"/>
    </row>
    <row r="379" ht="15.75" customHeight="1">
      <c r="E379" s="259"/>
      <c r="L379" s="259"/>
      <c r="M379" s="1167"/>
    </row>
    <row r="380" ht="15.75" customHeight="1">
      <c r="E380" s="259"/>
      <c r="L380" s="259"/>
      <c r="M380" s="1167"/>
    </row>
    <row r="381" ht="15.75" customHeight="1">
      <c r="E381" s="259"/>
      <c r="L381" s="259"/>
      <c r="M381" s="1167"/>
    </row>
    <row r="382" ht="15.75" customHeight="1">
      <c r="E382" s="259"/>
      <c r="L382" s="259"/>
      <c r="M382" s="1167"/>
    </row>
    <row r="383" ht="15.75" customHeight="1">
      <c r="E383" s="259"/>
      <c r="L383" s="259"/>
      <c r="M383" s="1167"/>
    </row>
    <row r="384" ht="15.75" customHeight="1">
      <c r="E384" s="259"/>
      <c r="L384" s="259"/>
      <c r="M384" s="1167"/>
    </row>
    <row r="385" ht="15.75" customHeight="1">
      <c r="E385" s="259"/>
      <c r="L385" s="259"/>
      <c r="M385" s="1167"/>
    </row>
    <row r="386" ht="15.75" customHeight="1">
      <c r="E386" s="259"/>
      <c r="L386" s="259"/>
      <c r="M386" s="1167"/>
    </row>
    <row r="387" ht="15.75" customHeight="1">
      <c r="E387" s="259"/>
      <c r="L387" s="259"/>
      <c r="M387" s="1167"/>
    </row>
    <row r="388" ht="15.75" customHeight="1">
      <c r="E388" s="259"/>
      <c r="L388" s="259"/>
      <c r="M388" s="1167"/>
    </row>
    <row r="389" ht="15.75" customHeight="1">
      <c r="E389" s="259"/>
      <c r="L389" s="259"/>
      <c r="M389" s="1167"/>
    </row>
    <row r="390" ht="15.75" customHeight="1">
      <c r="E390" s="259"/>
      <c r="L390" s="259"/>
      <c r="M390" s="1167"/>
    </row>
    <row r="391" ht="15.75" customHeight="1">
      <c r="E391" s="259"/>
      <c r="L391" s="259"/>
      <c r="M391" s="1167"/>
    </row>
    <row r="392" ht="15.75" customHeight="1">
      <c r="E392" s="259"/>
      <c r="L392" s="259"/>
      <c r="M392" s="1167"/>
    </row>
    <row r="393" ht="15.75" customHeight="1">
      <c r="E393" s="259"/>
      <c r="L393" s="259"/>
      <c r="M393" s="1167"/>
    </row>
    <row r="394" ht="15.75" customHeight="1">
      <c r="E394" s="259"/>
      <c r="L394" s="259"/>
      <c r="M394" s="1167"/>
    </row>
    <row r="395" ht="15.75" customHeight="1">
      <c r="E395" s="259"/>
      <c r="L395" s="259"/>
      <c r="M395" s="1167"/>
    </row>
    <row r="396" ht="15.75" customHeight="1">
      <c r="E396" s="259"/>
      <c r="L396" s="259"/>
      <c r="M396" s="1167"/>
    </row>
    <row r="397" ht="15.75" customHeight="1">
      <c r="E397" s="259"/>
      <c r="L397" s="259"/>
      <c r="M397" s="1167"/>
    </row>
    <row r="398" ht="15.75" customHeight="1">
      <c r="E398" s="259"/>
      <c r="L398" s="259"/>
      <c r="M398" s="1167"/>
    </row>
    <row r="399" ht="15.75" customHeight="1">
      <c r="E399" s="259"/>
      <c r="L399" s="259"/>
      <c r="M399" s="1167"/>
    </row>
    <row r="400" ht="15.75" customHeight="1">
      <c r="E400" s="259"/>
      <c r="L400" s="259"/>
      <c r="M400" s="1167"/>
    </row>
    <row r="401" ht="15.75" customHeight="1">
      <c r="E401" s="259"/>
      <c r="L401" s="259"/>
      <c r="M401" s="1167"/>
    </row>
    <row r="402" ht="15.75" customHeight="1">
      <c r="E402" s="259"/>
      <c r="L402" s="259"/>
      <c r="M402" s="1167"/>
    </row>
    <row r="403" ht="15.75" customHeight="1">
      <c r="E403" s="259"/>
      <c r="L403" s="259"/>
      <c r="M403" s="1167"/>
    </row>
    <row r="404" ht="15.75" customHeight="1">
      <c r="E404" s="259"/>
      <c r="L404" s="259"/>
      <c r="M404" s="1167"/>
    </row>
    <row r="405" ht="15.75" customHeight="1">
      <c r="E405" s="259"/>
      <c r="L405" s="259"/>
      <c r="M405" s="1167"/>
    </row>
    <row r="406" ht="15.75" customHeight="1">
      <c r="E406" s="259"/>
      <c r="L406" s="259"/>
      <c r="M406" s="1167"/>
    </row>
    <row r="407" ht="15.75" customHeight="1">
      <c r="E407" s="259"/>
      <c r="L407" s="259"/>
      <c r="M407" s="1167"/>
    </row>
    <row r="408" ht="15.75" customHeight="1">
      <c r="E408" s="259"/>
      <c r="L408" s="259"/>
      <c r="M408" s="1167"/>
    </row>
    <row r="409" ht="15.75" customHeight="1">
      <c r="E409" s="259"/>
      <c r="L409" s="259"/>
      <c r="M409" s="1167"/>
    </row>
    <row r="410" ht="15.75" customHeight="1">
      <c r="E410" s="259"/>
      <c r="L410" s="259"/>
      <c r="M410" s="1167"/>
    </row>
    <row r="411" ht="15.75" customHeight="1">
      <c r="E411" s="259"/>
      <c r="L411" s="259"/>
      <c r="M411" s="1167"/>
    </row>
    <row r="412" ht="15.75" customHeight="1">
      <c r="E412" s="259"/>
      <c r="L412" s="259"/>
      <c r="M412" s="1167"/>
    </row>
    <row r="413" ht="15.75" customHeight="1">
      <c r="E413" s="259"/>
      <c r="L413" s="259"/>
      <c r="M413" s="1167"/>
    </row>
    <row r="414" ht="15.75" customHeight="1">
      <c r="E414" s="259"/>
      <c r="L414" s="259"/>
      <c r="M414" s="1167"/>
    </row>
    <row r="415" ht="15.75" customHeight="1">
      <c r="E415" s="259"/>
      <c r="L415" s="259"/>
      <c r="M415" s="1167"/>
    </row>
    <row r="416" ht="15.75" customHeight="1">
      <c r="E416" s="259"/>
      <c r="L416" s="259"/>
      <c r="M416" s="1167"/>
    </row>
    <row r="417" ht="15.75" customHeight="1">
      <c r="E417" s="259"/>
      <c r="L417" s="259"/>
      <c r="M417" s="1167"/>
    </row>
    <row r="418" ht="15.75" customHeight="1">
      <c r="E418" s="259"/>
      <c r="L418" s="259"/>
      <c r="M418" s="1167"/>
    </row>
    <row r="419" ht="15.75" customHeight="1">
      <c r="E419" s="259"/>
      <c r="L419" s="259"/>
      <c r="M419" s="1167"/>
    </row>
    <row r="420" ht="15.75" customHeight="1">
      <c r="E420" s="259"/>
      <c r="L420" s="259"/>
      <c r="M420" s="1167"/>
    </row>
    <row r="421" ht="15.75" customHeight="1">
      <c r="E421" s="259"/>
      <c r="L421" s="259"/>
      <c r="M421" s="1167"/>
    </row>
    <row r="422" ht="15.75" customHeight="1">
      <c r="E422" s="259"/>
      <c r="L422" s="259"/>
      <c r="M422" s="1167"/>
    </row>
    <row r="423" ht="15.75" customHeight="1">
      <c r="E423" s="259"/>
      <c r="L423" s="259"/>
      <c r="M423" s="1167"/>
    </row>
    <row r="424" ht="15.75" customHeight="1">
      <c r="E424" s="259"/>
      <c r="L424" s="259"/>
      <c r="M424" s="1167"/>
    </row>
    <row r="425" ht="15.75" customHeight="1">
      <c r="E425" s="259"/>
      <c r="L425" s="259"/>
      <c r="M425" s="1167"/>
    </row>
    <row r="426" ht="15.75" customHeight="1">
      <c r="E426" s="259"/>
      <c r="L426" s="259"/>
      <c r="M426" s="1167"/>
    </row>
    <row r="427" ht="15.75" customHeight="1">
      <c r="E427" s="259"/>
      <c r="L427" s="259"/>
      <c r="M427" s="1167"/>
    </row>
    <row r="428" ht="15.75" customHeight="1">
      <c r="E428" s="259"/>
      <c r="L428" s="259"/>
      <c r="M428" s="1167"/>
    </row>
    <row r="429" ht="15.75" customHeight="1">
      <c r="E429" s="259"/>
      <c r="L429" s="259"/>
      <c r="M429" s="1167"/>
    </row>
    <row r="430" ht="15.75" customHeight="1">
      <c r="E430" s="259"/>
      <c r="L430" s="259"/>
      <c r="M430" s="1167"/>
    </row>
    <row r="431" ht="15.75" customHeight="1">
      <c r="E431" s="259"/>
      <c r="L431" s="259"/>
      <c r="M431" s="1167"/>
    </row>
    <row r="432" ht="15.75" customHeight="1">
      <c r="E432" s="259"/>
      <c r="L432" s="259"/>
      <c r="M432" s="1167"/>
    </row>
    <row r="433" ht="15.75" customHeight="1">
      <c r="E433" s="259"/>
      <c r="L433" s="259"/>
      <c r="M433" s="1167"/>
    </row>
    <row r="434" ht="15.75" customHeight="1">
      <c r="E434" s="259"/>
      <c r="L434" s="259"/>
      <c r="M434" s="1167"/>
    </row>
    <row r="435" ht="15.75" customHeight="1">
      <c r="E435" s="259"/>
      <c r="L435" s="259"/>
      <c r="M435" s="1167"/>
    </row>
    <row r="436" ht="15.75" customHeight="1">
      <c r="E436" s="259"/>
      <c r="L436" s="259"/>
      <c r="M436" s="1167"/>
    </row>
    <row r="437" ht="15.75" customHeight="1">
      <c r="E437" s="259"/>
      <c r="L437" s="259"/>
      <c r="M437" s="1167"/>
    </row>
    <row r="438" ht="15.75" customHeight="1">
      <c r="E438" s="259"/>
      <c r="L438" s="259"/>
      <c r="M438" s="1167"/>
    </row>
    <row r="439" ht="15.75" customHeight="1">
      <c r="E439" s="259"/>
      <c r="L439" s="259"/>
      <c r="M439" s="1167"/>
    </row>
    <row r="440" ht="15.75" customHeight="1">
      <c r="E440" s="259"/>
      <c r="L440" s="259"/>
      <c r="M440" s="1167"/>
    </row>
    <row r="441" ht="15.75" customHeight="1">
      <c r="E441" s="259"/>
      <c r="L441" s="259"/>
      <c r="M441" s="1167"/>
    </row>
    <row r="442" ht="15.75" customHeight="1">
      <c r="E442" s="259"/>
      <c r="L442" s="259"/>
      <c r="M442" s="1167"/>
    </row>
    <row r="443" ht="15.75" customHeight="1">
      <c r="E443" s="259"/>
      <c r="L443" s="259"/>
      <c r="M443" s="1167"/>
    </row>
    <row r="444" ht="15.75" customHeight="1">
      <c r="E444" s="259"/>
      <c r="L444" s="259"/>
      <c r="M444" s="1167"/>
    </row>
    <row r="445" ht="15.75" customHeight="1">
      <c r="E445" s="259"/>
      <c r="L445" s="259"/>
      <c r="M445" s="1167"/>
    </row>
    <row r="446" ht="15.75" customHeight="1">
      <c r="E446" s="259"/>
      <c r="L446" s="259"/>
      <c r="M446" s="1167"/>
    </row>
    <row r="447" ht="15.75" customHeight="1">
      <c r="E447" s="259"/>
      <c r="L447" s="259"/>
      <c r="M447" s="1167"/>
    </row>
    <row r="448" ht="15.75" customHeight="1">
      <c r="E448" s="259"/>
      <c r="L448" s="259"/>
      <c r="M448" s="1167"/>
    </row>
    <row r="449" ht="15.75" customHeight="1">
      <c r="E449" s="259"/>
      <c r="L449" s="259"/>
      <c r="M449" s="1167"/>
    </row>
    <row r="450" ht="15.75" customHeight="1">
      <c r="E450" s="259"/>
      <c r="L450" s="259"/>
      <c r="M450" s="1167"/>
    </row>
    <row r="451" ht="15.75" customHeight="1">
      <c r="E451" s="259"/>
      <c r="L451" s="259"/>
      <c r="M451" s="1167"/>
    </row>
    <row r="452" ht="15.75" customHeight="1">
      <c r="E452" s="259"/>
      <c r="L452" s="259"/>
      <c r="M452" s="1167"/>
    </row>
    <row r="453" ht="15.75" customHeight="1">
      <c r="E453" s="259"/>
      <c r="L453" s="259"/>
      <c r="M453" s="1167"/>
    </row>
    <row r="454" ht="15.75" customHeight="1">
      <c r="E454" s="259"/>
      <c r="L454" s="259"/>
      <c r="M454" s="1167"/>
    </row>
    <row r="455" ht="15.75" customHeight="1">
      <c r="E455" s="259"/>
      <c r="L455" s="259"/>
      <c r="M455" s="1167"/>
    </row>
    <row r="456" ht="15.75" customHeight="1">
      <c r="E456" s="259"/>
      <c r="L456" s="259"/>
      <c r="M456" s="1167"/>
    </row>
    <row r="457" ht="15.75" customHeight="1">
      <c r="E457" s="259"/>
      <c r="L457" s="259"/>
      <c r="M457" s="1167"/>
    </row>
    <row r="458" ht="15.75" customHeight="1">
      <c r="E458" s="259"/>
      <c r="L458" s="259"/>
      <c r="M458" s="1167"/>
    </row>
    <row r="459" ht="15.75" customHeight="1">
      <c r="E459" s="259"/>
      <c r="L459" s="259"/>
      <c r="M459" s="1167"/>
    </row>
    <row r="460" ht="15.75" customHeight="1">
      <c r="E460" s="259"/>
      <c r="L460" s="259"/>
      <c r="M460" s="1167"/>
    </row>
    <row r="461" ht="15.75" customHeight="1">
      <c r="E461" s="259"/>
      <c r="L461" s="259"/>
      <c r="M461" s="1167"/>
    </row>
    <row r="462" ht="15.75" customHeight="1">
      <c r="E462" s="259"/>
      <c r="L462" s="259"/>
      <c r="M462" s="1167"/>
    </row>
    <row r="463" ht="15.75" customHeight="1">
      <c r="E463" s="259"/>
      <c r="L463" s="259"/>
      <c r="M463" s="1167"/>
    </row>
    <row r="464" ht="15.75" customHeight="1">
      <c r="E464" s="259"/>
      <c r="L464" s="259"/>
      <c r="M464" s="1167"/>
    </row>
    <row r="465" ht="15.75" customHeight="1">
      <c r="E465" s="259"/>
      <c r="L465" s="259"/>
      <c r="M465" s="1167"/>
    </row>
    <row r="466" ht="15.75" customHeight="1">
      <c r="E466" s="259"/>
      <c r="L466" s="259"/>
      <c r="M466" s="1167"/>
    </row>
    <row r="467" ht="15.75" customHeight="1">
      <c r="E467" s="259"/>
      <c r="L467" s="259"/>
      <c r="M467" s="1167"/>
    </row>
    <row r="468" ht="15.75" customHeight="1">
      <c r="E468" s="259"/>
      <c r="L468" s="259"/>
      <c r="M468" s="1167"/>
    </row>
    <row r="469" ht="15.75" customHeight="1">
      <c r="E469" s="259"/>
      <c r="L469" s="259"/>
      <c r="M469" s="1167"/>
    </row>
    <row r="470" ht="15.75" customHeight="1">
      <c r="E470" s="259"/>
      <c r="L470" s="259"/>
      <c r="M470" s="1167"/>
    </row>
    <row r="471" ht="15.75" customHeight="1">
      <c r="E471" s="259"/>
      <c r="L471" s="259"/>
      <c r="M471" s="1167"/>
    </row>
    <row r="472" ht="15.75" customHeight="1">
      <c r="E472" s="259"/>
      <c r="L472" s="259"/>
      <c r="M472" s="1167"/>
    </row>
    <row r="473" ht="15.75" customHeight="1">
      <c r="E473" s="259"/>
      <c r="L473" s="259"/>
      <c r="M473" s="1167"/>
    </row>
    <row r="474" ht="15.75" customHeight="1">
      <c r="E474" s="259"/>
      <c r="L474" s="259"/>
      <c r="M474" s="1167"/>
    </row>
    <row r="475" ht="15.75" customHeight="1">
      <c r="E475" s="259"/>
      <c r="L475" s="259"/>
      <c r="M475" s="1167"/>
    </row>
    <row r="476" ht="15.75" customHeight="1">
      <c r="E476" s="259"/>
      <c r="L476" s="259"/>
      <c r="M476" s="1167"/>
    </row>
    <row r="477" ht="15.75" customHeight="1">
      <c r="E477" s="259"/>
      <c r="L477" s="259"/>
      <c r="M477" s="1167"/>
    </row>
    <row r="478" ht="15.75" customHeight="1">
      <c r="E478" s="259"/>
      <c r="L478" s="259"/>
      <c r="M478" s="1167"/>
    </row>
    <row r="479" ht="15.75" customHeight="1">
      <c r="E479" s="259"/>
      <c r="L479" s="259"/>
      <c r="M479" s="1167"/>
    </row>
    <row r="480" ht="15.75" customHeight="1">
      <c r="E480" s="259"/>
      <c r="L480" s="259"/>
      <c r="M480" s="1167"/>
    </row>
    <row r="481" ht="15.75" customHeight="1">
      <c r="E481" s="259"/>
      <c r="L481" s="259"/>
      <c r="M481" s="1167"/>
    </row>
    <row r="482" ht="15.75" customHeight="1">
      <c r="E482" s="259"/>
      <c r="L482" s="259"/>
      <c r="M482" s="1167"/>
    </row>
    <row r="483" ht="15.75" customHeight="1">
      <c r="E483" s="259"/>
      <c r="L483" s="259"/>
      <c r="M483" s="1167"/>
    </row>
    <row r="484" ht="15.75" customHeight="1">
      <c r="E484" s="259"/>
      <c r="L484" s="259"/>
      <c r="M484" s="1167"/>
    </row>
    <row r="485" ht="15.75" customHeight="1">
      <c r="E485" s="259"/>
      <c r="L485" s="259"/>
      <c r="M485" s="1167"/>
    </row>
    <row r="486" ht="15.75" customHeight="1">
      <c r="E486" s="259"/>
      <c r="L486" s="259"/>
      <c r="M486" s="1167"/>
    </row>
    <row r="487" ht="15.75" customHeight="1">
      <c r="E487" s="259"/>
      <c r="L487" s="259"/>
      <c r="M487" s="1167"/>
    </row>
    <row r="488" ht="15.75" customHeight="1">
      <c r="E488" s="259"/>
      <c r="L488" s="259"/>
      <c r="M488" s="1167"/>
    </row>
    <row r="489" ht="15.75" customHeight="1">
      <c r="E489" s="259"/>
      <c r="L489" s="259"/>
      <c r="M489" s="1167"/>
    </row>
    <row r="490" ht="15.75" customHeight="1">
      <c r="E490" s="259"/>
      <c r="L490" s="259"/>
      <c r="M490" s="1167"/>
    </row>
    <row r="491" ht="15.75" customHeight="1">
      <c r="E491" s="259"/>
      <c r="L491" s="259"/>
      <c r="M491" s="1167"/>
    </row>
    <row r="492" ht="15.75" customHeight="1">
      <c r="E492" s="259"/>
      <c r="L492" s="259"/>
      <c r="M492" s="1167"/>
    </row>
    <row r="493" ht="15.75" customHeight="1">
      <c r="E493" s="259"/>
      <c r="L493" s="259"/>
      <c r="M493" s="1167"/>
    </row>
    <row r="494" ht="15.75" customHeight="1">
      <c r="E494" s="259"/>
      <c r="L494" s="259"/>
      <c r="M494" s="1167"/>
    </row>
    <row r="495" ht="15.75" customHeight="1">
      <c r="E495" s="259"/>
      <c r="L495" s="259"/>
      <c r="M495" s="1167"/>
    </row>
    <row r="496" ht="15.75" customHeight="1">
      <c r="E496" s="259"/>
      <c r="L496" s="259"/>
      <c r="M496" s="1167"/>
    </row>
    <row r="497" ht="15.75" customHeight="1">
      <c r="E497" s="259"/>
      <c r="L497" s="259"/>
      <c r="M497" s="1167"/>
    </row>
    <row r="498" ht="15.75" customHeight="1">
      <c r="E498" s="259"/>
      <c r="L498" s="259"/>
      <c r="M498" s="1167"/>
    </row>
    <row r="499" ht="15.75" customHeight="1">
      <c r="E499" s="259"/>
      <c r="L499" s="259"/>
      <c r="M499" s="1167"/>
    </row>
    <row r="500" ht="15.75" customHeight="1">
      <c r="E500" s="259"/>
      <c r="L500" s="259"/>
      <c r="M500" s="1167"/>
    </row>
    <row r="501" ht="15.75" customHeight="1">
      <c r="E501" s="259"/>
      <c r="L501" s="259"/>
      <c r="M501" s="1167"/>
    </row>
    <row r="502" ht="15.75" customHeight="1">
      <c r="E502" s="259"/>
      <c r="L502" s="259"/>
      <c r="M502" s="1167"/>
    </row>
    <row r="503" ht="15.75" customHeight="1">
      <c r="E503" s="259"/>
      <c r="L503" s="259"/>
      <c r="M503" s="1167"/>
    </row>
    <row r="504" ht="15.75" customHeight="1">
      <c r="E504" s="259"/>
      <c r="L504" s="259"/>
      <c r="M504" s="1167"/>
    </row>
    <row r="505" ht="15.75" customHeight="1">
      <c r="E505" s="259"/>
      <c r="L505" s="259"/>
      <c r="M505" s="1167"/>
    </row>
    <row r="506" ht="15.75" customHeight="1">
      <c r="E506" s="259"/>
      <c r="L506" s="259"/>
      <c r="M506" s="1167"/>
    </row>
    <row r="507" ht="15.75" customHeight="1">
      <c r="E507" s="259"/>
      <c r="L507" s="259"/>
      <c r="M507" s="1167"/>
    </row>
    <row r="508" ht="15.75" customHeight="1">
      <c r="E508" s="259"/>
      <c r="L508" s="259"/>
      <c r="M508" s="1167"/>
    </row>
    <row r="509" ht="15.75" customHeight="1">
      <c r="E509" s="259"/>
      <c r="L509" s="259"/>
      <c r="M509" s="1167"/>
    </row>
    <row r="510" ht="15.75" customHeight="1">
      <c r="E510" s="259"/>
      <c r="L510" s="259"/>
      <c r="M510" s="1167"/>
    </row>
    <row r="511" ht="15.75" customHeight="1">
      <c r="E511" s="259"/>
      <c r="L511" s="259"/>
      <c r="M511" s="1167"/>
    </row>
    <row r="512" ht="15.75" customHeight="1">
      <c r="E512" s="259"/>
      <c r="L512" s="259"/>
      <c r="M512" s="1167"/>
    </row>
    <row r="513" ht="15.75" customHeight="1">
      <c r="E513" s="259"/>
      <c r="L513" s="259"/>
      <c r="M513" s="1167"/>
    </row>
    <row r="514" ht="15.75" customHeight="1">
      <c r="E514" s="259"/>
      <c r="L514" s="259"/>
      <c r="M514" s="1167"/>
    </row>
    <row r="515" ht="15.75" customHeight="1">
      <c r="E515" s="259"/>
      <c r="L515" s="259"/>
      <c r="M515" s="1167"/>
    </row>
    <row r="516" ht="15.75" customHeight="1">
      <c r="E516" s="259"/>
      <c r="L516" s="259"/>
      <c r="M516" s="1167"/>
    </row>
    <row r="517" ht="15.75" customHeight="1">
      <c r="E517" s="259"/>
      <c r="L517" s="259"/>
      <c r="M517" s="1167"/>
    </row>
    <row r="518" ht="15.75" customHeight="1">
      <c r="E518" s="259"/>
      <c r="L518" s="259"/>
      <c r="M518" s="1167"/>
    </row>
    <row r="519" ht="15.75" customHeight="1">
      <c r="E519" s="259"/>
      <c r="L519" s="259"/>
      <c r="M519" s="1167"/>
    </row>
    <row r="520" ht="15.75" customHeight="1">
      <c r="E520" s="259"/>
      <c r="L520" s="259"/>
      <c r="M520" s="1167"/>
    </row>
    <row r="521" ht="15.75" customHeight="1">
      <c r="E521" s="259"/>
      <c r="L521" s="259"/>
      <c r="M521" s="1167"/>
    </row>
    <row r="522" ht="15.75" customHeight="1">
      <c r="E522" s="259"/>
      <c r="L522" s="259"/>
      <c r="M522" s="1167"/>
    </row>
    <row r="523" ht="15.75" customHeight="1">
      <c r="E523" s="259"/>
      <c r="L523" s="259"/>
      <c r="M523" s="1167"/>
    </row>
    <row r="524" ht="15.75" customHeight="1">
      <c r="E524" s="259"/>
      <c r="L524" s="259"/>
      <c r="M524" s="1167"/>
    </row>
    <row r="525" ht="15.75" customHeight="1">
      <c r="E525" s="259"/>
      <c r="L525" s="259"/>
      <c r="M525" s="1167"/>
    </row>
    <row r="526" ht="15.75" customHeight="1">
      <c r="E526" s="259"/>
      <c r="L526" s="259"/>
      <c r="M526" s="1167"/>
    </row>
    <row r="527" ht="15.75" customHeight="1">
      <c r="E527" s="259"/>
      <c r="L527" s="259"/>
      <c r="M527" s="1167"/>
    </row>
    <row r="528" ht="15.75" customHeight="1">
      <c r="E528" s="259"/>
      <c r="L528" s="259"/>
      <c r="M528" s="1167"/>
    </row>
    <row r="529" ht="15.75" customHeight="1">
      <c r="E529" s="259"/>
      <c r="L529" s="259"/>
      <c r="M529" s="1167"/>
    </row>
    <row r="530" ht="15.75" customHeight="1">
      <c r="E530" s="259"/>
      <c r="L530" s="259"/>
      <c r="M530" s="1167"/>
    </row>
    <row r="531" ht="15.75" customHeight="1">
      <c r="E531" s="259"/>
      <c r="L531" s="259"/>
      <c r="M531" s="1167"/>
    </row>
    <row r="532" ht="15.75" customHeight="1">
      <c r="E532" s="259"/>
      <c r="L532" s="259"/>
      <c r="M532" s="1167"/>
    </row>
    <row r="533" ht="15.75" customHeight="1">
      <c r="E533" s="259"/>
      <c r="L533" s="259"/>
      <c r="M533" s="1167"/>
    </row>
    <row r="534" ht="15.75" customHeight="1">
      <c r="E534" s="259"/>
      <c r="L534" s="259"/>
      <c r="M534" s="1167"/>
    </row>
    <row r="535" ht="15.75" customHeight="1">
      <c r="E535" s="259"/>
      <c r="L535" s="259"/>
      <c r="M535" s="1167"/>
    </row>
    <row r="536" ht="15.75" customHeight="1">
      <c r="E536" s="259"/>
      <c r="L536" s="259"/>
      <c r="M536" s="1167"/>
    </row>
    <row r="537" ht="15.75" customHeight="1">
      <c r="E537" s="259"/>
      <c r="L537" s="259"/>
      <c r="M537" s="1167"/>
    </row>
    <row r="538" ht="15.75" customHeight="1">
      <c r="E538" s="259"/>
      <c r="L538" s="259"/>
      <c r="M538" s="1167"/>
    </row>
    <row r="539" ht="15.75" customHeight="1">
      <c r="E539" s="259"/>
      <c r="L539" s="259"/>
      <c r="M539" s="1167"/>
    </row>
    <row r="540" ht="15.75" customHeight="1">
      <c r="E540" s="259"/>
      <c r="L540" s="259"/>
      <c r="M540" s="1167"/>
    </row>
    <row r="541" ht="15.75" customHeight="1">
      <c r="E541" s="259"/>
      <c r="L541" s="259"/>
      <c r="M541" s="1167"/>
    </row>
    <row r="542" ht="15.75" customHeight="1">
      <c r="E542" s="259"/>
      <c r="L542" s="259"/>
      <c r="M542" s="1167"/>
    </row>
    <row r="543" ht="15.75" customHeight="1">
      <c r="E543" s="259"/>
      <c r="L543" s="259"/>
      <c r="M543" s="1167"/>
    </row>
    <row r="544" ht="15.75" customHeight="1">
      <c r="E544" s="259"/>
      <c r="L544" s="259"/>
      <c r="M544" s="1167"/>
    </row>
    <row r="545" ht="15.75" customHeight="1">
      <c r="E545" s="259"/>
      <c r="L545" s="259"/>
      <c r="M545" s="1167"/>
    </row>
    <row r="546" ht="15.75" customHeight="1">
      <c r="E546" s="259"/>
      <c r="L546" s="259"/>
      <c r="M546" s="1167"/>
    </row>
    <row r="547" ht="15.75" customHeight="1">
      <c r="E547" s="259"/>
      <c r="L547" s="259"/>
      <c r="M547" s="1167"/>
    </row>
    <row r="548" ht="15.75" customHeight="1">
      <c r="E548" s="259"/>
      <c r="L548" s="259"/>
      <c r="M548" s="1167"/>
    </row>
    <row r="549" ht="15.75" customHeight="1">
      <c r="E549" s="259"/>
      <c r="L549" s="259"/>
      <c r="M549" s="1167"/>
    </row>
    <row r="550" ht="15.75" customHeight="1">
      <c r="E550" s="259"/>
      <c r="L550" s="259"/>
      <c r="M550" s="1167"/>
    </row>
    <row r="551" ht="15.75" customHeight="1">
      <c r="E551" s="259"/>
      <c r="L551" s="259"/>
      <c r="M551" s="1167"/>
    </row>
    <row r="552" ht="15.75" customHeight="1">
      <c r="E552" s="259"/>
      <c r="L552" s="259"/>
      <c r="M552" s="1167"/>
    </row>
    <row r="553" ht="15.75" customHeight="1">
      <c r="E553" s="259"/>
      <c r="L553" s="259"/>
      <c r="M553" s="1167"/>
    </row>
    <row r="554" ht="15.75" customHeight="1">
      <c r="E554" s="259"/>
      <c r="L554" s="259"/>
      <c r="M554" s="1167"/>
    </row>
    <row r="555" ht="15.75" customHeight="1">
      <c r="E555" s="259"/>
      <c r="L555" s="259"/>
      <c r="M555" s="1167"/>
    </row>
    <row r="556" ht="15.75" customHeight="1">
      <c r="E556" s="259"/>
      <c r="L556" s="259"/>
      <c r="M556" s="1167"/>
    </row>
    <row r="557" ht="15.75" customHeight="1">
      <c r="E557" s="259"/>
      <c r="L557" s="259"/>
      <c r="M557" s="1167"/>
    </row>
    <row r="558" ht="15.75" customHeight="1">
      <c r="E558" s="259"/>
      <c r="L558" s="259"/>
      <c r="M558" s="1167"/>
    </row>
    <row r="559" ht="15.75" customHeight="1">
      <c r="E559" s="259"/>
      <c r="L559" s="259"/>
      <c r="M559" s="1167"/>
    </row>
    <row r="560" ht="15.75" customHeight="1">
      <c r="E560" s="259"/>
      <c r="L560" s="259"/>
      <c r="M560" s="1167"/>
    </row>
    <row r="561" ht="15.75" customHeight="1">
      <c r="E561" s="259"/>
      <c r="L561" s="259"/>
      <c r="M561" s="1167"/>
    </row>
    <row r="562" ht="15.75" customHeight="1">
      <c r="E562" s="259"/>
      <c r="L562" s="259"/>
      <c r="M562" s="1167"/>
    </row>
    <row r="563" ht="15.75" customHeight="1">
      <c r="E563" s="259"/>
      <c r="L563" s="259"/>
      <c r="M563" s="1167"/>
    </row>
    <row r="564" ht="15.75" customHeight="1">
      <c r="E564" s="259"/>
      <c r="L564" s="259"/>
      <c r="M564" s="1167"/>
    </row>
    <row r="565" ht="15.75" customHeight="1">
      <c r="E565" s="259"/>
      <c r="L565" s="259"/>
      <c r="M565" s="1167"/>
    </row>
    <row r="566" ht="15.75" customHeight="1">
      <c r="E566" s="259"/>
      <c r="L566" s="259"/>
      <c r="M566" s="1167"/>
    </row>
    <row r="567" ht="15.75" customHeight="1">
      <c r="E567" s="259"/>
      <c r="L567" s="259"/>
      <c r="M567" s="1167"/>
    </row>
    <row r="568" ht="15.75" customHeight="1">
      <c r="E568" s="259"/>
      <c r="L568" s="259"/>
      <c r="M568" s="1167"/>
    </row>
    <row r="569" ht="15.75" customHeight="1">
      <c r="E569" s="259"/>
      <c r="L569" s="259"/>
      <c r="M569" s="1167"/>
    </row>
    <row r="570" ht="15.75" customHeight="1">
      <c r="E570" s="259"/>
      <c r="L570" s="259"/>
      <c r="M570" s="1167"/>
    </row>
    <row r="571" ht="15.75" customHeight="1">
      <c r="E571" s="259"/>
      <c r="L571" s="259"/>
      <c r="M571" s="1167"/>
    </row>
    <row r="572" ht="15.75" customHeight="1">
      <c r="E572" s="259"/>
      <c r="L572" s="259"/>
      <c r="M572" s="1167"/>
    </row>
    <row r="573" ht="15.75" customHeight="1">
      <c r="E573" s="259"/>
      <c r="L573" s="259"/>
      <c r="M573" s="1167"/>
    </row>
    <row r="574" ht="15.75" customHeight="1">
      <c r="E574" s="259"/>
      <c r="L574" s="259"/>
      <c r="M574" s="1167"/>
    </row>
    <row r="575" ht="15.75" customHeight="1">
      <c r="E575" s="259"/>
      <c r="L575" s="259"/>
      <c r="M575" s="1167"/>
    </row>
    <row r="576" ht="15.75" customHeight="1">
      <c r="E576" s="259"/>
      <c r="L576" s="259"/>
      <c r="M576" s="1167"/>
    </row>
    <row r="577" ht="15.75" customHeight="1">
      <c r="E577" s="259"/>
      <c r="L577" s="259"/>
      <c r="M577" s="1167"/>
    </row>
    <row r="578" ht="15.75" customHeight="1">
      <c r="E578" s="259"/>
      <c r="L578" s="259"/>
      <c r="M578" s="1167"/>
    </row>
    <row r="579" ht="15.75" customHeight="1">
      <c r="E579" s="259"/>
      <c r="L579" s="259"/>
      <c r="M579" s="1167"/>
    </row>
    <row r="580" ht="15.75" customHeight="1">
      <c r="E580" s="259"/>
      <c r="L580" s="259"/>
      <c r="M580" s="1167"/>
    </row>
    <row r="581" ht="15.75" customHeight="1">
      <c r="E581" s="259"/>
      <c r="L581" s="259"/>
      <c r="M581" s="1167"/>
    </row>
    <row r="582" ht="15.75" customHeight="1">
      <c r="E582" s="259"/>
      <c r="L582" s="259"/>
      <c r="M582" s="1167"/>
    </row>
    <row r="583" ht="15.75" customHeight="1">
      <c r="E583" s="259"/>
      <c r="L583" s="259"/>
      <c r="M583" s="1167"/>
    </row>
    <row r="584" ht="15.75" customHeight="1">
      <c r="E584" s="259"/>
      <c r="L584" s="259"/>
      <c r="M584" s="1167"/>
    </row>
    <row r="585" ht="15.75" customHeight="1">
      <c r="E585" s="259"/>
      <c r="L585" s="259"/>
      <c r="M585" s="1167"/>
    </row>
    <row r="586" ht="15.75" customHeight="1">
      <c r="E586" s="259"/>
      <c r="L586" s="259"/>
      <c r="M586" s="1167"/>
    </row>
    <row r="587" ht="15.75" customHeight="1">
      <c r="E587" s="259"/>
      <c r="L587" s="259"/>
      <c r="M587" s="1167"/>
    </row>
    <row r="588" ht="15.75" customHeight="1">
      <c r="E588" s="259"/>
      <c r="L588" s="259"/>
      <c r="M588" s="1167"/>
    </row>
    <row r="589" ht="15.75" customHeight="1">
      <c r="E589" s="259"/>
      <c r="L589" s="259"/>
      <c r="M589" s="1167"/>
    </row>
    <row r="590" ht="15.75" customHeight="1">
      <c r="E590" s="259"/>
      <c r="L590" s="259"/>
      <c r="M590" s="1167"/>
    </row>
    <row r="591" ht="15.75" customHeight="1">
      <c r="E591" s="259"/>
      <c r="L591" s="259"/>
      <c r="M591" s="1167"/>
    </row>
    <row r="592" ht="15.75" customHeight="1">
      <c r="E592" s="259"/>
      <c r="L592" s="259"/>
      <c r="M592" s="1167"/>
    </row>
    <row r="593" ht="15.75" customHeight="1">
      <c r="E593" s="259"/>
      <c r="L593" s="259"/>
      <c r="M593" s="1167"/>
    </row>
    <row r="594" ht="15.75" customHeight="1">
      <c r="E594" s="259"/>
      <c r="L594" s="259"/>
      <c r="M594" s="1167"/>
    </row>
    <row r="595" ht="15.75" customHeight="1">
      <c r="E595" s="259"/>
      <c r="L595" s="259"/>
      <c r="M595" s="1167"/>
    </row>
    <row r="596" ht="15.75" customHeight="1">
      <c r="E596" s="259"/>
      <c r="L596" s="259"/>
      <c r="M596" s="1167"/>
    </row>
    <row r="597" ht="15.75" customHeight="1">
      <c r="E597" s="259"/>
      <c r="L597" s="259"/>
      <c r="M597" s="1167"/>
    </row>
    <row r="598" ht="15.75" customHeight="1">
      <c r="E598" s="259"/>
      <c r="L598" s="259"/>
      <c r="M598" s="1167"/>
    </row>
    <row r="599" ht="15.75" customHeight="1">
      <c r="E599" s="259"/>
      <c r="L599" s="259"/>
      <c r="M599" s="1167"/>
    </row>
    <row r="600" ht="15.75" customHeight="1">
      <c r="E600" s="259"/>
      <c r="L600" s="259"/>
      <c r="M600" s="1167"/>
    </row>
    <row r="601" ht="15.75" customHeight="1">
      <c r="E601" s="259"/>
      <c r="L601" s="259"/>
      <c r="M601" s="1167"/>
    </row>
    <row r="602" ht="15.75" customHeight="1">
      <c r="E602" s="259"/>
      <c r="L602" s="259"/>
      <c r="M602" s="1167"/>
    </row>
    <row r="603" ht="15.75" customHeight="1">
      <c r="E603" s="259"/>
      <c r="L603" s="259"/>
      <c r="M603" s="1167"/>
    </row>
    <row r="604" ht="15.75" customHeight="1">
      <c r="E604" s="259"/>
      <c r="L604" s="259"/>
      <c r="M604" s="1167"/>
    </row>
    <row r="605" ht="15.75" customHeight="1">
      <c r="E605" s="259"/>
      <c r="L605" s="259"/>
      <c r="M605" s="1167"/>
    </row>
    <row r="606" ht="15.75" customHeight="1">
      <c r="E606" s="259"/>
      <c r="L606" s="259"/>
      <c r="M606" s="1167"/>
    </row>
    <row r="607" ht="15.75" customHeight="1">
      <c r="E607" s="259"/>
      <c r="L607" s="259"/>
      <c r="M607" s="1167"/>
    </row>
    <row r="608" ht="15.75" customHeight="1">
      <c r="E608" s="259"/>
      <c r="L608" s="259"/>
      <c r="M608" s="1167"/>
    </row>
    <row r="609" ht="15.75" customHeight="1">
      <c r="E609" s="259"/>
      <c r="L609" s="259"/>
      <c r="M609" s="1167"/>
    </row>
    <row r="610" ht="15.75" customHeight="1">
      <c r="E610" s="259"/>
      <c r="L610" s="259"/>
      <c r="M610" s="1167"/>
    </row>
    <row r="611" ht="15.75" customHeight="1">
      <c r="E611" s="259"/>
      <c r="L611" s="259"/>
      <c r="M611" s="1167"/>
    </row>
    <row r="612" ht="15.75" customHeight="1">
      <c r="E612" s="259"/>
      <c r="L612" s="259"/>
      <c r="M612" s="1167"/>
    </row>
    <row r="613" ht="15.75" customHeight="1">
      <c r="E613" s="259"/>
      <c r="L613" s="259"/>
      <c r="M613" s="1167"/>
    </row>
    <row r="614" ht="15.75" customHeight="1">
      <c r="E614" s="259"/>
      <c r="L614" s="259"/>
      <c r="M614" s="1167"/>
    </row>
    <row r="615" ht="15.75" customHeight="1">
      <c r="E615" s="259"/>
      <c r="L615" s="259"/>
      <c r="M615" s="1167"/>
    </row>
    <row r="616" ht="15.75" customHeight="1">
      <c r="E616" s="259"/>
      <c r="L616" s="259"/>
      <c r="M616" s="1167"/>
    </row>
    <row r="617" ht="15.75" customHeight="1">
      <c r="E617" s="259"/>
      <c r="L617" s="259"/>
      <c r="M617" s="1167"/>
    </row>
    <row r="618" ht="15.75" customHeight="1">
      <c r="E618" s="259"/>
      <c r="L618" s="259"/>
      <c r="M618" s="1167"/>
    </row>
    <row r="619" ht="15.75" customHeight="1">
      <c r="E619" s="259"/>
      <c r="L619" s="259"/>
      <c r="M619" s="1167"/>
    </row>
    <row r="620" ht="15.75" customHeight="1">
      <c r="E620" s="259"/>
      <c r="L620" s="259"/>
      <c r="M620" s="1167"/>
    </row>
    <row r="621" ht="15.75" customHeight="1">
      <c r="E621" s="259"/>
      <c r="L621" s="259"/>
      <c r="M621" s="1167"/>
    </row>
    <row r="622" ht="15.75" customHeight="1">
      <c r="E622" s="259"/>
      <c r="L622" s="259"/>
      <c r="M622" s="1167"/>
    </row>
    <row r="623" ht="15.75" customHeight="1">
      <c r="E623" s="259"/>
      <c r="L623" s="259"/>
      <c r="M623" s="1167"/>
    </row>
    <row r="624" ht="15.75" customHeight="1">
      <c r="E624" s="259"/>
      <c r="L624" s="259"/>
      <c r="M624" s="1167"/>
    </row>
    <row r="625" ht="15.75" customHeight="1">
      <c r="E625" s="259"/>
      <c r="L625" s="259"/>
      <c r="M625" s="1167"/>
    </row>
    <row r="626" ht="15.75" customHeight="1">
      <c r="E626" s="259"/>
      <c r="L626" s="259"/>
      <c r="M626" s="1167"/>
    </row>
    <row r="627" ht="15.75" customHeight="1">
      <c r="E627" s="259"/>
      <c r="L627" s="259"/>
      <c r="M627" s="1167"/>
    </row>
    <row r="628" ht="15.75" customHeight="1">
      <c r="E628" s="259"/>
      <c r="L628" s="259"/>
      <c r="M628" s="1167"/>
    </row>
    <row r="629" ht="15.75" customHeight="1">
      <c r="E629" s="259"/>
      <c r="L629" s="259"/>
      <c r="M629" s="1167"/>
    </row>
    <row r="630" ht="15.75" customHeight="1">
      <c r="E630" s="259"/>
      <c r="L630" s="259"/>
      <c r="M630" s="1167"/>
    </row>
    <row r="631" ht="15.75" customHeight="1">
      <c r="E631" s="259"/>
      <c r="L631" s="259"/>
      <c r="M631" s="1167"/>
    </row>
    <row r="632" ht="15.75" customHeight="1">
      <c r="E632" s="259"/>
      <c r="L632" s="259"/>
      <c r="M632" s="1167"/>
    </row>
    <row r="633" ht="15.75" customHeight="1">
      <c r="E633" s="259"/>
      <c r="L633" s="259"/>
      <c r="M633" s="1167"/>
    </row>
    <row r="634" ht="15.75" customHeight="1">
      <c r="E634" s="259"/>
      <c r="L634" s="259"/>
      <c r="M634" s="1167"/>
    </row>
    <row r="635" ht="15.75" customHeight="1">
      <c r="E635" s="259"/>
      <c r="L635" s="259"/>
      <c r="M635" s="1167"/>
    </row>
    <row r="636" ht="15.75" customHeight="1">
      <c r="E636" s="259"/>
      <c r="L636" s="259"/>
      <c r="M636" s="1167"/>
    </row>
    <row r="637" ht="15.75" customHeight="1">
      <c r="E637" s="259"/>
      <c r="L637" s="259"/>
      <c r="M637" s="1167"/>
    </row>
    <row r="638" ht="15.75" customHeight="1">
      <c r="E638" s="259"/>
      <c r="L638" s="259"/>
      <c r="M638" s="1167"/>
    </row>
    <row r="639" ht="15.75" customHeight="1">
      <c r="E639" s="259"/>
      <c r="L639" s="259"/>
      <c r="M639" s="1167"/>
    </row>
    <row r="640" ht="15.75" customHeight="1">
      <c r="E640" s="259"/>
      <c r="L640" s="259"/>
      <c r="M640" s="1167"/>
    </row>
    <row r="641" ht="15.75" customHeight="1">
      <c r="E641" s="259"/>
      <c r="L641" s="259"/>
      <c r="M641" s="1167"/>
    </row>
    <row r="642" ht="15.75" customHeight="1">
      <c r="E642" s="259"/>
      <c r="L642" s="259"/>
      <c r="M642" s="1167"/>
    </row>
    <row r="643" ht="15.75" customHeight="1">
      <c r="E643" s="259"/>
      <c r="L643" s="259"/>
      <c r="M643" s="1167"/>
    </row>
    <row r="644" ht="15.75" customHeight="1">
      <c r="E644" s="259"/>
      <c r="L644" s="259"/>
      <c r="M644" s="1167"/>
    </row>
    <row r="645" ht="15.75" customHeight="1">
      <c r="E645" s="259"/>
      <c r="L645" s="259"/>
      <c r="M645" s="1167"/>
    </row>
    <row r="646" ht="15.75" customHeight="1">
      <c r="E646" s="259"/>
      <c r="L646" s="259"/>
      <c r="M646" s="1167"/>
    </row>
    <row r="647" ht="15.75" customHeight="1">
      <c r="E647" s="259"/>
      <c r="L647" s="259"/>
      <c r="M647" s="1167"/>
    </row>
    <row r="648" ht="15.75" customHeight="1">
      <c r="E648" s="259"/>
      <c r="L648" s="259"/>
      <c r="M648" s="1167"/>
    </row>
    <row r="649" ht="15.75" customHeight="1">
      <c r="E649" s="259"/>
      <c r="L649" s="259"/>
      <c r="M649" s="1167"/>
    </row>
    <row r="650" ht="15.75" customHeight="1">
      <c r="E650" s="259"/>
      <c r="L650" s="259"/>
      <c r="M650" s="1167"/>
    </row>
    <row r="651" ht="15.75" customHeight="1">
      <c r="E651" s="259"/>
      <c r="L651" s="259"/>
      <c r="M651" s="1167"/>
    </row>
    <row r="652" ht="15.75" customHeight="1">
      <c r="E652" s="259"/>
      <c r="L652" s="259"/>
      <c r="M652" s="1167"/>
    </row>
    <row r="653" ht="15.75" customHeight="1">
      <c r="E653" s="259"/>
      <c r="L653" s="259"/>
      <c r="M653" s="1167"/>
    </row>
    <row r="654" ht="15.75" customHeight="1">
      <c r="E654" s="259"/>
      <c r="L654" s="259"/>
      <c r="M654" s="1167"/>
    </row>
    <row r="655" ht="15.75" customHeight="1">
      <c r="E655" s="259"/>
      <c r="L655" s="259"/>
      <c r="M655" s="1167"/>
    </row>
    <row r="656" ht="15.75" customHeight="1">
      <c r="E656" s="259"/>
      <c r="L656" s="259"/>
      <c r="M656" s="1167"/>
    </row>
    <row r="657" ht="15.75" customHeight="1">
      <c r="E657" s="259"/>
      <c r="L657" s="259"/>
      <c r="M657" s="1167"/>
    </row>
    <row r="658" ht="15.75" customHeight="1">
      <c r="E658" s="259"/>
      <c r="L658" s="259"/>
      <c r="M658" s="1167"/>
    </row>
    <row r="659" ht="15.75" customHeight="1">
      <c r="E659" s="259"/>
      <c r="L659" s="259"/>
      <c r="M659" s="1167"/>
    </row>
    <row r="660" ht="15.75" customHeight="1">
      <c r="E660" s="259"/>
      <c r="L660" s="259"/>
      <c r="M660" s="1167"/>
    </row>
    <row r="661" ht="15.75" customHeight="1">
      <c r="E661" s="259"/>
      <c r="L661" s="259"/>
      <c r="M661" s="1167"/>
    </row>
    <row r="662" ht="15.75" customHeight="1">
      <c r="E662" s="259"/>
      <c r="L662" s="259"/>
      <c r="M662" s="1167"/>
    </row>
    <row r="663" ht="15.75" customHeight="1">
      <c r="E663" s="259"/>
      <c r="L663" s="259"/>
      <c r="M663" s="1167"/>
    </row>
    <row r="664" ht="15.75" customHeight="1">
      <c r="E664" s="259"/>
      <c r="L664" s="259"/>
      <c r="M664" s="1167"/>
    </row>
    <row r="665" ht="15.75" customHeight="1">
      <c r="E665" s="259"/>
      <c r="L665" s="259"/>
      <c r="M665" s="1167"/>
    </row>
    <row r="666" ht="15.75" customHeight="1">
      <c r="E666" s="259"/>
      <c r="L666" s="259"/>
      <c r="M666" s="1167"/>
    </row>
    <row r="667" ht="15.75" customHeight="1">
      <c r="E667" s="259"/>
      <c r="L667" s="259"/>
      <c r="M667" s="1167"/>
    </row>
    <row r="668" ht="15.75" customHeight="1">
      <c r="E668" s="259"/>
      <c r="L668" s="259"/>
      <c r="M668" s="1167"/>
    </row>
    <row r="669" ht="15.75" customHeight="1">
      <c r="E669" s="259"/>
      <c r="L669" s="259"/>
      <c r="M669" s="1167"/>
    </row>
    <row r="670" ht="15.75" customHeight="1">
      <c r="E670" s="259"/>
      <c r="L670" s="259"/>
      <c r="M670" s="1167"/>
    </row>
    <row r="671" ht="15.75" customHeight="1">
      <c r="E671" s="259"/>
      <c r="L671" s="259"/>
      <c r="M671" s="1167"/>
    </row>
    <row r="672" ht="15.75" customHeight="1">
      <c r="E672" s="259"/>
      <c r="L672" s="259"/>
      <c r="M672" s="1167"/>
    </row>
    <row r="673" ht="15.75" customHeight="1">
      <c r="E673" s="259"/>
      <c r="L673" s="259"/>
      <c r="M673" s="1167"/>
    </row>
    <row r="674" ht="15.75" customHeight="1">
      <c r="E674" s="259"/>
      <c r="L674" s="259"/>
      <c r="M674" s="1167"/>
    </row>
    <row r="675" ht="15.75" customHeight="1">
      <c r="E675" s="259"/>
      <c r="L675" s="259"/>
      <c r="M675" s="1167"/>
    </row>
    <row r="676" ht="15.75" customHeight="1">
      <c r="E676" s="259"/>
      <c r="L676" s="259"/>
      <c r="M676" s="1167"/>
    </row>
    <row r="677" ht="15.75" customHeight="1">
      <c r="E677" s="259"/>
      <c r="L677" s="259"/>
      <c r="M677" s="1167"/>
    </row>
    <row r="678" ht="15.75" customHeight="1">
      <c r="E678" s="259"/>
      <c r="L678" s="259"/>
      <c r="M678" s="1167"/>
    </row>
    <row r="679" ht="15.75" customHeight="1">
      <c r="E679" s="259"/>
      <c r="L679" s="259"/>
      <c r="M679" s="1167"/>
    </row>
    <row r="680" ht="15.75" customHeight="1">
      <c r="E680" s="259"/>
      <c r="L680" s="259"/>
      <c r="M680" s="1167"/>
    </row>
    <row r="681" ht="15.75" customHeight="1">
      <c r="E681" s="259"/>
      <c r="L681" s="259"/>
      <c r="M681" s="1167"/>
    </row>
    <row r="682" ht="15.75" customHeight="1">
      <c r="E682" s="259"/>
      <c r="L682" s="259"/>
      <c r="M682" s="1167"/>
    </row>
    <row r="683" ht="15.75" customHeight="1">
      <c r="E683" s="259"/>
      <c r="L683" s="259"/>
      <c r="M683" s="1167"/>
    </row>
    <row r="684" ht="15.75" customHeight="1">
      <c r="E684" s="259"/>
      <c r="L684" s="259"/>
      <c r="M684" s="1167"/>
    </row>
    <row r="685" ht="15.75" customHeight="1">
      <c r="E685" s="259"/>
      <c r="L685" s="259"/>
      <c r="M685" s="1167"/>
    </row>
    <row r="686" ht="15.75" customHeight="1">
      <c r="E686" s="259"/>
      <c r="L686" s="259"/>
      <c r="M686" s="1167"/>
    </row>
    <row r="687" ht="15.75" customHeight="1">
      <c r="E687" s="259"/>
      <c r="L687" s="259"/>
      <c r="M687" s="1167"/>
    </row>
    <row r="688" ht="15.75" customHeight="1">
      <c r="E688" s="259"/>
      <c r="L688" s="259"/>
      <c r="M688" s="1167"/>
    </row>
    <row r="689" ht="15.75" customHeight="1">
      <c r="E689" s="259"/>
      <c r="L689" s="259"/>
      <c r="M689" s="1167"/>
    </row>
    <row r="690" ht="15.75" customHeight="1">
      <c r="E690" s="259"/>
      <c r="L690" s="259"/>
      <c r="M690" s="1167"/>
    </row>
    <row r="691" ht="15.75" customHeight="1">
      <c r="E691" s="259"/>
      <c r="L691" s="259"/>
      <c r="M691" s="1167"/>
    </row>
    <row r="692" ht="15.75" customHeight="1">
      <c r="E692" s="259"/>
      <c r="L692" s="259"/>
      <c r="M692" s="1167"/>
    </row>
    <row r="693" ht="15.75" customHeight="1">
      <c r="E693" s="259"/>
      <c r="L693" s="259"/>
      <c r="M693" s="1167"/>
    </row>
    <row r="694" ht="15.75" customHeight="1">
      <c r="E694" s="259"/>
      <c r="L694" s="259"/>
      <c r="M694" s="1167"/>
    </row>
    <row r="695" ht="15.75" customHeight="1">
      <c r="E695" s="259"/>
      <c r="L695" s="259"/>
      <c r="M695" s="1167"/>
    </row>
    <row r="696" ht="15.75" customHeight="1">
      <c r="E696" s="259"/>
      <c r="L696" s="259"/>
      <c r="M696" s="1167"/>
    </row>
    <row r="697" ht="15.75" customHeight="1">
      <c r="E697" s="259"/>
      <c r="L697" s="259"/>
      <c r="M697" s="1167"/>
    </row>
    <row r="698" ht="15.75" customHeight="1">
      <c r="E698" s="259"/>
      <c r="L698" s="259"/>
      <c r="M698" s="1167"/>
    </row>
    <row r="699" ht="15.75" customHeight="1">
      <c r="E699" s="259"/>
      <c r="L699" s="259"/>
      <c r="M699" s="1167"/>
    </row>
    <row r="700" ht="15.75" customHeight="1">
      <c r="E700" s="259"/>
      <c r="L700" s="259"/>
      <c r="M700" s="1167"/>
    </row>
    <row r="701" ht="15.75" customHeight="1">
      <c r="E701" s="259"/>
      <c r="L701" s="259"/>
      <c r="M701" s="1167"/>
    </row>
    <row r="702" ht="15.75" customHeight="1">
      <c r="E702" s="259"/>
      <c r="L702" s="259"/>
      <c r="M702" s="1167"/>
    </row>
    <row r="703" ht="15.75" customHeight="1">
      <c r="E703" s="259"/>
      <c r="L703" s="259"/>
      <c r="M703" s="1167"/>
    </row>
    <row r="704" ht="15.75" customHeight="1">
      <c r="E704" s="259"/>
      <c r="L704" s="259"/>
      <c r="M704" s="1167"/>
    </row>
    <row r="705" ht="15.75" customHeight="1">
      <c r="E705" s="259"/>
      <c r="L705" s="259"/>
      <c r="M705" s="1167"/>
    </row>
    <row r="706" ht="15.75" customHeight="1">
      <c r="E706" s="259"/>
      <c r="L706" s="259"/>
      <c r="M706" s="1167"/>
    </row>
    <row r="707" ht="15.75" customHeight="1">
      <c r="E707" s="259"/>
      <c r="L707" s="259"/>
      <c r="M707" s="1167"/>
    </row>
    <row r="708" ht="15.75" customHeight="1">
      <c r="E708" s="259"/>
      <c r="L708" s="259"/>
      <c r="M708" s="1167"/>
    </row>
    <row r="709" ht="15.75" customHeight="1">
      <c r="E709" s="259"/>
      <c r="L709" s="259"/>
      <c r="M709" s="1167"/>
    </row>
    <row r="710" ht="15.75" customHeight="1">
      <c r="E710" s="259"/>
      <c r="L710" s="259"/>
      <c r="M710" s="1167"/>
    </row>
    <row r="711" ht="15.75" customHeight="1">
      <c r="E711" s="259"/>
      <c r="L711" s="259"/>
      <c r="M711" s="1167"/>
    </row>
    <row r="712" ht="15.75" customHeight="1">
      <c r="E712" s="259"/>
      <c r="L712" s="259"/>
      <c r="M712" s="1167"/>
    </row>
    <row r="713" ht="15.75" customHeight="1">
      <c r="E713" s="259"/>
      <c r="L713" s="259"/>
      <c r="M713" s="1167"/>
    </row>
    <row r="714" ht="15.75" customHeight="1">
      <c r="E714" s="259"/>
      <c r="L714" s="259"/>
      <c r="M714" s="1167"/>
    </row>
    <row r="715" ht="15.75" customHeight="1">
      <c r="E715" s="259"/>
      <c r="L715" s="259"/>
      <c r="M715" s="1167"/>
    </row>
    <row r="716" ht="15.75" customHeight="1">
      <c r="E716" s="259"/>
      <c r="L716" s="259"/>
      <c r="M716" s="1167"/>
    </row>
    <row r="717" ht="15.75" customHeight="1">
      <c r="E717" s="259"/>
      <c r="L717" s="259"/>
      <c r="M717" s="1167"/>
    </row>
    <row r="718" ht="15.75" customHeight="1">
      <c r="E718" s="259"/>
      <c r="L718" s="259"/>
      <c r="M718" s="1167"/>
    </row>
    <row r="719" ht="15.75" customHeight="1">
      <c r="E719" s="259"/>
      <c r="L719" s="259"/>
      <c r="M719" s="1167"/>
    </row>
    <row r="720" ht="15.75" customHeight="1">
      <c r="E720" s="259"/>
      <c r="L720" s="259"/>
      <c r="M720" s="1167"/>
    </row>
    <row r="721" ht="15.75" customHeight="1">
      <c r="E721" s="259"/>
      <c r="L721" s="259"/>
      <c r="M721" s="1167"/>
    </row>
    <row r="722" ht="15.75" customHeight="1">
      <c r="E722" s="259"/>
      <c r="L722" s="259"/>
      <c r="M722" s="1167"/>
    </row>
    <row r="723" ht="15.75" customHeight="1">
      <c r="E723" s="259"/>
      <c r="L723" s="259"/>
      <c r="M723" s="1167"/>
    </row>
    <row r="724" ht="15.75" customHeight="1">
      <c r="E724" s="259"/>
      <c r="L724" s="259"/>
      <c r="M724" s="1167"/>
    </row>
    <row r="725" ht="15.75" customHeight="1">
      <c r="E725" s="259"/>
      <c r="L725" s="259"/>
      <c r="M725" s="1167"/>
    </row>
    <row r="726" ht="15.75" customHeight="1">
      <c r="E726" s="259"/>
      <c r="L726" s="259"/>
      <c r="M726" s="1167"/>
    </row>
    <row r="727" ht="15.75" customHeight="1">
      <c r="E727" s="259"/>
      <c r="L727" s="259"/>
      <c r="M727" s="1167"/>
    </row>
    <row r="728" ht="15.75" customHeight="1">
      <c r="E728" s="259"/>
      <c r="L728" s="259"/>
      <c r="M728" s="1167"/>
    </row>
    <row r="729" ht="15.75" customHeight="1">
      <c r="E729" s="259"/>
      <c r="L729" s="259"/>
      <c r="M729" s="1167"/>
    </row>
    <row r="730" ht="15.75" customHeight="1">
      <c r="E730" s="259"/>
      <c r="L730" s="259"/>
      <c r="M730" s="1167"/>
    </row>
    <row r="731" ht="15.75" customHeight="1">
      <c r="E731" s="259"/>
      <c r="L731" s="259"/>
      <c r="M731" s="1167"/>
    </row>
    <row r="732" ht="15.75" customHeight="1">
      <c r="E732" s="259"/>
      <c r="L732" s="259"/>
      <c r="M732" s="1167"/>
    </row>
    <row r="733" ht="15.75" customHeight="1">
      <c r="E733" s="259"/>
      <c r="L733" s="259"/>
      <c r="M733" s="1167"/>
    </row>
    <row r="734" ht="15.75" customHeight="1">
      <c r="E734" s="259"/>
      <c r="L734" s="259"/>
      <c r="M734" s="1167"/>
    </row>
    <row r="735" ht="15.75" customHeight="1">
      <c r="E735" s="259"/>
      <c r="L735" s="259"/>
      <c r="M735" s="1167"/>
    </row>
    <row r="736" ht="15.75" customHeight="1">
      <c r="E736" s="259"/>
      <c r="L736" s="259"/>
      <c r="M736" s="1167"/>
    </row>
    <row r="737" ht="15.75" customHeight="1">
      <c r="E737" s="259"/>
      <c r="L737" s="259"/>
      <c r="M737" s="1167"/>
    </row>
    <row r="738" ht="15.75" customHeight="1">
      <c r="E738" s="259"/>
      <c r="L738" s="259"/>
      <c r="M738" s="1167"/>
    </row>
    <row r="739" ht="15.75" customHeight="1">
      <c r="E739" s="259"/>
      <c r="L739" s="259"/>
      <c r="M739" s="1167"/>
    </row>
    <row r="740" ht="15.75" customHeight="1">
      <c r="E740" s="259"/>
      <c r="L740" s="259"/>
      <c r="M740" s="1167"/>
    </row>
    <row r="741" ht="15.75" customHeight="1">
      <c r="E741" s="259"/>
      <c r="L741" s="259"/>
      <c r="M741" s="1167"/>
    </row>
    <row r="742" ht="15.75" customHeight="1">
      <c r="E742" s="259"/>
      <c r="L742" s="259"/>
      <c r="M742" s="1167"/>
    </row>
    <row r="743" ht="15.75" customHeight="1">
      <c r="E743" s="259"/>
      <c r="L743" s="259"/>
      <c r="M743" s="1167"/>
    </row>
    <row r="744" ht="15.75" customHeight="1">
      <c r="E744" s="259"/>
      <c r="L744" s="259"/>
      <c r="M744" s="1167"/>
    </row>
    <row r="745" ht="15.75" customHeight="1">
      <c r="E745" s="259"/>
      <c r="L745" s="259"/>
      <c r="M745" s="1167"/>
    </row>
    <row r="746" ht="15.75" customHeight="1">
      <c r="E746" s="259"/>
      <c r="L746" s="259"/>
      <c r="M746" s="1167"/>
    </row>
    <row r="747" ht="15.75" customHeight="1">
      <c r="E747" s="259"/>
      <c r="L747" s="259"/>
      <c r="M747" s="1167"/>
    </row>
    <row r="748" ht="15.75" customHeight="1">
      <c r="E748" s="259"/>
      <c r="L748" s="259"/>
      <c r="M748" s="1167"/>
    </row>
    <row r="749" ht="15.75" customHeight="1">
      <c r="E749" s="259"/>
      <c r="L749" s="259"/>
      <c r="M749" s="1167"/>
    </row>
    <row r="750" ht="15.75" customHeight="1">
      <c r="E750" s="259"/>
      <c r="L750" s="259"/>
      <c r="M750" s="1167"/>
    </row>
    <row r="751" ht="15.75" customHeight="1">
      <c r="E751" s="259"/>
      <c r="L751" s="259"/>
      <c r="M751" s="1167"/>
    </row>
    <row r="752" ht="15.75" customHeight="1">
      <c r="E752" s="259"/>
      <c r="L752" s="259"/>
      <c r="M752" s="1167"/>
    </row>
    <row r="753" ht="15.75" customHeight="1">
      <c r="E753" s="259"/>
      <c r="L753" s="259"/>
      <c r="M753" s="1167"/>
    </row>
    <row r="754" ht="15.75" customHeight="1">
      <c r="E754" s="259"/>
      <c r="L754" s="259"/>
      <c r="M754" s="1167"/>
    </row>
    <row r="755" ht="15.75" customHeight="1">
      <c r="E755" s="259"/>
      <c r="L755" s="259"/>
      <c r="M755" s="1167"/>
    </row>
    <row r="756" ht="15.75" customHeight="1">
      <c r="E756" s="259"/>
      <c r="L756" s="259"/>
      <c r="M756" s="1167"/>
    </row>
    <row r="757" ht="15.75" customHeight="1">
      <c r="E757" s="259"/>
      <c r="L757" s="259"/>
      <c r="M757" s="1167"/>
    </row>
    <row r="758" ht="15.75" customHeight="1">
      <c r="E758" s="259"/>
      <c r="L758" s="259"/>
      <c r="M758" s="1167"/>
    </row>
    <row r="759" ht="15.75" customHeight="1">
      <c r="E759" s="259"/>
      <c r="L759" s="259"/>
      <c r="M759" s="1167"/>
    </row>
    <row r="760" ht="15.75" customHeight="1">
      <c r="E760" s="259"/>
      <c r="L760" s="259"/>
      <c r="M760" s="1167"/>
    </row>
    <row r="761" ht="15.75" customHeight="1">
      <c r="E761" s="259"/>
      <c r="L761" s="259"/>
      <c r="M761" s="1167"/>
    </row>
    <row r="762" ht="15.75" customHeight="1">
      <c r="E762" s="259"/>
      <c r="L762" s="259"/>
      <c r="M762" s="1167"/>
    </row>
    <row r="763" ht="15.75" customHeight="1">
      <c r="E763" s="259"/>
      <c r="L763" s="259"/>
      <c r="M763" s="1167"/>
    </row>
    <row r="764" ht="15.75" customHeight="1">
      <c r="E764" s="259"/>
      <c r="L764" s="259"/>
      <c r="M764" s="1167"/>
    </row>
    <row r="765" ht="15.75" customHeight="1">
      <c r="E765" s="259"/>
      <c r="L765" s="259"/>
      <c r="M765" s="1167"/>
    </row>
    <row r="766" ht="15.75" customHeight="1">
      <c r="E766" s="259"/>
      <c r="L766" s="259"/>
      <c r="M766" s="1167"/>
    </row>
    <row r="767" ht="15.75" customHeight="1">
      <c r="E767" s="259"/>
      <c r="L767" s="259"/>
      <c r="M767" s="1167"/>
    </row>
    <row r="768" ht="15.75" customHeight="1">
      <c r="E768" s="259"/>
      <c r="L768" s="259"/>
      <c r="M768" s="1167"/>
    </row>
    <row r="769" ht="15.75" customHeight="1">
      <c r="E769" s="259"/>
      <c r="L769" s="259"/>
      <c r="M769" s="1167"/>
    </row>
    <row r="770" ht="15.75" customHeight="1">
      <c r="E770" s="259"/>
      <c r="L770" s="259"/>
      <c r="M770" s="1167"/>
    </row>
    <row r="771" ht="15.75" customHeight="1">
      <c r="E771" s="259"/>
      <c r="L771" s="259"/>
      <c r="M771" s="1167"/>
    </row>
    <row r="772" ht="15.75" customHeight="1">
      <c r="E772" s="259"/>
      <c r="L772" s="259"/>
      <c r="M772" s="1167"/>
    </row>
    <row r="773" ht="15.75" customHeight="1">
      <c r="E773" s="259"/>
      <c r="L773" s="259"/>
      <c r="M773" s="1167"/>
    </row>
    <row r="774" ht="15.75" customHeight="1">
      <c r="E774" s="259"/>
      <c r="L774" s="259"/>
      <c r="M774" s="1167"/>
    </row>
    <row r="775" ht="15.75" customHeight="1">
      <c r="E775" s="259"/>
      <c r="L775" s="259"/>
      <c r="M775" s="1167"/>
    </row>
    <row r="776" ht="15.75" customHeight="1">
      <c r="E776" s="259"/>
      <c r="L776" s="259"/>
      <c r="M776" s="1167"/>
    </row>
    <row r="777" ht="15.75" customHeight="1">
      <c r="E777" s="259"/>
      <c r="L777" s="259"/>
      <c r="M777" s="1167"/>
    </row>
    <row r="778" ht="15.75" customHeight="1">
      <c r="E778" s="259"/>
      <c r="L778" s="259"/>
      <c r="M778" s="1167"/>
    </row>
    <row r="779" ht="15.75" customHeight="1">
      <c r="E779" s="259"/>
      <c r="L779" s="259"/>
      <c r="M779" s="1167"/>
    </row>
    <row r="780" ht="15.75" customHeight="1">
      <c r="E780" s="259"/>
      <c r="L780" s="259"/>
      <c r="M780" s="1167"/>
    </row>
    <row r="781" ht="15.75" customHeight="1">
      <c r="E781" s="259"/>
      <c r="L781" s="259"/>
      <c r="M781" s="1167"/>
    </row>
    <row r="782" ht="15.75" customHeight="1">
      <c r="E782" s="259"/>
      <c r="L782" s="259"/>
      <c r="M782" s="1167"/>
    </row>
    <row r="783" ht="15.75" customHeight="1">
      <c r="E783" s="259"/>
      <c r="L783" s="259"/>
      <c r="M783" s="1167"/>
    </row>
    <row r="784" ht="15.75" customHeight="1">
      <c r="E784" s="259"/>
      <c r="L784" s="259"/>
      <c r="M784" s="1167"/>
    </row>
    <row r="785" ht="15.75" customHeight="1">
      <c r="E785" s="259"/>
      <c r="L785" s="259"/>
      <c r="M785" s="1167"/>
    </row>
    <row r="786" ht="15.75" customHeight="1">
      <c r="E786" s="259"/>
      <c r="L786" s="259"/>
      <c r="M786" s="1167"/>
    </row>
    <row r="787" ht="15.75" customHeight="1">
      <c r="E787" s="259"/>
      <c r="L787" s="259"/>
      <c r="M787" s="1167"/>
    </row>
    <row r="788" ht="15.75" customHeight="1">
      <c r="E788" s="259"/>
      <c r="L788" s="259"/>
      <c r="M788" s="1167"/>
    </row>
    <row r="789" ht="15.75" customHeight="1">
      <c r="E789" s="259"/>
      <c r="L789" s="259"/>
      <c r="M789" s="1167"/>
    </row>
    <row r="790" ht="15.75" customHeight="1">
      <c r="E790" s="259"/>
      <c r="L790" s="259"/>
      <c r="M790" s="1167"/>
    </row>
    <row r="791" ht="15.75" customHeight="1">
      <c r="E791" s="259"/>
      <c r="L791" s="259"/>
      <c r="M791" s="1167"/>
    </row>
    <row r="792" ht="15.75" customHeight="1">
      <c r="E792" s="259"/>
      <c r="L792" s="259"/>
      <c r="M792" s="1167"/>
    </row>
    <row r="793" ht="15.75" customHeight="1">
      <c r="E793" s="259"/>
      <c r="L793" s="259"/>
      <c r="M793" s="1167"/>
    </row>
    <row r="794" ht="15.75" customHeight="1">
      <c r="E794" s="259"/>
      <c r="L794" s="259"/>
      <c r="M794" s="1167"/>
    </row>
    <row r="795" ht="15.75" customHeight="1">
      <c r="E795" s="259"/>
      <c r="L795" s="259"/>
      <c r="M795" s="1167"/>
    </row>
    <row r="796" ht="15.75" customHeight="1">
      <c r="E796" s="259"/>
      <c r="L796" s="259"/>
      <c r="M796" s="1167"/>
    </row>
    <row r="797" ht="15.75" customHeight="1">
      <c r="E797" s="259"/>
      <c r="L797" s="259"/>
      <c r="M797" s="1167"/>
    </row>
    <row r="798" ht="15.75" customHeight="1">
      <c r="E798" s="259"/>
      <c r="L798" s="259"/>
      <c r="M798" s="1167"/>
    </row>
    <row r="799" ht="15.75" customHeight="1">
      <c r="E799" s="259"/>
      <c r="L799" s="259"/>
      <c r="M799" s="1167"/>
    </row>
    <row r="800" ht="15.75" customHeight="1">
      <c r="E800" s="259"/>
      <c r="L800" s="259"/>
      <c r="M800" s="1167"/>
    </row>
    <row r="801" ht="15.75" customHeight="1">
      <c r="E801" s="259"/>
      <c r="L801" s="259"/>
      <c r="M801" s="1167"/>
    </row>
    <row r="802" ht="15.75" customHeight="1">
      <c r="E802" s="259"/>
      <c r="L802" s="259"/>
      <c r="M802" s="1167"/>
    </row>
    <row r="803" ht="15.75" customHeight="1">
      <c r="E803" s="259"/>
      <c r="L803" s="259"/>
      <c r="M803" s="1167"/>
    </row>
    <row r="804" ht="15.75" customHeight="1">
      <c r="E804" s="259"/>
      <c r="L804" s="259"/>
      <c r="M804" s="1167"/>
    </row>
    <row r="805" ht="15.75" customHeight="1">
      <c r="E805" s="259"/>
      <c r="L805" s="259"/>
      <c r="M805" s="1167"/>
    </row>
    <row r="806" ht="15.75" customHeight="1">
      <c r="E806" s="259"/>
      <c r="L806" s="259"/>
      <c r="M806" s="1167"/>
    </row>
    <row r="807" ht="15.75" customHeight="1">
      <c r="E807" s="259"/>
      <c r="L807" s="259"/>
      <c r="M807" s="1167"/>
    </row>
    <row r="808" ht="15.75" customHeight="1">
      <c r="E808" s="259"/>
      <c r="L808" s="259"/>
      <c r="M808" s="1167"/>
    </row>
    <row r="809" ht="15.75" customHeight="1">
      <c r="E809" s="259"/>
      <c r="L809" s="259"/>
      <c r="M809" s="1167"/>
    </row>
    <row r="810" ht="15.75" customHeight="1">
      <c r="E810" s="259"/>
      <c r="L810" s="259"/>
      <c r="M810" s="1167"/>
    </row>
    <row r="811" ht="15.75" customHeight="1">
      <c r="E811" s="259"/>
      <c r="L811" s="259"/>
      <c r="M811" s="1167"/>
    </row>
    <row r="812" ht="15.75" customHeight="1">
      <c r="E812" s="259"/>
      <c r="L812" s="259"/>
      <c r="M812" s="1167"/>
    </row>
    <row r="813" ht="15.75" customHeight="1">
      <c r="E813" s="259"/>
      <c r="L813" s="259"/>
      <c r="M813" s="1167"/>
    </row>
    <row r="814" ht="15.75" customHeight="1">
      <c r="E814" s="259"/>
      <c r="L814" s="259"/>
      <c r="M814" s="1167"/>
    </row>
    <row r="815" ht="15.75" customHeight="1">
      <c r="E815" s="259"/>
      <c r="L815" s="259"/>
      <c r="M815" s="1167"/>
    </row>
    <row r="816" ht="15.75" customHeight="1">
      <c r="E816" s="259"/>
      <c r="L816" s="259"/>
      <c r="M816" s="1167"/>
    </row>
    <row r="817" ht="15.75" customHeight="1">
      <c r="E817" s="259"/>
      <c r="L817" s="259"/>
      <c r="M817" s="1167"/>
    </row>
    <row r="818" ht="15.75" customHeight="1">
      <c r="E818" s="259"/>
      <c r="L818" s="259"/>
      <c r="M818" s="1167"/>
    </row>
    <row r="819" ht="15.75" customHeight="1">
      <c r="E819" s="259"/>
      <c r="L819" s="259"/>
      <c r="M819" s="1167"/>
    </row>
    <row r="820" ht="15.75" customHeight="1">
      <c r="E820" s="259"/>
      <c r="L820" s="259"/>
      <c r="M820" s="1167"/>
    </row>
    <row r="821" ht="15.75" customHeight="1">
      <c r="E821" s="259"/>
      <c r="L821" s="259"/>
      <c r="M821" s="1167"/>
    </row>
    <row r="822" ht="15.75" customHeight="1">
      <c r="E822" s="259"/>
      <c r="L822" s="259"/>
      <c r="M822" s="1167"/>
    </row>
    <row r="823" ht="15.75" customHeight="1">
      <c r="E823" s="259"/>
      <c r="L823" s="259"/>
      <c r="M823" s="1167"/>
    </row>
    <row r="824" ht="15.75" customHeight="1">
      <c r="E824" s="259"/>
      <c r="L824" s="259"/>
      <c r="M824" s="1167"/>
    </row>
    <row r="825" ht="15.75" customHeight="1">
      <c r="E825" s="259"/>
      <c r="L825" s="259"/>
      <c r="M825" s="1167"/>
    </row>
    <row r="826" ht="15.75" customHeight="1">
      <c r="E826" s="259"/>
      <c r="L826" s="259"/>
      <c r="M826" s="1167"/>
    </row>
    <row r="827" ht="15.75" customHeight="1">
      <c r="E827" s="259"/>
      <c r="L827" s="259"/>
      <c r="M827" s="1167"/>
    </row>
    <row r="828" ht="15.75" customHeight="1">
      <c r="E828" s="259"/>
      <c r="L828" s="259"/>
      <c r="M828" s="1167"/>
    </row>
    <row r="829" ht="15.75" customHeight="1">
      <c r="E829" s="259"/>
      <c r="L829" s="259"/>
      <c r="M829" s="1167"/>
    </row>
    <row r="830" ht="15.75" customHeight="1">
      <c r="E830" s="259"/>
      <c r="L830" s="259"/>
      <c r="M830" s="1167"/>
    </row>
    <row r="831" ht="15.75" customHeight="1">
      <c r="E831" s="259"/>
      <c r="L831" s="259"/>
      <c r="M831" s="1167"/>
    </row>
    <row r="832" ht="15.75" customHeight="1">
      <c r="E832" s="259"/>
      <c r="L832" s="259"/>
      <c r="M832" s="1167"/>
    </row>
    <row r="833" ht="15.75" customHeight="1">
      <c r="E833" s="259"/>
      <c r="L833" s="259"/>
      <c r="M833" s="1167"/>
    </row>
    <row r="834" ht="15.75" customHeight="1">
      <c r="E834" s="259"/>
      <c r="L834" s="259"/>
      <c r="M834" s="1167"/>
    </row>
    <row r="835" ht="15.75" customHeight="1">
      <c r="E835" s="259"/>
      <c r="L835" s="259"/>
      <c r="M835" s="1167"/>
    </row>
    <row r="836" ht="15.75" customHeight="1">
      <c r="E836" s="259"/>
      <c r="L836" s="259"/>
      <c r="M836" s="1167"/>
    </row>
    <row r="837" ht="15.75" customHeight="1">
      <c r="E837" s="259"/>
      <c r="L837" s="259"/>
      <c r="M837" s="1167"/>
    </row>
    <row r="838" ht="15.75" customHeight="1">
      <c r="E838" s="259"/>
      <c r="L838" s="259"/>
      <c r="M838" s="1167"/>
    </row>
    <row r="839" ht="15.75" customHeight="1">
      <c r="E839" s="259"/>
      <c r="L839" s="259"/>
      <c r="M839" s="1167"/>
    </row>
    <row r="840" ht="15.75" customHeight="1">
      <c r="E840" s="259"/>
      <c r="L840" s="259"/>
      <c r="M840" s="1167"/>
    </row>
    <row r="841" ht="15.75" customHeight="1">
      <c r="E841" s="259"/>
      <c r="L841" s="259"/>
      <c r="M841" s="1167"/>
    </row>
    <row r="842" ht="15.75" customHeight="1">
      <c r="E842" s="259"/>
      <c r="L842" s="259"/>
      <c r="M842" s="1167"/>
    </row>
    <row r="843" ht="15.75" customHeight="1">
      <c r="E843" s="259"/>
      <c r="L843" s="259"/>
      <c r="M843" s="1167"/>
    </row>
    <row r="844" ht="15.75" customHeight="1">
      <c r="E844" s="259"/>
      <c r="L844" s="259"/>
      <c r="M844" s="1167"/>
    </row>
    <row r="845" ht="15.75" customHeight="1">
      <c r="E845" s="259"/>
      <c r="L845" s="259"/>
      <c r="M845" s="1167"/>
    </row>
    <row r="846" ht="15.75" customHeight="1">
      <c r="E846" s="259"/>
      <c r="L846" s="259"/>
      <c r="M846" s="1167"/>
    </row>
    <row r="847" ht="15.75" customHeight="1">
      <c r="E847" s="259"/>
      <c r="L847" s="259"/>
      <c r="M847" s="1167"/>
    </row>
    <row r="848" ht="15.75" customHeight="1">
      <c r="E848" s="259"/>
      <c r="L848" s="259"/>
      <c r="M848" s="1167"/>
    </row>
    <row r="849" ht="15.75" customHeight="1">
      <c r="E849" s="259"/>
      <c r="L849" s="259"/>
      <c r="M849" s="1167"/>
    </row>
    <row r="850" ht="15.75" customHeight="1">
      <c r="E850" s="259"/>
      <c r="L850" s="259"/>
      <c r="M850" s="1167"/>
    </row>
    <row r="851" ht="15.75" customHeight="1">
      <c r="E851" s="259"/>
      <c r="L851" s="259"/>
      <c r="M851" s="1167"/>
    </row>
    <row r="852" ht="15.75" customHeight="1">
      <c r="E852" s="259"/>
      <c r="L852" s="259"/>
      <c r="M852" s="1167"/>
    </row>
    <row r="853" ht="15.75" customHeight="1">
      <c r="E853" s="259"/>
      <c r="L853" s="259"/>
      <c r="M853" s="1167"/>
    </row>
    <row r="854" ht="15.75" customHeight="1">
      <c r="E854" s="259"/>
      <c r="L854" s="259"/>
      <c r="M854" s="1167"/>
    </row>
    <row r="855" ht="15.75" customHeight="1">
      <c r="E855" s="259"/>
      <c r="L855" s="259"/>
      <c r="M855" s="1167"/>
    </row>
    <row r="856" ht="15.75" customHeight="1">
      <c r="E856" s="259"/>
      <c r="L856" s="259"/>
      <c r="M856" s="1167"/>
    </row>
    <row r="857" ht="15.75" customHeight="1">
      <c r="E857" s="259"/>
      <c r="L857" s="259"/>
      <c r="M857" s="1167"/>
    </row>
    <row r="858" ht="15.75" customHeight="1">
      <c r="E858" s="259"/>
      <c r="L858" s="259"/>
      <c r="M858" s="1167"/>
    </row>
    <row r="859" ht="15.75" customHeight="1">
      <c r="E859" s="259"/>
      <c r="L859" s="259"/>
      <c r="M859" s="1167"/>
    </row>
    <row r="860" ht="15.75" customHeight="1">
      <c r="E860" s="259"/>
      <c r="L860" s="259"/>
      <c r="M860" s="1167"/>
    </row>
    <row r="861" ht="15.75" customHeight="1">
      <c r="E861" s="259"/>
      <c r="L861" s="259"/>
      <c r="M861" s="1167"/>
    </row>
    <row r="862" ht="15.75" customHeight="1">
      <c r="E862" s="259"/>
      <c r="L862" s="259"/>
      <c r="M862" s="1167"/>
    </row>
    <row r="863" ht="15.75" customHeight="1">
      <c r="E863" s="259"/>
      <c r="L863" s="259"/>
      <c r="M863" s="1167"/>
    </row>
    <row r="864" ht="15.75" customHeight="1">
      <c r="E864" s="259"/>
      <c r="L864" s="259"/>
      <c r="M864" s="1167"/>
    </row>
    <row r="865" ht="15.75" customHeight="1">
      <c r="E865" s="259"/>
      <c r="L865" s="259"/>
      <c r="M865" s="1167"/>
    </row>
    <row r="866" ht="15.75" customHeight="1">
      <c r="E866" s="259"/>
      <c r="L866" s="259"/>
      <c r="M866" s="1167"/>
    </row>
    <row r="867" ht="15.75" customHeight="1">
      <c r="E867" s="259"/>
      <c r="L867" s="259"/>
      <c r="M867" s="1167"/>
    </row>
    <row r="868" ht="15.75" customHeight="1">
      <c r="E868" s="259"/>
      <c r="L868" s="259"/>
      <c r="M868" s="1167"/>
    </row>
    <row r="869" ht="15.75" customHeight="1">
      <c r="E869" s="259"/>
      <c r="L869" s="259"/>
      <c r="M869" s="1167"/>
    </row>
    <row r="870" ht="15.75" customHeight="1">
      <c r="E870" s="259"/>
      <c r="L870" s="259"/>
      <c r="M870" s="1167"/>
    </row>
    <row r="871" ht="15.75" customHeight="1">
      <c r="E871" s="259"/>
      <c r="L871" s="259"/>
      <c r="M871" s="1167"/>
    </row>
    <row r="872" ht="15.75" customHeight="1">
      <c r="E872" s="259"/>
      <c r="L872" s="259"/>
      <c r="M872" s="1167"/>
    </row>
    <row r="873" ht="15.75" customHeight="1">
      <c r="E873" s="259"/>
      <c r="L873" s="259"/>
      <c r="M873" s="1167"/>
    </row>
    <row r="874" ht="15.75" customHeight="1">
      <c r="E874" s="259"/>
      <c r="L874" s="259"/>
      <c r="M874" s="1167"/>
    </row>
    <row r="875" ht="15.75" customHeight="1">
      <c r="E875" s="259"/>
      <c r="L875" s="259"/>
      <c r="M875" s="1167"/>
    </row>
    <row r="876" ht="15.75" customHeight="1">
      <c r="E876" s="259"/>
      <c r="L876" s="259"/>
      <c r="M876" s="1167"/>
    </row>
    <row r="877" ht="15.75" customHeight="1">
      <c r="E877" s="259"/>
      <c r="L877" s="259"/>
      <c r="M877" s="1167"/>
    </row>
    <row r="878" ht="15.75" customHeight="1">
      <c r="E878" s="259"/>
      <c r="L878" s="259"/>
      <c r="M878" s="1167"/>
    </row>
    <row r="879" ht="15.75" customHeight="1">
      <c r="E879" s="259"/>
      <c r="L879" s="259"/>
      <c r="M879" s="1167"/>
    </row>
    <row r="880" ht="15.75" customHeight="1">
      <c r="E880" s="259"/>
      <c r="L880" s="259"/>
      <c r="M880" s="1167"/>
    </row>
    <row r="881" ht="15.75" customHeight="1">
      <c r="E881" s="259"/>
      <c r="L881" s="259"/>
      <c r="M881" s="1167"/>
    </row>
    <row r="882" ht="15.75" customHeight="1">
      <c r="E882" s="259"/>
      <c r="L882" s="259"/>
      <c r="M882" s="1167"/>
    </row>
    <row r="883" ht="15.75" customHeight="1">
      <c r="E883" s="259"/>
      <c r="L883" s="259"/>
      <c r="M883" s="1167"/>
    </row>
    <row r="884" ht="15.75" customHeight="1">
      <c r="E884" s="259"/>
      <c r="L884" s="259"/>
      <c r="M884" s="1167"/>
    </row>
    <row r="885" ht="15.75" customHeight="1">
      <c r="E885" s="259"/>
      <c r="L885" s="259"/>
      <c r="M885" s="1167"/>
    </row>
    <row r="886" ht="15.75" customHeight="1">
      <c r="E886" s="259"/>
      <c r="L886" s="259"/>
      <c r="M886" s="1167"/>
    </row>
    <row r="887" ht="15.75" customHeight="1">
      <c r="E887" s="259"/>
      <c r="L887" s="259"/>
      <c r="M887" s="1167"/>
    </row>
    <row r="888" ht="15.75" customHeight="1">
      <c r="E888" s="259"/>
      <c r="L888" s="259"/>
      <c r="M888" s="1167"/>
    </row>
    <row r="889" ht="15.75" customHeight="1">
      <c r="E889" s="259"/>
      <c r="L889" s="259"/>
      <c r="M889" s="1167"/>
    </row>
    <row r="890" ht="15.75" customHeight="1">
      <c r="E890" s="259"/>
      <c r="L890" s="259"/>
      <c r="M890" s="1167"/>
    </row>
    <row r="891" ht="15.75" customHeight="1">
      <c r="E891" s="259"/>
      <c r="L891" s="259"/>
      <c r="M891" s="1167"/>
    </row>
    <row r="892" ht="15.75" customHeight="1">
      <c r="E892" s="259"/>
      <c r="L892" s="259"/>
      <c r="M892" s="1167"/>
    </row>
    <row r="893" ht="15.75" customHeight="1">
      <c r="E893" s="259"/>
      <c r="L893" s="259"/>
      <c r="M893" s="1167"/>
    </row>
    <row r="894" ht="15.75" customHeight="1">
      <c r="E894" s="259"/>
      <c r="L894" s="259"/>
      <c r="M894" s="1167"/>
    </row>
    <row r="895" ht="15.75" customHeight="1">
      <c r="E895" s="259"/>
      <c r="L895" s="259"/>
      <c r="M895" s="1167"/>
    </row>
    <row r="896" ht="15.75" customHeight="1">
      <c r="E896" s="259"/>
      <c r="L896" s="259"/>
      <c r="M896" s="1167"/>
    </row>
    <row r="897" ht="15.75" customHeight="1">
      <c r="E897" s="259"/>
      <c r="L897" s="259"/>
      <c r="M897" s="1167"/>
    </row>
    <row r="898" ht="15.75" customHeight="1">
      <c r="E898" s="259"/>
      <c r="L898" s="259"/>
      <c r="M898" s="1167"/>
    </row>
    <row r="899" ht="15.75" customHeight="1">
      <c r="E899" s="259"/>
      <c r="L899" s="259"/>
      <c r="M899" s="1167"/>
    </row>
    <row r="900" ht="15.75" customHeight="1">
      <c r="E900" s="259"/>
      <c r="L900" s="259"/>
      <c r="M900" s="1167"/>
    </row>
    <row r="901" ht="15.75" customHeight="1">
      <c r="E901" s="259"/>
      <c r="L901" s="259"/>
      <c r="M901" s="1167"/>
    </row>
    <row r="902" ht="15.75" customHeight="1">
      <c r="E902" s="259"/>
      <c r="L902" s="259"/>
      <c r="M902" s="1167"/>
    </row>
    <row r="903" ht="15.75" customHeight="1">
      <c r="E903" s="259"/>
      <c r="L903" s="259"/>
      <c r="M903" s="1167"/>
    </row>
    <row r="904" ht="15.75" customHeight="1">
      <c r="E904" s="259"/>
      <c r="L904" s="259"/>
      <c r="M904" s="1167"/>
    </row>
    <row r="905" ht="15.75" customHeight="1">
      <c r="E905" s="259"/>
      <c r="L905" s="259"/>
      <c r="M905" s="1167"/>
    </row>
    <row r="906" ht="15.75" customHeight="1">
      <c r="E906" s="259"/>
      <c r="L906" s="259"/>
      <c r="M906" s="1167"/>
    </row>
    <row r="907" ht="15.75" customHeight="1">
      <c r="E907" s="259"/>
      <c r="L907" s="259"/>
      <c r="M907" s="1167"/>
    </row>
    <row r="908" ht="15.75" customHeight="1">
      <c r="E908" s="259"/>
      <c r="L908" s="259"/>
      <c r="M908" s="1167"/>
    </row>
    <row r="909" ht="15.75" customHeight="1">
      <c r="E909" s="259"/>
      <c r="L909" s="259"/>
      <c r="M909" s="1167"/>
    </row>
    <row r="910" ht="15.75" customHeight="1">
      <c r="E910" s="259"/>
      <c r="L910" s="259"/>
      <c r="M910" s="1167"/>
    </row>
    <row r="911" ht="15.75" customHeight="1">
      <c r="E911" s="259"/>
      <c r="L911" s="259"/>
      <c r="M911" s="1167"/>
    </row>
    <row r="912" ht="15.75" customHeight="1">
      <c r="E912" s="259"/>
      <c r="L912" s="259"/>
      <c r="M912" s="1167"/>
    </row>
    <row r="913" ht="15.75" customHeight="1">
      <c r="E913" s="259"/>
      <c r="L913" s="259"/>
      <c r="M913" s="1167"/>
    </row>
    <row r="914" ht="15.75" customHeight="1">
      <c r="E914" s="259"/>
      <c r="L914" s="259"/>
      <c r="M914" s="1167"/>
    </row>
    <row r="915" ht="15.75" customHeight="1">
      <c r="E915" s="259"/>
      <c r="L915" s="259"/>
      <c r="M915" s="1167"/>
    </row>
    <row r="916" ht="15.75" customHeight="1">
      <c r="E916" s="259"/>
      <c r="L916" s="259"/>
      <c r="M916" s="1167"/>
    </row>
    <row r="917" ht="15.75" customHeight="1">
      <c r="E917" s="259"/>
      <c r="L917" s="259"/>
      <c r="M917" s="1167"/>
    </row>
    <row r="918" ht="15.75" customHeight="1">
      <c r="E918" s="259"/>
      <c r="L918" s="259"/>
      <c r="M918" s="1167"/>
    </row>
    <row r="919" ht="15.75" customHeight="1">
      <c r="E919" s="259"/>
      <c r="L919" s="259"/>
      <c r="M919" s="1167"/>
    </row>
    <row r="920" ht="15.75" customHeight="1">
      <c r="E920" s="259"/>
      <c r="L920" s="259"/>
      <c r="M920" s="1167"/>
    </row>
    <row r="921" ht="15.75" customHeight="1">
      <c r="E921" s="259"/>
      <c r="L921" s="259"/>
      <c r="M921" s="1167"/>
    </row>
    <row r="922" ht="15.75" customHeight="1">
      <c r="E922" s="259"/>
      <c r="L922" s="259"/>
      <c r="M922" s="1167"/>
    </row>
    <row r="923" ht="15.75" customHeight="1">
      <c r="E923" s="259"/>
      <c r="L923" s="259"/>
      <c r="M923" s="1167"/>
    </row>
    <row r="924" ht="15.75" customHeight="1">
      <c r="E924" s="259"/>
      <c r="L924" s="259"/>
      <c r="M924" s="1167"/>
    </row>
    <row r="925" ht="15.75" customHeight="1">
      <c r="E925" s="259"/>
      <c r="L925" s="259"/>
      <c r="M925" s="1167"/>
    </row>
    <row r="926" ht="15.75" customHeight="1">
      <c r="E926" s="259"/>
      <c r="L926" s="259"/>
      <c r="M926" s="1167"/>
    </row>
    <row r="927" ht="15.75" customHeight="1">
      <c r="E927" s="259"/>
      <c r="L927" s="259"/>
      <c r="M927" s="1167"/>
    </row>
    <row r="928" ht="15.75" customHeight="1">
      <c r="E928" s="259"/>
      <c r="L928" s="259"/>
      <c r="M928" s="1167"/>
    </row>
    <row r="929" ht="15.75" customHeight="1">
      <c r="E929" s="259"/>
      <c r="L929" s="259"/>
      <c r="M929" s="1167"/>
    </row>
    <row r="930" ht="15.75" customHeight="1">
      <c r="E930" s="259"/>
      <c r="L930" s="259"/>
      <c r="M930" s="1167"/>
    </row>
    <row r="931" ht="15.75" customHeight="1">
      <c r="E931" s="259"/>
      <c r="L931" s="259"/>
      <c r="M931" s="1167"/>
    </row>
    <row r="932" ht="15.75" customHeight="1">
      <c r="E932" s="259"/>
      <c r="L932" s="259"/>
      <c r="M932" s="1167"/>
    </row>
    <row r="933" ht="15.75" customHeight="1">
      <c r="E933" s="259"/>
      <c r="L933" s="259"/>
      <c r="M933" s="1167"/>
    </row>
    <row r="934" ht="15.75" customHeight="1">
      <c r="E934" s="259"/>
      <c r="L934" s="259"/>
      <c r="M934" s="1167"/>
    </row>
    <row r="935" ht="15.75" customHeight="1">
      <c r="E935" s="259"/>
      <c r="L935" s="259"/>
      <c r="M935" s="1167"/>
    </row>
    <row r="936" ht="15.75" customHeight="1">
      <c r="E936" s="259"/>
      <c r="L936" s="259"/>
      <c r="M936" s="1167"/>
    </row>
    <row r="937" ht="15.75" customHeight="1">
      <c r="E937" s="259"/>
      <c r="L937" s="259"/>
      <c r="M937" s="1167"/>
    </row>
    <row r="938" ht="15.75" customHeight="1">
      <c r="E938" s="259"/>
      <c r="L938" s="259"/>
      <c r="M938" s="1167"/>
    </row>
    <row r="939" ht="15.75" customHeight="1">
      <c r="E939" s="259"/>
      <c r="L939" s="259"/>
      <c r="M939" s="1167"/>
    </row>
    <row r="940" ht="15.75" customHeight="1">
      <c r="E940" s="259"/>
      <c r="L940" s="259"/>
      <c r="M940" s="1167"/>
    </row>
    <row r="941" ht="15.75" customHeight="1">
      <c r="E941" s="259"/>
      <c r="L941" s="259"/>
      <c r="M941" s="1167"/>
    </row>
    <row r="942" ht="15.75" customHeight="1">
      <c r="E942" s="259"/>
      <c r="L942" s="259"/>
      <c r="M942" s="1167"/>
    </row>
    <row r="943" ht="15.75" customHeight="1">
      <c r="E943" s="259"/>
      <c r="L943" s="259"/>
      <c r="M943" s="1167"/>
    </row>
    <row r="944" ht="15.75" customHeight="1">
      <c r="E944" s="259"/>
      <c r="L944" s="259"/>
      <c r="M944" s="1167"/>
    </row>
    <row r="945" ht="15.75" customHeight="1">
      <c r="E945" s="259"/>
      <c r="L945" s="259"/>
      <c r="M945" s="1167"/>
    </row>
    <row r="946" ht="15.75" customHeight="1">
      <c r="E946" s="259"/>
      <c r="L946" s="259"/>
      <c r="M946" s="1167"/>
    </row>
    <row r="947" ht="15.75" customHeight="1">
      <c r="E947" s="259"/>
      <c r="L947" s="259"/>
      <c r="M947" s="1167"/>
    </row>
    <row r="948" ht="15.75" customHeight="1">
      <c r="E948" s="259"/>
      <c r="L948" s="259"/>
      <c r="M948" s="1167"/>
    </row>
    <row r="949" ht="15.75" customHeight="1">
      <c r="E949" s="259"/>
      <c r="L949" s="259"/>
      <c r="M949" s="1167"/>
    </row>
    <row r="950" ht="15.75" customHeight="1">
      <c r="E950" s="259"/>
      <c r="L950" s="259"/>
      <c r="M950" s="1167"/>
    </row>
    <row r="951" ht="15.75" customHeight="1">
      <c r="E951" s="259"/>
      <c r="L951" s="259"/>
      <c r="M951" s="1167"/>
    </row>
    <row r="952" ht="15.75" customHeight="1">
      <c r="E952" s="259"/>
      <c r="L952" s="259"/>
      <c r="M952" s="1167"/>
    </row>
    <row r="953" ht="15.75" customHeight="1">
      <c r="E953" s="259"/>
      <c r="L953" s="259"/>
      <c r="M953" s="1167"/>
    </row>
    <row r="954" ht="15.75" customHeight="1">
      <c r="E954" s="259"/>
      <c r="L954" s="259"/>
      <c r="M954" s="1167"/>
    </row>
    <row r="955" ht="15.75" customHeight="1">
      <c r="E955" s="259"/>
      <c r="L955" s="259"/>
      <c r="M955" s="1167"/>
    </row>
    <row r="956" ht="15.75" customHeight="1">
      <c r="E956" s="259"/>
      <c r="L956" s="259"/>
      <c r="M956" s="1167"/>
    </row>
    <row r="957" ht="15.75" customHeight="1">
      <c r="E957" s="259"/>
      <c r="L957" s="259"/>
      <c r="M957" s="1167"/>
    </row>
    <row r="958" ht="15.75" customHeight="1">
      <c r="E958" s="259"/>
      <c r="L958" s="259"/>
      <c r="M958" s="1167"/>
    </row>
    <row r="959" ht="15.75" customHeight="1">
      <c r="E959" s="259"/>
      <c r="L959" s="259"/>
      <c r="M959" s="1167"/>
    </row>
    <row r="960" ht="15.75" customHeight="1">
      <c r="E960" s="259"/>
      <c r="L960" s="259"/>
      <c r="M960" s="1167"/>
    </row>
    <row r="961" ht="15.75" customHeight="1">
      <c r="E961" s="259"/>
      <c r="L961" s="259"/>
      <c r="M961" s="1167"/>
    </row>
    <row r="962" ht="15.75" customHeight="1">
      <c r="E962" s="259"/>
      <c r="L962" s="259"/>
      <c r="M962" s="1167"/>
    </row>
    <row r="963" ht="15.75" customHeight="1">
      <c r="E963" s="259"/>
      <c r="L963" s="259"/>
      <c r="M963" s="1167"/>
    </row>
    <row r="964" ht="15.75" customHeight="1">
      <c r="E964" s="259"/>
      <c r="L964" s="259"/>
      <c r="M964" s="1167"/>
    </row>
    <row r="965" ht="15.75" customHeight="1">
      <c r="E965" s="259"/>
      <c r="L965" s="259"/>
      <c r="M965" s="1167"/>
    </row>
    <row r="966" ht="15.75" customHeight="1">
      <c r="E966" s="259"/>
      <c r="L966" s="259"/>
      <c r="M966" s="1167"/>
    </row>
    <row r="967" ht="15.75" customHeight="1">
      <c r="E967" s="259"/>
      <c r="L967" s="259"/>
      <c r="M967" s="1167"/>
    </row>
    <row r="968" ht="15.75" customHeight="1">
      <c r="E968" s="259"/>
      <c r="L968" s="259"/>
      <c r="M968" s="1167"/>
    </row>
    <row r="969" ht="15.75" customHeight="1">
      <c r="E969" s="259"/>
      <c r="L969" s="259"/>
      <c r="M969" s="1167"/>
    </row>
    <row r="970" ht="15.75" customHeight="1">
      <c r="E970" s="259"/>
      <c r="L970" s="259"/>
      <c r="M970" s="1167"/>
    </row>
    <row r="971" ht="15.75" customHeight="1">
      <c r="E971" s="259"/>
      <c r="L971" s="259"/>
      <c r="M971" s="1167"/>
    </row>
    <row r="972" ht="15.75" customHeight="1">
      <c r="E972" s="259"/>
      <c r="L972" s="259"/>
      <c r="M972" s="1167"/>
    </row>
    <row r="973" ht="15.75" customHeight="1">
      <c r="E973" s="259"/>
      <c r="L973" s="259"/>
      <c r="M973" s="1167"/>
    </row>
    <row r="974" ht="15.75" customHeight="1">
      <c r="E974" s="259"/>
      <c r="L974" s="259"/>
      <c r="M974" s="1167"/>
    </row>
    <row r="975" ht="15.75" customHeight="1">
      <c r="E975" s="259"/>
      <c r="L975" s="259"/>
      <c r="M975" s="1167"/>
    </row>
    <row r="976" ht="15.75" customHeight="1">
      <c r="E976" s="259"/>
      <c r="L976" s="259"/>
      <c r="M976" s="1167"/>
    </row>
    <row r="977" ht="15.75" customHeight="1">
      <c r="E977" s="259"/>
      <c r="L977" s="259"/>
      <c r="M977" s="1167"/>
    </row>
    <row r="978" ht="15.75" customHeight="1">
      <c r="E978" s="259"/>
      <c r="L978" s="259"/>
      <c r="M978" s="1167"/>
    </row>
    <row r="979" ht="15.75" customHeight="1">
      <c r="E979" s="259"/>
      <c r="L979" s="259"/>
      <c r="M979" s="1167"/>
    </row>
    <row r="980" ht="15.75" customHeight="1">
      <c r="E980" s="259"/>
      <c r="L980" s="259"/>
      <c r="M980" s="1167"/>
    </row>
    <row r="981" ht="15.75" customHeight="1">
      <c r="E981" s="259"/>
      <c r="L981" s="259"/>
      <c r="M981" s="1167"/>
    </row>
    <row r="982" ht="15.75" customHeight="1">
      <c r="E982" s="259"/>
      <c r="L982" s="259"/>
      <c r="M982" s="1167"/>
    </row>
    <row r="983" ht="15.75" customHeight="1">
      <c r="E983" s="259"/>
      <c r="L983" s="259"/>
      <c r="M983" s="1167"/>
    </row>
    <row r="984" ht="15.75" customHeight="1">
      <c r="E984" s="259"/>
      <c r="L984" s="259"/>
      <c r="M984" s="1167"/>
    </row>
    <row r="985" ht="15.75" customHeight="1">
      <c r="E985" s="259"/>
      <c r="L985" s="259"/>
      <c r="M985" s="1167"/>
    </row>
    <row r="986" ht="15.75" customHeight="1">
      <c r="E986" s="259"/>
      <c r="L986" s="259"/>
      <c r="M986" s="1167"/>
    </row>
    <row r="987" ht="15.75" customHeight="1">
      <c r="E987" s="259"/>
      <c r="L987" s="259"/>
      <c r="M987" s="1167"/>
    </row>
    <row r="988" ht="15.75" customHeight="1">
      <c r="E988" s="259"/>
      <c r="L988" s="259"/>
      <c r="M988" s="1167"/>
    </row>
    <row r="989" ht="15.75" customHeight="1">
      <c r="E989" s="259"/>
      <c r="L989" s="259"/>
      <c r="M989" s="1167"/>
    </row>
    <row r="990" ht="15.75" customHeight="1">
      <c r="E990" s="259"/>
      <c r="L990" s="259"/>
      <c r="M990" s="1167"/>
    </row>
    <row r="991" ht="15.75" customHeight="1">
      <c r="E991" s="259"/>
      <c r="L991" s="259"/>
      <c r="M991" s="1167"/>
    </row>
    <row r="992" ht="15.75" customHeight="1">
      <c r="E992" s="259"/>
      <c r="L992" s="259"/>
      <c r="M992" s="1167"/>
    </row>
    <row r="993" ht="15.75" customHeight="1">
      <c r="E993" s="259"/>
      <c r="L993" s="259"/>
      <c r="M993" s="1167"/>
    </row>
    <row r="994" ht="15.75" customHeight="1">
      <c r="E994" s="259"/>
      <c r="L994" s="259"/>
      <c r="M994" s="1167"/>
    </row>
    <row r="995" ht="15.75" customHeight="1">
      <c r="E995" s="259"/>
      <c r="L995" s="259"/>
      <c r="M995" s="1167"/>
    </row>
    <row r="996" ht="15.75" customHeight="1">
      <c r="E996" s="259"/>
      <c r="L996" s="259"/>
      <c r="M996" s="1167"/>
    </row>
    <row r="997" ht="15.75" customHeight="1">
      <c r="E997" s="259"/>
      <c r="L997" s="259"/>
      <c r="M997" s="1167"/>
    </row>
    <row r="998" ht="15.75" customHeight="1">
      <c r="E998" s="259"/>
      <c r="L998" s="259"/>
      <c r="M998" s="1167"/>
    </row>
    <row r="999" ht="15.75" customHeight="1">
      <c r="E999" s="259"/>
      <c r="L999" s="259"/>
      <c r="M999" s="1167"/>
    </row>
    <row r="1000" ht="15.75" customHeight="1">
      <c r="E1000" s="259"/>
      <c r="L1000" s="259"/>
      <c r="M1000" s="1167"/>
    </row>
  </sheetData>
  <mergeCells count="18">
    <mergeCell ref="A4:I4"/>
    <mergeCell ref="A5:I5"/>
    <mergeCell ref="A6:I6"/>
    <mergeCell ref="A10:C12"/>
    <mergeCell ref="D10:E10"/>
    <mergeCell ref="G10:I10"/>
    <mergeCell ref="D11:E11"/>
    <mergeCell ref="B80:C80"/>
    <mergeCell ref="B81:C81"/>
    <mergeCell ref="D81:G81"/>
    <mergeCell ref="I81:J81"/>
    <mergeCell ref="A46:J46"/>
    <mergeCell ref="A48:C50"/>
    <mergeCell ref="D48:E48"/>
    <mergeCell ref="G48:I48"/>
    <mergeCell ref="D49:E49"/>
    <mergeCell ref="D80:G80"/>
    <mergeCell ref="I80:J80"/>
  </mergeCells>
  <printOptions/>
  <pageMargins bottom="0.5118110236220472" footer="0.0" header="0.0" left="1.1023622047244095" right="0.11811023622047245" top="0.7480314960629921"/>
  <pageSetup orientation="landscape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75"/>
    <col customWidth="1" min="2" max="2" width="22.5"/>
    <col customWidth="1" min="3" max="3" width="24.13"/>
    <col customWidth="1" min="4" max="4" width="0.75"/>
    <col customWidth="1" min="5" max="5" width="10.38"/>
    <col customWidth="1" min="6" max="6" width="12.75"/>
    <col customWidth="1" hidden="1" min="7" max="8" width="12.75"/>
    <col customWidth="1" min="9" max="11" width="12.75"/>
    <col customWidth="1" min="12" max="12" width="7.25"/>
    <col customWidth="1" min="13" max="13" width="17.38"/>
    <col customWidth="1" min="14" max="14" width="22.13"/>
    <col customWidth="1" min="15" max="15" width="10.0"/>
    <col customWidth="1" min="16" max="16" width="9.88"/>
    <col customWidth="1" min="17" max="26" width="7.63"/>
  </cols>
  <sheetData>
    <row r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>
      <c r="E7" s="259"/>
      <c r="F7" s="252"/>
      <c r="G7" s="252"/>
      <c r="H7" s="252"/>
      <c r="I7" s="252"/>
      <c r="L7" s="1216"/>
      <c r="M7" s="1217"/>
      <c r="N7" s="252"/>
    </row>
    <row r="8">
      <c r="E8" s="259"/>
      <c r="F8" s="252"/>
      <c r="G8" s="252"/>
      <c r="H8" s="252"/>
      <c r="I8" s="252"/>
      <c r="L8" s="1216"/>
      <c r="M8" s="1217"/>
      <c r="N8" s="252"/>
    </row>
    <row r="9" ht="17.25" customHeight="1">
      <c r="A9" s="111" t="s">
        <v>1056</v>
      </c>
      <c r="E9" s="259"/>
      <c r="F9" s="252"/>
      <c r="G9" s="302"/>
      <c r="H9" s="302"/>
      <c r="I9" s="302"/>
      <c r="L9" s="1216"/>
      <c r="M9" s="1217"/>
      <c r="N9" s="252"/>
    </row>
    <row r="10">
      <c r="A10" s="750" t="s">
        <v>6</v>
      </c>
      <c r="B10" s="12"/>
      <c r="C10" s="13"/>
      <c r="D10" s="637" t="s">
        <v>7</v>
      </c>
      <c r="E10" s="13"/>
      <c r="F10" s="14" t="s">
        <v>8</v>
      </c>
      <c r="G10" s="15" t="s">
        <v>9</v>
      </c>
      <c r="H10" s="12"/>
      <c r="I10" s="13"/>
      <c r="J10" s="14" t="s">
        <v>10</v>
      </c>
      <c r="K10" s="321"/>
      <c r="L10" s="1218"/>
      <c r="M10" s="1217"/>
      <c r="N10" s="252"/>
    </row>
    <row r="11">
      <c r="A11" s="18"/>
      <c r="C11" s="19"/>
      <c r="D11" s="76" t="s">
        <v>11</v>
      </c>
      <c r="E11" s="19"/>
      <c r="F11" s="21" t="s">
        <v>12</v>
      </c>
      <c r="G11" s="21" t="s">
        <v>13</v>
      </c>
      <c r="H11" s="22" t="s">
        <v>14</v>
      </c>
      <c r="I11" s="21" t="s">
        <v>15</v>
      </c>
      <c r="J11" s="21" t="s">
        <v>16</v>
      </c>
      <c r="K11" s="66"/>
      <c r="L11" s="1218"/>
      <c r="M11" s="1219"/>
      <c r="N11" s="252"/>
    </row>
    <row r="12">
      <c r="A12" s="23"/>
      <c r="B12" s="24"/>
      <c r="C12" s="25"/>
      <c r="D12" s="874"/>
      <c r="E12" s="913"/>
      <c r="F12" s="26" t="s">
        <v>17</v>
      </c>
      <c r="G12" s="27" t="s">
        <v>17</v>
      </c>
      <c r="H12" s="27" t="s">
        <v>18</v>
      </c>
      <c r="I12" s="27" t="s">
        <v>18</v>
      </c>
      <c r="J12" s="27" t="s">
        <v>18</v>
      </c>
      <c r="K12" s="66"/>
      <c r="L12" s="1218"/>
      <c r="M12" s="1219"/>
      <c r="N12" s="252"/>
    </row>
    <row r="13">
      <c r="A13" s="28" t="s">
        <v>20</v>
      </c>
      <c r="B13" s="6"/>
      <c r="C13" s="75"/>
      <c r="D13" s="41"/>
      <c r="E13" s="106"/>
      <c r="F13" s="75"/>
      <c r="G13" s="31"/>
      <c r="H13" s="75"/>
      <c r="I13" s="75"/>
      <c r="J13" s="75"/>
      <c r="K13" s="6"/>
      <c r="L13" s="1220"/>
      <c r="M13" s="1221"/>
      <c r="N13" s="3"/>
    </row>
    <row r="14">
      <c r="A14" s="1222" t="s">
        <v>22</v>
      </c>
      <c r="B14" s="2"/>
      <c r="C14" s="75"/>
      <c r="D14" s="29"/>
      <c r="E14" s="106"/>
      <c r="F14" s="75"/>
      <c r="G14" s="75"/>
      <c r="H14" s="75"/>
      <c r="I14" s="75"/>
      <c r="J14" s="75"/>
      <c r="K14" s="6"/>
      <c r="L14" s="1220"/>
      <c r="M14" s="1223"/>
      <c r="N14" s="252"/>
    </row>
    <row r="15" ht="13.5" customHeight="1">
      <c r="A15" s="33"/>
      <c r="B15" s="6" t="s">
        <v>24</v>
      </c>
      <c r="C15" s="75"/>
      <c r="D15" s="6"/>
      <c r="E15" s="509" t="s">
        <v>25</v>
      </c>
      <c r="F15" s="81">
        <v>8181355.3100000005</v>
      </c>
      <c r="G15" s="81">
        <v>3893038.18</v>
      </c>
      <c r="H15" s="81">
        <f>I15-G15</f>
        <v>5968474.82</v>
      </c>
      <c r="I15" s="81">
        <v>9861513.0</v>
      </c>
      <c r="J15" s="81">
        <v>1.1195544E7</v>
      </c>
      <c r="K15" s="83"/>
      <c r="L15" s="1220"/>
      <c r="M15" s="1224"/>
      <c r="N15" s="303"/>
      <c r="O15" s="303"/>
      <c r="P15" s="498"/>
    </row>
    <row r="16" ht="13.5" customHeight="1">
      <c r="A16" s="33"/>
      <c r="B16" s="6" t="s">
        <v>26</v>
      </c>
      <c r="C16" s="75"/>
      <c r="D16" s="6"/>
      <c r="E16" s="509" t="s">
        <v>25</v>
      </c>
      <c r="F16" s="1225">
        <v>0.0</v>
      </c>
      <c r="G16" s="1225">
        <v>0.0</v>
      </c>
      <c r="H16" s="1225">
        <v>0.0</v>
      </c>
      <c r="I16" s="1225">
        <v>0.0</v>
      </c>
      <c r="J16" s="81">
        <v>1831.0</v>
      </c>
      <c r="K16" s="83"/>
      <c r="L16" s="1220"/>
      <c r="M16" s="1224"/>
      <c r="N16" s="303"/>
      <c r="O16" s="303"/>
    </row>
    <row r="17" ht="13.5" customHeight="1">
      <c r="A17" s="33"/>
      <c r="B17" s="209" t="s">
        <v>27</v>
      </c>
      <c r="C17" s="223"/>
      <c r="D17" s="6"/>
      <c r="E17" s="509" t="s">
        <v>28</v>
      </c>
      <c r="F17" s="81">
        <v>137271.52</v>
      </c>
      <c r="G17" s="81">
        <v>61839.8</v>
      </c>
      <c r="H17" s="81">
        <f t="shared" ref="H17:H35" si="1">I17-G17</f>
        <v>86576.2</v>
      </c>
      <c r="I17" s="81">
        <v>148416.0</v>
      </c>
      <c r="J17" s="81">
        <v>154716.0</v>
      </c>
      <c r="K17" s="83"/>
      <c r="L17" s="1220"/>
      <c r="M17" s="1224"/>
      <c r="N17" s="303"/>
      <c r="O17" s="303"/>
    </row>
    <row r="18" ht="13.5" customHeight="1">
      <c r="A18" s="41"/>
      <c r="B18" s="29" t="s">
        <v>1043</v>
      </c>
      <c r="C18" s="75"/>
      <c r="D18" s="6"/>
      <c r="E18" s="509" t="s">
        <v>30</v>
      </c>
      <c r="F18" s="81">
        <v>566909.22</v>
      </c>
      <c r="G18" s="81">
        <v>274000.06</v>
      </c>
      <c r="H18" s="81">
        <f t="shared" si="1"/>
        <v>469999.94</v>
      </c>
      <c r="I18" s="81">
        <v>744000.0</v>
      </c>
      <c r="J18" s="81">
        <v>744000.0</v>
      </c>
      <c r="K18" s="83"/>
      <c r="L18" s="1220"/>
      <c r="M18" s="1224"/>
      <c r="N18" s="303"/>
      <c r="O18" s="303"/>
      <c r="P18" s="498"/>
    </row>
    <row r="19" ht="13.5" customHeight="1">
      <c r="A19" s="41"/>
      <c r="B19" s="29" t="s">
        <v>584</v>
      </c>
      <c r="C19" s="75"/>
      <c r="D19" s="6"/>
      <c r="E19" s="509" t="s">
        <v>32</v>
      </c>
      <c r="F19" s="81">
        <v>96900.0</v>
      </c>
      <c r="G19" s="81">
        <v>40375.0</v>
      </c>
      <c r="H19" s="81">
        <f t="shared" si="1"/>
        <v>56525</v>
      </c>
      <c r="I19" s="81">
        <v>96900.0</v>
      </c>
      <c r="J19" s="81">
        <v>96900.0</v>
      </c>
      <c r="K19" s="83"/>
      <c r="L19" s="1226"/>
      <c r="M19" s="1224"/>
      <c r="N19" s="303"/>
      <c r="O19" s="303"/>
    </row>
    <row r="20" ht="13.5" customHeight="1">
      <c r="A20" s="41"/>
      <c r="B20" s="29" t="s">
        <v>585</v>
      </c>
      <c r="C20" s="75"/>
      <c r="D20" s="6"/>
      <c r="E20" s="509" t="s">
        <v>34</v>
      </c>
      <c r="F20" s="81">
        <v>0.0</v>
      </c>
      <c r="G20" s="81">
        <v>0.0</v>
      </c>
      <c r="H20" s="81">
        <f t="shared" si="1"/>
        <v>96900</v>
      </c>
      <c r="I20" s="81">
        <v>96900.0</v>
      </c>
      <c r="J20" s="81">
        <v>96900.0</v>
      </c>
      <c r="K20" s="83"/>
      <c r="L20" s="1226"/>
      <c r="M20" s="1224"/>
      <c r="N20" s="303"/>
      <c r="O20" s="303"/>
    </row>
    <row r="21" ht="13.5" customHeight="1">
      <c r="A21" s="41"/>
      <c r="B21" s="29" t="s">
        <v>433</v>
      </c>
      <c r="C21" s="75"/>
      <c r="D21" s="6"/>
      <c r="E21" s="509" t="s">
        <v>36</v>
      </c>
      <c r="F21" s="81">
        <v>138000.0</v>
      </c>
      <c r="G21" s="82">
        <v>138000.0</v>
      </c>
      <c r="H21" s="81">
        <f t="shared" si="1"/>
        <v>48000</v>
      </c>
      <c r="I21" s="81">
        <v>186000.0</v>
      </c>
      <c r="J21" s="81">
        <v>186000.0</v>
      </c>
      <c r="K21" s="83"/>
      <c r="L21" s="1226"/>
      <c r="M21" s="1217"/>
      <c r="N21" s="303"/>
      <c r="O21" s="303"/>
      <c r="P21" s="498"/>
    </row>
    <row r="22" ht="13.5" customHeight="1">
      <c r="A22" s="41"/>
      <c r="B22" s="29" t="s">
        <v>37</v>
      </c>
      <c r="C22" s="75"/>
      <c r="D22" s="6"/>
      <c r="E22" s="509" t="s">
        <v>38</v>
      </c>
      <c r="F22" s="81">
        <v>115000.0</v>
      </c>
      <c r="G22" s="82">
        <v>0.0</v>
      </c>
      <c r="H22" s="81">
        <f t="shared" si="1"/>
        <v>155000</v>
      </c>
      <c r="I22" s="81">
        <v>155000.0</v>
      </c>
      <c r="J22" s="81">
        <v>155000.0</v>
      </c>
      <c r="K22" s="83"/>
      <c r="L22" s="1226"/>
      <c r="M22" s="1217"/>
      <c r="N22" s="303"/>
      <c r="O22" s="303"/>
      <c r="P22" s="498"/>
    </row>
    <row r="23" ht="13.5" customHeight="1">
      <c r="A23" s="41"/>
      <c r="B23" s="29" t="s">
        <v>39</v>
      </c>
      <c r="C23" s="75"/>
      <c r="D23" s="6"/>
      <c r="E23" s="509" t="s">
        <v>38</v>
      </c>
      <c r="F23" s="81">
        <v>230000.0</v>
      </c>
      <c r="G23" s="82">
        <v>0.0</v>
      </c>
      <c r="H23" s="81">
        <f t="shared" si="1"/>
        <v>0</v>
      </c>
      <c r="I23" s="82">
        <v>0.0</v>
      </c>
      <c r="J23" s="82">
        <v>0.0</v>
      </c>
      <c r="K23" s="83"/>
      <c r="L23" s="1226"/>
      <c r="M23" s="1217"/>
      <c r="N23" s="303"/>
      <c r="O23" s="303"/>
      <c r="P23" s="498"/>
    </row>
    <row r="24" ht="13.5" customHeight="1">
      <c r="A24" s="41"/>
      <c r="B24" s="29" t="s">
        <v>573</v>
      </c>
      <c r="C24" s="75"/>
      <c r="D24" s="6"/>
      <c r="E24" s="509" t="s">
        <v>517</v>
      </c>
      <c r="F24" s="81">
        <v>0.0</v>
      </c>
      <c r="G24" s="82">
        <v>0.0</v>
      </c>
      <c r="H24" s="81">
        <f t="shared" si="1"/>
        <v>178000</v>
      </c>
      <c r="I24" s="82">
        <v>178000.0</v>
      </c>
      <c r="J24" s="82">
        <v>0.0</v>
      </c>
      <c r="K24" s="83"/>
      <c r="L24" s="1226"/>
      <c r="M24" s="1217"/>
      <c r="N24" s="303"/>
      <c r="O24" s="303"/>
      <c r="P24" s="498"/>
    </row>
    <row r="25" ht="13.5" customHeight="1">
      <c r="A25" s="41"/>
      <c r="B25" s="29" t="s">
        <v>40</v>
      </c>
      <c r="C25" s="75"/>
      <c r="D25" s="6"/>
      <c r="E25" s="509" t="s">
        <v>41</v>
      </c>
      <c r="F25" s="81">
        <v>25000.0</v>
      </c>
      <c r="G25" s="82">
        <v>10000.0</v>
      </c>
      <c r="H25" s="81">
        <f t="shared" si="1"/>
        <v>15000</v>
      </c>
      <c r="I25" s="82">
        <v>25000.0</v>
      </c>
      <c r="J25" s="82">
        <v>20000.0</v>
      </c>
      <c r="K25" s="83"/>
      <c r="L25" s="1226"/>
      <c r="M25" s="1224"/>
      <c r="N25" s="303"/>
      <c r="O25" s="303"/>
    </row>
    <row r="26" ht="13.5" customHeight="1">
      <c r="A26" s="41"/>
      <c r="B26" s="29" t="s">
        <v>369</v>
      </c>
      <c r="C26" s="75"/>
      <c r="D26" s="6"/>
      <c r="E26" s="509" t="s">
        <v>43</v>
      </c>
      <c r="F26" s="81">
        <v>0.0</v>
      </c>
      <c r="G26" s="82">
        <v>0.0</v>
      </c>
      <c r="H26" s="81">
        <f t="shared" si="1"/>
        <v>80000</v>
      </c>
      <c r="I26" s="81">
        <v>80000.0</v>
      </c>
      <c r="J26" s="81">
        <v>90500.0</v>
      </c>
      <c r="K26" s="83"/>
      <c r="L26" s="1226"/>
      <c r="M26" s="1224"/>
      <c r="N26" s="303"/>
      <c r="O26" s="303"/>
    </row>
    <row r="27" ht="13.5" customHeight="1">
      <c r="A27" s="41"/>
      <c r="B27" s="29" t="s">
        <v>44</v>
      </c>
      <c r="C27" s="75"/>
      <c r="D27" s="6"/>
      <c r="E27" s="509" t="s">
        <v>45</v>
      </c>
      <c r="F27" s="81">
        <v>717114.0</v>
      </c>
      <c r="G27" s="82">
        <v>661798.0</v>
      </c>
      <c r="H27" s="81">
        <f t="shared" si="1"/>
        <v>250585</v>
      </c>
      <c r="I27" s="81">
        <v>912383.0</v>
      </c>
      <c r="J27" s="81">
        <v>946185.0</v>
      </c>
      <c r="K27" s="83"/>
      <c r="L27" s="1226"/>
      <c r="M27" s="1224"/>
      <c r="N27" s="303"/>
      <c r="O27" s="303"/>
      <c r="P27" s="498"/>
    </row>
    <row r="28" ht="13.5" customHeight="1">
      <c r="A28" s="41"/>
      <c r="B28" s="29" t="s">
        <v>46</v>
      </c>
      <c r="C28" s="75"/>
      <c r="D28" s="6"/>
      <c r="E28" s="509" t="s">
        <v>45</v>
      </c>
      <c r="F28" s="81">
        <v>718531.8</v>
      </c>
      <c r="G28" s="82">
        <v>0.0</v>
      </c>
      <c r="H28" s="81">
        <f t="shared" si="1"/>
        <v>912383</v>
      </c>
      <c r="I28" s="81">
        <v>912383.0</v>
      </c>
      <c r="J28" s="81">
        <v>946185.0</v>
      </c>
      <c r="K28" s="83"/>
      <c r="L28" s="1226"/>
      <c r="M28" s="1224"/>
      <c r="N28" s="303"/>
      <c r="O28" s="303"/>
      <c r="P28" s="498"/>
    </row>
    <row r="29" ht="13.5" customHeight="1">
      <c r="A29" s="41"/>
      <c r="B29" s="29" t="s">
        <v>334</v>
      </c>
      <c r="C29" s="75"/>
      <c r="D29" s="6"/>
      <c r="E29" s="509" t="s">
        <v>48</v>
      </c>
      <c r="F29" s="81">
        <v>119000.0</v>
      </c>
      <c r="G29" s="82">
        <v>0.0</v>
      </c>
      <c r="H29" s="81">
        <f t="shared" si="1"/>
        <v>155000</v>
      </c>
      <c r="I29" s="82">
        <v>155000.0</v>
      </c>
      <c r="J29" s="82">
        <v>155000.0</v>
      </c>
      <c r="K29" s="83"/>
      <c r="L29" s="1226"/>
      <c r="M29" s="1224"/>
      <c r="N29" s="252"/>
      <c r="O29" s="303"/>
    </row>
    <row r="30" ht="13.5" customHeight="1">
      <c r="A30" s="41"/>
      <c r="B30" s="29" t="s">
        <v>435</v>
      </c>
      <c r="C30" s="75"/>
      <c r="D30" s="6"/>
      <c r="E30" s="509" t="s">
        <v>52</v>
      </c>
      <c r="F30" s="81">
        <v>998049.58</v>
      </c>
      <c r="G30" s="82">
        <v>395153.4</v>
      </c>
      <c r="H30" s="81">
        <f t="shared" si="1"/>
        <v>917637.6</v>
      </c>
      <c r="I30" s="81">
        <v>1312791.0</v>
      </c>
      <c r="J30" s="81">
        <v>1362251.0</v>
      </c>
      <c r="K30" s="83"/>
      <c r="L30" s="1226"/>
      <c r="M30" s="1224"/>
      <c r="N30" s="303"/>
      <c r="O30" s="303"/>
      <c r="P30" s="498"/>
    </row>
    <row r="31" ht="13.5" customHeight="1">
      <c r="A31" s="41"/>
      <c r="B31" s="29" t="s">
        <v>370</v>
      </c>
      <c r="C31" s="75"/>
      <c r="D31" s="6"/>
      <c r="E31" s="509" t="s">
        <v>54</v>
      </c>
      <c r="F31" s="81">
        <v>28400.0</v>
      </c>
      <c r="G31" s="81">
        <v>11500.0</v>
      </c>
      <c r="H31" s="81">
        <f t="shared" si="1"/>
        <v>25700</v>
      </c>
      <c r="I31" s="81">
        <v>37200.0</v>
      </c>
      <c r="J31" s="81">
        <v>55800.0</v>
      </c>
      <c r="K31" s="83"/>
      <c r="L31" s="1226"/>
      <c r="M31" s="1224"/>
      <c r="N31" s="303"/>
      <c r="O31" s="303"/>
      <c r="P31" s="498"/>
    </row>
    <row r="32" ht="13.5" customHeight="1">
      <c r="A32" s="41"/>
      <c r="B32" s="29" t="s">
        <v>55</v>
      </c>
      <c r="C32" s="75"/>
      <c r="D32" s="6"/>
      <c r="E32" s="509" t="s">
        <v>56</v>
      </c>
      <c r="F32" s="81">
        <v>99909.21</v>
      </c>
      <c r="G32" s="81">
        <v>48472.01</v>
      </c>
      <c r="H32" s="81">
        <f t="shared" si="1"/>
        <v>105045.99</v>
      </c>
      <c r="I32" s="81">
        <v>153518.0</v>
      </c>
      <c r="J32" s="81">
        <v>191069.0</v>
      </c>
      <c r="K32" s="83"/>
      <c r="L32" s="1226"/>
      <c r="M32" s="1224"/>
      <c r="N32" s="303"/>
      <c r="O32" s="303"/>
      <c r="P32" s="498"/>
    </row>
    <row r="33" ht="13.5" customHeight="1">
      <c r="A33" s="41"/>
      <c r="B33" s="29" t="s">
        <v>57</v>
      </c>
      <c r="C33" s="75"/>
      <c r="D33" s="6"/>
      <c r="E33" s="509" t="s">
        <v>58</v>
      </c>
      <c r="F33" s="81">
        <v>28400.15</v>
      </c>
      <c r="G33" s="81">
        <v>11500.0</v>
      </c>
      <c r="H33" s="81">
        <f t="shared" si="1"/>
        <v>25700</v>
      </c>
      <c r="I33" s="81">
        <v>37200.0</v>
      </c>
      <c r="J33" s="81">
        <v>37200.0</v>
      </c>
      <c r="K33" s="83"/>
      <c r="L33" s="1220"/>
      <c r="M33" s="1224"/>
      <c r="N33" s="303"/>
      <c r="O33" s="303"/>
      <c r="P33" s="498"/>
    </row>
    <row r="34" ht="13.5" customHeight="1">
      <c r="A34" s="41"/>
      <c r="B34" s="29" t="s">
        <v>49</v>
      </c>
      <c r="C34" s="75"/>
      <c r="D34" s="6"/>
      <c r="E34" s="16" t="s">
        <v>50</v>
      </c>
      <c r="F34" s="81">
        <v>0.0</v>
      </c>
      <c r="G34" s="82">
        <v>0.0</v>
      </c>
      <c r="H34" s="81">
        <f t="shared" si="1"/>
        <v>93000</v>
      </c>
      <c r="I34" s="82">
        <v>93000.0</v>
      </c>
      <c r="J34" s="82">
        <v>0.0</v>
      </c>
      <c r="K34" s="83"/>
      <c r="L34" s="1220"/>
      <c r="M34" s="1224"/>
      <c r="N34" s="303"/>
      <c r="O34" s="303"/>
      <c r="P34" s="498"/>
    </row>
    <row r="35" ht="13.5" customHeight="1">
      <c r="A35" s="41"/>
      <c r="B35" s="29" t="s">
        <v>59</v>
      </c>
      <c r="C35" s="75"/>
      <c r="D35" s="6"/>
      <c r="E35" s="509" t="s">
        <v>60</v>
      </c>
      <c r="F35" s="82">
        <v>552000.0</v>
      </c>
      <c r="G35" s="82">
        <v>0.0</v>
      </c>
      <c r="H35" s="81">
        <f t="shared" si="1"/>
        <v>0</v>
      </c>
      <c r="I35" s="82">
        <v>0.0</v>
      </c>
      <c r="J35" s="82">
        <v>0.0</v>
      </c>
      <c r="K35" s="83"/>
      <c r="L35" s="1220"/>
      <c r="M35" s="1224"/>
      <c r="N35" s="303"/>
      <c r="O35" s="303"/>
      <c r="P35" s="498"/>
    </row>
    <row r="36" ht="15.75" customHeight="1">
      <c r="A36" s="408"/>
      <c r="B36" s="350" t="s">
        <v>61</v>
      </c>
      <c r="C36" s="936"/>
      <c r="D36" s="409"/>
      <c r="E36" s="1156"/>
      <c r="F36" s="1227">
        <f t="shared" ref="F36:J36" si="2">SUM(F15:F35)</f>
        <v>12751840.79</v>
      </c>
      <c r="G36" s="1227">
        <f t="shared" si="2"/>
        <v>5545676.45</v>
      </c>
      <c r="H36" s="1227">
        <f t="shared" si="2"/>
        <v>9639527.55</v>
      </c>
      <c r="I36" s="1227">
        <f t="shared" si="2"/>
        <v>15185204</v>
      </c>
      <c r="J36" s="1227">
        <f t="shared" si="2"/>
        <v>16435081</v>
      </c>
      <c r="K36" s="83"/>
      <c r="L36" s="1228">
        <f>(J36-I36)/I36</f>
        <v>0.08230887119</v>
      </c>
      <c r="M36" s="1224"/>
      <c r="N36" s="1229"/>
      <c r="O36" s="1230"/>
      <c r="P36" s="117"/>
    </row>
    <row r="37" ht="15.75" customHeight="1">
      <c r="A37" s="1231" t="s">
        <v>62</v>
      </c>
      <c r="B37" s="941"/>
      <c r="C37" s="457"/>
      <c r="D37" s="1232"/>
      <c r="E37" s="1233"/>
      <c r="F37" s="1234"/>
      <c r="G37" s="1234"/>
      <c r="H37" s="1234"/>
      <c r="I37" s="1234"/>
      <c r="J37" s="1234"/>
      <c r="K37" s="83"/>
      <c r="L37" s="1218" t="s">
        <v>63</v>
      </c>
      <c r="M37" s="1217"/>
      <c r="N37" s="252"/>
    </row>
    <row r="38" ht="12.75" customHeight="1">
      <c r="A38" s="1222"/>
      <c r="B38" s="29" t="s">
        <v>209</v>
      </c>
      <c r="C38" s="75"/>
      <c r="D38" s="6"/>
      <c r="E38" s="509" t="s">
        <v>65</v>
      </c>
      <c r="F38" s="81">
        <v>482580.29</v>
      </c>
      <c r="G38" s="81">
        <v>65231.5</v>
      </c>
      <c r="H38" s="81">
        <f t="shared" ref="H38:H43" si="3">I38-G38</f>
        <v>634768.5</v>
      </c>
      <c r="I38" s="81">
        <v>700000.0</v>
      </c>
      <c r="J38" s="81">
        <v>700000.0</v>
      </c>
      <c r="K38" s="83"/>
      <c r="L38" s="1220" t="s">
        <v>96</v>
      </c>
      <c r="M38" s="1217"/>
      <c r="N38" s="252"/>
    </row>
    <row r="39" ht="12.75" customHeight="1">
      <c r="A39" s="20"/>
      <c r="B39" s="29" t="s">
        <v>1057</v>
      </c>
      <c r="C39" s="104"/>
      <c r="D39" s="16"/>
      <c r="E39" s="509" t="s">
        <v>69</v>
      </c>
      <c r="F39" s="81">
        <v>102300.0</v>
      </c>
      <c r="G39" s="81">
        <v>0.0</v>
      </c>
      <c r="H39" s="81">
        <f t="shared" si="3"/>
        <v>280000</v>
      </c>
      <c r="I39" s="81">
        <v>280000.0</v>
      </c>
      <c r="J39" s="81">
        <v>280000.0</v>
      </c>
      <c r="K39" s="83"/>
      <c r="L39" s="1220" t="s">
        <v>96</v>
      </c>
      <c r="M39" s="1217"/>
      <c r="N39" s="252"/>
    </row>
    <row r="40" ht="12.75" customHeight="1">
      <c r="A40" s="20"/>
      <c r="B40" s="29" t="s">
        <v>1058</v>
      </c>
      <c r="C40" s="104"/>
      <c r="D40" s="16"/>
      <c r="E40" s="509" t="s">
        <v>69</v>
      </c>
      <c r="F40" s="81">
        <v>0.0</v>
      </c>
      <c r="G40" s="81">
        <v>12600.0</v>
      </c>
      <c r="H40" s="81">
        <f t="shared" si="3"/>
        <v>187400</v>
      </c>
      <c r="I40" s="81">
        <v>200000.0</v>
      </c>
      <c r="J40" s="81">
        <v>200000.0</v>
      </c>
      <c r="K40" s="83"/>
      <c r="L40" s="1220"/>
      <c r="M40" s="1217"/>
      <c r="N40" s="252"/>
    </row>
    <row r="41" ht="12.75" customHeight="1">
      <c r="A41" s="72"/>
      <c r="B41" s="29" t="s">
        <v>1059</v>
      </c>
      <c r="C41" s="75"/>
      <c r="D41" s="405"/>
      <c r="E41" s="509" t="s">
        <v>69</v>
      </c>
      <c r="F41" s="81">
        <v>443886.0</v>
      </c>
      <c r="G41" s="81">
        <v>0.0</v>
      </c>
      <c r="H41" s="81">
        <f t="shared" si="3"/>
        <v>0</v>
      </c>
      <c r="I41" s="81">
        <v>0.0</v>
      </c>
      <c r="J41" s="81">
        <v>800000.0</v>
      </c>
      <c r="K41" s="83"/>
      <c r="L41" s="1220"/>
      <c r="M41" s="1217"/>
      <c r="N41" s="252"/>
    </row>
    <row r="42" ht="12.75" customHeight="1">
      <c r="A42" s="33"/>
      <c r="B42" s="29" t="s">
        <v>1027</v>
      </c>
      <c r="C42" s="75"/>
      <c r="D42" s="6"/>
      <c r="E42" s="509" t="s">
        <v>74</v>
      </c>
      <c r="F42" s="81">
        <v>367104.0</v>
      </c>
      <c r="G42" s="81">
        <v>97597.01</v>
      </c>
      <c r="H42" s="81">
        <f t="shared" si="3"/>
        <v>262402.99</v>
      </c>
      <c r="I42" s="81">
        <v>360000.0</v>
      </c>
      <c r="J42" s="81">
        <v>360000.0</v>
      </c>
      <c r="K42" s="83"/>
      <c r="L42" s="1220"/>
      <c r="M42" s="1217"/>
      <c r="N42" s="252"/>
    </row>
    <row r="43" ht="12.75" customHeight="1">
      <c r="A43" s="61"/>
      <c r="B43" s="62" t="s">
        <v>402</v>
      </c>
      <c r="C43" s="159"/>
      <c r="D43" s="63"/>
      <c r="E43" s="651" t="s">
        <v>76</v>
      </c>
      <c r="F43" s="133">
        <v>29000.0</v>
      </c>
      <c r="G43" s="133">
        <v>55525.0</v>
      </c>
      <c r="H43" s="133">
        <f t="shared" si="3"/>
        <v>3350</v>
      </c>
      <c r="I43" s="133">
        <f>42800+16075</f>
        <v>58875</v>
      </c>
      <c r="J43" s="133">
        <v>42400.0</v>
      </c>
      <c r="K43" s="83"/>
      <c r="L43" s="1216"/>
      <c r="M43" s="1217"/>
      <c r="N43" s="252"/>
    </row>
    <row r="44" ht="3.0" customHeight="1">
      <c r="E44" s="259"/>
      <c r="F44" s="252"/>
      <c r="G44" s="252"/>
      <c r="H44" s="252"/>
      <c r="I44" s="252"/>
      <c r="L44" s="1216"/>
      <c r="M44" s="1217"/>
      <c r="N44" s="252"/>
    </row>
    <row r="45" ht="18.0" customHeight="1">
      <c r="A45" s="111" t="s">
        <v>1060</v>
      </c>
      <c r="E45" s="259"/>
      <c r="F45" s="252"/>
      <c r="G45" s="302"/>
      <c r="H45" s="302"/>
      <c r="I45" s="302"/>
      <c r="L45" s="1216"/>
      <c r="M45" s="1217"/>
      <c r="N45" s="252"/>
    </row>
    <row r="46" ht="12.0" customHeight="1">
      <c r="E46" s="259"/>
      <c r="F46" s="252"/>
      <c r="G46" s="252"/>
      <c r="H46" s="252"/>
      <c r="I46" s="252"/>
      <c r="L46" s="1216"/>
      <c r="M46" s="1217"/>
      <c r="N46" s="252"/>
    </row>
    <row r="47" ht="16.5" customHeight="1">
      <c r="A47" s="305" t="s">
        <v>350</v>
      </c>
      <c r="K47" s="305"/>
      <c r="L47" s="1235"/>
      <c r="M47" s="1217"/>
      <c r="N47" s="252"/>
    </row>
    <row r="48" ht="13.5" customHeight="1">
      <c r="A48" s="301"/>
      <c r="B48" s="301"/>
      <c r="C48" s="301"/>
      <c r="D48" s="301"/>
      <c r="E48" s="301"/>
      <c r="F48" s="302"/>
      <c r="G48" s="302"/>
      <c r="H48" s="302"/>
      <c r="I48" s="302"/>
      <c r="J48" s="301"/>
      <c r="K48" s="301"/>
      <c r="L48" s="1235"/>
      <c r="M48" s="1217"/>
      <c r="N48" s="252"/>
    </row>
    <row r="49" ht="12.0" customHeight="1">
      <c r="A49" s="750" t="s">
        <v>6</v>
      </c>
      <c r="B49" s="12"/>
      <c r="C49" s="13"/>
      <c r="D49" s="637" t="s">
        <v>7</v>
      </c>
      <c r="E49" s="13"/>
      <c r="F49" s="14" t="s">
        <v>8</v>
      </c>
      <c r="G49" s="15" t="s">
        <v>9</v>
      </c>
      <c r="H49" s="12"/>
      <c r="I49" s="13"/>
      <c r="J49" s="14" t="s">
        <v>10</v>
      </c>
      <c r="K49" s="321"/>
      <c r="L49" s="1235"/>
      <c r="M49" s="1217"/>
      <c r="N49" s="252"/>
    </row>
    <row r="50" ht="11.25" customHeight="1">
      <c r="A50" s="18"/>
      <c r="C50" s="19"/>
      <c r="D50" s="76" t="s">
        <v>11</v>
      </c>
      <c r="E50" s="19"/>
      <c r="F50" s="21" t="s">
        <v>12</v>
      </c>
      <c r="G50" s="21" t="s">
        <v>13</v>
      </c>
      <c r="H50" s="22" t="s">
        <v>14</v>
      </c>
      <c r="I50" s="21" t="s">
        <v>15</v>
      </c>
      <c r="J50" s="21" t="s">
        <v>16</v>
      </c>
      <c r="K50" s="66"/>
      <c r="L50" s="1235"/>
      <c r="M50" s="1217"/>
      <c r="N50" s="252"/>
      <c r="O50" s="252"/>
      <c r="P50" s="252"/>
      <c r="Q50" s="252"/>
      <c r="R50" s="252"/>
      <c r="S50" s="252"/>
      <c r="T50" s="252"/>
    </row>
    <row r="51" ht="12.0" customHeight="1">
      <c r="A51" s="23"/>
      <c r="B51" s="24"/>
      <c r="C51" s="25"/>
      <c r="D51" s="874"/>
      <c r="E51" s="913"/>
      <c r="F51" s="26" t="s">
        <v>17</v>
      </c>
      <c r="G51" s="27" t="s">
        <v>17</v>
      </c>
      <c r="H51" s="27" t="s">
        <v>18</v>
      </c>
      <c r="I51" s="27" t="s">
        <v>18</v>
      </c>
      <c r="J51" s="27" t="s">
        <v>18</v>
      </c>
      <c r="K51" s="66"/>
      <c r="L51" s="1235"/>
      <c r="M51" s="1217"/>
      <c r="N51" s="252"/>
      <c r="O51" s="252"/>
      <c r="P51" s="252"/>
      <c r="Q51" s="252"/>
      <c r="R51" s="252"/>
      <c r="S51" s="252"/>
      <c r="T51" s="252"/>
    </row>
    <row r="52" ht="12.0" customHeight="1">
      <c r="A52" s="67"/>
      <c r="B52" s="68" t="s">
        <v>403</v>
      </c>
      <c r="C52" s="1089"/>
      <c r="D52" s="69"/>
      <c r="E52" s="1236" t="s">
        <v>80</v>
      </c>
      <c r="F52" s="961">
        <v>190.0</v>
      </c>
      <c r="G52" s="961">
        <v>0.0</v>
      </c>
      <c r="H52" s="961">
        <f t="shared" ref="H52:H61" si="4">I52-G52</f>
        <v>1000</v>
      </c>
      <c r="I52" s="961">
        <v>1000.0</v>
      </c>
      <c r="J52" s="961">
        <v>1000.0</v>
      </c>
      <c r="K52" s="83"/>
      <c r="L52" s="1216"/>
      <c r="M52" s="1217"/>
      <c r="N52" s="252"/>
      <c r="O52" s="252"/>
      <c r="P52" s="252"/>
      <c r="Q52" s="252"/>
      <c r="R52" s="252"/>
      <c r="S52" s="252"/>
      <c r="T52" s="252"/>
    </row>
    <row r="53" ht="15.75" customHeight="1">
      <c r="A53" s="72"/>
      <c r="B53" s="29" t="s">
        <v>81</v>
      </c>
      <c r="C53" s="75"/>
      <c r="D53" s="6"/>
      <c r="E53" s="509" t="s">
        <v>82</v>
      </c>
      <c r="F53" s="81">
        <v>14819.57</v>
      </c>
      <c r="G53" s="81">
        <v>1048.78</v>
      </c>
      <c r="H53" s="81">
        <f t="shared" si="4"/>
        <v>34951.22</v>
      </c>
      <c r="I53" s="81">
        <v>36000.0</v>
      </c>
      <c r="J53" s="81">
        <v>36000.0</v>
      </c>
      <c r="K53" s="83"/>
      <c r="L53" s="1237"/>
      <c r="M53" s="1217"/>
      <c r="N53" s="252"/>
      <c r="O53" s="252"/>
      <c r="P53" s="252"/>
      <c r="Q53" s="252"/>
      <c r="R53" s="252"/>
      <c r="S53" s="252"/>
      <c r="T53" s="252"/>
    </row>
    <row r="54" ht="15.75" customHeight="1">
      <c r="A54" s="72"/>
      <c r="B54" s="29" t="s">
        <v>83</v>
      </c>
      <c r="C54" s="75"/>
      <c r="D54" s="6"/>
      <c r="E54" s="509" t="s">
        <v>82</v>
      </c>
      <c r="F54" s="81">
        <v>254100.0</v>
      </c>
      <c r="G54" s="81">
        <v>109000.0</v>
      </c>
      <c r="H54" s="81">
        <f t="shared" si="4"/>
        <v>152600</v>
      </c>
      <c r="I54" s="81">
        <v>261600.0</v>
      </c>
      <c r="J54" s="81">
        <v>261600.0</v>
      </c>
      <c r="K54" s="83"/>
      <c r="L54" s="1237"/>
      <c r="M54" s="1217"/>
      <c r="N54" s="252"/>
      <c r="O54" s="252"/>
      <c r="P54" s="252"/>
      <c r="Q54" s="252"/>
      <c r="R54" s="252"/>
      <c r="S54" s="252"/>
      <c r="T54" s="252"/>
    </row>
    <row r="55" ht="15.75" customHeight="1">
      <c r="A55" s="272"/>
      <c r="B55" s="29" t="s">
        <v>98</v>
      </c>
      <c r="C55" s="75"/>
      <c r="D55" s="6"/>
      <c r="E55" s="509" t="s">
        <v>99</v>
      </c>
      <c r="F55" s="36">
        <v>16490.0</v>
      </c>
      <c r="G55" s="36">
        <v>0.0</v>
      </c>
      <c r="H55" s="81">
        <f t="shared" si="4"/>
        <v>90000</v>
      </c>
      <c r="I55" s="36">
        <v>90000.0</v>
      </c>
      <c r="J55" s="36">
        <v>90000.0</v>
      </c>
      <c r="K55" s="37"/>
      <c r="L55" s="1237"/>
      <c r="M55" s="1217"/>
      <c r="N55" s="252"/>
      <c r="O55" s="252"/>
      <c r="P55" s="252"/>
      <c r="Q55" s="252"/>
      <c r="R55" s="252"/>
      <c r="S55" s="252"/>
      <c r="T55" s="252"/>
    </row>
    <row r="56" ht="15.75" customHeight="1">
      <c r="A56" s="355"/>
      <c r="B56" s="29" t="s">
        <v>100</v>
      </c>
      <c r="C56" s="75"/>
      <c r="D56" s="6"/>
      <c r="E56" s="509" t="s">
        <v>101</v>
      </c>
      <c r="F56" s="36">
        <v>161356.83</v>
      </c>
      <c r="G56" s="36">
        <v>43659.2</v>
      </c>
      <c r="H56" s="81">
        <f t="shared" si="4"/>
        <v>156340.8</v>
      </c>
      <c r="I56" s="36">
        <v>200000.0</v>
      </c>
      <c r="J56" s="36">
        <v>200000.0</v>
      </c>
      <c r="K56" s="37"/>
      <c r="L56" s="1237"/>
      <c r="M56" s="1217"/>
      <c r="N56" s="252"/>
      <c r="O56" s="252"/>
      <c r="P56" s="252"/>
      <c r="Q56" s="252"/>
      <c r="R56" s="252"/>
      <c r="S56" s="252"/>
      <c r="T56" s="252"/>
    </row>
    <row r="57" ht="15.75" customHeight="1">
      <c r="A57" s="355"/>
      <c r="B57" s="29" t="s">
        <v>1061</v>
      </c>
      <c r="C57" s="75"/>
      <c r="D57" s="6"/>
      <c r="E57" s="684" t="s">
        <v>107</v>
      </c>
      <c r="F57" s="36">
        <v>6727.18</v>
      </c>
      <c r="G57" s="36">
        <v>2269.06</v>
      </c>
      <c r="H57" s="81">
        <f t="shared" si="4"/>
        <v>9730.94</v>
      </c>
      <c r="I57" s="36">
        <v>12000.0</v>
      </c>
      <c r="J57" s="36">
        <v>15000.0</v>
      </c>
      <c r="K57" s="37"/>
      <c r="L57" s="1237"/>
      <c r="M57" s="1217"/>
      <c r="N57" s="252"/>
      <c r="O57" s="252"/>
      <c r="P57" s="252"/>
      <c r="Q57" s="252"/>
      <c r="R57" s="252"/>
      <c r="S57" s="252"/>
      <c r="T57" s="252"/>
    </row>
    <row r="58" ht="15.75" customHeight="1">
      <c r="A58" s="355"/>
      <c r="B58" s="29" t="s">
        <v>376</v>
      </c>
      <c r="C58" s="75"/>
      <c r="D58" s="6"/>
      <c r="E58" s="684" t="s">
        <v>109</v>
      </c>
      <c r="F58" s="36">
        <v>28214.08</v>
      </c>
      <c r="G58" s="36">
        <v>3379.54</v>
      </c>
      <c r="H58" s="81">
        <f t="shared" si="4"/>
        <v>28620.46</v>
      </c>
      <c r="I58" s="36">
        <v>32000.0</v>
      </c>
      <c r="J58" s="36">
        <v>30000.0</v>
      </c>
      <c r="K58" s="37"/>
      <c r="L58" s="1237"/>
      <c r="M58" s="1217"/>
      <c r="N58" s="252"/>
      <c r="O58" s="252"/>
      <c r="P58" s="252"/>
      <c r="Q58" s="252"/>
      <c r="R58" s="252"/>
      <c r="S58" s="252"/>
      <c r="T58" s="252"/>
    </row>
    <row r="59" ht="15.75" customHeight="1">
      <c r="A59" s="72"/>
      <c r="B59" s="29" t="s">
        <v>112</v>
      </c>
      <c r="C59" s="75"/>
      <c r="D59" s="405"/>
      <c r="E59" s="509" t="s">
        <v>113</v>
      </c>
      <c r="F59" s="81">
        <v>67953.0</v>
      </c>
      <c r="G59" s="81">
        <v>0.0</v>
      </c>
      <c r="H59" s="81">
        <f t="shared" si="4"/>
        <v>100000</v>
      </c>
      <c r="I59" s="81">
        <v>100000.0</v>
      </c>
      <c r="J59" s="81">
        <v>80000.0</v>
      </c>
      <c r="K59" s="83"/>
      <c r="L59" s="1237"/>
      <c r="M59" s="1217"/>
      <c r="N59" s="252"/>
      <c r="O59" s="252"/>
      <c r="P59" s="252"/>
      <c r="Q59" s="252"/>
      <c r="R59" s="252"/>
      <c r="S59" s="252"/>
      <c r="T59" s="252"/>
    </row>
    <row r="60" ht="15.75" customHeight="1">
      <c r="A60" s="272"/>
      <c r="B60" s="29" t="s">
        <v>118</v>
      </c>
      <c r="C60" s="75"/>
      <c r="D60" s="6"/>
      <c r="E60" s="509" t="s">
        <v>119</v>
      </c>
      <c r="F60" s="36">
        <v>6150.0</v>
      </c>
      <c r="G60" s="36">
        <v>534.0</v>
      </c>
      <c r="H60" s="81">
        <f t="shared" si="4"/>
        <v>6966</v>
      </c>
      <c r="I60" s="36">
        <v>7500.0</v>
      </c>
      <c r="J60" s="36">
        <v>7500.0</v>
      </c>
      <c r="K60" s="37"/>
      <c r="L60" s="1238"/>
      <c r="M60" s="1217"/>
      <c r="N60" s="252"/>
      <c r="O60" s="252"/>
      <c r="P60" s="252"/>
      <c r="Q60" s="252"/>
      <c r="R60" s="252"/>
      <c r="S60" s="252"/>
      <c r="T60" s="252"/>
    </row>
    <row r="61" ht="15.75" customHeight="1">
      <c r="A61" s="284"/>
      <c r="B61" s="29" t="s">
        <v>136</v>
      </c>
      <c r="C61" s="75"/>
      <c r="D61" s="6"/>
      <c r="E61" s="495" t="s">
        <v>123</v>
      </c>
      <c r="F61" s="36">
        <v>0.0</v>
      </c>
      <c r="G61" s="36">
        <v>3000.0</v>
      </c>
      <c r="H61" s="81">
        <f t="shared" si="4"/>
        <v>0</v>
      </c>
      <c r="I61" s="36">
        <v>3000.0</v>
      </c>
      <c r="J61" s="36">
        <v>0.0</v>
      </c>
      <c r="K61" s="37"/>
      <c r="L61" s="1220" t="s">
        <v>1062</v>
      </c>
      <c r="M61" s="1217"/>
      <c r="N61" s="252"/>
      <c r="O61" s="252"/>
      <c r="P61" s="252"/>
      <c r="Q61" s="252"/>
      <c r="R61" s="252"/>
      <c r="S61" s="252"/>
      <c r="T61" s="252"/>
    </row>
    <row r="62" ht="6.75" customHeight="1">
      <c r="A62" s="1239"/>
      <c r="B62" s="29"/>
      <c r="C62" s="1240"/>
      <c r="D62" s="308"/>
      <c r="E62" s="903"/>
      <c r="F62" s="36"/>
      <c r="G62" s="1241"/>
      <c r="H62" s="1241"/>
      <c r="I62" s="1241"/>
      <c r="J62" s="1241"/>
      <c r="K62" s="1242"/>
      <c r="L62" s="1238"/>
      <c r="M62" s="1217"/>
      <c r="N62" s="252"/>
      <c r="O62" s="252"/>
      <c r="P62" s="252"/>
      <c r="Q62" s="252"/>
      <c r="R62" s="252"/>
      <c r="S62" s="252"/>
      <c r="T62" s="252"/>
    </row>
    <row r="63" ht="13.5" customHeight="1">
      <c r="A63" s="1243" t="s">
        <v>1063</v>
      </c>
      <c r="B63" s="1015"/>
      <c r="C63" s="1240"/>
      <c r="D63" s="308"/>
      <c r="E63" s="903"/>
      <c r="F63" s="1244"/>
      <c r="G63" s="1244"/>
      <c r="H63" s="1244"/>
      <c r="I63" s="1245"/>
      <c r="J63" s="1245"/>
      <c r="K63" s="1183"/>
      <c r="L63" s="1246"/>
      <c r="M63" s="1217"/>
      <c r="N63" s="252"/>
      <c r="O63" s="252"/>
      <c r="P63" s="252"/>
      <c r="Q63" s="252"/>
      <c r="R63" s="252"/>
      <c r="S63" s="252"/>
      <c r="T63" s="252"/>
    </row>
    <row r="64" ht="15.75" customHeight="1">
      <c r="A64" s="363"/>
      <c r="B64" s="968" t="s">
        <v>1064</v>
      </c>
      <c r="C64" s="274"/>
      <c r="D64" s="273"/>
      <c r="E64" s="641"/>
      <c r="F64" s="285"/>
      <c r="G64" s="285"/>
      <c r="H64" s="285"/>
      <c r="I64" s="282"/>
      <c r="J64" s="282"/>
      <c r="K64" s="358"/>
      <c r="L64" s="1220"/>
      <c r="M64" s="1217"/>
      <c r="N64" s="252"/>
      <c r="O64" s="252"/>
      <c r="P64" s="252"/>
      <c r="Q64" s="252"/>
      <c r="R64" s="252"/>
      <c r="S64" s="252"/>
      <c r="T64" s="252"/>
    </row>
    <row r="65" ht="15.75" customHeight="1">
      <c r="A65" s="363"/>
      <c r="B65" s="278" t="s">
        <v>68</v>
      </c>
      <c r="C65" s="274"/>
      <c r="D65" s="273"/>
      <c r="E65" s="509" t="s">
        <v>69</v>
      </c>
      <c r="F65" s="285">
        <v>35625.0</v>
      </c>
      <c r="G65" s="285">
        <v>26610.0</v>
      </c>
      <c r="H65" s="285">
        <v>0.0</v>
      </c>
      <c r="I65" s="282">
        <v>35000.0</v>
      </c>
      <c r="J65" s="282">
        <v>35000.0</v>
      </c>
      <c r="K65" s="358"/>
      <c r="L65" s="1220"/>
      <c r="M65" s="1217"/>
      <c r="N65" s="252"/>
      <c r="O65" s="252"/>
      <c r="P65" s="252"/>
      <c r="Q65" s="252"/>
      <c r="R65" s="252"/>
      <c r="S65" s="252"/>
      <c r="T65" s="252"/>
    </row>
    <row r="66" ht="15.75" customHeight="1">
      <c r="A66" s="363"/>
      <c r="B66" s="1247" t="s">
        <v>1065</v>
      </c>
      <c r="C66" s="274"/>
      <c r="D66" s="273"/>
      <c r="E66" s="641"/>
      <c r="F66" s="285"/>
      <c r="G66" s="285"/>
      <c r="H66" s="285"/>
      <c r="I66" s="285"/>
      <c r="J66" s="285"/>
      <c r="K66" s="358"/>
      <c r="L66" s="1220"/>
      <c r="M66" s="1217"/>
      <c r="N66" s="252"/>
      <c r="O66" s="252"/>
      <c r="P66" s="252"/>
      <c r="Q66" s="252"/>
      <c r="R66" s="252"/>
      <c r="S66" s="252"/>
      <c r="T66" s="252"/>
    </row>
    <row r="67" ht="15.75" customHeight="1">
      <c r="A67" s="363"/>
      <c r="B67" s="278" t="s">
        <v>68</v>
      </c>
      <c r="C67" s="274"/>
      <c r="D67" s="273"/>
      <c r="E67" s="509" t="s">
        <v>69</v>
      </c>
      <c r="F67" s="285">
        <v>0.0</v>
      </c>
      <c r="G67" s="285">
        <v>0.0</v>
      </c>
      <c r="H67" s="285">
        <v>0.0</v>
      </c>
      <c r="I67" s="285">
        <v>90000.0</v>
      </c>
      <c r="J67" s="285">
        <v>90000.0</v>
      </c>
      <c r="K67" s="358"/>
      <c r="L67" s="1220"/>
      <c r="M67" s="1217"/>
      <c r="N67" s="252"/>
      <c r="O67" s="252"/>
      <c r="P67" s="252"/>
      <c r="Q67" s="252"/>
      <c r="R67" s="252"/>
      <c r="S67" s="252"/>
      <c r="T67" s="252"/>
    </row>
    <row r="68" ht="15.75" customHeight="1">
      <c r="A68" s="363"/>
      <c r="B68" s="968" t="s">
        <v>1066</v>
      </c>
      <c r="C68" s="274"/>
      <c r="D68" s="273"/>
      <c r="E68" s="641"/>
      <c r="F68" s="285"/>
      <c r="G68" s="285"/>
      <c r="H68" s="285"/>
      <c r="I68" s="285"/>
      <c r="J68" s="285"/>
      <c r="K68" s="358"/>
      <c r="L68" s="1220"/>
      <c r="M68" s="1217"/>
      <c r="N68" s="252"/>
      <c r="O68" s="252"/>
      <c r="P68" s="252"/>
      <c r="Q68" s="252"/>
      <c r="R68" s="252"/>
      <c r="S68" s="252"/>
      <c r="T68" s="252"/>
    </row>
    <row r="69" ht="15.75" customHeight="1">
      <c r="A69" s="363"/>
      <c r="B69" s="278" t="s">
        <v>68</v>
      </c>
      <c r="C69" s="274"/>
      <c r="D69" s="273"/>
      <c r="E69" s="509" t="s">
        <v>69</v>
      </c>
      <c r="F69" s="285">
        <v>511500.0</v>
      </c>
      <c r="G69" s="285">
        <v>0.0</v>
      </c>
      <c r="H69" s="285">
        <v>0.0</v>
      </c>
      <c r="I69" s="285">
        <v>0.0</v>
      </c>
      <c r="J69" s="285">
        <v>0.0</v>
      </c>
      <c r="K69" s="358"/>
      <c r="L69" s="1220"/>
      <c r="M69" s="1217"/>
      <c r="N69" s="252"/>
      <c r="O69" s="252"/>
      <c r="P69" s="252"/>
      <c r="Q69" s="252"/>
      <c r="R69" s="252"/>
      <c r="S69" s="252"/>
      <c r="T69" s="252"/>
    </row>
    <row r="70" ht="15.75" customHeight="1">
      <c r="A70" s="363"/>
      <c r="B70" s="34" t="s">
        <v>1067</v>
      </c>
      <c r="C70" s="274"/>
      <c r="D70" s="273"/>
      <c r="E70" s="641"/>
      <c r="F70" s="285"/>
      <c r="G70" s="285"/>
      <c r="H70" s="285"/>
      <c r="I70" s="285"/>
      <c r="J70" s="285"/>
      <c r="K70" s="358"/>
      <c r="L70" s="1220"/>
      <c r="M70" s="1217"/>
      <c r="N70" s="252"/>
      <c r="O70" s="252"/>
      <c r="P70" s="252"/>
      <c r="Q70" s="252"/>
      <c r="R70" s="252"/>
      <c r="S70" s="252"/>
      <c r="T70" s="252"/>
    </row>
    <row r="71" ht="15.75" customHeight="1">
      <c r="A71" s="363"/>
      <c r="B71" s="278" t="s">
        <v>68</v>
      </c>
      <c r="C71" s="274"/>
      <c r="D71" s="273"/>
      <c r="E71" s="509" t="s">
        <v>69</v>
      </c>
      <c r="F71" s="285">
        <v>0.0</v>
      </c>
      <c r="G71" s="285">
        <v>0.0</v>
      </c>
      <c r="H71" s="285">
        <v>0.0</v>
      </c>
      <c r="I71" s="285">
        <v>0.0</v>
      </c>
      <c r="J71" s="285">
        <v>900000.0</v>
      </c>
      <c r="K71" s="358"/>
      <c r="L71" s="1220"/>
      <c r="M71" s="1217"/>
      <c r="N71" s="252"/>
      <c r="O71" s="252"/>
      <c r="P71" s="252"/>
      <c r="Q71" s="252"/>
      <c r="R71" s="252"/>
      <c r="S71" s="252"/>
      <c r="T71" s="252"/>
    </row>
    <row r="72" ht="7.5" customHeight="1">
      <c r="A72" s="363"/>
      <c r="B72" s="278"/>
      <c r="C72" s="306"/>
      <c r="D72" s="252"/>
      <c r="E72" s="641"/>
      <c r="F72" s="285"/>
      <c r="G72" s="499"/>
      <c r="H72" s="282"/>
      <c r="I72" s="499"/>
      <c r="J72" s="499"/>
      <c r="K72" s="316"/>
      <c r="L72" s="1216"/>
      <c r="M72" s="1217"/>
      <c r="N72" s="252"/>
      <c r="O72" s="252"/>
      <c r="P72" s="252"/>
      <c r="Q72" s="252"/>
      <c r="R72" s="252"/>
      <c r="S72" s="252"/>
      <c r="T72" s="252"/>
    </row>
    <row r="73" ht="15.0" customHeight="1">
      <c r="A73" s="1239" t="s">
        <v>1068</v>
      </c>
      <c r="B73" s="273"/>
      <c r="C73" s="274"/>
      <c r="D73" s="273"/>
      <c r="E73" s="322"/>
      <c r="F73" s="282"/>
      <c r="G73" s="282"/>
      <c r="H73" s="282"/>
      <c r="I73" s="282"/>
      <c r="J73" s="282"/>
      <c r="K73" s="358"/>
      <c r="L73" s="1220"/>
      <c r="M73" s="1248"/>
      <c r="N73" s="273"/>
      <c r="O73" s="273"/>
      <c r="P73" s="273"/>
      <c r="Q73" s="273"/>
      <c r="R73" s="273"/>
      <c r="S73" s="273"/>
      <c r="T73" s="273"/>
      <c r="U73" s="273"/>
      <c r="V73" s="273"/>
      <c r="W73" s="273"/>
      <c r="X73" s="273"/>
      <c r="Y73" s="273"/>
      <c r="Z73" s="273"/>
    </row>
    <row r="74" ht="13.5" customHeight="1">
      <c r="A74" s="1239"/>
      <c r="B74" s="1247" t="s">
        <v>1069</v>
      </c>
      <c r="C74" s="274"/>
      <c r="D74" s="273"/>
      <c r="E74" s="906"/>
      <c r="F74" s="282"/>
      <c r="G74" s="282"/>
      <c r="H74" s="282"/>
      <c r="I74" s="282"/>
      <c r="J74" s="282"/>
      <c r="K74" s="358"/>
      <c r="L74" s="1216"/>
      <c r="M74" s="1217"/>
      <c r="N74" s="252"/>
      <c r="O74" s="252"/>
      <c r="P74" s="252"/>
      <c r="Q74" s="252"/>
      <c r="R74" s="252"/>
      <c r="S74" s="252"/>
      <c r="T74" s="252"/>
    </row>
    <row r="75" ht="13.5" customHeight="1">
      <c r="A75" s="1239"/>
      <c r="B75" s="278" t="s">
        <v>68</v>
      </c>
      <c r="C75" s="274"/>
      <c r="D75" s="273"/>
      <c r="E75" s="509" t="s">
        <v>69</v>
      </c>
      <c r="F75" s="282">
        <v>0.0</v>
      </c>
      <c r="G75" s="282">
        <v>0.0</v>
      </c>
      <c r="H75" s="282">
        <v>0.0</v>
      </c>
      <c r="I75" s="282">
        <v>7000000.0</v>
      </c>
      <c r="J75" s="282">
        <v>0.0</v>
      </c>
      <c r="K75" s="358"/>
      <c r="L75" s="1216"/>
      <c r="M75" s="1217"/>
      <c r="N75" s="252"/>
      <c r="O75" s="252"/>
      <c r="P75" s="252"/>
      <c r="Q75" s="252"/>
      <c r="R75" s="252"/>
      <c r="S75" s="252"/>
      <c r="T75" s="252"/>
    </row>
    <row r="76" ht="13.5" customHeight="1">
      <c r="A76" s="802"/>
      <c r="B76" s="1249" t="s">
        <v>1070</v>
      </c>
      <c r="C76" s="290"/>
      <c r="D76" s="301"/>
      <c r="E76" s="906"/>
      <c r="F76" s="168"/>
      <c r="G76" s="168"/>
      <c r="H76" s="168"/>
      <c r="I76" s="322"/>
      <c r="J76" s="168"/>
      <c r="K76" s="66"/>
      <c r="L76" s="1216"/>
      <c r="M76" s="1217"/>
      <c r="N76" s="252"/>
      <c r="O76" s="252"/>
      <c r="P76" s="252"/>
      <c r="Q76" s="252"/>
      <c r="R76" s="252"/>
      <c r="S76" s="252"/>
      <c r="T76" s="252"/>
    </row>
    <row r="77" ht="13.5" customHeight="1">
      <c r="A77" s="1239"/>
      <c r="B77" s="278" t="s">
        <v>68</v>
      </c>
      <c r="C77" s="306"/>
      <c r="D77" s="252"/>
      <c r="E77" s="509" t="s">
        <v>69</v>
      </c>
      <c r="F77" s="285">
        <v>44417.1</v>
      </c>
      <c r="G77" s="285">
        <v>19400.0</v>
      </c>
      <c r="H77" s="282">
        <f>I77-G77</f>
        <v>55600</v>
      </c>
      <c r="I77" s="282">
        <v>75000.0</v>
      </c>
      <c r="J77" s="282">
        <v>70000.0</v>
      </c>
      <c r="K77" s="358"/>
      <c r="L77" s="1216"/>
      <c r="M77" s="1217"/>
      <c r="N77" s="252"/>
      <c r="O77" s="252"/>
      <c r="P77" s="252"/>
      <c r="Q77" s="252"/>
      <c r="R77" s="252"/>
      <c r="S77" s="252"/>
      <c r="T77" s="252"/>
    </row>
    <row r="78" ht="13.5" customHeight="1">
      <c r="A78" s="1239"/>
      <c r="B78" s="34" t="s">
        <v>1071</v>
      </c>
      <c r="C78" s="306"/>
      <c r="D78" s="252"/>
      <c r="E78" s="641"/>
      <c r="F78" s="285"/>
      <c r="G78" s="285"/>
      <c r="H78" s="285"/>
      <c r="I78" s="1174"/>
      <c r="J78" s="1174"/>
      <c r="K78" s="1212"/>
      <c r="L78" s="1216"/>
      <c r="M78" s="1217"/>
      <c r="N78" s="252"/>
      <c r="O78" s="252"/>
      <c r="P78" s="252"/>
      <c r="Q78" s="252"/>
      <c r="R78" s="252"/>
      <c r="S78" s="252"/>
      <c r="T78" s="252"/>
    </row>
    <row r="79" ht="13.5" customHeight="1">
      <c r="A79" s="1239"/>
      <c r="B79" s="278" t="s">
        <v>68</v>
      </c>
      <c r="C79" s="306"/>
      <c r="D79" s="252"/>
      <c r="E79" s="509" t="s">
        <v>69</v>
      </c>
      <c r="F79" s="285">
        <v>101035.0</v>
      </c>
      <c r="G79" s="285">
        <v>0.0</v>
      </c>
      <c r="H79" s="282">
        <f>I79-G79</f>
        <v>0</v>
      </c>
      <c r="I79" s="282">
        <v>0.0</v>
      </c>
      <c r="J79" s="282">
        <v>0.0</v>
      </c>
      <c r="K79" s="358"/>
      <c r="L79" s="1216"/>
      <c r="M79" s="1217"/>
      <c r="N79" s="252"/>
      <c r="O79" s="252"/>
      <c r="P79" s="252"/>
      <c r="Q79" s="252"/>
      <c r="R79" s="252"/>
      <c r="S79" s="252"/>
      <c r="T79" s="252"/>
    </row>
    <row r="80" ht="13.5" customHeight="1">
      <c r="A80" s="1239"/>
      <c r="B80" s="34" t="s">
        <v>1072</v>
      </c>
      <c r="C80" s="306"/>
      <c r="D80" s="252"/>
      <c r="E80" s="641"/>
      <c r="F80" s="285"/>
      <c r="G80" s="285"/>
      <c r="H80" s="285"/>
      <c r="I80" s="282"/>
      <c r="J80" s="282"/>
      <c r="K80" s="358"/>
      <c r="L80" s="1216"/>
      <c r="M80" s="1217"/>
      <c r="N80" s="252"/>
      <c r="O80" s="252"/>
      <c r="P80" s="252"/>
      <c r="Q80" s="252"/>
      <c r="R80" s="252"/>
      <c r="S80" s="252"/>
      <c r="T80" s="252"/>
    </row>
    <row r="81" ht="13.5" customHeight="1">
      <c r="A81" s="1250"/>
      <c r="B81" s="294" t="s">
        <v>68</v>
      </c>
      <c r="C81" s="507"/>
      <c r="D81" s="522"/>
      <c r="E81" s="651" t="s">
        <v>69</v>
      </c>
      <c r="F81" s="297">
        <v>50325.0</v>
      </c>
      <c r="G81" s="297">
        <v>0.0</v>
      </c>
      <c r="H81" s="298">
        <f>I81-G81</f>
        <v>75000</v>
      </c>
      <c r="I81" s="298">
        <v>75000.0</v>
      </c>
      <c r="J81" s="298">
        <v>50000.0</v>
      </c>
      <c r="K81" s="358"/>
      <c r="L81" s="1216"/>
      <c r="M81" s="1217"/>
      <c r="N81" s="252"/>
      <c r="O81" s="252"/>
      <c r="P81" s="252"/>
      <c r="Q81" s="252"/>
      <c r="R81" s="252"/>
      <c r="S81" s="252"/>
      <c r="T81" s="252"/>
    </row>
    <row r="82" ht="13.5" customHeight="1">
      <c r="E82" s="259"/>
      <c r="F82" s="252"/>
      <c r="G82" s="252"/>
      <c r="H82" s="252"/>
      <c r="I82" s="252"/>
      <c r="L82" s="1216"/>
      <c r="M82" s="1217"/>
      <c r="N82" s="252"/>
      <c r="O82" s="252"/>
      <c r="P82" s="252"/>
      <c r="Q82" s="252"/>
      <c r="R82" s="252"/>
      <c r="S82" s="252"/>
      <c r="T82" s="252"/>
    </row>
    <row r="83" ht="8.25" customHeight="1">
      <c r="E83" s="259"/>
      <c r="F83" s="252"/>
      <c r="G83" s="252"/>
      <c r="H83" s="252"/>
      <c r="I83" s="252"/>
      <c r="L83" s="1216"/>
      <c r="M83" s="1217"/>
      <c r="N83" s="252"/>
      <c r="O83" s="252"/>
      <c r="P83" s="252"/>
      <c r="Q83" s="252"/>
      <c r="R83" s="252"/>
      <c r="S83" s="252"/>
      <c r="T83" s="252"/>
    </row>
    <row r="84" ht="18.0" customHeight="1">
      <c r="A84" s="111" t="s">
        <v>1073</v>
      </c>
      <c r="E84" s="259"/>
      <c r="F84" s="252"/>
      <c r="G84" s="302"/>
      <c r="H84" s="302"/>
      <c r="I84" s="302"/>
      <c r="L84" s="1216"/>
      <c r="M84" s="1217"/>
      <c r="N84" s="252"/>
      <c r="O84" s="252"/>
      <c r="P84" s="252"/>
      <c r="Q84" s="252"/>
      <c r="R84" s="252"/>
      <c r="S84" s="252"/>
      <c r="T84" s="252"/>
    </row>
    <row r="85" ht="9.0" customHeight="1">
      <c r="E85" s="259"/>
      <c r="F85" s="252"/>
      <c r="G85" s="252"/>
      <c r="H85" s="252"/>
      <c r="I85" s="252"/>
      <c r="L85" s="1216"/>
      <c r="M85" s="1217"/>
      <c r="N85" s="252"/>
      <c r="O85" s="252"/>
      <c r="P85" s="252"/>
      <c r="Q85" s="252"/>
      <c r="R85" s="252"/>
      <c r="S85" s="252"/>
      <c r="T85" s="252"/>
    </row>
    <row r="86" ht="13.5" customHeight="1">
      <c r="A86" s="305" t="s">
        <v>350</v>
      </c>
      <c r="K86" s="305"/>
      <c r="L86" s="1216"/>
      <c r="M86" s="1217"/>
      <c r="N86" s="252"/>
      <c r="O86" s="252"/>
      <c r="P86" s="252"/>
      <c r="Q86" s="252"/>
      <c r="R86" s="252"/>
      <c r="S86" s="252"/>
      <c r="T86" s="252"/>
    </row>
    <row r="87" ht="11.25" customHeight="1">
      <c r="A87" s="301"/>
      <c r="B87" s="301"/>
      <c r="C87" s="301"/>
      <c r="D87" s="301"/>
      <c r="E87" s="301"/>
      <c r="F87" s="302"/>
      <c r="G87" s="302"/>
      <c r="H87" s="302"/>
      <c r="I87" s="302"/>
      <c r="J87" s="301"/>
      <c r="K87" s="301"/>
      <c r="L87" s="1216"/>
      <c r="M87" s="1217"/>
      <c r="N87" s="252"/>
      <c r="O87" s="252"/>
      <c r="P87" s="252"/>
      <c r="Q87" s="252"/>
      <c r="R87" s="252"/>
      <c r="S87" s="252"/>
      <c r="T87" s="252"/>
    </row>
    <row r="88" ht="13.5" customHeight="1">
      <c r="A88" s="750" t="s">
        <v>6</v>
      </c>
      <c r="B88" s="12"/>
      <c r="C88" s="13"/>
      <c r="D88" s="637" t="s">
        <v>7</v>
      </c>
      <c r="E88" s="13"/>
      <c r="F88" s="14" t="s">
        <v>8</v>
      </c>
      <c r="G88" s="15" t="s">
        <v>9</v>
      </c>
      <c r="H88" s="12"/>
      <c r="I88" s="13"/>
      <c r="J88" s="14" t="s">
        <v>10</v>
      </c>
      <c r="K88" s="321"/>
      <c r="L88" s="1216"/>
      <c r="M88" s="1217"/>
      <c r="N88" s="252"/>
      <c r="O88" s="252"/>
      <c r="P88" s="252"/>
      <c r="Q88" s="252"/>
      <c r="R88" s="252"/>
      <c r="S88" s="252"/>
      <c r="T88" s="252"/>
    </row>
    <row r="89" ht="13.5" customHeight="1">
      <c r="A89" s="18"/>
      <c r="C89" s="19"/>
      <c r="D89" s="76" t="s">
        <v>11</v>
      </c>
      <c r="E89" s="19"/>
      <c r="F89" s="21" t="s">
        <v>12</v>
      </c>
      <c r="G89" s="21" t="s">
        <v>13</v>
      </c>
      <c r="H89" s="22" t="s">
        <v>14</v>
      </c>
      <c r="I89" s="21" t="s">
        <v>15</v>
      </c>
      <c r="J89" s="21" t="s">
        <v>16</v>
      </c>
      <c r="K89" s="66"/>
      <c r="L89" s="1216"/>
      <c r="M89" s="1217"/>
      <c r="N89" s="252"/>
      <c r="O89" s="252"/>
      <c r="P89" s="252"/>
      <c r="Q89" s="252"/>
      <c r="R89" s="252"/>
      <c r="S89" s="252"/>
      <c r="T89" s="252"/>
    </row>
    <row r="90" ht="13.5" customHeight="1">
      <c r="A90" s="23"/>
      <c r="B90" s="24"/>
      <c r="C90" s="25"/>
      <c r="D90" s="874"/>
      <c r="E90" s="913"/>
      <c r="F90" s="26" t="s">
        <v>17</v>
      </c>
      <c r="G90" s="27" t="s">
        <v>17</v>
      </c>
      <c r="H90" s="27" t="s">
        <v>18</v>
      </c>
      <c r="I90" s="27" t="s">
        <v>18</v>
      </c>
      <c r="J90" s="27" t="s">
        <v>18</v>
      </c>
      <c r="K90" s="66"/>
      <c r="L90" s="1216"/>
      <c r="M90" s="1217"/>
      <c r="N90" s="252"/>
      <c r="O90" s="252"/>
      <c r="P90" s="252"/>
      <c r="Q90" s="252"/>
      <c r="R90" s="252"/>
      <c r="S90" s="252"/>
      <c r="T90" s="252"/>
    </row>
    <row r="91" ht="12.75" customHeight="1">
      <c r="A91" s="1239"/>
      <c r="B91" s="34" t="s">
        <v>1074</v>
      </c>
      <c r="C91" s="306"/>
      <c r="D91" s="252"/>
      <c r="E91" s="641"/>
      <c r="F91" s="285"/>
      <c r="G91" s="285"/>
      <c r="H91" s="285"/>
      <c r="I91" s="282"/>
      <c r="J91" s="282"/>
      <c r="K91" s="358"/>
      <c r="L91" s="1216"/>
      <c r="M91" s="1217"/>
      <c r="N91" s="252"/>
      <c r="O91" s="252"/>
      <c r="P91" s="252"/>
      <c r="Q91" s="252"/>
      <c r="R91" s="252"/>
      <c r="S91" s="252"/>
      <c r="T91" s="252"/>
    </row>
    <row r="92" ht="12.75" customHeight="1">
      <c r="A92" s="1239"/>
      <c r="B92" s="278" t="s">
        <v>68</v>
      </c>
      <c r="C92" s="306"/>
      <c r="D92" s="252"/>
      <c r="E92" s="509" t="s">
        <v>69</v>
      </c>
      <c r="F92" s="285">
        <v>81340.0</v>
      </c>
      <c r="G92" s="285">
        <v>0.0</v>
      </c>
      <c r="H92" s="282">
        <f>I92-G92</f>
        <v>0</v>
      </c>
      <c r="I92" s="282">
        <v>0.0</v>
      </c>
      <c r="J92" s="282">
        <v>0.0</v>
      </c>
      <c r="K92" s="358"/>
      <c r="L92" s="1216"/>
      <c r="M92" s="1217"/>
      <c r="N92" s="252"/>
      <c r="O92" s="252"/>
      <c r="P92" s="252"/>
      <c r="Q92" s="252"/>
      <c r="R92" s="252"/>
      <c r="S92" s="252"/>
      <c r="T92" s="252"/>
    </row>
    <row r="93" ht="12.75" customHeight="1">
      <c r="A93" s="1251" t="s">
        <v>1075</v>
      </c>
      <c r="B93" s="275"/>
      <c r="C93" s="275"/>
      <c r="D93" s="267"/>
      <c r="E93" s="906"/>
      <c r="F93" s="828"/>
      <c r="G93" s="828"/>
      <c r="H93" s="323"/>
      <c r="I93" s="828"/>
      <c r="J93" s="828"/>
      <c r="K93" s="1252"/>
      <c r="L93" s="1216"/>
      <c r="M93" s="1217"/>
      <c r="N93" s="252"/>
      <c r="O93" s="252"/>
      <c r="P93" s="252"/>
      <c r="Q93" s="252"/>
      <c r="R93" s="252"/>
      <c r="S93" s="252"/>
      <c r="T93" s="252"/>
    </row>
    <row r="94" ht="12.75" customHeight="1">
      <c r="A94" s="363"/>
      <c r="B94" s="34" t="s">
        <v>1076</v>
      </c>
      <c r="C94" s="252"/>
      <c r="D94" s="363"/>
      <c r="E94" s="641"/>
      <c r="F94" s="285"/>
      <c r="G94" s="283"/>
      <c r="H94" s="285"/>
      <c r="I94" s="283"/>
      <c r="J94" s="283"/>
      <c r="K94" s="316"/>
      <c r="L94" s="1216"/>
      <c r="M94" s="1217"/>
      <c r="N94" s="252"/>
      <c r="O94" s="252"/>
      <c r="P94" s="252"/>
      <c r="Q94" s="252"/>
      <c r="R94" s="252"/>
      <c r="S94" s="252"/>
      <c r="T94" s="252"/>
    </row>
    <row r="95" ht="12.75" customHeight="1">
      <c r="A95" s="363"/>
      <c r="B95" s="278" t="s">
        <v>68</v>
      </c>
      <c r="C95" s="252"/>
      <c r="D95" s="363"/>
      <c r="E95" s="641" t="s">
        <v>69</v>
      </c>
      <c r="F95" s="285">
        <v>0.0</v>
      </c>
      <c r="G95" s="283">
        <v>838.75</v>
      </c>
      <c r="H95" s="282">
        <f>I95-G95</f>
        <v>439161.25</v>
      </c>
      <c r="I95" s="347">
        <v>440000.0</v>
      </c>
      <c r="J95" s="347">
        <v>0.0</v>
      </c>
      <c r="K95" s="359"/>
      <c r="L95" s="1216"/>
      <c r="M95" s="1217"/>
      <c r="N95" s="252"/>
      <c r="O95" s="252"/>
      <c r="P95" s="252"/>
      <c r="Q95" s="252"/>
      <c r="R95" s="252"/>
      <c r="S95" s="252"/>
      <c r="T95" s="252"/>
    </row>
    <row r="96" ht="12.75" customHeight="1">
      <c r="A96" s="363"/>
      <c r="B96" s="34" t="s">
        <v>1077</v>
      </c>
      <c r="C96" s="301"/>
      <c r="D96" s="267"/>
      <c r="E96" s="641"/>
      <c r="F96" s="283"/>
      <c r="G96" s="283"/>
      <c r="H96" s="283"/>
      <c r="I96" s="283"/>
      <c r="J96" s="283"/>
      <c r="K96" s="316"/>
      <c r="L96" s="1216"/>
      <c r="M96" s="1217"/>
      <c r="N96" s="252"/>
      <c r="O96" s="252"/>
      <c r="P96" s="252"/>
      <c r="Q96" s="252"/>
      <c r="R96" s="252"/>
      <c r="S96" s="252"/>
      <c r="T96" s="252"/>
    </row>
    <row r="97" ht="12.75" customHeight="1">
      <c r="A97" s="363"/>
      <c r="B97" s="278" t="s">
        <v>68</v>
      </c>
      <c r="C97" s="306"/>
      <c r="D97" s="252"/>
      <c r="E97" s="641" t="s">
        <v>69</v>
      </c>
      <c r="F97" s="285">
        <v>109850.0</v>
      </c>
      <c r="G97" s="283">
        <v>0.0</v>
      </c>
      <c r="H97" s="282">
        <f>I97-G97</f>
        <v>0</v>
      </c>
      <c r="I97" s="283">
        <v>0.0</v>
      </c>
      <c r="J97" s="283">
        <v>0.0</v>
      </c>
      <c r="K97" s="316"/>
      <c r="L97" s="1216" t="s">
        <v>1078</v>
      </c>
      <c r="M97" s="1217"/>
      <c r="N97" s="252"/>
      <c r="O97" s="252"/>
      <c r="P97" s="252"/>
      <c r="Q97" s="252"/>
      <c r="R97" s="252"/>
      <c r="S97" s="252"/>
      <c r="T97" s="252"/>
    </row>
    <row r="98" ht="12.75" customHeight="1">
      <c r="A98" s="802"/>
      <c r="B98" s="1249" t="s">
        <v>1079</v>
      </c>
      <c r="C98" s="290"/>
      <c r="D98" s="301"/>
      <c r="E98" s="906"/>
      <c r="F98" s="168"/>
      <c r="G98" s="168"/>
      <c r="H98" s="168"/>
      <c r="I98" s="322"/>
      <c r="J98" s="168"/>
      <c r="K98" s="66"/>
      <c r="L98" s="1216"/>
      <c r="M98" s="1217"/>
      <c r="N98" s="252"/>
      <c r="O98" s="252"/>
      <c r="P98" s="252"/>
      <c r="Q98" s="252"/>
      <c r="R98" s="252"/>
      <c r="S98" s="252"/>
      <c r="T98" s="252"/>
    </row>
    <row r="99" ht="12.75" customHeight="1">
      <c r="A99" s="802"/>
      <c r="B99" s="278" t="s">
        <v>68</v>
      </c>
      <c r="C99" s="252"/>
      <c r="D99" s="363"/>
      <c r="E99" s="641" t="s">
        <v>69</v>
      </c>
      <c r="F99" s="524">
        <v>0.0</v>
      </c>
      <c r="G99" s="82">
        <v>0.0</v>
      </c>
      <c r="H99" s="82">
        <v>0.0</v>
      </c>
      <c r="I99" s="813">
        <v>0.0</v>
      </c>
      <c r="J99" s="82">
        <v>40000.0</v>
      </c>
      <c r="K99" s="83"/>
      <c r="L99" s="1216"/>
      <c r="M99" s="1217"/>
      <c r="N99" s="252"/>
      <c r="O99" s="252"/>
      <c r="P99" s="252"/>
      <c r="Q99" s="252"/>
      <c r="R99" s="252"/>
      <c r="S99" s="252"/>
      <c r="T99" s="252"/>
    </row>
    <row r="100" ht="13.5" customHeight="1">
      <c r="A100" s="1253"/>
      <c r="B100" s="375" t="s">
        <v>284</v>
      </c>
      <c r="C100" s="1254"/>
      <c r="D100" s="1255"/>
      <c r="E100" s="1256"/>
      <c r="F100" s="291">
        <f t="shared" ref="F100:J100" si="5">SUM(F38:F99)</f>
        <v>2914963.05</v>
      </c>
      <c r="G100" s="291">
        <f t="shared" si="5"/>
        <v>440692.84</v>
      </c>
      <c r="H100" s="291">
        <f t="shared" si="5"/>
        <v>2517892.16</v>
      </c>
      <c r="I100" s="291">
        <f t="shared" si="5"/>
        <v>10056975</v>
      </c>
      <c r="J100" s="291">
        <f t="shared" si="5"/>
        <v>4288500</v>
      </c>
      <c r="K100" s="316"/>
      <c r="L100" s="1216"/>
      <c r="M100" s="1217"/>
      <c r="N100" s="252"/>
      <c r="O100" s="252"/>
      <c r="P100" s="252"/>
      <c r="Q100" s="252"/>
      <c r="R100" s="252"/>
      <c r="S100" s="252"/>
      <c r="T100" s="252"/>
    </row>
    <row r="101" ht="18.0" customHeight="1">
      <c r="A101" s="774" t="s">
        <v>285</v>
      </c>
      <c r="B101" s="775"/>
      <c r="C101" s="1257"/>
      <c r="D101" s="775"/>
      <c r="E101" s="1258"/>
      <c r="F101" s="1259">
        <f t="shared" ref="F101:J101" si="6">F36+F100</f>
        <v>15666803.84</v>
      </c>
      <c r="G101" s="1259">
        <f t="shared" si="6"/>
        <v>5986369.29</v>
      </c>
      <c r="H101" s="1259">
        <f t="shared" si="6"/>
        <v>12157419.71</v>
      </c>
      <c r="I101" s="1259">
        <f t="shared" si="6"/>
        <v>25242179</v>
      </c>
      <c r="J101" s="1259">
        <f t="shared" si="6"/>
        <v>20723581</v>
      </c>
      <c r="K101" s="1178"/>
      <c r="L101" s="1220"/>
      <c r="M101" s="1248"/>
      <c r="N101" s="273"/>
      <c r="O101" s="273"/>
      <c r="P101" s="273"/>
      <c r="Q101" s="273"/>
      <c r="R101" s="273"/>
      <c r="S101" s="273"/>
      <c r="T101" s="273"/>
      <c r="U101" s="273"/>
      <c r="V101" s="273"/>
      <c r="W101" s="273"/>
      <c r="X101" s="273"/>
      <c r="Y101" s="273"/>
      <c r="Z101" s="273"/>
    </row>
    <row r="102" ht="12.75" customHeight="1">
      <c r="A102" s="789" t="s">
        <v>286</v>
      </c>
      <c r="B102" s="252"/>
      <c r="C102" s="306"/>
      <c r="D102" s="300"/>
      <c r="E102" s="915"/>
      <c r="F102" s="499"/>
      <c r="G102" s="801"/>
      <c r="H102" s="801"/>
      <c r="I102" s="377"/>
      <c r="J102" s="377"/>
      <c r="K102" s="378"/>
      <c r="L102" s="1260"/>
      <c r="M102" s="1217"/>
      <c r="N102" s="498"/>
      <c r="O102" s="252"/>
      <c r="P102" s="252"/>
      <c r="Q102" s="252"/>
      <c r="R102" s="252"/>
      <c r="S102" s="252"/>
      <c r="T102" s="252"/>
    </row>
    <row r="103" ht="12.75" customHeight="1">
      <c r="A103" s="789"/>
      <c r="B103" s="316" t="s">
        <v>304</v>
      </c>
      <c r="C103" s="1261"/>
      <c r="D103" s="362"/>
      <c r="E103" s="1262" t="s">
        <v>290</v>
      </c>
      <c r="F103" s="801">
        <v>298547.52</v>
      </c>
      <c r="G103" s="377">
        <v>140000.0</v>
      </c>
      <c r="H103" s="801">
        <f t="shared" ref="H103:H106" si="7">I103-G103</f>
        <v>0</v>
      </c>
      <c r="I103" s="377">
        <v>140000.0</v>
      </c>
      <c r="J103" s="377">
        <v>150000.0</v>
      </c>
      <c r="K103" s="378"/>
      <c r="L103" s="1260"/>
      <c r="M103" s="1217"/>
      <c r="N103" s="498"/>
      <c r="O103" s="252"/>
      <c r="P103" s="252"/>
      <c r="Q103" s="252"/>
      <c r="R103" s="252"/>
      <c r="S103" s="252"/>
      <c r="T103" s="252"/>
    </row>
    <row r="104" ht="12.75" customHeight="1">
      <c r="A104" s="777"/>
      <c r="B104" s="316" t="s">
        <v>380</v>
      </c>
      <c r="C104" s="1261"/>
      <c r="D104" s="1263"/>
      <c r="E104" s="1264" t="s">
        <v>288</v>
      </c>
      <c r="F104" s="801">
        <v>21000.0</v>
      </c>
      <c r="G104" s="377">
        <v>200000.0</v>
      </c>
      <c r="H104" s="801">
        <f t="shared" si="7"/>
        <v>0</v>
      </c>
      <c r="I104" s="377">
        <v>200000.0</v>
      </c>
      <c r="J104" s="377">
        <v>0.0</v>
      </c>
      <c r="K104" s="378"/>
      <c r="L104" s="1260"/>
      <c r="M104" s="1217"/>
      <c r="N104" s="498"/>
      <c r="O104" s="252"/>
      <c r="P104" s="252"/>
      <c r="Q104" s="252"/>
      <c r="R104" s="252"/>
      <c r="S104" s="252"/>
      <c r="T104" s="252"/>
    </row>
    <row r="105" ht="12.75" customHeight="1">
      <c r="A105" s="777"/>
      <c r="B105" s="316" t="s">
        <v>1080</v>
      </c>
      <c r="C105" s="1261"/>
      <c r="D105" s="1263"/>
      <c r="E105" s="1264" t="s">
        <v>292</v>
      </c>
      <c r="F105" s="801">
        <v>12905.0</v>
      </c>
      <c r="G105" s="377">
        <v>40000.0</v>
      </c>
      <c r="H105" s="801">
        <f t="shared" si="7"/>
        <v>0</v>
      </c>
      <c r="I105" s="377">
        <v>40000.0</v>
      </c>
      <c r="J105" s="377">
        <v>0.0</v>
      </c>
      <c r="K105" s="378"/>
      <c r="L105" s="1260"/>
      <c r="M105" s="1217"/>
      <c r="N105" s="498"/>
      <c r="O105" s="252"/>
      <c r="P105" s="252"/>
      <c r="Q105" s="252"/>
      <c r="R105" s="252"/>
      <c r="S105" s="252"/>
      <c r="T105" s="252"/>
    </row>
    <row r="106" ht="12.75" customHeight="1">
      <c r="A106" s="789"/>
      <c r="B106" s="316" t="s">
        <v>309</v>
      </c>
      <c r="C106" s="1261"/>
      <c r="D106" s="362"/>
      <c r="E106" s="1262" t="s">
        <v>298</v>
      </c>
      <c r="F106" s="801">
        <v>10499.3</v>
      </c>
      <c r="G106" s="801">
        <v>0.0</v>
      </c>
      <c r="H106" s="801">
        <f t="shared" si="7"/>
        <v>0</v>
      </c>
      <c r="I106" s="377">
        <v>0.0</v>
      </c>
      <c r="J106" s="377">
        <v>0.0</v>
      </c>
      <c r="K106" s="378"/>
      <c r="L106" s="1260"/>
      <c r="M106" s="1217"/>
      <c r="N106" s="498"/>
      <c r="O106" s="252"/>
      <c r="P106" s="252"/>
      <c r="Q106" s="252"/>
      <c r="R106" s="252"/>
      <c r="S106" s="252"/>
      <c r="T106" s="252"/>
    </row>
    <row r="107" ht="12.75" customHeight="1">
      <c r="A107" s="1265" t="s">
        <v>385</v>
      </c>
      <c r="B107" s="887"/>
      <c r="C107" s="886"/>
      <c r="D107" s="887"/>
      <c r="E107" s="1199"/>
      <c r="F107" s="888">
        <f t="shared" ref="F107:J107" si="8">SUM(F103:F106)</f>
        <v>342951.82</v>
      </c>
      <c r="G107" s="888">
        <f t="shared" si="8"/>
        <v>380000</v>
      </c>
      <c r="H107" s="888">
        <f t="shared" si="8"/>
        <v>0</v>
      </c>
      <c r="I107" s="888">
        <f t="shared" si="8"/>
        <v>380000</v>
      </c>
      <c r="J107" s="888">
        <f t="shared" si="8"/>
        <v>150000</v>
      </c>
      <c r="K107" s="378"/>
      <c r="L107" s="1260"/>
      <c r="M107" s="1217"/>
      <c r="N107" s="498"/>
      <c r="O107" s="252"/>
      <c r="P107" s="252"/>
      <c r="Q107" s="252"/>
      <c r="R107" s="252"/>
      <c r="S107" s="252"/>
      <c r="T107" s="252"/>
    </row>
    <row r="108" ht="12.75" customHeight="1">
      <c r="A108" s="1266" t="s">
        <v>408</v>
      </c>
      <c r="B108" s="1255"/>
      <c r="C108" s="1254"/>
      <c r="D108" s="1255"/>
      <c r="E108" s="1256"/>
      <c r="F108" s="291"/>
      <c r="G108" s="291"/>
      <c r="H108" s="291"/>
      <c r="I108" s="291"/>
      <c r="J108" s="291"/>
      <c r="K108" s="316"/>
      <c r="L108" s="1235"/>
      <c r="M108" s="1217"/>
      <c r="N108" s="252"/>
    </row>
    <row r="109" ht="12.75" customHeight="1">
      <c r="A109" s="789"/>
      <c r="B109" s="1015" t="s">
        <v>1081</v>
      </c>
      <c r="C109" s="1267"/>
      <c r="D109" s="252"/>
      <c r="E109" s="915"/>
      <c r="F109" s="283"/>
      <c r="G109" s="283"/>
      <c r="H109" s="283"/>
      <c r="I109" s="283"/>
      <c r="J109" s="283"/>
      <c r="K109" s="316"/>
      <c r="L109" s="1235"/>
      <c r="M109" s="1217"/>
      <c r="N109" s="252"/>
    </row>
    <row r="110" ht="12.75" customHeight="1">
      <c r="A110" s="789"/>
      <c r="B110" s="1015" t="s">
        <v>1082</v>
      </c>
      <c r="C110" s="1267"/>
      <c r="D110" s="252"/>
      <c r="E110" s="915" t="s">
        <v>468</v>
      </c>
      <c r="F110" s="283">
        <v>48503.57</v>
      </c>
      <c r="G110" s="283">
        <v>0.0</v>
      </c>
      <c r="H110" s="283">
        <v>0.0</v>
      </c>
      <c r="I110" s="283">
        <v>0.0</v>
      </c>
      <c r="J110" s="283">
        <v>0.0</v>
      </c>
      <c r="K110" s="316"/>
      <c r="L110" s="1235"/>
      <c r="M110" s="1217"/>
      <c r="N110" s="252"/>
    </row>
    <row r="111" ht="12.75" customHeight="1">
      <c r="A111" s="1265" t="s">
        <v>640</v>
      </c>
      <c r="B111" s="887"/>
      <c r="C111" s="886"/>
      <c r="D111" s="887"/>
      <c r="E111" s="1199"/>
      <c r="F111" s="910">
        <f t="shared" ref="F111:J111" si="9">SUM(F109:F110)</f>
        <v>48503.57</v>
      </c>
      <c r="G111" s="910">
        <f t="shared" si="9"/>
        <v>0</v>
      </c>
      <c r="H111" s="910">
        <f t="shared" si="9"/>
        <v>0</v>
      </c>
      <c r="I111" s="910">
        <f t="shared" si="9"/>
        <v>0</v>
      </c>
      <c r="J111" s="910">
        <f t="shared" si="9"/>
        <v>0</v>
      </c>
      <c r="K111" s="316"/>
      <c r="L111" s="1235"/>
      <c r="M111" s="1217"/>
      <c r="N111" s="252"/>
    </row>
    <row r="112" ht="12.75" customHeight="1">
      <c r="A112" s="56" t="s">
        <v>317</v>
      </c>
      <c r="B112" s="252"/>
      <c r="C112" s="306"/>
      <c r="D112" s="252"/>
      <c r="E112" s="915"/>
      <c r="F112" s="283">
        <f t="shared" ref="F112:J112" si="10">F107+F111</f>
        <v>391455.39</v>
      </c>
      <c r="G112" s="283">
        <f t="shared" si="10"/>
        <v>380000</v>
      </c>
      <c r="H112" s="283">
        <f t="shared" si="10"/>
        <v>0</v>
      </c>
      <c r="I112" s="283">
        <f t="shared" si="10"/>
        <v>380000</v>
      </c>
      <c r="J112" s="283">
        <f t="shared" si="10"/>
        <v>150000</v>
      </c>
      <c r="K112" s="316"/>
      <c r="L112" s="1218">
        <f t="shared" ref="L112:L113" si="12">(J112-I112)/I112</f>
        <v>-0.6052631579</v>
      </c>
      <c r="M112" s="1217"/>
      <c r="N112" s="252"/>
    </row>
    <row r="113" ht="12.75" customHeight="1">
      <c r="A113" s="240" t="s">
        <v>318</v>
      </c>
      <c r="B113" s="922"/>
      <c r="C113" s="923"/>
      <c r="D113" s="922"/>
      <c r="E113" s="1268"/>
      <c r="F113" s="482">
        <f t="shared" ref="F113:J113" si="11">F101+F112</f>
        <v>16058259.23</v>
      </c>
      <c r="G113" s="482">
        <f t="shared" si="11"/>
        <v>6366369.29</v>
      </c>
      <c r="H113" s="482">
        <f t="shared" si="11"/>
        <v>12157419.71</v>
      </c>
      <c r="I113" s="482">
        <f t="shared" si="11"/>
        <v>25622179</v>
      </c>
      <c r="J113" s="482">
        <f t="shared" si="11"/>
        <v>20873581</v>
      </c>
      <c r="K113" s="48"/>
      <c r="L113" s="1235">
        <f t="shared" si="12"/>
        <v>-0.1853315442</v>
      </c>
      <c r="M113" s="1269"/>
      <c r="N113" s="925"/>
      <c r="O113" s="925"/>
      <c r="P113" s="925"/>
      <c r="Q113" s="925"/>
      <c r="R113" s="925"/>
      <c r="S113" s="925"/>
      <c r="T113" s="925"/>
      <c r="U113" s="925"/>
      <c r="V113" s="925"/>
      <c r="W113" s="925"/>
      <c r="X113" s="925"/>
      <c r="Y113" s="925"/>
      <c r="Z113" s="925"/>
    </row>
    <row r="114" ht="13.5" customHeight="1">
      <c r="A114" s="338" t="s">
        <v>413</v>
      </c>
      <c r="B114" s="252"/>
      <c r="C114" s="252"/>
      <c r="D114" s="252"/>
      <c r="E114" s="259"/>
      <c r="F114" s="252"/>
      <c r="G114" s="252"/>
      <c r="H114" s="252"/>
      <c r="I114" s="252"/>
      <c r="J114" s="252"/>
      <c r="K114" s="252"/>
      <c r="L114" s="1216"/>
      <c r="M114" s="1217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Z114" s="252"/>
    </row>
    <row r="115" ht="15.75" customHeight="1">
      <c r="A115" s="338" t="s">
        <v>414</v>
      </c>
      <c r="B115" s="300"/>
      <c r="C115" s="252"/>
      <c r="D115" s="252"/>
      <c r="E115" s="259"/>
      <c r="F115" s="252"/>
      <c r="G115" s="252"/>
      <c r="H115" s="252"/>
      <c r="I115" s="252"/>
      <c r="J115" s="252"/>
      <c r="K115" s="8"/>
      <c r="L115" s="1270"/>
      <c r="M115" s="1271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ht="15.75" customHeight="1">
      <c r="A116" s="252"/>
      <c r="B116" s="252"/>
      <c r="C116" s="252"/>
      <c r="D116" s="252"/>
      <c r="E116" s="259"/>
      <c r="F116" s="252"/>
      <c r="G116" s="252"/>
      <c r="H116" s="252"/>
      <c r="I116" s="252"/>
      <c r="J116" s="252"/>
      <c r="K116" s="252"/>
      <c r="L116" s="1216"/>
      <c r="M116" s="1217"/>
      <c r="N116" s="252"/>
    </row>
    <row r="117" ht="15.75" customHeight="1">
      <c r="E117" s="259"/>
      <c r="F117" s="252"/>
      <c r="G117" s="252"/>
      <c r="H117" s="252"/>
      <c r="I117" s="252"/>
      <c r="J117" s="252"/>
      <c r="K117" s="252"/>
      <c r="L117" s="1216"/>
      <c r="M117" s="1217"/>
      <c r="N117" s="252"/>
    </row>
    <row r="118" ht="15.75" customHeight="1">
      <c r="E118" s="259"/>
      <c r="F118" s="252"/>
      <c r="G118" s="252"/>
      <c r="H118" s="252"/>
      <c r="I118" s="252"/>
      <c r="J118" s="252"/>
      <c r="K118" s="252"/>
      <c r="L118" s="1216"/>
      <c r="M118" s="1217"/>
      <c r="N118" s="252"/>
    </row>
    <row r="119" ht="15.75" customHeight="1">
      <c r="B119" s="5" t="s">
        <v>1083</v>
      </c>
      <c r="D119" s="5" t="s">
        <v>323</v>
      </c>
      <c r="H119" s="8" t="s">
        <v>324</v>
      </c>
      <c r="I119" s="5" t="s">
        <v>643</v>
      </c>
      <c r="K119" s="252"/>
      <c r="L119" s="1216"/>
      <c r="M119" s="1217"/>
      <c r="N119" s="252"/>
    </row>
    <row r="120" ht="15.75" customHeight="1">
      <c r="B120" s="1188" t="s">
        <v>1084</v>
      </c>
      <c r="C120" s="1188"/>
      <c r="D120" s="3" t="s">
        <v>326</v>
      </c>
      <c r="H120" s="2" t="s">
        <v>327</v>
      </c>
      <c r="I120" s="3" t="s">
        <v>327</v>
      </c>
      <c r="K120" s="252"/>
      <c r="L120" s="1216"/>
      <c r="M120" s="1217"/>
      <c r="N120" s="252"/>
    </row>
    <row r="121" ht="15.75" customHeight="1">
      <c r="E121" s="259"/>
      <c r="F121" s="252"/>
      <c r="G121" s="252"/>
      <c r="H121" s="252"/>
      <c r="I121" s="252"/>
      <c r="J121" s="252"/>
      <c r="K121" s="252"/>
      <c r="L121" s="1216"/>
      <c r="M121" s="1217"/>
      <c r="N121" s="252"/>
    </row>
    <row r="122" ht="15.75" customHeight="1">
      <c r="E122" s="259"/>
      <c r="F122" s="252"/>
      <c r="G122" s="252"/>
      <c r="H122" s="252"/>
      <c r="I122" s="252"/>
      <c r="J122" s="252"/>
      <c r="K122" s="252"/>
      <c r="L122" s="1216"/>
      <c r="M122" s="1217"/>
      <c r="N122" s="252"/>
    </row>
    <row r="123" ht="15.75" customHeight="1">
      <c r="E123" s="259"/>
      <c r="F123" s="252"/>
      <c r="G123" s="252"/>
      <c r="H123" s="252"/>
      <c r="I123" s="252"/>
      <c r="J123" s="252"/>
      <c r="K123" s="252"/>
      <c r="L123" s="1216"/>
      <c r="M123" s="1217"/>
      <c r="N123" s="252"/>
    </row>
    <row r="124" ht="15.75" customHeight="1">
      <c r="E124" s="259"/>
      <c r="F124" s="252"/>
      <c r="G124" s="252"/>
      <c r="H124" s="252"/>
      <c r="I124" s="252"/>
      <c r="J124" s="252"/>
      <c r="K124" s="252"/>
      <c r="L124" s="1216"/>
      <c r="M124" s="1217"/>
      <c r="N124" s="252"/>
    </row>
    <row r="125" ht="15.75" customHeight="1">
      <c r="E125" s="259"/>
      <c r="F125" s="252"/>
      <c r="G125" s="252"/>
      <c r="H125" s="252"/>
      <c r="I125" s="252"/>
      <c r="J125" s="252"/>
      <c r="K125" s="252"/>
      <c r="L125" s="1216"/>
      <c r="M125" s="1217"/>
      <c r="N125" s="252"/>
    </row>
    <row r="126" ht="15.75" customHeight="1">
      <c r="E126" s="259"/>
      <c r="F126" s="252"/>
      <c r="G126" s="252"/>
      <c r="H126" s="252"/>
      <c r="I126" s="252"/>
      <c r="J126" s="252"/>
      <c r="K126" s="252"/>
      <c r="L126" s="1216"/>
      <c r="M126" s="1217"/>
      <c r="N126" s="252"/>
    </row>
    <row r="127" ht="15.75" customHeight="1">
      <c r="E127" s="259"/>
      <c r="F127" s="252"/>
      <c r="G127" s="252"/>
      <c r="H127" s="252"/>
      <c r="I127" s="252"/>
      <c r="J127" s="252"/>
      <c r="K127" s="252"/>
      <c r="L127" s="1216"/>
      <c r="M127" s="1217"/>
      <c r="N127" s="252"/>
    </row>
    <row r="128" ht="15.75" customHeight="1">
      <c r="E128" s="259"/>
      <c r="F128" s="252"/>
      <c r="G128" s="252"/>
      <c r="H128" s="252"/>
      <c r="I128" s="252"/>
      <c r="J128" s="252"/>
      <c r="K128" s="252"/>
      <c r="L128" s="1216"/>
      <c r="M128" s="1217"/>
      <c r="N128" s="252"/>
    </row>
    <row r="129" ht="15.75" customHeight="1">
      <c r="E129" s="259"/>
      <c r="F129" s="252"/>
      <c r="G129" s="252"/>
      <c r="H129" s="252"/>
      <c r="I129" s="252"/>
      <c r="J129" s="252"/>
      <c r="K129" s="252"/>
      <c r="L129" s="1216"/>
      <c r="M129" s="1217"/>
      <c r="N129" s="252"/>
    </row>
    <row r="130" ht="15.75" customHeight="1">
      <c r="E130" s="259"/>
      <c r="F130" s="252"/>
      <c r="G130" s="252"/>
      <c r="H130" s="252"/>
      <c r="I130" s="252"/>
      <c r="J130" s="252"/>
      <c r="K130" s="252"/>
      <c r="L130" s="1216"/>
      <c r="M130" s="1217"/>
      <c r="N130" s="252"/>
    </row>
    <row r="131" ht="15.75" customHeight="1">
      <c r="E131" s="259"/>
      <c r="F131" s="252"/>
      <c r="G131" s="252"/>
      <c r="H131" s="252"/>
      <c r="I131" s="252"/>
      <c r="J131" s="252"/>
      <c r="K131" s="252"/>
      <c r="L131" s="1216"/>
      <c r="M131" s="1217"/>
      <c r="N131" s="252"/>
    </row>
    <row r="132" ht="15.75" customHeight="1">
      <c r="E132" s="259"/>
      <c r="F132" s="252"/>
      <c r="G132" s="252"/>
      <c r="H132" s="252"/>
      <c r="I132" s="252"/>
      <c r="J132" s="252"/>
      <c r="K132" s="252"/>
      <c r="L132" s="1216"/>
      <c r="M132" s="1217"/>
      <c r="N132" s="252"/>
    </row>
    <row r="133" ht="15.75" customHeight="1">
      <c r="E133" s="259"/>
      <c r="F133" s="252"/>
      <c r="G133" s="252"/>
      <c r="H133" s="252"/>
      <c r="I133" s="252"/>
      <c r="J133" s="252"/>
      <c r="K133" s="252"/>
      <c r="L133" s="1216"/>
      <c r="M133" s="1217"/>
      <c r="N133" s="252"/>
    </row>
    <row r="134" ht="15.75" customHeight="1">
      <c r="E134" s="259"/>
      <c r="F134" s="252"/>
      <c r="G134" s="252"/>
      <c r="H134" s="252"/>
      <c r="I134" s="252"/>
      <c r="J134" s="252"/>
      <c r="K134" s="252"/>
      <c r="L134" s="1216"/>
      <c r="M134" s="1217"/>
      <c r="N134" s="252"/>
    </row>
    <row r="135" ht="15.75" customHeight="1">
      <c r="E135" s="259"/>
      <c r="F135" s="252"/>
      <c r="G135" s="252"/>
      <c r="H135" s="252"/>
      <c r="I135" s="252"/>
      <c r="J135" s="252"/>
      <c r="K135" s="252"/>
      <c r="L135" s="1216"/>
      <c r="M135" s="1217"/>
      <c r="N135" s="252"/>
    </row>
    <row r="136" ht="15.75" customHeight="1">
      <c r="E136" s="259"/>
      <c r="F136" s="252"/>
      <c r="G136" s="252"/>
      <c r="H136" s="252"/>
      <c r="I136" s="252"/>
      <c r="J136" s="252"/>
      <c r="K136" s="252"/>
      <c r="L136" s="1216"/>
      <c r="M136" s="1217"/>
      <c r="N136" s="252"/>
    </row>
    <row r="137" ht="15.75" customHeight="1">
      <c r="E137" s="259"/>
      <c r="F137" s="252"/>
      <c r="G137" s="252"/>
      <c r="H137" s="252"/>
      <c r="I137" s="252"/>
      <c r="J137" s="252"/>
      <c r="K137" s="252"/>
      <c r="L137" s="1216"/>
      <c r="M137" s="1217"/>
      <c r="N137" s="252"/>
    </row>
    <row r="138" ht="15.75" customHeight="1">
      <c r="E138" s="259"/>
      <c r="F138" s="252"/>
      <c r="G138" s="252"/>
      <c r="H138" s="252"/>
      <c r="I138" s="252"/>
      <c r="J138" s="252"/>
      <c r="K138" s="252"/>
      <c r="L138" s="1216"/>
      <c r="M138" s="1217"/>
      <c r="N138" s="252"/>
    </row>
    <row r="139" ht="15.75" customHeight="1">
      <c r="E139" s="259"/>
      <c r="F139" s="252"/>
      <c r="G139" s="252"/>
      <c r="H139" s="252"/>
      <c r="I139" s="252"/>
      <c r="J139" s="252"/>
      <c r="K139" s="252"/>
      <c r="L139" s="1216"/>
      <c r="M139" s="1217"/>
      <c r="N139" s="252"/>
    </row>
    <row r="140" ht="15.75" customHeight="1">
      <c r="E140" s="259"/>
      <c r="F140" s="252"/>
      <c r="G140" s="252"/>
      <c r="H140" s="252"/>
      <c r="I140" s="252"/>
      <c r="J140" s="252"/>
      <c r="K140" s="252"/>
      <c r="L140" s="1216"/>
      <c r="M140" s="1217"/>
      <c r="N140" s="252"/>
    </row>
    <row r="141" ht="15.75" customHeight="1">
      <c r="E141" s="259"/>
      <c r="F141" s="252"/>
      <c r="G141" s="252"/>
      <c r="H141" s="252"/>
      <c r="I141" s="252"/>
      <c r="J141" s="252"/>
      <c r="K141" s="252"/>
      <c r="L141" s="1216"/>
      <c r="M141" s="1217"/>
      <c r="N141" s="252"/>
    </row>
    <row r="142" ht="15.75" customHeight="1">
      <c r="E142" s="259"/>
      <c r="F142" s="252"/>
      <c r="G142" s="252"/>
      <c r="H142" s="252"/>
      <c r="I142" s="252"/>
      <c r="J142" s="252"/>
      <c r="K142" s="252"/>
      <c r="L142" s="1216"/>
      <c r="M142" s="1217"/>
      <c r="N142" s="252"/>
    </row>
    <row r="143" ht="15.75" customHeight="1">
      <c r="E143" s="259"/>
      <c r="F143" s="252"/>
      <c r="G143" s="252"/>
      <c r="H143" s="252"/>
      <c r="I143" s="252"/>
      <c r="J143" s="252"/>
      <c r="K143" s="252"/>
      <c r="L143" s="1216"/>
      <c r="M143" s="1217"/>
      <c r="N143" s="252"/>
    </row>
    <row r="144" ht="15.75" customHeight="1">
      <c r="E144" s="259"/>
      <c r="F144" s="252"/>
      <c r="G144" s="252"/>
      <c r="H144" s="252"/>
      <c r="I144" s="252"/>
      <c r="J144" s="252"/>
      <c r="K144" s="252"/>
      <c r="L144" s="1216"/>
      <c r="M144" s="1217"/>
      <c r="N144" s="252"/>
    </row>
    <row r="145" ht="15.75" customHeight="1">
      <c r="E145" s="259"/>
      <c r="F145" s="252"/>
      <c r="G145" s="252"/>
      <c r="H145" s="252"/>
      <c r="I145" s="252"/>
      <c r="J145" s="252"/>
      <c r="K145" s="252"/>
      <c r="L145" s="1216"/>
      <c r="M145" s="1217"/>
      <c r="N145" s="252"/>
    </row>
    <row r="146" ht="15.75" customHeight="1">
      <c r="E146" s="259"/>
      <c r="F146" s="252"/>
      <c r="G146" s="252"/>
      <c r="H146" s="252"/>
      <c r="I146" s="252"/>
      <c r="J146" s="252"/>
      <c r="K146" s="252"/>
      <c r="L146" s="1216"/>
      <c r="M146" s="1217"/>
      <c r="N146" s="252"/>
    </row>
    <row r="147" ht="15.75" customHeight="1">
      <c r="E147" s="259"/>
      <c r="F147" s="252"/>
      <c r="G147" s="252"/>
      <c r="H147" s="252"/>
      <c r="I147" s="252"/>
      <c r="J147" s="252"/>
      <c r="K147" s="252"/>
      <c r="L147" s="1216"/>
      <c r="M147" s="1217"/>
      <c r="N147" s="252"/>
    </row>
    <row r="148" ht="15.75" customHeight="1">
      <c r="E148" s="259"/>
      <c r="F148" s="252"/>
      <c r="G148" s="252"/>
      <c r="H148" s="252"/>
      <c r="I148" s="252"/>
      <c r="J148" s="252"/>
      <c r="K148" s="252"/>
      <c r="L148" s="1216"/>
      <c r="M148" s="1217"/>
      <c r="N148" s="252"/>
    </row>
    <row r="149" ht="15.75" customHeight="1">
      <c r="E149" s="259"/>
      <c r="F149" s="252"/>
      <c r="G149" s="252"/>
      <c r="H149" s="252"/>
      <c r="I149" s="252"/>
      <c r="J149" s="252"/>
      <c r="K149" s="252"/>
      <c r="L149" s="1216"/>
      <c r="M149" s="1217"/>
      <c r="N149" s="252"/>
    </row>
    <row r="150" ht="15.75" customHeight="1">
      <c r="E150" s="259"/>
      <c r="F150" s="252"/>
      <c r="G150" s="252"/>
      <c r="H150" s="252"/>
      <c r="I150" s="252"/>
      <c r="J150" s="252"/>
      <c r="K150" s="252"/>
      <c r="L150" s="1216"/>
      <c r="M150" s="1217"/>
      <c r="N150" s="252"/>
    </row>
    <row r="151" ht="15.75" customHeight="1">
      <c r="E151" s="259"/>
      <c r="F151" s="252"/>
      <c r="G151" s="252"/>
      <c r="H151" s="252"/>
      <c r="I151" s="252"/>
      <c r="J151" s="252"/>
      <c r="K151" s="252"/>
      <c r="L151" s="1216"/>
      <c r="M151" s="1217"/>
      <c r="N151" s="252"/>
    </row>
    <row r="152" ht="15.75" customHeight="1">
      <c r="E152" s="259"/>
      <c r="F152" s="252"/>
      <c r="G152" s="252"/>
      <c r="H152" s="252"/>
      <c r="I152" s="252"/>
      <c r="J152" s="252"/>
      <c r="K152" s="252"/>
      <c r="L152" s="1216"/>
      <c r="M152" s="1217"/>
      <c r="N152" s="252"/>
    </row>
    <row r="153" ht="15.75" customHeight="1">
      <c r="B153" s="1272" t="s">
        <v>1085</v>
      </c>
      <c r="E153" s="259"/>
      <c r="F153" s="252"/>
      <c r="G153" s="252"/>
      <c r="H153" s="252"/>
      <c r="I153" s="252"/>
      <c r="J153" s="252"/>
      <c r="K153" s="252"/>
      <c r="L153" s="1216"/>
      <c r="M153" s="1217"/>
      <c r="N153" s="252"/>
    </row>
    <row r="154" ht="15.75" customHeight="1">
      <c r="A154" s="252"/>
      <c r="B154" s="252" t="s">
        <v>1086</v>
      </c>
      <c r="C154" s="252"/>
      <c r="D154" s="252"/>
      <c r="E154" s="259"/>
      <c r="F154" s="252"/>
      <c r="G154" s="252"/>
      <c r="H154" s="252"/>
      <c r="I154" s="252"/>
      <c r="J154" s="252"/>
      <c r="K154" s="252"/>
      <c r="L154" s="1216"/>
      <c r="M154" s="1217"/>
      <c r="N154" s="252"/>
    </row>
    <row r="155" ht="15.75" customHeight="1">
      <c r="A155" s="300"/>
      <c r="B155" s="252" t="s">
        <v>1087</v>
      </c>
      <c r="C155" s="252"/>
      <c r="D155" s="252"/>
      <c r="E155" s="1273" t="s">
        <v>462</v>
      </c>
      <c r="F155" s="316">
        <v>0.0</v>
      </c>
      <c r="G155" s="316">
        <v>0.0</v>
      </c>
      <c r="H155" s="316">
        <v>0.0</v>
      </c>
      <c r="I155" s="316">
        <v>0.0</v>
      </c>
      <c r="J155" s="316">
        <v>500000.0</v>
      </c>
      <c r="K155" s="316"/>
      <c r="L155" s="1216"/>
      <c r="M155" s="1217"/>
      <c r="N155" s="252"/>
    </row>
    <row r="156" ht="15.75" customHeight="1">
      <c r="A156" s="300"/>
      <c r="B156" s="252" t="s">
        <v>1088</v>
      </c>
      <c r="C156" s="252"/>
      <c r="D156" s="252"/>
      <c r="E156" s="259"/>
      <c r="F156" s="316"/>
      <c r="G156" s="316"/>
      <c r="H156" s="316"/>
      <c r="I156" s="316"/>
      <c r="J156" s="316"/>
      <c r="K156" s="316"/>
      <c r="L156" s="1216"/>
      <c r="M156" s="1217"/>
      <c r="N156" s="252"/>
    </row>
    <row r="157" ht="15.75" customHeight="1">
      <c r="A157" s="300"/>
      <c r="B157" s="252" t="s">
        <v>1089</v>
      </c>
      <c r="C157" s="252"/>
      <c r="D157" s="252"/>
      <c r="E157" s="1273" t="s">
        <v>462</v>
      </c>
      <c r="F157" s="316">
        <v>0.0</v>
      </c>
      <c r="G157" s="316">
        <v>0.0</v>
      </c>
      <c r="H157" s="316">
        <v>0.0</v>
      </c>
      <c r="I157" s="316">
        <v>0.0</v>
      </c>
      <c r="J157" s="316">
        <v>1421000.0</v>
      </c>
      <c r="K157" s="316"/>
      <c r="L157" s="1216"/>
      <c r="M157" s="1217"/>
      <c r="N157" s="252"/>
    </row>
    <row r="158" ht="15.75" customHeight="1">
      <c r="A158" s="301"/>
      <c r="B158" s="301"/>
      <c r="C158" s="301"/>
      <c r="D158" s="301"/>
      <c r="E158" s="301"/>
      <c r="F158" s="316"/>
      <c r="G158" s="316"/>
      <c r="H158" s="316"/>
      <c r="I158" s="316"/>
      <c r="J158" s="316"/>
      <c r="K158" s="316"/>
      <c r="L158" s="1216"/>
      <c r="M158" s="1217"/>
      <c r="N158" s="252"/>
    </row>
    <row r="159" ht="15.75" customHeight="1">
      <c r="A159" s="252"/>
      <c r="B159" s="252"/>
      <c r="C159" s="252"/>
      <c r="D159" s="252"/>
      <c r="E159" s="259"/>
      <c r="F159" s="316"/>
      <c r="G159" s="316"/>
      <c r="H159" s="316"/>
      <c r="I159" s="316"/>
      <c r="J159" s="316"/>
      <c r="K159" s="316"/>
      <c r="L159" s="1216"/>
      <c r="M159" s="1217"/>
      <c r="N159" s="252"/>
    </row>
    <row r="160" ht="15.75" customHeight="1">
      <c r="A160" s="252"/>
      <c r="B160" s="1272" t="s">
        <v>1090</v>
      </c>
      <c r="C160" s="301"/>
      <c r="D160" s="301"/>
      <c r="F160" s="316"/>
      <c r="G160" s="316"/>
      <c r="H160" s="316"/>
      <c r="I160" s="316"/>
      <c r="J160" s="316"/>
      <c r="K160" s="316"/>
      <c r="L160" s="1216"/>
      <c r="M160" s="1217"/>
      <c r="N160" s="252"/>
    </row>
    <row r="161" ht="15.75" customHeight="1">
      <c r="A161" s="252"/>
      <c r="B161" s="252" t="s">
        <v>1091</v>
      </c>
      <c r="C161" s="252"/>
      <c r="D161" s="916" t="s">
        <v>468</v>
      </c>
      <c r="F161" s="316">
        <v>0.0</v>
      </c>
      <c r="G161" s="316">
        <v>0.0</v>
      </c>
      <c r="H161" s="316">
        <v>0.0</v>
      </c>
      <c r="I161" s="316">
        <v>0.0</v>
      </c>
      <c r="J161" s="316">
        <v>500000.0</v>
      </c>
      <c r="K161" s="316"/>
      <c r="L161" s="1216"/>
      <c r="M161" s="1217"/>
      <c r="N161" s="252"/>
    </row>
    <row r="162" ht="15.75" customHeight="1">
      <c r="A162" s="301"/>
      <c r="B162" s="301" t="s">
        <v>858</v>
      </c>
      <c r="C162" s="301"/>
      <c r="D162" s="301"/>
      <c r="E162" s="1274" t="s">
        <v>468</v>
      </c>
      <c r="F162" s="316">
        <v>0.0</v>
      </c>
      <c r="G162" s="316">
        <v>0.0</v>
      </c>
      <c r="H162" s="316">
        <v>0.0</v>
      </c>
      <c r="I162" s="316">
        <v>0.0</v>
      </c>
      <c r="J162" s="316">
        <v>1500000.0</v>
      </c>
      <c r="K162" s="316"/>
      <c r="L162" s="1216"/>
      <c r="M162" s="1217"/>
      <c r="N162" s="252"/>
    </row>
    <row r="163" ht="15.75" customHeight="1">
      <c r="A163" s="301"/>
      <c r="B163" s="300" t="s">
        <v>1092</v>
      </c>
      <c r="C163" s="252"/>
      <c r="D163" s="300"/>
      <c r="E163" s="259"/>
      <c r="F163" s="316"/>
      <c r="G163" s="316"/>
      <c r="H163" s="316"/>
      <c r="I163" s="316"/>
      <c r="J163" s="316"/>
      <c r="K163" s="316"/>
      <c r="L163" s="1216"/>
      <c r="M163" s="1217"/>
      <c r="N163" s="252"/>
    </row>
    <row r="164" ht="15.75" customHeight="1">
      <c r="A164" s="252"/>
      <c r="B164" s="252" t="s">
        <v>1093</v>
      </c>
      <c r="C164" s="252"/>
      <c r="D164" s="252"/>
      <c r="E164" s="1274" t="s">
        <v>468</v>
      </c>
      <c r="F164" s="316">
        <v>0.0</v>
      </c>
      <c r="G164" s="316">
        <v>0.0</v>
      </c>
      <c r="H164" s="316">
        <v>0.0</v>
      </c>
      <c r="I164" s="316">
        <v>0.0</v>
      </c>
      <c r="J164" s="316">
        <v>500000.0</v>
      </c>
      <c r="K164" s="316"/>
      <c r="L164" s="1216"/>
      <c r="M164" s="1217"/>
      <c r="N164" s="252"/>
    </row>
    <row r="165" ht="15.75" customHeight="1">
      <c r="A165" s="252"/>
      <c r="B165" s="252"/>
      <c r="C165" s="252"/>
      <c r="D165" s="252"/>
      <c r="E165" s="259"/>
      <c r="F165" s="316"/>
      <c r="G165" s="316"/>
      <c r="H165" s="316"/>
      <c r="I165" s="316"/>
      <c r="J165" s="316"/>
      <c r="K165" s="316"/>
      <c r="L165" s="1216"/>
      <c r="M165" s="1217"/>
      <c r="N165" s="252"/>
    </row>
    <row r="166" ht="15.75" customHeight="1">
      <c r="A166" s="252"/>
      <c r="B166" s="252"/>
      <c r="C166" s="252"/>
      <c r="D166" s="252"/>
      <c r="E166" s="259"/>
      <c r="F166" s="316"/>
      <c r="G166" s="316"/>
      <c r="H166" s="316"/>
      <c r="I166" s="316"/>
      <c r="J166" s="316"/>
      <c r="K166" s="316"/>
      <c r="L166" s="1216"/>
      <c r="M166" s="1217"/>
      <c r="N166" s="252"/>
    </row>
    <row r="167" ht="15.75" customHeight="1">
      <c r="A167" s="252"/>
      <c r="B167" s="252"/>
      <c r="C167" s="301"/>
      <c r="D167" s="252"/>
      <c r="E167" s="259"/>
      <c r="F167" s="316"/>
      <c r="G167" s="316"/>
      <c r="H167" s="316"/>
      <c r="I167" s="316"/>
      <c r="J167" s="316"/>
      <c r="K167" s="316"/>
      <c r="L167" s="1216"/>
      <c r="M167" s="1217"/>
      <c r="N167" s="252"/>
    </row>
    <row r="168" ht="15.75" customHeight="1">
      <c r="A168" s="252"/>
      <c r="B168" s="252"/>
      <c r="C168" s="301"/>
      <c r="D168" s="252"/>
      <c r="E168" s="259"/>
      <c r="F168" s="316"/>
      <c r="G168" s="316"/>
      <c r="H168" s="316"/>
      <c r="I168" s="316"/>
      <c r="J168" s="316"/>
      <c r="K168" s="316"/>
      <c r="L168" s="1216"/>
      <c r="M168" s="1217"/>
      <c r="N168" s="252"/>
    </row>
    <row r="169" ht="15.75" customHeight="1">
      <c r="A169" s="252"/>
      <c r="B169" s="252"/>
      <c r="C169" s="252"/>
      <c r="D169" s="252"/>
      <c r="E169" s="259"/>
      <c r="F169" s="316"/>
      <c r="G169" s="316"/>
      <c r="H169" s="316"/>
      <c r="I169" s="316"/>
      <c r="J169" s="316"/>
      <c r="K169" s="316"/>
      <c r="L169" s="1216"/>
      <c r="M169" s="1217"/>
      <c r="N169" s="252"/>
    </row>
    <row r="170" ht="15.75" customHeight="1">
      <c r="A170" s="252"/>
      <c r="B170" s="252"/>
      <c r="C170" s="252"/>
      <c r="D170" s="252"/>
      <c r="E170" s="259"/>
      <c r="F170" s="316"/>
      <c r="G170" s="316"/>
      <c r="H170" s="316"/>
      <c r="I170" s="316"/>
      <c r="J170" s="316"/>
      <c r="K170" s="316"/>
      <c r="L170" s="1216"/>
      <c r="M170" s="1217"/>
      <c r="N170" s="252"/>
    </row>
    <row r="171" ht="15.75" customHeight="1">
      <c r="A171" s="301"/>
      <c r="B171" s="301"/>
      <c r="C171" s="301"/>
      <c r="D171" s="301"/>
      <c r="E171" s="301"/>
      <c r="F171" s="316"/>
      <c r="G171" s="316"/>
      <c r="H171" s="316"/>
      <c r="I171" s="316"/>
      <c r="J171" s="879"/>
      <c r="K171" s="879"/>
      <c r="L171" s="1235"/>
      <c r="M171" s="1217"/>
      <c r="N171" s="252"/>
    </row>
    <row r="172" ht="15.75" customHeight="1">
      <c r="A172" s="252"/>
      <c r="B172" s="252"/>
      <c r="C172" s="252"/>
      <c r="D172" s="486"/>
      <c r="E172" s="259"/>
      <c r="F172" s="316"/>
      <c r="G172" s="316"/>
      <c r="H172" s="316"/>
      <c r="I172" s="316"/>
      <c r="J172" s="316"/>
      <c r="K172" s="316"/>
      <c r="L172" s="1216"/>
      <c r="M172" s="1217"/>
      <c r="N172" s="252"/>
    </row>
    <row r="173" ht="15.75" customHeight="1">
      <c r="A173" s="252"/>
      <c r="B173" s="252"/>
      <c r="C173" s="252"/>
      <c r="D173" s="252"/>
      <c r="E173" s="259"/>
      <c r="F173" s="316"/>
      <c r="G173" s="316"/>
      <c r="H173" s="316"/>
      <c r="I173" s="316"/>
      <c r="J173" s="316"/>
      <c r="K173" s="316"/>
      <c r="L173" s="1216"/>
      <c r="M173" s="1217"/>
      <c r="N173" s="252"/>
    </row>
    <row r="174" ht="15.75" customHeight="1">
      <c r="A174" s="252"/>
      <c r="B174" s="252"/>
      <c r="C174" s="252"/>
      <c r="D174" s="252"/>
      <c r="E174" s="259"/>
      <c r="F174" s="316"/>
      <c r="G174" s="316"/>
      <c r="H174" s="316"/>
      <c r="I174" s="316"/>
      <c r="J174" s="316"/>
      <c r="K174" s="316"/>
      <c r="L174" s="1216"/>
      <c r="M174" s="1217"/>
      <c r="N174" s="252"/>
    </row>
    <row r="175" ht="15.75" customHeight="1">
      <c r="A175" s="252"/>
      <c r="B175" s="252"/>
      <c r="C175" s="252"/>
      <c r="D175" s="252"/>
      <c r="E175" s="259"/>
      <c r="F175" s="316"/>
      <c r="G175" s="316"/>
      <c r="H175" s="316"/>
      <c r="I175" s="316"/>
      <c r="J175" s="316"/>
      <c r="K175" s="316"/>
      <c r="L175" s="1216"/>
      <c r="M175" s="1217"/>
      <c r="N175" s="252"/>
    </row>
    <row r="176" ht="15.75" customHeight="1">
      <c r="A176" s="252"/>
      <c r="B176" s="252"/>
      <c r="C176" s="252"/>
      <c r="D176" s="252"/>
      <c r="E176" s="259"/>
      <c r="F176" s="316"/>
      <c r="G176" s="316"/>
      <c r="H176" s="316"/>
      <c r="I176" s="316"/>
      <c r="J176" s="316"/>
      <c r="K176" s="316"/>
      <c r="L176" s="1216"/>
      <c r="M176" s="1217"/>
      <c r="N176" s="252"/>
    </row>
    <row r="177" ht="15.75" customHeight="1">
      <c r="A177" s="252"/>
      <c r="B177" s="252"/>
      <c r="C177" s="301"/>
      <c r="D177" s="252"/>
      <c r="E177" s="259"/>
      <c r="F177" s="252"/>
      <c r="G177" s="252"/>
      <c r="H177" s="252"/>
      <c r="I177" s="252"/>
      <c r="J177" s="252"/>
      <c r="K177" s="252"/>
      <c r="L177" s="1216"/>
      <c r="M177" s="1217"/>
      <c r="N177" s="252"/>
    </row>
    <row r="178" ht="15.75" customHeight="1">
      <c r="A178" s="252"/>
      <c r="B178" s="252"/>
      <c r="C178" s="301"/>
      <c r="D178" s="252"/>
      <c r="E178" s="259"/>
      <c r="F178" s="252"/>
      <c r="G178" s="302"/>
      <c r="H178" s="302"/>
      <c r="I178" s="302"/>
      <c r="J178" s="252"/>
      <c r="K178" s="252"/>
      <c r="L178" s="1216"/>
      <c r="M178" s="1217"/>
      <c r="N178" s="252"/>
    </row>
    <row r="179" ht="15.75" customHeight="1">
      <c r="A179" s="252"/>
      <c r="B179" s="252"/>
      <c r="C179" s="252"/>
      <c r="D179" s="252"/>
      <c r="E179" s="259"/>
      <c r="F179" s="252"/>
      <c r="G179" s="252"/>
      <c r="H179" s="252"/>
      <c r="I179" s="252"/>
      <c r="J179" s="252"/>
      <c r="K179" s="252"/>
      <c r="L179" s="1216"/>
      <c r="M179" s="1217"/>
      <c r="N179" s="252"/>
    </row>
    <row r="180" ht="15.75" customHeight="1">
      <c r="A180" s="252"/>
      <c r="B180" s="252"/>
      <c r="C180" s="252"/>
      <c r="D180" s="252"/>
      <c r="E180" s="259"/>
      <c r="F180" s="252"/>
      <c r="G180" s="252"/>
      <c r="H180" s="252"/>
      <c r="I180" s="252"/>
      <c r="J180" s="252"/>
      <c r="K180" s="252"/>
      <c r="L180" s="1216"/>
      <c r="M180" s="1217"/>
      <c r="N180" s="252"/>
    </row>
    <row r="181" ht="15.75" customHeight="1">
      <c r="A181" s="252"/>
      <c r="B181" s="252"/>
      <c r="C181" s="252"/>
      <c r="D181" s="252"/>
      <c r="E181" s="259"/>
      <c r="F181" s="252"/>
      <c r="G181" s="252"/>
      <c r="H181" s="252"/>
      <c r="I181" s="252"/>
      <c r="J181" s="252"/>
      <c r="K181" s="252"/>
      <c r="L181" s="1216"/>
      <c r="M181" s="1217"/>
      <c r="N181" s="252"/>
    </row>
    <row r="182" ht="15.75" customHeight="1">
      <c r="A182" s="252"/>
      <c r="B182" s="252"/>
      <c r="C182" s="252"/>
      <c r="D182" s="252"/>
      <c r="E182" s="259"/>
      <c r="F182" s="252"/>
      <c r="G182" s="252"/>
      <c r="H182" s="252"/>
      <c r="I182" s="252"/>
      <c r="J182" s="252"/>
      <c r="K182" s="252"/>
      <c r="L182" s="1216"/>
      <c r="M182" s="1217"/>
      <c r="N182" s="252"/>
    </row>
    <row r="183" ht="15.75" customHeight="1">
      <c r="A183" s="252"/>
      <c r="B183" s="252"/>
      <c r="C183" s="252"/>
      <c r="D183" s="252"/>
      <c r="E183" s="259"/>
      <c r="F183" s="252"/>
      <c r="G183" s="252"/>
      <c r="H183" s="252"/>
      <c r="I183" s="252"/>
      <c r="J183" s="252"/>
      <c r="K183" s="252"/>
      <c r="L183" s="1216"/>
      <c r="M183" s="1217"/>
      <c r="N183" s="252"/>
    </row>
    <row r="184" ht="15.75" customHeight="1">
      <c r="A184" s="252"/>
      <c r="B184" s="252"/>
      <c r="C184" s="252"/>
      <c r="D184" s="252"/>
      <c r="E184" s="259"/>
      <c r="F184" s="252"/>
      <c r="G184" s="252"/>
      <c r="H184" s="252"/>
      <c r="I184" s="252"/>
      <c r="J184" s="252"/>
      <c r="K184" s="252"/>
      <c r="L184" s="1216"/>
      <c r="M184" s="1217"/>
      <c r="N184" s="252"/>
    </row>
    <row r="185" ht="15.75" customHeight="1">
      <c r="A185" s="252"/>
      <c r="B185" s="252"/>
      <c r="C185" s="252"/>
      <c r="D185" s="252"/>
      <c r="E185" s="259"/>
      <c r="F185" s="252"/>
      <c r="G185" s="252"/>
      <c r="H185" s="252"/>
      <c r="I185" s="252"/>
      <c r="J185" s="252"/>
      <c r="K185" s="252"/>
      <c r="L185" s="1216"/>
      <c r="M185" s="1217"/>
      <c r="N185" s="252"/>
    </row>
    <row r="186" ht="15.75" customHeight="1">
      <c r="A186" s="252"/>
      <c r="B186" s="252"/>
      <c r="C186" s="252"/>
      <c r="D186" s="252"/>
      <c r="E186" s="259"/>
      <c r="F186" s="252"/>
      <c r="G186" s="252"/>
      <c r="H186" s="252"/>
      <c r="I186" s="252"/>
      <c r="J186" s="252"/>
      <c r="K186" s="252"/>
      <c r="L186" s="1216"/>
      <c r="M186" s="1217"/>
      <c r="N186" s="252"/>
    </row>
    <row r="187" ht="15.75" customHeight="1">
      <c r="A187" s="252"/>
      <c r="B187" s="252"/>
      <c r="C187" s="252"/>
      <c r="D187" s="252"/>
      <c r="E187" s="259"/>
      <c r="F187" s="252"/>
      <c r="G187" s="252"/>
      <c r="H187" s="252"/>
      <c r="I187" s="252"/>
      <c r="J187" s="252"/>
      <c r="K187" s="252"/>
      <c r="L187" s="1216"/>
      <c r="M187" s="1217"/>
      <c r="N187" s="252"/>
    </row>
    <row r="188" ht="15.75" customHeight="1">
      <c r="A188" s="252"/>
      <c r="B188" s="252"/>
      <c r="C188" s="252"/>
      <c r="D188" s="252"/>
      <c r="E188" s="259"/>
      <c r="F188" s="252"/>
      <c r="G188" s="252"/>
      <c r="H188" s="252"/>
      <c r="I188" s="252"/>
      <c r="J188" s="252"/>
      <c r="K188" s="252"/>
      <c r="L188" s="1216"/>
      <c r="M188" s="1217"/>
      <c r="N188" s="252"/>
    </row>
    <row r="189" ht="15.75" customHeight="1">
      <c r="A189" s="252"/>
      <c r="B189" s="252"/>
      <c r="C189" s="252"/>
      <c r="D189" s="252"/>
      <c r="E189" s="259"/>
      <c r="F189" s="252"/>
      <c r="G189" s="252"/>
      <c r="H189" s="252"/>
      <c r="I189" s="252"/>
      <c r="J189" s="252"/>
      <c r="K189" s="252"/>
      <c r="L189" s="1216"/>
      <c r="M189" s="1217"/>
      <c r="N189" s="252"/>
    </row>
    <row r="190" ht="15.75" customHeight="1">
      <c r="A190" s="252"/>
      <c r="B190" s="252"/>
      <c r="C190" s="252"/>
      <c r="D190" s="252"/>
      <c r="E190" s="259"/>
      <c r="F190" s="252"/>
      <c r="G190" s="252"/>
      <c r="H190" s="252"/>
      <c r="I190" s="252"/>
      <c r="J190" s="252"/>
      <c r="K190" s="252"/>
      <c r="L190" s="1216"/>
      <c r="M190" s="1217"/>
      <c r="N190" s="252"/>
    </row>
    <row r="191" ht="15.75" customHeight="1">
      <c r="A191" s="252"/>
      <c r="B191" s="252"/>
      <c r="C191" s="252"/>
      <c r="D191" s="252"/>
      <c r="E191" s="259"/>
      <c r="F191" s="252"/>
      <c r="G191" s="252"/>
      <c r="H191" s="252"/>
      <c r="I191" s="252"/>
      <c r="J191" s="252"/>
      <c r="K191" s="252"/>
      <c r="L191" s="1216"/>
      <c r="M191" s="1217"/>
      <c r="N191" s="252"/>
    </row>
    <row r="192" ht="15.75" customHeight="1">
      <c r="A192" s="252"/>
      <c r="B192" s="252"/>
      <c r="C192" s="252"/>
      <c r="D192" s="252"/>
      <c r="E192" s="259"/>
      <c r="F192" s="252"/>
      <c r="G192" s="252"/>
      <c r="H192" s="252"/>
      <c r="I192" s="252"/>
      <c r="J192" s="252"/>
      <c r="K192" s="252"/>
      <c r="L192" s="1216"/>
      <c r="M192" s="1217"/>
      <c r="N192" s="252"/>
    </row>
    <row r="193" ht="15.75" customHeight="1">
      <c r="A193" s="252"/>
      <c r="B193" s="252"/>
      <c r="C193" s="252"/>
      <c r="D193" s="252"/>
      <c r="E193" s="259"/>
      <c r="F193" s="252"/>
      <c r="G193" s="252"/>
      <c r="H193" s="252"/>
      <c r="I193" s="252"/>
      <c r="J193" s="252"/>
      <c r="K193" s="252"/>
      <c r="L193" s="1216"/>
      <c r="M193" s="1217"/>
      <c r="N193" s="252"/>
    </row>
    <row r="194" ht="15.75" customHeight="1">
      <c r="A194" s="252"/>
      <c r="B194" s="252"/>
      <c r="C194" s="252"/>
      <c r="D194" s="252"/>
      <c r="E194" s="259"/>
      <c r="F194" s="252"/>
      <c r="G194" s="252"/>
      <c r="H194" s="252"/>
      <c r="I194" s="252"/>
      <c r="J194" s="252"/>
      <c r="K194" s="252"/>
      <c r="L194" s="1216"/>
      <c r="M194" s="1217"/>
      <c r="N194" s="252"/>
    </row>
    <row r="195" ht="15.75" customHeight="1">
      <c r="A195" s="252"/>
      <c r="B195" s="252"/>
      <c r="C195" s="252"/>
      <c r="D195" s="252"/>
      <c r="E195" s="259"/>
      <c r="F195" s="252"/>
      <c r="G195" s="252"/>
      <c r="H195" s="252"/>
      <c r="I195" s="252"/>
      <c r="J195" s="252"/>
      <c r="K195" s="252"/>
      <c r="L195" s="1216"/>
      <c r="M195" s="1217"/>
      <c r="N195" s="252"/>
    </row>
    <row r="196" ht="15.75" customHeight="1">
      <c r="A196" s="252"/>
      <c r="B196" s="252"/>
      <c r="C196" s="252"/>
      <c r="D196" s="252"/>
      <c r="E196" s="259"/>
      <c r="F196" s="252"/>
      <c r="G196" s="252"/>
      <c r="H196" s="252"/>
      <c r="I196" s="252"/>
      <c r="J196" s="252"/>
      <c r="K196" s="252"/>
      <c r="L196" s="1216"/>
      <c r="M196" s="1217"/>
      <c r="N196" s="252"/>
    </row>
    <row r="197" ht="15.75" customHeight="1">
      <c r="A197" s="252"/>
      <c r="B197" s="252"/>
      <c r="C197" s="252"/>
      <c r="D197" s="252"/>
      <c r="E197" s="259"/>
      <c r="F197" s="252"/>
      <c r="G197" s="252"/>
      <c r="H197" s="252"/>
      <c r="I197" s="252"/>
      <c r="J197" s="252"/>
      <c r="K197" s="252"/>
      <c r="L197" s="1216"/>
      <c r="M197" s="1217"/>
      <c r="N197" s="252"/>
    </row>
    <row r="198" ht="15.75" customHeight="1">
      <c r="A198" s="252"/>
      <c r="B198" s="252"/>
      <c r="C198" s="252"/>
      <c r="D198" s="252"/>
      <c r="E198" s="259"/>
      <c r="F198" s="252"/>
      <c r="G198" s="252"/>
      <c r="H198" s="252"/>
      <c r="I198" s="252"/>
      <c r="J198" s="252"/>
      <c r="K198" s="252"/>
      <c r="L198" s="1216"/>
      <c r="M198" s="1217"/>
      <c r="N198" s="252"/>
    </row>
    <row r="199" ht="15.75" customHeight="1">
      <c r="A199" s="252"/>
      <c r="B199" s="252"/>
      <c r="C199" s="252"/>
      <c r="D199" s="252"/>
      <c r="E199" s="259"/>
      <c r="F199" s="252"/>
      <c r="G199" s="252"/>
      <c r="H199" s="252"/>
      <c r="I199" s="252"/>
      <c r="J199" s="252"/>
      <c r="K199" s="252"/>
      <c r="L199" s="1216"/>
      <c r="M199" s="1217"/>
      <c r="N199" s="252"/>
    </row>
    <row r="200" ht="15.75" customHeight="1">
      <c r="A200" s="252"/>
      <c r="B200" s="252"/>
      <c r="C200" s="252"/>
      <c r="D200" s="252"/>
      <c r="E200" s="259"/>
      <c r="F200" s="252"/>
      <c r="G200" s="252"/>
      <c r="H200" s="252"/>
      <c r="I200" s="252"/>
      <c r="J200" s="252"/>
      <c r="K200" s="252"/>
      <c r="L200" s="1216"/>
      <c r="M200" s="1217"/>
      <c r="N200" s="252"/>
    </row>
    <row r="201" ht="15.75" customHeight="1">
      <c r="E201" s="259"/>
      <c r="F201" s="252"/>
      <c r="G201" s="252"/>
      <c r="H201" s="252"/>
      <c r="I201" s="252"/>
      <c r="L201" s="1216"/>
      <c r="M201" s="1217"/>
      <c r="N201" s="252"/>
    </row>
    <row r="202" ht="15.75" customHeight="1">
      <c r="E202" s="259"/>
      <c r="F202" s="252"/>
      <c r="G202" s="252"/>
      <c r="H202" s="252"/>
      <c r="I202" s="252"/>
      <c r="L202" s="1216"/>
      <c r="M202" s="1217"/>
      <c r="N202" s="252"/>
    </row>
    <row r="203" ht="15.75" customHeight="1">
      <c r="E203" s="259"/>
      <c r="F203" s="252"/>
      <c r="G203" s="252"/>
      <c r="H203" s="252"/>
      <c r="I203" s="252"/>
      <c r="L203" s="1216"/>
      <c r="M203" s="1217"/>
      <c r="N203" s="252"/>
    </row>
    <row r="204" ht="15.75" customHeight="1">
      <c r="E204" s="259"/>
      <c r="F204" s="252"/>
      <c r="G204" s="252"/>
      <c r="H204" s="252"/>
      <c r="I204" s="252"/>
      <c r="L204" s="1216"/>
      <c r="M204" s="1217"/>
      <c r="N204" s="252"/>
    </row>
    <row r="205" ht="15.75" customHeight="1">
      <c r="E205" s="259"/>
      <c r="F205" s="252"/>
      <c r="G205" s="252"/>
      <c r="H205" s="252"/>
      <c r="I205" s="252"/>
      <c r="L205" s="1216"/>
      <c r="M205" s="1217"/>
      <c r="N205" s="252"/>
    </row>
    <row r="206" ht="15.75" customHeight="1">
      <c r="E206" s="259"/>
      <c r="F206" s="252"/>
      <c r="G206" s="252"/>
      <c r="H206" s="252"/>
      <c r="I206" s="252"/>
      <c r="L206" s="1216"/>
      <c r="M206" s="1217"/>
      <c r="N206" s="252"/>
    </row>
    <row r="207" ht="15.75" customHeight="1">
      <c r="E207" s="259"/>
      <c r="F207" s="252"/>
      <c r="G207" s="252"/>
      <c r="H207" s="252"/>
      <c r="I207" s="252"/>
      <c r="L207" s="1216"/>
      <c r="M207" s="1217"/>
      <c r="N207" s="252"/>
    </row>
    <row r="208" ht="15.75" customHeight="1">
      <c r="E208" s="259"/>
      <c r="F208" s="252"/>
      <c r="G208" s="252"/>
      <c r="H208" s="252"/>
      <c r="I208" s="252"/>
      <c r="L208" s="1216"/>
      <c r="M208" s="1217"/>
      <c r="N208" s="252"/>
    </row>
    <row r="209" ht="15.75" customHeight="1">
      <c r="E209" s="259"/>
      <c r="F209" s="252"/>
      <c r="G209" s="252"/>
      <c r="H209" s="252"/>
      <c r="I209" s="252"/>
      <c r="L209" s="1216"/>
      <c r="M209" s="1217"/>
      <c r="N209" s="252"/>
    </row>
    <row r="210" ht="15.75" customHeight="1">
      <c r="E210" s="259"/>
      <c r="F210" s="252"/>
      <c r="G210" s="252"/>
      <c r="H210" s="252"/>
      <c r="I210" s="252"/>
      <c r="L210" s="1216"/>
      <c r="M210" s="1217"/>
      <c r="N210" s="252"/>
    </row>
    <row r="211" ht="15.75" customHeight="1">
      <c r="E211" s="259"/>
      <c r="F211" s="252"/>
      <c r="G211" s="252"/>
      <c r="H211" s="252"/>
      <c r="I211" s="252"/>
      <c r="L211" s="1216"/>
      <c r="M211" s="1217"/>
      <c r="N211" s="252"/>
    </row>
    <row r="212" ht="15.75" customHeight="1">
      <c r="E212" s="259"/>
      <c r="F212" s="252"/>
      <c r="G212" s="252"/>
      <c r="H212" s="252"/>
      <c r="I212" s="252"/>
      <c r="L212" s="1216"/>
      <c r="M212" s="1217"/>
      <c r="N212" s="252"/>
    </row>
    <row r="213" ht="15.75" customHeight="1">
      <c r="E213" s="259"/>
      <c r="F213" s="252"/>
      <c r="G213" s="252"/>
      <c r="H213" s="252"/>
      <c r="I213" s="252"/>
      <c r="L213" s="1216"/>
      <c r="M213" s="1217"/>
      <c r="N213" s="252"/>
    </row>
    <row r="214" ht="15.75" customHeight="1">
      <c r="E214" s="259"/>
      <c r="F214" s="252"/>
      <c r="G214" s="252"/>
      <c r="H214" s="252"/>
      <c r="I214" s="252"/>
      <c r="L214" s="1216"/>
      <c r="M214" s="1217"/>
      <c r="N214" s="252"/>
    </row>
    <row r="215" ht="15.75" customHeight="1">
      <c r="E215" s="259"/>
      <c r="F215" s="252"/>
      <c r="G215" s="252"/>
      <c r="H215" s="252"/>
      <c r="I215" s="252"/>
      <c r="L215" s="1216"/>
      <c r="M215" s="1217"/>
      <c r="N215" s="252"/>
    </row>
    <row r="216" ht="15.75" customHeight="1">
      <c r="E216" s="259"/>
      <c r="F216" s="252"/>
      <c r="G216" s="252"/>
      <c r="H216" s="252"/>
      <c r="I216" s="252"/>
      <c r="L216" s="1216"/>
      <c r="M216" s="1217"/>
      <c r="N216" s="252"/>
    </row>
    <row r="217" ht="15.75" customHeight="1">
      <c r="E217" s="259"/>
      <c r="F217" s="252"/>
      <c r="G217" s="252"/>
      <c r="H217" s="252"/>
      <c r="I217" s="252"/>
      <c r="L217" s="1216"/>
      <c r="M217" s="1217"/>
      <c r="N217" s="252"/>
    </row>
    <row r="218" ht="15.75" customHeight="1">
      <c r="E218" s="259"/>
      <c r="F218" s="252"/>
      <c r="G218" s="252"/>
      <c r="H218" s="252"/>
      <c r="I218" s="252"/>
      <c r="L218" s="1216"/>
      <c r="M218" s="1217"/>
      <c r="N218" s="252"/>
    </row>
    <row r="219" ht="15.75" customHeight="1">
      <c r="E219" s="259"/>
      <c r="F219" s="252"/>
      <c r="G219" s="252"/>
      <c r="H219" s="252"/>
      <c r="I219" s="252"/>
      <c r="L219" s="1216"/>
      <c r="M219" s="1217"/>
      <c r="N219" s="252"/>
    </row>
    <row r="220" ht="15.75" customHeight="1">
      <c r="E220" s="259"/>
      <c r="F220" s="252"/>
      <c r="G220" s="252"/>
      <c r="H220" s="252"/>
      <c r="I220" s="252"/>
      <c r="L220" s="1216"/>
      <c r="M220" s="1217"/>
      <c r="N220" s="252"/>
    </row>
    <row r="221" ht="15.75" customHeight="1">
      <c r="E221" s="259"/>
      <c r="F221" s="252"/>
      <c r="G221" s="252"/>
      <c r="H221" s="252"/>
      <c r="I221" s="252"/>
      <c r="L221" s="1216"/>
      <c r="M221" s="1217"/>
      <c r="N221" s="252"/>
    </row>
    <row r="222" ht="15.75" customHeight="1">
      <c r="E222" s="259"/>
      <c r="F222" s="252"/>
      <c r="G222" s="252"/>
      <c r="H222" s="252"/>
      <c r="I222" s="252"/>
      <c r="L222" s="1216"/>
      <c r="M222" s="1217"/>
      <c r="N222" s="252"/>
    </row>
    <row r="223" ht="15.75" customHeight="1">
      <c r="E223" s="259"/>
      <c r="F223" s="252"/>
      <c r="G223" s="252"/>
      <c r="H223" s="252"/>
      <c r="I223" s="252"/>
      <c r="L223" s="1216"/>
      <c r="M223" s="1217"/>
      <c r="N223" s="252"/>
    </row>
    <row r="224" ht="15.75" customHeight="1">
      <c r="E224" s="259"/>
      <c r="F224" s="252"/>
      <c r="G224" s="252"/>
      <c r="H224" s="252"/>
      <c r="I224" s="252"/>
      <c r="L224" s="1216"/>
      <c r="M224" s="1217"/>
      <c r="N224" s="252"/>
    </row>
    <row r="225" ht="15.75" customHeight="1">
      <c r="E225" s="259"/>
      <c r="F225" s="252"/>
      <c r="G225" s="252"/>
      <c r="H225" s="252"/>
      <c r="I225" s="252"/>
      <c r="L225" s="1216"/>
      <c r="M225" s="1217"/>
      <c r="N225" s="252"/>
    </row>
    <row r="226" ht="15.75" customHeight="1">
      <c r="E226" s="259"/>
      <c r="F226" s="252"/>
      <c r="G226" s="252"/>
      <c r="H226" s="252"/>
      <c r="I226" s="252"/>
      <c r="L226" s="1216"/>
      <c r="M226" s="1217"/>
      <c r="N226" s="252"/>
    </row>
    <row r="227" ht="15.75" customHeight="1">
      <c r="E227" s="259"/>
      <c r="F227" s="252"/>
      <c r="G227" s="252"/>
      <c r="H227" s="252"/>
      <c r="I227" s="252"/>
      <c r="L227" s="1216"/>
      <c r="M227" s="1217"/>
      <c r="N227" s="252"/>
    </row>
    <row r="228" ht="15.75" customHeight="1">
      <c r="E228" s="259"/>
      <c r="F228" s="252"/>
      <c r="G228" s="252"/>
      <c r="H228" s="252"/>
      <c r="I228" s="252"/>
      <c r="L228" s="1216"/>
      <c r="M228" s="1217"/>
      <c r="N228" s="252"/>
    </row>
    <row r="229" ht="15.75" customHeight="1">
      <c r="E229" s="259"/>
      <c r="F229" s="252"/>
      <c r="G229" s="252"/>
      <c r="H229" s="252"/>
      <c r="I229" s="252"/>
      <c r="L229" s="1216"/>
      <c r="M229" s="1217"/>
      <c r="N229" s="252"/>
    </row>
    <row r="230" ht="15.75" customHeight="1">
      <c r="E230" s="259"/>
      <c r="F230" s="252"/>
      <c r="G230" s="252"/>
      <c r="H230" s="252"/>
      <c r="I230" s="252"/>
      <c r="L230" s="1216"/>
      <c r="M230" s="1217"/>
      <c r="N230" s="252"/>
    </row>
    <row r="231" ht="15.75" customHeight="1">
      <c r="E231" s="259"/>
      <c r="F231" s="252"/>
      <c r="G231" s="252"/>
      <c r="H231" s="252"/>
      <c r="I231" s="252"/>
      <c r="L231" s="1216"/>
      <c r="M231" s="1217"/>
      <c r="N231" s="252"/>
    </row>
    <row r="232" ht="15.75" customHeight="1">
      <c r="E232" s="259"/>
      <c r="F232" s="252"/>
      <c r="G232" s="252"/>
      <c r="H232" s="252"/>
      <c r="I232" s="252"/>
      <c r="L232" s="1216"/>
      <c r="M232" s="1217"/>
      <c r="N232" s="252"/>
    </row>
    <row r="233" ht="15.75" customHeight="1">
      <c r="E233" s="259"/>
      <c r="F233" s="252"/>
      <c r="G233" s="252"/>
      <c r="H233" s="252"/>
      <c r="I233" s="252"/>
      <c r="L233" s="1216"/>
      <c r="M233" s="1217"/>
      <c r="N233" s="252"/>
    </row>
    <row r="234" ht="15.75" customHeight="1">
      <c r="E234" s="259"/>
      <c r="F234" s="252"/>
      <c r="G234" s="252"/>
      <c r="H234" s="252"/>
      <c r="I234" s="252"/>
      <c r="L234" s="1216"/>
      <c r="M234" s="1217"/>
      <c r="N234" s="252"/>
    </row>
    <row r="235" ht="15.75" customHeight="1">
      <c r="E235" s="259"/>
      <c r="F235" s="252"/>
      <c r="G235" s="252"/>
      <c r="H235" s="252"/>
      <c r="I235" s="252"/>
      <c r="L235" s="1216"/>
      <c r="M235" s="1217"/>
      <c r="N235" s="252"/>
    </row>
    <row r="236" ht="15.75" customHeight="1">
      <c r="E236" s="259"/>
      <c r="F236" s="252"/>
      <c r="G236" s="252"/>
      <c r="H236" s="252"/>
      <c r="I236" s="252"/>
      <c r="L236" s="1216"/>
      <c r="M236" s="1217"/>
      <c r="N236" s="252"/>
    </row>
    <row r="237" ht="15.75" customHeight="1">
      <c r="E237" s="259"/>
      <c r="F237" s="252"/>
      <c r="G237" s="252"/>
      <c r="H237" s="252"/>
      <c r="I237" s="252"/>
      <c r="L237" s="1216"/>
      <c r="M237" s="1217"/>
      <c r="N237" s="252"/>
    </row>
    <row r="238" ht="15.75" customHeight="1">
      <c r="E238" s="259"/>
      <c r="F238" s="252"/>
      <c r="G238" s="252"/>
      <c r="H238" s="252"/>
      <c r="I238" s="252"/>
      <c r="L238" s="1216"/>
      <c r="M238" s="1217"/>
      <c r="N238" s="252"/>
    </row>
    <row r="239" ht="15.75" customHeight="1">
      <c r="E239" s="259"/>
      <c r="F239" s="252"/>
      <c r="G239" s="252"/>
      <c r="H239" s="252"/>
      <c r="I239" s="252"/>
      <c r="L239" s="1216"/>
      <c r="M239" s="1217"/>
      <c r="N239" s="252"/>
    </row>
    <row r="240" ht="15.75" customHeight="1">
      <c r="E240" s="259"/>
      <c r="F240" s="252"/>
      <c r="G240" s="252"/>
      <c r="H240" s="252"/>
      <c r="I240" s="252"/>
      <c r="L240" s="1216"/>
      <c r="M240" s="1217"/>
      <c r="N240" s="252"/>
    </row>
    <row r="241" ht="15.75" customHeight="1">
      <c r="E241" s="259"/>
      <c r="F241" s="252"/>
      <c r="G241" s="252"/>
      <c r="H241" s="252"/>
      <c r="I241" s="252"/>
      <c r="L241" s="1216"/>
      <c r="M241" s="1217"/>
      <c r="N241" s="252"/>
    </row>
    <row r="242" ht="15.75" customHeight="1">
      <c r="E242" s="259"/>
      <c r="F242" s="252"/>
      <c r="G242" s="252"/>
      <c r="H242" s="252"/>
      <c r="I242" s="252"/>
      <c r="L242" s="1216"/>
      <c r="M242" s="1217"/>
      <c r="N242" s="252"/>
    </row>
    <row r="243" ht="15.75" customHeight="1">
      <c r="E243" s="259"/>
      <c r="F243" s="252"/>
      <c r="G243" s="252"/>
      <c r="H243" s="252"/>
      <c r="I243" s="252"/>
      <c r="L243" s="1216"/>
      <c r="M243" s="1217"/>
      <c r="N243" s="252"/>
    </row>
    <row r="244" ht="15.75" customHeight="1">
      <c r="E244" s="259"/>
      <c r="F244" s="252"/>
      <c r="G244" s="252"/>
      <c r="H244" s="252"/>
      <c r="I244" s="252"/>
      <c r="L244" s="1216"/>
      <c r="M244" s="1217"/>
      <c r="N244" s="252"/>
    </row>
    <row r="245" ht="15.75" customHeight="1">
      <c r="E245" s="259"/>
      <c r="F245" s="252"/>
      <c r="G245" s="252"/>
      <c r="H245" s="252"/>
      <c r="I245" s="252"/>
      <c r="L245" s="1216"/>
      <c r="M245" s="1217"/>
      <c r="N245" s="252"/>
    </row>
    <row r="246" ht="15.75" customHeight="1">
      <c r="E246" s="259"/>
      <c r="F246" s="252"/>
      <c r="G246" s="252"/>
      <c r="H246" s="252"/>
      <c r="I246" s="252"/>
      <c r="L246" s="1216"/>
      <c r="M246" s="1217"/>
      <c r="N246" s="252"/>
    </row>
    <row r="247" ht="15.75" customHeight="1">
      <c r="E247" s="259"/>
      <c r="F247" s="252"/>
      <c r="G247" s="252"/>
      <c r="H247" s="252"/>
      <c r="I247" s="252"/>
      <c r="L247" s="1216"/>
      <c r="M247" s="1217"/>
      <c r="N247" s="252"/>
    </row>
    <row r="248" ht="15.75" customHeight="1">
      <c r="E248" s="259"/>
      <c r="F248" s="252"/>
      <c r="G248" s="252"/>
      <c r="H248" s="252"/>
      <c r="I248" s="252"/>
      <c r="L248" s="1216"/>
      <c r="M248" s="1217"/>
      <c r="N248" s="252"/>
    </row>
    <row r="249" ht="15.75" customHeight="1">
      <c r="E249" s="259"/>
      <c r="F249" s="252"/>
      <c r="G249" s="252"/>
      <c r="H249" s="252"/>
      <c r="I249" s="252"/>
      <c r="L249" s="1216"/>
      <c r="M249" s="1217"/>
      <c r="N249" s="252"/>
    </row>
    <row r="250" ht="15.75" customHeight="1">
      <c r="E250" s="259"/>
      <c r="F250" s="252"/>
      <c r="G250" s="252"/>
      <c r="H250" s="252"/>
      <c r="I250" s="252"/>
      <c r="L250" s="1216"/>
      <c r="M250" s="1217"/>
      <c r="N250" s="252"/>
    </row>
    <row r="251" ht="15.75" customHeight="1">
      <c r="E251" s="259"/>
      <c r="F251" s="252"/>
      <c r="G251" s="252"/>
      <c r="H251" s="252"/>
      <c r="I251" s="252"/>
      <c r="L251" s="1216"/>
      <c r="M251" s="1217"/>
      <c r="N251" s="252"/>
    </row>
    <row r="252" ht="15.75" customHeight="1">
      <c r="E252" s="259"/>
      <c r="F252" s="252"/>
      <c r="G252" s="252"/>
      <c r="H252" s="252"/>
      <c r="I252" s="252"/>
      <c r="L252" s="1216"/>
      <c r="M252" s="1217"/>
      <c r="N252" s="252"/>
    </row>
    <row r="253" ht="15.75" customHeight="1">
      <c r="E253" s="259"/>
      <c r="F253" s="252"/>
      <c r="G253" s="252"/>
      <c r="H253" s="252"/>
      <c r="I253" s="252"/>
      <c r="L253" s="1216"/>
      <c r="M253" s="1217"/>
      <c r="N253" s="252"/>
    </row>
    <row r="254" ht="15.75" customHeight="1">
      <c r="E254" s="259"/>
      <c r="F254" s="252"/>
      <c r="G254" s="252"/>
      <c r="H254" s="252"/>
      <c r="I254" s="252"/>
      <c r="L254" s="1216"/>
      <c r="M254" s="1217"/>
      <c r="N254" s="252"/>
    </row>
    <row r="255" ht="15.75" customHeight="1">
      <c r="E255" s="259"/>
      <c r="F255" s="252"/>
      <c r="G255" s="252"/>
      <c r="H255" s="252"/>
      <c r="I255" s="252"/>
      <c r="L255" s="1216"/>
      <c r="M255" s="1217"/>
      <c r="N255" s="252"/>
    </row>
    <row r="256" ht="15.75" customHeight="1">
      <c r="E256" s="259"/>
      <c r="F256" s="252"/>
      <c r="G256" s="252"/>
      <c r="H256" s="252"/>
      <c r="I256" s="252"/>
      <c r="L256" s="1216"/>
      <c r="M256" s="1217"/>
      <c r="N256" s="252"/>
    </row>
    <row r="257" ht="15.75" customHeight="1">
      <c r="E257" s="259"/>
      <c r="F257" s="252"/>
      <c r="G257" s="252"/>
      <c r="H257" s="252"/>
      <c r="I257" s="252"/>
      <c r="L257" s="1216"/>
      <c r="M257" s="1217"/>
      <c r="N257" s="252"/>
    </row>
    <row r="258" ht="15.75" customHeight="1">
      <c r="E258" s="259"/>
      <c r="F258" s="252"/>
      <c r="G258" s="252"/>
      <c r="H258" s="252"/>
      <c r="I258" s="252"/>
      <c r="L258" s="1216"/>
      <c r="M258" s="1217"/>
      <c r="N258" s="252"/>
    </row>
    <row r="259" ht="15.75" customHeight="1">
      <c r="E259" s="259"/>
      <c r="F259" s="252"/>
      <c r="G259" s="252"/>
      <c r="H259" s="252"/>
      <c r="I259" s="252"/>
      <c r="L259" s="1216"/>
      <c r="M259" s="1217"/>
      <c r="N259" s="252"/>
    </row>
    <row r="260" ht="15.75" customHeight="1">
      <c r="E260" s="259"/>
      <c r="F260" s="252"/>
      <c r="G260" s="252"/>
      <c r="H260" s="252"/>
      <c r="I260" s="252"/>
      <c r="L260" s="1216"/>
      <c r="M260" s="1217"/>
      <c r="N260" s="252"/>
    </row>
    <row r="261" ht="15.75" customHeight="1">
      <c r="E261" s="259"/>
      <c r="F261" s="252"/>
      <c r="G261" s="252"/>
      <c r="H261" s="252"/>
      <c r="I261" s="252"/>
      <c r="L261" s="1216"/>
      <c r="M261" s="1217"/>
      <c r="N261" s="252"/>
    </row>
    <row r="262" ht="15.75" customHeight="1">
      <c r="E262" s="259"/>
      <c r="F262" s="252"/>
      <c r="G262" s="252"/>
      <c r="H262" s="252"/>
      <c r="I262" s="252"/>
      <c r="L262" s="1216"/>
      <c r="M262" s="1217"/>
      <c r="N262" s="252"/>
    </row>
    <row r="263" ht="15.75" customHeight="1">
      <c r="E263" s="259"/>
      <c r="F263" s="252"/>
      <c r="G263" s="252"/>
      <c r="H263" s="252"/>
      <c r="I263" s="252"/>
      <c r="L263" s="1216"/>
      <c r="M263" s="1217"/>
      <c r="N263" s="252"/>
    </row>
    <row r="264" ht="15.75" customHeight="1">
      <c r="E264" s="259"/>
      <c r="F264" s="252"/>
      <c r="G264" s="252"/>
      <c r="H264" s="252"/>
      <c r="I264" s="252"/>
      <c r="L264" s="1216"/>
      <c r="M264" s="1217"/>
      <c r="N264" s="252"/>
    </row>
    <row r="265" ht="15.75" customHeight="1">
      <c r="E265" s="259"/>
      <c r="F265" s="252"/>
      <c r="G265" s="252"/>
      <c r="H265" s="252"/>
      <c r="I265" s="252"/>
      <c r="L265" s="1216"/>
      <c r="M265" s="1217"/>
      <c r="N265" s="252"/>
    </row>
    <row r="266" ht="15.75" customHeight="1">
      <c r="E266" s="259"/>
      <c r="F266" s="252"/>
      <c r="G266" s="252"/>
      <c r="H266" s="252"/>
      <c r="I266" s="252"/>
      <c r="L266" s="1216"/>
      <c r="M266" s="1217"/>
      <c r="N266" s="252"/>
    </row>
    <row r="267" ht="15.75" customHeight="1">
      <c r="E267" s="259"/>
      <c r="F267" s="252"/>
      <c r="G267" s="252"/>
      <c r="H267" s="252"/>
      <c r="I267" s="252"/>
      <c r="L267" s="1216"/>
      <c r="M267" s="1217"/>
      <c r="N267" s="252"/>
    </row>
    <row r="268" ht="15.75" customHeight="1">
      <c r="E268" s="259"/>
      <c r="F268" s="252"/>
      <c r="G268" s="252"/>
      <c r="H268" s="252"/>
      <c r="I268" s="252"/>
      <c r="L268" s="1216"/>
      <c r="M268" s="1217"/>
      <c r="N268" s="252"/>
    </row>
    <row r="269" ht="15.75" customHeight="1">
      <c r="E269" s="259"/>
      <c r="F269" s="252"/>
      <c r="G269" s="252"/>
      <c r="H269" s="252"/>
      <c r="I269" s="252"/>
      <c r="L269" s="1216"/>
      <c r="M269" s="1217"/>
      <c r="N269" s="252"/>
    </row>
    <row r="270" ht="15.75" customHeight="1">
      <c r="E270" s="259"/>
      <c r="F270" s="252"/>
      <c r="G270" s="252"/>
      <c r="H270" s="252"/>
      <c r="I270" s="252"/>
      <c r="L270" s="1216"/>
      <c r="M270" s="1217"/>
      <c r="N270" s="252"/>
    </row>
    <row r="271" ht="15.75" customHeight="1">
      <c r="E271" s="259"/>
      <c r="F271" s="252"/>
      <c r="G271" s="252"/>
      <c r="H271" s="252"/>
      <c r="I271" s="252"/>
      <c r="L271" s="1216"/>
      <c r="M271" s="1217"/>
      <c r="N271" s="252"/>
    </row>
    <row r="272" ht="15.75" customHeight="1">
      <c r="E272" s="259"/>
      <c r="F272" s="252"/>
      <c r="G272" s="252"/>
      <c r="H272" s="252"/>
      <c r="I272" s="252"/>
      <c r="L272" s="1216"/>
      <c r="M272" s="1217"/>
      <c r="N272" s="252"/>
    </row>
    <row r="273" ht="15.75" customHeight="1">
      <c r="E273" s="259"/>
      <c r="F273" s="252"/>
      <c r="G273" s="252"/>
      <c r="H273" s="252"/>
      <c r="I273" s="252"/>
      <c r="L273" s="1216"/>
      <c r="M273" s="1217"/>
      <c r="N273" s="252"/>
    </row>
    <row r="274" ht="15.75" customHeight="1">
      <c r="E274" s="259"/>
      <c r="F274" s="252"/>
      <c r="G274" s="252"/>
      <c r="H274" s="252"/>
      <c r="I274" s="252"/>
      <c r="L274" s="1216"/>
      <c r="M274" s="1217"/>
      <c r="N274" s="252"/>
    </row>
    <row r="275" ht="15.75" customHeight="1">
      <c r="E275" s="259"/>
      <c r="F275" s="252"/>
      <c r="G275" s="252"/>
      <c r="H275" s="252"/>
      <c r="I275" s="252"/>
      <c r="L275" s="1216"/>
      <c r="M275" s="1217"/>
      <c r="N275" s="252"/>
    </row>
    <row r="276" ht="15.75" customHeight="1">
      <c r="E276" s="259"/>
      <c r="F276" s="252"/>
      <c r="G276" s="252"/>
      <c r="H276" s="252"/>
      <c r="I276" s="252"/>
      <c r="L276" s="1216"/>
      <c r="M276" s="1217"/>
      <c r="N276" s="252"/>
    </row>
    <row r="277" ht="15.75" customHeight="1">
      <c r="E277" s="259"/>
      <c r="F277" s="252"/>
      <c r="G277" s="252"/>
      <c r="H277" s="252"/>
      <c r="I277" s="252"/>
      <c r="L277" s="1216"/>
      <c r="M277" s="1217"/>
      <c r="N277" s="252"/>
    </row>
    <row r="278" ht="15.75" customHeight="1">
      <c r="E278" s="259"/>
      <c r="F278" s="252"/>
      <c r="G278" s="252"/>
      <c r="H278" s="252"/>
      <c r="I278" s="252"/>
      <c r="L278" s="1216"/>
      <c r="M278" s="1217"/>
      <c r="N278" s="252"/>
    </row>
    <row r="279" ht="15.75" customHeight="1">
      <c r="E279" s="259"/>
      <c r="F279" s="252"/>
      <c r="G279" s="252"/>
      <c r="H279" s="252"/>
      <c r="I279" s="252"/>
      <c r="L279" s="1216"/>
      <c r="M279" s="1217"/>
      <c r="N279" s="252"/>
    </row>
    <row r="280" ht="15.75" customHeight="1">
      <c r="E280" s="259"/>
      <c r="F280" s="252"/>
      <c r="G280" s="252"/>
      <c r="H280" s="252"/>
      <c r="I280" s="252"/>
      <c r="L280" s="1216"/>
      <c r="M280" s="1217"/>
      <c r="N280" s="252"/>
    </row>
    <row r="281" ht="15.75" customHeight="1">
      <c r="E281" s="259"/>
      <c r="F281" s="252"/>
      <c r="G281" s="252"/>
      <c r="H281" s="252"/>
      <c r="I281" s="252"/>
      <c r="L281" s="1216"/>
      <c r="M281" s="1217"/>
      <c r="N281" s="252"/>
    </row>
    <row r="282" ht="15.75" customHeight="1">
      <c r="E282" s="259"/>
      <c r="F282" s="252"/>
      <c r="G282" s="252"/>
      <c r="H282" s="252"/>
      <c r="I282" s="252"/>
      <c r="L282" s="1216"/>
      <c r="M282" s="1217"/>
      <c r="N282" s="252"/>
    </row>
    <row r="283" ht="15.75" customHeight="1">
      <c r="E283" s="259"/>
      <c r="F283" s="252"/>
      <c r="G283" s="252"/>
      <c r="H283" s="252"/>
      <c r="I283" s="252"/>
      <c r="L283" s="1216"/>
      <c r="M283" s="1217"/>
      <c r="N283" s="252"/>
    </row>
    <row r="284" ht="15.75" customHeight="1">
      <c r="E284" s="259"/>
      <c r="F284" s="252"/>
      <c r="G284" s="252"/>
      <c r="H284" s="252"/>
      <c r="I284" s="252"/>
      <c r="L284" s="1216"/>
      <c r="M284" s="1217"/>
      <c r="N284" s="252"/>
    </row>
    <row r="285" ht="15.75" customHeight="1">
      <c r="E285" s="259"/>
      <c r="F285" s="252"/>
      <c r="G285" s="252"/>
      <c r="H285" s="252"/>
      <c r="I285" s="252"/>
      <c r="L285" s="1216"/>
      <c r="M285" s="1217"/>
      <c r="N285" s="252"/>
    </row>
    <row r="286" ht="15.75" customHeight="1">
      <c r="E286" s="259"/>
      <c r="F286" s="252"/>
      <c r="G286" s="252"/>
      <c r="H286" s="252"/>
      <c r="I286" s="252"/>
      <c r="L286" s="1216"/>
      <c r="M286" s="1217"/>
      <c r="N286" s="252"/>
    </row>
    <row r="287" ht="15.75" customHeight="1">
      <c r="E287" s="259"/>
      <c r="F287" s="252"/>
      <c r="G287" s="252"/>
      <c r="H287" s="252"/>
      <c r="I287" s="252"/>
      <c r="L287" s="1216"/>
      <c r="M287" s="1217"/>
      <c r="N287" s="252"/>
    </row>
    <row r="288" ht="15.75" customHeight="1">
      <c r="E288" s="259"/>
      <c r="F288" s="252"/>
      <c r="G288" s="252"/>
      <c r="H288" s="252"/>
      <c r="I288" s="252"/>
      <c r="L288" s="1216"/>
      <c r="M288" s="1217"/>
      <c r="N288" s="252"/>
    </row>
    <row r="289" ht="15.75" customHeight="1">
      <c r="E289" s="259"/>
      <c r="F289" s="252"/>
      <c r="G289" s="252"/>
      <c r="H289" s="252"/>
      <c r="I289" s="252"/>
      <c r="L289" s="1216"/>
      <c r="M289" s="1217"/>
      <c r="N289" s="252"/>
    </row>
    <row r="290" ht="15.75" customHeight="1">
      <c r="E290" s="259"/>
      <c r="F290" s="252"/>
      <c r="G290" s="252"/>
      <c r="H290" s="252"/>
      <c r="I290" s="252"/>
      <c r="L290" s="1216"/>
      <c r="M290" s="1217"/>
      <c r="N290" s="252"/>
    </row>
    <row r="291" ht="15.75" customHeight="1">
      <c r="E291" s="259"/>
      <c r="F291" s="252"/>
      <c r="G291" s="252"/>
      <c r="H291" s="252"/>
      <c r="I291" s="252"/>
      <c r="L291" s="1216"/>
      <c r="M291" s="1217"/>
      <c r="N291" s="252"/>
    </row>
    <row r="292" ht="15.75" customHeight="1">
      <c r="E292" s="259"/>
      <c r="F292" s="252"/>
      <c r="G292" s="252"/>
      <c r="H292" s="252"/>
      <c r="I292" s="252"/>
      <c r="L292" s="1216"/>
      <c r="M292" s="1217"/>
      <c r="N292" s="252"/>
    </row>
    <row r="293" ht="15.75" customHeight="1">
      <c r="E293" s="259"/>
      <c r="F293" s="252"/>
      <c r="G293" s="252"/>
      <c r="H293" s="252"/>
      <c r="I293" s="252"/>
      <c r="L293" s="1216"/>
      <c r="M293" s="1217"/>
      <c r="N293" s="252"/>
    </row>
    <row r="294" ht="15.75" customHeight="1">
      <c r="E294" s="259"/>
      <c r="F294" s="252"/>
      <c r="G294" s="252"/>
      <c r="H294" s="252"/>
      <c r="I294" s="252"/>
      <c r="L294" s="1216"/>
      <c r="M294" s="1217"/>
      <c r="N294" s="252"/>
    </row>
    <row r="295" ht="15.75" customHeight="1">
      <c r="E295" s="259"/>
      <c r="F295" s="252"/>
      <c r="G295" s="252"/>
      <c r="H295" s="252"/>
      <c r="I295" s="252"/>
      <c r="L295" s="1216"/>
      <c r="M295" s="1217"/>
      <c r="N295" s="252"/>
    </row>
    <row r="296" ht="15.75" customHeight="1">
      <c r="E296" s="259"/>
      <c r="F296" s="252"/>
      <c r="G296" s="252"/>
      <c r="H296" s="252"/>
      <c r="I296" s="252"/>
      <c r="L296" s="1216"/>
      <c r="M296" s="1217"/>
      <c r="N296" s="252"/>
    </row>
    <row r="297" ht="15.75" customHeight="1">
      <c r="E297" s="259"/>
      <c r="F297" s="252"/>
      <c r="G297" s="252"/>
      <c r="H297" s="252"/>
      <c r="I297" s="252"/>
      <c r="L297" s="1216"/>
      <c r="M297" s="1217"/>
      <c r="N297" s="252"/>
    </row>
    <row r="298" ht="15.75" customHeight="1">
      <c r="E298" s="259"/>
      <c r="F298" s="252"/>
      <c r="G298" s="252"/>
      <c r="H298" s="252"/>
      <c r="I298" s="252"/>
      <c r="L298" s="1216"/>
      <c r="M298" s="1217"/>
      <c r="N298" s="252"/>
    </row>
    <row r="299" ht="15.75" customHeight="1">
      <c r="E299" s="259"/>
      <c r="F299" s="252"/>
      <c r="G299" s="252"/>
      <c r="H299" s="252"/>
      <c r="I299" s="252"/>
      <c r="L299" s="1216"/>
      <c r="M299" s="1217"/>
      <c r="N299" s="252"/>
    </row>
    <row r="300" ht="15.75" customHeight="1">
      <c r="E300" s="259"/>
      <c r="F300" s="252"/>
      <c r="G300" s="252"/>
      <c r="H300" s="252"/>
      <c r="I300" s="252"/>
      <c r="L300" s="1216"/>
      <c r="M300" s="1217"/>
      <c r="N300" s="252"/>
    </row>
    <row r="301" ht="15.75" customHeight="1">
      <c r="E301" s="259"/>
      <c r="F301" s="252"/>
      <c r="G301" s="252"/>
      <c r="H301" s="252"/>
      <c r="I301" s="252"/>
      <c r="L301" s="1216"/>
      <c r="M301" s="1217"/>
      <c r="N301" s="252"/>
    </row>
    <row r="302" ht="15.75" customHeight="1">
      <c r="E302" s="259"/>
      <c r="F302" s="252"/>
      <c r="G302" s="252"/>
      <c r="H302" s="252"/>
      <c r="I302" s="252"/>
      <c r="L302" s="1216"/>
      <c r="M302" s="1217"/>
      <c r="N302" s="252"/>
    </row>
    <row r="303" ht="15.75" customHeight="1">
      <c r="E303" s="259"/>
      <c r="F303" s="252"/>
      <c r="G303" s="252"/>
      <c r="H303" s="252"/>
      <c r="I303" s="252"/>
      <c r="L303" s="1216"/>
      <c r="M303" s="1217"/>
      <c r="N303" s="252"/>
    </row>
    <row r="304" ht="15.75" customHeight="1">
      <c r="E304" s="259"/>
      <c r="F304" s="252"/>
      <c r="G304" s="252"/>
      <c r="H304" s="252"/>
      <c r="I304" s="252"/>
      <c r="L304" s="1216"/>
      <c r="M304" s="1217"/>
      <c r="N304" s="252"/>
    </row>
    <row r="305" ht="15.75" customHeight="1">
      <c r="E305" s="259"/>
      <c r="F305" s="252"/>
      <c r="G305" s="252"/>
      <c r="H305" s="252"/>
      <c r="I305" s="252"/>
      <c r="L305" s="1216"/>
      <c r="M305" s="1217"/>
      <c r="N305" s="252"/>
    </row>
    <row r="306" ht="15.75" customHeight="1">
      <c r="E306" s="259"/>
      <c r="F306" s="252"/>
      <c r="G306" s="252"/>
      <c r="H306" s="252"/>
      <c r="I306" s="252"/>
      <c r="L306" s="1216"/>
      <c r="M306" s="1217"/>
      <c r="N306" s="252"/>
    </row>
    <row r="307" ht="15.75" customHeight="1">
      <c r="E307" s="259"/>
      <c r="F307" s="252"/>
      <c r="G307" s="252"/>
      <c r="H307" s="252"/>
      <c r="I307" s="252"/>
      <c r="L307" s="1216"/>
      <c r="M307" s="1217"/>
      <c r="N307" s="252"/>
    </row>
    <row r="308" ht="15.75" customHeight="1">
      <c r="E308" s="259"/>
      <c r="F308" s="252"/>
      <c r="G308" s="252"/>
      <c r="H308" s="252"/>
      <c r="I308" s="252"/>
      <c r="L308" s="1216"/>
      <c r="M308" s="1217"/>
      <c r="N308" s="252"/>
    </row>
    <row r="309" ht="15.75" customHeight="1">
      <c r="E309" s="259"/>
      <c r="F309" s="252"/>
      <c r="G309" s="252"/>
      <c r="H309" s="252"/>
      <c r="I309" s="252"/>
      <c r="L309" s="1216"/>
      <c r="M309" s="1217"/>
      <c r="N309" s="252"/>
    </row>
    <row r="310" ht="15.75" customHeight="1">
      <c r="E310" s="259"/>
      <c r="F310" s="252"/>
      <c r="G310" s="252"/>
      <c r="H310" s="252"/>
      <c r="I310" s="252"/>
      <c r="L310" s="1216"/>
      <c r="M310" s="1217"/>
      <c r="N310" s="252"/>
    </row>
    <row r="311" ht="15.75" customHeight="1">
      <c r="E311" s="259"/>
      <c r="F311" s="252"/>
      <c r="G311" s="252"/>
      <c r="H311" s="252"/>
      <c r="I311" s="252"/>
      <c r="L311" s="1216"/>
      <c r="M311" s="1217"/>
      <c r="N311" s="252"/>
    </row>
    <row r="312" ht="15.75" customHeight="1">
      <c r="E312" s="259"/>
      <c r="F312" s="252"/>
      <c r="G312" s="252"/>
      <c r="H312" s="252"/>
      <c r="I312" s="252"/>
      <c r="L312" s="1216"/>
      <c r="M312" s="1217"/>
      <c r="N312" s="252"/>
    </row>
    <row r="313" ht="15.75" customHeight="1">
      <c r="E313" s="259"/>
      <c r="F313" s="252"/>
      <c r="G313" s="252"/>
      <c r="H313" s="252"/>
      <c r="I313" s="252"/>
      <c r="L313" s="1216"/>
      <c r="M313" s="1217"/>
      <c r="N313" s="252"/>
    </row>
    <row r="314" ht="15.75" customHeight="1">
      <c r="E314" s="259"/>
      <c r="F314" s="252"/>
      <c r="G314" s="252"/>
      <c r="H314" s="252"/>
      <c r="I314" s="252"/>
      <c r="L314" s="1216"/>
      <c r="M314" s="1217"/>
      <c r="N314" s="252"/>
    </row>
    <row r="315" ht="15.75" customHeight="1">
      <c r="E315" s="259"/>
      <c r="F315" s="252"/>
      <c r="G315" s="252"/>
      <c r="H315" s="252"/>
      <c r="I315" s="252"/>
      <c r="L315" s="1216"/>
      <c r="M315" s="1217"/>
      <c r="N315" s="252"/>
    </row>
    <row r="316" ht="15.75" customHeight="1">
      <c r="E316" s="259"/>
      <c r="F316" s="252"/>
      <c r="G316" s="252"/>
      <c r="H316" s="252"/>
      <c r="I316" s="252"/>
      <c r="L316" s="1216"/>
      <c r="M316" s="1217"/>
      <c r="N316" s="252"/>
    </row>
    <row r="317" ht="15.75" customHeight="1">
      <c r="E317" s="259"/>
      <c r="F317" s="252"/>
      <c r="G317" s="252"/>
      <c r="H317" s="252"/>
      <c r="I317" s="252"/>
      <c r="L317" s="1216"/>
      <c r="M317" s="1217"/>
      <c r="N317" s="252"/>
    </row>
    <row r="318" ht="15.75" customHeight="1">
      <c r="E318" s="259"/>
      <c r="F318" s="252"/>
      <c r="G318" s="252"/>
      <c r="H318" s="252"/>
      <c r="I318" s="252"/>
      <c r="L318" s="1216"/>
      <c r="M318" s="1217"/>
      <c r="N318" s="252"/>
    </row>
    <row r="319" ht="15.75" customHeight="1">
      <c r="E319" s="259"/>
      <c r="F319" s="252"/>
      <c r="G319" s="252"/>
      <c r="H319" s="252"/>
      <c r="I319" s="252"/>
      <c r="L319" s="1216"/>
      <c r="M319" s="1217"/>
      <c r="N319" s="252"/>
    </row>
    <row r="320" ht="15.75" customHeight="1">
      <c r="E320" s="259"/>
      <c r="F320" s="252"/>
      <c r="G320" s="252"/>
      <c r="H320" s="252"/>
      <c r="I320" s="252"/>
      <c r="L320" s="1216"/>
      <c r="M320" s="1217"/>
      <c r="N320" s="252"/>
    </row>
    <row r="321" ht="15.75" customHeight="1">
      <c r="E321" s="259"/>
      <c r="F321" s="252"/>
      <c r="G321" s="252"/>
      <c r="H321" s="252"/>
      <c r="I321" s="252"/>
      <c r="L321" s="1216"/>
      <c r="M321" s="1217"/>
      <c r="N321" s="252"/>
    </row>
    <row r="322" ht="15.75" customHeight="1">
      <c r="E322" s="259"/>
      <c r="F322" s="252"/>
      <c r="G322" s="252"/>
      <c r="H322" s="252"/>
      <c r="I322" s="252"/>
      <c r="L322" s="1216"/>
      <c r="M322" s="1217"/>
      <c r="N322" s="252"/>
    </row>
    <row r="323" ht="15.75" customHeight="1">
      <c r="E323" s="259"/>
      <c r="F323" s="252"/>
      <c r="G323" s="252"/>
      <c r="H323" s="252"/>
      <c r="I323" s="252"/>
      <c r="L323" s="1216"/>
      <c r="M323" s="1217"/>
      <c r="N323" s="252"/>
    </row>
    <row r="324" ht="15.75" customHeight="1">
      <c r="E324" s="259"/>
      <c r="F324" s="252"/>
      <c r="G324" s="252"/>
      <c r="H324" s="252"/>
      <c r="I324" s="252"/>
      <c r="L324" s="1216"/>
      <c r="M324" s="1217"/>
      <c r="N324" s="252"/>
    </row>
    <row r="325" ht="15.75" customHeight="1">
      <c r="E325" s="259"/>
      <c r="F325" s="252"/>
      <c r="G325" s="252"/>
      <c r="H325" s="252"/>
      <c r="I325" s="252"/>
      <c r="L325" s="1216"/>
      <c r="M325" s="1217"/>
      <c r="N325" s="252"/>
    </row>
    <row r="326" ht="15.75" customHeight="1">
      <c r="E326" s="259"/>
      <c r="F326" s="252"/>
      <c r="G326" s="252"/>
      <c r="H326" s="252"/>
      <c r="I326" s="252"/>
      <c r="L326" s="1216"/>
      <c r="M326" s="1217"/>
      <c r="N326" s="252"/>
    </row>
    <row r="327" ht="15.75" customHeight="1">
      <c r="E327" s="259"/>
      <c r="F327" s="252"/>
      <c r="G327" s="252"/>
      <c r="H327" s="252"/>
      <c r="I327" s="252"/>
      <c r="L327" s="1216"/>
      <c r="M327" s="1217"/>
      <c r="N327" s="252"/>
    </row>
    <row r="328" ht="15.75" customHeight="1">
      <c r="E328" s="259"/>
      <c r="F328" s="252"/>
      <c r="G328" s="252"/>
      <c r="H328" s="252"/>
      <c r="I328" s="252"/>
      <c r="L328" s="1216"/>
      <c r="M328" s="1217"/>
      <c r="N328" s="252"/>
    </row>
    <row r="329" ht="15.75" customHeight="1">
      <c r="E329" s="259"/>
      <c r="F329" s="252"/>
      <c r="G329" s="252"/>
      <c r="H329" s="252"/>
      <c r="I329" s="252"/>
      <c r="L329" s="1216"/>
      <c r="M329" s="1217"/>
      <c r="N329" s="252"/>
    </row>
    <row r="330" ht="15.75" customHeight="1">
      <c r="E330" s="259"/>
      <c r="F330" s="252"/>
      <c r="G330" s="252"/>
      <c r="H330" s="252"/>
      <c r="I330" s="252"/>
      <c r="L330" s="1216"/>
      <c r="M330" s="1217"/>
      <c r="N330" s="252"/>
    </row>
    <row r="331" ht="15.75" customHeight="1">
      <c r="E331" s="259"/>
      <c r="F331" s="252"/>
      <c r="G331" s="252"/>
      <c r="H331" s="252"/>
      <c r="I331" s="252"/>
      <c r="L331" s="1216"/>
      <c r="M331" s="1217"/>
      <c r="N331" s="252"/>
    </row>
    <row r="332" ht="15.75" customHeight="1">
      <c r="E332" s="259"/>
      <c r="F332" s="252"/>
      <c r="G332" s="252"/>
      <c r="H332" s="252"/>
      <c r="I332" s="252"/>
      <c r="L332" s="1216"/>
      <c r="M332" s="1217"/>
      <c r="N332" s="252"/>
    </row>
    <row r="333" ht="15.75" customHeight="1">
      <c r="E333" s="259"/>
      <c r="F333" s="252"/>
      <c r="G333" s="252"/>
      <c r="H333" s="252"/>
      <c r="I333" s="252"/>
      <c r="L333" s="1216"/>
      <c r="M333" s="1217"/>
      <c r="N333" s="252"/>
    </row>
    <row r="334" ht="15.75" customHeight="1">
      <c r="E334" s="259"/>
      <c r="F334" s="252"/>
      <c r="G334" s="252"/>
      <c r="H334" s="252"/>
      <c r="I334" s="252"/>
      <c r="L334" s="1216"/>
      <c r="M334" s="1217"/>
      <c r="N334" s="252"/>
    </row>
    <row r="335" ht="15.75" customHeight="1">
      <c r="E335" s="259"/>
      <c r="F335" s="252"/>
      <c r="G335" s="252"/>
      <c r="H335" s="252"/>
      <c r="I335" s="252"/>
      <c r="L335" s="1216"/>
      <c r="M335" s="1217"/>
      <c r="N335" s="252"/>
    </row>
    <row r="336" ht="15.75" customHeight="1">
      <c r="E336" s="259"/>
      <c r="F336" s="252"/>
      <c r="G336" s="252"/>
      <c r="H336" s="252"/>
      <c r="I336" s="252"/>
      <c r="L336" s="1216"/>
      <c r="M336" s="1217"/>
      <c r="N336" s="252"/>
    </row>
    <row r="337" ht="15.75" customHeight="1">
      <c r="E337" s="259"/>
      <c r="F337" s="252"/>
      <c r="G337" s="252"/>
      <c r="H337" s="252"/>
      <c r="I337" s="252"/>
      <c r="L337" s="1216"/>
      <c r="M337" s="1217"/>
      <c r="N337" s="252"/>
    </row>
    <row r="338" ht="15.75" customHeight="1">
      <c r="E338" s="259"/>
      <c r="F338" s="252"/>
      <c r="G338" s="252"/>
      <c r="H338" s="252"/>
      <c r="I338" s="252"/>
      <c r="L338" s="1216"/>
      <c r="M338" s="1217"/>
      <c r="N338" s="252"/>
    </row>
    <row r="339" ht="15.75" customHeight="1">
      <c r="E339" s="259"/>
      <c r="F339" s="252"/>
      <c r="G339" s="252"/>
      <c r="H339" s="252"/>
      <c r="I339" s="252"/>
      <c r="L339" s="1216"/>
      <c r="M339" s="1217"/>
      <c r="N339" s="252"/>
    </row>
    <row r="340" ht="15.75" customHeight="1">
      <c r="E340" s="259"/>
      <c r="F340" s="252"/>
      <c r="G340" s="252"/>
      <c r="H340" s="252"/>
      <c r="I340" s="252"/>
      <c r="L340" s="1216"/>
      <c r="M340" s="1217"/>
      <c r="N340" s="252"/>
    </row>
    <row r="341" ht="15.75" customHeight="1">
      <c r="E341" s="259"/>
      <c r="F341" s="252"/>
      <c r="G341" s="252"/>
      <c r="H341" s="252"/>
      <c r="I341" s="252"/>
      <c r="L341" s="1216"/>
      <c r="M341" s="1217"/>
      <c r="N341" s="252"/>
    </row>
    <row r="342" ht="15.75" customHeight="1">
      <c r="E342" s="259"/>
      <c r="F342" s="252"/>
      <c r="G342" s="252"/>
      <c r="H342" s="252"/>
      <c r="I342" s="252"/>
      <c r="L342" s="1216"/>
      <c r="M342" s="1217"/>
      <c r="N342" s="252"/>
    </row>
    <row r="343" ht="15.75" customHeight="1">
      <c r="E343" s="259"/>
      <c r="F343" s="252"/>
      <c r="G343" s="252"/>
      <c r="H343" s="252"/>
      <c r="I343" s="252"/>
      <c r="L343" s="1216"/>
      <c r="M343" s="1217"/>
      <c r="N343" s="252"/>
    </row>
    <row r="344" ht="15.75" customHeight="1">
      <c r="E344" s="259"/>
      <c r="F344" s="252"/>
      <c r="G344" s="252"/>
      <c r="H344" s="252"/>
      <c r="I344" s="252"/>
      <c r="L344" s="1216"/>
      <c r="M344" s="1217"/>
      <c r="N344" s="252"/>
    </row>
    <row r="345" ht="15.75" customHeight="1">
      <c r="E345" s="259"/>
      <c r="F345" s="252"/>
      <c r="G345" s="252"/>
      <c r="H345" s="252"/>
      <c r="I345" s="252"/>
      <c r="L345" s="1216"/>
      <c r="M345" s="1217"/>
      <c r="N345" s="252"/>
    </row>
    <row r="346" ht="15.75" customHeight="1">
      <c r="E346" s="259"/>
      <c r="F346" s="252"/>
      <c r="G346" s="252"/>
      <c r="H346" s="252"/>
      <c r="I346" s="252"/>
      <c r="L346" s="1216"/>
      <c r="M346" s="1217"/>
      <c r="N346" s="252"/>
    </row>
    <row r="347" ht="15.75" customHeight="1">
      <c r="E347" s="259"/>
      <c r="F347" s="252"/>
      <c r="G347" s="252"/>
      <c r="H347" s="252"/>
      <c r="I347" s="252"/>
      <c r="L347" s="1216"/>
      <c r="M347" s="1217"/>
      <c r="N347" s="252"/>
    </row>
    <row r="348" ht="15.75" customHeight="1">
      <c r="E348" s="259"/>
      <c r="F348" s="252"/>
      <c r="G348" s="252"/>
      <c r="H348" s="252"/>
      <c r="I348" s="252"/>
      <c r="L348" s="1216"/>
      <c r="M348" s="1217"/>
      <c r="N348" s="252"/>
    </row>
    <row r="349" ht="15.75" customHeight="1">
      <c r="E349" s="259"/>
      <c r="F349" s="252"/>
      <c r="G349" s="252"/>
      <c r="H349" s="252"/>
      <c r="I349" s="252"/>
      <c r="L349" s="1216"/>
      <c r="M349" s="1217"/>
      <c r="N349" s="252"/>
    </row>
    <row r="350" ht="15.75" customHeight="1">
      <c r="E350" s="259"/>
      <c r="F350" s="252"/>
      <c r="G350" s="252"/>
      <c r="H350" s="252"/>
      <c r="I350" s="252"/>
      <c r="L350" s="1216"/>
      <c r="M350" s="1217"/>
      <c r="N350" s="252"/>
    </row>
    <row r="351" ht="15.75" customHeight="1">
      <c r="E351" s="259"/>
      <c r="F351" s="252"/>
      <c r="G351" s="252"/>
      <c r="H351" s="252"/>
      <c r="I351" s="252"/>
      <c r="L351" s="1216"/>
      <c r="M351" s="1217"/>
      <c r="N351" s="252"/>
    </row>
    <row r="352" ht="15.75" customHeight="1">
      <c r="E352" s="259"/>
      <c r="F352" s="252"/>
      <c r="G352" s="252"/>
      <c r="H352" s="252"/>
      <c r="I352" s="252"/>
      <c r="L352" s="1216"/>
      <c r="M352" s="1217"/>
      <c r="N352" s="252"/>
    </row>
    <row r="353" ht="15.75" customHeight="1">
      <c r="E353" s="259"/>
      <c r="F353" s="252"/>
      <c r="G353" s="252"/>
      <c r="H353" s="252"/>
      <c r="I353" s="252"/>
      <c r="L353" s="1216"/>
      <c r="M353" s="1217"/>
      <c r="N353" s="252"/>
    </row>
    <row r="354" ht="15.75" customHeight="1">
      <c r="E354" s="259"/>
      <c r="F354" s="252"/>
      <c r="G354" s="252"/>
      <c r="H354" s="252"/>
      <c r="I354" s="252"/>
      <c r="L354" s="1216"/>
      <c r="M354" s="1217"/>
      <c r="N354" s="252"/>
    </row>
    <row r="355" ht="15.75" customHeight="1">
      <c r="E355" s="259"/>
      <c r="F355" s="252"/>
      <c r="G355" s="252"/>
      <c r="H355" s="252"/>
      <c r="I355" s="252"/>
      <c r="L355" s="1216"/>
      <c r="M355" s="1217"/>
      <c r="N355" s="252"/>
    </row>
    <row r="356" ht="15.75" customHeight="1">
      <c r="E356" s="259"/>
      <c r="F356" s="252"/>
      <c r="G356" s="252"/>
      <c r="H356" s="252"/>
      <c r="I356" s="252"/>
      <c r="L356" s="1216"/>
      <c r="M356" s="1217"/>
      <c r="N356" s="252"/>
    </row>
    <row r="357" ht="15.75" customHeight="1">
      <c r="E357" s="259"/>
      <c r="F357" s="252"/>
      <c r="G357" s="252"/>
      <c r="H357" s="252"/>
      <c r="I357" s="252"/>
      <c r="L357" s="1216"/>
      <c r="M357" s="1217"/>
      <c r="N357" s="252"/>
    </row>
    <row r="358" ht="15.75" customHeight="1">
      <c r="E358" s="259"/>
      <c r="F358" s="252"/>
      <c r="G358" s="252"/>
      <c r="H358" s="252"/>
      <c r="I358" s="252"/>
      <c r="L358" s="1216"/>
      <c r="M358" s="1217"/>
      <c r="N358" s="252"/>
    </row>
    <row r="359" ht="15.75" customHeight="1">
      <c r="E359" s="259"/>
      <c r="F359" s="252"/>
      <c r="G359" s="252"/>
      <c r="H359" s="252"/>
      <c r="I359" s="252"/>
      <c r="L359" s="1216"/>
      <c r="M359" s="1217"/>
      <c r="N359" s="252"/>
    </row>
    <row r="360" ht="15.75" customHeight="1">
      <c r="E360" s="259"/>
      <c r="F360" s="252"/>
      <c r="G360" s="252"/>
      <c r="H360" s="252"/>
      <c r="I360" s="252"/>
      <c r="L360" s="1216"/>
      <c r="M360" s="1217"/>
      <c r="N360" s="252"/>
    </row>
    <row r="361" ht="15.75" customHeight="1">
      <c r="E361" s="259"/>
      <c r="F361" s="252"/>
      <c r="G361" s="252"/>
      <c r="H361" s="252"/>
      <c r="I361" s="252"/>
      <c r="L361" s="1216"/>
      <c r="M361" s="1217"/>
      <c r="N361" s="252"/>
    </row>
    <row r="362" ht="15.75" customHeight="1">
      <c r="E362" s="259"/>
      <c r="F362" s="252"/>
      <c r="G362" s="252"/>
      <c r="H362" s="252"/>
      <c r="I362" s="252"/>
      <c r="L362" s="1216"/>
      <c r="M362" s="1217"/>
      <c r="N362" s="252"/>
    </row>
    <row r="363" ht="15.75" customHeight="1">
      <c r="E363" s="259"/>
      <c r="F363" s="252"/>
      <c r="G363" s="252"/>
      <c r="H363" s="252"/>
      <c r="I363" s="252"/>
      <c r="L363" s="1216"/>
      <c r="M363" s="1217"/>
      <c r="N363" s="252"/>
    </row>
    <row r="364" ht="15.75" customHeight="1">
      <c r="E364" s="259"/>
      <c r="F364" s="252"/>
      <c r="G364" s="252"/>
      <c r="H364" s="252"/>
      <c r="I364" s="252"/>
      <c r="L364" s="1216"/>
      <c r="M364" s="1217"/>
      <c r="N364" s="252"/>
    </row>
    <row r="365" ht="15.75" customHeight="1">
      <c r="E365" s="259"/>
      <c r="F365" s="252"/>
      <c r="G365" s="252"/>
      <c r="H365" s="252"/>
      <c r="I365" s="252"/>
      <c r="L365" s="1216"/>
      <c r="M365" s="1217"/>
      <c r="N365" s="252"/>
    </row>
    <row r="366" ht="15.75" customHeight="1">
      <c r="E366" s="259"/>
      <c r="F366" s="252"/>
      <c r="G366" s="252"/>
      <c r="H366" s="252"/>
      <c r="I366" s="252"/>
      <c r="L366" s="1216"/>
      <c r="M366" s="1217"/>
      <c r="N366" s="252"/>
    </row>
    <row r="367" ht="15.75" customHeight="1">
      <c r="E367" s="259"/>
      <c r="F367" s="252"/>
      <c r="G367" s="252"/>
      <c r="H367" s="252"/>
      <c r="I367" s="252"/>
      <c r="L367" s="1216"/>
      <c r="M367" s="1217"/>
      <c r="N367" s="252"/>
    </row>
    <row r="368" ht="15.75" customHeight="1">
      <c r="E368" s="259"/>
      <c r="F368" s="252"/>
      <c r="G368" s="252"/>
      <c r="H368" s="252"/>
      <c r="I368" s="252"/>
      <c r="L368" s="1216"/>
      <c r="M368" s="1217"/>
      <c r="N368" s="252"/>
    </row>
    <row r="369" ht="15.75" customHeight="1">
      <c r="E369" s="259"/>
      <c r="F369" s="252"/>
      <c r="G369" s="252"/>
      <c r="H369" s="252"/>
      <c r="I369" s="252"/>
      <c r="L369" s="1216"/>
      <c r="M369" s="1217"/>
      <c r="N369" s="252"/>
    </row>
    <row r="370" ht="15.75" customHeight="1">
      <c r="E370" s="259"/>
      <c r="F370" s="252"/>
      <c r="G370" s="252"/>
      <c r="H370" s="252"/>
      <c r="I370" s="252"/>
      <c r="L370" s="1216"/>
      <c r="M370" s="1217"/>
      <c r="N370" s="252"/>
    </row>
    <row r="371" ht="15.75" customHeight="1">
      <c r="E371" s="259"/>
      <c r="F371" s="252"/>
      <c r="G371" s="252"/>
      <c r="H371" s="252"/>
      <c r="I371" s="252"/>
      <c r="L371" s="1216"/>
      <c r="M371" s="1217"/>
      <c r="N371" s="252"/>
    </row>
    <row r="372" ht="15.75" customHeight="1">
      <c r="E372" s="259"/>
      <c r="F372" s="252"/>
      <c r="G372" s="252"/>
      <c r="H372" s="252"/>
      <c r="I372" s="252"/>
      <c r="L372" s="1216"/>
      <c r="M372" s="1217"/>
      <c r="N372" s="252"/>
    </row>
    <row r="373" ht="15.75" customHeight="1">
      <c r="E373" s="259"/>
      <c r="F373" s="252"/>
      <c r="G373" s="252"/>
      <c r="H373" s="252"/>
      <c r="I373" s="252"/>
      <c r="L373" s="1216"/>
      <c r="M373" s="1217"/>
      <c r="N373" s="252"/>
    </row>
    <row r="374" ht="15.75" customHeight="1">
      <c r="E374" s="259"/>
      <c r="F374" s="252"/>
      <c r="G374" s="252"/>
      <c r="H374" s="252"/>
      <c r="I374" s="252"/>
      <c r="L374" s="1216"/>
      <c r="M374" s="1217"/>
      <c r="N374" s="252"/>
    </row>
    <row r="375" ht="15.75" customHeight="1">
      <c r="E375" s="259"/>
      <c r="F375" s="252"/>
      <c r="G375" s="252"/>
      <c r="H375" s="252"/>
      <c r="I375" s="252"/>
      <c r="L375" s="1216"/>
      <c r="M375" s="1217"/>
      <c r="N375" s="252"/>
    </row>
    <row r="376" ht="15.75" customHeight="1">
      <c r="E376" s="259"/>
      <c r="F376" s="252"/>
      <c r="G376" s="252"/>
      <c r="H376" s="252"/>
      <c r="I376" s="252"/>
      <c r="L376" s="1216"/>
      <c r="M376" s="1217"/>
      <c r="N376" s="252"/>
    </row>
    <row r="377" ht="15.75" customHeight="1">
      <c r="E377" s="259"/>
      <c r="F377" s="252"/>
      <c r="G377" s="252"/>
      <c r="H377" s="252"/>
      <c r="I377" s="252"/>
      <c r="L377" s="1216"/>
      <c r="M377" s="1217"/>
      <c r="N377" s="252"/>
    </row>
    <row r="378" ht="15.75" customHeight="1">
      <c r="E378" s="259"/>
      <c r="F378" s="252"/>
      <c r="G378" s="252"/>
      <c r="H378" s="252"/>
      <c r="I378" s="252"/>
      <c r="L378" s="1216"/>
      <c r="M378" s="1217"/>
      <c r="N378" s="252"/>
    </row>
    <row r="379" ht="15.75" customHeight="1">
      <c r="E379" s="259"/>
      <c r="F379" s="252"/>
      <c r="G379" s="252"/>
      <c r="H379" s="252"/>
      <c r="I379" s="252"/>
      <c r="L379" s="1216"/>
      <c r="M379" s="1217"/>
      <c r="N379" s="252"/>
    </row>
    <row r="380" ht="15.75" customHeight="1">
      <c r="E380" s="259"/>
      <c r="F380" s="252"/>
      <c r="G380" s="252"/>
      <c r="H380" s="252"/>
      <c r="I380" s="252"/>
      <c r="L380" s="1216"/>
      <c r="M380" s="1217"/>
      <c r="N380" s="252"/>
    </row>
    <row r="381" ht="15.75" customHeight="1">
      <c r="E381" s="259"/>
      <c r="F381" s="252"/>
      <c r="G381" s="252"/>
      <c r="H381" s="252"/>
      <c r="I381" s="252"/>
      <c r="L381" s="1216"/>
      <c r="M381" s="1217"/>
      <c r="N381" s="252"/>
    </row>
    <row r="382" ht="15.75" customHeight="1">
      <c r="E382" s="259"/>
      <c r="F382" s="252"/>
      <c r="G382" s="252"/>
      <c r="H382" s="252"/>
      <c r="I382" s="252"/>
      <c r="L382" s="1216"/>
      <c r="M382" s="1217"/>
      <c r="N382" s="252"/>
    </row>
    <row r="383" ht="15.75" customHeight="1">
      <c r="E383" s="259"/>
      <c r="F383" s="252"/>
      <c r="G383" s="252"/>
      <c r="H383" s="252"/>
      <c r="I383" s="252"/>
      <c r="L383" s="1216"/>
      <c r="M383" s="1217"/>
      <c r="N383" s="252"/>
    </row>
    <row r="384" ht="15.75" customHeight="1">
      <c r="E384" s="259"/>
      <c r="F384" s="252"/>
      <c r="G384" s="252"/>
      <c r="H384" s="252"/>
      <c r="I384" s="252"/>
      <c r="L384" s="1216"/>
      <c r="M384" s="1217"/>
      <c r="N384" s="252"/>
    </row>
    <row r="385" ht="15.75" customHeight="1">
      <c r="E385" s="259"/>
      <c r="F385" s="252"/>
      <c r="G385" s="252"/>
      <c r="H385" s="252"/>
      <c r="I385" s="252"/>
      <c r="L385" s="1216"/>
      <c r="M385" s="1217"/>
      <c r="N385" s="252"/>
    </row>
    <row r="386" ht="15.75" customHeight="1">
      <c r="E386" s="259"/>
      <c r="F386" s="252"/>
      <c r="G386" s="252"/>
      <c r="H386" s="252"/>
      <c r="I386" s="252"/>
      <c r="L386" s="1216"/>
      <c r="M386" s="1217"/>
      <c r="N386" s="252"/>
    </row>
    <row r="387" ht="15.75" customHeight="1">
      <c r="E387" s="259"/>
      <c r="F387" s="252"/>
      <c r="G387" s="252"/>
      <c r="H387" s="252"/>
      <c r="I387" s="252"/>
      <c r="L387" s="1216"/>
      <c r="M387" s="1217"/>
      <c r="N387" s="252"/>
    </row>
    <row r="388" ht="15.75" customHeight="1">
      <c r="E388" s="259"/>
      <c r="F388" s="252"/>
      <c r="G388" s="252"/>
      <c r="H388" s="252"/>
      <c r="I388" s="252"/>
      <c r="L388" s="1216"/>
      <c r="M388" s="1217"/>
      <c r="N388" s="252"/>
    </row>
    <row r="389" ht="15.75" customHeight="1">
      <c r="E389" s="259"/>
      <c r="F389" s="252"/>
      <c r="G389" s="252"/>
      <c r="H389" s="252"/>
      <c r="I389" s="252"/>
      <c r="L389" s="1216"/>
      <c r="M389" s="1217"/>
      <c r="N389" s="252"/>
    </row>
    <row r="390" ht="15.75" customHeight="1">
      <c r="E390" s="259"/>
      <c r="F390" s="252"/>
      <c r="G390" s="252"/>
      <c r="H390" s="252"/>
      <c r="I390" s="252"/>
      <c r="L390" s="1216"/>
      <c r="M390" s="1217"/>
      <c r="N390" s="252"/>
    </row>
    <row r="391" ht="15.75" customHeight="1">
      <c r="E391" s="259"/>
      <c r="F391" s="252"/>
      <c r="G391" s="252"/>
      <c r="H391" s="252"/>
      <c r="I391" s="252"/>
      <c r="L391" s="1216"/>
      <c r="M391" s="1217"/>
      <c r="N391" s="252"/>
    </row>
    <row r="392" ht="15.75" customHeight="1">
      <c r="E392" s="259"/>
      <c r="F392" s="252"/>
      <c r="G392" s="252"/>
      <c r="H392" s="252"/>
      <c r="I392" s="252"/>
      <c r="L392" s="1216"/>
      <c r="M392" s="1217"/>
      <c r="N392" s="252"/>
    </row>
    <row r="393" ht="15.75" customHeight="1">
      <c r="E393" s="259"/>
      <c r="F393" s="252"/>
      <c r="G393" s="252"/>
      <c r="H393" s="252"/>
      <c r="I393" s="252"/>
      <c r="L393" s="1216"/>
      <c r="M393" s="1217"/>
      <c r="N393" s="252"/>
    </row>
    <row r="394" ht="15.75" customHeight="1">
      <c r="E394" s="259"/>
      <c r="F394" s="252"/>
      <c r="G394" s="252"/>
      <c r="H394" s="252"/>
      <c r="I394" s="252"/>
      <c r="L394" s="1216"/>
      <c r="M394" s="1217"/>
      <c r="N394" s="252"/>
    </row>
    <row r="395" ht="15.75" customHeight="1">
      <c r="E395" s="259"/>
      <c r="F395" s="252"/>
      <c r="G395" s="252"/>
      <c r="H395" s="252"/>
      <c r="I395" s="252"/>
      <c r="L395" s="1216"/>
      <c r="M395" s="1217"/>
      <c r="N395" s="252"/>
    </row>
    <row r="396" ht="15.75" customHeight="1">
      <c r="E396" s="259"/>
      <c r="F396" s="252"/>
      <c r="G396" s="252"/>
      <c r="H396" s="252"/>
      <c r="I396" s="252"/>
      <c r="L396" s="1216"/>
      <c r="M396" s="1217"/>
      <c r="N396" s="252"/>
    </row>
    <row r="397" ht="15.75" customHeight="1">
      <c r="E397" s="259"/>
      <c r="F397" s="252"/>
      <c r="G397" s="252"/>
      <c r="H397" s="252"/>
      <c r="I397" s="252"/>
      <c r="L397" s="1216"/>
      <c r="M397" s="1217"/>
      <c r="N397" s="252"/>
    </row>
    <row r="398" ht="15.75" customHeight="1">
      <c r="E398" s="259"/>
      <c r="F398" s="252"/>
      <c r="G398" s="252"/>
      <c r="H398" s="252"/>
      <c r="I398" s="252"/>
      <c r="L398" s="1216"/>
      <c r="M398" s="1217"/>
      <c r="N398" s="252"/>
    </row>
    <row r="399" ht="15.75" customHeight="1">
      <c r="E399" s="259"/>
      <c r="F399" s="252"/>
      <c r="G399" s="252"/>
      <c r="H399" s="252"/>
      <c r="I399" s="252"/>
      <c r="L399" s="1216"/>
      <c r="M399" s="1217"/>
      <c r="N399" s="252"/>
    </row>
    <row r="400" ht="15.75" customHeight="1">
      <c r="E400" s="259"/>
      <c r="F400" s="252"/>
      <c r="G400" s="252"/>
      <c r="H400" s="252"/>
      <c r="I400" s="252"/>
      <c r="L400" s="1216"/>
      <c r="M400" s="1217"/>
      <c r="N400" s="252"/>
    </row>
    <row r="401" ht="15.75" customHeight="1">
      <c r="E401" s="259"/>
      <c r="F401" s="252"/>
      <c r="G401" s="252"/>
      <c r="H401" s="252"/>
      <c r="I401" s="252"/>
      <c r="L401" s="1216"/>
      <c r="M401" s="1217"/>
      <c r="N401" s="252"/>
    </row>
    <row r="402" ht="15.75" customHeight="1">
      <c r="E402" s="259"/>
      <c r="F402" s="252"/>
      <c r="G402" s="252"/>
      <c r="H402" s="252"/>
      <c r="I402" s="252"/>
      <c r="L402" s="1216"/>
      <c r="M402" s="1217"/>
      <c r="N402" s="252"/>
    </row>
    <row r="403" ht="15.75" customHeight="1">
      <c r="E403" s="259"/>
      <c r="F403" s="252"/>
      <c r="G403" s="252"/>
      <c r="H403" s="252"/>
      <c r="I403" s="252"/>
      <c r="L403" s="1216"/>
      <c r="M403" s="1217"/>
      <c r="N403" s="252"/>
    </row>
    <row r="404" ht="15.75" customHeight="1">
      <c r="E404" s="259"/>
      <c r="F404" s="252"/>
      <c r="G404" s="252"/>
      <c r="H404" s="252"/>
      <c r="I404" s="252"/>
      <c r="L404" s="1216"/>
      <c r="M404" s="1217"/>
      <c r="N404" s="252"/>
    </row>
    <row r="405" ht="15.75" customHeight="1">
      <c r="E405" s="259"/>
      <c r="F405" s="252"/>
      <c r="G405" s="252"/>
      <c r="H405" s="252"/>
      <c r="I405" s="252"/>
      <c r="L405" s="1216"/>
      <c r="M405" s="1217"/>
      <c r="N405" s="252"/>
    </row>
    <row r="406" ht="15.75" customHeight="1">
      <c r="E406" s="259"/>
      <c r="F406" s="252"/>
      <c r="G406" s="252"/>
      <c r="H406" s="252"/>
      <c r="I406" s="252"/>
      <c r="L406" s="1216"/>
      <c r="M406" s="1217"/>
      <c r="N406" s="252"/>
    </row>
    <row r="407" ht="15.75" customHeight="1">
      <c r="E407" s="259"/>
      <c r="F407" s="252"/>
      <c r="G407" s="252"/>
      <c r="H407" s="252"/>
      <c r="I407" s="252"/>
      <c r="L407" s="1216"/>
      <c r="M407" s="1217"/>
      <c r="N407" s="252"/>
    </row>
    <row r="408" ht="15.75" customHeight="1">
      <c r="E408" s="259"/>
      <c r="F408" s="252"/>
      <c r="G408" s="252"/>
      <c r="H408" s="252"/>
      <c r="I408" s="252"/>
      <c r="L408" s="1216"/>
      <c r="M408" s="1217"/>
      <c r="N408" s="252"/>
    </row>
    <row r="409" ht="15.75" customHeight="1">
      <c r="E409" s="259"/>
      <c r="F409" s="252"/>
      <c r="G409" s="252"/>
      <c r="H409" s="252"/>
      <c r="I409" s="252"/>
      <c r="L409" s="1216"/>
      <c r="M409" s="1217"/>
      <c r="N409" s="252"/>
    </row>
    <row r="410" ht="15.75" customHeight="1">
      <c r="E410" s="259"/>
      <c r="F410" s="252"/>
      <c r="G410" s="252"/>
      <c r="H410" s="252"/>
      <c r="I410" s="252"/>
      <c r="L410" s="1216"/>
      <c r="M410" s="1217"/>
      <c r="N410" s="252"/>
    </row>
    <row r="411" ht="15.75" customHeight="1">
      <c r="E411" s="259"/>
      <c r="F411" s="252"/>
      <c r="G411" s="252"/>
      <c r="H411" s="252"/>
      <c r="I411" s="252"/>
      <c r="L411" s="1216"/>
      <c r="M411" s="1217"/>
      <c r="N411" s="252"/>
    </row>
    <row r="412" ht="15.75" customHeight="1">
      <c r="E412" s="259"/>
      <c r="F412" s="252"/>
      <c r="G412" s="252"/>
      <c r="H412" s="252"/>
      <c r="I412" s="252"/>
      <c r="L412" s="1216"/>
      <c r="M412" s="1217"/>
      <c r="N412" s="252"/>
    </row>
    <row r="413" ht="15.75" customHeight="1">
      <c r="E413" s="259"/>
      <c r="F413" s="252"/>
      <c r="G413" s="252"/>
      <c r="H413" s="252"/>
      <c r="I413" s="252"/>
      <c r="L413" s="1216"/>
      <c r="M413" s="1217"/>
      <c r="N413" s="252"/>
    </row>
    <row r="414" ht="15.75" customHeight="1">
      <c r="E414" s="259"/>
      <c r="F414" s="252"/>
      <c r="G414" s="252"/>
      <c r="H414" s="252"/>
      <c r="I414" s="252"/>
      <c r="L414" s="1216"/>
      <c r="M414" s="1217"/>
      <c r="N414" s="252"/>
    </row>
    <row r="415" ht="15.75" customHeight="1">
      <c r="E415" s="259"/>
      <c r="F415" s="252"/>
      <c r="G415" s="252"/>
      <c r="H415" s="252"/>
      <c r="I415" s="252"/>
      <c r="L415" s="1216"/>
      <c r="M415" s="1217"/>
      <c r="N415" s="252"/>
    </row>
    <row r="416" ht="15.75" customHeight="1">
      <c r="E416" s="259"/>
      <c r="F416" s="252"/>
      <c r="G416" s="252"/>
      <c r="H416" s="252"/>
      <c r="I416" s="252"/>
      <c r="L416" s="1216"/>
      <c r="M416" s="1217"/>
      <c r="N416" s="252"/>
    </row>
    <row r="417" ht="15.75" customHeight="1">
      <c r="E417" s="259"/>
      <c r="F417" s="252"/>
      <c r="G417" s="252"/>
      <c r="H417" s="252"/>
      <c r="I417" s="252"/>
      <c r="L417" s="1216"/>
      <c r="M417" s="1217"/>
      <c r="N417" s="252"/>
    </row>
    <row r="418" ht="15.75" customHeight="1">
      <c r="E418" s="259"/>
      <c r="F418" s="252"/>
      <c r="G418" s="252"/>
      <c r="H418" s="252"/>
      <c r="I418" s="252"/>
      <c r="L418" s="1216"/>
      <c r="M418" s="1217"/>
      <c r="N418" s="252"/>
    </row>
    <row r="419" ht="15.75" customHeight="1">
      <c r="E419" s="259"/>
      <c r="F419" s="252"/>
      <c r="G419" s="252"/>
      <c r="H419" s="252"/>
      <c r="I419" s="252"/>
      <c r="L419" s="1216"/>
      <c r="M419" s="1217"/>
      <c r="N419" s="252"/>
    </row>
    <row r="420" ht="15.75" customHeight="1">
      <c r="E420" s="259"/>
      <c r="F420" s="252"/>
      <c r="G420" s="252"/>
      <c r="H420" s="252"/>
      <c r="I420" s="252"/>
      <c r="L420" s="1216"/>
      <c r="M420" s="1217"/>
      <c r="N420" s="252"/>
    </row>
    <row r="421" ht="15.75" customHeight="1">
      <c r="E421" s="259"/>
      <c r="F421" s="252"/>
      <c r="G421" s="252"/>
      <c r="H421" s="252"/>
      <c r="I421" s="252"/>
      <c r="L421" s="1216"/>
      <c r="M421" s="1217"/>
      <c r="N421" s="252"/>
    </row>
    <row r="422" ht="15.75" customHeight="1">
      <c r="E422" s="259"/>
      <c r="F422" s="252"/>
      <c r="G422" s="252"/>
      <c r="H422" s="252"/>
      <c r="I422" s="252"/>
      <c r="L422" s="1216"/>
      <c r="M422" s="1217"/>
      <c r="N422" s="252"/>
    </row>
    <row r="423" ht="15.75" customHeight="1">
      <c r="E423" s="259"/>
      <c r="F423" s="252"/>
      <c r="G423" s="252"/>
      <c r="H423" s="252"/>
      <c r="I423" s="252"/>
      <c r="L423" s="1216"/>
      <c r="M423" s="1217"/>
      <c r="N423" s="252"/>
    </row>
    <row r="424" ht="15.75" customHeight="1">
      <c r="E424" s="259"/>
      <c r="F424" s="252"/>
      <c r="G424" s="252"/>
      <c r="H424" s="252"/>
      <c r="I424" s="252"/>
      <c r="L424" s="1216"/>
      <c r="M424" s="1217"/>
      <c r="N424" s="252"/>
    </row>
    <row r="425" ht="15.75" customHeight="1">
      <c r="E425" s="259"/>
      <c r="F425" s="252"/>
      <c r="G425" s="252"/>
      <c r="H425" s="252"/>
      <c r="I425" s="252"/>
      <c r="L425" s="1216"/>
      <c r="M425" s="1217"/>
      <c r="N425" s="252"/>
    </row>
    <row r="426" ht="15.75" customHeight="1">
      <c r="E426" s="259"/>
      <c r="F426" s="252"/>
      <c r="G426" s="252"/>
      <c r="H426" s="252"/>
      <c r="I426" s="252"/>
      <c r="L426" s="1216"/>
      <c r="M426" s="1217"/>
      <c r="N426" s="252"/>
    </row>
    <row r="427" ht="15.75" customHeight="1">
      <c r="E427" s="259"/>
      <c r="F427" s="252"/>
      <c r="G427" s="252"/>
      <c r="H427" s="252"/>
      <c r="I427" s="252"/>
      <c r="L427" s="1216"/>
      <c r="M427" s="1217"/>
      <c r="N427" s="252"/>
    </row>
    <row r="428" ht="15.75" customHeight="1">
      <c r="E428" s="259"/>
      <c r="F428" s="252"/>
      <c r="G428" s="252"/>
      <c r="H428" s="252"/>
      <c r="I428" s="252"/>
      <c r="L428" s="1216"/>
      <c r="M428" s="1217"/>
      <c r="N428" s="252"/>
    </row>
    <row r="429" ht="15.75" customHeight="1">
      <c r="E429" s="259"/>
      <c r="F429" s="252"/>
      <c r="G429" s="252"/>
      <c r="H429" s="252"/>
      <c r="I429" s="252"/>
      <c r="L429" s="1216"/>
      <c r="M429" s="1217"/>
      <c r="N429" s="252"/>
    </row>
    <row r="430" ht="15.75" customHeight="1">
      <c r="E430" s="259"/>
      <c r="F430" s="252"/>
      <c r="G430" s="252"/>
      <c r="H430" s="252"/>
      <c r="I430" s="252"/>
      <c r="L430" s="1216"/>
      <c r="M430" s="1217"/>
      <c r="N430" s="252"/>
    </row>
    <row r="431" ht="15.75" customHeight="1">
      <c r="E431" s="259"/>
      <c r="F431" s="252"/>
      <c r="G431" s="252"/>
      <c r="H431" s="252"/>
      <c r="I431" s="252"/>
      <c r="L431" s="1216"/>
      <c r="M431" s="1217"/>
      <c r="N431" s="252"/>
    </row>
    <row r="432" ht="15.75" customHeight="1">
      <c r="E432" s="259"/>
      <c r="F432" s="252"/>
      <c r="G432" s="252"/>
      <c r="H432" s="252"/>
      <c r="I432" s="252"/>
      <c r="L432" s="1216"/>
      <c r="M432" s="1217"/>
      <c r="N432" s="252"/>
    </row>
    <row r="433" ht="15.75" customHeight="1">
      <c r="E433" s="259"/>
      <c r="F433" s="252"/>
      <c r="G433" s="252"/>
      <c r="H433" s="252"/>
      <c r="I433" s="252"/>
      <c r="L433" s="1216"/>
      <c r="M433" s="1217"/>
      <c r="N433" s="252"/>
    </row>
    <row r="434" ht="15.75" customHeight="1">
      <c r="E434" s="259"/>
      <c r="F434" s="252"/>
      <c r="G434" s="252"/>
      <c r="H434" s="252"/>
      <c r="I434" s="252"/>
      <c r="L434" s="1216"/>
      <c r="M434" s="1217"/>
      <c r="N434" s="252"/>
    </row>
    <row r="435" ht="15.75" customHeight="1">
      <c r="E435" s="259"/>
      <c r="F435" s="252"/>
      <c r="G435" s="252"/>
      <c r="H435" s="252"/>
      <c r="I435" s="252"/>
      <c r="L435" s="1216"/>
      <c r="M435" s="1217"/>
      <c r="N435" s="252"/>
    </row>
    <row r="436" ht="15.75" customHeight="1">
      <c r="E436" s="259"/>
      <c r="F436" s="252"/>
      <c r="G436" s="252"/>
      <c r="H436" s="252"/>
      <c r="I436" s="252"/>
      <c r="L436" s="1216"/>
      <c r="M436" s="1217"/>
      <c r="N436" s="252"/>
    </row>
    <row r="437" ht="15.75" customHeight="1">
      <c r="E437" s="259"/>
      <c r="F437" s="252"/>
      <c r="G437" s="252"/>
      <c r="H437" s="252"/>
      <c r="I437" s="252"/>
      <c r="L437" s="1216"/>
      <c r="M437" s="1217"/>
      <c r="N437" s="252"/>
    </row>
    <row r="438" ht="15.75" customHeight="1">
      <c r="E438" s="259"/>
      <c r="F438" s="252"/>
      <c r="G438" s="252"/>
      <c r="H438" s="252"/>
      <c r="I438" s="252"/>
      <c r="L438" s="1216"/>
      <c r="M438" s="1217"/>
      <c r="N438" s="252"/>
    </row>
    <row r="439" ht="15.75" customHeight="1">
      <c r="E439" s="259"/>
      <c r="F439" s="252"/>
      <c r="G439" s="252"/>
      <c r="H439" s="252"/>
      <c r="I439" s="252"/>
      <c r="L439" s="1216"/>
      <c r="M439" s="1217"/>
      <c r="N439" s="252"/>
    </row>
    <row r="440" ht="15.75" customHeight="1">
      <c r="E440" s="259"/>
      <c r="F440" s="252"/>
      <c r="G440" s="252"/>
      <c r="H440" s="252"/>
      <c r="I440" s="252"/>
      <c r="L440" s="1216"/>
      <c r="M440" s="1217"/>
      <c r="N440" s="252"/>
    </row>
    <row r="441" ht="15.75" customHeight="1">
      <c r="E441" s="259"/>
      <c r="F441" s="252"/>
      <c r="G441" s="252"/>
      <c r="H441" s="252"/>
      <c r="I441" s="252"/>
      <c r="L441" s="1216"/>
      <c r="M441" s="1217"/>
      <c r="N441" s="252"/>
    </row>
    <row r="442" ht="15.75" customHeight="1">
      <c r="E442" s="259"/>
      <c r="F442" s="252"/>
      <c r="G442" s="252"/>
      <c r="H442" s="252"/>
      <c r="I442" s="252"/>
      <c r="L442" s="1216"/>
      <c r="M442" s="1217"/>
      <c r="N442" s="252"/>
    </row>
    <row r="443" ht="15.75" customHeight="1">
      <c r="E443" s="259"/>
      <c r="F443" s="252"/>
      <c r="G443" s="252"/>
      <c r="H443" s="252"/>
      <c r="I443" s="252"/>
      <c r="L443" s="1216"/>
      <c r="M443" s="1217"/>
      <c r="N443" s="252"/>
    </row>
    <row r="444" ht="15.75" customHeight="1">
      <c r="E444" s="259"/>
      <c r="F444" s="252"/>
      <c r="G444" s="252"/>
      <c r="H444" s="252"/>
      <c r="I444" s="252"/>
      <c r="L444" s="1216"/>
      <c r="M444" s="1217"/>
      <c r="N444" s="252"/>
    </row>
    <row r="445" ht="15.75" customHeight="1">
      <c r="E445" s="259"/>
      <c r="F445" s="252"/>
      <c r="G445" s="252"/>
      <c r="H445" s="252"/>
      <c r="I445" s="252"/>
      <c r="L445" s="1216"/>
      <c r="M445" s="1217"/>
      <c r="N445" s="252"/>
    </row>
    <row r="446" ht="15.75" customHeight="1">
      <c r="E446" s="259"/>
      <c r="F446" s="252"/>
      <c r="G446" s="252"/>
      <c r="H446" s="252"/>
      <c r="I446" s="252"/>
      <c r="L446" s="1216"/>
      <c r="M446" s="1217"/>
      <c r="N446" s="252"/>
    </row>
    <row r="447" ht="15.75" customHeight="1">
      <c r="E447" s="259"/>
      <c r="F447" s="252"/>
      <c r="G447" s="252"/>
      <c r="H447" s="252"/>
      <c r="I447" s="252"/>
      <c r="L447" s="1216"/>
      <c r="M447" s="1217"/>
      <c r="N447" s="252"/>
    </row>
    <row r="448" ht="15.75" customHeight="1">
      <c r="E448" s="259"/>
      <c r="F448" s="252"/>
      <c r="G448" s="252"/>
      <c r="H448" s="252"/>
      <c r="I448" s="252"/>
      <c r="L448" s="1216"/>
      <c r="M448" s="1217"/>
      <c r="N448" s="252"/>
    </row>
    <row r="449" ht="15.75" customHeight="1">
      <c r="E449" s="259"/>
      <c r="F449" s="252"/>
      <c r="G449" s="252"/>
      <c r="H449" s="252"/>
      <c r="I449" s="252"/>
      <c r="L449" s="1216"/>
      <c r="M449" s="1217"/>
      <c r="N449" s="252"/>
    </row>
    <row r="450" ht="15.75" customHeight="1">
      <c r="E450" s="259"/>
      <c r="F450" s="252"/>
      <c r="G450" s="252"/>
      <c r="H450" s="252"/>
      <c r="I450" s="252"/>
      <c r="L450" s="1216"/>
      <c r="M450" s="1217"/>
      <c r="N450" s="252"/>
    </row>
    <row r="451" ht="15.75" customHeight="1">
      <c r="E451" s="259"/>
      <c r="F451" s="252"/>
      <c r="G451" s="252"/>
      <c r="H451" s="252"/>
      <c r="I451" s="252"/>
      <c r="L451" s="1216"/>
      <c r="M451" s="1217"/>
      <c r="N451" s="252"/>
    </row>
    <row r="452" ht="15.75" customHeight="1">
      <c r="E452" s="259"/>
      <c r="F452" s="252"/>
      <c r="G452" s="252"/>
      <c r="H452" s="252"/>
      <c r="I452" s="252"/>
      <c r="L452" s="1216"/>
      <c r="M452" s="1217"/>
      <c r="N452" s="252"/>
    </row>
    <row r="453" ht="15.75" customHeight="1">
      <c r="E453" s="259"/>
      <c r="F453" s="252"/>
      <c r="G453" s="252"/>
      <c r="H453" s="252"/>
      <c r="I453" s="252"/>
      <c r="L453" s="1216"/>
      <c r="M453" s="1217"/>
      <c r="N453" s="252"/>
    </row>
    <row r="454" ht="15.75" customHeight="1">
      <c r="E454" s="259"/>
      <c r="F454" s="252"/>
      <c r="G454" s="252"/>
      <c r="H454" s="252"/>
      <c r="I454" s="252"/>
      <c r="L454" s="1216"/>
      <c r="M454" s="1217"/>
      <c r="N454" s="252"/>
    </row>
    <row r="455" ht="15.75" customHeight="1">
      <c r="E455" s="259"/>
      <c r="F455" s="252"/>
      <c r="G455" s="252"/>
      <c r="H455" s="252"/>
      <c r="I455" s="252"/>
      <c r="L455" s="1216"/>
      <c r="M455" s="1217"/>
      <c r="N455" s="252"/>
    </row>
    <row r="456" ht="15.75" customHeight="1">
      <c r="E456" s="259"/>
      <c r="F456" s="252"/>
      <c r="G456" s="252"/>
      <c r="H456" s="252"/>
      <c r="I456" s="252"/>
      <c r="L456" s="1216"/>
      <c r="M456" s="1217"/>
      <c r="N456" s="252"/>
    </row>
    <row r="457" ht="15.75" customHeight="1">
      <c r="E457" s="259"/>
      <c r="F457" s="252"/>
      <c r="G457" s="252"/>
      <c r="H457" s="252"/>
      <c r="I457" s="252"/>
      <c r="L457" s="1216"/>
      <c r="M457" s="1217"/>
      <c r="N457" s="252"/>
    </row>
    <row r="458" ht="15.75" customHeight="1">
      <c r="E458" s="259"/>
      <c r="F458" s="252"/>
      <c r="G458" s="252"/>
      <c r="H458" s="252"/>
      <c r="I458" s="252"/>
      <c r="L458" s="1216"/>
      <c r="M458" s="1217"/>
      <c r="N458" s="252"/>
    </row>
    <row r="459" ht="15.75" customHeight="1">
      <c r="E459" s="259"/>
      <c r="F459" s="252"/>
      <c r="G459" s="252"/>
      <c r="H459" s="252"/>
      <c r="I459" s="252"/>
      <c r="L459" s="1216"/>
      <c r="M459" s="1217"/>
      <c r="N459" s="252"/>
    </row>
    <row r="460" ht="15.75" customHeight="1">
      <c r="E460" s="259"/>
      <c r="F460" s="252"/>
      <c r="G460" s="252"/>
      <c r="H460" s="252"/>
      <c r="I460" s="252"/>
      <c r="L460" s="1216"/>
      <c r="M460" s="1217"/>
      <c r="N460" s="252"/>
    </row>
    <row r="461" ht="15.75" customHeight="1">
      <c r="E461" s="259"/>
      <c r="F461" s="252"/>
      <c r="G461" s="252"/>
      <c r="H461" s="252"/>
      <c r="I461" s="252"/>
      <c r="L461" s="1216"/>
      <c r="M461" s="1217"/>
      <c r="N461" s="252"/>
    </row>
    <row r="462" ht="15.75" customHeight="1">
      <c r="E462" s="259"/>
      <c r="F462" s="252"/>
      <c r="G462" s="252"/>
      <c r="H462" s="252"/>
      <c r="I462" s="252"/>
      <c r="L462" s="1216"/>
      <c r="M462" s="1217"/>
      <c r="N462" s="252"/>
    </row>
    <row r="463" ht="15.75" customHeight="1">
      <c r="E463" s="259"/>
      <c r="F463" s="252"/>
      <c r="G463" s="252"/>
      <c r="H463" s="252"/>
      <c r="I463" s="252"/>
      <c r="L463" s="1216"/>
      <c r="M463" s="1217"/>
      <c r="N463" s="252"/>
    </row>
    <row r="464" ht="15.75" customHeight="1">
      <c r="E464" s="259"/>
      <c r="F464" s="252"/>
      <c r="G464" s="252"/>
      <c r="H464" s="252"/>
      <c r="I464" s="252"/>
      <c r="L464" s="1216"/>
      <c r="M464" s="1217"/>
      <c r="N464" s="252"/>
    </row>
    <row r="465" ht="15.75" customHeight="1">
      <c r="E465" s="259"/>
      <c r="F465" s="252"/>
      <c r="G465" s="252"/>
      <c r="H465" s="252"/>
      <c r="I465" s="252"/>
      <c r="L465" s="1216"/>
      <c r="M465" s="1217"/>
      <c r="N465" s="252"/>
    </row>
    <row r="466" ht="15.75" customHeight="1">
      <c r="E466" s="259"/>
      <c r="F466" s="252"/>
      <c r="G466" s="252"/>
      <c r="H466" s="252"/>
      <c r="I466" s="252"/>
      <c r="L466" s="1216"/>
      <c r="M466" s="1217"/>
      <c r="N466" s="252"/>
    </row>
    <row r="467" ht="15.75" customHeight="1">
      <c r="E467" s="259"/>
      <c r="F467" s="252"/>
      <c r="G467" s="252"/>
      <c r="H467" s="252"/>
      <c r="I467" s="252"/>
      <c r="L467" s="1216"/>
      <c r="M467" s="1217"/>
      <c r="N467" s="252"/>
    </row>
    <row r="468" ht="15.75" customHeight="1">
      <c r="E468" s="259"/>
      <c r="F468" s="252"/>
      <c r="G468" s="252"/>
      <c r="H468" s="252"/>
      <c r="I468" s="252"/>
      <c r="L468" s="1216"/>
      <c r="M468" s="1217"/>
      <c r="N468" s="252"/>
    </row>
    <row r="469" ht="15.75" customHeight="1">
      <c r="E469" s="259"/>
      <c r="F469" s="252"/>
      <c r="G469" s="252"/>
      <c r="H469" s="252"/>
      <c r="I469" s="252"/>
      <c r="L469" s="1216"/>
      <c r="M469" s="1217"/>
      <c r="N469" s="252"/>
    </row>
    <row r="470" ht="15.75" customHeight="1">
      <c r="E470" s="259"/>
      <c r="F470" s="252"/>
      <c r="G470" s="252"/>
      <c r="H470" s="252"/>
      <c r="I470" s="252"/>
      <c r="L470" s="1216"/>
      <c r="M470" s="1217"/>
      <c r="N470" s="252"/>
    </row>
    <row r="471" ht="15.75" customHeight="1">
      <c r="E471" s="259"/>
      <c r="F471" s="252"/>
      <c r="G471" s="252"/>
      <c r="H471" s="252"/>
      <c r="I471" s="252"/>
      <c r="L471" s="1216"/>
      <c r="M471" s="1217"/>
      <c r="N471" s="252"/>
    </row>
    <row r="472" ht="15.75" customHeight="1">
      <c r="E472" s="259"/>
      <c r="F472" s="252"/>
      <c r="G472" s="252"/>
      <c r="H472" s="252"/>
      <c r="I472" s="252"/>
      <c r="L472" s="1216"/>
      <c r="M472" s="1217"/>
      <c r="N472" s="252"/>
    </row>
    <row r="473" ht="15.75" customHeight="1">
      <c r="E473" s="259"/>
      <c r="F473" s="252"/>
      <c r="G473" s="252"/>
      <c r="H473" s="252"/>
      <c r="I473" s="252"/>
      <c r="L473" s="1216"/>
      <c r="M473" s="1217"/>
      <c r="N473" s="252"/>
    </row>
    <row r="474" ht="15.75" customHeight="1">
      <c r="E474" s="259"/>
      <c r="F474" s="252"/>
      <c r="G474" s="252"/>
      <c r="H474" s="252"/>
      <c r="I474" s="252"/>
      <c r="L474" s="1216"/>
      <c r="M474" s="1217"/>
      <c r="N474" s="252"/>
    </row>
    <row r="475" ht="15.75" customHeight="1">
      <c r="E475" s="259"/>
      <c r="F475" s="252"/>
      <c r="G475" s="252"/>
      <c r="H475" s="252"/>
      <c r="I475" s="252"/>
      <c r="L475" s="1216"/>
      <c r="M475" s="1217"/>
      <c r="N475" s="252"/>
    </row>
    <row r="476" ht="15.75" customHeight="1">
      <c r="E476" s="259"/>
      <c r="F476" s="252"/>
      <c r="G476" s="252"/>
      <c r="H476" s="252"/>
      <c r="I476" s="252"/>
      <c r="L476" s="1216"/>
      <c r="M476" s="1217"/>
      <c r="N476" s="252"/>
    </row>
    <row r="477" ht="15.75" customHeight="1">
      <c r="E477" s="259"/>
      <c r="F477" s="252"/>
      <c r="G477" s="252"/>
      <c r="H477" s="252"/>
      <c r="I477" s="252"/>
      <c r="L477" s="1216"/>
      <c r="M477" s="1217"/>
      <c r="N477" s="252"/>
    </row>
    <row r="478" ht="15.75" customHeight="1">
      <c r="E478" s="259"/>
      <c r="F478" s="252"/>
      <c r="G478" s="252"/>
      <c r="H478" s="252"/>
      <c r="I478" s="252"/>
      <c r="L478" s="1216"/>
      <c r="M478" s="1217"/>
      <c r="N478" s="252"/>
    </row>
    <row r="479" ht="15.75" customHeight="1">
      <c r="E479" s="259"/>
      <c r="F479" s="252"/>
      <c r="G479" s="252"/>
      <c r="H479" s="252"/>
      <c r="I479" s="252"/>
      <c r="L479" s="1216"/>
      <c r="M479" s="1217"/>
      <c r="N479" s="252"/>
    </row>
    <row r="480" ht="15.75" customHeight="1">
      <c r="E480" s="259"/>
      <c r="F480" s="252"/>
      <c r="G480" s="252"/>
      <c r="H480" s="252"/>
      <c r="I480" s="252"/>
      <c r="L480" s="1216"/>
      <c r="M480" s="1217"/>
      <c r="N480" s="252"/>
    </row>
    <row r="481" ht="15.75" customHeight="1">
      <c r="E481" s="259"/>
      <c r="F481" s="252"/>
      <c r="G481" s="252"/>
      <c r="H481" s="252"/>
      <c r="I481" s="252"/>
      <c r="L481" s="1216"/>
      <c r="M481" s="1217"/>
      <c r="N481" s="252"/>
    </row>
    <row r="482" ht="15.75" customHeight="1">
      <c r="E482" s="259"/>
      <c r="F482" s="252"/>
      <c r="G482" s="252"/>
      <c r="H482" s="252"/>
      <c r="I482" s="252"/>
      <c r="L482" s="1216"/>
      <c r="M482" s="1217"/>
      <c r="N482" s="252"/>
    </row>
    <row r="483" ht="15.75" customHeight="1">
      <c r="E483" s="259"/>
      <c r="F483" s="252"/>
      <c r="G483" s="252"/>
      <c r="H483" s="252"/>
      <c r="I483" s="252"/>
      <c r="L483" s="1216"/>
      <c r="M483" s="1217"/>
      <c r="N483" s="252"/>
    </row>
    <row r="484" ht="15.75" customHeight="1">
      <c r="E484" s="259"/>
      <c r="F484" s="252"/>
      <c r="G484" s="252"/>
      <c r="H484" s="252"/>
      <c r="I484" s="252"/>
      <c r="L484" s="1216"/>
      <c r="M484" s="1217"/>
      <c r="N484" s="252"/>
    </row>
    <row r="485" ht="15.75" customHeight="1">
      <c r="E485" s="259"/>
      <c r="F485" s="252"/>
      <c r="G485" s="252"/>
      <c r="H485" s="252"/>
      <c r="I485" s="252"/>
      <c r="L485" s="1216"/>
      <c r="M485" s="1217"/>
      <c r="N485" s="252"/>
    </row>
    <row r="486" ht="15.75" customHeight="1">
      <c r="E486" s="259"/>
      <c r="F486" s="252"/>
      <c r="G486" s="252"/>
      <c r="H486" s="252"/>
      <c r="I486" s="252"/>
      <c r="L486" s="1216"/>
      <c r="M486" s="1217"/>
      <c r="N486" s="252"/>
    </row>
    <row r="487" ht="15.75" customHeight="1">
      <c r="E487" s="259"/>
      <c r="F487" s="252"/>
      <c r="G487" s="252"/>
      <c r="H487" s="252"/>
      <c r="I487" s="252"/>
      <c r="L487" s="1216"/>
      <c r="M487" s="1217"/>
      <c r="N487" s="252"/>
    </row>
    <row r="488" ht="15.75" customHeight="1">
      <c r="E488" s="259"/>
      <c r="F488" s="252"/>
      <c r="G488" s="252"/>
      <c r="H488" s="252"/>
      <c r="I488" s="252"/>
      <c r="L488" s="1216"/>
      <c r="M488" s="1217"/>
      <c r="N488" s="252"/>
    </row>
    <row r="489" ht="15.75" customHeight="1">
      <c r="E489" s="259"/>
      <c r="F489" s="252"/>
      <c r="G489" s="252"/>
      <c r="H489" s="252"/>
      <c r="I489" s="252"/>
      <c r="L489" s="1216"/>
      <c r="M489" s="1217"/>
      <c r="N489" s="252"/>
    </row>
    <row r="490" ht="15.75" customHeight="1">
      <c r="E490" s="259"/>
      <c r="F490" s="252"/>
      <c r="G490" s="252"/>
      <c r="H490" s="252"/>
      <c r="I490" s="252"/>
      <c r="L490" s="1216"/>
      <c r="M490" s="1217"/>
      <c r="N490" s="252"/>
    </row>
    <row r="491" ht="15.75" customHeight="1">
      <c r="E491" s="259"/>
      <c r="F491" s="252"/>
      <c r="G491" s="252"/>
      <c r="H491" s="252"/>
      <c r="I491" s="252"/>
      <c r="L491" s="1216"/>
      <c r="M491" s="1217"/>
      <c r="N491" s="252"/>
    </row>
    <row r="492" ht="15.75" customHeight="1">
      <c r="E492" s="259"/>
      <c r="F492" s="252"/>
      <c r="G492" s="252"/>
      <c r="H492" s="252"/>
      <c r="I492" s="252"/>
      <c r="L492" s="1216"/>
      <c r="M492" s="1217"/>
      <c r="N492" s="252"/>
    </row>
    <row r="493" ht="15.75" customHeight="1">
      <c r="E493" s="259"/>
      <c r="F493" s="252"/>
      <c r="G493" s="252"/>
      <c r="H493" s="252"/>
      <c r="I493" s="252"/>
      <c r="L493" s="1216"/>
      <c r="M493" s="1217"/>
      <c r="N493" s="252"/>
    </row>
    <row r="494" ht="15.75" customHeight="1">
      <c r="E494" s="259"/>
      <c r="F494" s="252"/>
      <c r="G494" s="252"/>
      <c r="H494" s="252"/>
      <c r="I494" s="252"/>
      <c r="L494" s="1216"/>
      <c r="M494" s="1217"/>
      <c r="N494" s="252"/>
    </row>
    <row r="495" ht="15.75" customHeight="1">
      <c r="E495" s="259"/>
      <c r="F495" s="252"/>
      <c r="G495" s="252"/>
      <c r="H495" s="252"/>
      <c r="I495" s="252"/>
      <c r="L495" s="1216"/>
      <c r="M495" s="1217"/>
      <c r="N495" s="252"/>
    </row>
    <row r="496" ht="15.75" customHeight="1">
      <c r="E496" s="259"/>
      <c r="F496" s="252"/>
      <c r="G496" s="252"/>
      <c r="H496" s="252"/>
      <c r="I496" s="252"/>
      <c r="L496" s="1216"/>
      <c r="M496" s="1217"/>
      <c r="N496" s="252"/>
    </row>
    <row r="497" ht="15.75" customHeight="1">
      <c r="E497" s="259"/>
      <c r="F497" s="252"/>
      <c r="G497" s="252"/>
      <c r="H497" s="252"/>
      <c r="I497" s="252"/>
      <c r="L497" s="1216"/>
      <c r="M497" s="1217"/>
      <c r="N497" s="252"/>
    </row>
    <row r="498" ht="15.75" customHeight="1">
      <c r="E498" s="259"/>
      <c r="F498" s="252"/>
      <c r="G498" s="252"/>
      <c r="H498" s="252"/>
      <c r="I498" s="252"/>
      <c r="L498" s="1216"/>
      <c r="M498" s="1217"/>
      <c r="N498" s="252"/>
    </row>
    <row r="499" ht="15.75" customHeight="1">
      <c r="E499" s="259"/>
      <c r="F499" s="252"/>
      <c r="G499" s="252"/>
      <c r="H499" s="252"/>
      <c r="I499" s="252"/>
      <c r="L499" s="1216"/>
      <c r="M499" s="1217"/>
      <c r="N499" s="252"/>
    </row>
    <row r="500" ht="15.75" customHeight="1">
      <c r="E500" s="259"/>
      <c r="F500" s="252"/>
      <c r="G500" s="252"/>
      <c r="H500" s="252"/>
      <c r="I500" s="252"/>
      <c r="L500" s="1216"/>
      <c r="M500" s="1217"/>
      <c r="N500" s="252"/>
    </row>
    <row r="501" ht="15.75" customHeight="1">
      <c r="E501" s="259"/>
      <c r="F501" s="252"/>
      <c r="G501" s="252"/>
      <c r="H501" s="252"/>
      <c r="I501" s="252"/>
      <c r="L501" s="1216"/>
      <c r="M501" s="1217"/>
      <c r="N501" s="252"/>
    </row>
    <row r="502" ht="15.75" customHeight="1">
      <c r="E502" s="259"/>
      <c r="F502" s="252"/>
      <c r="G502" s="252"/>
      <c r="H502" s="252"/>
      <c r="I502" s="252"/>
      <c r="L502" s="1216"/>
      <c r="M502" s="1217"/>
      <c r="N502" s="252"/>
    </row>
    <row r="503" ht="15.75" customHeight="1">
      <c r="E503" s="259"/>
      <c r="F503" s="252"/>
      <c r="G503" s="252"/>
      <c r="H503" s="252"/>
      <c r="I503" s="252"/>
      <c r="L503" s="1216"/>
      <c r="M503" s="1217"/>
      <c r="N503" s="252"/>
    </row>
    <row r="504" ht="15.75" customHeight="1">
      <c r="E504" s="259"/>
      <c r="F504" s="252"/>
      <c r="G504" s="252"/>
      <c r="H504" s="252"/>
      <c r="I504" s="252"/>
      <c r="L504" s="1216"/>
      <c r="M504" s="1217"/>
      <c r="N504" s="252"/>
    </row>
    <row r="505" ht="15.75" customHeight="1">
      <c r="E505" s="259"/>
      <c r="F505" s="252"/>
      <c r="G505" s="252"/>
      <c r="H505" s="252"/>
      <c r="I505" s="252"/>
      <c r="L505" s="1216"/>
      <c r="M505" s="1217"/>
      <c r="N505" s="252"/>
    </row>
    <row r="506" ht="15.75" customHeight="1">
      <c r="E506" s="259"/>
      <c r="F506" s="252"/>
      <c r="G506" s="252"/>
      <c r="H506" s="252"/>
      <c r="I506" s="252"/>
      <c r="L506" s="1216"/>
      <c r="M506" s="1217"/>
      <c r="N506" s="252"/>
    </row>
    <row r="507" ht="15.75" customHeight="1">
      <c r="E507" s="259"/>
      <c r="F507" s="252"/>
      <c r="G507" s="252"/>
      <c r="H507" s="252"/>
      <c r="I507" s="252"/>
      <c r="L507" s="1216"/>
      <c r="M507" s="1217"/>
      <c r="N507" s="252"/>
    </row>
    <row r="508" ht="15.75" customHeight="1">
      <c r="E508" s="259"/>
      <c r="F508" s="252"/>
      <c r="G508" s="252"/>
      <c r="H508" s="252"/>
      <c r="I508" s="252"/>
      <c r="L508" s="1216"/>
      <c r="M508" s="1217"/>
      <c r="N508" s="252"/>
    </row>
    <row r="509" ht="15.75" customHeight="1">
      <c r="E509" s="259"/>
      <c r="F509" s="252"/>
      <c r="G509" s="252"/>
      <c r="H509" s="252"/>
      <c r="I509" s="252"/>
      <c r="L509" s="1216"/>
      <c r="M509" s="1217"/>
      <c r="N509" s="252"/>
    </row>
    <row r="510" ht="15.75" customHeight="1">
      <c r="E510" s="259"/>
      <c r="F510" s="252"/>
      <c r="G510" s="252"/>
      <c r="H510" s="252"/>
      <c r="I510" s="252"/>
      <c r="L510" s="1216"/>
      <c r="M510" s="1217"/>
      <c r="N510" s="252"/>
    </row>
    <row r="511" ht="15.75" customHeight="1">
      <c r="E511" s="259"/>
      <c r="F511" s="252"/>
      <c r="G511" s="252"/>
      <c r="H511" s="252"/>
      <c r="I511" s="252"/>
      <c r="L511" s="1216"/>
      <c r="M511" s="1217"/>
      <c r="N511" s="252"/>
    </row>
    <row r="512" ht="15.75" customHeight="1">
      <c r="E512" s="259"/>
      <c r="F512" s="252"/>
      <c r="G512" s="252"/>
      <c r="H512" s="252"/>
      <c r="I512" s="252"/>
      <c r="L512" s="1216"/>
      <c r="M512" s="1217"/>
      <c r="N512" s="252"/>
    </row>
    <row r="513" ht="15.75" customHeight="1">
      <c r="E513" s="259"/>
      <c r="F513" s="252"/>
      <c r="G513" s="252"/>
      <c r="H513" s="252"/>
      <c r="I513" s="252"/>
      <c r="L513" s="1216"/>
      <c r="M513" s="1217"/>
      <c r="N513" s="252"/>
    </row>
    <row r="514" ht="15.75" customHeight="1">
      <c r="E514" s="259"/>
      <c r="F514" s="252"/>
      <c r="G514" s="252"/>
      <c r="H514" s="252"/>
      <c r="I514" s="252"/>
      <c r="L514" s="1216"/>
      <c r="M514" s="1217"/>
      <c r="N514" s="252"/>
    </row>
    <row r="515" ht="15.75" customHeight="1">
      <c r="E515" s="259"/>
      <c r="F515" s="252"/>
      <c r="G515" s="252"/>
      <c r="H515" s="252"/>
      <c r="I515" s="252"/>
      <c r="L515" s="1216"/>
      <c r="M515" s="1217"/>
      <c r="N515" s="252"/>
    </row>
    <row r="516" ht="15.75" customHeight="1">
      <c r="E516" s="259"/>
      <c r="F516" s="252"/>
      <c r="G516" s="252"/>
      <c r="H516" s="252"/>
      <c r="I516" s="252"/>
      <c r="L516" s="1216"/>
      <c r="M516" s="1217"/>
      <c r="N516" s="252"/>
    </row>
    <row r="517" ht="15.75" customHeight="1">
      <c r="E517" s="259"/>
      <c r="F517" s="252"/>
      <c r="G517" s="252"/>
      <c r="H517" s="252"/>
      <c r="I517" s="252"/>
      <c r="L517" s="1216"/>
      <c r="M517" s="1217"/>
      <c r="N517" s="252"/>
    </row>
    <row r="518" ht="15.75" customHeight="1">
      <c r="E518" s="259"/>
      <c r="F518" s="252"/>
      <c r="G518" s="252"/>
      <c r="H518" s="252"/>
      <c r="I518" s="252"/>
      <c r="L518" s="1216"/>
      <c r="M518" s="1217"/>
      <c r="N518" s="252"/>
    </row>
    <row r="519" ht="15.75" customHeight="1">
      <c r="E519" s="259"/>
      <c r="F519" s="252"/>
      <c r="G519" s="252"/>
      <c r="H519" s="252"/>
      <c r="I519" s="252"/>
      <c r="L519" s="1216"/>
      <c r="M519" s="1217"/>
      <c r="N519" s="252"/>
    </row>
    <row r="520" ht="15.75" customHeight="1">
      <c r="E520" s="259"/>
      <c r="F520" s="252"/>
      <c r="G520" s="252"/>
      <c r="H520" s="252"/>
      <c r="I520" s="252"/>
      <c r="L520" s="1216"/>
      <c r="M520" s="1217"/>
      <c r="N520" s="252"/>
    </row>
    <row r="521" ht="15.75" customHeight="1">
      <c r="E521" s="259"/>
      <c r="F521" s="252"/>
      <c r="G521" s="252"/>
      <c r="H521" s="252"/>
      <c r="I521" s="252"/>
      <c r="L521" s="1216"/>
      <c r="M521" s="1217"/>
      <c r="N521" s="252"/>
    </row>
    <row r="522" ht="15.75" customHeight="1">
      <c r="E522" s="259"/>
      <c r="F522" s="252"/>
      <c r="G522" s="252"/>
      <c r="H522" s="252"/>
      <c r="I522" s="252"/>
      <c r="L522" s="1216"/>
      <c r="M522" s="1217"/>
      <c r="N522" s="252"/>
    </row>
    <row r="523" ht="15.75" customHeight="1">
      <c r="E523" s="259"/>
      <c r="F523" s="252"/>
      <c r="G523" s="252"/>
      <c r="H523" s="252"/>
      <c r="I523" s="252"/>
      <c r="L523" s="1216"/>
      <c r="M523" s="1217"/>
      <c r="N523" s="252"/>
    </row>
    <row r="524" ht="15.75" customHeight="1">
      <c r="E524" s="259"/>
      <c r="F524" s="252"/>
      <c r="G524" s="252"/>
      <c r="H524" s="252"/>
      <c r="I524" s="252"/>
      <c r="L524" s="1216"/>
      <c r="M524" s="1217"/>
      <c r="N524" s="252"/>
    </row>
    <row r="525" ht="15.75" customHeight="1">
      <c r="E525" s="259"/>
      <c r="F525" s="252"/>
      <c r="G525" s="252"/>
      <c r="H525" s="252"/>
      <c r="I525" s="252"/>
      <c r="L525" s="1216"/>
      <c r="M525" s="1217"/>
      <c r="N525" s="252"/>
    </row>
    <row r="526" ht="15.75" customHeight="1">
      <c r="E526" s="259"/>
      <c r="F526" s="252"/>
      <c r="G526" s="252"/>
      <c r="H526" s="252"/>
      <c r="I526" s="252"/>
      <c r="L526" s="1216"/>
      <c r="M526" s="1217"/>
      <c r="N526" s="252"/>
    </row>
    <row r="527" ht="15.75" customHeight="1">
      <c r="E527" s="259"/>
      <c r="F527" s="252"/>
      <c r="G527" s="252"/>
      <c r="H527" s="252"/>
      <c r="I527" s="252"/>
      <c r="L527" s="1216"/>
      <c r="M527" s="1217"/>
      <c r="N527" s="252"/>
    </row>
    <row r="528" ht="15.75" customHeight="1">
      <c r="E528" s="259"/>
      <c r="F528" s="252"/>
      <c r="G528" s="252"/>
      <c r="H528" s="252"/>
      <c r="I528" s="252"/>
      <c r="L528" s="1216"/>
      <c r="M528" s="1217"/>
      <c r="N528" s="252"/>
    </row>
    <row r="529" ht="15.75" customHeight="1">
      <c r="E529" s="259"/>
      <c r="F529" s="252"/>
      <c r="G529" s="252"/>
      <c r="H529" s="252"/>
      <c r="I529" s="252"/>
      <c r="L529" s="1216"/>
      <c r="M529" s="1217"/>
      <c r="N529" s="252"/>
    </row>
    <row r="530" ht="15.75" customHeight="1">
      <c r="E530" s="259"/>
      <c r="F530" s="252"/>
      <c r="G530" s="252"/>
      <c r="H530" s="252"/>
      <c r="I530" s="252"/>
      <c r="L530" s="1216"/>
      <c r="M530" s="1217"/>
      <c r="N530" s="252"/>
    </row>
    <row r="531" ht="15.75" customHeight="1">
      <c r="E531" s="259"/>
      <c r="F531" s="252"/>
      <c r="G531" s="252"/>
      <c r="H531" s="252"/>
      <c r="I531" s="252"/>
      <c r="L531" s="1216"/>
      <c r="M531" s="1217"/>
      <c r="N531" s="252"/>
    </row>
    <row r="532" ht="15.75" customHeight="1">
      <c r="E532" s="259"/>
      <c r="F532" s="252"/>
      <c r="G532" s="252"/>
      <c r="H532" s="252"/>
      <c r="I532" s="252"/>
      <c r="L532" s="1216"/>
      <c r="M532" s="1217"/>
      <c r="N532" s="252"/>
    </row>
    <row r="533" ht="15.75" customHeight="1">
      <c r="E533" s="259"/>
      <c r="F533" s="252"/>
      <c r="G533" s="252"/>
      <c r="H533" s="252"/>
      <c r="I533" s="252"/>
      <c r="L533" s="1216"/>
      <c r="M533" s="1217"/>
      <c r="N533" s="252"/>
    </row>
    <row r="534" ht="15.75" customHeight="1">
      <c r="E534" s="259"/>
      <c r="F534" s="252"/>
      <c r="G534" s="252"/>
      <c r="H534" s="252"/>
      <c r="I534" s="252"/>
      <c r="L534" s="1216"/>
      <c r="M534" s="1217"/>
      <c r="N534" s="252"/>
    </row>
    <row r="535" ht="15.75" customHeight="1">
      <c r="E535" s="259"/>
      <c r="F535" s="252"/>
      <c r="G535" s="252"/>
      <c r="H535" s="252"/>
      <c r="I535" s="252"/>
      <c r="L535" s="1216"/>
      <c r="M535" s="1217"/>
      <c r="N535" s="252"/>
    </row>
    <row r="536" ht="15.75" customHeight="1">
      <c r="E536" s="259"/>
      <c r="F536" s="252"/>
      <c r="G536" s="252"/>
      <c r="H536" s="252"/>
      <c r="I536" s="252"/>
      <c r="L536" s="1216"/>
      <c r="M536" s="1217"/>
      <c r="N536" s="252"/>
    </row>
    <row r="537" ht="15.75" customHeight="1">
      <c r="E537" s="259"/>
      <c r="F537" s="252"/>
      <c r="G537" s="252"/>
      <c r="H537" s="252"/>
      <c r="I537" s="252"/>
      <c r="L537" s="1216"/>
      <c r="M537" s="1217"/>
      <c r="N537" s="252"/>
    </row>
    <row r="538" ht="15.75" customHeight="1">
      <c r="E538" s="259"/>
      <c r="F538" s="252"/>
      <c r="G538" s="252"/>
      <c r="H538" s="252"/>
      <c r="I538" s="252"/>
      <c r="L538" s="1216"/>
      <c r="M538" s="1217"/>
      <c r="N538" s="252"/>
    </row>
    <row r="539" ht="15.75" customHeight="1">
      <c r="E539" s="259"/>
      <c r="F539" s="252"/>
      <c r="G539" s="252"/>
      <c r="H539" s="252"/>
      <c r="I539" s="252"/>
      <c r="L539" s="1216"/>
      <c r="M539" s="1217"/>
      <c r="N539" s="252"/>
    </row>
    <row r="540" ht="15.75" customHeight="1">
      <c r="E540" s="259"/>
      <c r="F540" s="252"/>
      <c r="G540" s="252"/>
      <c r="H540" s="252"/>
      <c r="I540" s="252"/>
      <c r="L540" s="1216"/>
      <c r="M540" s="1217"/>
      <c r="N540" s="252"/>
    </row>
    <row r="541" ht="15.75" customHeight="1">
      <c r="E541" s="259"/>
      <c r="F541" s="252"/>
      <c r="G541" s="252"/>
      <c r="H541" s="252"/>
      <c r="I541" s="252"/>
      <c r="L541" s="1216"/>
      <c r="M541" s="1217"/>
      <c r="N541" s="252"/>
    </row>
    <row r="542" ht="15.75" customHeight="1">
      <c r="E542" s="259"/>
      <c r="F542" s="252"/>
      <c r="G542" s="252"/>
      <c r="H542" s="252"/>
      <c r="I542" s="252"/>
      <c r="L542" s="1216"/>
      <c r="M542" s="1217"/>
      <c r="N542" s="252"/>
    </row>
    <row r="543" ht="15.75" customHeight="1">
      <c r="E543" s="259"/>
      <c r="F543" s="252"/>
      <c r="G543" s="252"/>
      <c r="H543" s="252"/>
      <c r="I543" s="252"/>
      <c r="L543" s="1216"/>
      <c r="M543" s="1217"/>
      <c r="N543" s="252"/>
    </row>
    <row r="544" ht="15.75" customHeight="1">
      <c r="E544" s="259"/>
      <c r="F544" s="252"/>
      <c r="G544" s="252"/>
      <c r="H544" s="252"/>
      <c r="I544" s="252"/>
      <c r="L544" s="1216"/>
      <c r="M544" s="1217"/>
      <c r="N544" s="252"/>
    </row>
    <row r="545" ht="15.75" customHeight="1">
      <c r="E545" s="259"/>
      <c r="F545" s="252"/>
      <c r="G545" s="252"/>
      <c r="H545" s="252"/>
      <c r="I545" s="252"/>
      <c r="L545" s="1216"/>
      <c r="M545" s="1217"/>
      <c r="N545" s="252"/>
    </row>
    <row r="546" ht="15.75" customHeight="1">
      <c r="E546" s="259"/>
      <c r="F546" s="252"/>
      <c r="G546" s="252"/>
      <c r="H546" s="252"/>
      <c r="I546" s="252"/>
      <c r="L546" s="1216"/>
      <c r="M546" s="1217"/>
      <c r="N546" s="252"/>
    </row>
    <row r="547" ht="15.75" customHeight="1">
      <c r="E547" s="259"/>
      <c r="F547" s="252"/>
      <c r="G547" s="252"/>
      <c r="H547" s="252"/>
      <c r="I547" s="252"/>
      <c r="L547" s="1216"/>
      <c r="M547" s="1217"/>
      <c r="N547" s="252"/>
    </row>
    <row r="548" ht="15.75" customHeight="1">
      <c r="E548" s="259"/>
      <c r="F548" s="252"/>
      <c r="G548" s="252"/>
      <c r="H548" s="252"/>
      <c r="I548" s="252"/>
      <c r="L548" s="1216"/>
      <c r="M548" s="1217"/>
      <c r="N548" s="252"/>
    </row>
    <row r="549" ht="15.75" customHeight="1">
      <c r="E549" s="259"/>
      <c r="F549" s="252"/>
      <c r="G549" s="252"/>
      <c r="H549" s="252"/>
      <c r="I549" s="252"/>
      <c r="L549" s="1216"/>
      <c r="M549" s="1217"/>
      <c r="N549" s="252"/>
    </row>
    <row r="550" ht="15.75" customHeight="1">
      <c r="E550" s="259"/>
      <c r="F550" s="252"/>
      <c r="G550" s="252"/>
      <c r="H550" s="252"/>
      <c r="I550" s="252"/>
      <c r="L550" s="1216"/>
      <c r="M550" s="1217"/>
      <c r="N550" s="252"/>
    </row>
    <row r="551" ht="15.75" customHeight="1">
      <c r="E551" s="259"/>
      <c r="F551" s="252"/>
      <c r="G551" s="252"/>
      <c r="H551" s="252"/>
      <c r="I551" s="252"/>
      <c r="L551" s="1216"/>
      <c r="M551" s="1217"/>
      <c r="N551" s="252"/>
    </row>
    <row r="552" ht="15.75" customHeight="1">
      <c r="E552" s="259"/>
      <c r="F552" s="252"/>
      <c r="G552" s="252"/>
      <c r="H552" s="252"/>
      <c r="I552" s="252"/>
      <c r="L552" s="1216"/>
      <c r="M552" s="1217"/>
      <c r="N552" s="252"/>
    </row>
    <row r="553" ht="15.75" customHeight="1">
      <c r="E553" s="259"/>
      <c r="F553" s="252"/>
      <c r="G553" s="252"/>
      <c r="H553" s="252"/>
      <c r="I553" s="252"/>
      <c r="L553" s="1216"/>
      <c r="M553" s="1217"/>
      <c r="N553" s="252"/>
    </row>
    <row r="554" ht="15.75" customHeight="1">
      <c r="E554" s="259"/>
      <c r="F554" s="252"/>
      <c r="G554" s="252"/>
      <c r="H554" s="252"/>
      <c r="I554" s="252"/>
      <c r="L554" s="1216"/>
      <c r="M554" s="1217"/>
      <c r="N554" s="252"/>
    </row>
    <row r="555" ht="15.75" customHeight="1">
      <c r="E555" s="259"/>
      <c r="F555" s="252"/>
      <c r="G555" s="252"/>
      <c r="H555" s="252"/>
      <c r="I555" s="252"/>
      <c r="L555" s="1216"/>
      <c r="M555" s="1217"/>
      <c r="N555" s="252"/>
    </row>
    <row r="556" ht="15.75" customHeight="1">
      <c r="E556" s="259"/>
      <c r="F556" s="252"/>
      <c r="G556" s="252"/>
      <c r="H556" s="252"/>
      <c r="I556" s="252"/>
      <c r="L556" s="1216"/>
      <c r="M556" s="1217"/>
      <c r="N556" s="252"/>
    </row>
    <row r="557" ht="15.75" customHeight="1">
      <c r="E557" s="259"/>
      <c r="F557" s="252"/>
      <c r="G557" s="252"/>
      <c r="H557" s="252"/>
      <c r="I557" s="252"/>
      <c r="L557" s="1216"/>
      <c r="M557" s="1217"/>
      <c r="N557" s="252"/>
    </row>
    <row r="558" ht="15.75" customHeight="1">
      <c r="E558" s="259"/>
      <c r="F558" s="252"/>
      <c r="G558" s="252"/>
      <c r="H558" s="252"/>
      <c r="I558" s="252"/>
      <c r="L558" s="1216"/>
      <c r="M558" s="1217"/>
      <c r="N558" s="252"/>
    </row>
    <row r="559" ht="15.75" customHeight="1">
      <c r="E559" s="259"/>
      <c r="F559" s="252"/>
      <c r="G559" s="252"/>
      <c r="H559" s="252"/>
      <c r="I559" s="252"/>
      <c r="L559" s="1216"/>
      <c r="M559" s="1217"/>
      <c r="N559" s="252"/>
    </row>
    <row r="560" ht="15.75" customHeight="1">
      <c r="E560" s="259"/>
      <c r="F560" s="252"/>
      <c r="G560" s="252"/>
      <c r="H560" s="252"/>
      <c r="I560" s="252"/>
      <c r="L560" s="1216"/>
      <c r="M560" s="1217"/>
      <c r="N560" s="252"/>
    </row>
    <row r="561" ht="15.75" customHeight="1">
      <c r="E561" s="259"/>
      <c r="F561" s="252"/>
      <c r="G561" s="252"/>
      <c r="H561" s="252"/>
      <c r="I561" s="252"/>
      <c r="L561" s="1216"/>
      <c r="M561" s="1217"/>
      <c r="N561" s="252"/>
    </row>
    <row r="562" ht="15.75" customHeight="1">
      <c r="E562" s="259"/>
      <c r="F562" s="252"/>
      <c r="G562" s="252"/>
      <c r="H562" s="252"/>
      <c r="I562" s="252"/>
      <c r="L562" s="1216"/>
      <c r="M562" s="1217"/>
      <c r="N562" s="252"/>
    </row>
    <row r="563" ht="15.75" customHeight="1">
      <c r="E563" s="259"/>
      <c r="F563" s="252"/>
      <c r="G563" s="252"/>
      <c r="H563" s="252"/>
      <c r="I563" s="252"/>
      <c r="L563" s="1216"/>
      <c r="M563" s="1217"/>
      <c r="N563" s="252"/>
    </row>
    <row r="564" ht="15.75" customHeight="1">
      <c r="E564" s="259"/>
      <c r="F564" s="252"/>
      <c r="G564" s="252"/>
      <c r="H564" s="252"/>
      <c r="I564" s="252"/>
      <c r="L564" s="1216"/>
      <c r="M564" s="1217"/>
      <c r="N564" s="252"/>
    </row>
    <row r="565" ht="15.75" customHeight="1">
      <c r="E565" s="259"/>
      <c r="F565" s="252"/>
      <c r="G565" s="252"/>
      <c r="H565" s="252"/>
      <c r="I565" s="252"/>
      <c r="L565" s="1216"/>
      <c r="M565" s="1217"/>
      <c r="N565" s="252"/>
    </row>
    <row r="566" ht="15.75" customHeight="1">
      <c r="E566" s="259"/>
      <c r="F566" s="252"/>
      <c r="G566" s="252"/>
      <c r="H566" s="252"/>
      <c r="I566" s="252"/>
      <c r="L566" s="1216"/>
      <c r="M566" s="1217"/>
      <c r="N566" s="252"/>
    </row>
    <row r="567" ht="15.75" customHeight="1">
      <c r="E567" s="259"/>
      <c r="F567" s="252"/>
      <c r="G567" s="252"/>
      <c r="H567" s="252"/>
      <c r="I567" s="252"/>
      <c r="L567" s="1216"/>
      <c r="M567" s="1217"/>
      <c r="N567" s="252"/>
    </row>
    <row r="568" ht="15.75" customHeight="1">
      <c r="E568" s="259"/>
      <c r="F568" s="252"/>
      <c r="G568" s="252"/>
      <c r="H568" s="252"/>
      <c r="I568" s="252"/>
      <c r="L568" s="1216"/>
      <c r="M568" s="1217"/>
      <c r="N568" s="252"/>
    </row>
    <row r="569" ht="15.75" customHeight="1">
      <c r="E569" s="259"/>
      <c r="F569" s="252"/>
      <c r="G569" s="252"/>
      <c r="H569" s="252"/>
      <c r="I569" s="252"/>
      <c r="L569" s="1216"/>
      <c r="M569" s="1217"/>
      <c r="N569" s="252"/>
    </row>
    <row r="570" ht="15.75" customHeight="1">
      <c r="E570" s="259"/>
      <c r="F570" s="252"/>
      <c r="G570" s="252"/>
      <c r="H570" s="252"/>
      <c r="I570" s="252"/>
      <c r="L570" s="1216"/>
      <c r="M570" s="1217"/>
      <c r="N570" s="252"/>
    </row>
    <row r="571" ht="15.75" customHeight="1">
      <c r="E571" s="259"/>
      <c r="F571" s="252"/>
      <c r="G571" s="252"/>
      <c r="H571" s="252"/>
      <c r="I571" s="252"/>
      <c r="L571" s="1216"/>
      <c r="M571" s="1217"/>
      <c r="N571" s="252"/>
    </row>
    <row r="572" ht="15.75" customHeight="1">
      <c r="E572" s="259"/>
      <c r="F572" s="252"/>
      <c r="G572" s="252"/>
      <c r="H572" s="252"/>
      <c r="I572" s="252"/>
      <c r="L572" s="1216"/>
      <c r="M572" s="1217"/>
      <c r="N572" s="252"/>
    </row>
    <row r="573" ht="15.75" customHeight="1">
      <c r="E573" s="259"/>
      <c r="F573" s="252"/>
      <c r="G573" s="252"/>
      <c r="H573" s="252"/>
      <c r="I573" s="252"/>
      <c r="L573" s="1216"/>
      <c r="M573" s="1217"/>
      <c r="N573" s="252"/>
    </row>
    <row r="574" ht="15.75" customHeight="1">
      <c r="E574" s="259"/>
      <c r="F574" s="252"/>
      <c r="G574" s="252"/>
      <c r="H574" s="252"/>
      <c r="I574" s="252"/>
      <c r="L574" s="1216"/>
      <c r="M574" s="1217"/>
      <c r="N574" s="252"/>
    </row>
    <row r="575" ht="15.75" customHeight="1">
      <c r="E575" s="259"/>
      <c r="F575" s="252"/>
      <c r="G575" s="252"/>
      <c r="H575" s="252"/>
      <c r="I575" s="252"/>
      <c r="L575" s="1216"/>
      <c r="M575" s="1217"/>
      <c r="N575" s="252"/>
    </row>
    <row r="576" ht="15.75" customHeight="1">
      <c r="E576" s="259"/>
      <c r="F576" s="252"/>
      <c r="G576" s="252"/>
      <c r="H576" s="252"/>
      <c r="I576" s="252"/>
      <c r="L576" s="1216"/>
      <c r="M576" s="1217"/>
      <c r="N576" s="252"/>
    </row>
    <row r="577" ht="15.75" customHeight="1">
      <c r="E577" s="259"/>
      <c r="F577" s="252"/>
      <c r="G577" s="252"/>
      <c r="H577" s="252"/>
      <c r="I577" s="252"/>
      <c r="L577" s="1216"/>
      <c r="M577" s="1217"/>
      <c r="N577" s="252"/>
    </row>
    <row r="578" ht="15.75" customHeight="1">
      <c r="E578" s="259"/>
      <c r="F578" s="252"/>
      <c r="G578" s="252"/>
      <c r="H578" s="252"/>
      <c r="I578" s="252"/>
      <c r="L578" s="1216"/>
      <c r="M578" s="1217"/>
      <c r="N578" s="252"/>
    </row>
    <row r="579" ht="15.75" customHeight="1">
      <c r="E579" s="259"/>
      <c r="F579" s="252"/>
      <c r="G579" s="252"/>
      <c r="H579" s="252"/>
      <c r="I579" s="252"/>
      <c r="L579" s="1216"/>
      <c r="M579" s="1217"/>
      <c r="N579" s="252"/>
    </row>
    <row r="580" ht="15.75" customHeight="1">
      <c r="E580" s="259"/>
      <c r="F580" s="252"/>
      <c r="G580" s="252"/>
      <c r="H580" s="252"/>
      <c r="I580" s="252"/>
      <c r="L580" s="1216"/>
      <c r="M580" s="1217"/>
      <c r="N580" s="252"/>
    </row>
    <row r="581" ht="15.75" customHeight="1">
      <c r="E581" s="259"/>
      <c r="F581" s="252"/>
      <c r="G581" s="252"/>
      <c r="H581" s="252"/>
      <c r="I581" s="252"/>
      <c r="L581" s="1216"/>
      <c r="M581" s="1217"/>
      <c r="N581" s="252"/>
    </row>
    <row r="582" ht="15.75" customHeight="1">
      <c r="E582" s="259"/>
      <c r="F582" s="252"/>
      <c r="G582" s="252"/>
      <c r="H582" s="252"/>
      <c r="I582" s="252"/>
      <c r="L582" s="1216"/>
      <c r="M582" s="1217"/>
      <c r="N582" s="252"/>
    </row>
    <row r="583" ht="15.75" customHeight="1">
      <c r="E583" s="259"/>
      <c r="F583" s="252"/>
      <c r="G583" s="252"/>
      <c r="H583" s="252"/>
      <c r="I583" s="252"/>
      <c r="L583" s="1216"/>
      <c r="M583" s="1217"/>
      <c r="N583" s="252"/>
    </row>
    <row r="584" ht="15.75" customHeight="1">
      <c r="E584" s="259"/>
      <c r="F584" s="252"/>
      <c r="G584" s="252"/>
      <c r="H584" s="252"/>
      <c r="I584" s="252"/>
      <c r="L584" s="1216"/>
      <c r="M584" s="1217"/>
      <c r="N584" s="252"/>
    </row>
    <row r="585" ht="15.75" customHeight="1">
      <c r="E585" s="259"/>
      <c r="F585" s="252"/>
      <c r="G585" s="252"/>
      <c r="H585" s="252"/>
      <c r="I585" s="252"/>
      <c r="L585" s="1216"/>
      <c r="M585" s="1217"/>
      <c r="N585" s="252"/>
    </row>
    <row r="586" ht="15.75" customHeight="1">
      <c r="E586" s="259"/>
      <c r="F586" s="252"/>
      <c r="G586" s="252"/>
      <c r="H586" s="252"/>
      <c r="I586" s="252"/>
      <c r="L586" s="1216"/>
      <c r="M586" s="1217"/>
      <c r="N586" s="252"/>
    </row>
    <row r="587" ht="15.75" customHeight="1">
      <c r="E587" s="259"/>
      <c r="F587" s="252"/>
      <c r="G587" s="252"/>
      <c r="H587" s="252"/>
      <c r="I587" s="252"/>
      <c r="L587" s="1216"/>
      <c r="M587" s="1217"/>
      <c r="N587" s="252"/>
    </row>
    <row r="588" ht="15.75" customHeight="1">
      <c r="E588" s="259"/>
      <c r="F588" s="252"/>
      <c r="G588" s="252"/>
      <c r="H588" s="252"/>
      <c r="I588" s="252"/>
      <c r="L588" s="1216"/>
      <c r="M588" s="1217"/>
      <c r="N588" s="252"/>
    </row>
    <row r="589" ht="15.75" customHeight="1">
      <c r="E589" s="259"/>
      <c r="F589" s="252"/>
      <c r="G589" s="252"/>
      <c r="H589" s="252"/>
      <c r="I589" s="252"/>
      <c r="L589" s="1216"/>
      <c r="M589" s="1217"/>
      <c r="N589" s="252"/>
    </row>
    <row r="590" ht="15.75" customHeight="1">
      <c r="E590" s="259"/>
      <c r="F590" s="252"/>
      <c r="G590" s="252"/>
      <c r="H590" s="252"/>
      <c r="I590" s="252"/>
      <c r="L590" s="1216"/>
      <c r="M590" s="1217"/>
      <c r="N590" s="252"/>
    </row>
    <row r="591" ht="15.75" customHeight="1">
      <c r="E591" s="259"/>
      <c r="F591" s="252"/>
      <c r="G591" s="252"/>
      <c r="H591" s="252"/>
      <c r="I591" s="252"/>
      <c r="L591" s="1216"/>
      <c r="M591" s="1217"/>
      <c r="N591" s="252"/>
    </row>
    <row r="592" ht="15.75" customHeight="1">
      <c r="E592" s="259"/>
      <c r="F592" s="252"/>
      <c r="G592" s="252"/>
      <c r="H592" s="252"/>
      <c r="I592" s="252"/>
      <c r="L592" s="1216"/>
      <c r="M592" s="1217"/>
      <c r="N592" s="252"/>
    </row>
    <row r="593" ht="15.75" customHeight="1">
      <c r="E593" s="259"/>
      <c r="F593" s="252"/>
      <c r="G593" s="252"/>
      <c r="H593" s="252"/>
      <c r="I593" s="252"/>
      <c r="L593" s="1216"/>
      <c r="M593" s="1217"/>
      <c r="N593" s="252"/>
    </row>
    <row r="594" ht="15.75" customHeight="1">
      <c r="E594" s="259"/>
      <c r="F594" s="252"/>
      <c r="G594" s="252"/>
      <c r="H594" s="252"/>
      <c r="I594" s="252"/>
      <c r="L594" s="1216"/>
      <c r="M594" s="1217"/>
      <c r="N594" s="252"/>
    </row>
    <row r="595" ht="15.75" customHeight="1">
      <c r="E595" s="259"/>
      <c r="F595" s="252"/>
      <c r="G595" s="252"/>
      <c r="H595" s="252"/>
      <c r="I595" s="252"/>
      <c r="L595" s="1216"/>
      <c r="M595" s="1217"/>
      <c r="N595" s="252"/>
    </row>
    <row r="596" ht="15.75" customHeight="1">
      <c r="E596" s="259"/>
      <c r="F596" s="252"/>
      <c r="G596" s="252"/>
      <c r="H596" s="252"/>
      <c r="I596" s="252"/>
      <c r="L596" s="1216"/>
      <c r="M596" s="1217"/>
      <c r="N596" s="252"/>
    </row>
    <row r="597" ht="15.75" customHeight="1">
      <c r="E597" s="259"/>
      <c r="F597" s="252"/>
      <c r="G597" s="252"/>
      <c r="H597" s="252"/>
      <c r="I597" s="252"/>
      <c r="L597" s="1216"/>
      <c r="M597" s="1217"/>
      <c r="N597" s="252"/>
    </row>
    <row r="598" ht="15.75" customHeight="1">
      <c r="E598" s="259"/>
      <c r="F598" s="252"/>
      <c r="G598" s="252"/>
      <c r="H598" s="252"/>
      <c r="I598" s="252"/>
      <c r="L598" s="1216"/>
      <c r="M598" s="1217"/>
      <c r="N598" s="252"/>
    </row>
    <row r="599" ht="15.75" customHeight="1">
      <c r="E599" s="259"/>
      <c r="F599" s="252"/>
      <c r="G599" s="252"/>
      <c r="H599" s="252"/>
      <c r="I599" s="252"/>
      <c r="L599" s="1216"/>
      <c r="M599" s="1217"/>
      <c r="N599" s="252"/>
    </row>
    <row r="600" ht="15.75" customHeight="1">
      <c r="E600" s="259"/>
      <c r="F600" s="252"/>
      <c r="G600" s="252"/>
      <c r="H600" s="252"/>
      <c r="I600" s="252"/>
      <c r="L600" s="1216"/>
      <c r="M600" s="1217"/>
      <c r="N600" s="252"/>
    </row>
    <row r="601" ht="15.75" customHeight="1">
      <c r="E601" s="259"/>
      <c r="F601" s="252"/>
      <c r="G601" s="252"/>
      <c r="H601" s="252"/>
      <c r="I601" s="252"/>
      <c r="L601" s="1216"/>
      <c r="M601" s="1217"/>
      <c r="N601" s="252"/>
    </row>
    <row r="602" ht="15.75" customHeight="1">
      <c r="E602" s="259"/>
      <c r="F602" s="252"/>
      <c r="G602" s="252"/>
      <c r="H602" s="252"/>
      <c r="I602" s="252"/>
      <c r="L602" s="1216"/>
      <c r="M602" s="1217"/>
      <c r="N602" s="252"/>
    </row>
    <row r="603" ht="15.75" customHeight="1">
      <c r="E603" s="259"/>
      <c r="F603" s="252"/>
      <c r="G603" s="252"/>
      <c r="H603" s="252"/>
      <c r="I603" s="252"/>
      <c r="L603" s="1216"/>
      <c r="M603" s="1217"/>
      <c r="N603" s="252"/>
    </row>
    <row r="604" ht="15.75" customHeight="1">
      <c r="E604" s="259"/>
      <c r="F604" s="252"/>
      <c r="G604" s="252"/>
      <c r="H604" s="252"/>
      <c r="I604" s="252"/>
      <c r="L604" s="1216"/>
      <c r="M604" s="1217"/>
      <c r="N604" s="252"/>
    </row>
    <row r="605" ht="15.75" customHeight="1">
      <c r="E605" s="259"/>
      <c r="F605" s="252"/>
      <c r="G605" s="252"/>
      <c r="H605" s="252"/>
      <c r="I605" s="252"/>
      <c r="L605" s="1216"/>
      <c r="M605" s="1217"/>
      <c r="N605" s="252"/>
    </row>
    <row r="606" ht="15.75" customHeight="1">
      <c r="E606" s="259"/>
      <c r="F606" s="252"/>
      <c r="G606" s="252"/>
      <c r="H606" s="252"/>
      <c r="I606" s="252"/>
      <c r="L606" s="1216"/>
      <c r="M606" s="1217"/>
      <c r="N606" s="252"/>
    </row>
    <row r="607" ht="15.75" customHeight="1">
      <c r="E607" s="259"/>
      <c r="F607" s="252"/>
      <c r="G607" s="252"/>
      <c r="H607" s="252"/>
      <c r="I607" s="252"/>
      <c r="L607" s="1216"/>
      <c r="M607" s="1217"/>
      <c r="N607" s="252"/>
    </row>
    <row r="608" ht="15.75" customHeight="1">
      <c r="E608" s="259"/>
      <c r="F608" s="252"/>
      <c r="G608" s="252"/>
      <c r="H608" s="252"/>
      <c r="I608" s="252"/>
      <c r="L608" s="1216"/>
      <c r="M608" s="1217"/>
      <c r="N608" s="252"/>
    </row>
    <row r="609" ht="15.75" customHeight="1">
      <c r="E609" s="259"/>
      <c r="F609" s="252"/>
      <c r="G609" s="252"/>
      <c r="H609" s="252"/>
      <c r="I609" s="252"/>
      <c r="L609" s="1216"/>
      <c r="M609" s="1217"/>
      <c r="N609" s="252"/>
    </row>
    <row r="610" ht="15.75" customHeight="1">
      <c r="E610" s="259"/>
      <c r="F610" s="252"/>
      <c r="G610" s="252"/>
      <c r="H610" s="252"/>
      <c r="I610" s="252"/>
      <c r="L610" s="1216"/>
      <c r="M610" s="1217"/>
      <c r="N610" s="252"/>
    </row>
    <row r="611" ht="15.75" customHeight="1">
      <c r="E611" s="259"/>
      <c r="F611" s="252"/>
      <c r="G611" s="252"/>
      <c r="H611" s="252"/>
      <c r="I611" s="252"/>
      <c r="L611" s="1216"/>
      <c r="M611" s="1217"/>
      <c r="N611" s="252"/>
    </row>
    <row r="612" ht="15.75" customHeight="1">
      <c r="E612" s="259"/>
      <c r="F612" s="252"/>
      <c r="G612" s="252"/>
      <c r="H612" s="252"/>
      <c r="I612" s="252"/>
      <c r="L612" s="1216"/>
      <c r="M612" s="1217"/>
      <c r="N612" s="252"/>
    </row>
    <row r="613" ht="15.75" customHeight="1">
      <c r="E613" s="259"/>
      <c r="F613" s="252"/>
      <c r="G613" s="252"/>
      <c r="H613" s="252"/>
      <c r="I613" s="252"/>
      <c r="L613" s="1216"/>
      <c r="M613" s="1217"/>
      <c r="N613" s="252"/>
    </row>
    <row r="614" ht="15.75" customHeight="1">
      <c r="E614" s="259"/>
      <c r="F614" s="252"/>
      <c r="G614" s="252"/>
      <c r="H614" s="252"/>
      <c r="I614" s="252"/>
      <c r="L614" s="1216"/>
      <c r="M614" s="1217"/>
      <c r="N614" s="252"/>
    </row>
    <row r="615" ht="15.75" customHeight="1">
      <c r="E615" s="259"/>
      <c r="F615" s="252"/>
      <c r="G615" s="252"/>
      <c r="H615" s="252"/>
      <c r="I615" s="252"/>
      <c r="L615" s="1216"/>
      <c r="M615" s="1217"/>
      <c r="N615" s="252"/>
    </row>
    <row r="616" ht="15.75" customHeight="1">
      <c r="E616" s="259"/>
      <c r="F616" s="252"/>
      <c r="G616" s="252"/>
      <c r="H616" s="252"/>
      <c r="I616" s="252"/>
      <c r="L616" s="1216"/>
      <c r="M616" s="1217"/>
      <c r="N616" s="252"/>
    </row>
    <row r="617" ht="15.75" customHeight="1">
      <c r="E617" s="259"/>
      <c r="F617" s="252"/>
      <c r="G617" s="252"/>
      <c r="H617" s="252"/>
      <c r="I617" s="252"/>
      <c r="L617" s="1216"/>
      <c r="M617" s="1217"/>
      <c r="N617" s="252"/>
    </row>
    <row r="618" ht="15.75" customHeight="1">
      <c r="E618" s="259"/>
      <c r="F618" s="252"/>
      <c r="G618" s="252"/>
      <c r="H618" s="252"/>
      <c r="I618" s="252"/>
      <c r="L618" s="1216"/>
      <c r="M618" s="1217"/>
      <c r="N618" s="252"/>
    </row>
    <row r="619" ht="15.75" customHeight="1">
      <c r="E619" s="259"/>
      <c r="F619" s="252"/>
      <c r="G619" s="252"/>
      <c r="H619" s="252"/>
      <c r="I619" s="252"/>
      <c r="L619" s="1216"/>
      <c r="M619" s="1217"/>
      <c r="N619" s="252"/>
    </row>
    <row r="620" ht="15.75" customHeight="1">
      <c r="E620" s="259"/>
      <c r="F620" s="252"/>
      <c r="G620" s="252"/>
      <c r="H620" s="252"/>
      <c r="I620" s="252"/>
      <c r="L620" s="1216"/>
      <c r="M620" s="1217"/>
      <c r="N620" s="252"/>
    </row>
    <row r="621" ht="15.75" customHeight="1">
      <c r="E621" s="259"/>
      <c r="F621" s="252"/>
      <c r="G621" s="252"/>
      <c r="H621" s="252"/>
      <c r="I621" s="252"/>
      <c r="L621" s="1216"/>
      <c r="M621" s="1217"/>
      <c r="N621" s="252"/>
    </row>
    <row r="622" ht="15.75" customHeight="1">
      <c r="E622" s="259"/>
      <c r="F622" s="252"/>
      <c r="G622" s="252"/>
      <c r="H622" s="252"/>
      <c r="I622" s="252"/>
      <c r="L622" s="1216"/>
      <c r="M622" s="1217"/>
      <c r="N622" s="252"/>
    </row>
    <row r="623" ht="15.75" customHeight="1">
      <c r="E623" s="259"/>
      <c r="F623" s="252"/>
      <c r="G623" s="252"/>
      <c r="H623" s="252"/>
      <c r="I623" s="252"/>
      <c r="L623" s="1216"/>
      <c r="M623" s="1217"/>
      <c r="N623" s="252"/>
    </row>
    <row r="624" ht="15.75" customHeight="1">
      <c r="E624" s="259"/>
      <c r="F624" s="252"/>
      <c r="G624" s="252"/>
      <c r="H624" s="252"/>
      <c r="I624" s="252"/>
      <c r="L624" s="1216"/>
      <c r="M624" s="1217"/>
      <c r="N624" s="252"/>
    </row>
    <row r="625" ht="15.75" customHeight="1">
      <c r="E625" s="259"/>
      <c r="F625" s="252"/>
      <c r="G625" s="252"/>
      <c r="H625" s="252"/>
      <c r="I625" s="252"/>
      <c r="L625" s="1216"/>
      <c r="M625" s="1217"/>
      <c r="N625" s="252"/>
    </row>
    <row r="626" ht="15.75" customHeight="1">
      <c r="E626" s="259"/>
      <c r="F626" s="252"/>
      <c r="G626" s="252"/>
      <c r="H626" s="252"/>
      <c r="I626" s="252"/>
      <c r="L626" s="1216"/>
      <c r="M626" s="1217"/>
      <c r="N626" s="252"/>
    </row>
    <row r="627" ht="15.75" customHeight="1">
      <c r="E627" s="259"/>
      <c r="F627" s="252"/>
      <c r="G627" s="252"/>
      <c r="H627" s="252"/>
      <c r="I627" s="252"/>
      <c r="L627" s="1216"/>
      <c r="M627" s="1217"/>
      <c r="N627" s="252"/>
    </row>
    <row r="628" ht="15.75" customHeight="1">
      <c r="E628" s="259"/>
      <c r="F628" s="252"/>
      <c r="G628" s="252"/>
      <c r="H628" s="252"/>
      <c r="I628" s="252"/>
      <c r="L628" s="1216"/>
      <c r="M628" s="1217"/>
      <c r="N628" s="252"/>
    </row>
    <row r="629" ht="15.75" customHeight="1">
      <c r="E629" s="259"/>
      <c r="F629" s="252"/>
      <c r="G629" s="252"/>
      <c r="H629" s="252"/>
      <c r="I629" s="252"/>
      <c r="L629" s="1216"/>
      <c r="M629" s="1217"/>
      <c r="N629" s="252"/>
    </row>
    <row r="630" ht="15.75" customHeight="1">
      <c r="E630" s="259"/>
      <c r="F630" s="252"/>
      <c r="G630" s="252"/>
      <c r="H630" s="252"/>
      <c r="I630" s="252"/>
      <c r="L630" s="1216"/>
      <c r="M630" s="1217"/>
      <c r="N630" s="252"/>
    </row>
    <row r="631" ht="15.75" customHeight="1">
      <c r="E631" s="259"/>
      <c r="F631" s="252"/>
      <c r="G631" s="252"/>
      <c r="H631" s="252"/>
      <c r="I631" s="252"/>
      <c r="L631" s="1216"/>
      <c r="M631" s="1217"/>
      <c r="N631" s="252"/>
    </row>
    <row r="632" ht="15.75" customHeight="1">
      <c r="E632" s="259"/>
      <c r="F632" s="252"/>
      <c r="G632" s="252"/>
      <c r="H632" s="252"/>
      <c r="I632" s="252"/>
      <c r="L632" s="1216"/>
      <c r="M632" s="1217"/>
      <c r="N632" s="252"/>
    </row>
    <row r="633" ht="15.75" customHeight="1">
      <c r="E633" s="259"/>
      <c r="F633" s="252"/>
      <c r="G633" s="252"/>
      <c r="H633" s="252"/>
      <c r="I633" s="252"/>
      <c r="L633" s="1216"/>
      <c r="M633" s="1217"/>
      <c r="N633" s="252"/>
    </row>
    <row r="634" ht="15.75" customHeight="1">
      <c r="E634" s="259"/>
      <c r="F634" s="252"/>
      <c r="G634" s="252"/>
      <c r="H634" s="252"/>
      <c r="I634" s="252"/>
      <c r="L634" s="1216"/>
      <c r="M634" s="1217"/>
      <c r="N634" s="252"/>
    </row>
    <row r="635" ht="15.75" customHeight="1">
      <c r="E635" s="259"/>
      <c r="F635" s="252"/>
      <c r="G635" s="252"/>
      <c r="H635" s="252"/>
      <c r="I635" s="252"/>
      <c r="L635" s="1216"/>
      <c r="M635" s="1217"/>
      <c r="N635" s="252"/>
    </row>
    <row r="636" ht="15.75" customHeight="1">
      <c r="E636" s="259"/>
      <c r="F636" s="252"/>
      <c r="G636" s="252"/>
      <c r="H636" s="252"/>
      <c r="I636" s="252"/>
      <c r="L636" s="1216"/>
      <c r="M636" s="1217"/>
      <c r="N636" s="252"/>
    </row>
    <row r="637" ht="15.75" customHeight="1">
      <c r="E637" s="259"/>
      <c r="F637" s="252"/>
      <c r="G637" s="252"/>
      <c r="H637" s="252"/>
      <c r="I637" s="252"/>
      <c r="L637" s="1216"/>
      <c r="M637" s="1217"/>
      <c r="N637" s="252"/>
    </row>
    <row r="638" ht="15.75" customHeight="1">
      <c r="E638" s="259"/>
      <c r="F638" s="252"/>
      <c r="G638" s="252"/>
      <c r="H638" s="252"/>
      <c r="I638" s="252"/>
      <c r="L638" s="1216"/>
      <c r="M638" s="1217"/>
      <c r="N638" s="252"/>
    </row>
    <row r="639" ht="15.75" customHeight="1">
      <c r="E639" s="259"/>
      <c r="F639" s="252"/>
      <c r="G639" s="252"/>
      <c r="H639" s="252"/>
      <c r="I639" s="252"/>
      <c r="L639" s="1216"/>
      <c r="M639" s="1217"/>
      <c r="N639" s="252"/>
    </row>
    <row r="640" ht="15.75" customHeight="1">
      <c r="E640" s="259"/>
      <c r="F640" s="252"/>
      <c r="G640" s="252"/>
      <c r="H640" s="252"/>
      <c r="I640" s="252"/>
      <c r="L640" s="1216"/>
      <c r="M640" s="1217"/>
      <c r="N640" s="252"/>
    </row>
    <row r="641" ht="15.75" customHeight="1">
      <c r="E641" s="259"/>
      <c r="F641" s="252"/>
      <c r="G641" s="252"/>
      <c r="H641" s="252"/>
      <c r="I641" s="252"/>
      <c r="L641" s="1216"/>
      <c r="M641" s="1217"/>
      <c r="N641" s="252"/>
    </row>
    <row r="642" ht="15.75" customHeight="1">
      <c r="E642" s="259"/>
      <c r="F642" s="252"/>
      <c r="G642" s="252"/>
      <c r="H642" s="252"/>
      <c r="I642" s="252"/>
      <c r="L642" s="1216"/>
      <c r="M642" s="1217"/>
      <c r="N642" s="252"/>
    </row>
    <row r="643" ht="15.75" customHeight="1">
      <c r="E643" s="259"/>
      <c r="F643" s="252"/>
      <c r="G643" s="252"/>
      <c r="H643" s="252"/>
      <c r="I643" s="252"/>
      <c r="L643" s="1216"/>
      <c r="M643" s="1217"/>
      <c r="N643" s="252"/>
    </row>
    <row r="644" ht="15.75" customHeight="1">
      <c r="E644" s="259"/>
      <c r="F644" s="252"/>
      <c r="G644" s="252"/>
      <c r="H644" s="252"/>
      <c r="I644" s="252"/>
      <c r="L644" s="1216"/>
      <c r="M644" s="1217"/>
      <c r="N644" s="252"/>
    </row>
    <row r="645" ht="15.75" customHeight="1">
      <c r="E645" s="259"/>
      <c r="F645" s="252"/>
      <c r="G645" s="252"/>
      <c r="H645" s="252"/>
      <c r="I645" s="252"/>
      <c r="L645" s="1216"/>
      <c r="M645" s="1217"/>
      <c r="N645" s="252"/>
    </row>
    <row r="646" ht="15.75" customHeight="1">
      <c r="E646" s="259"/>
      <c r="F646" s="252"/>
      <c r="G646" s="252"/>
      <c r="H646" s="252"/>
      <c r="I646" s="252"/>
      <c r="L646" s="1216"/>
      <c r="M646" s="1217"/>
      <c r="N646" s="252"/>
    </row>
    <row r="647" ht="15.75" customHeight="1">
      <c r="E647" s="259"/>
      <c r="F647" s="252"/>
      <c r="G647" s="252"/>
      <c r="H647" s="252"/>
      <c r="I647" s="252"/>
      <c r="L647" s="1216"/>
      <c r="M647" s="1217"/>
      <c r="N647" s="252"/>
    </row>
    <row r="648" ht="15.75" customHeight="1">
      <c r="E648" s="259"/>
      <c r="F648" s="252"/>
      <c r="G648" s="252"/>
      <c r="H648" s="252"/>
      <c r="I648" s="252"/>
      <c r="L648" s="1216"/>
      <c r="M648" s="1217"/>
      <c r="N648" s="252"/>
    </row>
    <row r="649" ht="15.75" customHeight="1">
      <c r="E649" s="259"/>
      <c r="F649" s="252"/>
      <c r="G649" s="252"/>
      <c r="H649" s="252"/>
      <c r="I649" s="252"/>
      <c r="L649" s="1216"/>
      <c r="M649" s="1217"/>
      <c r="N649" s="252"/>
    </row>
    <row r="650" ht="15.75" customHeight="1">
      <c r="E650" s="259"/>
      <c r="F650" s="252"/>
      <c r="G650" s="252"/>
      <c r="H650" s="252"/>
      <c r="I650" s="252"/>
      <c r="L650" s="1216"/>
      <c r="M650" s="1217"/>
      <c r="N650" s="252"/>
    </row>
    <row r="651" ht="15.75" customHeight="1">
      <c r="E651" s="259"/>
      <c r="F651" s="252"/>
      <c r="G651" s="252"/>
      <c r="H651" s="252"/>
      <c r="I651" s="252"/>
      <c r="L651" s="1216"/>
      <c r="M651" s="1217"/>
      <c r="N651" s="252"/>
    </row>
    <row r="652" ht="15.75" customHeight="1">
      <c r="E652" s="259"/>
      <c r="F652" s="252"/>
      <c r="G652" s="252"/>
      <c r="H652" s="252"/>
      <c r="I652" s="252"/>
      <c r="L652" s="1216"/>
      <c r="M652" s="1217"/>
      <c r="N652" s="252"/>
    </row>
    <row r="653" ht="15.75" customHeight="1">
      <c r="E653" s="259"/>
      <c r="F653" s="252"/>
      <c r="G653" s="252"/>
      <c r="H653" s="252"/>
      <c r="I653" s="252"/>
      <c r="L653" s="1216"/>
      <c r="M653" s="1217"/>
      <c r="N653" s="252"/>
    </row>
    <row r="654" ht="15.75" customHeight="1">
      <c r="E654" s="259"/>
      <c r="F654" s="252"/>
      <c r="G654" s="252"/>
      <c r="H654" s="252"/>
      <c r="I654" s="252"/>
      <c r="L654" s="1216"/>
      <c r="M654" s="1217"/>
      <c r="N654" s="252"/>
    </row>
    <row r="655" ht="15.75" customHeight="1">
      <c r="E655" s="259"/>
      <c r="F655" s="252"/>
      <c r="G655" s="252"/>
      <c r="H655" s="252"/>
      <c r="I655" s="252"/>
      <c r="L655" s="1216"/>
      <c r="M655" s="1217"/>
      <c r="N655" s="252"/>
    </row>
    <row r="656" ht="15.75" customHeight="1">
      <c r="E656" s="259"/>
      <c r="F656" s="252"/>
      <c r="G656" s="252"/>
      <c r="H656" s="252"/>
      <c r="I656" s="252"/>
      <c r="L656" s="1216"/>
      <c r="M656" s="1217"/>
      <c r="N656" s="252"/>
    </row>
    <row r="657" ht="15.75" customHeight="1">
      <c r="E657" s="259"/>
      <c r="F657" s="252"/>
      <c r="G657" s="252"/>
      <c r="H657" s="252"/>
      <c r="I657" s="252"/>
      <c r="L657" s="1216"/>
      <c r="M657" s="1217"/>
      <c r="N657" s="252"/>
    </row>
    <row r="658" ht="15.75" customHeight="1">
      <c r="E658" s="259"/>
      <c r="F658" s="252"/>
      <c r="G658" s="252"/>
      <c r="H658" s="252"/>
      <c r="I658" s="252"/>
      <c r="L658" s="1216"/>
      <c r="M658" s="1217"/>
      <c r="N658" s="252"/>
    </row>
    <row r="659" ht="15.75" customHeight="1">
      <c r="E659" s="259"/>
      <c r="F659" s="252"/>
      <c r="G659" s="252"/>
      <c r="H659" s="252"/>
      <c r="I659" s="252"/>
      <c r="L659" s="1216"/>
      <c r="M659" s="1217"/>
      <c r="N659" s="252"/>
    </row>
    <row r="660" ht="15.75" customHeight="1">
      <c r="E660" s="259"/>
      <c r="F660" s="252"/>
      <c r="G660" s="252"/>
      <c r="H660" s="252"/>
      <c r="I660" s="252"/>
      <c r="L660" s="1216"/>
      <c r="M660" s="1217"/>
      <c r="N660" s="252"/>
    </row>
    <row r="661" ht="15.75" customHeight="1">
      <c r="E661" s="259"/>
      <c r="F661" s="252"/>
      <c r="G661" s="252"/>
      <c r="H661" s="252"/>
      <c r="I661" s="252"/>
      <c r="L661" s="1216"/>
      <c r="M661" s="1217"/>
      <c r="N661" s="252"/>
    </row>
    <row r="662" ht="15.75" customHeight="1">
      <c r="E662" s="259"/>
      <c r="F662" s="252"/>
      <c r="G662" s="252"/>
      <c r="H662" s="252"/>
      <c r="I662" s="252"/>
      <c r="L662" s="1216"/>
      <c r="M662" s="1217"/>
      <c r="N662" s="252"/>
    </row>
    <row r="663" ht="15.75" customHeight="1">
      <c r="E663" s="259"/>
      <c r="F663" s="252"/>
      <c r="G663" s="252"/>
      <c r="H663" s="252"/>
      <c r="I663" s="252"/>
      <c r="L663" s="1216"/>
      <c r="M663" s="1217"/>
      <c r="N663" s="252"/>
    </row>
    <row r="664" ht="15.75" customHeight="1">
      <c r="E664" s="259"/>
      <c r="F664" s="252"/>
      <c r="G664" s="252"/>
      <c r="H664" s="252"/>
      <c r="I664" s="252"/>
      <c r="L664" s="1216"/>
      <c r="M664" s="1217"/>
      <c r="N664" s="252"/>
    </row>
    <row r="665" ht="15.75" customHeight="1">
      <c r="E665" s="259"/>
      <c r="F665" s="252"/>
      <c r="G665" s="252"/>
      <c r="H665" s="252"/>
      <c r="I665" s="252"/>
      <c r="L665" s="1216"/>
      <c r="M665" s="1217"/>
      <c r="N665" s="252"/>
    </row>
    <row r="666" ht="15.75" customHeight="1">
      <c r="E666" s="259"/>
      <c r="F666" s="252"/>
      <c r="G666" s="252"/>
      <c r="H666" s="252"/>
      <c r="I666" s="252"/>
      <c r="L666" s="1216"/>
      <c r="M666" s="1217"/>
      <c r="N666" s="252"/>
    </row>
    <row r="667" ht="15.75" customHeight="1">
      <c r="E667" s="259"/>
      <c r="F667" s="252"/>
      <c r="G667" s="252"/>
      <c r="H667" s="252"/>
      <c r="I667" s="252"/>
      <c r="L667" s="1216"/>
      <c r="M667" s="1217"/>
      <c r="N667" s="252"/>
    </row>
    <row r="668" ht="15.75" customHeight="1">
      <c r="E668" s="259"/>
      <c r="F668" s="252"/>
      <c r="G668" s="252"/>
      <c r="H668" s="252"/>
      <c r="I668" s="252"/>
      <c r="L668" s="1216"/>
      <c r="M668" s="1217"/>
      <c r="N668" s="252"/>
    </row>
    <row r="669" ht="15.75" customHeight="1">
      <c r="E669" s="259"/>
      <c r="F669" s="252"/>
      <c r="G669" s="252"/>
      <c r="H669" s="252"/>
      <c r="I669" s="252"/>
      <c r="L669" s="1216"/>
      <c r="M669" s="1217"/>
      <c r="N669" s="252"/>
    </row>
    <row r="670" ht="15.75" customHeight="1">
      <c r="E670" s="259"/>
      <c r="F670" s="252"/>
      <c r="G670" s="252"/>
      <c r="H670" s="252"/>
      <c r="I670" s="252"/>
      <c r="L670" s="1216"/>
      <c r="M670" s="1217"/>
      <c r="N670" s="252"/>
    </row>
    <row r="671" ht="15.75" customHeight="1">
      <c r="E671" s="259"/>
      <c r="F671" s="252"/>
      <c r="G671" s="252"/>
      <c r="H671" s="252"/>
      <c r="I671" s="252"/>
      <c r="L671" s="1216"/>
      <c r="M671" s="1217"/>
      <c r="N671" s="252"/>
    </row>
    <row r="672" ht="15.75" customHeight="1">
      <c r="E672" s="259"/>
      <c r="F672" s="252"/>
      <c r="G672" s="252"/>
      <c r="H672" s="252"/>
      <c r="I672" s="252"/>
      <c r="L672" s="1216"/>
      <c r="M672" s="1217"/>
      <c r="N672" s="252"/>
    </row>
    <row r="673" ht="15.75" customHeight="1">
      <c r="E673" s="259"/>
      <c r="F673" s="252"/>
      <c r="G673" s="252"/>
      <c r="H673" s="252"/>
      <c r="I673" s="252"/>
      <c r="L673" s="1216"/>
      <c r="M673" s="1217"/>
      <c r="N673" s="252"/>
    </row>
    <row r="674" ht="15.75" customHeight="1">
      <c r="E674" s="259"/>
      <c r="F674" s="252"/>
      <c r="G674" s="252"/>
      <c r="H674" s="252"/>
      <c r="I674" s="252"/>
      <c r="L674" s="1216"/>
      <c r="M674" s="1217"/>
      <c r="N674" s="252"/>
    </row>
    <row r="675" ht="15.75" customHeight="1">
      <c r="E675" s="259"/>
      <c r="F675" s="252"/>
      <c r="G675" s="252"/>
      <c r="H675" s="252"/>
      <c r="I675" s="252"/>
      <c r="L675" s="1216"/>
      <c r="M675" s="1217"/>
      <c r="N675" s="252"/>
    </row>
    <row r="676" ht="15.75" customHeight="1">
      <c r="E676" s="259"/>
      <c r="F676" s="252"/>
      <c r="G676" s="252"/>
      <c r="H676" s="252"/>
      <c r="I676" s="252"/>
      <c r="L676" s="1216"/>
      <c r="M676" s="1217"/>
      <c r="N676" s="252"/>
    </row>
    <row r="677" ht="15.75" customHeight="1">
      <c r="E677" s="259"/>
      <c r="F677" s="252"/>
      <c r="G677" s="252"/>
      <c r="H677" s="252"/>
      <c r="I677" s="252"/>
      <c r="L677" s="1216"/>
      <c r="M677" s="1217"/>
      <c r="N677" s="252"/>
    </row>
    <row r="678" ht="15.75" customHeight="1">
      <c r="E678" s="259"/>
      <c r="F678" s="252"/>
      <c r="G678" s="252"/>
      <c r="H678" s="252"/>
      <c r="I678" s="252"/>
      <c r="L678" s="1216"/>
      <c r="M678" s="1217"/>
      <c r="N678" s="252"/>
    </row>
    <row r="679" ht="15.75" customHeight="1">
      <c r="E679" s="259"/>
      <c r="F679" s="252"/>
      <c r="G679" s="252"/>
      <c r="H679" s="252"/>
      <c r="I679" s="252"/>
      <c r="L679" s="1216"/>
      <c r="M679" s="1217"/>
      <c r="N679" s="252"/>
    </row>
    <row r="680" ht="15.75" customHeight="1">
      <c r="E680" s="259"/>
      <c r="F680" s="252"/>
      <c r="G680" s="252"/>
      <c r="H680" s="252"/>
      <c r="I680" s="252"/>
      <c r="L680" s="1216"/>
      <c r="M680" s="1217"/>
      <c r="N680" s="252"/>
    </row>
    <row r="681" ht="15.75" customHeight="1">
      <c r="E681" s="259"/>
      <c r="F681" s="252"/>
      <c r="G681" s="252"/>
      <c r="H681" s="252"/>
      <c r="I681" s="252"/>
      <c r="L681" s="1216"/>
      <c r="M681" s="1217"/>
      <c r="N681" s="252"/>
    </row>
    <row r="682" ht="15.75" customHeight="1">
      <c r="E682" s="259"/>
      <c r="F682" s="252"/>
      <c r="G682" s="252"/>
      <c r="H682" s="252"/>
      <c r="I682" s="252"/>
      <c r="L682" s="1216"/>
      <c r="M682" s="1217"/>
      <c r="N682" s="252"/>
    </row>
    <row r="683" ht="15.75" customHeight="1">
      <c r="E683" s="259"/>
      <c r="F683" s="252"/>
      <c r="G683" s="252"/>
      <c r="H683" s="252"/>
      <c r="I683" s="252"/>
      <c r="L683" s="1216"/>
      <c r="M683" s="1217"/>
      <c r="N683" s="252"/>
    </row>
    <row r="684" ht="15.75" customHeight="1">
      <c r="E684" s="259"/>
      <c r="F684" s="252"/>
      <c r="G684" s="252"/>
      <c r="H684" s="252"/>
      <c r="I684" s="252"/>
      <c r="L684" s="1216"/>
      <c r="M684" s="1217"/>
      <c r="N684" s="252"/>
    </row>
    <row r="685" ht="15.75" customHeight="1">
      <c r="E685" s="259"/>
      <c r="F685" s="252"/>
      <c r="G685" s="252"/>
      <c r="H685" s="252"/>
      <c r="I685" s="252"/>
      <c r="L685" s="1216"/>
      <c r="M685" s="1217"/>
      <c r="N685" s="252"/>
    </row>
    <row r="686" ht="15.75" customHeight="1">
      <c r="E686" s="259"/>
      <c r="F686" s="252"/>
      <c r="G686" s="252"/>
      <c r="H686" s="252"/>
      <c r="I686" s="252"/>
      <c r="L686" s="1216"/>
      <c r="M686" s="1217"/>
      <c r="N686" s="252"/>
    </row>
    <row r="687" ht="15.75" customHeight="1">
      <c r="E687" s="259"/>
      <c r="F687" s="252"/>
      <c r="G687" s="252"/>
      <c r="H687" s="252"/>
      <c r="I687" s="252"/>
      <c r="L687" s="1216"/>
      <c r="M687" s="1217"/>
      <c r="N687" s="252"/>
    </row>
    <row r="688" ht="15.75" customHeight="1">
      <c r="E688" s="259"/>
      <c r="F688" s="252"/>
      <c r="G688" s="252"/>
      <c r="H688" s="252"/>
      <c r="I688" s="252"/>
      <c r="L688" s="1216"/>
      <c r="M688" s="1217"/>
      <c r="N688" s="252"/>
    </row>
    <row r="689" ht="15.75" customHeight="1">
      <c r="E689" s="259"/>
      <c r="F689" s="252"/>
      <c r="G689" s="252"/>
      <c r="H689" s="252"/>
      <c r="I689" s="252"/>
      <c r="L689" s="1216"/>
      <c r="M689" s="1217"/>
      <c r="N689" s="252"/>
    </row>
    <row r="690" ht="15.75" customHeight="1">
      <c r="E690" s="259"/>
      <c r="F690" s="252"/>
      <c r="G690" s="252"/>
      <c r="H690" s="252"/>
      <c r="I690" s="252"/>
      <c r="L690" s="1216"/>
      <c r="M690" s="1217"/>
      <c r="N690" s="252"/>
    </row>
    <row r="691" ht="15.75" customHeight="1">
      <c r="E691" s="259"/>
      <c r="F691" s="252"/>
      <c r="G691" s="252"/>
      <c r="H691" s="252"/>
      <c r="I691" s="252"/>
      <c r="L691" s="1216"/>
      <c r="M691" s="1217"/>
      <c r="N691" s="252"/>
    </row>
    <row r="692" ht="15.75" customHeight="1">
      <c r="E692" s="259"/>
      <c r="F692" s="252"/>
      <c r="G692" s="252"/>
      <c r="H692" s="252"/>
      <c r="I692" s="252"/>
      <c r="L692" s="1216"/>
      <c r="M692" s="1217"/>
      <c r="N692" s="252"/>
    </row>
    <row r="693" ht="15.75" customHeight="1">
      <c r="E693" s="259"/>
      <c r="F693" s="252"/>
      <c r="G693" s="252"/>
      <c r="H693" s="252"/>
      <c r="I693" s="252"/>
      <c r="L693" s="1216"/>
      <c r="M693" s="1217"/>
      <c r="N693" s="252"/>
    </row>
    <row r="694" ht="15.75" customHeight="1">
      <c r="E694" s="259"/>
      <c r="F694" s="252"/>
      <c r="G694" s="252"/>
      <c r="H694" s="252"/>
      <c r="I694" s="252"/>
      <c r="L694" s="1216"/>
      <c r="M694" s="1217"/>
      <c r="N694" s="252"/>
    </row>
    <row r="695" ht="15.75" customHeight="1">
      <c r="E695" s="259"/>
      <c r="F695" s="252"/>
      <c r="G695" s="252"/>
      <c r="H695" s="252"/>
      <c r="I695" s="252"/>
      <c r="L695" s="1216"/>
      <c r="M695" s="1217"/>
      <c r="N695" s="252"/>
    </row>
    <row r="696" ht="15.75" customHeight="1">
      <c r="E696" s="259"/>
      <c r="F696" s="252"/>
      <c r="G696" s="252"/>
      <c r="H696" s="252"/>
      <c r="I696" s="252"/>
      <c r="L696" s="1216"/>
      <c r="M696" s="1217"/>
      <c r="N696" s="252"/>
    </row>
    <row r="697" ht="15.75" customHeight="1">
      <c r="E697" s="259"/>
      <c r="F697" s="252"/>
      <c r="G697" s="252"/>
      <c r="H697" s="252"/>
      <c r="I697" s="252"/>
      <c r="L697" s="1216"/>
      <c r="M697" s="1217"/>
      <c r="N697" s="252"/>
    </row>
    <row r="698" ht="15.75" customHeight="1">
      <c r="E698" s="259"/>
      <c r="F698" s="252"/>
      <c r="G698" s="252"/>
      <c r="H698" s="252"/>
      <c r="I698" s="252"/>
      <c r="L698" s="1216"/>
      <c r="M698" s="1217"/>
      <c r="N698" s="252"/>
    </row>
    <row r="699" ht="15.75" customHeight="1">
      <c r="E699" s="259"/>
      <c r="F699" s="252"/>
      <c r="G699" s="252"/>
      <c r="H699" s="252"/>
      <c r="I699" s="252"/>
      <c r="L699" s="1216"/>
      <c r="M699" s="1217"/>
      <c r="N699" s="252"/>
    </row>
    <row r="700" ht="15.75" customHeight="1">
      <c r="E700" s="259"/>
      <c r="F700" s="252"/>
      <c r="G700" s="252"/>
      <c r="H700" s="252"/>
      <c r="I700" s="252"/>
      <c r="L700" s="1216"/>
      <c r="M700" s="1217"/>
      <c r="N700" s="252"/>
    </row>
    <row r="701" ht="15.75" customHeight="1">
      <c r="E701" s="259"/>
      <c r="F701" s="252"/>
      <c r="G701" s="252"/>
      <c r="H701" s="252"/>
      <c r="I701" s="252"/>
      <c r="L701" s="1216"/>
      <c r="M701" s="1217"/>
      <c r="N701" s="252"/>
    </row>
    <row r="702" ht="15.75" customHeight="1">
      <c r="E702" s="259"/>
      <c r="F702" s="252"/>
      <c r="G702" s="252"/>
      <c r="H702" s="252"/>
      <c r="I702" s="252"/>
      <c r="L702" s="1216"/>
      <c r="M702" s="1217"/>
      <c r="N702" s="252"/>
    </row>
    <row r="703" ht="15.75" customHeight="1">
      <c r="E703" s="259"/>
      <c r="F703" s="252"/>
      <c r="G703" s="252"/>
      <c r="H703" s="252"/>
      <c r="I703" s="252"/>
      <c r="L703" s="1216"/>
      <c r="M703" s="1217"/>
      <c r="N703" s="252"/>
    </row>
    <row r="704" ht="15.75" customHeight="1">
      <c r="E704" s="259"/>
      <c r="F704" s="252"/>
      <c r="G704" s="252"/>
      <c r="H704" s="252"/>
      <c r="I704" s="252"/>
      <c r="L704" s="1216"/>
      <c r="M704" s="1217"/>
      <c r="N704" s="252"/>
    </row>
    <row r="705" ht="15.75" customHeight="1">
      <c r="E705" s="259"/>
      <c r="F705" s="252"/>
      <c r="G705" s="252"/>
      <c r="H705" s="252"/>
      <c r="I705" s="252"/>
      <c r="L705" s="1216"/>
      <c r="M705" s="1217"/>
      <c r="N705" s="252"/>
    </row>
    <row r="706" ht="15.75" customHeight="1">
      <c r="E706" s="259"/>
      <c r="F706" s="252"/>
      <c r="G706" s="252"/>
      <c r="H706" s="252"/>
      <c r="I706" s="252"/>
      <c r="L706" s="1216"/>
      <c r="M706" s="1217"/>
      <c r="N706" s="252"/>
    </row>
    <row r="707" ht="15.75" customHeight="1">
      <c r="E707" s="259"/>
      <c r="F707" s="252"/>
      <c r="G707" s="252"/>
      <c r="H707" s="252"/>
      <c r="I707" s="252"/>
      <c r="L707" s="1216"/>
      <c r="M707" s="1217"/>
      <c r="N707" s="252"/>
    </row>
    <row r="708" ht="15.75" customHeight="1">
      <c r="E708" s="259"/>
      <c r="F708" s="252"/>
      <c r="G708" s="252"/>
      <c r="H708" s="252"/>
      <c r="I708" s="252"/>
      <c r="L708" s="1216"/>
      <c r="M708" s="1217"/>
      <c r="N708" s="252"/>
    </row>
    <row r="709" ht="15.75" customHeight="1">
      <c r="E709" s="259"/>
      <c r="F709" s="252"/>
      <c r="G709" s="252"/>
      <c r="H709" s="252"/>
      <c r="I709" s="252"/>
      <c r="L709" s="1216"/>
      <c r="M709" s="1217"/>
      <c r="N709" s="252"/>
    </row>
    <row r="710" ht="15.75" customHeight="1">
      <c r="E710" s="259"/>
      <c r="F710" s="252"/>
      <c r="G710" s="252"/>
      <c r="H710" s="252"/>
      <c r="I710" s="252"/>
      <c r="L710" s="1216"/>
      <c r="M710" s="1217"/>
      <c r="N710" s="252"/>
    </row>
    <row r="711" ht="15.75" customHeight="1">
      <c r="E711" s="259"/>
      <c r="F711" s="252"/>
      <c r="G711" s="252"/>
      <c r="H711" s="252"/>
      <c r="I711" s="252"/>
      <c r="L711" s="1216"/>
      <c r="M711" s="1217"/>
      <c r="N711" s="252"/>
    </row>
    <row r="712" ht="15.75" customHeight="1">
      <c r="E712" s="259"/>
      <c r="F712" s="252"/>
      <c r="G712" s="252"/>
      <c r="H712" s="252"/>
      <c r="I712" s="252"/>
      <c r="L712" s="1216"/>
      <c r="M712" s="1217"/>
      <c r="N712" s="252"/>
    </row>
    <row r="713" ht="15.75" customHeight="1">
      <c r="E713" s="259"/>
      <c r="F713" s="252"/>
      <c r="G713" s="252"/>
      <c r="H713" s="252"/>
      <c r="I713" s="252"/>
      <c r="L713" s="1216"/>
      <c r="M713" s="1217"/>
      <c r="N713" s="252"/>
    </row>
    <row r="714" ht="15.75" customHeight="1">
      <c r="E714" s="259"/>
      <c r="F714" s="252"/>
      <c r="G714" s="252"/>
      <c r="H714" s="252"/>
      <c r="I714" s="252"/>
      <c r="L714" s="1216"/>
      <c r="M714" s="1217"/>
      <c r="N714" s="252"/>
    </row>
    <row r="715" ht="15.75" customHeight="1">
      <c r="E715" s="259"/>
      <c r="F715" s="252"/>
      <c r="G715" s="252"/>
      <c r="H715" s="252"/>
      <c r="I715" s="252"/>
      <c r="L715" s="1216"/>
      <c r="M715" s="1217"/>
      <c r="N715" s="252"/>
    </row>
    <row r="716" ht="15.75" customHeight="1">
      <c r="E716" s="259"/>
      <c r="F716" s="252"/>
      <c r="G716" s="252"/>
      <c r="H716" s="252"/>
      <c r="I716" s="252"/>
      <c r="L716" s="1216"/>
      <c r="M716" s="1217"/>
      <c r="N716" s="252"/>
    </row>
    <row r="717" ht="15.75" customHeight="1">
      <c r="E717" s="259"/>
      <c r="F717" s="252"/>
      <c r="G717" s="252"/>
      <c r="H717" s="252"/>
      <c r="I717" s="252"/>
      <c r="L717" s="1216"/>
      <c r="M717" s="1217"/>
      <c r="N717" s="252"/>
    </row>
    <row r="718" ht="15.75" customHeight="1">
      <c r="E718" s="259"/>
      <c r="F718" s="252"/>
      <c r="G718" s="252"/>
      <c r="H718" s="252"/>
      <c r="I718" s="252"/>
      <c r="L718" s="1216"/>
      <c r="M718" s="1217"/>
      <c r="N718" s="252"/>
    </row>
    <row r="719" ht="15.75" customHeight="1">
      <c r="E719" s="259"/>
      <c r="F719" s="252"/>
      <c r="G719" s="252"/>
      <c r="H719" s="252"/>
      <c r="I719" s="252"/>
      <c r="L719" s="1216"/>
      <c r="M719" s="1217"/>
      <c r="N719" s="252"/>
    </row>
    <row r="720" ht="15.75" customHeight="1">
      <c r="E720" s="259"/>
      <c r="F720" s="252"/>
      <c r="G720" s="252"/>
      <c r="H720" s="252"/>
      <c r="I720" s="252"/>
      <c r="L720" s="1216"/>
      <c r="M720" s="1217"/>
      <c r="N720" s="252"/>
    </row>
    <row r="721" ht="15.75" customHeight="1">
      <c r="E721" s="259"/>
      <c r="F721" s="252"/>
      <c r="G721" s="252"/>
      <c r="H721" s="252"/>
      <c r="I721" s="252"/>
      <c r="L721" s="1216"/>
      <c r="M721" s="1217"/>
      <c r="N721" s="252"/>
    </row>
    <row r="722" ht="15.75" customHeight="1">
      <c r="E722" s="259"/>
      <c r="F722" s="252"/>
      <c r="G722" s="252"/>
      <c r="H722" s="252"/>
      <c r="I722" s="252"/>
      <c r="L722" s="1216"/>
      <c r="M722" s="1217"/>
      <c r="N722" s="252"/>
    </row>
    <row r="723" ht="15.75" customHeight="1">
      <c r="E723" s="259"/>
      <c r="F723" s="252"/>
      <c r="G723" s="252"/>
      <c r="H723" s="252"/>
      <c r="I723" s="252"/>
      <c r="L723" s="1216"/>
      <c r="M723" s="1217"/>
      <c r="N723" s="252"/>
    </row>
    <row r="724" ht="15.75" customHeight="1">
      <c r="E724" s="259"/>
      <c r="F724" s="252"/>
      <c r="G724" s="252"/>
      <c r="H724" s="252"/>
      <c r="I724" s="252"/>
      <c r="L724" s="1216"/>
      <c r="M724" s="1217"/>
      <c r="N724" s="252"/>
    </row>
    <row r="725" ht="15.75" customHeight="1">
      <c r="E725" s="259"/>
      <c r="F725" s="252"/>
      <c r="G725" s="252"/>
      <c r="H725" s="252"/>
      <c r="I725" s="252"/>
      <c r="L725" s="1216"/>
      <c r="M725" s="1217"/>
      <c r="N725" s="252"/>
    </row>
    <row r="726" ht="15.75" customHeight="1">
      <c r="E726" s="259"/>
      <c r="F726" s="252"/>
      <c r="G726" s="252"/>
      <c r="H726" s="252"/>
      <c r="I726" s="252"/>
      <c r="L726" s="1216"/>
      <c r="M726" s="1217"/>
      <c r="N726" s="252"/>
    </row>
    <row r="727" ht="15.75" customHeight="1">
      <c r="E727" s="259"/>
      <c r="F727" s="252"/>
      <c r="G727" s="252"/>
      <c r="H727" s="252"/>
      <c r="I727" s="252"/>
      <c r="L727" s="1216"/>
      <c r="M727" s="1217"/>
      <c r="N727" s="252"/>
    </row>
    <row r="728" ht="15.75" customHeight="1">
      <c r="E728" s="259"/>
      <c r="F728" s="252"/>
      <c r="G728" s="252"/>
      <c r="H728" s="252"/>
      <c r="I728" s="252"/>
      <c r="L728" s="1216"/>
      <c r="M728" s="1217"/>
      <c r="N728" s="252"/>
    </row>
    <row r="729" ht="15.75" customHeight="1">
      <c r="E729" s="259"/>
      <c r="F729" s="252"/>
      <c r="G729" s="252"/>
      <c r="H729" s="252"/>
      <c r="I729" s="252"/>
      <c r="L729" s="1216"/>
      <c r="M729" s="1217"/>
      <c r="N729" s="252"/>
    </row>
    <row r="730" ht="15.75" customHeight="1">
      <c r="E730" s="259"/>
      <c r="F730" s="252"/>
      <c r="G730" s="252"/>
      <c r="H730" s="252"/>
      <c r="I730" s="252"/>
      <c r="L730" s="1216"/>
      <c r="M730" s="1217"/>
      <c r="N730" s="252"/>
    </row>
    <row r="731" ht="15.75" customHeight="1">
      <c r="E731" s="259"/>
      <c r="F731" s="252"/>
      <c r="G731" s="252"/>
      <c r="H731" s="252"/>
      <c r="I731" s="252"/>
      <c r="L731" s="1216"/>
      <c r="M731" s="1217"/>
      <c r="N731" s="252"/>
    </row>
    <row r="732" ht="15.75" customHeight="1">
      <c r="E732" s="259"/>
      <c r="F732" s="252"/>
      <c r="G732" s="252"/>
      <c r="H732" s="252"/>
      <c r="I732" s="252"/>
      <c r="L732" s="1216"/>
      <c r="M732" s="1217"/>
      <c r="N732" s="252"/>
    </row>
    <row r="733" ht="15.75" customHeight="1">
      <c r="E733" s="259"/>
      <c r="F733" s="252"/>
      <c r="G733" s="252"/>
      <c r="H733" s="252"/>
      <c r="I733" s="252"/>
      <c r="L733" s="1216"/>
      <c r="M733" s="1217"/>
      <c r="N733" s="252"/>
    </row>
    <row r="734" ht="15.75" customHeight="1">
      <c r="E734" s="259"/>
      <c r="F734" s="252"/>
      <c r="G734" s="252"/>
      <c r="H734" s="252"/>
      <c r="I734" s="252"/>
      <c r="L734" s="1216"/>
      <c r="M734" s="1217"/>
      <c r="N734" s="252"/>
    </row>
    <row r="735" ht="15.75" customHeight="1">
      <c r="E735" s="259"/>
      <c r="F735" s="252"/>
      <c r="G735" s="252"/>
      <c r="H735" s="252"/>
      <c r="I735" s="252"/>
      <c r="L735" s="1216"/>
      <c r="M735" s="1217"/>
      <c r="N735" s="252"/>
    </row>
    <row r="736" ht="15.75" customHeight="1">
      <c r="E736" s="259"/>
      <c r="F736" s="252"/>
      <c r="G736" s="252"/>
      <c r="H736" s="252"/>
      <c r="I736" s="252"/>
      <c r="L736" s="1216"/>
      <c r="M736" s="1217"/>
      <c r="N736" s="252"/>
    </row>
    <row r="737" ht="15.75" customHeight="1">
      <c r="E737" s="259"/>
      <c r="F737" s="252"/>
      <c r="G737" s="252"/>
      <c r="H737" s="252"/>
      <c r="I737" s="252"/>
      <c r="L737" s="1216"/>
      <c r="M737" s="1217"/>
      <c r="N737" s="252"/>
    </row>
    <row r="738" ht="15.75" customHeight="1">
      <c r="E738" s="259"/>
      <c r="F738" s="252"/>
      <c r="G738" s="252"/>
      <c r="H738" s="252"/>
      <c r="I738" s="252"/>
      <c r="L738" s="1216"/>
      <c r="M738" s="1217"/>
      <c r="N738" s="252"/>
    </row>
    <row r="739" ht="15.75" customHeight="1">
      <c r="E739" s="259"/>
      <c r="F739" s="252"/>
      <c r="G739" s="252"/>
      <c r="H739" s="252"/>
      <c r="I739" s="252"/>
      <c r="L739" s="1216"/>
      <c r="M739" s="1217"/>
      <c r="N739" s="252"/>
    </row>
    <row r="740" ht="15.75" customHeight="1">
      <c r="E740" s="259"/>
      <c r="F740" s="252"/>
      <c r="G740" s="252"/>
      <c r="H740" s="252"/>
      <c r="I740" s="252"/>
      <c r="L740" s="1216"/>
      <c r="M740" s="1217"/>
      <c r="N740" s="252"/>
    </row>
    <row r="741" ht="15.75" customHeight="1">
      <c r="E741" s="259"/>
      <c r="F741" s="252"/>
      <c r="G741" s="252"/>
      <c r="H741" s="252"/>
      <c r="I741" s="252"/>
      <c r="L741" s="1216"/>
      <c r="M741" s="1217"/>
      <c r="N741" s="252"/>
    </row>
    <row r="742" ht="15.75" customHeight="1">
      <c r="E742" s="259"/>
      <c r="F742" s="252"/>
      <c r="G742" s="252"/>
      <c r="H742" s="252"/>
      <c r="I742" s="252"/>
      <c r="L742" s="1216"/>
      <c r="M742" s="1217"/>
      <c r="N742" s="252"/>
    </row>
    <row r="743" ht="15.75" customHeight="1">
      <c r="E743" s="259"/>
      <c r="F743" s="252"/>
      <c r="G743" s="252"/>
      <c r="H743" s="252"/>
      <c r="I743" s="252"/>
      <c r="L743" s="1216"/>
      <c r="M743" s="1217"/>
      <c r="N743" s="252"/>
    </row>
    <row r="744" ht="15.75" customHeight="1">
      <c r="E744" s="259"/>
      <c r="F744" s="252"/>
      <c r="G744" s="252"/>
      <c r="H744" s="252"/>
      <c r="I744" s="252"/>
      <c r="L744" s="1216"/>
      <c r="M744" s="1217"/>
      <c r="N744" s="252"/>
    </row>
    <row r="745" ht="15.75" customHeight="1">
      <c r="E745" s="259"/>
      <c r="F745" s="252"/>
      <c r="G745" s="252"/>
      <c r="H745" s="252"/>
      <c r="I745" s="252"/>
      <c r="L745" s="1216"/>
      <c r="M745" s="1217"/>
      <c r="N745" s="252"/>
    </row>
    <row r="746" ht="15.75" customHeight="1">
      <c r="E746" s="259"/>
      <c r="F746" s="252"/>
      <c r="G746" s="252"/>
      <c r="H746" s="252"/>
      <c r="I746" s="252"/>
      <c r="L746" s="1216"/>
      <c r="M746" s="1217"/>
      <c r="N746" s="252"/>
    </row>
    <row r="747" ht="15.75" customHeight="1">
      <c r="E747" s="259"/>
      <c r="F747" s="252"/>
      <c r="G747" s="252"/>
      <c r="H747" s="252"/>
      <c r="I747" s="252"/>
      <c r="L747" s="1216"/>
      <c r="M747" s="1217"/>
      <c r="N747" s="252"/>
    </row>
    <row r="748" ht="15.75" customHeight="1">
      <c r="E748" s="259"/>
      <c r="F748" s="252"/>
      <c r="G748" s="252"/>
      <c r="H748" s="252"/>
      <c r="I748" s="252"/>
      <c r="L748" s="1216"/>
      <c r="M748" s="1217"/>
      <c r="N748" s="252"/>
    </row>
    <row r="749" ht="15.75" customHeight="1">
      <c r="E749" s="259"/>
      <c r="F749" s="252"/>
      <c r="G749" s="252"/>
      <c r="H749" s="252"/>
      <c r="I749" s="252"/>
      <c r="L749" s="1216"/>
      <c r="M749" s="1217"/>
      <c r="N749" s="252"/>
    </row>
    <row r="750" ht="15.75" customHeight="1">
      <c r="E750" s="259"/>
      <c r="F750" s="252"/>
      <c r="G750" s="252"/>
      <c r="H750" s="252"/>
      <c r="I750" s="252"/>
      <c r="L750" s="1216"/>
      <c r="M750" s="1217"/>
      <c r="N750" s="252"/>
    </row>
    <row r="751" ht="15.75" customHeight="1">
      <c r="E751" s="259"/>
      <c r="F751" s="252"/>
      <c r="G751" s="252"/>
      <c r="H751" s="252"/>
      <c r="I751" s="252"/>
      <c r="L751" s="1216"/>
      <c r="M751" s="1217"/>
      <c r="N751" s="252"/>
    </row>
    <row r="752" ht="15.75" customHeight="1">
      <c r="E752" s="259"/>
      <c r="F752" s="252"/>
      <c r="G752" s="252"/>
      <c r="H752" s="252"/>
      <c r="I752" s="252"/>
      <c r="L752" s="1216"/>
      <c r="M752" s="1217"/>
      <c r="N752" s="252"/>
    </row>
    <row r="753" ht="15.75" customHeight="1">
      <c r="E753" s="259"/>
      <c r="F753" s="252"/>
      <c r="G753" s="252"/>
      <c r="H753" s="252"/>
      <c r="I753" s="252"/>
      <c r="L753" s="1216"/>
      <c r="M753" s="1217"/>
      <c r="N753" s="252"/>
    </row>
    <row r="754" ht="15.75" customHeight="1">
      <c r="E754" s="259"/>
      <c r="F754" s="252"/>
      <c r="G754" s="252"/>
      <c r="H754" s="252"/>
      <c r="I754" s="252"/>
      <c r="L754" s="1216"/>
      <c r="M754" s="1217"/>
      <c r="N754" s="252"/>
    </row>
    <row r="755" ht="15.75" customHeight="1">
      <c r="E755" s="259"/>
      <c r="F755" s="252"/>
      <c r="G755" s="252"/>
      <c r="H755" s="252"/>
      <c r="I755" s="252"/>
      <c r="L755" s="1216"/>
      <c r="M755" s="1217"/>
      <c r="N755" s="252"/>
    </row>
    <row r="756" ht="15.75" customHeight="1">
      <c r="E756" s="259"/>
      <c r="F756" s="252"/>
      <c r="G756" s="252"/>
      <c r="H756" s="252"/>
      <c r="I756" s="252"/>
      <c r="L756" s="1216"/>
      <c r="M756" s="1217"/>
      <c r="N756" s="252"/>
    </row>
    <row r="757" ht="15.75" customHeight="1">
      <c r="E757" s="259"/>
      <c r="F757" s="252"/>
      <c r="G757" s="252"/>
      <c r="H757" s="252"/>
      <c r="I757" s="252"/>
      <c r="L757" s="1216"/>
      <c r="M757" s="1217"/>
      <c r="N757" s="252"/>
    </row>
    <row r="758" ht="15.75" customHeight="1">
      <c r="E758" s="259"/>
      <c r="F758" s="252"/>
      <c r="G758" s="252"/>
      <c r="H758" s="252"/>
      <c r="I758" s="252"/>
      <c r="L758" s="1216"/>
      <c r="M758" s="1217"/>
      <c r="N758" s="252"/>
    </row>
    <row r="759" ht="15.75" customHeight="1">
      <c r="E759" s="259"/>
      <c r="F759" s="252"/>
      <c r="G759" s="252"/>
      <c r="H759" s="252"/>
      <c r="I759" s="252"/>
      <c r="L759" s="1216"/>
      <c r="M759" s="1217"/>
      <c r="N759" s="252"/>
    </row>
    <row r="760" ht="15.75" customHeight="1">
      <c r="E760" s="259"/>
      <c r="F760" s="252"/>
      <c r="G760" s="252"/>
      <c r="H760" s="252"/>
      <c r="I760" s="252"/>
      <c r="L760" s="1216"/>
      <c r="M760" s="1217"/>
      <c r="N760" s="252"/>
    </row>
    <row r="761" ht="15.75" customHeight="1">
      <c r="E761" s="259"/>
      <c r="F761" s="252"/>
      <c r="G761" s="252"/>
      <c r="H761" s="252"/>
      <c r="I761" s="252"/>
      <c r="L761" s="1216"/>
      <c r="M761" s="1217"/>
      <c r="N761" s="252"/>
    </row>
    <row r="762" ht="15.75" customHeight="1">
      <c r="E762" s="259"/>
      <c r="F762" s="252"/>
      <c r="G762" s="252"/>
      <c r="H762" s="252"/>
      <c r="I762" s="252"/>
      <c r="L762" s="1216"/>
      <c r="M762" s="1217"/>
      <c r="N762" s="252"/>
    </row>
    <row r="763" ht="15.75" customHeight="1">
      <c r="E763" s="259"/>
      <c r="F763" s="252"/>
      <c r="G763" s="252"/>
      <c r="H763" s="252"/>
      <c r="I763" s="252"/>
      <c r="L763" s="1216"/>
      <c r="M763" s="1217"/>
      <c r="N763" s="252"/>
    </row>
    <row r="764" ht="15.75" customHeight="1">
      <c r="E764" s="259"/>
      <c r="F764" s="252"/>
      <c r="G764" s="252"/>
      <c r="H764" s="252"/>
      <c r="I764" s="252"/>
      <c r="L764" s="1216"/>
      <c r="M764" s="1217"/>
      <c r="N764" s="252"/>
    </row>
    <row r="765" ht="15.75" customHeight="1">
      <c r="E765" s="259"/>
      <c r="F765" s="252"/>
      <c r="G765" s="252"/>
      <c r="H765" s="252"/>
      <c r="I765" s="252"/>
      <c r="L765" s="1216"/>
      <c r="M765" s="1217"/>
      <c r="N765" s="252"/>
    </row>
    <row r="766" ht="15.75" customHeight="1">
      <c r="E766" s="259"/>
      <c r="F766" s="252"/>
      <c r="G766" s="252"/>
      <c r="H766" s="252"/>
      <c r="I766" s="252"/>
      <c r="L766" s="1216"/>
      <c r="M766" s="1217"/>
      <c r="N766" s="252"/>
    </row>
    <row r="767" ht="15.75" customHeight="1">
      <c r="E767" s="259"/>
      <c r="F767" s="252"/>
      <c r="G767" s="252"/>
      <c r="H767" s="252"/>
      <c r="I767" s="252"/>
      <c r="L767" s="1216"/>
      <c r="M767" s="1217"/>
      <c r="N767" s="252"/>
    </row>
    <row r="768" ht="15.75" customHeight="1">
      <c r="E768" s="259"/>
      <c r="F768" s="252"/>
      <c r="G768" s="252"/>
      <c r="H768" s="252"/>
      <c r="I768" s="252"/>
      <c r="L768" s="1216"/>
      <c r="M768" s="1217"/>
      <c r="N768" s="252"/>
    </row>
    <row r="769" ht="15.75" customHeight="1">
      <c r="E769" s="259"/>
      <c r="F769" s="252"/>
      <c r="G769" s="252"/>
      <c r="H769" s="252"/>
      <c r="I769" s="252"/>
      <c r="L769" s="1216"/>
      <c r="M769" s="1217"/>
      <c r="N769" s="252"/>
    </row>
    <row r="770" ht="15.75" customHeight="1">
      <c r="E770" s="259"/>
      <c r="F770" s="252"/>
      <c r="G770" s="252"/>
      <c r="H770" s="252"/>
      <c r="I770" s="252"/>
      <c r="L770" s="1216"/>
      <c r="M770" s="1217"/>
      <c r="N770" s="252"/>
    </row>
    <row r="771" ht="15.75" customHeight="1">
      <c r="E771" s="259"/>
      <c r="F771" s="252"/>
      <c r="G771" s="252"/>
      <c r="H771" s="252"/>
      <c r="I771" s="252"/>
      <c r="L771" s="1216"/>
      <c r="M771" s="1217"/>
      <c r="N771" s="252"/>
    </row>
    <row r="772" ht="15.75" customHeight="1">
      <c r="E772" s="259"/>
      <c r="F772" s="252"/>
      <c r="G772" s="252"/>
      <c r="H772" s="252"/>
      <c r="I772" s="252"/>
      <c r="L772" s="1216"/>
      <c r="M772" s="1217"/>
      <c r="N772" s="252"/>
    </row>
    <row r="773" ht="15.75" customHeight="1">
      <c r="E773" s="259"/>
      <c r="F773" s="252"/>
      <c r="G773" s="252"/>
      <c r="H773" s="252"/>
      <c r="I773" s="252"/>
      <c r="L773" s="1216"/>
      <c r="M773" s="1217"/>
      <c r="N773" s="252"/>
    </row>
    <row r="774" ht="15.75" customHeight="1">
      <c r="E774" s="259"/>
      <c r="F774" s="252"/>
      <c r="G774" s="252"/>
      <c r="H774" s="252"/>
      <c r="I774" s="252"/>
      <c r="L774" s="1216"/>
      <c r="M774" s="1217"/>
      <c r="N774" s="252"/>
    </row>
    <row r="775" ht="15.75" customHeight="1">
      <c r="E775" s="259"/>
      <c r="F775" s="252"/>
      <c r="G775" s="252"/>
      <c r="H775" s="252"/>
      <c r="I775" s="252"/>
      <c r="L775" s="1216"/>
      <c r="M775" s="1217"/>
      <c r="N775" s="252"/>
    </row>
    <row r="776" ht="15.75" customHeight="1">
      <c r="E776" s="259"/>
      <c r="F776" s="252"/>
      <c r="G776" s="252"/>
      <c r="H776" s="252"/>
      <c r="I776" s="252"/>
      <c r="L776" s="1216"/>
      <c r="M776" s="1217"/>
      <c r="N776" s="252"/>
    </row>
    <row r="777" ht="15.75" customHeight="1">
      <c r="E777" s="259"/>
      <c r="F777" s="252"/>
      <c r="G777" s="252"/>
      <c r="H777" s="252"/>
      <c r="I777" s="252"/>
      <c r="L777" s="1216"/>
      <c r="M777" s="1217"/>
      <c r="N777" s="252"/>
    </row>
    <row r="778" ht="15.75" customHeight="1">
      <c r="E778" s="259"/>
      <c r="F778" s="252"/>
      <c r="G778" s="252"/>
      <c r="H778" s="252"/>
      <c r="I778" s="252"/>
      <c r="L778" s="1216"/>
      <c r="M778" s="1217"/>
      <c r="N778" s="252"/>
    </row>
    <row r="779" ht="15.75" customHeight="1">
      <c r="E779" s="259"/>
      <c r="F779" s="252"/>
      <c r="G779" s="252"/>
      <c r="H779" s="252"/>
      <c r="I779" s="252"/>
      <c r="L779" s="1216"/>
      <c r="M779" s="1217"/>
      <c r="N779" s="252"/>
    </row>
    <row r="780" ht="15.75" customHeight="1">
      <c r="E780" s="259"/>
      <c r="F780" s="252"/>
      <c r="G780" s="252"/>
      <c r="H780" s="252"/>
      <c r="I780" s="252"/>
      <c r="L780" s="1216"/>
      <c r="M780" s="1217"/>
      <c r="N780" s="252"/>
    </row>
    <row r="781" ht="15.75" customHeight="1">
      <c r="E781" s="259"/>
      <c r="F781" s="252"/>
      <c r="G781" s="252"/>
      <c r="H781" s="252"/>
      <c r="I781" s="252"/>
      <c r="L781" s="1216"/>
      <c r="M781" s="1217"/>
      <c r="N781" s="252"/>
    </row>
    <row r="782" ht="15.75" customHeight="1">
      <c r="E782" s="259"/>
      <c r="F782" s="252"/>
      <c r="G782" s="252"/>
      <c r="H782" s="252"/>
      <c r="I782" s="252"/>
      <c r="L782" s="1216"/>
      <c r="M782" s="1217"/>
      <c r="N782" s="252"/>
    </row>
    <row r="783" ht="15.75" customHeight="1">
      <c r="E783" s="259"/>
      <c r="F783" s="252"/>
      <c r="G783" s="252"/>
      <c r="H783" s="252"/>
      <c r="I783" s="252"/>
      <c r="L783" s="1216"/>
      <c r="M783" s="1217"/>
      <c r="N783" s="252"/>
    </row>
    <row r="784" ht="15.75" customHeight="1">
      <c r="E784" s="259"/>
      <c r="F784" s="252"/>
      <c r="G784" s="252"/>
      <c r="H784" s="252"/>
      <c r="I784" s="252"/>
      <c r="L784" s="1216"/>
      <c r="M784" s="1217"/>
      <c r="N784" s="252"/>
    </row>
    <row r="785" ht="15.75" customHeight="1">
      <c r="E785" s="259"/>
      <c r="F785" s="252"/>
      <c r="G785" s="252"/>
      <c r="H785" s="252"/>
      <c r="I785" s="252"/>
      <c r="L785" s="1216"/>
      <c r="M785" s="1217"/>
      <c r="N785" s="252"/>
    </row>
    <row r="786" ht="15.75" customHeight="1">
      <c r="E786" s="259"/>
      <c r="F786" s="252"/>
      <c r="G786" s="252"/>
      <c r="H786" s="252"/>
      <c r="I786" s="252"/>
      <c r="L786" s="1216"/>
      <c r="M786" s="1217"/>
      <c r="N786" s="252"/>
    </row>
    <row r="787" ht="15.75" customHeight="1">
      <c r="E787" s="259"/>
      <c r="F787" s="252"/>
      <c r="G787" s="252"/>
      <c r="H787" s="252"/>
      <c r="I787" s="252"/>
      <c r="L787" s="1216"/>
      <c r="M787" s="1217"/>
      <c r="N787" s="252"/>
    </row>
    <row r="788" ht="15.75" customHeight="1">
      <c r="E788" s="259"/>
      <c r="F788" s="252"/>
      <c r="G788" s="252"/>
      <c r="H788" s="252"/>
      <c r="I788" s="252"/>
      <c r="L788" s="1216"/>
      <c r="M788" s="1217"/>
      <c r="N788" s="252"/>
    </row>
    <row r="789" ht="15.75" customHeight="1">
      <c r="E789" s="259"/>
      <c r="F789" s="252"/>
      <c r="G789" s="252"/>
      <c r="H789" s="252"/>
      <c r="I789" s="252"/>
      <c r="L789" s="1216"/>
      <c r="M789" s="1217"/>
      <c r="N789" s="252"/>
    </row>
    <row r="790" ht="15.75" customHeight="1">
      <c r="E790" s="259"/>
      <c r="F790" s="252"/>
      <c r="G790" s="252"/>
      <c r="H790" s="252"/>
      <c r="I790" s="252"/>
      <c r="L790" s="1216"/>
      <c r="M790" s="1217"/>
      <c r="N790" s="252"/>
    </row>
    <row r="791" ht="15.75" customHeight="1">
      <c r="E791" s="259"/>
      <c r="F791" s="252"/>
      <c r="G791" s="252"/>
      <c r="H791" s="252"/>
      <c r="I791" s="252"/>
      <c r="L791" s="1216"/>
      <c r="M791" s="1217"/>
      <c r="N791" s="252"/>
    </row>
    <row r="792" ht="15.75" customHeight="1">
      <c r="E792" s="259"/>
      <c r="F792" s="252"/>
      <c r="G792" s="252"/>
      <c r="H792" s="252"/>
      <c r="I792" s="252"/>
      <c r="L792" s="1216"/>
      <c r="M792" s="1217"/>
      <c r="N792" s="252"/>
    </row>
    <row r="793" ht="15.75" customHeight="1">
      <c r="E793" s="259"/>
      <c r="F793" s="252"/>
      <c r="G793" s="252"/>
      <c r="H793" s="252"/>
      <c r="I793" s="252"/>
      <c r="L793" s="1216"/>
      <c r="M793" s="1217"/>
      <c r="N793" s="252"/>
    </row>
    <row r="794" ht="15.75" customHeight="1">
      <c r="E794" s="259"/>
      <c r="F794" s="252"/>
      <c r="G794" s="252"/>
      <c r="H794" s="252"/>
      <c r="I794" s="252"/>
      <c r="L794" s="1216"/>
      <c r="M794" s="1217"/>
      <c r="N794" s="252"/>
    </row>
    <row r="795" ht="15.75" customHeight="1">
      <c r="E795" s="259"/>
      <c r="F795" s="252"/>
      <c r="G795" s="252"/>
      <c r="H795" s="252"/>
      <c r="I795" s="252"/>
      <c r="L795" s="1216"/>
      <c r="M795" s="1217"/>
      <c r="N795" s="252"/>
    </row>
    <row r="796" ht="15.75" customHeight="1">
      <c r="E796" s="259"/>
      <c r="F796" s="252"/>
      <c r="G796" s="252"/>
      <c r="H796" s="252"/>
      <c r="I796" s="252"/>
      <c r="L796" s="1216"/>
      <c r="M796" s="1217"/>
      <c r="N796" s="252"/>
    </row>
    <row r="797" ht="15.75" customHeight="1">
      <c r="E797" s="259"/>
      <c r="F797" s="252"/>
      <c r="G797" s="252"/>
      <c r="H797" s="252"/>
      <c r="I797" s="252"/>
      <c r="L797" s="1216"/>
      <c r="M797" s="1217"/>
      <c r="N797" s="252"/>
    </row>
    <row r="798" ht="15.75" customHeight="1">
      <c r="E798" s="259"/>
      <c r="F798" s="252"/>
      <c r="G798" s="252"/>
      <c r="H798" s="252"/>
      <c r="I798" s="252"/>
      <c r="L798" s="1216"/>
      <c r="M798" s="1217"/>
      <c r="N798" s="252"/>
    </row>
    <row r="799" ht="15.75" customHeight="1">
      <c r="E799" s="259"/>
      <c r="F799" s="252"/>
      <c r="G799" s="252"/>
      <c r="H799" s="252"/>
      <c r="I799" s="252"/>
      <c r="L799" s="1216"/>
      <c r="M799" s="1217"/>
      <c r="N799" s="252"/>
    </row>
    <row r="800" ht="15.75" customHeight="1">
      <c r="E800" s="259"/>
      <c r="F800" s="252"/>
      <c r="G800" s="252"/>
      <c r="H800" s="252"/>
      <c r="I800" s="252"/>
      <c r="L800" s="1216"/>
      <c r="M800" s="1217"/>
      <c r="N800" s="252"/>
    </row>
    <row r="801" ht="15.75" customHeight="1">
      <c r="E801" s="259"/>
      <c r="F801" s="252"/>
      <c r="G801" s="252"/>
      <c r="H801" s="252"/>
      <c r="I801" s="252"/>
      <c r="L801" s="1216"/>
      <c r="M801" s="1217"/>
      <c r="N801" s="252"/>
    </row>
    <row r="802" ht="15.75" customHeight="1">
      <c r="E802" s="259"/>
      <c r="F802" s="252"/>
      <c r="G802" s="252"/>
      <c r="H802" s="252"/>
      <c r="I802" s="252"/>
      <c r="L802" s="1216"/>
      <c r="M802" s="1217"/>
      <c r="N802" s="252"/>
    </row>
    <row r="803" ht="15.75" customHeight="1">
      <c r="E803" s="259"/>
      <c r="F803" s="252"/>
      <c r="G803" s="252"/>
      <c r="H803" s="252"/>
      <c r="I803" s="252"/>
      <c r="L803" s="1216"/>
      <c r="M803" s="1217"/>
      <c r="N803" s="252"/>
    </row>
    <row r="804" ht="15.75" customHeight="1">
      <c r="E804" s="259"/>
      <c r="F804" s="252"/>
      <c r="G804" s="252"/>
      <c r="H804" s="252"/>
      <c r="I804" s="252"/>
      <c r="L804" s="1216"/>
      <c r="M804" s="1217"/>
      <c r="N804" s="252"/>
    </row>
    <row r="805" ht="15.75" customHeight="1">
      <c r="E805" s="259"/>
      <c r="F805" s="252"/>
      <c r="G805" s="252"/>
      <c r="H805" s="252"/>
      <c r="I805" s="252"/>
      <c r="L805" s="1216"/>
      <c r="M805" s="1217"/>
      <c r="N805" s="252"/>
    </row>
    <row r="806" ht="15.75" customHeight="1">
      <c r="E806" s="259"/>
      <c r="F806" s="252"/>
      <c r="G806" s="252"/>
      <c r="H806" s="252"/>
      <c r="I806" s="252"/>
      <c r="L806" s="1216"/>
      <c r="M806" s="1217"/>
      <c r="N806" s="252"/>
    </row>
    <row r="807" ht="15.75" customHeight="1">
      <c r="E807" s="259"/>
      <c r="F807" s="252"/>
      <c r="G807" s="252"/>
      <c r="H807" s="252"/>
      <c r="I807" s="252"/>
      <c r="L807" s="1216"/>
      <c r="M807" s="1217"/>
      <c r="N807" s="252"/>
    </row>
    <row r="808" ht="15.75" customHeight="1">
      <c r="E808" s="259"/>
      <c r="F808" s="252"/>
      <c r="G808" s="252"/>
      <c r="H808" s="252"/>
      <c r="I808" s="252"/>
      <c r="L808" s="1216"/>
      <c r="M808" s="1217"/>
      <c r="N808" s="252"/>
    </row>
    <row r="809" ht="15.75" customHeight="1">
      <c r="E809" s="259"/>
      <c r="F809" s="252"/>
      <c r="G809" s="252"/>
      <c r="H809" s="252"/>
      <c r="I809" s="252"/>
      <c r="L809" s="1216"/>
      <c r="M809" s="1217"/>
      <c r="N809" s="252"/>
    </row>
    <row r="810" ht="15.75" customHeight="1">
      <c r="E810" s="259"/>
      <c r="F810" s="252"/>
      <c r="G810" s="252"/>
      <c r="H810" s="252"/>
      <c r="I810" s="252"/>
      <c r="L810" s="1216"/>
      <c r="M810" s="1217"/>
      <c r="N810" s="252"/>
    </row>
    <row r="811" ht="15.75" customHeight="1">
      <c r="E811" s="259"/>
      <c r="F811" s="252"/>
      <c r="G811" s="252"/>
      <c r="H811" s="252"/>
      <c r="I811" s="252"/>
      <c r="L811" s="1216"/>
      <c r="M811" s="1217"/>
      <c r="N811" s="252"/>
    </row>
    <row r="812" ht="15.75" customHeight="1">
      <c r="E812" s="259"/>
      <c r="F812" s="252"/>
      <c r="G812" s="252"/>
      <c r="H812" s="252"/>
      <c r="I812" s="252"/>
      <c r="L812" s="1216"/>
      <c r="M812" s="1217"/>
      <c r="N812" s="252"/>
    </row>
    <row r="813" ht="15.75" customHeight="1">
      <c r="E813" s="259"/>
      <c r="F813" s="252"/>
      <c r="G813" s="252"/>
      <c r="H813" s="252"/>
      <c r="I813" s="252"/>
      <c r="L813" s="1216"/>
      <c r="M813" s="1217"/>
      <c r="N813" s="252"/>
    </row>
    <row r="814" ht="15.75" customHeight="1">
      <c r="E814" s="259"/>
      <c r="F814" s="252"/>
      <c r="G814" s="252"/>
      <c r="H814" s="252"/>
      <c r="I814" s="252"/>
      <c r="L814" s="1216"/>
      <c r="M814" s="1217"/>
      <c r="N814" s="252"/>
    </row>
    <row r="815" ht="15.75" customHeight="1">
      <c r="E815" s="259"/>
      <c r="F815" s="252"/>
      <c r="G815" s="252"/>
      <c r="H815" s="252"/>
      <c r="I815" s="252"/>
      <c r="L815" s="1216"/>
      <c r="M815" s="1217"/>
      <c r="N815" s="252"/>
    </row>
    <row r="816" ht="15.75" customHeight="1">
      <c r="E816" s="259"/>
      <c r="F816" s="252"/>
      <c r="G816" s="252"/>
      <c r="H816" s="252"/>
      <c r="I816" s="252"/>
      <c r="L816" s="1216"/>
      <c r="M816" s="1217"/>
      <c r="N816" s="252"/>
    </row>
    <row r="817" ht="15.75" customHeight="1">
      <c r="E817" s="259"/>
      <c r="F817" s="252"/>
      <c r="G817" s="252"/>
      <c r="H817" s="252"/>
      <c r="I817" s="252"/>
      <c r="L817" s="1216"/>
      <c r="M817" s="1217"/>
      <c r="N817" s="252"/>
    </row>
    <row r="818" ht="15.75" customHeight="1">
      <c r="E818" s="259"/>
      <c r="F818" s="252"/>
      <c r="G818" s="252"/>
      <c r="H818" s="252"/>
      <c r="I818" s="252"/>
      <c r="L818" s="1216"/>
      <c r="M818" s="1217"/>
      <c r="N818" s="252"/>
    </row>
    <row r="819" ht="15.75" customHeight="1">
      <c r="E819" s="259"/>
      <c r="F819" s="252"/>
      <c r="G819" s="252"/>
      <c r="H819" s="252"/>
      <c r="I819" s="252"/>
      <c r="L819" s="1216"/>
      <c r="M819" s="1217"/>
      <c r="N819" s="252"/>
    </row>
    <row r="820" ht="15.75" customHeight="1">
      <c r="E820" s="259"/>
      <c r="F820" s="252"/>
      <c r="G820" s="252"/>
      <c r="H820" s="252"/>
      <c r="I820" s="252"/>
      <c r="L820" s="1216"/>
      <c r="M820" s="1217"/>
      <c r="N820" s="252"/>
    </row>
    <row r="821" ht="15.75" customHeight="1">
      <c r="E821" s="259"/>
      <c r="F821" s="252"/>
      <c r="G821" s="252"/>
      <c r="H821" s="252"/>
      <c r="I821" s="252"/>
      <c r="L821" s="1216"/>
      <c r="M821" s="1217"/>
      <c r="N821" s="252"/>
    </row>
    <row r="822" ht="15.75" customHeight="1">
      <c r="E822" s="259"/>
      <c r="F822" s="252"/>
      <c r="G822" s="252"/>
      <c r="H822" s="252"/>
      <c r="I822" s="252"/>
      <c r="L822" s="1216"/>
      <c r="M822" s="1217"/>
      <c r="N822" s="252"/>
    </row>
    <row r="823" ht="15.75" customHeight="1">
      <c r="E823" s="259"/>
      <c r="F823" s="252"/>
      <c r="G823" s="252"/>
      <c r="H823" s="252"/>
      <c r="I823" s="252"/>
      <c r="L823" s="1216"/>
      <c r="M823" s="1217"/>
      <c r="N823" s="252"/>
    </row>
    <row r="824" ht="15.75" customHeight="1">
      <c r="E824" s="259"/>
      <c r="F824" s="252"/>
      <c r="G824" s="252"/>
      <c r="H824" s="252"/>
      <c r="I824" s="252"/>
      <c r="L824" s="1216"/>
      <c r="M824" s="1217"/>
      <c r="N824" s="252"/>
    </row>
    <row r="825" ht="15.75" customHeight="1">
      <c r="E825" s="259"/>
      <c r="F825" s="252"/>
      <c r="G825" s="252"/>
      <c r="H825" s="252"/>
      <c r="I825" s="252"/>
      <c r="L825" s="1216"/>
      <c r="M825" s="1217"/>
      <c r="N825" s="252"/>
    </row>
    <row r="826" ht="15.75" customHeight="1">
      <c r="E826" s="259"/>
      <c r="F826" s="252"/>
      <c r="G826" s="252"/>
      <c r="H826" s="252"/>
      <c r="I826" s="252"/>
      <c r="L826" s="1216"/>
      <c r="M826" s="1217"/>
      <c r="N826" s="252"/>
    </row>
    <row r="827" ht="15.75" customHeight="1">
      <c r="E827" s="259"/>
      <c r="F827" s="252"/>
      <c r="G827" s="252"/>
      <c r="H827" s="252"/>
      <c r="I827" s="252"/>
      <c r="L827" s="1216"/>
      <c r="M827" s="1217"/>
      <c r="N827" s="252"/>
    </row>
    <row r="828" ht="15.75" customHeight="1">
      <c r="E828" s="259"/>
      <c r="F828" s="252"/>
      <c r="G828" s="252"/>
      <c r="H828" s="252"/>
      <c r="I828" s="252"/>
      <c r="L828" s="1216"/>
      <c r="M828" s="1217"/>
      <c r="N828" s="252"/>
    </row>
    <row r="829" ht="15.75" customHeight="1">
      <c r="E829" s="259"/>
      <c r="F829" s="252"/>
      <c r="G829" s="252"/>
      <c r="H829" s="252"/>
      <c r="I829" s="252"/>
      <c r="L829" s="1216"/>
      <c r="M829" s="1217"/>
      <c r="N829" s="252"/>
    </row>
    <row r="830" ht="15.75" customHeight="1">
      <c r="E830" s="259"/>
      <c r="F830" s="252"/>
      <c r="G830" s="252"/>
      <c r="H830" s="252"/>
      <c r="I830" s="252"/>
      <c r="L830" s="1216"/>
      <c r="M830" s="1217"/>
      <c r="N830" s="252"/>
    </row>
    <row r="831" ht="15.75" customHeight="1">
      <c r="E831" s="259"/>
      <c r="F831" s="252"/>
      <c r="G831" s="252"/>
      <c r="H831" s="252"/>
      <c r="I831" s="252"/>
      <c r="L831" s="1216"/>
      <c r="M831" s="1217"/>
      <c r="N831" s="252"/>
    </row>
    <row r="832" ht="15.75" customHeight="1">
      <c r="E832" s="259"/>
      <c r="F832" s="252"/>
      <c r="G832" s="252"/>
      <c r="H832" s="252"/>
      <c r="I832" s="252"/>
      <c r="L832" s="1216"/>
      <c r="M832" s="1217"/>
      <c r="N832" s="252"/>
    </row>
    <row r="833" ht="15.75" customHeight="1">
      <c r="E833" s="259"/>
      <c r="F833" s="252"/>
      <c r="G833" s="252"/>
      <c r="H833" s="252"/>
      <c r="I833" s="252"/>
      <c r="L833" s="1216"/>
      <c r="M833" s="1217"/>
      <c r="N833" s="252"/>
    </row>
    <row r="834" ht="15.75" customHeight="1">
      <c r="E834" s="259"/>
      <c r="F834" s="252"/>
      <c r="G834" s="252"/>
      <c r="H834" s="252"/>
      <c r="I834" s="252"/>
      <c r="L834" s="1216"/>
      <c r="M834" s="1217"/>
      <c r="N834" s="252"/>
    </row>
    <row r="835" ht="15.75" customHeight="1">
      <c r="E835" s="259"/>
      <c r="F835" s="252"/>
      <c r="G835" s="252"/>
      <c r="H835" s="252"/>
      <c r="I835" s="252"/>
      <c r="L835" s="1216"/>
      <c r="M835" s="1217"/>
      <c r="N835" s="252"/>
    </row>
    <row r="836" ht="15.75" customHeight="1">
      <c r="E836" s="259"/>
      <c r="F836" s="252"/>
      <c r="G836" s="252"/>
      <c r="H836" s="252"/>
      <c r="I836" s="252"/>
      <c r="L836" s="1216"/>
      <c r="M836" s="1217"/>
      <c r="N836" s="252"/>
    </row>
    <row r="837" ht="15.75" customHeight="1">
      <c r="E837" s="259"/>
      <c r="F837" s="252"/>
      <c r="G837" s="252"/>
      <c r="H837" s="252"/>
      <c r="I837" s="252"/>
      <c r="L837" s="1216"/>
      <c r="M837" s="1217"/>
      <c r="N837" s="252"/>
    </row>
    <row r="838" ht="15.75" customHeight="1">
      <c r="E838" s="259"/>
      <c r="F838" s="252"/>
      <c r="G838" s="252"/>
      <c r="H838" s="252"/>
      <c r="I838" s="252"/>
      <c r="L838" s="1216"/>
      <c r="M838" s="1217"/>
      <c r="N838" s="252"/>
    </row>
    <row r="839" ht="15.75" customHeight="1">
      <c r="E839" s="259"/>
      <c r="F839" s="252"/>
      <c r="G839" s="252"/>
      <c r="H839" s="252"/>
      <c r="I839" s="252"/>
      <c r="L839" s="1216"/>
      <c r="M839" s="1217"/>
      <c r="N839" s="252"/>
    </row>
    <row r="840" ht="15.75" customHeight="1">
      <c r="E840" s="259"/>
      <c r="F840" s="252"/>
      <c r="G840" s="252"/>
      <c r="H840" s="252"/>
      <c r="I840" s="252"/>
      <c r="L840" s="1216"/>
      <c r="M840" s="1217"/>
      <c r="N840" s="252"/>
    </row>
    <row r="841" ht="15.75" customHeight="1">
      <c r="E841" s="259"/>
      <c r="F841" s="252"/>
      <c r="G841" s="252"/>
      <c r="H841" s="252"/>
      <c r="I841" s="252"/>
      <c r="L841" s="1216"/>
      <c r="M841" s="1217"/>
      <c r="N841" s="252"/>
    </row>
    <row r="842" ht="15.75" customHeight="1">
      <c r="E842" s="259"/>
      <c r="F842" s="252"/>
      <c r="G842" s="252"/>
      <c r="H842" s="252"/>
      <c r="I842" s="252"/>
      <c r="L842" s="1216"/>
      <c r="M842" s="1217"/>
      <c r="N842" s="252"/>
    </row>
    <row r="843" ht="15.75" customHeight="1">
      <c r="E843" s="259"/>
      <c r="F843" s="252"/>
      <c r="G843" s="252"/>
      <c r="H843" s="252"/>
      <c r="I843" s="252"/>
      <c r="L843" s="1216"/>
      <c r="M843" s="1217"/>
      <c r="N843" s="252"/>
    </row>
    <row r="844" ht="15.75" customHeight="1">
      <c r="E844" s="259"/>
      <c r="F844" s="252"/>
      <c r="G844" s="252"/>
      <c r="H844" s="252"/>
      <c r="I844" s="252"/>
      <c r="L844" s="1216"/>
      <c r="M844" s="1217"/>
      <c r="N844" s="252"/>
    </row>
    <row r="845" ht="15.75" customHeight="1">
      <c r="E845" s="259"/>
      <c r="F845" s="252"/>
      <c r="G845" s="252"/>
      <c r="H845" s="252"/>
      <c r="I845" s="252"/>
      <c r="L845" s="1216"/>
      <c r="M845" s="1217"/>
      <c r="N845" s="252"/>
    </row>
    <row r="846" ht="15.75" customHeight="1">
      <c r="E846" s="259"/>
      <c r="F846" s="252"/>
      <c r="G846" s="252"/>
      <c r="H846" s="252"/>
      <c r="I846" s="252"/>
      <c r="L846" s="1216"/>
      <c r="M846" s="1217"/>
      <c r="N846" s="252"/>
    </row>
    <row r="847" ht="15.75" customHeight="1">
      <c r="E847" s="259"/>
      <c r="F847" s="252"/>
      <c r="G847" s="252"/>
      <c r="H847" s="252"/>
      <c r="I847" s="252"/>
      <c r="L847" s="1216"/>
      <c r="M847" s="1217"/>
      <c r="N847" s="252"/>
    </row>
    <row r="848" ht="15.75" customHeight="1">
      <c r="E848" s="259"/>
      <c r="F848" s="252"/>
      <c r="G848" s="252"/>
      <c r="H848" s="252"/>
      <c r="I848" s="252"/>
      <c r="L848" s="1216"/>
      <c r="M848" s="1217"/>
      <c r="N848" s="252"/>
    </row>
    <row r="849" ht="15.75" customHeight="1">
      <c r="E849" s="259"/>
      <c r="F849" s="252"/>
      <c r="G849" s="252"/>
      <c r="H849" s="252"/>
      <c r="I849" s="252"/>
      <c r="L849" s="1216"/>
      <c r="M849" s="1217"/>
      <c r="N849" s="252"/>
    </row>
    <row r="850" ht="15.75" customHeight="1">
      <c r="E850" s="259"/>
      <c r="F850" s="252"/>
      <c r="G850" s="252"/>
      <c r="H850" s="252"/>
      <c r="I850" s="252"/>
      <c r="L850" s="1216"/>
      <c r="M850" s="1217"/>
      <c r="N850" s="252"/>
    </row>
    <row r="851" ht="15.75" customHeight="1">
      <c r="E851" s="259"/>
      <c r="F851" s="252"/>
      <c r="G851" s="252"/>
      <c r="H851" s="252"/>
      <c r="I851" s="252"/>
      <c r="L851" s="1216"/>
      <c r="M851" s="1217"/>
      <c r="N851" s="252"/>
    </row>
    <row r="852" ht="15.75" customHeight="1">
      <c r="E852" s="259"/>
      <c r="F852" s="252"/>
      <c r="G852" s="252"/>
      <c r="H852" s="252"/>
      <c r="I852" s="252"/>
      <c r="L852" s="1216"/>
      <c r="M852" s="1217"/>
      <c r="N852" s="252"/>
    </row>
    <row r="853" ht="15.75" customHeight="1">
      <c r="E853" s="259"/>
      <c r="F853" s="252"/>
      <c r="G853" s="252"/>
      <c r="H853" s="252"/>
      <c r="I853" s="252"/>
      <c r="L853" s="1216"/>
      <c r="M853" s="1217"/>
      <c r="N853" s="252"/>
    </row>
    <row r="854" ht="15.75" customHeight="1">
      <c r="E854" s="259"/>
      <c r="F854" s="252"/>
      <c r="G854" s="252"/>
      <c r="H854" s="252"/>
      <c r="I854" s="252"/>
      <c r="L854" s="1216"/>
      <c r="M854" s="1217"/>
      <c r="N854" s="252"/>
    </row>
    <row r="855" ht="15.75" customHeight="1">
      <c r="E855" s="259"/>
      <c r="F855" s="252"/>
      <c r="G855" s="252"/>
      <c r="H855" s="252"/>
      <c r="I855" s="252"/>
      <c r="L855" s="1216"/>
      <c r="M855" s="1217"/>
      <c r="N855" s="252"/>
    </row>
    <row r="856" ht="15.75" customHeight="1">
      <c r="E856" s="259"/>
      <c r="F856" s="252"/>
      <c r="G856" s="252"/>
      <c r="H856" s="252"/>
      <c r="I856" s="252"/>
      <c r="L856" s="1216"/>
      <c r="M856" s="1217"/>
      <c r="N856" s="252"/>
    </row>
    <row r="857" ht="15.75" customHeight="1">
      <c r="E857" s="259"/>
      <c r="F857" s="252"/>
      <c r="G857" s="252"/>
      <c r="H857" s="252"/>
      <c r="I857" s="252"/>
      <c r="L857" s="1216"/>
      <c r="M857" s="1217"/>
      <c r="N857" s="252"/>
    </row>
    <row r="858" ht="15.75" customHeight="1">
      <c r="E858" s="259"/>
      <c r="F858" s="252"/>
      <c r="G858" s="252"/>
      <c r="H858" s="252"/>
      <c r="I858" s="252"/>
      <c r="L858" s="1216"/>
      <c r="M858" s="1217"/>
      <c r="N858" s="252"/>
    </row>
    <row r="859" ht="15.75" customHeight="1">
      <c r="E859" s="259"/>
      <c r="F859" s="252"/>
      <c r="G859" s="252"/>
      <c r="H859" s="252"/>
      <c r="I859" s="252"/>
      <c r="L859" s="1216"/>
      <c r="M859" s="1217"/>
      <c r="N859" s="252"/>
    </row>
    <row r="860" ht="15.75" customHeight="1">
      <c r="E860" s="259"/>
      <c r="F860" s="252"/>
      <c r="G860" s="252"/>
      <c r="H860" s="252"/>
      <c r="I860" s="252"/>
      <c r="L860" s="1216"/>
      <c r="M860" s="1217"/>
      <c r="N860" s="252"/>
    </row>
    <row r="861" ht="15.75" customHeight="1">
      <c r="E861" s="259"/>
      <c r="F861" s="252"/>
      <c r="G861" s="252"/>
      <c r="H861" s="252"/>
      <c r="I861" s="252"/>
      <c r="L861" s="1216"/>
      <c r="M861" s="1217"/>
      <c r="N861" s="252"/>
    </row>
    <row r="862" ht="15.75" customHeight="1">
      <c r="E862" s="259"/>
      <c r="F862" s="252"/>
      <c r="G862" s="252"/>
      <c r="H862" s="252"/>
      <c r="I862" s="252"/>
      <c r="L862" s="1216"/>
      <c r="M862" s="1217"/>
      <c r="N862" s="252"/>
    </row>
    <row r="863" ht="15.75" customHeight="1">
      <c r="E863" s="259"/>
      <c r="F863" s="252"/>
      <c r="G863" s="252"/>
      <c r="H863" s="252"/>
      <c r="I863" s="252"/>
      <c r="L863" s="1216"/>
      <c r="M863" s="1217"/>
      <c r="N863" s="252"/>
    </row>
    <row r="864" ht="15.75" customHeight="1">
      <c r="E864" s="259"/>
      <c r="F864" s="252"/>
      <c r="G864" s="252"/>
      <c r="H864" s="252"/>
      <c r="I864" s="252"/>
      <c r="L864" s="1216"/>
      <c r="M864" s="1217"/>
      <c r="N864" s="252"/>
    </row>
    <row r="865" ht="15.75" customHeight="1">
      <c r="E865" s="259"/>
      <c r="F865" s="252"/>
      <c r="G865" s="252"/>
      <c r="H865" s="252"/>
      <c r="I865" s="252"/>
      <c r="L865" s="1216"/>
      <c r="M865" s="1217"/>
      <c r="N865" s="252"/>
    </row>
    <row r="866" ht="15.75" customHeight="1">
      <c r="E866" s="259"/>
      <c r="F866" s="252"/>
      <c r="G866" s="252"/>
      <c r="H866" s="252"/>
      <c r="I866" s="252"/>
      <c r="L866" s="1216"/>
      <c r="M866" s="1217"/>
      <c r="N866" s="252"/>
    </row>
    <row r="867" ht="15.75" customHeight="1">
      <c r="E867" s="259"/>
      <c r="F867" s="252"/>
      <c r="G867" s="252"/>
      <c r="H867" s="252"/>
      <c r="I867" s="252"/>
      <c r="L867" s="1216"/>
      <c r="M867" s="1217"/>
      <c r="N867" s="252"/>
    </row>
    <row r="868" ht="15.75" customHeight="1">
      <c r="E868" s="259"/>
      <c r="F868" s="252"/>
      <c r="G868" s="252"/>
      <c r="H868" s="252"/>
      <c r="I868" s="252"/>
      <c r="L868" s="1216"/>
      <c r="M868" s="1217"/>
      <c r="N868" s="252"/>
    </row>
    <row r="869" ht="15.75" customHeight="1">
      <c r="E869" s="259"/>
      <c r="F869" s="252"/>
      <c r="G869" s="252"/>
      <c r="H869" s="252"/>
      <c r="I869" s="252"/>
      <c r="L869" s="1216"/>
      <c r="M869" s="1217"/>
      <c r="N869" s="252"/>
    </row>
    <row r="870" ht="15.75" customHeight="1">
      <c r="E870" s="259"/>
      <c r="F870" s="252"/>
      <c r="G870" s="252"/>
      <c r="H870" s="252"/>
      <c r="I870" s="252"/>
      <c r="L870" s="1216"/>
      <c r="M870" s="1217"/>
      <c r="N870" s="252"/>
    </row>
    <row r="871" ht="15.75" customHeight="1">
      <c r="E871" s="259"/>
      <c r="F871" s="252"/>
      <c r="G871" s="252"/>
      <c r="H871" s="252"/>
      <c r="I871" s="252"/>
      <c r="L871" s="1216"/>
      <c r="M871" s="1217"/>
      <c r="N871" s="252"/>
    </row>
    <row r="872" ht="15.75" customHeight="1">
      <c r="E872" s="259"/>
      <c r="F872" s="252"/>
      <c r="G872" s="252"/>
      <c r="H872" s="252"/>
      <c r="I872" s="252"/>
      <c r="L872" s="1216"/>
      <c r="M872" s="1217"/>
      <c r="N872" s="252"/>
    </row>
    <row r="873" ht="15.75" customHeight="1">
      <c r="E873" s="259"/>
      <c r="F873" s="252"/>
      <c r="G873" s="252"/>
      <c r="H873" s="252"/>
      <c r="I873" s="252"/>
      <c r="L873" s="1216"/>
      <c r="M873" s="1217"/>
      <c r="N873" s="252"/>
    </row>
    <row r="874" ht="15.75" customHeight="1">
      <c r="E874" s="259"/>
      <c r="F874" s="252"/>
      <c r="G874" s="252"/>
      <c r="H874" s="252"/>
      <c r="I874" s="252"/>
      <c r="L874" s="1216"/>
      <c r="M874" s="1217"/>
      <c r="N874" s="252"/>
    </row>
    <row r="875" ht="15.75" customHeight="1">
      <c r="E875" s="259"/>
      <c r="F875" s="252"/>
      <c r="G875" s="252"/>
      <c r="H875" s="252"/>
      <c r="I875" s="252"/>
      <c r="L875" s="1216"/>
      <c r="M875" s="1217"/>
      <c r="N875" s="252"/>
    </row>
    <row r="876" ht="15.75" customHeight="1">
      <c r="E876" s="259"/>
      <c r="F876" s="252"/>
      <c r="G876" s="252"/>
      <c r="H876" s="252"/>
      <c r="I876" s="252"/>
      <c r="L876" s="1216"/>
      <c r="M876" s="1217"/>
      <c r="N876" s="252"/>
    </row>
    <row r="877" ht="15.75" customHeight="1">
      <c r="E877" s="259"/>
      <c r="F877" s="252"/>
      <c r="G877" s="252"/>
      <c r="H877" s="252"/>
      <c r="I877" s="252"/>
      <c r="L877" s="1216"/>
      <c r="M877" s="1217"/>
      <c r="N877" s="252"/>
    </row>
    <row r="878" ht="15.75" customHeight="1">
      <c r="E878" s="259"/>
      <c r="F878" s="252"/>
      <c r="G878" s="252"/>
      <c r="H878" s="252"/>
      <c r="I878" s="252"/>
      <c r="L878" s="1216"/>
      <c r="M878" s="1217"/>
      <c r="N878" s="252"/>
    </row>
    <row r="879" ht="15.75" customHeight="1">
      <c r="E879" s="259"/>
      <c r="F879" s="252"/>
      <c r="G879" s="252"/>
      <c r="H879" s="252"/>
      <c r="I879" s="252"/>
      <c r="L879" s="1216"/>
      <c r="M879" s="1217"/>
      <c r="N879" s="252"/>
    </row>
    <row r="880" ht="15.75" customHeight="1">
      <c r="E880" s="259"/>
      <c r="F880" s="252"/>
      <c r="G880" s="252"/>
      <c r="H880" s="252"/>
      <c r="I880" s="252"/>
      <c r="L880" s="1216"/>
      <c r="M880" s="1217"/>
      <c r="N880" s="252"/>
    </row>
    <row r="881" ht="15.75" customHeight="1">
      <c r="E881" s="259"/>
      <c r="F881" s="252"/>
      <c r="G881" s="252"/>
      <c r="H881" s="252"/>
      <c r="I881" s="252"/>
      <c r="L881" s="1216"/>
      <c r="M881" s="1217"/>
      <c r="N881" s="252"/>
    </row>
    <row r="882" ht="15.75" customHeight="1">
      <c r="E882" s="259"/>
      <c r="F882" s="252"/>
      <c r="G882" s="252"/>
      <c r="H882" s="252"/>
      <c r="I882" s="252"/>
      <c r="L882" s="1216"/>
      <c r="M882" s="1217"/>
      <c r="N882" s="252"/>
    </row>
    <row r="883" ht="15.75" customHeight="1">
      <c r="E883" s="259"/>
      <c r="F883" s="252"/>
      <c r="G883" s="252"/>
      <c r="H883" s="252"/>
      <c r="I883" s="252"/>
      <c r="L883" s="1216"/>
      <c r="M883" s="1217"/>
      <c r="N883" s="252"/>
    </row>
    <row r="884" ht="15.75" customHeight="1">
      <c r="E884" s="259"/>
      <c r="F884" s="252"/>
      <c r="G884" s="252"/>
      <c r="H884" s="252"/>
      <c r="I884" s="252"/>
      <c r="L884" s="1216"/>
      <c r="M884" s="1217"/>
      <c r="N884" s="252"/>
    </row>
    <row r="885" ht="15.75" customHeight="1">
      <c r="E885" s="259"/>
      <c r="F885" s="252"/>
      <c r="G885" s="252"/>
      <c r="H885" s="252"/>
      <c r="I885" s="252"/>
      <c r="L885" s="1216"/>
      <c r="M885" s="1217"/>
      <c r="N885" s="252"/>
    </row>
    <row r="886" ht="15.75" customHeight="1">
      <c r="E886" s="259"/>
      <c r="F886" s="252"/>
      <c r="G886" s="252"/>
      <c r="H886" s="252"/>
      <c r="I886" s="252"/>
      <c r="L886" s="1216"/>
      <c r="M886" s="1217"/>
      <c r="N886" s="252"/>
    </row>
    <row r="887" ht="15.75" customHeight="1">
      <c r="E887" s="259"/>
      <c r="F887" s="252"/>
      <c r="G887" s="252"/>
      <c r="H887" s="252"/>
      <c r="I887" s="252"/>
      <c r="L887" s="1216"/>
      <c r="M887" s="1217"/>
      <c r="N887" s="252"/>
    </row>
    <row r="888" ht="15.75" customHeight="1">
      <c r="E888" s="259"/>
      <c r="F888" s="252"/>
      <c r="G888" s="252"/>
      <c r="H888" s="252"/>
      <c r="I888" s="252"/>
      <c r="L888" s="1216"/>
      <c r="M888" s="1217"/>
      <c r="N888" s="252"/>
    </row>
    <row r="889" ht="15.75" customHeight="1">
      <c r="E889" s="259"/>
      <c r="F889" s="252"/>
      <c r="G889" s="252"/>
      <c r="H889" s="252"/>
      <c r="I889" s="252"/>
      <c r="L889" s="1216"/>
      <c r="M889" s="1217"/>
      <c r="N889" s="252"/>
    </row>
    <row r="890" ht="15.75" customHeight="1">
      <c r="E890" s="259"/>
      <c r="F890" s="252"/>
      <c r="G890" s="252"/>
      <c r="H890" s="252"/>
      <c r="I890" s="252"/>
      <c r="L890" s="1216"/>
      <c r="M890" s="1217"/>
      <c r="N890" s="252"/>
    </row>
    <row r="891" ht="15.75" customHeight="1">
      <c r="E891" s="259"/>
      <c r="F891" s="252"/>
      <c r="G891" s="252"/>
      <c r="H891" s="252"/>
      <c r="I891" s="252"/>
      <c r="L891" s="1216"/>
      <c r="M891" s="1217"/>
      <c r="N891" s="252"/>
    </row>
    <row r="892" ht="15.75" customHeight="1">
      <c r="E892" s="259"/>
      <c r="F892" s="252"/>
      <c r="G892" s="252"/>
      <c r="H892" s="252"/>
      <c r="I892" s="252"/>
      <c r="L892" s="1216"/>
      <c r="M892" s="1217"/>
      <c r="N892" s="252"/>
    </row>
    <row r="893" ht="15.75" customHeight="1">
      <c r="E893" s="259"/>
      <c r="F893" s="252"/>
      <c r="G893" s="252"/>
      <c r="H893" s="252"/>
      <c r="I893" s="252"/>
      <c r="L893" s="1216"/>
      <c r="M893" s="1217"/>
      <c r="N893" s="252"/>
    </row>
    <row r="894" ht="15.75" customHeight="1">
      <c r="E894" s="259"/>
      <c r="F894" s="252"/>
      <c r="G894" s="252"/>
      <c r="H894" s="252"/>
      <c r="I894" s="252"/>
      <c r="L894" s="1216"/>
      <c r="M894" s="1217"/>
      <c r="N894" s="252"/>
    </row>
    <row r="895" ht="15.75" customHeight="1">
      <c r="E895" s="259"/>
      <c r="F895" s="252"/>
      <c r="G895" s="252"/>
      <c r="H895" s="252"/>
      <c r="I895" s="252"/>
      <c r="L895" s="1216"/>
      <c r="M895" s="1217"/>
      <c r="N895" s="252"/>
    </row>
    <row r="896" ht="15.75" customHeight="1">
      <c r="E896" s="259"/>
      <c r="F896" s="252"/>
      <c r="G896" s="252"/>
      <c r="H896" s="252"/>
      <c r="I896" s="252"/>
      <c r="L896" s="1216"/>
      <c r="M896" s="1217"/>
      <c r="N896" s="252"/>
    </row>
    <row r="897" ht="15.75" customHeight="1">
      <c r="E897" s="259"/>
      <c r="F897" s="252"/>
      <c r="G897" s="252"/>
      <c r="H897" s="252"/>
      <c r="I897" s="252"/>
      <c r="L897" s="1216"/>
      <c r="M897" s="1217"/>
      <c r="N897" s="252"/>
    </row>
    <row r="898" ht="15.75" customHeight="1">
      <c r="E898" s="259"/>
      <c r="F898" s="252"/>
      <c r="G898" s="252"/>
      <c r="H898" s="252"/>
      <c r="I898" s="252"/>
      <c r="L898" s="1216"/>
      <c r="M898" s="1217"/>
      <c r="N898" s="252"/>
    </row>
    <row r="899" ht="15.75" customHeight="1">
      <c r="E899" s="259"/>
      <c r="F899" s="252"/>
      <c r="G899" s="252"/>
      <c r="H899" s="252"/>
      <c r="I899" s="252"/>
      <c r="L899" s="1216"/>
      <c r="M899" s="1217"/>
      <c r="N899" s="252"/>
    </row>
    <row r="900" ht="15.75" customHeight="1">
      <c r="E900" s="259"/>
      <c r="F900" s="252"/>
      <c r="G900" s="252"/>
      <c r="H900" s="252"/>
      <c r="I900" s="252"/>
      <c r="L900" s="1216"/>
      <c r="M900" s="1217"/>
      <c r="N900" s="252"/>
    </row>
    <row r="901" ht="15.75" customHeight="1">
      <c r="E901" s="259"/>
      <c r="F901" s="252"/>
      <c r="G901" s="252"/>
      <c r="H901" s="252"/>
      <c r="I901" s="252"/>
      <c r="L901" s="1216"/>
      <c r="M901" s="1217"/>
      <c r="N901" s="252"/>
    </row>
    <row r="902" ht="15.75" customHeight="1">
      <c r="E902" s="259"/>
      <c r="F902" s="252"/>
      <c r="G902" s="252"/>
      <c r="H902" s="252"/>
      <c r="I902" s="252"/>
      <c r="L902" s="1216"/>
      <c r="M902" s="1217"/>
      <c r="N902" s="252"/>
    </row>
    <row r="903" ht="15.75" customHeight="1">
      <c r="E903" s="259"/>
      <c r="F903" s="252"/>
      <c r="G903" s="252"/>
      <c r="H903" s="252"/>
      <c r="I903" s="252"/>
      <c r="L903" s="1216"/>
      <c r="M903" s="1217"/>
      <c r="N903" s="252"/>
    </row>
    <row r="904" ht="15.75" customHeight="1">
      <c r="E904" s="259"/>
      <c r="F904" s="252"/>
      <c r="G904" s="252"/>
      <c r="H904" s="252"/>
      <c r="I904" s="252"/>
      <c r="L904" s="1216"/>
      <c r="M904" s="1217"/>
      <c r="N904" s="252"/>
    </row>
    <row r="905" ht="15.75" customHeight="1">
      <c r="E905" s="259"/>
      <c r="F905" s="252"/>
      <c r="G905" s="252"/>
      <c r="H905" s="252"/>
      <c r="I905" s="252"/>
      <c r="L905" s="1216"/>
      <c r="M905" s="1217"/>
      <c r="N905" s="252"/>
    </row>
    <row r="906" ht="15.75" customHeight="1">
      <c r="E906" s="259"/>
      <c r="F906" s="252"/>
      <c r="G906" s="252"/>
      <c r="H906" s="252"/>
      <c r="I906" s="252"/>
      <c r="L906" s="1216"/>
      <c r="M906" s="1217"/>
      <c r="N906" s="252"/>
    </row>
    <row r="907" ht="15.75" customHeight="1">
      <c r="E907" s="259"/>
      <c r="F907" s="252"/>
      <c r="G907" s="252"/>
      <c r="H907" s="252"/>
      <c r="I907" s="252"/>
      <c r="L907" s="1216"/>
      <c r="M907" s="1217"/>
      <c r="N907" s="252"/>
    </row>
    <row r="908" ht="15.75" customHeight="1">
      <c r="E908" s="259"/>
      <c r="F908" s="252"/>
      <c r="G908" s="252"/>
      <c r="H908" s="252"/>
      <c r="I908" s="252"/>
      <c r="L908" s="1216"/>
      <c r="M908" s="1217"/>
      <c r="N908" s="252"/>
    </row>
    <row r="909" ht="15.75" customHeight="1">
      <c r="E909" s="259"/>
      <c r="F909" s="252"/>
      <c r="G909" s="252"/>
      <c r="H909" s="252"/>
      <c r="I909" s="252"/>
      <c r="L909" s="1216"/>
      <c r="M909" s="1217"/>
      <c r="N909" s="252"/>
    </row>
    <row r="910" ht="15.75" customHeight="1">
      <c r="E910" s="259"/>
      <c r="F910" s="252"/>
      <c r="G910" s="252"/>
      <c r="H910" s="252"/>
      <c r="I910" s="252"/>
      <c r="L910" s="1216"/>
      <c r="M910" s="1217"/>
      <c r="N910" s="252"/>
    </row>
    <row r="911" ht="15.75" customHeight="1">
      <c r="E911" s="259"/>
      <c r="F911" s="252"/>
      <c r="G911" s="252"/>
      <c r="H911" s="252"/>
      <c r="I911" s="252"/>
      <c r="L911" s="1216"/>
      <c r="M911" s="1217"/>
      <c r="N911" s="252"/>
    </row>
    <row r="912" ht="15.75" customHeight="1">
      <c r="E912" s="259"/>
      <c r="F912" s="252"/>
      <c r="G912" s="252"/>
      <c r="H912" s="252"/>
      <c r="I912" s="252"/>
      <c r="L912" s="1216"/>
      <c r="M912" s="1217"/>
      <c r="N912" s="252"/>
    </row>
    <row r="913" ht="15.75" customHeight="1">
      <c r="E913" s="259"/>
      <c r="F913" s="252"/>
      <c r="G913" s="252"/>
      <c r="H913" s="252"/>
      <c r="I913" s="252"/>
      <c r="L913" s="1216"/>
      <c r="M913" s="1217"/>
      <c r="N913" s="252"/>
    </row>
    <row r="914" ht="15.75" customHeight="1">
      <c r="E914" s="259"/>
      <c r="F914" s="252"/>
      <c r="G914" s="252"/>
      <c r="H914" s="252"/>
      <c r="I914" s="252"/>
      <c r="L914" s="1216"/>
      <c r="M914" s="1217"/>
      <c r="N914" s="252"/>
    </row>
    <row r="915" ht="15.75" customHeight="1">
      <c r="E915" s="259"/>
      <c r="F915" s="252"/>
      <c r="G915" s="252"/>
      <c r="H915" s="252"/>
      <c r="I915" s="252"/>
      <c r="L915" s="1216"/>
      <c r="M915" s="1217"/>
      <c r="N915" s="252"/>
    </row>
    <row r="916" ht="15.75" customHeight="1">
      <c r="E916" s="259"/>
      <c r="F916" s="252"/>
      <c r="G916" s="252"/>
      <c r="H916" s="252"/>
      <c r="I916" s="252"/>
      <c r="L916" s="1216"/>
      <c r="M916" s="1217"/>
      <c r="N916" s="252"/>
    </row>
    <row r="917" ht="15.75" customHeight="1">
      <c r="E917" s="259"/>
      <c r="F917" s="252"/>
      <c r="G917" s="252"/>
      <c r="H917" s="252"/>
      <c r="I917" s="252"/>
      <c r="L917" s="1216"/>
      <c r="M917" s="1217"/>
      <c r="N917" s="252"/>
    </row>
    <row r="918" ht="15.75" customHeight="1">
      <c r="E918" s="259"/>
      <c r="F918" s="252"/>
      <c r="G918" s="252"/>
      <c r="H918" s="252"/>
      <c r="I918" s="252"/>
      <c r="L918" s="1216"/>
      <c r="M918" s="1217"/>
      <c r="N918" s="252"/>
    </row>
    <row r="919" ht="15.75" customHeight="1">
      <c r="E919" s="259"/>
      <c r="F919" s="252"/>
      <c r="G919" s="252"/>
      <c r="H919" s="252"/>
      <c r="I919" s="252"/>
      <c r="L919" s="1216"/>
      <c r="M919" s="1217"/>
      <c r="N919" s="252"/>
    </row>
    <row r="920" ht="15.75" customHeight="1">
      <c r="E920" s="259"/>
      <c r="F920" s="252"/>
      <c r="G920" s="252"/>
      <c r="H920" s="252"/>
      <c r="I920" s="252"/>
      <c r="L920" s="1216"/>
      <c r="M920" s="1217"/>
      <c r="N920" s="252"/>
    </row>
    <row r="921" ht="15.75" customHeight="1">
      <c r="E921" s="259"/>
      <c r="F921" s="252"/>
      <c r="G921" s="252"/>
      <c r="H921" s="252"/>
      <c r="I921" s="252"/>
      <c r="L921" s="1216"/>
      <c r="M921" s="1217"/>
      <c r="N921" s="252"/>
    </row>
    <row r="922" ht="15.75" customHeight="1">
      <c r="E922" s="259"/>
      <c r="F922" s="252"/>
      <c r="G922" s="252"/>
      <c r="H922" s="252"/>
      <c r="I922" s="252"/>
      <c r="L922" s="1216"/>
      <c r="M922" s="1217"/>
      <c r="N922" s="252"/>
    </row>
    <row r="923" ht="15.75" customHeight="1">
      <c r="E923" s="259"/>
      <c r="F923" s="252"/>
      <c r="G923" s="252"/>
      <c r="H923" s="252"/>
      <c r="I923" s="252"/>
      <c r="L923" s="1216"/>
      <c r="M923" s="1217"/>
      <c r="N923" s="252"/>
    </row>
    <row r="924" ht="15.75" customHeight="1">
      <c r="E924" s="259"/>
      <c r="F924" s="252"/>
      <c r="G924" s="252"/>
      <c r="H924" s="252"/>
      <c r="I924" s="252"/>
      <c r="L924" s="1216"/>
      <c r="M924" s="1217"/>
      <c r="N924" s="252"/>
    </row>
    <row r="925" ht="15.75" customHeight="1">
      <c r="E925" s="259"/>
      <c r="F925" s="252"/>
      <c r="G925" s="252"/>
      <c r="H925" s="252"/>
      <c r="I925" s="252"/>
      <c r="L925" s="1216"/>
      <c r="M925" s="1217"/>
      <c r="N925" s="252"/>
    </row>
    <row r="926" ht="15.75" customHeight="1">
      <c r="E926" s="259"/>
      <c r="F926" s="252"/>
      <c r="G926" s="252"/>
      <c r="H926" s="252"/>
      <c r="I926" s="252"/>
      <c r="L926" s="1216"/>
      <c r="M926" s="1217"/>
      <c r="N926" s="252"/>
    </row>
    <row r="927" ht="15.75" customHeight="1">
      <c r="E927" s="259"/>
      <c r="F927" s="252"/>
      <c r="G927" s="252"/>
      <c r="H927" s="252"/>
      <c r="I927" s="252"/>
      <c r="L927" s="1216"/>
      <c r="M927" s="1217"/>
      <c r="N927" s="252"/>
    </row>
    <row r="928" ht="15.75" customHeight="1">
      <c r="E928" s="259"/>
      <c r="F928" s="252"/>
      <c r="G928" s="252"/>
      <c r="H928" s="252"/>
      <c r="I928" s="252"/>
      <c r="L928" s="1216"/>
      <c r="M928" s="1217"/>
      <c r="N928" s="252"/>
    </row>
    <row r="929" ht="15.75" customHeight="1">
      <c r="E929" s="259"/>
      <c r="F929" s="252"/>
      <c r="G929" s="252"/>
      <c r="H929" s="252"/>
      <c r="I929" s="252"/>
      <c r="L929" s="1216"/>
      <c r="M929" s="1217"/>
      <c r="N929" s="252"/>
    </row>
    <row r="930" ht="15.75" customHeight="1">
      <c r="E930" s="259"/>
      <c r="F930" s="252"/>
      <c r="G930" s="252"/>
      <c r="H930" s="252"/>
      <c r="I930" s="252"/>
      <c r="L930" s="1216"/>
      <c r="M930" s="1217"/>
      <c r="N930" s="252"/>
    </row>
    <row r="931" ht="15.75" customHeight="1">
      <c r="E931" s="259"/>
      <c r="F931" s="252"/>
      <c r="G931" s="252"/>
      <c r="H931" s="252"/>
      <c r="I931" s="252"/>
      <c r="L931" s="1216"/>
      <c r="M931" s="1217"/>
      <c r="N931" s="252"/>
    </row>
    <row r="932" ht="15.75" customHeight="1">
      <c r="E932" s="259"/>
      <c r="F932" s="252"/>
      <c r="G932" s="252"/>
      <c r="H932" s="252"/>
      <c r="I932" s="252"/>
      <c r="L932" s="1216"/>
      <c r="M932" s="1217"/>
      <c r="N932" s="252"/>
    </row>
    <row r="933" ht="15.75" customHeight="1">
      <c r="E933" s="259"/>
      <c r="F933" s="252"/>
      <c r="G933" s="252"/>
      <c r="H933" s="252"/>
      <c r="I933" s="252"/>
      <c r="L933" s="1216"/>
      <c r="M933" s="1217"/>
      <c r="N933" s="252"/>
    </row>
    <row r="934" ht="15.75" customHeight="1">
      <c r="E934" s="259"/>
      <c r="F934" s="252"/>
      <c r="G934" s="252"/>
      <c r="H934" s="252"/>
      <c r="I934" s="252"/>
      <c r="L934" s="1216"/>
      <c r="M934" s="1217"/>
      <c r="N934" s="252"/>
    </row>
    <row r="935" ht="15.75" customHeight="1">
      <c r="E935" s="259"/>
      <c r="F935" s="252"/>
      <c r="G935" s="252"/>
      <c r="H935" s="252"/>
      <c r="I935" s="252"/>
      <c r="L935" s="1216"/>
      <c r="M935" s="1217"/>
      <c r="N935" s="252"/>
    </row>
    <row r="936" ht="15.75" customHeight="1">
      <c r="E936" s="259"/>
      <c r="F936" s="252"/>
      <c r="G936" s="252"/>
      <c r="H936" s="252"/>
      <c r="I936" s="252"/>
      <c r="L936" s="1216"/>
      <c r="M936" s="1217"/>
      <c r="N936" s="252"/>
    </row>
    <row r="937" ht="15.75" customHeight="1">
      <c r="E937" s="259"/>
      <c r="F937" s="252"/>
      <c r="G937" s="252"/>
      <c r="H937" s="252"/>
      <c r="I937" s="252"/>
      <c r="L937" s="1216"/>
      <c r="M937" s="1217"/>
      <c r="N937" s="252"/>
    </row>
    <row r="938" ht="15.75" customHeight="1">
      <c r="E938" s="259"/>
      <c r="F938" s="252"/>
      <c r="G938" s="252"/>
      <c r="H938" s="252"/>
      <c r="I938" s="252"/>
      <c r="L938" s="1216"/>
      <c r="M938" s="1217"/>
      <c r="N938" s="252"/>
    </row>
    <row r="939" ht="15.75" customHeight="1">
      <c r="E939" s="259"/>
      <c r="F939" s="252"/>
      <c r="G939" s="252"/>
      <c r="H939" s="252"/>
      <c r="I939" s="252"/>
      <c r="L939" s="1216"/>
      <c r="M939" s="1217"/>
      <c r="N939" s="252"/>
    </row>
    <row r="940" ht="15.75" customHeight="1">
      <c r="E940" s="259"/>
      <c r="F940" s="252"/>
      <c r="G940" s="252"/>
      <c r="H940" s="252"/>
      <c r="I940" s="252"/>
      <c r="L940" s="1216"/>
      <c r="M940" s="1217"/>
      <c r="N940" s="252"/>
    </row>
    <row r="941" ht="15.75" customHeight="1">
      <c r="E941" s="259"/>
      <c r="F941" s="252"/>
      <c r="G941" s="252"/>
      <c r="H941" s="252"/>
      <c r="I941" s="252"/>
      <c r="L941" s="1216"/>
      <c r="M941" s="1217"/>
      <c r="N941" s="252"/>
    </row>
    <row r="942" ht="15.75" customHeight="1">
      <c r="E942" s="259"/>
      <c r="F942" s="252"/>
      <c r="G942" s="252"/>
      <c r="H942" s="252"/>
      <c r="I942" s="252"/>
      <c r="L942" s="1216"/>
      <c r="M942" s="1217"/>
      <c r="N942" s="252"/>
    </row>
    <row r="943" ht="15.75" customHeight="1">
      <c r="E943" s="259"/>
      <c r="F943" s="252"/>
      <c r="G943" s="252"/>
      <c r="H943" s="252"/>
      <c r="I943" s="252"/>
      <c r="L943" s="1216"/>
      <c r="M943" s="1217"/>
      <c r="N943" s="252"/>
    </row>
    <row r="944" ht="15.75" customHeight="1">
      <c r="E944" s="259"/>
      <c r="F944" s="252"/>
      <c r="G944" s="252"/>
      <c r="H944" s="252"/>
      <c r="I944" s="252"/>
      <c r="L944" s="1216"/>
      <c r="M944" s="1217"/>
      <c r="N944" s="252"/>
    </row>
    <row r="945" ht="15.75" customHeight="1">
      <c r="E945" s="259"/>
      <c r="F945" s="252"/>
      <c r="G945" s="252"/>
      <c r="H945" s="252"/>
      <c r="I945" s="252"/>
      <c r="L945" s="1216"/>
      <c r="M945" s="1217"/>
      <c r="N945" s="252"/>
    </row>
    <row r="946" ht="15.75" customHeight="1">
      <c r="E946" s="259"/>
      <c r="F946" s="252"/>
      <c r="G946" s="252"/>
      <c r="H946" s="252"/>
      <c r="I946" s="252"/>
      <c r="L946" s="1216"/>
      <c r="M946" s="1217"/>
      <c r="N946" s="252"/>
    </row>
    <row r="947" ht="15.75" customHeight="1">
      <c r="E947" s="259"/>
      <c r="F947" s="252"/>
      <c r="G947" s="252"/>
      <c r="H947" s="252"/>
      <c r="I947" s="252"/>
      <c r="L947" s="1216"/>
      <c r="M947" s="1217"/>
      <c r="N947" s="252"/>
    </row>
    <row r="948" ht="15.75" customHeight="1">
      <c r="E948" s="259"/>
      <c r="F948" s="252"/>
      <c r="G948" s="252"/>
      <c r="H948" s="252"/>
      <c r="I948" s="252"/>
      <c r="L948" s="1216"/>
      <c r="M948" s="1217"/>
      <c r="N948" s="252"/>
    </row>
    <row r="949" ht="15.75" customHeight="1">
      <c r="E949" s="259"/>
      <c r="F949" s="252"/>
      <c r="G949" s="252"/>
      <c r="H949" s="252"/>
      <c r="I949" s="252"/>
      <c r="L949" s="1216"/>
      <c r="M949" s="1217"/>
      <c r="N949" s="252"/>
    </row>
    <row r="950" ht="15.75" customHeight="1">
      <c r="E950" s="259"/>
      <c r="F950" s="252"/>
      <c r="G950" s="252"/>
      <c r="H950" s="252"/>
      <c r="I950" s="252"/>
      <c r="L950" s="1216"/>
      <c r="M950" s="1217"/>
      <c r="N950" s="252"/>
    </row>
    <row r="951" ht="15.75" customHeight="1">
      <c r="E951" s="259"/>
      <c r="F951" s="252"/>
      <c r="G951" s="252"/>
      <c r="H951" s="252"/>
      <c r="I951" s="252"/>
      <c r="L951" s="1216"/>
      <c r="M951" s="1217"/>
      <c r="N951" s="252"/>
    </row>
    <row r="952" ht="15.75" customHeight="1">
      <c r="E952" s="259"/>
      <c r="F952" s="252"/>
      <c r="G952" s="252"/>
      <c r="H952" s="252"/>
      <c r="I952" s="252"/>
      <c r="L952" s="1216"/>
      <c r="M952" s="1217"/>
      <c r="N952" s="252"/>
    </row>
    <row r="953" ht="15.75" customHeight="1">
      <c r="E953" s="259"/>
      <c r="F953" s="252"/>
      <c r="G953" s="252"/>
      <c r="H953" s="252"/>
      <c r="I953" s="252"/>
      <c r="L953" s="1216"/>
      <c r="M953" s="1217"/>
      <c r="N953" s="252"/>
    </row>
    <row r="954" ht="15.75" customHeight="1">
      <c r="E954" s="259"/>
      <c r="F954" s="252"/>
      <c r="G954" s="252"/>
      <c r="H954" s="252"/>
      <c r="I954" s="252"/>
      <c r="L954" s="1216"/>
      <c r="M954" s="1217"/>
      <c r="N954" s="252"/>
    </row>
    <row r="955" ht="15.75" customHeight="1">
      <c r="E955" s="259"/>
      <c r="F955" s="252"/>
      <c r="G955" s="252"/>
      <c r="H955" s="252"/>
      <c r="I955" s="252"/>
      <c r="L955" s="1216"/>
      <c r="M955" s="1217"/>
      <c r="N955" s="252"/>
    </row>
    <row r="956" ht="15.75" customHeight="1">
      <c r="E956" s="259"/>
      <c r="F956" s="252"/>
      <c r="G956" s="252"/>
      <c r="H956" s="252"/>
      <c r="I956" s="252"/>
      <c r="L956" s="1216"/>
      <c r="M956" s="1217"/>
      <c r="N956" s="252"/>
    </row>
    <row r="957" ht="15.75" customHeight="1">
      <c r="E957" s="259"/>
      <c r="F957" s="252"/>
      <c r="G957" s="252"/>
      <c r="H957" s="252"/>
      <c r="I957" s="252"/>
      <c r="L957" s="1216"/>
      <c r="M957" s="1217"/>
      <c r="N957" s="252"/>
    </row>
    <row r="958" ht="15.75" customHeight="1">
      <c r="E958" s="259"/>
      <c r="F958" s="252"/>
      <c r="G958" s="252"/>
      <c r="H958" s="252"/>
      <c r="I958" s="252"/>
      <c r="L958" s="1216"/>
      <c r="M958" s="1217"/>
      <c r="N958" s="252"/>
    </row>
    <row r="959" ht="15.75" customHeight="1">
      <c r="E959" s="259"/>
      <c r="F959" s="252"/>
      <c r="G959" s="252"/>
      <c r="H959" s="252"/>
      <c r="I959" s="252"/>
      <c r="L959" s="1216"/>
      <c r="M959" s="1217"/>
      <c r="N959" s="252"/>
    </row>
    <row r="960" ht="15.75" customHeight="1">
      <c r="E960" s="259"/>
      <c r="F960" s="252"/>
      <c r="G960" s="252"/>
      <c r="H960" s="252"/>
      <c r="I960" s="252"/>
      <c r="L960" s="1216"/>
      <c r="M960" s="1217"/>
      <c r="N960" s="252"/>
    </row>
    <row r="961" ht="15.75" customHeight="1">
      <c r="E961" s="259"/>
      <c r="F961" s="252"/>
      <c r="G961" s="252"/>
      <c r="H961" s="252"/>
      <c r="I961" s="252"/>
      <c r="L961" s="1216"/>
      <c r="M961" s="1217"/>
      <c r="N961" s="252"/>
    </row>
    <row r="962" ht="15.75" customHeight="1">
      <c r="E962" s="259"/>
      <c r="F962" s="252"/>
      <c r="G962" s="252"/>
      <c r="H962" s="252"/>
      <c r="I962" s="252"/>
      <c r="L962" s="1216"/>
      <c r="M962" s="1217"/>
      <c r="N962" s="252"/>
    </row>
    <row r="963" ht="15.75" customHeight="1">
      <c r="E963" s="259"/>
      <c r="F963" s="252"/>
      <c r="G963" s="252"/>
      <c r="H963" s="252"/>
      <c r="I963" s="252"/>
      <c r="L963" s="1216"/>
      <c r="M963" s="1217"/>
      <c r="N963" s="252"/>
    </row>
    <row r="964" ht="15.75" customHeight="1">
      <c r="E964" s="259"/>
      <c r="F964" s="252"/>
      <c r="G964" s="252"/>
      <c r="H964" s="252"/>
      <c r="I964" s="252"/>
      <c r="L964" s="1216"/>
      <c r="M964" s="1217"/>
      <c r="N964" s="252"/>
    </row>
    <row r="965" ht="15.75" customHeight="1">
      <c r="E965" s="259"/>
      <c r="F965" s="252"/>
      <c r="G965" s="252"/>
      <c r="H965" s="252"/>
      <c r="I965" s="252"/>
      <c r="L965" s="1216"/>
      <c r="M965" s="1217"/>
      <c r="N965" s="252"/>
    </row>
    <row r="966" ht="15.75" customHeight="1">
      <c r="E966" s="259"/>
      <c r="F966" s="252"/>
      <c r="G966" s="252"/>
      <c r="H966" s="252"/>
      <c r="I966" s="252"/>
      <c r="L966" s="1216"/>
      <c r="M966" s="1217"/>
      <c r="N966" s="252"/>
    </row>
    <row r="967" ht="15.75" customHeight="1">
      <c r="E967" s="259"/>
      <c r="F967" s="252"/>
      <c r="G967" s="252"/>
      <c r="H967" s="252"/>
      <c r="I967" s="252"/>
      <c r="L967" s="1216"/>
      <c r="M967" s="1217"/>
      <c r="N967" s="252"/>
    </row>
    <row r="968" ht="15.75" customHeight="1">
      <c r="E968" s="259"/>
      <c r="F968" s="252"/>
      <c r="G968" s="252"/>
      <c r="H968" s="252"/>
      <c r="I968" s="252"/>
      <c r="L968" s="1216"/>
      <c r="M968" s="1217"/>
      <c r="N968" s="252"/>
    </row>
    <row r="969" ht="15.75" customHeight="1">
      <c r="E969" s="259"/>
      <c r="F969" s="252"/>
      <c r="G969" s="252"/>
      <c r="H969" s="252"/>
      <c r="I969" s="252"/>
      <c r="L969" s="1216"/>
      <c r="M969" s="1217"/>
      <c r="N969" s="252"/>
    </row>
    <row r="970" ht="15.75" customHeight="1">
      <c r="E970" s="259"/>
      <c r="F970" s="252"/>
      <c r="G970" s="252"/>
      <c r="H970" s="252"/>
      <c r="I970" s="252"/>
      <c r="L970" s="1216"/>
      <c r="M970" s="1217"/>
      <c r="N970" s="252"/>
    </row>
    <row r="971" ht="15.75" customHeight="1">
      <c r="E971" s="259"/>
      <c r="F971" s="252"/>
      <c r="G971" s="252"/>
      <c r="H971" s="252"/>
      <c r="I971" s="252"/>
      <c r="L971" s="1216"/>
      <c r="M971" s="1217"/>
      <c r="N971" s="252"/>
    </row>
    <row r="972" ht="15.75" customHeight="1">
      <c r="E972" s="259"/>
      <c r="F972" s="252"/>
      <c r="G972" s="252"/>
      <c r="H972" s="252"/>
      <c r="I972" s="252"/>
      <c r="L972" s="1216"/>
      <c r="M972" s="1217"/>
      <c r="N972" s="252"/>
    </row>
    <row r="973" ht="15.75" customHeight="1">
      <c r="E973" s="259"/>
      <c r="F973" s="252"/>
      <c r="G973" s="252"/>
      <c r="H973" s="252"/>
      <c r="I973" s="252"/>
      <c r="L973" s="1216"/>
      <c r="M973" s="1217"/>
      <c r="N973" s="252"/>
    </row>
    <row r="974" ht="15.75" customHeight="1">
      <c r="E974" s="259"/>
      <c r="F974" s="252"/>
      <c r="G974" s="252"/>
      <c r="H974" s="252"/>
      <c r="I974" s="252"/>
      <c r="L974" s="1216"/>
      <c r="M974" s="1217"/>
      <c r="N974" s="252"/>
    </row>
    <row r="975" ht="15.75" customHeight="1">
      <c r="E975" s="259"/>
      <c r="F975" s="252"/>
      <c r="G975" s="252"/>
      <c r="H975" s="252"/>
      <c r="I975" s="252"/>
      <c r="L975" s="1216"/>
      <c r="M975" s="1217"/>
      <c r="N975" s="252"/>
    </row>
    <row r="976" ht="15.75" customHeight="1">
      <c r="E976" s="259"/>
      <c r="F976" s="252"/>
      <c r="G976" s="252"/>
      <c r="H976" s="252"/>
      <c r="I976" s="252"/>
      <c r="L976" s="1216"/>
      <c r="M976" s="1217"/>
      <c r="N976" s="252"/>
    </row>
    <row r="977" ht="15.75" customHeight="1">
      <c r="E977" s="259"/>
      <c r="F977" s="252"/>
      <c r="G977" s="252"/>
      <c r="H977" s="252"/>
      <c r="I977" s="252"/>
      <c r="L977" s="1216"/>
      <c r="M977" s="1217"/>
      <c r="N977" s="252"/>
    </row>
    <row r="978" ht="15.75" customHeight="1">
      <c r="E978" s="259"/>
      <c r="F978" s="252"/>
      <c r="G978" s="252"/>
      <c r="H978" s="252"/>
      <c r="I978" s="252"/>
      <c r="L978" s="1216"/>
      <c r="M978" s="1217"/>
      <c r="N978" s="252"/>
    </row>
    <row r="979" ht="15.75" customHeight="1">
      <c r="E979" s="259"/>
      <c r="F979" s="252"/>
      <c r="G979" s="252"/>
      <c r="H979" s="252"/>
      <c r="I979" s="252"/>
      <c r="L979" s="1216"/>
      <c r="M979" s="1217"/>
      <c r="N979" s="252"/>
    </row>
    <row r="980" ht="15.75" customHeight="1">
      <c r="E980" s="259"/>
      <c r="F980" s="252"/>
      <c r="G980" s="252"/>
      <c r="H980" s="252"/>
      <c r="I980" s="252"/>
      <c r="L980" s="1216"/>
      <c r="M980" s="1217"/>
      <c r="N980" s="252"/>
    </row>
    <row r="981" ht="15.75" customHeight="1">
      <c r="E981" s="259"/>
      <c r="F981" s="252"/>
      <c r="G981" s="252"/>
      <c r="H981" s="252"/>
      <c r="I981" s="252"/>
      <c r="L981" s="1216"/>
      <c r="M981" s="1217"/>
      <c r="N981" s="252"/>
    </row>
    <row r="982" ht="15.75" customHeight="1">
      <c r="E982" s="259"/>
      <c r="F982" s="252"/>
      <c r="G982" s="252"/>
      <c r="H982" s="252"/>
      <c r="I982" s="252"/>
      <c r="L982" s="1216"/>
      <c r="M982" s="1217"/>
      <c r="N982" s="252"/>
    </row>
    <row r="983" ht="15.75" customHeight="1">
      <c r="E983" s="259"/>
      <c r="F983" s="252"/>
      <c r="G983" s="252"/>
      <c r="H983" s="252"/>
      <c r="I983" s="252"/>
      <c r="L983" s="1216"/>
      <c r="M983" s="1217"/>
      <c r="N983" s="252"/>
    </row>
    <row r="984" ht="15.75" customHeight="1">
      <c r="E984" s="259"/>
      <c r="F984" s="252"/>
      <c r="G984" s="252"/>
      <c r="H984" s="252"/>
      <c r="I984" s="252"/>
      <c r="L984" s="1216"/>
      <c r="M984" s="1217"/>
      <c r="N984" s="252"/>
    </row>
    <row r="985" ht="15.75" customHeight="1">
      <c r="E985" s="259"/>
      <c r="F985" s="252"/>
      <c r="G985" s="252"/>
      <c r="H985" s="252"/>
      <c r="I985" s="252"/>
      <c r="L985" s="1216"/>
      <c r="M985" s="1217"/>
      <c r="N985" s="252"/>
    </row>
    <row r="986" ht="15.75" customHeight="1">
      <c r="E986" s="259"/>
      <c r="F986" s="252"/>
      <c r="G986" s="252"/>
      <c r="H986" s="252"/>
      <c r="I986" s="252"/>
      <c r="L986" s="1216"/>
      <c r="M986" s="1217"/>
      <c r="N986" s="252"/>
    </row>
    <row r="987" ht="15.75" customHeight="1">
      <c r="E987" s="259"/>
      <c r="F987" s="252"/>
      <c r="G987" s="252"/>
      <c r="H987" s="252"/>
      <c r="I987" s="252"/>
      <c r="L987" s="1216"/>
      <c r="M987" s="1217"/>
      <c r="N987" s="252"/>
    </row>
    <row r="988" ht="15.75" customHeight="1">
      <c r="E988" s="259"/>
      <c r="F988" s="252"/>
      <c r="G988" s="252"/>
      <c r="H988" s="252"/>
      <c r="I988" s="252"/>
      <c r="L988" s="1216"/>
      <c r="M988" s="1217"/>
      <c r="N988" s="252"/>
    </row>
    <row r="989" ht="15.75" customHeight="1">
      <c r="E989" s="259"/>
      <c r="F989" s="252"/>
      <c r="G989" s="252"/>
      <c r="H989" s="252"/>
      <c r="I989" s="252"/>
      <c r="L989" s="1216"/>
      <c r="M989" s="1217"/>
      <c r="N989" s="252"/>
    </row>
    <row r="990" ht="15.75" customHeight="1">
      <c r="E990" s="259"/>
      <c r="F990" s="252"/>
      <c r="G990" s="252"/>
      <c r="H990" s="252"/>
      <c r="I990" s="252"/>
      <c r="L990" s="1216"/>
      <c r="M990" s="1217"/>
      <c r="N990" s="252"/>
    </row>
    <row r="991" ht="15.75" customHeight="1">
      <c r="E991" s="259"/>
      <c r="F991" s="252"/>
      <c r="G991" s="252"/>
      <c r="H991" s="252"/>
      <c r="I991" s="252"/>
      <c r="L991" s="1216"/>
      <c r="M991" s="1217"/>
      <c r="N991" s="252"/>
    </row>
    <row r="992" ht="15.75" customHeight="1">
      <c r="E992" s="259"/>
      <c r="F992" s="252"/>
      <c r="G992" s="252"/>
      <c r="H992" s="252"/>
      <c r="I992" s="252"/>
      <c r="L992" s="1216"/>
      <c r="M992" s="1217"/>
      <c r="N992" s="252"/>
    </row>
    <row r="993" ht="15.75" customHeight="1">
      <c r="E993" s="259"/>
      <c r="F993" s="252"/>
      <c r="G993" s="252"/>
      <c r="H993" s="252"/>
      <c r="I993" s="252"/>
      <c r="L993" s="1216"/>
      <c r="M993" s="1217"/>
      <c r="N993" s="252"/>
    </row>
    <row r="994" ht="15.75" customHeight="1">
      <c r="E994" s="259"/>
      <c r="F994" s="252"/>
      <c r="G994" s="252"/>
      <c r="H994" s="252"/>
      <c r="I994" s="252"/>
      <c r="L994" s="1216"/>
      <c r="M994" s="1217"/>
      <c r="N994" s="252"/>
    </row>
    <row r="995" ht="15.75" customHeight="1">
      <c r="E995" s="259"/>
      <c r="F995" s="252"/>
      <c r="G995" s="252"/>
      <c r="H995" s="252"/>
      <c r="I995" s="252"/>
      <c r="L995" s="1216"/>
      <c r="M995" s="1217"/>
      <c r="N995" s="252"/>
    </row>
    <row r="996" ht="15.75" customHeight="1">
      <c r="E996" s="259"/>
      <c r="F996" s="252"/>
      <c r="G996" s="252"/>
      <c r="H996" s="252"/>
      <c r="I996" s="252"/>
      <c r="L996" s="1216"/>
      <c r="M996" s="1217"/>
      <c r="N996" s="252"/>
    </row>
    <row r="997" ht="15.75" customHeight="1">
      <c r="E997" s="259"/>
      <c r="F997" s="252"/>
      <c r="G997" s="252"/>
      <c r="H997" s="252"/>
      <c r="I997" s="252"/>
      <c r="L997" s="1216"/>
      <c r="M997" s="1217"/>
      <c r="N997" s="252"/>
    </row>
    <row r="998" ht="15.75" customHeight="1">
      <c r="E998" s="259"/>
      <c r="F998" s="252"/>
      <c r="G998" s="252"/>
      <c r="H998" s="252"/>
      <c r="I998" s="252"/>
      <c r="L998" s="1216"/>
      <c r="M998" s="1217"/>
      <c r="N998" s="252"/>
    </row>
    <row r="999" ht="15.75" customHeight="1">
      <c r="E999" s="259"/>
      <c r="F999" s="252"/>
      <c r="G999" s="252"/>
      <c r="H999" s="252"/>
      <c r="I999" s="252"/>
      <c r="L999" s="1216"/>
      <c r="M999" s="1217"/>
      <c r="N999" s="252"/>
    </row>
    <row r="1000" ht="15.75" customHeight="1">
      <c r="E1000" s="259"/>
      <c r="F1000" s="252"/>
      <c r="G1000" s="252"/>
      <c r="H1000" s="252"/>
      <c r="I1000" s="252"/>
      <c r="L1000" s="1216"/>
      <c r="M1000" s="1217"/>
      <c r="N1000" s="252"/>
    </row>
  </sheetData>
  <mergeCells count="24">
    <mergeCell ref="A4:I4"/>
    <mergeCell ref="A5:I5"/>
    <mergeCell ref="A6:I6"/>
    <mergeCell ref="A10:C12"/>
    <mergeCell ref="D10:E10"/>
    <mergeCell ref="G10:I10"/>
    <mergeCell ref="D11:E11"/>
    <mergeCell ref="A47:J47"/>
    <mergeCell ref="A49:C51"/>
    <mergeCell ref="D49:E49"/>
    <mergeCell ref="G49:I49"/>
    <mergeCell ref="D50:E50"/>
    <mergeCell ref="A86:J86"/>
    <mergeCell ref="A88:C90"/>
    <mergeCell ref="D89:E89"/>
    <mergeCell ref="D160:E160"/>
    <mergeCell ref="D161:E161"/>
    <mergeCell ref="D88:E88"/>
    <mergeCell ref="G88:I88"/>
    <mergeCell ref="B119:C119"/>
    <mergeCell ref="D119:G119"/>
    <mergeCell ref="I119:J119"/>
    <mergeCell ref="D120:G120"/>
    <mergeCell ref="I120:J120"/>
  </mergeCells>
  <printOptions/>
  <pageMargins bottom="0.5118110236220472" footer="0.0" header="0.0" left="1.1023622047244095" right="0.11811023622047244" top="0.7480314960629921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22.5"/>
    <col customWidth="1" min="3" max="3" width="24.75"/>
    <col customWidth="1" min="4" max="4" width="0.63"/>
    <col customWidth="1" min="5" max="5" width="11.75"/>
    <col customWidth="1" min="6" max="6" width="11.88"/>
    <col customWidth="1" hidden="1" min="7" max="7" width="11.88"/>
    <col customWidth="1" hidden="1" min="8" max="8" width="14.25"/>
    <col customWidth="1" min="9" max="10" width="11.88"/>
    <col customWidth="1" min="11" max="11" width="7.63"/>
    <col customWidth="1" min="12" max="12" width="12.5"/>
    <col customWidth="1" min="13" max="26" width="7.63"/>
  </cols>
  <sheetData>
    <row r="1">
      <c r="A1" s="1" t="s">
        <v>0</v>
      </c>
      <c r="E1" s="259"/>
      <c r="K1" s="1"/>
    </row>
    <row r="2">
      <c r="A2" s="1" t="s">
        <v>1</v>
      </c>
      <c r="E2" s="259"/>
      <c r="K2" s="1"/>
    </row>
    <row r="3">
      <c r="E3" s="259"/>
      <c r="K3" s="1"/>
    </row>
    <row r="4">
      <c r="C4" s="5" t="s">
        <v>2</v>
      </c>
    </row>
    <row r="5">
      <c r="C5" s="3" t="s">
        <v>3</v>
      </c>
    </row>
    <row r="6">
      <c r="C6" s="5" t="s">
        <v>4</v>
      </c>
    </row>
    <row r="7">
      <c r="E7" s="259"/>
      <c r="K7" s="1"/>
    </row>
    <row r="8" ht="15.75" customHeight="1">
      <c r="A8" s="260" t="s">
        <v>328</v>
      </c>
      <c r="B8" s="260"/>
      <c r="C8" s="260"/>
      <c r="D8" s="260"/>
      <c r="E8" s="260"/>
      <c r="F8" s="260"/>
      <c r="G8" s="260"/>
      <c r="H8" s="260"/>
      <c r="I8" s="260"/>
      <c r="J8" s="260"/>
      <c r="K8" s="1"/>
    </row>
    <row r="9" ht="15.75" customHeight="1">
      <c r="A9" s="261"/>
      <c r="B9" s="262"/>
      <c r="C9" s="263"/>
      <c r="D9" s="262"/>
      <c r="E9" s="264"/>
      <c r="F9" s="14" t="s">
        <v>8</v>
      </c>
      <c r="G9" s="15" t="s">
        <v>9</v>
      </c>
      <c r="H9" s="12"/>
      <c r="I9" s="13"/>
      <c r="J9" s="14" t="s">
        <v>10</v>
      </c>
      <c r="K9" s="1"/>
      <c r="L9" s="265"/>
    </row>
    <row r="10" ht="14.25" customHeight="1">
      <c r="A10" s="266" t="s">
        <v>6</v>
      </c>
      <c r="C10" s="19"/>
      <c r="D10" s="267" t="s">
        <v>329</v>
      </c>
      <c r="E10" s="19"/>
      <c r="F10" s="21" t="s">
        <v>12</v>
      </c>
      <c r="G10" s="21" t="s">
        <v>13</v>
      </c>
      <c r="H10" s="22" t="s">
        <v>14</v>
      </c>
      <c r="I10" s="21" t="s">
        <v>15</v>
      </c>
      <c r="J10" s="21" t="s">
        <v>16</v>
      </c>
      <c r="K10" s="1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</row>
    <row r="11" ht="15.0" customHeight="1">
      <c r="A11" s="268"/>
      <c r="B11" s="269"/>
      <c r="C11" s="270"/>
      <c r="D11" s="271" t="s">
        <v>11</v>
      </c>
      <c r="E11" s="25"/>
      <c r="F11" s="26" t="s">
        <v>17</v>
      </c>
      <c r="G11" s="27" t="s">
        <v>17</v>
      </c>
      <c r="H11" s="27" t="s">
        <v>18</v>
      </c>
      <c r="I11" s="27" t="s">
        <v>18</v>
      </c>
      <c r="J11" s="27" t="s">
        <v>18</v>
      </c>
      <c r="K11" s="1"/>
    </row>
    <row r="12">
      <c r="A12" s="272"/>
      <c r="B12" s="273"/>
      <c r="C12" s="274"/>
      <c r="D12" s="273"/>
      <c r="E12" s="275"/>
      <c r="F12" s="276"/>
      <c r="G12" s="274"/>
      <c r="H12" s="274"/>
      <c r="I12" s="277"/>
      <c r="J12" s="277"/>
      <c r="K12" s="1"/>
    </row>
    <row r="13" ht="13.5" customHeight="1">
      <c r="A13" s="272"/>
      <c r="B13" s="273" t="s">
        <v>22</v>
      </c>
      <c r="C13" s="274"/>
      <c r="D13" s="278"/>
      <c r="E13" s="275"/>
      <c r="F13" s="279"/>
      <c r="G13" s="274"/>
      <c r="H13" s="274"/>
      <c r="I13" s="280"/>
      <c r="J13" s="280"/>
      <c r="K13" s="1"/>
    </row>
    <row r="14" ht="13.5" customHeight="1">
      <c r="A14" s="272" t="s">
        <v>330</v>
      </c>
      <c r="B14" s="273" t="s">
        <v>331</v>
      </c>
      <c r="C14" s="274"/>
      <c r="D14" s="273"/>
      <c r="E14" s="281" t="s">
        <v>28</v>
      </c>
      <c r="F14" s="282">
        <v>1718712.0</v>
      </c>
      <c r="G14" s="282">
        <v>929695.0</v>
      </c>
      <c r="H14" s="282">
        <f t="shared" ref="H14:H27" si="1">I14-G14</f>
        <v>1166921</v>
      </c>
      <c r="I14" s="283">
        <f>1956996+139620</f>
        <v>2096616</v>
      </c>
      <c r="J14" s="283">
        <v>2374572.0</v>
      </c>
      <c r="K14" s="1"/>
    </row>
    <row r="15" ht="13.5" customHeight="1">
      <c r="A15" s="284"/>
      <c r="B15" s="278" t="s">
        <v>332</v>
      </c>
      <c r="C15" s="274"/>
      <c r="D15" s="273"/>
      <c r="E15" s="281" t="s">
        <v>30</v>
      </c>
      <c r="F15" s="282">
        <v>180090.91</v>
      </c>
      <c r="G15" s="282">
        <v>89636.4</v>
      </c>
      <c r="H15" s="282">
        <f t="shared" si="1"/>
        <v>114363.6</v>
      </c>
      <c r="I15" s="283">
        <f>192000+12000</f>
        <v>204000</v>
      </c>
      <c r="J15" s="283">
        <v>216000.0</v>
      </c>
      <c r="K15" s="1"/>
    </row>
    <row r="16" ht="13.5" customHeight="1">
      <c r="A16" s="284"/>
      <c r="B16" s="278" t="s">
        <v>333</v>
      </c>
      <c r="C16" s="274"/>
      <c r="D16" s="273"/>
      <c r="E16" s="281" t="s">
        <v>36</v>
      </c>
      <c r="F16" s="282">
        <v>48000.0</v>
      </c>
      <c r="G16" s="282">
        <v>0.0</v>
      </c>
      <c r="H16" s="282">
        <f t="shared" si="1"/>
        <v>48000</v>
      </c>
      <c r="I16" s="283">
        <v>48000.0</v>
      </c>
      <c r="J16" s="283">
        <v>54000.0</v>
      </c>
      <c r="K16" s="1"/>
    </row>
    <row r="17" ht="13.5" customHeight="1">
      <c r="A17" s="284"/>
      <c r="B17" s="278" t="s">
        <v>44</v>
      </c>
      <c r="C17" s="274"/>
      <c r="D17" s="273"/>
      <c r="E17" s="281" t="s">
        <v>45</v>
      </c>
      <c r="F17" s="282">
        <v>153031.0</v>
      </c>
      <c r="G17" s="282">
        <v>130910.0</v>
      </c>
      <c r="H17" s="282">
        <f t="shared" si="1"/>
        <v>32173</v>
      </c>
      <c r="I17" s="283">
        <v>163083.0</v>
      </c>
      <c r="J17" s="283">
        <v>197881.0</v>
      </c>
      <c r="K17" s="1"/>
    </row>
    <row r="18" ht="13.5" customHeight="1">
      <c r="A18" s="284"/>
      <c r="B18" s="278" t="s">
        <v>46</v>
      </c>
      <c r="C18" s="274"/>
      <c r="D18" s="273"/>
      <c r="E18" s="281" t="s">
        <v>45</v>
      </c>
      <c r="F18" s="282">
        <v>147116.2</v>
      </c>
      <c r="G18" s="282">
        <v>0.0</v>
      </c>
      <c r="H18" s="282">
        <f t="shared" si="1"/>
        <v>186353</v>
      </c>
      <c r="I18" s="283">
        <f>163083+23270</f>
        <v>186353</v>
      </c>
      <c r="J18" s="283">
        <v>197881.0</v>
      </c>
      <c r="K18" s="1"/>
    </row>
    <row r="19" ht="13.5" customHeight="1">
      <c r="A19" s="284"/>
      <c r="B19" s="278" t="s">
        <v>334</v>
      </c>
      <c r="C19" s="274"/>
      <c r="D19" s="273"/>
      <c r="E19" s="281" t="s">
        <v>48</v>
      </c>
      <c r="F19" s="282">
        <v>38500.0</v>
      </c>
      <c r="G19" s="282"/>
      <c r="H19" s="282">
        <f t="shared" si="1"/>
        <v>45000</v>
      </c>
      <c r="I19" s="283">
        <f>40000+5000</f>
        <v>45000</v>
      </c>
      <c r="J19" s="283">
        <v>45000.0</v>
      </c>
      <c r="K19" s="1"/>
    </row>
    <row r="20" ht="13.5" customHeight="1">
      <c r="A20" s="284"/>
      <c r="B20" s="278" t="s">
        <v>37</v>
      </c>
      <c r="C20" s="274"/>
      <c r="D20" s="273"/>
      <c r="E20" s="281" t="s">
        <v>38</v>
      </c>
      <c r="F20" s="282">
        <v>35000.0</v>
      </c>
      <c r="G20" s="285">
        <v>0.0</v>
      </c>
      <c r="H20" s="282">
        <f t="shared" si="1"/>
        <v>40000</v>
      </c>
      <c r="I20" s="283">
        <v>40000.0</v>
      </c>
      <c r="J20" s="283">
        <v>45000.0</v>
      </c>
      <c r="K20" s="1"/>
    </row>
    <row r="21" ht="13.5" customHeight="1">
      <c r="A21" s="284"/>
      <c r="B21" s="278" t="s">
        <v>335</v>
      </c>
      <c r="C21" s="274"/>
      <c r="D21" s="273"/>
      <c r="E21" s="281" t="s">
        <v>38</v>
      </c>
      <c r="F21" s="282">
        <v>70000.0</v>
      </c>
      <c r="G21" s="285">
        <v>0.0</v>
      </c>
      <c r="H21" s="282">
        <f t="shared" si="1"/>
        <v>0</v>
      </c>
      <c r="I21" s="283">
        <v>0.0</v>
      </c>
      <c r="J21" s="283">
        <v>0.0</v>
      </c>
      <c r="K21" s="1"/>
    </row>
    <row r="22" ht="13.5" customHeight="1">
      <c r="A22" s="284"/>
      <c r="B22" s="278" t="s">
        <v>336</v>
      </c>
      <c r="C22" s="274"/>
      <c r="D22" s="273"/>
      <c r="E22" s="281" t="s">
        <v>52</v>
      </c>
      <c r="F22" s="282">
        <v>206398.08</v>
      </c>
      <c r="G22" s="282">
        <v>88856.78</v>
      </c>
      <c r="H22" s="282">
        <f t="shared" si="1"/>
        <v>162737.22</v>
      </c>
      <c r="I22" s="283">
        <f>234840+16754</f>
        <v>251594</v>
      </c>
      <c r="J22" s="283">
        <v>284949.0</v>
      </c>
      <c r="K22" s="1"/>
    </row>
    <row r="23" ht="13.5" customHeight="1">
      <c r="A23" s="284"/>
      <c r="B23" s="278" t="s">
        <v>53</v>
      </c>
      <c r="C23" s="274"/>
      <c r="D23" s="273"/>
      <c r="E23" s="281" t="s">
        <v>54</v>
      </c>
      <c r="F23" s="282">
        <v>9100.0</v>
      </c>
      <c r="G23" s="282">
        <v>3800.0</v>
      </c>
      <c r="H23" s="282">
        <f t="shared" si="1"/>
        <v>6400</v>
      </c>
      <c r="I23" s="283">
        <f>9600+600</f>
        <v>10200</v>
      </c>
      <c r="J23" s="283">
        <v>16200.0</v>
      </c>
      <c r="K23" s="1"/>
    </row>
    <row r="24" ht="13.5" customHeight="1">
      <c r="A24" s="284"/>
      <c r="B24" s="278" t="s">
        <v>337</v>
      </c>
      <c r="C24" s="274"/>
      <c r="D24" s="273"/>
      <c r="E24" s="281" t="s">
        <v>56</v>
      </c>
      <c r="F24" s="282">
        <v>23894.9</v>
      </c>
      <c r="G24" s="282">
        <v>11748.65</v>
      </c>
      <c r="H24" s="282">
        <f t="shared" si="1"/>
        <v>19701.35</v>
      </c>
      <c r="I24" s="283">
        <v>31450.0</v>
      </c>
      <c r="J24" s="283">
        <v>41555.0</v>
      </c>
      <c r="K24" s="1"/>
    </row>
    <row r="25" ht="13.5" customHeight="1">
      <c r="A25" s="284"/>
      <c r="B25" s="278" t="s">
        <v>338</v>
      </c>
      <c r="C25" s="274"/>
      <c r="D25" s="273"/>
      <c r="E25" s="281" t="s">
        <v>58</v>
      </c>
      <c r="F25" s="282">
        <v>9100.0</v>
      </c>
      <c r="G25" s="282">
        <v>3600.0</v>
      </c>
      <c r="H25" s="282">
        <f t="shared" si="1"/>
        <v>6600</v>
      </c>
      <c r="I25" s="283">
        <v>10200.0</v>
      </c>
      <c r="J25" s="283">
        <v>10800.0</v>
      </c>
      <c r="K25" s="1"/>
    </row>
    <row r="26" ht="13.5" customHeight="1">
      <c r="A26" s="284"/>
      <c r="B26" s="278" t="s">
        <v>49</v>
      </c>
      <c r="C26" s="274"/>
      <c r="D26" s="273"/>
      <c r="E26" s="281" t="s">
        <v>50</v>
      </c>
      <c r="F26" s="282">
        <v>0.0</v>
      </c>
      <c r="G26" s="282">
        <v>0.0</v>
      </c>
      <c r="H26" s="282">
        <f t="shared" si="1"/>
        <v>24000</v>
      </c>
      <c r="I26" s="283">
        <v>24000.0</v>
      </c>
      <c r="J26" s="283">
        <v>0.0</v>
      </c>
      <c r="K26" s="1"/>
    </row>
    <row r="27" ht="13.5" customHeight="1">
      <c r="A27" s="284"/>
      <c r="B27" s="278" t="s">
        <v>339</v>
      </c>
      <c r="C27" s="274"/>
      <c r="D27" s="273"/>
      <c r="E27" s="281" t="s">
        <v>340</v>
      </c>
      <c r="F27" s="282">
        <v>43330.06</v>
      </c>
      <c r="G27" s="282">
        <v>0.0</v>
      </c>
      <c r="H27" s="282">
        <f t="shared" si="1"/>
        <v>0</v>
      </c>
      <c r="I27" s="283">
        <v>0.0</v>
      </c>
      <c r="J27" s="283">
        <v>0.0</v>
      </c>
      <c r="K27" s="1"/>
    </row>
    <row r="28" ht="14.25" customHeight="1">
      <c r="A28" s="286"/>
      <c r="B28" s="44" t="s">
        <v>61</v>
      </c>
      <c r="C28" s="287"/>
      <c r="D28" s="45"/>
      <c r="E28" s="288"/>
      <c r="F28" s="217">
        <f t="shared" ref="F28:J28" si="2">SUM(F14:F27)</f>
        <v>2682273.15</v>
      </c>
      <c r="G28" s="217">
        <f t="shared" si="2"/>
        <v>1258246.83</v>
      </c>
      <c r="H28" s="217">
        <f t="shared" si="2"/>
        <v>1852249.17</v>
      </c>
      <c r="I28" s="217">
        <f t="shared" si="2"/>
        <v>3110496</v>
      </c>
      <c r="J28" s="217">
        <f t="shared" si="2"/>
        <v>3483838</v>
      </c>
      <c r="K28" s="289"/>
    </row>
    <row r="29" ht="15.75" customHeight="1">
      <c r="A29" s="284"/>
      <c r="B29" s="278" t="s">
        <v>62</v>
      </c>
      <c r="C29" s="274"/>
      <c r="D29" s="278"/>
      <c r="E29" s="290"/>
      <c r="F29" s="285"/>
      <c r="G29" s="282"/>
      <c r="H29" s="282"/>
      <c r="I29" s="291"/>
      <c r="J29" s="291"/>
      <c r="K29" s="292"/>
    </row>
    <row r="30" ht="13.5" customHeight="1">
      <c r="A30" s="284"/>
      <c r="B30" s="278" t="s">
        <v>341</v>
      </c>
      <c r="C30" s="274"/>
      <c r="D30" s="273"/>
      <c r="E30" s="293" t="s">
        <v>65</v>
      </c>
      <c r="F30" s="191">
        <v>15000.0</v>
      </c>
      <c r="G30" s="282">
        <v>915.75</v>
      </c>
      <c r="H30" s="282">
        <f t="shared" ref="H30:H40" si="3">I30-G30</f>
        <v>14084.25</v>
      </c>
      <c r="I30" s="283">
        <v>15000.0</v>
      </c>
      <c r="J30" s="283">
        <v>15000.0</v>
      </c>
      <c r="K30" s="1"/>
    </row>
    <row r="31" ht="13.5" customHeight="1">
      <c r="A31" s="284"/>
      <c r="B31" s="29" t="s">
        <v>342</v>
      </c>
      <c r="C31" s="274"/>
      <c r="D31" s="273"/>
      <c r="E31" s="293" t="s">
        <v>69</v>
      </c>
      <c r="F31" s="285">
        <v>31604.0</v>
      </c>
      <c r="G31" s="282">
        <v>0.0</v>
      </c>
      <c r="H31" s="282">
        <f t="shared" si="3"/>
        <v>0</v>
      </c>
      <c r="I31" s="283">
        <v>0.0</v>
      </c>
      <c r="J31" s="283">
        <v>0.0</v>
      </c>
      <c r="K31" s="1"/>
    </row>
    <row r="32" ht="13.5" customHeight="1">
      <c r="A32" s="284"/>
      <c r="B32" s="278" t="s">
        <v>73</v>
      </c>
      <c r="C32" s="274"/>
      <c r="D32" s="273"/>
      <c r="E32" s="293" t="s">
        <v>74</v>
      </c>
      <c r="F32" s="285">
        <v>3137.5</v>
      </c>
      <c r="G32" s="282">
        <v>0.0</v>
      </c>
      <c r="H32" s="282">
        <f t="shared" si="3"/>
        <v>80000</v>
      </c>
      <c r="I32" s="283">
        <v>80000.0</v>
      </c>
      <c r="J32" s="283">
        <v>200000.0</v>
      </c>
      <c r="K32" s="1"/>
    </row>
    <row r="33" ht="13.5" customHeight="1">
      <c r="A33" s="284"/>
      <c r="B33" s="278" t="s">
        <v>343</v>
      </c>
      <c r="C33" s="274"/>
      <c r="D33" s="273"/>
      <c r="E33" s="293" t="s">
        <v>344</v>
      </c>
      <c r="F33" s="285">
        <v>0.0</v>
      </c>
      <c r="G33" s="282">
        <v>0.0</v>
      </c>
      <c r="H33" s="282">
        <f t="shared" si="3"/>
        <v>150000</v>
      </c>
      <c r="I33" s="283">
        <v>150000.0</v>
      </c>
      <c r="J33" s="283">
        <v>0.0</v>
      </c>
      <c r="K33" s="1"/>
    </row>
    <row r="34" ht="13.5" customHeight="1">
      <c r="A34" s="284"/>
      <c r="B34" s="278" t="s">
        <v>75</v>
      </c>
      <c r="C34" s="274"/>
      <c r="D34" s="273"/>
      <c r="E34" s="293" t="s">
        <v>76</v>
      </c>
      <c r="F34" s="285">
        <v>0.0</v>
      </c>
      <c r="G34" s="282">
        <v>0.0</v>
      </c>
      <c r="H34" s="282">
        <f t="shared" si="3"/>
        <v>200000</v>
      </c>
      <c r="I34" s="283">
        <v>200000.0</v>
      </c>
      <c r="J34" s="283">
        <v>250000.0</v>
      </c>
      <c r="K34" s="1"/>
    </row>
    <row r="35" ht="13.5" customHeight="1">
      <c r="A35" s="284"/>
      <c r="B35" s="278" t="s">
        <v>345</v>
      </c>
      <c r="C35" s="274"/>
      <c r="D35" s="273"/>
      <c r="E35" s="293" t="s">
        <v>346</v>
      </c>
      <c r="F35" s="285">
        <v>0.0</v>
      </c>
      <c r="G35" s="282">
        <v>1614.0</v>
      </c>
      <c r="H35" s="282">
        <f t="shared" si="3"/>
        <v>23386</v>
      </c>
      <c r="I35" s="283">
        <v>25000.0</v>
      </c>
      <c r="J35" s="283">
        <v>25000.0</v>
      </c>
      <c r="K35" s="1"/>
    </row>
    <row r="36" ht="13.5" customHeight="1">
      <c r="A36" s="284"/>
      <c r="B36" s="278" t="s">
        <v>151</v>
      </c>
      <c r="C36" s="274"/>
      <c r="D36" s="273"/>
      <c r="E36" s="293" t="s">
        <v>152</v>
      </c>
      <c r="F36" s="285">
        <v>0.0</v>
      </c>
      <c r="G36" s="282">
        <v>8375.64</v>
      </c>
      <c r="H36" s="282">
        <f t="shared" si="3"/>
        <v>46624.36</v>
      </c>
      <c r="I36" s="283">
        <v>55000.0</v>
      </c>
      <c r="J36" s="283">
        <v>55000.0</v>
      </c>
      <c r="K36" s="1"/>
    </row>
    <row r="37" ht="13.5" customHeight="1">
      <c r="A37" s="284"/>
      <c r="B37" s="278" t="s">
        <v>81</v>
      </c>
      <c r="C37" s="274"/>
      <c r="D37" s="273"/>
      <c r="E37" s="293" t="s">
        <v>82</v>
      </c>
      <c r="F37" s="282">
        <v>19679.74</v>
      </c>
      <c r="G37" s="282">
        <v>3248.0</v>
      </c>
      <c r="H37" s="282">
        <f t="shared" si="3"/>
        <v>17752</v>
      </c>
      <c r="I37" s="283">
        <v>21000.0</v>
      </c>
      <c r="J37" s="283">
        <v>21000.0</v>
      </c>
      <c r="K37" s="1"/>
    </row>
    <row r="38" ht="13.5" customHeight="1">
      <c r="A38" s="284"/>
      <c r="B38" s="278" t="s">
        <v>83</v>
      </c>
      <c r="C38" s="274"/>
      <c r="D38" s="273"/>
      <c r="E38" s="293" t="s">
        <v>82</v>
      </c>
      <c r="F38" s="282">
        <v>30000.0</v>
      </c>
      <c r="G38" s="282">
        <v>12500.0</v>
      </c>
      <c r="H38" s="282">
        <f t="shared" si="3"/>
        <v>17500</v>
      </c>
      <c r="I38" s="283">
        <v>30000.0</v>
      </c>
      <c r="J38" s="283">
        <v>30000.0</v>
      </c>
      <c r="K38" s="1"/>
    </row>
    <row r="39" ht="13.5" customHeight="1">
      <c r="A39" s="284"/>
      <c r="B39" s="278" t="s">
        <v>347</v>
      </c>
      <c r="C39" s="274"/>
      <c r="D39" s="273"/>
      <c r="E39" s="293" t="s">
        <v>86</v>
      </c>
      <c r="F39" s="282">
        <v>52525.8</v>
      </c>
      <c r="G39" s="282">
        <v>16659.3</v>
      </c>
      <c r="H39" s="282">
        <f t="shared" si="3"/>
        <v>37340.7</v>
      </c>
      <c r="I39" s="283">
        <v>54000.0</v>
      </c>
      <c r="J39" s="283">
        <v>48000.0</v>
      </c>
      <c r="K39" s="1"/>
    </row>
    <row r="40" ht="13.5" customHeight="1">
      <c r="A40" s="268"/>
      <c r="B40" s="294" t="s">
        <v>348</v>
      </c>
      <c r="C40" s="295"/>
      <c r="D40" s="269"/>
      <c r="E40" s="296" t="s">
        <v>117</v>
      </c>
      <c r="F40" s="297">
        <v>1500.0</v>
      </c>
      <c r="G40" s="297">
        <v>0.0</v>
      </c>
      <c r="H40" s="298">
        <f t="shared" si="3"/>
        <v>2000</v>
      </c>
      <c r="I40" s="299">
        <v>2000.0</v>
      </c>
      <c r="J40" s="299">
        <v>2000.0</v>
      </c>
      <c r="K40" s="1"/>
    </row>
    <row r="41" ht="15.75" customHeight="1">
      <c r="A41" s="252"/>
      <c r="B41" s="300"/>
      <c r="C41" s="252"/>
      <c r="D41" s="252"/>
      <c r="E41" s="301"/>
      <c r="F41" s="302"/>
      <c r="G41" s="303"/>
      <c r="H41" s="303"/>
      <c r="K41" s="1"/>
    </row>
    <row r="42" ht="15.75" customHeight="1">
      <c r="A42" s="252"/>
      <c r="B42" s="300"/>
      <c r="C42" s="252"/>
      <c r="D42" s="252"/>
      <c r="E42" s="301"/>
      <c r="F42" s="302"/>
      <c r="G42" s="303"/>
      <c r="H42" s="303"/>
      <c r="K42" s="1"/>
    </row>
    <row r="43" ht="20.25" customHeight="1">
      <c r="A43" s="304" t="s">
        <v>349</v>
      </c>
      <c r="E43" s="259"/>
      <c r="F43" s="252"/>
      <c r="G43" s="300"/>
      <c r="I43" s="302"/>
      <c r="K43" s="1"/>
    </row>
    <row r="44" ht="15.75" customHeight="1">
      <c r="A44" s="300"/>
      <c r="E44" s="259"/>
      <c r="G44" s="300"/>
      <c r="I44" s="302"/>
      <c r="K44" s="1"/>
    </row>
    <row r="45" ht="15.75" customHeight="1">
      <c r="A45" s="305" t="s">
        <v>350</v>
      </c>
      <c r="K45" s="1"/>
    </row>
    <row r="46" ht="15.75" customHeight="1">
      <c r="A46" s="300"/>
      <c r="E46" s="259"/>
      <c r="I46" s="302"/>
      <c r="K46" s="1"/>
    </row>
    <row r="47" ht="15.75" customHeight="1">
      <c r="A47" s="261"/>
      <c r="B47" s="262"/>
      <c r="C47" s="263"/>
      <c r="D47" s="262"/>
      <c r="E47" s="264"/>
      <c r="F47" s="14" t="s">
        <v>8</v>
      </c>
      <c r="G47" s="15" t="s">
        <v>9</v>
      </c>
      <c r="H47" s="12"/>
      <c r="I47" s="13"/>
      <c r="J47" s="14" t="s">
        <v>10</v>
      </c>
      <c r="K47" s="1"/>
    </row>
    <row r="48" ht="13.5" customHeight="1">
      <c r="A48" s="266" t="s">
        <v>6</v>
      </c>
      <c r="C48" s="19"/>
      <c r="D48" s="267" t="s">
        <v>329</v>
      </c>
      <c r="E48" s="19"/>
      <c r="F48" s="21" t="s">
        <v>12</v>
      </c>
      <c r="G48" s="21" t="s">
        <v>13</v>
      </c>
      <c r="H48" s="22" t="s">
        <v>14</v>
      </c>
      <c r="I48" s="21" t="s">
        <v>15</v>
      </c>
      <c r="J48" s="21" t="s">
        <v>16</v>
      </c>
      <c r="K48" s="1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</row>
    <row r="49" ht="15.75" customHeight="1">
      <c r="A49" s="268"/>
      <c r="B49" s="269"/>
      <c r="C49" s="270"/>
      <c r="D49" s="271" t="s">
        <v>11</v>
      </c>
      <c r="E49" s="25"/>
      <c r="F49" s="26" t="s">
        <v>17</v>
      </c>
      <c r="G49" s="27" t="s">
        <v>17</v>
      </c>
      <c r="H49" s="27" t="s">
        <v>18</v>
      </c>
      <c r="I49" s="27" t="s">
        <v>18</v>
      </c>
      <c r="J49" s="27" t="s">
        <v>18</v>
      </c>
      <c r="K49" s="1"/>
    </row>
    <row r="50" ht="13.5" customHeight="1">
      <c r="A50" s="284"/>
      <c r="B50" s="278" t="s">
        <v>110</v>
      </c>
      <c r="C50" s="274"/>
      <c r="D50" s="273"/>
      <c r="E50" s="293" t="s">
        <v>111</v>
      </c>
      <c r="F50" s="282">
        <v>0.0</v>
      </c>
      <c r="G50" s="282">
        <v>0.0</v>
      </c>
      <c r="H50" s="282">
        <f t="shared" ref="H50:H55" si="4">I50-G50</f>
        <v>0</v>
      </c>
      <c r="I50" s="283">
        <v>0.0</v>
      </c>
      <c r="J50" s="283">
        <v>5000.0</v>
      </c>
      <c r="K50" s="1"/>
    </row>
    <row r="51" ht="13.5" customHeight="1">
      <c r="A51" s="284"/>
      <c r="B51" s="278" t="s">
        <v>112</v>
      </c>
      <c r="C51" s="306"/>
      <c r="D51" s="273"/>
      <c r="E51" s="290" t="s">
        <v>113</v>
      </c>
      <c r="F51" s="282">
        <v>0.0</v>
      </c>
      <c r="G51" s="282">
        <v>0.0</v>
      </c>
      <c r="H51" s="282">
        <f t="shared" si="4"/>
        <v>3000</v>
      </c>
      <c r="I51" s="283">
        <v>3000.0</v>
      </c>
      <c r="J51" s="283">
        <v>3000.0</v>
      </c>
      <c r="K51" s="1"/>
    </row>
    <row r="52" ht="13.5" customHeight="1">
      <c r="A52" s="284"/>
      <c r="B52" s="273" t="s">
        <v>351</v>
      </c>
      <c r="C52" s="274"/>
      <c r="D52" s="273"/>
      <c r="E52" s="307" t="s">
        <v>94</v>
      </c>
      <c r="F52" s="282">
        <v>50000.0</v>
      </c>
      <c r="G52" s="282">
        <v>0.0</v>
      </c>
      <c r="H52" s="282">
        <f t="shared" si="4"/>
        <v>36000</v>
      </c>
      <c r="I52" s="283">
        <v>36000.0</v>
      </c>
      <c r="J52" s="283">
        <v>0.0</v>
      </c>
      <c r="K52" s="1"/>
    </row>
    <row r="53" ht="13.5" customHeight="1">
      <c r="A53" s="284"/>
      <c r="B53" s="273" t="s">
        <v>352</v>
      </c>
      <c r="C53" s="274"/>
      <c r="D53" s="273"/>
      <c r="E53" s="307" t="s">
        <v>353</v>
      </c>
      <c r="F53" s="282">
        <v>0.0</v>
      </c>
      <c r="G53" s="282">
        <v>0.0</v>
      </c>
      <c r="H53" s="282">
        <f t="shared" si="4"/>
        <v>289000</v>
      </c>
      <c r="I53" s="283">
        <v>289000.0</v>
      </c>
      <c r="J53" s="283">
        <v>10000.0</v>
      </c>
      <c r="K53" s="1"/>
    </row>
    <row r="54" ht="13.5" customHeight="1">
      <c r="A54" s="284"/>
      <c r="B54" s="308" t="s">
        <v>354</v>
      </c>
      <c r="C54" s="274"/>
      <c r="D54" s="273"/>
      <c r="E54" s="307" t="s">
        <v>103</v>
      </c>
      <c r="F54" s="282">
        <v>0.0</v>
      </c>
      <c r="G54" s="282">
        <v>0.0</v>
      </c>
      <c r="H54" s="282">
        <f t="shared" si="4"/>
        <v>0</v>
      </c>
      <c r="I54" s="283">
        <v>0.0</v>
      </c>
      <c r="J54" s="283">
        <v>16000.0</v>
      </c>
      <c r="K54" s="1"/>
    </row>
    <row r="55" ht="13.5" customHeight="1">
      <c r="A55" s="284"/>
      <c r="B55" s="309" t="s">
        <v>355</v>
      </c>
      <c r="C55" s="274"/>
      <c r="D55" s="273"/>
      <c r="E55" s="293" t="s">
        <v>123</v>
      </c>
      <c r="F55" s="282">
        <v>2006.0</v>
      </c>
      <c r="G55" s="282">
        <v>0.0</v>
      </c>
      <c r="H55" s="282">
        <f t="shared" si="4"/>
        <v>0</v>
      </c>
      <c r="I55" s="310">
        <v>0.0</v>
      </c>
      <c r="J55" s="310">
        <v>100000.0</v>
      </c>
      <c r="K55" s="1"/>
    </row>
    <row r="56" ht="15.75" customHeight="1">
      <c r="A56" s="286"/>
      <c r="B56" s="311" t="s">
        <v>284</v>
      </c>
      <c r="C56" s="312"/>
      <c r="D56" s="313"/>
      <c r="E56" s="314"/>
      <c r="F56" s="315">
        <f t="shared" ref="F56:J56" si="5">SUM(F30:F55)</f>
        <v>205453.04</v>
      </c>
      <c r="G56" s="315">
        <f t="shared" si="5"/>
        <v>43312.69</v>
      </c>
      <c r="H56" s="315">
        <f t="shared" si="5"/>
        <v>916687.31</v>
      </c>
      <c r="I56" s="315">
        <f t="shared" si="5"/>
        <v>960000</v>
      </c>
      <c r="J56" s="315">
        <f t="shared" si="5"/>
        <v>780000</v>
      </c>
      <c r="K56" s="289"/>
      <c r="L56" s="316"/>
    </row>
    <row r="57" ht="15.75" customHeight="1">
      <c r="A57" s="317" t="s">
        <v>285</v>
      </c>
      <c r="B57" s="313"/>
      <c r="C57" s="312"/>
      <c r="D57" s="313"/>
      <c r="E57" s="314"/>
      <c r="F57" s="315">
        <f t="shared" ref="F57:J57" si="6">F28+F56</f>
        <v>2887726.19</v>
      </c>
      <c r="G57" s="315">
        <f t="shared" si="6"/>
        <v>1301559.52</v>
      </c>
      <c r="H57" s="315">
        <f t="shared" si="6"/>
        <v>2768936.48</v>
      </c>
      <c r="I57" s="315">
        <f t="shared" si="6"/>
        <v>4070496</v>
      </c>
      <c r="J57" s="315">
        <f t="shared" si="6"/>
        <v>4263838</v>
      </c>
      <c r="K57" s="292"/>
      <c r="L57" s="316"/>
    </row>
    <row r="58" ht="13.5" customHeight="1">
      <c r="A58" s="318" t="s">
        <v>356</v>
      </c>
      <c r="B58" s="319"/>
      <c r="C58" s="320"/>
      <c r="D58" s="321"/>
      <c r="E58" s="322"/>
      <c r="F58" s="323"/>
      <c r="G58" s="282"/>
      <c r="H58" s="282"/>
      <c r="I58" s="283"/>
      <c r="J58" s="283"/>
      <c r="K58" s="1"/>
      <c r="L58" s="316"/>
    </row>
    <row r="59" ht="13.5" customHeight="1">
      <c r="A59" s="272"/>
      <c r="B59" s="278" t="s">
        <v>357</v>
      </c>
      <c r="C59" s="324"/>
      <c r="D59" s="321"/>
      <c r="E59" s="293" t="s">
        <v>292</v>
      </c>
      <c r="F59" s="282">
        <v>0.0</v>
      </c>
      <c r="G59" s="282">
        <v>0.0</v>
      </c>
      <c r="H59" s="282">
        <f t="shared" ref="H59:H62" si="7">I59-G59</f>
        <v>0</v>
      </c>
      <c r="I59" s="283">
        <v>0.0</v>
      </c>
      <c r="J59" s="283">
        <v>185840.0</v>
      </c>
      <c r="K59" s="1"/>
      <c r="L59" s="316"/>
    </row>
    <row r="60" ht="13.5" customHeight="1">
      <c r="A60" s="272"/>
      <c r="B60" s="278" t="s">
        <v>313</v>
      </c>
      <c r="C60" s="324"/>
      <c r="D60" s="321"/>
      <c r="E60" s="293" t="s">
        <v>290</v>
      </c>
      <c r="F60" s="282">
        <v>45000.0</v>
      </c>
      <c r="G60" s="282">
        <v>45000.0</v>
      </c>
      <c r="H60" s="282">
        <f t="shared" si="7"/>
        <v>0</v>
      </c>
      <c r="I60" s="283">
        <v>45000.0</v>
      </c>
      <c r="J60" s="283">
        <v>250000.0</v>
      </c>
      <c r="K60" s="1"/>
      <c r="L60" s="316"/>
    </row>
    <row r="61" ht="13.5" customHeight="1">
      <c r="A61" s="272"/>
      <c r="B61" s="278" t="s">
        <v>358</v>
      </c>
      <c r="C61" s="324"/>
      <c r="D61" s="321"/>
      <c r="E61" s="293" t="s">
        <v>302</v>
      </c>
      <c r="F61" s="282">
        <v>35000.0</v>
      </c>
      <c r="G61" s="282">
        <v>0.0</v>
      </c>
      <c r="H61" s="282">
        <f t="shared" si="7"/>
        <v>0</v>
      </c>
      <c r="I61" s="283">
        <v>0.0</v>
      </c>
      <c r="J61" s="283">
        <v>0.0</v>
      </c>
      <c r="K61" s="1"/>
    </row>
    <row r="62" ht="13.5" customHeight="1">
      <c r="A62" s="272"/>
      <c r="B62" s="278" t="s">
        <v>308</v>
      </c>
      <c r="C62" s="324"/>
      <c r="D62" s="321"/>
      <c r="E62" s="293" t="s">
        <v>288</v>
      </c>
      <c r="F62" s="282">
        <v>18000.0</v>
      </c>
      <c r="G62" s="282">
        <v>0.0</v>
      </c>
      <c r="H62" s="282">
        <f t="shared" si="7"/>
        <v>0</v>
      </c>
      <c r="I62" s="283">
        <v>0.0</v>
      </c>
      <c r="J62" s="283">
        <v>0.0</v>
      </c>
      <c r="K62" s="1"/>
    </row>
    <row r="63" ht="17.25" customHeight="1">
      <c r="A63" s="325" t="s">
        <v>317</v>
      </c>
      <c r="B63" s="326"/>
      <c r="C63" s="327"/>
      <c r="D63" s="328"/>
      <c r="E63" s="329"/>
      <c r="F63" s="330">
        <f t="shared" ref="F63:J63" si="8">SUM(F59:F62)</f>
        <v>98000</v>
      </c>
      <c r="G63" s="330">
        <f t="shared" si="8"/>
        <v>45000</v>
      </c>
      <c r="H63" s="330">
        <f t="shared" si="8"/>
        <v>0</v>
      </c>
      <c r="I63" s="330">
        <f t="shared" si="8"/>
        <v>45000</v>
      </c>
      <c r="J63" s="330">
        <f t="shared" si="8"/>
        <v>435840</v>
      </c>
      <c r="K63" s="331"/>
    </row>
    <row r="64" ht="17.25" customHeight="1">
      <c r="A64" s="332" t="s">
        <v>318</v>
      </c>
      <c r="B64" s="333"/>
      <c r="C64" s="334"/>
      <c r="D64" s="333"/>
      <c r="E64" s="335"/>
      <c r="F64" s="336">
        <f t="shared" ref="F64:J64" si="9">+F63+F57</f>
        <v>2985726.19</v>
      </c>
      <c r="G64" s="336">
        <f t="shared" si="9"/>
        <v>1346559.52</v>
      </c>
      <c r="H64" s="336">
        <f t="shared" si="9"/>
        <v>2768936.48</v>
      </c>
      <c r="I64" s="336">
        <f t="shared" si="9"/>
        <v>4115496</v>
      </c>
      <c r="J64" s="336">
        <f t="shared" si="9"/>
        <v>4699678</v>
      </c>
      <c r="K64" s="331"/>
      <c r="L64" s="316"/>
    </row>
    <row r="65" ht="15.75" customHeight="1">
      <c r="A65" s="337" t="s">
        <v>319</v>
      </c>
      <c r="B65" s="246"/>
      <c r="C65" s="246"/>
      <c r="E65" s="259"/>
      <c r="K65" s="292"/>
    </row>
    <row r="66" ht="15.75" customHeight="1">
      <c r="A66" s="338" t="s">
        <v>320</v>
      </c>
      <c r="B66" s="252"/>
      <c r="C66" s="252"/>
      <c r="D66" s="5"/>
      <c r="E66" s="259"/>
      <c r="F66" s="316"/>
      <c r="K66" s="1"/>
    </row>
    <row r="67" ht="9.75" customHeight="1">
      <c r="J67" s="252"/>
      <c r="K67" s="1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</row>
    <row r="68" ht="9.75" customHeight="1">
      <c r="K68" s="1"/>
    </row>
    <row r="69" ht="9.75" customHeight="1">
      <c r="K69" s="1"/>
    </row>
    <row r="70" ht="24.75" customHeight="1">
      <c r="A70" s="5" t="s">
        <v>359</v>
      </c>
      <c r="C70" s="5" t="s">
        <v>360</v>
      </c>
      <c r="G70" s="5" t="s">
        <v>324</v>
      </c>
      <c r="K70" s="1"/>
    </row>
    <row r="71" ht="15.75" customHeight="1">
      <c r="A71" s="3" t="s">
        <v>361</v>
      </c>
      <c r="C71" s="3" t="s">
        <v>362</v>
      </c>
      <c r="G71" s="259" t="s">
        <v>327</v>
      </c>
      <c r="K71" s="1"/>
    </row>
    <row r="72" ht="15.75" customHeight="1">
      <c r="D72" s="259"/>
      <c r="I72" s="252"/>
      <c r="K72" s="1"/>
    </row>
    <row r="73" ht="15.75" customHeight="1">
      <c r="D73" s="259"/>
      <c r="I73" s="252"/>
      <c r="K73" s="1"/>
    </row>
    <row r="74" ht="15.75" customHeight="1">
      <c r="E74" s="259"/>
      <c r="K74" s="1"/>
    </row>
    <row r="75" ht="15.75" customHeight="1">
      <c r="E75" s="259"/>
      <c r="K75" s="1"/>
    </row>
    <row r="76" ht="15.75" customHeight="1">
      <c r="E76" s="259"/>
      <c r="K76" s="1"/>
    </row>
    <row r="77" ht="15.75" customHeight="1">
      <c r="E77" s="259"/>
      <c r="K77" s="1"/>
    </row>
    <row r="78" ht="15.75" customHeight="1">
      <c r="E78" s="259"/>
      <c r="K78" s="1"/>
    </row>
    <row r="79" ht="15.75" customHeight="1">
      <c r="E79" s="259"/>
      <c r="K79" s="1"/>
    </row>
    <row r="80" ht="15.75" customHeight="1">
      <c r="E80" s="259"/>
      <c r="K80" s="1"/>
    </row>
    <row r="81" ht="15.75" customHeight="1">
      <c r="E81" s="259"/>
      <c r="K81" s="1"/>
    </row>
    <row r="82" ht="15.75" customHeight="1">
      <c r="E82" s="259"/>
      <c r="K82" s="1"/>
    </row>
    <row r="83" ht="15.75" customHeight="1">
      <c r="E83" s="259"/>
      <c r="K83" s="1"/>
    </row>
    <row r="84" ht="15.75" customHeight="1">
      <c r="E84" s="259"/>
      <c r="K84" s="1"/>
    </row>
    <row r="85" ht="15.75" customHeight="1">
      <c r="E85" s="259"/>
      <c r="K85" s="1"/>
    </row>
    <row r="86" ht="15.75" customHeight="1">
      <c r="E86" s="259"/>
      <c r="K86" s="1"/>
    </row>
    <row r="87" ht="15.75" customHeight="1">
      <c r="E87" s="259"/>
      <c r="K87" s="1"/>
    </row>
    <row r="88" ht="15.75" customHeight="1">
      <c r="E88" s="259"/>
      <c r="K88" s="1"/>
    </row>
    <row r="89" ht="15.75" customHeight="1">
      <c r="E89" s="259"/>
      <c r="K89" s="1"/>
    </row>
    <row r="90" ht="15.75" customHeight="1">
      <c r="E90" s="259"/>
      <c r="K90" s="1"/>
    </row>
    <row r="91" ht="15.75" customHeight="1">
      <c r="E91" s="259"/>
      <c r="K91" s="1"/>
    </row>
    <row r="92" ht="15.75" customHeight="1">
      <c r="E92" s="259"/>
      <c r="K92" s="1"/>
    </row>
    <row r="93" ht="15.75" customHeight="1">
      <c r="E93" s="259"/>
      <c r="K93" s="1"/>
    </row>
    <row r="94" ht="15.75" customHeight="1">
      <c r="E94" s="259"/>
      <c r="K94" s="1"/>
    </row>
    <row r="95" ht="15.75" customHeight="1">
      <c r="E95" s="259"/>
      <c r="K95" s="1"/>
    </row>
    <row r="96" ht="15.75" customHeight="1">
      <c r="E96" s="259"/>
      <c r="K96" s="1"/>
    </row>
    <row r="97" ht="15.75" customHeight="1">
      <c r="E97" s="259"/>
      <c r="K97" s="1"/>
    </row>
    <row r="98" ht="15.75" customHeight="1">
      <c r="E98" s="259"/>
      <c r="K98" s="1"/>
    </row>
    <row r="99" ht="15.75" customHeight="1">
      <c r="E99" s="259"/>
      <c r="K99" s="1"/>
    </row>
    <row r="100" ht="15.75" customHeight="1">
      <c r="E100" s="259"/>
      <c r="K100" s="1"/>
    </row>
    <row r="101" ht="15.75" customHeight="1">
      <c r="E101" s="259"/>
      <c r="K101" s="1"/>
    </row>
    <row r="102" ht="15.75" customHeight="1">
      <c r="E102" s="259"/>
      <c r="K102" s="1"/>
    </row>
    <row r="103" ht="15.75" customHeight="1">
      <c r="E103" s="259"/>
      <c r="K103" s="1"/>
    </row>
    <row r="104" ht="15.75" customHeight="1">
      <c r="E104" s="259"/>
      <c r="K104" s="1"/>
    </row>
    <row r="105" ht="15.75" customHeight="1">
      <c r="E105" s="259"/>
      <c r="K105" s="1"/>
    </row>
    <row r="106" ht="15.75" customHeight="1">
      <c r="E106" s="259"/>
      <c r="K106" s="1"/>
    </row>
    <row r="107" ht="15.75" customHeight="1">
      <c r="E107" s="259"/>
      <c r="K107" s="1"/>
    </row>
    <row r="108" ht="15.75" customHeight="1">
      <c r="E108" s="259"/>
      <c r="K108" s="1"/>
    </row>
    <row r="109" ht="15.75" customHeight="1">
      <c r="E109" s="259"/>
      <c r="K109" s="1"/>
    </row>
    <row r="110" ht="15.75" customHeight="1">
      <c r="E110" s="259"/>
      <c r="K110" s="1"/>
    </row>
    <row r="111" ht="15.75" customHeight="1">
      <c r="E111" s="259"/>
      <c r="K111" s="1"/>
    </row>
    <row r="112" ht="15.75" customHeight="1">
      <c r="E112" s="259"/>
      <c r="K112" s="1"/>
    </row>
    <row r="113" ht="15.75" customHeight="1">
      <c r="E113" s="259"/>
      <c r="K113" s="1"/>
    </row>
    <row r="114" ht="15.75" customHeight="1">
      <c r="E114" s="259"/>
      <c r="K114" s="1"/>
    </row>
    <row r="115" ht="15.75" customHeight="1">
      <c r="E115" s="259"/>
      <c r="K115" s="1"/>
    </row>
    <row r="116" ht="15.75" customHeight="1">
      <c r="E116" s="259"/>
      <c r="K116" s="1"/>
    </row>
    <row r="117" ht="15.75" customHeight="1">
      <c r="E117" s="259"/>
      <c r="K117" s="1"/>
    </row>
    <row r="118" ht="15.75" customHeight="1">
      <c r="E118" s="259"/>
      <c r="K118" s="1"/>
    </row>
    <row r="119" ht="15.75" customHeight="1">
      <c r="E119" s="259"/>
      <c r="K119" s="1"/>
    </row>
    <row r="120" ht="15.75" customHeight="1">
      <c r="E120" s="259"/>
      <c r="K120" s="1"/>
    </row>
    <row r="121" ht="15.75" customHeight="1">
      <c r="E121" s="259"/>
      <c r="K121" s="1"/>
    </row>
    <row r="122" ht="15.75" customHeight="1">
      <c r="E122" s="259"/>
      <c r="K122" s="1"/>
    </row>
    <row r="123" ht="15.75" customHeight="1">
      <c r="E123" s="259"/>
      <c r="K123" s="1"/>
    </row>
    <row r="124" ht="15.75" customHeight="1">
      <c r="E124" s="259"/>
      <c r="K124" s="1"/>
    </row>
    <row r="125" ht="15.75" customHeight="1">
      <c r="E125" s="259"/>
      <c r="K125" s="1"/>
    </row>
    <row r="126" ht="15.75" customHeight="1">
      <c r="E126" s="259"/>
      <c r="K126" s="1"/>
    </row>
    <row r="127" ht="15.75" customHeight="1">
      <c r="E127" s="259"/>
      <c r="K127" s="1"/>
    </row>
    <row r="128" ht="15.75" customHeight="1">
      <c r="E128" s="259"/>
      <c r="K128" s="1"/>
    </row>
    <row r="129" ht="15.75" customHeight="1">
      <c r="E129" s="259"/>
      <c r="K129" s="1"/>
    </row>
    <row r="130" ht="15.75" customHeight="1">
      <c r="E130" s="259"/>
      <c r="K130" s="1"/>
    </row>
    <row r="131" ht="15.75" customHeight="1">
      <c r="E131" s="259"/>
      <c r="K131" s="1"/>
    </row>
    <row r="132" ht="15.75" customHeight="1">
      <c r="E132" s="259"/>
      <c r="K132" s="1"/>
    </row>
    <row r="133" ht="15.75" customHeight="1">
      <c r="E133" s="259"/>
      <c r="K133" s="1"/>
    </row>
    <row r="134" ht="15.75" customHeight="1">
      <c r="E134" s="259"/>
      <c r="K134" s="1"/>
    </row>
    <row r="135" ht="15.75" customHeight="1">
      <c r="E135" s="259"/>
      <c r="K135" s="1"/>
    </row>
    <row r="136" ht="15.75" customHeight="1">
      <c r="E136" s="259"/>
      <c r="K136" s="1"/>
    </row>
    <row r="137" ht="15.75" customHeight="1">
      <c r="E137" s="259"/>
      <c r="K137" s="1"/>
    </row>
    <row r="138" ht="15.75" customHeight="1">
      <c r="E138" s="259"/>
      <c r="K138" s="1"/>
    </row>
    <row r="139" ht="15.75" customHeight="1">
      <c r="E139" s="259"/>
      <c r="K139" s="1"/>
    </row>
    <row r="140" ht="15.75" customHeight="1">
      <c r="E140" s="259"/>
      <c r="K140" s="1"/>
    </row>
    <row r="141" ht="15.75" customHeight="1">
      <c r="E141" s="259"/>
      <c r="K141" s="1"/>
    </row>
    <row r="142" ht="15.75" customHeight="1">
      <c r="E142" s="259"/>
      <c r="K142" s="1"/>
    </row>
    <row r="143" ht="15.75" customHeight="1">
      <c r="E143" s="259"/>
      <c r="K143" s="1"/>
    </row>
    <row r="144" ht="15.75" customHeight="1">
      <c r="E144" s="259"/>
      <c r="K144" s="1"/>
    </row>
    <row r="145" ht="15.75" customHeight="1">
      <c r="E145" s="259"/>
      <c r="K145" s="1"/>
    </row>
    <row r="146" ht="15.75" customHeight="1">
      <c r="E146" s="259"/>
      <c r="K146" s="1"/>
    </row>
    <row r="147" ht="15.75" customHeight="1">
      <c r="E147" s="259"/>
      <c r="K147" s="1"/>
    </row>
    <row r="148" ht="15.75" customHeight="1">
      <c r="E148" s="259"/>
      <c r="K148" s="1"/>
    </row>
    <row r="149" ht="15.75" customHeight="1">
      <c r="E149" s="259"/>
      <c r="K149" s="1"/>
    </row>
    <row r="150" ht="15.75" customHeight="1">
      <c r="E150" s="259"/>
      <c r="K150" s="1"/>
    </row>
    <row r="151" ht="15.75" customHeight="1">
      <c r="E151" s="259"/>
      <c r="K151" s="1"/>
    </row>
    <row r="152" ht="15.75" customHeight="1">
      <c r="E152" s="259"/>
      <c r="K152" s="1"/>
    </row>
    <row r="153" ht="15.75" customHeight="1">
      <c r="E153" s="259"/>
      <c r="K153" s="1"/>
    </row>
    <row r="154" ht="15.75" customHeight="1">
      <c r="E154" s="259"/>
      <c r="K154" s="1"/>
    </row>
    <row r="155" ht="15.75" customHeight="1">
      <c r="E155" s="259"/>
      <c r="K155" s="1"/>
    </row>
    <row r="156" ht="15.75" customHeight="1">
      <c r="E156" s="259"/>
      <c r="K156" s="1"/>
    </row>
    <row r="157" ht="15.75" customHeight="1">
      <c r="E157" s="259"/>
      <c r="K157" s="1"/>
    </row>
    <row r="158" ht="15.75" customHeight="1">
      <c r="E158" s="259"/>
      <c r="K158" s="1"/>
    </row>
    <row r="159" ht="15.75" customHeight="1">
      <c r="E159" s="259"/>
      <c r="K159" s="1"/>
    </row>
    <row r="160" ht="15.75" customHeight="1">
      <c r="E160" s="259"/>
      <c r="K160" s="1"/>
    </row>
    <row r="161" ht="15.75" customHeight="1">
      <c r="E161" s="259"/>
      <c r="K161" s="1"/>
    </row>
    <row r="162" ht="15.75" customHeight="1">
      <c r="E162" s="259"/>
      <c r="K162" s="1"/>
    </row>
    <row r="163" ht="15.75" customHeight="1">
      <c r="E163" s="259"/>
      <c r="K163" s="1"/>
    </row>
    <row r="164" ht="15.75" customHeight="1">
      <c r="E164" s="259"/>
      <c r="K164" s="1"/>
    </row>
    <row r="165" ht="15.75" customHeight="1">
      <c r="E165" s="259"/>
      <c r="K165" s="1"/>
    </row>
    <row r="166" ht="15.75" customHeight="1">
      <c r="E166" s="259"/>
      <c r="K166" s="1"/>
    </row>
    <row r="167" ht="15.75" customHeight="1">
      <c r="E167" s="259"/>
      <c r="K167" s="1"/>
    </row>
    <row r="168" ht="15.75" customHeight="1">
      <c r="E168" s="259"/>
      <c r="K168" s="1"/>
    </row>
    <row r="169" ht="15.75" customHeight="1">
      <c r="E169" s="259"/>
      <c r="K169" s="1"/>
    </row>
    <row r="170" ht="15.75" customHeight="1">
      <c r="E170" s="259"/>
      <c r="K170" s="1"/>
    </row>
    <row r="171" ht="15.75" customHeight="1">
      <c r="E171" s="259"/>
      <c r="K171" s="1"/>
    </row>
    <row r="172" ht="15.75" customHeight="1">
      <c r="E172" s="259"/>
      <c r="K172" s="1"/>
    </row>
    <row r="173" ht="15.75" customHeight="1">
      <c r="E173" s="259"/>
      <c r="K173" s="1"/>
    </row>
    <row r="174" ht="15.75" customHeight="1">
      <c r="E174" s="259"/>
      <c r="K174" s="1"/>
    </row>
    <row r="175" ht="15.75" customHeight="1">
      <c r="E175" s="259"/>
      <c r="K175" s="1"/>
    </row>
    <row r="176" ht="15.75" customHeight="1">
      <c r="E176" s="259"/>
      <c r="K176" s="1"/>
    </row>
    <row r="177" ht="15.75" customHeight="1">
      <c r="E177" s="259"/>
      <c r="K177" s="1"/>
    </row>
    <row r="178" ht="15.75" customHeight="1">
      <c r="E178" s="259"/>
      <c r="K178" s="1"/>
    </row>
    <row r="179" ht="15.75" customHeight="1">
      <c r="E179" s="259"/>
      <c r="K179" s="1"/>
    </row>
    <row r="180" ht="15.75" customHeight="1">
      <c r="E180" s="259"/>
      <c r="K180" s="1"/>
    </row>
    <row r="181" ht="15.75" customHeight="1">
      <c r="E181" s="259"/>
      <c r="K181" s="1"/>
    </row>
    <row r="182" ht="15.75" customHeight="1">
      <c r="E182" s="259"/>
      <c r="K182" s="1"/>
    </row>
    <row r="183" ht="15.75" customHeight="1">
      <c r="E183" s="259"/>
      <c r="K183" s="1"/>
    </row>
    <row r="184" ht="15.75" customHeight="1">
      <c r="E184" s="259"/>
      <c r="K184" s="1"/>
    </row>
    <row r="185" ht="15.75" customHeight="1">
      <c r="E185" s="259"/>
      <c r="K185" s="1"/>
    </row>
    <row r="186" ht="15.75" customHeight="1">
      <c r="E186" s="259"/>
      <c r="K186" s="1"/>
    </row>
    <row r="187" ht="15.75" customHeight="1">
      <c r="E187" s="259"/>
      <c r="K187" s="1"/>
    </row>
    <row r="188" ht="15.75" customHeight="1">
      <c r="E188" s="259"/>
      <c r="K188" s="1"/>
    </row>
    <row r="189" ht="15.75" customHeight="1">
      <c r="E189" s="259"/>
      <c r="K189" s="1"/>
    </row>
    <row r="190" ht="15.75" customHeight="1">
      <c r="E190" s="259"/>
      <c r="K190" s="1"/>
    </row>
    <row r="191" ht="15.75" customHeight="1">
      <c r="E191" s="259"/>
      <c r="K191" s="1"/>
    </row>
    <row r="192" ht="15.75" customHeight="1">
      <c r="E192" s="259"/>
      <c r="K192" s="1"/>
    </row>
    <row r="193" ht="15.75" customHeight="1">
      <c r="E193" s="259"/>
      <c r="K193" s="1"/>
    </row>
    <row r="194" ht="15.75" customHeight="1">
      <c r="E194" s="259"/>
      <c r="K194" s="1"/>
    </row>
    <row r="195" ht="15.75" customHeight="1">
      <c r="E195" s="259"/>
      <c r="K195" s="1"/>
    </row>
    <row r="196" ht="15.75" customHeight="1">
      <c r="E196" s="259"/>
      <c r="K196" s="1"/>
    </row>
    <row r="197" ht="15.75" customHeight="1">
      <c r="E197" s="259"/>
      <c r="K197" s="1"/>
    </row>
    <row r="198" ht="15.75" customHeight="1">
      <c r="E198" s="259"/>
      <c r="K198" s="1"/>
    </row>
    <row r="199" ht="15.75" customHeight="1">
      <c r="E199" s="259"/>
      <c r="K199" s="1"/>
    </row>
    <row r="200" ht="15.75" customHeight="1">
      <c r="E200" s="259"/>
      <c r="K200" s="1"/>
    </row>
    <row r="201" ht="15.75" customHeight="1">
      <c r="E201" s="259"/>
      <c r="K201" s="1"/>
    </row>
    <row r="202" ht="15.75" customHeight="1">
      <c r="E202" s="259"/>
      <c r="K202" s="1"/>
    </row>
    <row r="203" ht="15.75" customHeight="1">
      <c r="E203" s="259"/>
      <c r="K203" s="1"/>
    </row>
    <row r="204" ht="15.75" customHeight="1">
      <c r="E204" s="259"/>
      <c r="K204" s="1"/>
    </row>
    <row r="205" ht="15.75" customHeight="1">
      <c r="E205" s="259"/>
      <c r="K205" s="1"/>
    </row>
    <row r="206" ht="15.75" customHeight="1">
      <c r="E206" s="259"/>
      <c r="K206" s="1"/>
    </row>
    <row r="207" ht="15.75" customHeight="1">
      <c r="E207" s="259"/>
      <c r="K207" s="1"/>
    </row>
    <row r="208" ht="15.75" customHeight="1">
      <c r="E208" s="259"/>
      <c r="K208" s="1"/>
    </row>
    <row r="209" ht="15.75" customHeight="1">
      <c r="E209" s="259"/>
      <c r="K209" s="1"/>
    </row>
    <row r="210" ht="15.75" customHeight="1">
      <c r="E210" s="259"/>
      <c r="K210" s="1"/>
    </row>
    <row r="211" ht="15.75" customHeight="1">
      <c r="E211" s="259"/>
      <c r="K211" s="1"/>
    </row>
    <row r="212" ht="15.75" customHeight="1">
      <c r="E212" s="259"/>
      <c r="K212" s="1"/>
    </row>
    <row r="213" ht="15.75" customHeight="1">
      <c r="E213" s="259"/>
      <c r="K213" s="1"/>
    </row>
    <row r="214" ht="15.75" customHeight="1">
      <c r="E214" s="259"/>
      <c r="K214" s="1"/>
    </row>
    <row r="215" ht="15.75" customHeight="1">
      <c r="E215" s="259"/>
      <c r="K215" s="1"/>
    </row>
    <row r="216" ht="15.75" customHeight="1">
      <c r="E216" s="259"/>
      <c r="K216" s="1"/>
    </row>
    <row r="217" ht="15.75" customHeight="1">
      <c r="E217" s="259"/>
      <c r="K217" s="1"/>
    </row>
    <row r="218" ht="15.75" customHeight="1">
      <c r="E218" s="259"/>
      <c r="K218" s="1"/>
    </row>
    <row r="219" ht="15.75" customHeight="1">
      <c r="E219" s="259"/>
      <c r="K219" s="1"/>
    </row>
    <row r="220" ht="15.75" customHeight="1">
      <c r="E220" s="259"/>
      <c r="K220" s="1"/>
    </row>
    <row r="221" ht="15.75" customHeight="1">
      <c r="E221" s="259"/>
      <c r="K221" s="1"/>
    </row>
    <row r="222" ht="15.75" customHeight="1">
      <c r="E222" s="259"/>
      <c r="K222" s="1"/>
    </row>
    <row r="223" ht="15.75" customHeight="1">
      <c r="E223" s="259"/>
      <c r="K223" s="1"/>
    </row>
    <row r="224" ht="15.75" customHeight="1">
      <c r="E224" s="259"/>
      <c r="K224" s="1"/>
    </row>
    <row r="225" ht="15.75" customHeight="1">
      <c r="E225" s="259"/>
      <c r="K225" s="1"/>
    </row>
    <row r="226" ht="15.75" customHeight="1">
      <c r="E226" s="259"/>
      <c r="K226" s="1"/>
    </row>
    <row r="227" ht="15.75" customHeight="1">
      <c r="E227" s="259"/>
      <c r="K227" s="1"/>
    </row>
    <row r="228" ht="15.75" customHeight="1">
      <c r="E228" s="259"/>
      <c r="K228" s="1"/>
    </row>
    <row r="229" ht="15.75" customHeight="1">
      <c r="E229" s="259"/>
      <c r="K229" s="1"/>
    </row>
    <row r="230" ht="15.75" customHeight="1">
      <c r="E230" s="259"/>
      <c r="K230" s="1"/>
    </row>
    <row r="231" ht="15.75" customHeight="1">
      <c r="E231" s="259"/>
      <c r="K231" s="1"/>
    </row>
    <row r="232" ht="15.75" customHeight="1">
      <c r="E232" s="259"/>
      <c r="K232" s="1"/>
    </row>
    <row r="233" ht="15.75" customHeight="1">
      <c r="E233" s="259"/>
      <c r="K233" s="1"/>
    </row>
    <row r="234" ht="15.75" customHeight="1">
      <c r="E234" s="259"/>
      <c r="K234" s="1"/>
    </row>
    <row r="235" ht="15.75" customHeight="1">
      <c r="E235" s="259"/>
      <c r="K235" s="1"/>
    </row>
    <row r="236" ht="15.75" customHeight="1">
      <c r="E236" s="259"/>
      <c r="K236" s="1"/>
    </row>
    <row r="237" ht="15.75" customHeight="1">
      <c r="E237" s="259"/>
      <c r="K237" s="1"/>
    </row>
    <row r="238" ht="15.75" customHeight="1">
      <c r="E238" s="259"/>
      <c r="K238" s="1"/>
    </row>
    <row r="239" ht="15.75" customHeight="1">
      <c r="E239" s="259"/>
      <c r="K239" s="1"/>
    </row>
    <row r="240" ht="15.75" customHeight="1">
      <c r="E240" s="259"/>
      <c r="K240" s="1"/>
    </row>
    <row r="241" ht="15.75" customHeight="1">
      <c r="E241" s="259"/>
      <c r="K241" s="1"/>
    </row>
    <row r="242" ht="15.75" customHeight="1">
      <c r="E242" s="259"/>
      <c r="K242" s="1"/>
    </row>
    <row r="243" ht="15.75" customHeight="1">
      <c r="E243" s="259"/>
      <c r="K243" s="1"/>
    </row>
    <row r="244" ht="15.75" customHeight="1">
      <c r="E244" s="259"/>
      <c r="K244" s="1"/>
    </row>
    <row r="245" ht="15.75" customHeight="1">
      <c r="E245" s="259"/>
      <c r="K245" s="1"/>
    </row>
    <row r="246" ht="15.75" customHeight="1">
      <c r="E246" s="259"/>
      <c r="K246" s="1"/>
    </row>
    <row r="247" ht="15.75" customHeight="1">
      <c r="E247" s="259"/>
      <c r="K247" s="1"/>
    </row>
    <row r="248" ht="15.75" customHeight="1">
      <c r="E248" s="259"/>
      <c r="K248" s="1"/>
    </row>
    <row r="249" ht="15.75" customHeight="1">
      <c r="E249" s="259"/>
      <c r="K249" s="1"/>
    </row>
    <row r="250" ht="15.75" customHeight="1">
      <c r="E250" s="259"/>
      <c r="K250" s="1"/>
    </row>
    <row r="251" ht="15.75" customHeight="1">
      <c r="E251" s="259"/>
      <c r="K251" s="1"/>
    </row>
    <row r="252" ht="15.75" customHeight="1">
      <c r="E252" s="259"/>
      <c r="K252" s="1"/>
    </row>
    <row r="253" ht="15.75" customHeight="1">
      <c r="E253" s="259"/>
      <c r="K253" s="1"/>
    </row>
    <row r="254" ht="15.75" customHeight="1">
      <c r="E254" s="259"/>
      <c r="K254" s="1"/>
    </row>
    <row r="255" ht="15.75" customHeight="1">
      <c r="E255" s="259"/>
      <c r="K255" s="1"/>
    </row>
    <row r="256" ht="15.75" customHeight="1">
      <c r="E256" s="259"/>
      <c r="K256" s="1"/>
    </row>
    <row r="257" ht="15.75" customHeight="1">
      <c r="E257" s="259"/>
      <c r="K257" s="1"/>
    </row>
    <row r="258" ht="15.75" customHeight="1">
      <c r="E258" s="259"/>
      <c r="K258" s="1"/>
    </row>
    <row r="259" ht="15.75" customHeight="1">
      <c r="E259" s="259"/>
      <c r="K259" s="1"/>
    </row>
    <row r="260" ht="15.75" customHeight="1">
      <c r="E260" s="259"/>
      <c r="K260" s="1"/>
    </row>
    <row r="261" ht="15.75" customHeight="1">
      <c r="E261" s="259"/>
      <c r="K261" s="1"/>
    </row>
    <row r="262" ht="15.75" customHeight="1">
      <c r="E262" s="259"/>
      <c r="K262" s="1"/>
    </row>
    <row r="263" ht="15.75" customHeight="1">
      <c r="E263" s="259"/>
      <c r="K263" s="1"/>
    </row>
    <row r="264" ht="15.75" customHeight="1">
      <c r="E264" s="259"/>
      <c r="K264" s="1"/>
    </row>
    <row r="265" ht="15.75" customHeight="1">
      <c r="E265" s="259"/>
      <c r="K265" s="1"/>
    </row>
    <row r="266" ht="15.75" customHeight="1">
      <c r="E266" s="259"/>
      <c r="K266" s="1"/>
    </row>
    <row r="267" ht="15.75" customHeight="1">
      <c r="E267" s="259"/>
      <c r="K267" s="1"/>
    </row>
    <row r="268" ht="15.75" customHeight="1">
      <c r="E268" s="259"/>
      <c r="K268" s="1"/>
    </row>
    <row r="269" ht="15.75" customHeight="1">
      <c r="E269" s="259"/>
      <c r="K269" s="1"/>
    </row>
    <row r="270" ht="15.75" customHeight="1">
      <c r="E270" s="259"/>
      <c r="K270" s="1"/>
    </row>
    <row r="271" ht="15.75" customHeight="1">
      <c r="E271" s="259"/>
      <c r="K271" s="1"/>
    </row>
    <row r="272" ht="15.75" customHeight="1">
      <c r="E272" s="259"/>
      <c r="K272" s="1"/>
    </row>
    <row r="273" ht="15.75" customHeight="1">
      <c r="E273" s="259"/>
      <c r="K273" s="1"/>
    </row>
    <row r="274" ht="15.75" customHeight="1">
      <c r="E274" s="259"/>
      <c r="K274" s="1"/>
    </row>
    <row r="275" ht="15.75" customHeight="1">
      <c r="E275" s="259"/>
      <c r="K275" s="1"/>
    </row>
    <row r="276" ht="15.75" customHeight="1">
      <c r="E276" s="259"/>
      <c r="K276" s="1"/>
    </row>
    <row r="277" ht="15.75" customHeight="1">
      <c r="E277" s="259"/>
      <c r="K277" s="1"/>
    </row>
    <row r="278" ht="15.75" customHeight="1">
      <c r="E278" s="259"/>
      <c r="K278" s="1"/>
    </row>
    <row r="279" ht="15.75" customHeight="1">
      <c r="E279" s="259"/>
      <c r="K279" s="1"/>
    </row>
    <row r="280" ht="15.75" customHeight="1">
      <c r="E280" s="259"/>
      <c r="K280" s="1"/>
    </row>
    <row r="281" ht="15.75" customHeight="1">
      <c r="E281" s="259"/>
      <c r="K281" s="1"/>
    </row>
    <row r="282" ht="15.75" customHeight="1">
      <c r="E282" s="259"/>
      <c r="K282" s="1"/>
    </row>
    <row r="283" ht="15.75" customHeight="1">
      <c r="E283" s="259"/>
      <c r="K283" s="1"/>
    </row>
    <row r="284" ht="15.75" customHeight="1">
      <c r="E284" s="259"/>
      <c r="K284" s="1"/>
    </row>
    <row r="285" ht="15.75" customHeight="1">
      <c r="E285" s="259"/>
      <c r="K285" s="1"/>
    </row>
    <row r="286" ht="15.75" customHeight="1">
      <c r="E286" s="259"/>
      <c r="K286" s="1"/>
    </row>
    <row r="287" ht="15.75" customHeight="1">
      <c r="E287" s="259"/>
      <c r="K287" s="1"/>
    </row>
    <row r="288" ht="15.75" customHeight="1">
      <c r="E288" s="259"/>
      <c r="K288" s="1"/>
    </row>
    <row r="289" ht="15.75" customHeight="1">
      <c r="E289" s="259"/>
      <c r="K289" s="1"/>
    </row>
    <row r="290" ht="15.75" customHeight="1">
      <c r="E290" s="259"/>
      <c r="K290" s="1"/>
    </row>
    <row r="291" ht="15.75" customHeight="1">
      <c r="E291" s="259"/>
      <c r="K291" s="1"/>
    </row>
    <row r="292" ht="15.75" customHeight="1">
      <c r="E292" s="259"/>
      <c r="K292" s="1"/>
    </row>
    <row r="293" ht="15.75" customHeight="1">
      <c r="E293" s="259"/>
      <c r="K293" s="1"/>
    </row>
    <row r="294" ht="15.75" customHeight="1">
      <c r="E294" s="259"/>
      <c r="K294" s="1"/>
    </row>
    <row r="295" ht="15.75" customHeight="1">
      <c r="E295" s="259"/>
      <c r="K295" s="1"/>
    </row>
    <row r="296" ht="15.75" customHeight="1">
      <c r="E296" s="259"/>
      <c r="K296" s="1"/>
    </row>
    <row r="297" ht="15.75" customHeight="1">
      <c r="E297" s="259"/>
      <c r="K297" s="1"/>
    </row>
    <row r="298" ht="15.75" customHeight="1">
      <c r="E298" s="259"/>
      <c r="K298" s="1"/>
    </row>
    <row r="299" ht="15.75" customHeight="1">
      <c r="E299" s="259"/>
      <c r="K299" s="1"/>
    </row>
    <row r="300" ht="15.75" customHeight="1">
      <c r="E300" s="259"/>
      <c r="K300" s="1"/>
    </row>
    <row r="301" ht="15.75" customHeight="1">
      <c r="E301" s="259"/>
      <c r="K301" s="1"/>
    </row>
    <row r="302" ht="15.75" customHeight="1">
      <c r="E302" s="259"/>
      <c r="K302" s="1"/>
    </row>
    <row r="303" ht="15.75" customHeight="1">
      <c r="E303" s="259"/>
      <c r="K303" s="1"/>
    </row>
    <row r="304" ht="15.75" customHeight="1">
      <c r="E304" s="259"/>
      <c r="K304" s="1"/>
    </row>
    <row r="305" ht="15.75" customHeight="1">
      <c r="E305" s="259"/>
      <c r="K305" s="1"/>
    </row>
    <row r="306" ht="15.75" customHeight="1">
      <c r="E306" s="259"/>
      <c r="K306" s="1"/>
    </row>
    <row r="307" ht="15.75" customHeight="1">
      <c r="E307" s="259"/>
      <c r="K307" s="1"/>
    </row>
    <row r="308" ht="15.75" customHeight="1">
      <c r="E308" s="259"/>
      <c r="K308" s="1"/>
    </row>
    <row r="309" ht="15.75" customHeight="1">
      <c r="E309" s="259"/>
      <c r="K309" s="1"/>
    </row>
    <row r="310" ht="15.75" customHeight="1">
      <c r="E310" s="259"/>
      <c r="K310" s="1"/>
    </row>
    <row r="311" ht="15.75" customHeight="1">
      <c r="E311" s="259"/>
      <c r="K311" s="1"/>
    </row>
    <row r="312" ht="15.75" customHeight="1">
      <c r="E312" s="259"/>
      <c r="K312" s="1"/>
    </row>
    <row r="313" ht="15.75" customHeight="1">
      <c r="E313" s="259"/>
      <c r="K313" s="1"/>
    </row>
    <row r="314" ht="15.75" customHeight="1">
      <c r="E314" s="259"/>
      <c r="K314" s="1"/>
    </row>
    <row r="315" ht="15.75" customHeight="1">
      <c r="E315" s="259"/>
      <c r="K315" s="1"/>
    </row>
    <row r="316" ht="15.75" customHeight="1">
      <c r="E316" s="259"/>
      <c r="K316" s="1"/>
    </row>
    <row r="317" ht="15.75" customHeight="1">
      <c r="E317" s="259"/>
      <c r="K317" s="1"/>
    </row>
    <row r="318" ht="15.75" customHeight="1">
      <c r="E318" s="259"/>
      <c r="K318" s="1"/>
    </row>
    <row r="319" ht="15.75" customHeight="1">
      <c r="E319" s="259"/>
      <c r="K319" s="1"/>
    </row>
    <row r="320" ht="15.75" customHeight="1">
      <c r="E320" s="259"/>
      <c r="K320" s="1"/>
    </row>
    <row r="321" ht="15.75" customHeight="1">
      <c r="E321" s="259"/>
      <c r="K321" s="1"/>
    </row>
    <row r="322" ht="15.75" customHeight="1">
      <c r="E322" s="259"/>
      <c r="K322" s="1"/>
    </row>
    <row r="323" ht="15.75" customHeight="1">
      <c r="E323" s="259"/>
      <c r="K323" s="1"/>
    </row>
    <row r="324" ht="15.75" customHeight="1">
      <c r="E324" s="259"/>
      <c r="K324" s="1"/>
    </row>
    <row r="325" ht="15.75" customHeight="1">
      <c r="E325" s="259"/>
      <c r="K325" s="1"/>
    </row>
    <row r="326" ht="15.75" customHeight="1">
      <c r="E326" s="259"/>
      <c r="K326" s="1"/>
    </row>
    <row r="327" ht="15.75" customHeight="1">
      <c r="E327" s="259"/>
      <c r="K327" s="1"/>
    </row>
    <row r="328" ht="15.75" customHeight="1">
      <c r="E328" s="259"/>
      <c r="K328" s="1"/>
    </row>
    <row r="329" ht="15.75" customHeight="1">
      <c r="E329" s="259"/>
      <c r="K329" s="1"/>
    </row>
    <row r="330" ht="15.75" customHeight="1">
      <c r="E330" s="259"/>
      <c r="K330" s="1"/>
    </row>
    <row r="331" ht="15.75" customHeight="1">
      <c r="E331" s="259"/>
      <c r="K331" s="1"/>
    </row>
    <row r="332" ht="15.75" customHeight="1">
      <c r="E332" s="259"/>
      <c r="K332" s="1"/>
    </row>
    <row r="333" ht="15.75" customHeight="1">
      <c r="E333" s="259"/>
      <c r="K333" s="1"/>
    </row>
    <row r="334" ht="15.75" customHeight="1">
      <c r="E334" s="259"/>
      <c r="K334" s="1"/>
    </row>
    <row r="335" ht="15.75" customHeight="1">
      <c r="E335" s="259"/>
      <c r="K335" s="1"/>
    </row>
    <row r="336" ht="15.75" customHeight="1">
      <c r="E336" s="259"/>
      <c r="K336" s="1"/>
    </row>
    <row r="337" ht="15.75" customHeight="1">
      <c r="E337" s="259"/>
      <c r="K337" s="1"/>
    </row>
    <row r="338" ht="15.75" customHeight="1">
      <c r="E338" s="259"/>
      <c r="K338" s="1"/>
    </row>
    <row r="339" ht="15.75" customHeight="1">
      <c r="E339" s="259"/>
      <c r="K339" s="1"/>
    </row>
    <row r="340" ht="15.75" customHeight="1">
      <c r="E340" s="259"/>
      <c r="K340" s="1"/>
    </row>
    <row r="341" ht="15.75" customHeight="1">
      <c r="E341" s="259"/>
      <c r="K341" s="1"/>
    </row>
    <row r="342" ht="15.75" customHeight="1">
      <c r="E342" s="259"/>
      <c r="K342" s="1"/>
    </row>
    <row r="343" ht="15.75" customHeight="1">
      <c r="E343" s="259"/>
      <c r="K343" s="1"/>
    </row>
    <row r="344" ht="15.75" customHeight="1">
      <c r="E344" s="259"/>
      <c r="K344" s="1"/>
    </row>
    <row r="345" ht="15.75" customHeight="1">
      <c r="E345" s="259"/>
      <c r="K345" s="1"/>
    </row>
    <row r="346" ht="15.75" customHeight="1">
      <c r="E346" s="259"/>
      <c r="K346" s="1"/>
    </row>
    <row r="347" ht="15.75" customHeight="1">
      <c r="E347" s="259"/>
      <c r="K347" s="1"/>
    </row>
    <row r="348" ht="15.75" customHeight="1">
      <c r="E348" s="259"/>
      <c r="K348" s="1"/>
    </row>
    <row r="349" ht="15.75" customHeight="1">
      <c r="E349" s="259"/>
      <c r="K349" s="1"/>
    </row>
    <row r="350" ht="15.75" customHeight="1">
      <c r="E350" s="259"/>
      <c r="K350" s="1"/>
    </row>
    <row r="351" ht="15.75" customHeight="1">
      <c r="E351" s="259"/>
      <c r="K351" s="1"/>
    </row>
    <row r="352" ht="15.75" customHeight="1">
      <c r="E352" s="259"/>
      <c r="K352" s="1"/>
    </row>
    <row r="353" ht="15.75" customHeight="1">
      <c r="E353" s="259"/>
      <c r="K353" s="1"/>
    </row>
    <row r="354" ht="15.75" customHeight="1">
      <c r="E354" s="259"/>
      <c r="K354" s="1"/>
    </row>
    <row r="355" ht="15.75" customHeight="1">
      <c r="E355" s="259"/>
      <c r="K355" s="1"/>
    </row>
    <row r="356" ht="15.75" customHeight="1">
      <c r="E356" s="259"/>
      <c r="K356" s="1"/>
    </row>
    <row r="357" ht="15.75" customHeight="1">
      <c r="E357" s="259"/>
      <c r="K357" s="1"/>
    </row>
    <row r="358" ht="15.75" customHeight="1">
      <c r="E358" s="259"/>
      <c r="K358" s="1"/>
    </row>
    <row r="359" ht="15.75" customHeight="1">
      <c r="E359" s="259"/>
      <c r="K359" s="1"/>
    </row>
    <row r="360" ht="15.75" customHeight="1">
      <c r="E360" s="259"/>
      <c r="K360" s="1"/>
    </row>
    <row r="361" ht="15.75" customHeight="1">
      <c r="E361" s="259"/>
      <c r="K361" s="1"/>
    </row>
    <row r="362" ht="15.75" customHeight="1">
      <c r="E362" s="259"/>
      <c r="K362" s="1"/>
    </row>
    <row r="363" ht="15.75" customHeight="1">
      <c r="E363" s="259"/>
      <c r="K363" s="1"/>
    </row>
    <row r="364" ht="15.75" customHeight="1">
      <c r="E364" s="259"/>
      <c r="K364" s="1"/>
    </row>
    <row r="365" ht="15.75" customHeight="1">
      <c r="E365" s="259"/>
      <c r="K365" s="1"/>
    </row>
    <row r="366" ht="15.75" customHeight="1">
      <c r="E366" s="259"/>
      <c r="K366" s="1"/>
    </row>
    <row r="367" ht="15.75" customHeight="1">
      <c r="E367" s="259"/>
      <c r="K367" s="1"/>
    </row>
    <row r="368" ht="15.75" customHeight="1">
      <c r="E368" s="259"/>
      <c r="K368" s="1"/>
    </row>
    <row r="369" ht="15.75" customHeight="1">
      <c r="E369" s="259"/>
      <c r="K369" s="1"/>
    </row>
    <row r="370" ht="15.75" customHeight="1">
      <c r="E370" s="259"/>
      <c r="K370" s="1"/>
    </row>
    <row r="371" ht="15.75" customHeight="1">
      <c r="E371" s="259"/>
      <c r="K371" s="1"/>
    </row>
    <row r="372" ht="15.75" customHeight="1">
      <c r="E372" s="259"/>
      <c r="K372" s="1"/>
    </row>
    <row r="373" ht="15.75" customHeight="1">
      <c r="E373" s="259"/>
      <c r="K373" s="1"/>
    </row>
    <row r="374" ht="15.75" customHeight="1">
      <c r="E374" s="259"/>
      <c r="K374" s="1"/>
    </row>
    <row r="375" ht="15.75" customHeight="1">
      <c r="E375" s="259"/>
      <c r="K375" s="1"/>
    </row>
    <row r="376" ht="15.75" customHeight="1">
      <c r="E376" s="259"/>
      <c r="K376" s="1"/>
    </row>
    <row r="377" ht="15.75" customHeight="1">
      <c r="E377" s="259"/>
      <c r="K377" s="1"/>
    </row>
    <row r="378" ht="15.75" customHeight="1">
      <c r="E378" s="259"/>
      <c r="K378" s="1"/>
    </row>
    <row r="379" ht="15.75" customHeight="1">
      <c r="E379" s="259"/>
      <c r="K379" s="1"/>
    </row>
    <row r="380" ht="15.75" customHeight="1">
      <c r="E380" s="259"/>
      <c r="K380" s="1"/>
    </row>
    <row r="381" ht="15.75" customHeight="1">
      <c r="E381" s="259"/>
      <c r="K381" s="1"/>
    </row>
    <row r="382" ht="15.75" customHeight="1">
      <c r="E382" s="259"/>
      <c r="K382" s="1"/>
    </row>
    <row r="383" ht="15.75" customHeight="1">
      <c r="E383" s="259"/>
      <c r="K383" s="1"/>
    </row>
    <row r="384" ht="15.75" customHeight="1">
      <c r="E384" s="259"/>
      <c r="K384" s="1"/>
    </row>
    <row r="385" ht="15.75" customHeight="1">
      <c r="E385" s="259"/>
      <c r="K385" s="1"/>
    </row>
    <row r="386" ht="15.75" customHeight="1">
      <c r="E386" s="259"/>
      <c r="K386" s="1"/>
    </row>
    <row r="387" ht="15.75" customHeight="1">
      <c r="E387" s="259"/>
      <c r="K387" s="1"/>
    </row>
    <row r="388" ht="15.75" customHeight="1">
      <c r="E388" s="259"/>
      <c r="K388" s="1"/>
    </row>
    <row r="389" ht="15.75" customHeight="1">
      <c r="E389" s="259"/>
      <c r="K389" s="1"/>
    </row>
    <row r="390" ht="15.75" customHeight="1">
      <c r="E390" s="259"/>
      <c r="K390" s="1"/>
    </row>
    <row r="391" ht="15.75" customHeight="1">
      <c r="E391" s="259"/>
      <c r="K391" s="1"/>
    </row>
    <row r="392" ht="15.75" customHeight="1">
      <c r="E392" s="259"/>
      <c r="K392" s="1"/>
    </row>
    <row r="393" ht="15.75" customHeight="1">
      <c r="E393" s="259"/>
      <c r="K393" s="1"/>
    </row>
    <row r="394" ht="15.75" customHeight="1">
      <c r="E394" s="259"/>
      <c r="K394" s="1"/>
    </row>
    <row r="395" ht="15.75" customHeight="1">
      <c r="E395" s="259"/>
      <c r="K395" s="1"/>
    </row>
    <row r="396" ht="15.75" customHeight="1">
      <c r="E396" s="259"/>
      <c r="K396" s="1"/>
    </row>
    <row r="397" ht="15.75" customHeight="1">
      <c r="E397" s="259"/>
      <c r="K397" s="1"/>
    </row>
    <row r="398" ht="15.75" customHeight="1">
      <c r="E398" s="259"/>
      <c r="K398" s="1"/>
    </row>
    <row r="399" ht="15.75" customHeight="1">
      <c r="E399" s="259"/>
      <c r="K399" s="1"/>
    </row>
    <row r="400" ht="15.75" customHeight="1">
      <c r="E400" s="259"/>
      <c r="K400" s="1"/>
    </row>
    <row r="401" ht="15.75" customHeight="1">
      <c r="E401" s="259"/>
      <c r="K401" s="1"/>
    </row>
    <row r="402" ht="15.75" customHeight="1">
      <c r="E402" s="259"/>
      <c r="K402" s="1"/>
    </row>
    <row r="403" ht="15.75" customHeight="1">
      <c r="E403" s="259"/>
      <c r="K403" s="1"/>
    </row>
    <row r="404" ht="15.75" customHeight="1">
      <c r="E404" s="259"/>
      <c r="K404" s="1"/>
    </row>
    <row r="405" ht="15.75" customHeight="1">
      <c r="E405" s="259"/>
      <c r="K405" s="1"/>
    </row>
    <row r="406" ht="15.75" customHeight="1">
      <c r="E406" s="259"/>
      <c r="K406" s="1"/>
    </row>
    <row r="407" ht="15.75" customHeight="1">
      <c r="E407" s="259"/>
      <c r="K407" s="1"/>
    </row>
    <row r="408" ht="15.75" customHeight="1">
      <c r="E408" s="259"/>
      <c r="K408" s="1"/>
    </row>
    <row r="409" ht="15.75" customHeight="1">
      <c r="E409" s="259"/>
      <c r="K409" s="1"/>
    </row>
    <row r="410" ht="15.75" customHeight="1">
      <c r="E410" s="259"/>
      <c r="K410" s="1"/>
    </row>
    <row r="411" ht="15.75" customHeight="1">
      <c r="E411" s="259"/>
      <c r="K411" s="1"/>
    </row>
    <row r="412" ht="15.75" customHeight="1">
      <c r="E412" s="259"/>
      <c r="K412" s="1"/>
    </row>
    <row r="413" ht="15.75" customHeight="1">
      <c r="E413" s="259"/>
      <c r="K413" s="1"/>
    </row>
    <row r="414" ht="15.75" customHeight="1">
      <c r="E414" s="259"/>
      <c r="K414" s="1"/>
    </row>
    <row r="415" ht="15.75" customHeight="1">
      <c r="E415" s="259"/>
      <c r="K415" s="1"/>
    </row>
    <row r="416" ht="15.75" customHeight="1">
      <c r="E416" s="259"/>
      <c r="K416" s="1"/>
    </row>
    <row r="417" ht="15.75" customHeight="1">
      <c r="E417" s="259"/>
      <c r="K417" s="1"/>
    </row>
    <row r="418" ht="15.75" customHeight="1">
      <c r="E418" s="259"/>
      <c r="K418" s="1"/>
    </row>
    <row r="419" ht="15.75" customHeight="1">
      <c r="E419" s="259"/>
      <c r="K419" s="1"/>
    </row>
    <row r="420" ht="15.75" customHeight="1">
      <c r="E420" s="259"/>
      <c r="K420" s="1"/>
    </row>
    <row r="421" ht="15.75" customHeight="1">
      <c r="E421" s="259"/>
      <c r="K421" s="1"/>
    </row>
    <row r="422" ht="15.75" customHeight="1">
      <c r="E422" s="259"/>
      <c r="K422" s="1"/>
    </row>
    <row r="423" ht="15.75" customHeight="1">
      <c r="E423" s="259"/>
      <c r="K423" s="1"/>
    </row>
    <row r="424" ht="15.75" customHeight="1">
      <c r="E424" s="259"/>
      <c r="K424" s="1"/>
    </row>
    <row r="425" ht="15.75" customHeight="1">
      <c r="E425" s="259"/>
      <c r="K425" s="1"/>
    </row>
    <row r="426" ht="15.75" customHeight="1">
      <c r="E426" s="259"/>
      <c r="K426" s="1"/>
    </row>
    <row r="427" ht="15.75" customHeight="1">
      <c r="E427" s="259"/>
      <c r="K427" s="1"/>
    </row>
    <row r="428" ht="15.75" customHeight="1">
      <c r="E428" s="259"/>
      <c r="K428" s="1"/>
    </row>
    <row r="429" ht="15.75" customHeight="1">
      <c r="E429" s="259"/>
      <c r="K429" s="1"/>
    </row>
    <row r="430" ht="15.75" customHeight="1">
      <c r="E430" s="259"/>
      <c r="K430" s="1"/>
    </row>
    <row r="431" ht="15.75" customHeight="1">
      <c r="E431" s="259"/>
      <c r="K431" s="1"/>
    </row>
    <row r="432" ht="15.75" customHeight="1">
      <c r="E432" s="259"/>
      <c r="K432" s="1"/>
    </row>
    <row r="433" ht="15.75" customHeight="1">
      <c r="E433" s="259"/>
      <c r="K433" s="1"/>
    </row>
    <row r="434" ht="15.75" customHeight="1">
      <c r="E434" s="259"/>
      <c r="K434" s="1"/>
    </row>
    <row r="435" ht="15.75" customHeight="1">
      <c r="E435" s="259"/>
      <c r="K435" s="1"/>
    </row>
    <row r="436" ht="15.75" customHeight="1">
      <c r="E436" s="259"/>
      <c r="K436" s="1"/>
    </row>
    <row r="437" ht="15.75" customHeight="1">
      <c r="E437" s="259"/>
      <c r="K437" s="1"/>
    </row>
    <row r="438" ht="15.75" customHeight="1">
      <c r="E438" s="259"/>
      <c r="K438" s="1"/>
    </row>
    <row r="439" ht="15.75" customHeight="1">
      <c r="E439" s="259"/>
      <c r="K439" s="1"/>
    </row>
    <row r="440" ht="15.75" customHeight="1">
      <c r="E440" s="259"/>
      <c r="K440" s="1"/>
    </row>
    <row r="441" ht="15.75" customHeight="1">
      <c r="E441" s="259"/>
      <c r="K441" s="1"/>
    </row>
    <row r="442" ht="15.75" customHeight="1">
      <c r="E442" s="259"/>
      <c r="K442" s="1"/>
    </row>
    <row r="443" ht="15.75" customHeight="1">
      <c r="E443" s="259"/>
      <c r="K443" s="1"/>
    </row>
    <row r="444" ht="15.75" customHeight="1">
      <c r="E444" s="259"/>
      <c r="K444" s="1"/>
    </row>
    <row r="445" ht="15.75" customHeight="1">
      <c r="E445" s="259"/>
      <c r="K445" s="1"/>
    </row>
    <row r="446" ht="15.75" customHeight="1">
      <c r="E446" s="259"/>
      <c r="K446" s="1"/>
    </row>
    <row r="447" ht="15.75" customHeight="1">
      <c r="E447" s="259"/>
      <c r="K447" s="1"/>
    </row>
    <row r="448" ht="15.75" customHeight="1">
      <c r="E448" s="259"/>
      <c r="K448" s="1"/>
    </row>
    <row r="449" ht="15.75" customHeight="1">
      <c r="E449" s="259"/>
      <c r="K449" s="1"/>
    </row>
    <row r="450" ht="15.75" customHeight="1">
      <c r="E450" s="259"/>
      <c r="K450" s="1"/>
    </row>
    <row r="451" ht="15.75" customHeight="1">
      <c r="E451" s="259"/>
      <c r="K451" s="1"/>
    </row>
    <row r="452" ht="15.75" customHeight="1">
      <c r="E452" s="259"/>
      <c r="K452" s="1"/>
    </row>
    <row r="453" ht="15.75" customHeight="1">
      <c r="E453" s="259"/>
      <c r="K453" s="1"/>
    </row>
    <row r="454" ht="15.75" customHeight="1">
      <c r="E454" s="259"/>
      <c r="K454" s="1"/>
    </row>
    <row r="455" ht="15.75" customHeight="1">
      <c r="E455" s="259"/>
      <c r="K455" s="1"/>
    </row>
    <row r="456" ht="15.75" customHeight="1">
      <c r="E456" s="259"/>
      <c r="K456" s="1"/>
    </row>
    <row r="457" ht="15.75" customHeight="1">
      <c r="E457" s="259"/>
      <c r="K457" s="1"/>
    </row>
    <row r="458" ht="15.75" customHeight="1">
      <c r="E458" s="259"/>
      <c r="K458" s="1"/>
    </row>
    <row r="459" ht="15.75" customHeight="1">
      <c r="E459" s="259"/>
      <c r="K459" s="1"/>
    </row>
    <row r="460" ht="15.75" customHeight="1">
      <c r="E460" s="259"/>
      <c r="K460" s="1"/>
    </row>
    <row r="461" ht="15.75" customHeight="1">
      <c r="E461" s="259"/>
      <c r="K461" s="1"/>
    </row>
    <row r="462" ht="15.75" customHeight="1">
      <c r="E462" s="259"/>
      <c r="K462" s="1"/>
    </row>
    <row r="463" ht="15.75" customHeight="1">
      <c r="E463" s="259"/>
      <c r="K463" s="1"/>
    </row>
    <row r="464" ht="15.75" customHeight="1">
      <c r="E464" s="259"/>
      <c r="K464" s="1"/>
    </row>
    <row r="465" ht="15.75" customHeight="1">
      <c r="E465" s="259"/>
      <c r="K465" s="1"/>
    </row>
    <row r="466" ht="15.75" customHeight="1">
      <c r="E466" s="259"/>
      <c r="K466" s="1"/>
    </row>
    <row r="467" ht="15.75" customHeight="1">
      <c r="E467" s="259"/>
      <c r="K467" s="1"/>
    </row>
    <row r="468" ht="15.75" customHeight="1">
      <c r="E468" s="259"/>
      <c r="K468" s="1"/>
    </row>
    <row r="469" ht="15.75" customHeight="1">
      <c r="E469" s="259"/>
      <c r="K469" s="1"/>
    </row>
    <row r="470" ht="15.75" customHeight="1">
      <c r="E470" s="259"/>
      <c r="K470" s="1"/>
    </row>
    <row r="471" ht="15.75" customHeight="1">
      <c r="E471" s="259"/>
      <c r="K471" s="1"/>
    </row>
    <row r="472" ht="15.75" customHeight="1">
      <c r="E472" s="259"/>
      <c r="K472" s="1"/>
    </row>
    <row r="473" ht="15.75" customHeight="1">
      <c r="E473" s="259"/>
      <c r="K473" s="1"/>
    </row>
    <row r="474" ht="15.75" customHeight="1">
      <c r="E474" s="259"/>
      <c r="K474" s="1"/>
    </row>
    <row r="475" ht="15.75" customHeight="1">
      <c r="E475" s="259"/>
      <c r="K475" s="1"/>
    </row>
    <row r="476" ht="15.75" customHeight="1">
      <c r="E476" s="259"/>
      <c r="K476" s="1"/>
    </row>
    <row r="477" ht="15.75" customHeight="1">
      <c r="E477" s="259"/>
      <c r="K477" s="1"/>
    </row>
    <row r="478" ht="15.75" customHeight="1">
      <c r="E478" s="259"/>
      <c r="K478" s="1"/>
    </row>
    <row r="479" ht="15.75" customHeight="1">
      <c r="E479" s="259"/>
      <c r="K479" s="1"/>
    </row>
    <row r="480" ht="15.75" customHeight="1">
      <c r="E480" s="259"/>
      <c r="K480" s="1"/>
    </row>
    <row r="481" ht="15.75" customHeight="1">
      <c r="E481" s="259"/>
      <c r="K481" s="1"/>
    </row>
    <row r="482" ht="15.75" customHeight="1">
      <c r="E482" s="259"/>
      <c r="K482" s="1"/>
    </row>
    <row r="483" ht="15.75" customHeight="1">
      <c r="E483" s="259"/>
      <c r="K483" s="1"/>
    </row>
    <row r="484" ht="15.75" customHeight="1">
      <c r="E484" s="259"/>
      <c r="K484" s="1"/>
    </row>
    <row r="485" ht="15.75" customHeight="1">
      <c r="E485" s="259"/>
      <c r="K485" s="1"/>
    </row>
    <row r="486" ht="15.75" customHeight="1">
      <c r="E486" s="259"/>
      <c r="K486" s="1"/>
    </row>
    <row r="487" ht="15.75" customHeight="1">
      <c r="E487" s="259"/>
      <c r="K487" s="1"/>
    </row>
    <row r="488" ht="15.75" customHeight="1">
      <c r="E488" s="259"/>
      <c r="K488" s="1"/>
    </row>
    <row r="489" ht="15.75" customHeight="1">
      <c r="E489" s="259"/>
      <c r="K489" s="1"/>
    </row>
    <row r="490" ht="15.75" customHeight="1">
      <c r="E490" s="259"/>
      <c r="K490" s="1"/>
    </row>
    <row r="491" ht="15.75" customHeight="1">
      <c r="E491" s="259"/>
      <c r="K491" s="1"/>
    </row>
    <row r="492" ht="15.75" customHeight="1">
      <c r="E492" s="259"/>
      <c r="K492" s="1"/>
    </row>
    <row r="493" ht="15.75" customHeight="1">
      <c r="E493" s="259"/>
      <c r="K493" s="1"/>
    </row>
    <row r="494" ht="15.75" customHeight="1">
      <c r="E494" s="259"/>
      <c r="K494" s="1"/>
    </row>
    <row r="495" ht="15.75" customHeight="1">
      <c r="E495" s="259"/>
      <c r="K495" s="1"/>
    </row>
    <row r="496" ht="15.75" customHeight="1">
      <c r="E496" s="259"/>
      <c r="K496" s="1"/>
    </row>
    <row r="497" ht="15.75" customHeight="1">
      <c r="E497" s="259"/>
      <c r="K497" s="1"/>
    </row>
    <row r="498" ht="15.75" customHeight="1">
      <c r="E498" s="259"/>
      <c r="K498" s="1"/>
    </row>
    <row r="499" ht="15.75" customHeight="1">
      <c r="E499" s="259"/>
      <c r="K499" s="1"/>
    </row>
    <row r="500" ht="15.75" customHeight="1">
      <c r="E500" s="259"/>
      <c r="K500" s="1"/>
    </row>
    <row r="501" ht="15.75" customHeight="1">
      <c r="E501" s="259"/>
      <c r="K501" s="1"/>
    </row>
    <row r="502" ht="15.75" customHeight="1">
      <c r="E502" s="259"/>
      <c r="K502" s="1"/>
    </row>
    <row r="503" ht="15.75" customHeight="1">
      <c r="E503" s="259"/>
      <c r="K503" s="1"/>
    </row>
    <row r="504" ht="15.75" customHeight="1">
      <c r="E504" s="259"/>
      <c r="K504" s="1"/>
    </row>
    <row r="505" ht="15.75" customHeight="1">
      <c r="E505" s="259"/>
      <c r="K505" s="1"/>
    </row>
    <row r="506" ht="15.75" customHeight="1">
      <c r="E506" s="259"/>
      <c r="K506" s="1"/>
    </row>
    <row r="507" ht="15.75" customHeight="1">
      <c r="E507" s="259"/>
      <c r="K507" s="1"/>
    </row>
    <row r="508" ht="15.75" customHeight="1">
      <c r="E508" s="259"/>
      <c r="K508" s="1"/>
    </row>
    <row r="509" ht="15.75" customHeight="1">
      <c r="E509" s="259"/>
      <c r="K509" s="1"/>
    </row>
    <row r="510" ht="15.75" customHeight="1">
      <c r="E510" s="259"/>
      <c r="K510" s="1"/>
    </row>
    <row r="511" ht="15.75" customHeight="1">
      <c r="E511" s="259"/>
      <c r="K511" s="1"/>
    </row>
    <row r="512" ht="15.75" customHeight="1">
      <c r="E512" s="259"/>
      <c r="K512" s="1"/>
    </row>
    <row r="513" ht="15.75" customHeight="1">
      <c r="E513" s="259"/>
      <c r="K513" s="1"/>
    </row>
    <row r="514" ht="15.75" customHeight="1">
      <c r="E514" s="259"/>
      <c r="K514" s="1"/>
    </row>
    <row r="515" ht="15.75" customHeight="1">
      <c r="E515" s="259"/>
      <c r="K515" s="1"/>
    </row>
    <row r="516" ht="15.75" customHeight="1">
      <c r="E516" s="259"/>
      <c r="K516" s="1"/>
    </row>
    <row r="517" ht="15.75" customHeight="1">
      <c r="E517" s="259"/>
      <c r="K517" s="1"/>
    </row>
    <row r="518" ht="15.75" customHeight="1">
      <c r="E518" s="259"/>
      <c r="K518" s="1"/>
    </row>
    <row r="519" ht="15.75" customHeight="1">
      <c r="E519" s="259"/>
      <c r="K519" s="1"/>
    </row>
    <row r="520" ht="15.75" customHeight="1">
      <c r="E520" s="259"/>
      <c r="K520" s="1"/>
    </row>
    <row r="521" ht="15.75" customHeight="1">
      <c r="E521" s="259"/>
      <c r="K521" s="1"/>
    </row>
    <row r="522" ht="15.75" customHeight="1">
      <c r="E522" s="259"/>
      <c r="K522" s="1"/>
    </row>
    <row r="523" ht="15.75" customHeight="1">
      <c r="E523" s="259"/>
      <c r="K523" s="1"/>
    </row>
    <row r="524" ht="15.75" customHeight="1">
      <c r="E524" s="259"/>
      <c r="K524" s="1"/>
    </row>
    <row r="525" ht="15.75" customHeight="1">
      <c r="E525" s="259"/>
      <c r="K525" s="1"/>
    </row>
    <row r="526" ht="15.75" customHeight="1">
      <c r="E526" s="259"/>
      <c r="K526" s="1"/>
    </row>
    <row r="527" ht="15.75" customHeight="1">
      <c r="E527" s="259"/>
      <c r="K527" s="1"/>
    </row>
    <row r="528" ht="15.75" customHeight="1">
      <c r="E528" s="259"/>
      <c r="K528" s="1"/>
    </row>
    <row r="529" ht="15.75" customHeight="1">
      <c r="E529" s="259"/>
      <c r="K529" s="1"/>
    </row>
    <row r="530" ht="15.75" customHeight="1">
      <c r="E530" s="259"/>
      <c r="K530" s="1"/>
    </row>
    <row r="531" ht="15.75" customHeight="1">
      <c r="E531" s="259"/>
      <c r="K531" s="1"/>
    </row>
    <row r="532" ht="15.75" customHeight="1">
      <c r="E532" s="259"/>
      <c r="K532" s="1"/>
    </row>
    <row r="533" ht="15.75" customHeight="1">
      <c r="E533" s="259"/>
      <c r="K533" s="1"/>
    </row>
    <row r="534" ht="15.75" customHeight="1">
      <c r="E534" s="259"/>
      <c r="K534" s="1"/>
    </row>
    <row r="535" ht="15.75" customHeight="1">
      <c r="E535" s="259"/>
      <c r="K535" s="1"/>
    </row>
    <row r="536" ht="15.75" customHeight="1">
      <c r="E536" s="259"/>
      <c r="K536" s="1"/>
    </row>
    <row r="537" ht="15.75" customHeight="1">
      <c r="E537" s="259"/>
      <c r="K537" s="1"/>
    </row>
    <row r="538" ht="15.75" customHeight="1">
      <c r="E538" s="259"/>
      <c r="K538" s="1"/>
    </row>
    <row r="539" ht="15.75" customHeight="1">
      <c r="E539" s="259"/>
      <c r="K539" s="1"/>
    </row>
    <row r="540" ht="15.75" customHeight="1">
      <c r="E540" s="259"/>
      <c r="K540" s="1"/>
    </row>
    <row r="541" ht="15.75" customHeight="1">
      <c r="E541" s="259"/>
      <c r="K541" s="1"/>
    </row>
    <row r="542" ht="15.75" customHeight="1">
      <c r="E542" s="259"/>
      <c r="K542" s="1"/>
    </row>
    <row r="543" ht="15.75" customHeight="1">
      <c r="E543" s="259"/>
      <c r="K543" s="1"/>
    </row>
    <row r="544" ht="15.75" customHeight="1">
      <c r="E544" s="259"/>
      <c r="K544" s="1"/>
    </row>
    <row r="545" ht="15.75" customHeight="1">
      <c r="E545" s="259"/>
      <c r="K545" s="1"/>
    </row>
    <row r="546" ht="15.75" customHeight="1">
      <c r="E546" s="259"/>
      <c r="K546" s="1"/>
    </row>
    <row r="547" ht="15.75" customHeight="1">
      <c r="E547" s="259"/>
      <c r="K547" s="1"/>
    </row>
    <row r="548" ht="15.75" customHeight="1">
      <c r="E548" s="259"/>
      <c r="K548" s="1"/>
    </row>
    <row r="549" ht="15.75" customHeight="1">
      <c r="E549" s="259"/>
      <c r="K549" s="1"/>
    </row>
    <row r="550" ht="15.75" customHeight="1">
      <c r="E550" s="259"/>
      <c r="K550" s="1"/>
    </row>
    <row r="551" ht="15.75" customHeight="1">
      <c r="E551" s="259"/>
      <c r="K551" s="1"/>
    </row>
    <row r="552" ht="15.75" customHeight="1">
      <c r="E552" s="259"/>
      <c r="K552" s="1"/>
    </row>
    <row r="553" ht="15.75" customHeight="1">
      <c r="E553" s="259"/>
      <c r="K553" s="1"/>
    </row>
    <row r="554" ht="15.75" customHeight="1">
      <c r="E554" s="259"/>
      <c r="K554" s="1"/>
    </row>
    <row r="555" ht="15.75" customHeight="1">
      <c r="E555" s="259"/>
      <c r="K555" s="1"/>
    </row>
    <row r="556" ht="15.75" customHeight="1">
      <c r="E556" s="259"/>
      <c r="K556" s="1"/>
    </row>
    <row r="557" ht="15.75" customHeight="1">
      <c r="E557" s="259"/>
      <c r="K557" s="1"/>
    </row>
    <row r="558" ht="15.75" customHeight="1">
      <c r="E558" s="259"/>
      <c r="K558" s="1"/>
    </row>
    <row r="559" ht="15.75" customHeight="1">
      <c r="E559" s="259"/>
      <c r="K559" s="1"/>
    </row>
    <row r="560" ht="15.75" customHeight="1">
      <c r="E560" s="259"/>
      <c r="K560" s="1"/>
    </row>
    <row r="561" ht="15.75" customHeight="1">
      <c r="E561" s="259"/>
      <c r="K561" s="1"/>
    </row>
    <row r="562" ht="15.75" customHeight="1">
      <c r="E562" s="259"/>
      <c r="K562" s="1"/>
    </row>
    <row r="563" ht="15.75" customHeight="1">
      <c r="E563" s="259"/>
      <c r="K563" s="1"/>
    </row>
    <row r="564" ht="15.75" customHeight="1">
      <c r="E564" s="259"/>
      <c r="K564" s="1"/>
    </row>
    <row r="565" ht="15.75" customHeight="1">
      <c r="E565" s="259"/>
      <c r="K565" s="1"/>
    </row>
    <row r="566" ht="15.75" customHeight="1">
      <c r="E566" s="259"/>
      <c r="K566" s="1"/>
    </row>
    <row r="567" ht="15.75" customHeight="1">
      <c r="E567" s="259"/>
      <c r="K567" s="1"/>
    </row>
    <row r="568" ht="15.75" customHeight="1">
      <c r="E568" s="259"/>
      <c r="K568" s="1"/>
    </row>
    <row r="569" ht="15.75" customHeight="1">
      <c r="E569" s="259"/>
      <c r="K569" s="1"/>
    </row>
    <row r="570" ht="15.75" customHeight="1">
      <c r="E570" s="259"/>
      <c r="K570" s="1"/>
    </row>
    <row r="571" ht="15.75" customHeight="1">
      <c r="E571" s="259"/>
      <c r="K571" s="1"/>
    </row>
    <row r="572" ht="15.75" customHeight="1">
      <c r="E572" s="259"/>
      <c r="K572" s="1"/>
    </row>
    <row r="573" ht="15.75" customHeight="1">
      <c r="E573" s="259"/>
      <c r="K573" s="1"/>
    </row>
    <row r="574" ht="15.75" customHeight="1">
      <c r="E574" s="259"/>
      <c r="K574" s="1"/>
    </row>
    <row r="575" ht="15.75" customHeight="1">
      <c r="E575" s="259"/>
      <c r="K575" s="1"/>
    </row>
    <row r="576" ht="15.75" customHeight="1">
      <c r="E576" s="259"/>
      <c r="K576" s="1"/>
    </row>
    <row r="577" ht="15.75" customHeight="1">
      <c r="E577" s="259"/>
      <c r="K577" s="1"/>
    </row>
    <row r="578" ht="15.75" customHeight="1">
      <c r="E578" s="259"/>
      <c r="K578" s="1"/>
    </row>
    <row r="579" ht="15.75" customHeight="1">
      <c r="E579" s="259"/>
      <c r="K579" s="1"/>
    </row>
    <row r="580" ht="15.75" customHeight="1">
      <c r="E580" s="259"/>
      <c r="K580" s="1"/>
    </row>
    <row r="581" ht="15.75" customHeight="1">
      <c r="E581" s="259"/>
      <c r="K581" s="1"/>
    </row>
    <row r="582" ht="15.75" customHeight="1">
      <c r="E582" s="259"/>
      <c r="K582" s="1"/>
    </row>
    <row r="583" ht="15.75" customHeight="1">
      <c r="E583" s="259"/>
      <c r="K583" s="1"/>
    </row>
    <row r="584" ht="15.75" customHeight="1">
      <c r="E584" s="259"/>
      <c r="K584" s="1"/>
    </row>
    <row r="585" ht="15.75" customHeight="1">
      <c r="E585" s="259"/>
      <c r="K585" s="1"/>
    </row>
    <row r="586" ht="15.75" customHeight="1">
      <c r="E586" s="259"/>
      <c r="K586" s="1"/>
    </row>
    <row r="587" ht="15.75" customHeight="1">
      <c r="E587" s="259"/>
      <c r="K587" s="1"/>
    </row>
    <row r="588" ht="15.75" customHeight="1">
      <c r="E588" s="259"/>
      <c r="K588" s="1"/>
    </row>
    <row r="589" ht="15.75" customHeight="1">
      <c r="E589" s="259"/>
      <c r="K589" s="1"/>
    </row>
    <row r="590" ht="15.75" customHeight="1">
      <c r="E590" s="259"/>
      <c r="K590" s="1"/>
    </row>
    <row r="591" ht="15.75" customHeight="1">
      <c r="E591" s="259"/>
      <c r="K591" s="1"/>
    </row>
    <row r="592" ht="15.75" customHeight="1">
      <c r="E592" s="259"/>
      <c r="K592" s="1"/>
    </row>
    <row r="593" ht="15.75" customHeight="1">
      <c r="E593" s="259"/>
      <c r="K593" s="1"/>
    </row>
    <row r="594" ht="15.75" customHeight="1">
      <c r="E594" s="259"/>
      <c r="K594" s="1"/>
    </row>
    <row r="595" ht="15.75" customHeight="1">
      <c r="E595" s="259"/>
      <c r="K595" s="1"/>
    </row>
    <row r="596" ht="15.75" customHeight="1">
      <c r="E596" s="259"/>
      <c r="K596" s="1"/>
    </row>
    <row r="597" ht="15.75" customHeight="1">
      <c r="E597" s="259"/>
      <c r="K597" s="1"/>
    </row>
    <row r="598" ht="15.75" customHeight="1">
      <c r="E598" s="259"/>
      <c r="K598" s="1"/>
    </row>
    <row r="599" ht="15.75" customHeight="1">
      <c r="E599" s="259"/>
      <c r="K599" s="1"/>
    </row>
    <row r="600" ht="15.75" customHeight="1">
      <c r="E600" s="259"/>
      <c r="K600" s="1"/>
    </row>
    <row r="601" ht="15.75" customHeight="1">
      <c r="E601" s="259"/>
      <c r="K601" s="1"/>
    </row>
    <row r="602" ht="15.75" customHeight="1">
      <c r="E602" s="259"/>
      <c r="K602" s="1"/>
    </row>
    <row r="603" ht="15.75" customHeight="1">
      <c r="E603" s="259"/>
      <c r="K603" s="1"/>
    </row>
    <row r="604" ht="15.75" customHeight="1">
      <c r="E604" s="259"/>
      <c r="K604" s="1"/>
    </row>
    <row r="605" ht="15.75" customHeight="1">
      <c r="E605" s="259"/>
      <c r="K605" s="1"/>
    </row>
    <row r="606" ht="15.75" customHeight="1">
      <c r="E606" s="259"/>
      <c r="K606" s="1"/>
    </row>
    <row r="607" ht="15.75" customHeight="1">
      <c r="E607" s="259"/>
      <c r="K607" s="1"/>
    </row>
    <row r="608" ht="15.75" customHeight="1">
      <c r="E608" s="259"/>
      <c r="K608" s="1"/>
    </row>
    <row r="609" ht="15.75" customHeight="1">
      <c r="E609" s="259"/>
      <c r="K609" s="1"/>
    </row>
    <row r="610" ht="15.75" customHeight="1">
      <c r="E610" s="259"/>
      <c r="K610" s="1"/>
    </row>
    <row r="611" ht="15.75" customHeight="1">
      <c r="E611" s="259"/>
      <c r="K611" s="1"/>
    </row>
    <row r="612" ht="15.75" customHeight="1">
      <c r="E612" s="259"/>
      <c r="K612" s="1"/>
    </row>
    <row r="613" ht="15.75" customHeight="1">
      <c r="E613" s="259"/>
      <c r="K613" s="1"/>
    </row>
    <row r="614" ht="15.75" customHeight="1">
      <c r="E614" s="259"/>
      <c r="K614" s="1"/>
    </row>
    <row r="615" ht="15.75" customHeight="1">
      <c r="E615" s="259"/>
      <c r="K615" s="1"/>
    </row>
    <row r="616" ht="15.75" customHeight="1">
      <c r="E616" s="259"/>
      <c r="K616" s="1"/>
    </row>
    <row r="617" ht="15.75" customHeight="1">
      <c r="E617" s="259"/>
      <c r="K617" s="1"/>
    </row>
    <row r="618" ht="15.75" customHeight="1">
      <c r="E618" s="259"/>
      <c r="K618" s="1"/>
    </row>
    <row r="619" ht="15.75" customHeight="1">
      <c r="E619" s="259"/>
      <c r="K619" s="1"/>
    </row>
    <row r="620" ht="15.75" customHeight="1">
      <c r="E620" s="259"/>
      <c r="K620" s="1"/>
    </row>
    <row r="621" ht="15.75" customHeight="1">
      <c r="E621" s="259"/>
      <c r="K621" s="1"/>
    </row>
    <row r="622" ht="15.75" customHeight="1">
      <c r="E622" s="259"/>
      <c r="K622" s="1"/>
    </row>
    <row r="623" ht="15.75" customHeight="1">
      <c r="E623" s="259"/>
      <c r="K623" s="1"/>
    </row>
    <row r="624" ht="15.75" customHeight="1">
      <c r="E624" s="259"/>
      <c r="K624" s="1"/>
    </row>
    <row r="625" ht="15.75" customHeight="1">
      <c r="E625" s="259"/>
      <c r="K625" s="1"/>
    </row>
    <row r="626" ht="15.75" customHeight="1">
      <c r="E626" s="259"/>
      <c r="K626" s="1"/>
    </row>
    <row r="627" ht="15.75" customHeight="1">
      <c r="E627" s="259"/>
      <c r="K627" s="1"/>
    </row>
    <row r="628" ht="15.75" customHeight="1">
      <c r="E628" s="259"/>
      <c r="K628" s="1"/>
    </row>
    <row r="629" ht="15.75" customHeight="1">
      <c r="E629" s="259"/>
      <c r="K629" s="1"/>
    </row>
    <row r="630" ht="15.75" customHeight="1">
      <c r="E630" s="259"/>
      <c r="K630" s="1"/>
    </row>
    <row r="631" ht="15.75" customHeight="1">
      <c r="E631" s="259"/>
      <c r="K631" s="1"/>
    </row>
    <row r="632" ht="15.75" customHeight="1">
      <c r="E632" s="259"/>
      <c r="K632" s="1"/>
    </row>
    <row r="633" ht="15.75" customHeight="1">
      <c r="E633" s="259"/>
      <c r="K633" s="1"/>
    </row>
    <row r="634" ht="15.75" customHeight="1">
      <c r="E634" s="259"/>
      <c r="K634" s="1"/>
    </row>
    <row r="635" ht="15.75" customHeight="1">
      <c r="E635" s="259"/>
      <c r="K635" s="1"/>
    </row>
    <row r="636" ht="15.75" customHeight="1">
      <c r="E636" s="259"/>
      <c r="K636" s="1"/>
    </row>
    <row r="637" ht="15.75" customHeight="1">
      <c r="E637" s="259"/>
      <c r="K637" s="1"/>
    </row>
    <row r="638" ht="15.75" customHeight="1">
      <c r="E638" s="259"/>
      <c r="K638" s="1"/>
    </row>
    <row r="639" ht="15.75" customHeight="1">
      <c r="E639" s="259"/>
      <c r="K639" s="1"/>
    </row>
    <row r="640" ht="15.75" customHeight="1">
      <c r="E640" s="259"/>
      <c r="K640" s="1"/>
    </row>
    <row r="641" ht="15.75" customHeight="1">
      <c r="E641" s="259"/>
      <c r="K641" s="1"/>
    </row>
    <row r="642" ht="15.75" customHeight="1">
      <c r="E642" s="259"/>
      <c r="K642" s="1"/>
    </row>
    <row r="643" ht="15.75" customHeight="1">
      <c r="E643" s="259"/>
      <c r="K643" s="1"/>
    </row>
    <row r="644" ht="15.75" customHeight="1">
      <c r="E644" s="259"/>
      <c r="K644" s="1"/>
    </row>
    <row r="645" ht="15.75" customHeight="1">
      <c r="E645" s="259"/>
      <c r="K645" s="1"/>
    </row>
    <row r="646" ht="15.75" customHeight="1">
      <c r="E646" s="259"/>
      <c r="K646" s="1"/>
    </row>
    <row r="647" ht="15.75" customHeight="1">
      <c r="E647" s="259"/>
      <c r="K647" s="1"/>
    </row>
    <row r="648" ht="15.75" customHeight="1">
      <c r="E648" s="259"/>
      <c r="K648" s="1"/>
    </row>
    <row r="649" ht="15.75" customHeight="1">
      <c r="E649" s="259"/>
      <c r="K649" s="1"/>
    </row>
    <row r="650" ht="15.75" customHeight="1">
      <c r="E650" s="259"/>
      <c r="K650" s="1"/>
    </row>
    <row r="651" ht="15.75" customHeight="1">
      <c r="E651" s="259"/>
      <c r="K651" s="1"/>
    </row>
    <row r="652" ht="15.75" customHeight="1">
      <c r="E652" s="259"/>
      <c r="K652" s="1"/>
    </row>
    <row r="653" ht="15.75" customHeight="1">
      <c r="E653" s="259"/>
      <c r="K653" s="1"/>
    </row>
    <row r="654" ht="15.75" customHeight="1">
      <c r="E654" s="259"/>
      <c r="K654" s="1"/>
    </row>
    <row r="655" ht="15.75" customHeight="1">
      <c r="E655" s="259"/>
      <c r="K655" s="1"/>
    </row>
    <row r="656" ht="15.75" customHeight="1">
      <c r="E656" s="259"/>
      <c r="K656" s="1"/>
    </row>
    <row r="657" ht="15.75" customHeight="1">
      <c r="E657" s="259"/>
      <c r="K657" s="1"/>
    </row>
    <row r="658" ht="15.75" customHeight="1">
      <c r="E658" s="259"/>
      <c r="K658" s="1"/>
    </row>
    <row r="659" ht="15.75" customHeight="1">
      <c r="E659" s="259"/>
      <c r="K659" s="1"/>
    </row>
    <row r="660" ht="15.75" customHeight="1">
      <c r="E660" s="259"/>
      <c r="K660" s="1"/>
    </row>
    <row r="661" ht="15.75" customHeight="1">
      <c r="E661" s="259"/>
      <c r="K661" s="1"/>
    </row>
    <row r="662" ht="15.75" customHeight="1">
      <c r="E662" s="259"/>
      <c r="K662" s="1"/>
    </row>
    <row r="663" ht="15.75" customHeight="1">
      <c r="E663" s="259"/>
      <c r="K663" s="1"/>
    </row>
    <row r="664" ht="15.75" customHeight="1">
      <c r="E664" s="259"/>
      <c r="K664" s="1"/>
    </row>
    <row r="665" ht="15.75" customHeight="1">
      <c r="E665" s="259"/>
      <c r="K665" s="1"/>
    </row>
    <row r="666" ht="15.75" customHeight="1">
      <c r="E666" s="259"/>
      <c r="K666" s="1"/>
    </row>
    <row r="667" ht="15.75" customHeight="1">
      <c r="E667" s="259"/>
      <c r="K667" s="1"/>
    </row>
    <row r="668" ht="15.75" customHeight="1">
      <c r="E668" s="259"/>
      <c r="K668" s="1"/>
    </row>
    <row r="669" ht="15.75" customHeight="1">
      <c r="E669" s="259"/>
      <c r="K669" s="1"/>
    </row>
    <row r="670" ht="15.75" customHeight="1">
      <c r="E670" s="259"/>
      <c r="K670" s="1"/>
    </row>
    <row r="671" ht="15.75" customHeight="1">
      <c r="E671" s="259"/>
      <c r="K671" s="1"/>
    </row>
    <row r="672" ht="15.75" customHeight="1">
      <c r="E672" s="259"/>
      <c r="K672" s="1"/>
    </row>
    <row r="673" ht="15.75" customHeight="1">
      <c r="E673" s="259"/>
      <c r="K673" s="1"/>
    </row>
    <row r="674" ht="15.75" customHeight="1">
      <c r="E674" s="259"/>
      <c r="K674" s="1"/>
    </row>
    <row r="675" ht="15.75" customHeight="1">
      <c r="E675" s="259"/>
      <c r="K675" s="1"/>
    </row>
    <row r="676" ht="15.75" customHeight="1">
      <c r="E676" s="259"/>
      <c r="K676" s="1"/>
    </row>
    <row r="677" ht="15.75" customHeight="1">
      <c r="E677" s="259"/>
      <c r="K677" s="1"/>
    </row>
    <row r="678" ht="15.75" customHeight="1">
      <c r="E678" s="259"/>
      <c r="K678" s="1"/>
    </row>
    <row r="679" ht="15.75" customHeight="1">
      <c r="E679" s="259"/>
      <c r="K679" s="1"/>
    </row>
    <row r="680" ht="15.75" customHeight="1">
      <c r="E680" s="259"/>
      <c r="K680" s="1"/>
    </row>
    <row r="681" ht="15.75" customHeight="1">
      <c r="E681" s="259"/>
      <c r="K681" s="1"/>
    </row>
    <row r="682" ht="15.75" customHeight="1">
      <c r="E682" s="259"/>
      <c r="K682" s="1"/>
    </row>
    <row r="683" ht="15.75" customHeight="1">
      <c r="E683" s="259"/>
      <c r="K683" s="1"/>
    </row>
    <row r="684" ht="15.75" customHeight="1">
      <c r="E684" s="259"/>
      <c r="K684" s="1"/>
    </row>
    <row r="685" ht="15.75" customHeight="1">
      <c r="E685" s="259"/>
      <c r="K685" s="1"/>
    </row>
    <row r="686" ht="15.75" customHeight="1">
      <c r="E686" s="259"/>
      <c r="K686" s="1"/>
    </row>
    <row r="687" ht="15.75" customHeight="1">
      <c r="E687" s="259"/>
      <c r="K687" s="1"/>
    </row>
    <row r="688" ht="15.75" customHeight="1">
      <c r="E688" s="259"/>
      <c r="K688" s="1"/>
    </row>
    <row r="689" ht="15.75" customHeight="1">
      <c r="E689" s="259"/>
      <c r="K689" s="1"/>
    </row>
    <row r="690" ht="15.75" customHeight="1">
      <c r="E690" s="259"/>
      <c r="K690" s="1"/>
    </row>
    <row r="691" ht="15.75" customHeight="1">
      <c r="E691" s="259"/>
      <c r="K691" s="1"/>
    </row>
    <row r="692" ht="15.75" customHeight="1">
      <c r="E692" s="259"/>
      <c r="K692" s="1"/>
    </row>
    <row r="693" ht="15.75" customHeight="1">
      <c r="E693" s="259"/>
      <c r="K693" s="1"/>
    </row>
    <row r="694" ht="15.75" customHeight="1">
      <c r="E694" s="259"/>
      <c r="K694" s="1"/>
    </row>
    <row r="695" ht="15.75" customHeight="1">
      <c r="E695" s="259"/>
      <c r="K695" s="1"/>
    </row>
    <row r="696" ht="15.75" customHeight="1">
      <c r="E696" s="259"/>
      <c r="K696" s="1"/>
    </row>
    <row r="697" ht="15.75" customHeight="1">
      <c r="E697" s="259"/>
      <c r="K697" s="1"/>
    </row>
    <row r="698" ht="15.75" customHeight="1">
      <c r="E698" s="259"/>
      <c r="K698" s="1"/>
    </row>
    <row r="699" ht="15.75" customHeight="1">
      <c r="E699" s="259"/>
      <c r="K699" s="1"/>
    </row>
    <row r="700" ht="15.75" customHeight="1">
      <c r="E700" s="259"/>
      <c r="K700" s="1"/>
    </row>
    <row r="701" ht="15.75" customHeight="1">
      <c r="E701" s="259"/>
      <c r="K701" s="1"/>
    </row>
    <row r="702" ht="15.75" customHeight="1">
      <c r="E702" s="259"/>
      <c r="K702" s="1"/>
    </row>
    <row r="703" ht="15.75" customHeight="1">
      <c r="E703" s="259"/>
      <c r="K703" s="1"/>
    </row>
    <row r="704" ht="15.75" customHeight="1">
      <c r="E704" s="259"/>
      <c r="K704" s="1"/>
    </row>
    <row r="705" ht="15.75" customHeight="1">
      <c r="E705" s="259"/>
      <c r="K705" s="1"/>
    </row>
    <row r="706" ht="15.75" customHeight="1">
      <c r="E706" s="259"/>
      <c r="K706" s="1"/>
    </row>
    <row r="707" ht="15.75" customHeight="1">
      <c r="E707" s="259"/>
      <c r="K707" s="1"/>
    </row>
    <row r="708" ht="15.75" customHeight="1">
      <c r="E708" s="259"/>
      <c r="K708" s="1"/>
    </row>
    <row r="709" ht="15.75" customHeight="1">
      <c r="E709" s="259"/>
      <c r="K709" s="1"/>
    </row>
    <row r="710" ht="15.75" customHeight="1">
      <c r="E710" s="259"/>
      <c r="K710" s="1"/>
    </row>
    <row r="711" ht="15.75" customHeight="1">
      <c r="E711" s="259"/>
      <c r="K711" s="1"/>
    </row>
    <row r="712" ht="15.75" customHeight="1">
      <c r="E712" s="259"/>
      <c r="K712" s="1"/>
    </row>
    <row r="713" ht="15.75" customHeight="1">
      <c r="E713" s="259"/>
      <c r="K713" s="1"/>
    </row>
    <row r="714" ht="15.75" customHeight="1">
      <c r="E714" s="259"/>
      <c r="K714" s="1"/>
    </row>
    <row r="715" ht="15.75" customHeight="1">
      <c r="E715" s="259"/>
      <c r="K715" s="1"/>
    </row>
    <row r="716" ht="15.75" customHeight="1">
      <c r="E716" s="259"/>
      <c r="K716" s="1"/>
    </row>
    <row r="717" ht="15.75" customHeight="1">
      <c r="E717" s="259"/>
      <c r="K717" s="1"/>
    </row>
    <row r="718" ht="15.75" customHeight="1">
      <c r="E718" s="259"/>
      <c r="K718" s="1"/>
    </row>
    <row r="719" ht="15.75" customHeight="1">
      <c r="E719" s="259"/>
      <c r="K719" s="1"/>
    </row>
    <row r="720" ht="15.75" customHeight="1">
      <c r="E720" s="259"/>
      <c r="K720" s="1"/>
    </row>
    <row r="721" ht="15.75" customHeight="1">
      <c r="E721" s="259"/>
      <c r="K721" s="1"/>
    </row>
    <row r="722" ht="15.75" customHeight="1">
      <c r="E722" s="259"/>
      <c r="K722" s="1"/>
    </row>
    <row r="723" ht="15.75" customHeight="1">
      <c r="E723" s="259"/>
      <c r="K723" s="1"/>
    </row>
    <row r="724" ht="15.75" customHeight="1">
      <c r="E724" s="259"/>
      <c r="K724" s="1"/>
    </row>
    <row r="725" ht="15.75" customHeight="1">
      <c r="E725" s="259"/>
      <c r="K725" s="1"/>
    </row>
    <row r="726" ht="15.75" customHeight="1">
      <c r="E726" s="259"/>
      <c r="K726" s="1"/>
    </row>
    <row r="727" ht="15.75" customHeight="1">
      <c r="E727" s="259"/>
      <c r="K727" s="1"/>
    </row>
    <row r="728" ht="15.75" customHeight="1">
      <c r="E728" s="259"/>
      <c r="K728" s="1"/>
    </row>
    <row r="729" ht="15.75" customHeight="1">
      <c r="E729" s="259"/>
      <c r="K729" s="1"/>
    </row>
    <row r="730" ht="15.75" customHeight="1">
      <c r="E730" s="259"/>
      <c r="K730" s="1"/>
    </row>
    <row r="731" ht="15.75" customHeight="1">
      <c r="E731" s="259"/>
      <c r="K731" s="1"/>
    </row>
    <row r="732" ht="15.75" customHeight="1">
      <c r="E732" s="259"/>
      <c r="K732" s="1"/>
    </row>
    <row r="733" ht="15.75" customHeight="1">
      <c r="E733" s="259"/>
      <c r="K733" s="1"/>
    </row>
    <row r="734" ht="15.75" customHeight="1">
      <c r="E734" s="259"/>
      <c r="K734" s="1"/>
    </row>
    <row r="735" ht="15.75" customHeight="1">
      <c r="E735" s="259"/>
      <c r="K735" s="1"/>
    </row>
    <row r="736" ht="15.75" customHeight="1">
      <c r="E736" s="259"/>
      <c r="K736" s="1"/>
    </row>
    <row r="737" ht="15.75" customHeight="1">
      <c r="E737" s="259"/>
      <c r="K737" s="1"/>
    </row>
    <row r="738" ht="15.75" customHeight="1">
      <c r="E738" s="259"/>
      <c r="K738" s="1"/>
    </row>
    <row r="739" ht="15.75" customHeight="1">
      <c r="E739" s="259"/>
      <c r="K739" s="1"/>
    </row>
    <row r="740" ht="15.75" customHeight="1">
      <c r="E740" s="259"/>
      <c r="K740" s="1"/>
    </row>
    <row r="741" ht="15.75" customHeight="1">
      <c r="E741" s="259"/>
      <c r="K741" s="1"/>
    </row>
    <row r="742" ht="15.75" customHeight="1">
      <c r="E742" s="259"/>
      <c r="K742" s="1"/>
    </row>
    <row r="743" ht="15.75" customHeight="1">
      <c r="E743" s="259"/>
      <c r="K743" s="1"/>
    </row>
    <row r="744" ht="15.75" customHeight="1">
      <c r="E744" s="259"/>
      <c r="K744" s="1"/>
    </row>
    <row r="745" ht="15.75" customHeight="1">
      <c r="E745" s="259"/>
      <c r="K745" s="1"/>
    </row>
    <row r="746" ht="15.75" customHeight="1">
      <c r="E746" s="259"/>
      <c r="K746" s="1"/>
    </row>
    <row r="747" ht="15.75" customHeight="1">
      <c r="E747" s="259"/>
      <c r="K747" s="1"/>
    </row>
    <row r="748" ht="15.75" customHeight="1">
      <c r="E748" s="259"/>
      <c r="K748" s="1"/>
    </row>
    <row r="749" ht="15.75" customHeight="1">
      <c r="E749" s="259"/>
      <c r="K749" s="1"/>
    </row>
    <row r="750" ht="15.75" customHeight="1">
      <c r="E750" s="259"/>
      <c r="K750" s="1"/>
    </row>
    <row r="751" ht="15.75" customHeight="1">
      <c r="E751" s="259"/>
      <c r="K751" s="1"/>
    </row>
    <row r="752" ht="15.75" customHeight="1">
      <c r="E752" s="259"/>
      <c r="K752" s="1"/>
    </row>
    <row r="753" ht="15.75" customHeight="1">
      <c r="E753" s="259"/>
      <c r="K753" s="1"/>
    </row>
    <row r="754" ht="15.75" customHeight="1">
      <c r="E754" s="259"/>
      <c r="K754" s="1"/>
    </row>
    <row r="755" ht="15.75" customHeight="1">
      <c r="E755" s="259"/>
      <c r="K755" s="1"/>
    </row>
    <row r="756" ht="15.75" customHeight="1">
      <c r="E756" s="259"/>
      <c r="K756" s="1"/>
    </row>
    <row r="757" ht="15.75" customHeight="1">
      <c r="E757" s="259"/>
      <c r="K757" s="1"/>
    </row>
    <row r="758" ht="15.75" customHeight="1">
      <c r="E758" s="259"/>
      <c r="K758" s="1"/>
    </row>
    <row r="759" ht="15.75" customHeight="1">
      <c r="E759" s="259"/>
      <c r="K759" s="1"/>
    </row>
    <row r="760" ht="15.75" customHeight="1">
      <c r="E760" s="259"/>
      <c r="K760" s="1"/>
    </row>
    <row r="761" ht="15.75" customHeight="1">
      <c r="E761" s="259"/>
      <c r="K761" s="1"/>
    </row>
    <row r="762" ht="15.75" customHeight="1">
      <c r="E762" s="259"/>
      <c r="K762" s="1"/>
    </row>
    <row r="763" ht="15.75" customHeight="1">
      <c r="E763" s="259"/>
      <c r="K763" s="1"/>
    </row>
    <row r="764" ht="15.75" customHeight="1">
      <c r="E764" s="259"/>
      <c r="K764" s="1"/>
    </row>
    <row r="765" ht="15.75" customHeight="1">
      <c r="E765" s="259"/>
      <c r="K765" s="1"/>
    </row>
    <row r="766" ht="15.75" customHeight="1">
      <c r="E766" s="259"/>
      <c r="K766" s="1"/>
    </row>
    <row r="767" ht="15.75" customHeight="1">
      <c r="E767" s="259"/>
      <c r="K767" s="1"/>
    </row>
    <row r="768" ht="15.75" customHeight="1">
      <c r="E768" s="259"/>
      <c r="K768" s="1"/>
    </row>
    <row r="769" ht="15.75" customHeight="1">
      <c r="E769" s="259"/>
      <c r="K769" s="1"/>
    </row>
    <row r="770" ht="15.75" customHeight="1">
      <c r="E770" s="259"/>
      <c r="K770" s="1"/>
    </row>
    <row r="771" ht="15.75" customHeight="1">
      <c r="E771" s="259"/>
      <c r="K771" s="1"/>
    </row>
    <row r="772" ht="15.75" customHeight="1">
      <c r="E772" s="259"/>
      <c r="K772" s="1"/>
    </row>
    <row r="773" ht="15.75" customHeight="1">
      <c r="E773" s="259"/>
      <c r="K773" s="1"/>
    </row>
    <row r="774" ht="15.75" customHeight="1">
      <c r="E774" s="259"/>
      <c r="K774" s="1"/>
    </row>
    <row r="775" ht="15.75" customHeight="1">
      <c r="E775" s="259"/>
      <c r="K775" s="1"/>
    </row>
    <row r="776" ht="15.75" customHeight="1">
      <c r="E776" s="259"/>
      <c r="K776" s="1"/>
    </row>
    <row r="777" ht="15.75" customHeight="1">
      <c r="E777" s="259"/>
      <c r="K777" s="1"/>
    </row>
    <row r="778" ht="15.75" customHeight="1">
      <c r="E778" s="259"/>
      <c r="K778" s="1"/>
    </row>
    <row r="779" ht="15.75" customHeight="1">
      <c r="E779" s="259"/>
      <c r="K779" s="1"/>
    </row>
    <row r="780" ht="15.75" customHeight="1">
      <c r="E780" s="259"/>
      <c r="K780" s="1"/>
    </row>
    <row r="781" ht="15.75" customHeight="1">
      <c r="E781" s="259"/>
      <c r="K781" s="1"/>
    </row>
    <row r="782" ht="15.75" customHeight="1">
      <c r="E782" s="259"/>
      <c r="K782" s="1"/>
    </row>
    <row r="783" ht="15.75" customHeight="1">
      <c r="E783" s="259"/>
      <c r="K783" s="1"/>
    </row>
    <row r="784" ht="15.75" customHeight="1">
      <c r="E784" s="259"/>
      <c r="K784" s="1"/>
    </row>
    <row r="785" ht="15.75" customHeight="1">
      <c r="E785" s="259"/>
      <c r="K785" s="1"/>
    </row>
    <row r="786" ht="15.75" customHeight="1">
      <c r="E786" s="259"/>
      <c r="K786" s="1"/>
    </row>
    <row r="787" ht="15.75" customHeight="1">
      <c r="E787" s="259"/>
      <c r="K787" s="1"/>
    </row>
    <row r="788" ht="15.75" customHeight="1">
      <c r="E788" s="259"/>
      <c r="K788" s="1"/>
    </row>
    <row r="789" ht="15.75" customHeight="1">
      <c r="E789" s="259"/>
      <c r="K789" s="1"/>
    </row>
    <row r="790" ht="15.75" customHeight="1">
      <c r="E790" s="259"/>
      <c r="K790" s="1"/>
    </row>
    <row r="791" ht="15.75" customHeight="1">
      <c r="E791" s="259"/>
      <c r="K791" s="1"/>
    </row>
    <row r="792" ht="15.75" customHeight="1">
      <c r="E792" s="259"/>
      <c r="K792" s="1"/>
    </row>
    <row r="793" ht="15.75" customHeight="1">
      <c r="E793" s="259"/>
      <c r="K793" s="1"/>
    </row>
    <row r="794" ht="15.75" customHeight="1">
      <c r="E794" s="259"/>
      <c r="K794" s="1"/>
    </row>
    <row r="795" ht="15.75" customHeight="1">
      <c r="E795" s="259"/>
      <c r="K795" s="1"/>
    </row>
    <row r="796" ht="15.75" customHeight="1">
      <c r="E796" s="259"/>
      <c r="K796" s="1"/>
    </row>
    <row r="797" ht="15.75" customHeight="1">
      <c r="E797" s="259"/>
      <c r="K797" s="1"/>
    </row>
    <row r="798" ht="15.75" customHeight="1">
      <c r="E798" s="259"/>
      <c r="K798" s="1"/>
    </row>
    <row r="799" ht="15.75" customHeight="1">
      <c r="E799" s="259"/>
      <c r="K799" s="1"/>
    </row>
    <row r="800" ht="15.75" customHeight="1">
      <c r="E800" s="259"/>
      <c r="K800" s="1"/>
    </row>
    <row r="801" ht="15.75" customHeight="1">
      <c r="E801" s="259"/>
      <c r="K801" s="1"/>
    </row>
    <row r="802" ht="15.75" customHeight="1">
      <c r="E802" s="259"/>
      <c r="K802" s="1"/>
    </row>
    <row r="803" ht="15.75" customHeight="1">
      <c r="E803" s="259"/>
      <c r="K803" s="1"/>
    </row>
    <row r="804" ht="15.75" customHeight="1">
      <c r="E804" s="259"/>
      <c r="K804" s="1"/>
    </row>
    <row r="805" ht="15.75" customHeight="1">
      <c r="E805" s="259"/>
      <c r="K805" s="1"/>
    </row>
    <row r="806" ht="15.75" customHeight="1">
      <c r="E806" s="259"/>
      <c r="K806" s="1"/>
    </row>
    <row r="807" ht="15.75" customHeight="1">
      <c r="E807" s="259"/>
      <c r="K807" s="1"/>
    </row>
    <row r="808" ht="15.75" customHeight="1">
      <c r="E808" s="259"/>
      <c r="K808" s="1"/>
    </row>
    <row r="809" ht="15.75" customHeight="1">
      <c r="E809" s="259"/>
      <c r="K809" s="1"/>
    </row>
    <row r="810" ht="15.75" customHeight="1">
      <c r="E810" s="259"/>
      <c r="K810" s="1"/>
    </row>
    <row r="811" ht="15.75" customHeight="1">
      <c r="E811" s="259"/>
      <c r="K811" s="1"/>
    </row>
    <row r="812" ht="15.75" customHeight="1">
      <c r="E812" s="259"/>
      <c r="K812" s="1"/>
    </row>
    <row r="813" ht="15.75" customHeight="1">
      <c r="E813" s="259"/>
      <c r="K813" s="1"/>
    </row>
    <row r="814" ht="15.75" customHeight="1">
      <c r="E814" s="259"/>
      <c r="K814" s="1"/>
    </row>
    <row r="815" ht="15.75" customHeight="1">
      <c r="E815" s="259"/>
      <c r="K815" s="1"/>
    </row>
    <row r="816" ht="15.75" customHeight="1">
      <c r="E816" s="259"/>
      <c r="K816" s="1"/>
    </row>
    <row r="817" ht="15.75" customHeight="1">
      <c r="E817" s="259"/>
      <c r="K817" s="1"/>
    </row>
    <row r="818" ht="15.75" customHeight="1">
      <c r="E818" s="259"/>
      <c r="K818" s="1"/>
    </row>
    <row r="819" ht="15.75" customHeight="1">
      <c r="E819" s="259"/>
      <c r="K819" s="1"/>
    </row>
    <row r="820" ht="15.75" customHeight="1">
      <c r="E820" s="259"/>
      <c r="K820" s="1"/>
    </row>
    <row r="821" ht="15.75" customHeight="1">
      <c r="E821" s="259"/>
      <c r="K821" s="1"/>
    </row>
    <row r="822" ht="15.75" customHeight="1">
      <c r="E822" s="259"/>
      <c r="K822" s="1"/>
    </row>
    <row r="823" ht="15.75" customHeight="1">
      <c r="E823" s="259"/>
      <c r="K823" s="1"/>
    </row>
    <row r="824" ht="15.75" customHeight="1">
      <c r="E824" s="259"/>
      <c r="K824" s="1"/>
    </row>
    <row r="825" ht="15.75" customHeight="1">
      <c r="E825" s="259"/>
      <c r="K825" s="1"/>
    </row>
    <row r="826" ht="15.75" customHeight="1">
      <c r="E826" s="259"/>
      <c r="K826" s="1"/>
    </row>
    <row r="827" ht="15.75" customHeight="1">
      <c r="E827" s="259"/>
      <c r="K827" s="1"/>
    </row>
    <row r="828" ht="15.75" customHeight="1">
      <c r="E828" s="259"/>
      <c r="K828" s="1"/>
    </row>
    <row r="829" ht="15.75" customHeight="1">
      <c r="E829" s="259"/>
      <c r="K829" s="1"/>
    </row>
    <row r="830" ht="15.75" customHeight="1">
      <c r="E830" s="259"/>
      <c r="K830" s="1"/>
    </row>
    <row r="831" ht="15.75" customHeight="1">
      <c r="E831" s="259"/>
      <c r="K831" s="1"/>
    </row>
    <row r="832" ht="15.75" customHeight="1">
      <c r="E832" s="259"/>
      <c r="K832" s="1"/>
    </row>
    <row r="833" ht="15.75" customHeight="1">
      <c r="E833" s="259"/>
      <c r="K833" s="1"/>
    </row>
    <row r="834" ht="15.75" customHeight="1">
      <c r="E834" s="259"/>
      <c r="K834" s="1"/>
    </row>
    <row r="835" ht="15.75" customHeight="1">
      <c r="E835" s="259"/>
      <c r="K835" s="1"/>
    </row>
    <row r="836" ht="15.75" customHeight="1">
      <c r="E836" s="259"/>
      <c r="K836" s="1"/>
    </row>
    <row r="837" ht="15.75" customHeight="1">
      <c r="E837" s="259"/>
      <c r="K837" s="1"/>
    </row>
    <row r="838" ht="15.75" customHeight="1">
      <c r="E838" s="259"/>
      <c r="K838" s="1"/>
    </row>
    <row r="839" ht="15.75" customHeight="1">
      <c r="E839" s="259"/>
      <c r="K839" s="1"/>
    </row>
    <row r="840" ht="15.75" customHeight="1">
      <c r="E840" s="259"/>
      <c r="K840" s="1"/>
    </row>
    <row r="841" ht="15.75" customHeight="1">
      <c r="E841" s="259"/>
      <c r="K841" s="1"/>
    </row>
    <row r="842" ht="15.75" customHeight="1">
      <c r="E842" s="259"/>
      <c r="K842" s="1"/>
    </row>
    <row r="843" ht="15.75" customHeight="1">
      <c r="E843" s="259"/>
      <c r="K843" s="1"/>
    </row>
    <row r="844" ht="15.75" customHeight="1">
      <c r="E844" s="259"/>
      <c r="K844" s="1"/>
    </row>
    <row r="845" ht="15.75" customHeight="1">
      <c r="E845" s="259"/>
      <c r="K845" s="1"/>
    </row>
    <row r="846" ht="15.75" customHeight="1">
      <c r="E846" s="259"/>
      <c r="K846" s="1"/>
    </row>
    <row r="847" ht="15.75" customHeight="1">
      <c r="E847" s="259"/>
      <c r="K847" s="1"/>
    </row>
    <row r="848" ht="15.75" customHeight="1">
      <c r="E848" s="259"/>
      <c r="K848" s="1"/>
    </row>
    <row r="849" ht="15.75" customHeight="1">
      <c r="E849" s="259"/>
      <c r="K849" s="1"/>
    </row>
    <row r="850" ht="15.75" customHeight="1">
      <c r="E850" s="259"/>
      <c r="K850" s="1"/>
    </row>
    <row r="851" ht="15.75" customHeight="1">
      <c r="E851" s="259"/>
      <c r="K851" s="1"/>
    </row>
    <row r="852" ht="15.75" customHeight="1">
      <c r="E852" s="259"/>
      <c r="K852" s="1"/>
    </row>
    <row r="853" ht="15.75" customHeight="1">
      <c r="E853" s="259"/>
      <c r="K853" s="1"/>
    </row>
    <row r="854" ht="15.75" customHeight="1">
      <c r="E854" s="259"/>
      <c r="K854" s="1"/>
    </row>
    <row r="855" ht="15.75" customHeight="1">
      <c r="E855" s="259"/>
      <c r="K855" s="1"/>
    </row>
    <row r="856" ht="15.75" customHeight="1">
      <c r="E856" s="259"/>
      <c r="K856" s="1"/>
    </row>
    <row r="857" ht="15.75" customHeight="1">
      <c r="E857" s="259"/>
      <c r="K857" s="1"/>
    </row>
    <row r="858" ht="15.75" customHeight="1">
      <c r="E858" s="259"/>
      <c r="K858" s="1"/>
    </row>
    <row r="859" ht="15.75" customHeight="1">
      <c r="E859" s="259"/>
      <c r="K859" s="1"/>
    </row>
    <row r="860" ht="15.75" customHeight="1">
      <c r="E860" s="259"/>
      <c r="K860" s="1"/>
    </row>
    <row r="861" ht="15.75" customHeight="1">
      <c r="E861" s="259"/>
      <c r="K861" s="1"/>
    </row>
    <row r="862" ht="15.75" customHeight="1">
      <c r="E862" s="259"/>
      <c r="K862" s="1"/>
    </row>
    <row r="863" ht="15.75" customHeight="1">
      <c r="E863" s="259"/>
      <c r="K863" s="1"/>
    </row>
    <row r="864" ht="15.75" customHeight="1">
      <c r="E864" s="259"/>
      <c r="K864" s="1"/>
    </row>
    <row r="865" ht="15.75" customHeight="1">
      <c r="E865" s="259"/>
      <c r="K865" s="1"/>
    </row>
    <row r="866" ht="15.75" customHeight="1">
      <c r="E866" s="259"/>
      <c r="K866" s="1"/>
    </row>
    <row r="867" ht="15.75" customHeight="1">
      <c r="E867" s="259"/>
      <c r="K867" s="1"/>
    </row>
    <row r="868" ht="15.75" customHeight="1">
      <c r="E868" s="259"/>
      <c r="K868" s="1"/>
    </row>
    <row r="869" ht="15.75" customHeight="1">
      <c r="E869" s="259"/>
      <c r="K869" s="1"/>
    </row>
    <row r="870" ht="15.75" customHeight="1">
      <c r="E870" s="259"/>
      <c r="K870" s="1"/>
    </row>
    <row r="871" ht="15.75" customHeight="1">
      <c r="E871" s="259"/>
      <c r="K871" s="1"/>
    </row>
    <row r="872" ht="15.75" customHeight="1">
      <c r="E872" s="259"/>
      <c r="K872" s="1"/>
    </row>
    <row r="873" ht="15.75" customHeight="1">
      <c r="E873" s="259"/>
      <c r="K873" s="1"/>
    </row>
    <row r="874" ht="15.75" customHeight="1">
      <c r="E874" s="259"/>
      <c r="K874" s="1"/>
    </row>
    <row r="875" ht="15.75" customHeight="1">
      <c r="E875" s="259"/>
      <c r="K875" s="1"/>
    </row>
    <row r="876" ht="15.75" customHeight="1">
      <c r="E876" s="259"/>
      <c r="K876" s="1"/>
    </row>
    <row r="877" ht="15.75" customHeight="1">
      <c r="E877" s="259"/>
      <c r="K877" s="1"/>
    </row>
    <row r="878" ht="15.75" customHeight="1">
      <c r="E878" s="259"/>
      <c r="K878" s="1"/>
    </row>
    <row r="879" ht="15.75" customHeight="1">
      <c r="E879" s="259"/>
      <c r="K879" s="1"/>
    </row>
    <row r="880" ht="15.75" customHeight="1">
      <c r="E880" s="259"/>
      <c r="K880" s="1"/>
    </row>
    <row r="881" ht="15.75" customHeight="1">
      <c r="E881" s="259"/>
      <c r="K881" s="1"/>
    </row>
    <row r="882" ht="15.75" customHeight="1">
      <c r="E882" s="259"/>
      <c r="K882" s="1"/>
    </row>
    <row r="883" ht="15.75" customHeight="1">
      <c r="E883" s="259"/>
      <c r="K883" s="1"/>
    </row>
    <row r="884" ht="15.75" customHeight="1">
      <c r="E884" s="259"/>
      <c r="K884" s="1"/>
    </row>
    <row r="885" ht="15.75" customHeight="1">
      <c r="E885" s="259"/>
      <c r="K885" s="1"/>
    </row>
    <row r="886" ht="15.75" customHeight="1">
      <c r="E886" s="259"/>
      <c r="K886" s="1"/>
    </row>
    <row r="887" ht="15.75" customHeight="1">
      <c r="E887" s="259"/>
      <c r="K887" s="1"/>
    </row>
    <row r="888" ht="15.75" customHeight="1">
      <c r="E888" s="259"/>
      <c r="K888" s="1"/>
    </row>
    <row r="889" ht="15.75" customHeight="1">
      <c r="E889" s="259"/>
      <c r="K889" s="1"/>
    </row>
    <row r="890" ht="15.75" customHeight="1">
      <c r="E890" s="259"/>
      <c r="K890" s="1"/>
    </row>
    <row r="891" ht="15.75" customHeight="1">
      <c r="E891" s="259"/>
      <c r="K891" s="1"/>
    </row>
    <row r="892" ht="15.75" customHeight="1">
      <c r="E892" s="259"/>
      <c r="K892" s="1"/>
    </row>
    <row r="893" ht="15.75" customHeight="1">
      <c r="E893" s="259"/>
      <c r="K893" s="1"/>
    </row>
    <row r="894" ht="15.75" customHeight="1">
      <c r="E894" s="259"/>
      <c r="K894" s="1"/>
    </row>
    <row r="895" ht="15.75" customHeight="1">
      <c r="E895" s="259"/>
      <c r="K895" s="1"/>
    </row>
    <row r="896" ht="15.75" customHeight="1">
      <c r="E896" s="259"/>
      <c r="K896" s="1"/>
    </row>
    <row r="897" ht="15.75" customHeight="1">
      <c r="E897" s="259"/>
      <c r="K897" s="1"/>
    </row>
    <row r="898" ht="15.75" customHeight="1">
      <c r="E898" s="259"/>
      <c r="K898" s="1"/>
    </row>
    <row r="899" ht="15.75" customHeight="1">
      <c r="E899" s="259"/>
      <c r="K899" s="1"/>
    </row>
    <row r="900" ht="15.75" customHeight="1">
      <c r="E900" s="259"/>
      <c r="K900" s="1"/>
    </row>
    <row r="901" ht="15.75" customHeight="1">
      <c r="E901" s="259"/>
      <c r="K901" s="1"/>
    </row>
    <row r="902" ht="15.75" customHeight="1">
      <c r="E902" s="259"/>
      <c r="K902" s="1"/>
    </row>
    <row r="903" ht="15.75" customHeight="1">
      <c r="E903" s="259"/>
      <c r="K903" s="1"/>
    </row>
    <row r="904" ht="15.75" customHeight="1">
      <c r="E904" s="259"/>
      <c r="K904" s="1"/>
    </row>
    <row r="905" ht="15.75" customHeight="1">
      <c r="E905" s="259"/>
      <c r="K905" s="1"/>
    </row>
    <row r="906" ht="15.75" customHeight="1">
      <c r="E906" s="259"/>
      <c r="K906" s="1"/>
    </row>
    <row r="907" ht="15.75" customHeight="1">
      <c r="E907" s="259"/>
      <c r="K907" s="1"/>
    </row>
    <row r="908" ht="15.75" customHeight="1">
      <c r="E908" s="259"/>
      <c r="K908" s="1"/>
    </row>
    <row r="909" ht="15.75" customHeight="1">
      <c r="E909" s="259"/>
      <c r="K909" s="1"/>
    </row>
    <row r="910" ht="15.75" customHeight="1">
      <c r="E910" s="259"/>
      <c r="K910" s="1"/>
    </row>
    <row r="911" ht="15.75" customHeight="1">
      <c r="E911" s="259"/>
      <c r="K911" s="1"/>
    </row>
    <row r="912" ht="15.75" customHeight="1">
      <c r="E912" s="259"/>
      <c r="K912" s="1"/>
    </row>
    <row r="913" ht="15.75" customHeight="1">
      <c r="E913" s="259"/>
      <c r="K913" s="1"/>
    </row>
    <row r="914" ht="15.75" customHeight="1">
      <c r="E914" s="259"/>
      <c r="K914" s="1"/>
    </row>
    <row r="915" ht="15.75" customHeight="1">
      <c r="E915" s="259"/>
      <c r="K915" s="1"/>
    </row>
    <row r="916" ht="15.75" customHeight="1">
      <c r="E916" s="259"/>
      <c r="K916" s="1"/>
    </row>
    <row r="917" ht="15.75" customHeight="1">
      <c r="E917" s="259"/>
      <c r="K917" s="1"/>
    </row>
    <row r="918" ht="15.75" customHeight="1">
      <c r="E918" s="259"/>
      <c r="K918" s="1"/>
    </row>
    <row r="919" ht="15.75" customHeight="1">
      <c r="E919" s="259"/>
      <c r="K919" s="1"/>
    </row>
    <row r="920" ht="15.75" customHeight="1">
      <c r="E920" s="259"/>
      <c r="K920" s="1"/>
    </row>
    <row r="921" ht="15.75" customHeight="1">
      <c r="E921" s="259"/>
      <c r="K921" s="1"/>
    </row>
    <row r="922" ht="15.75" customHeight="1">
      <c r="E922" s="259"/>
      <c r="K922" s="1"/>
    </row>
    <row r="923" ht="15.75" customHeight="1">
      <c r="E923" s="259"/>
      <c r="K923" s="1"/>
    </row>
    <row r="924" ht="15.75" customHeight="1">
      <c r="E924" s="259"/>
      <c r="K924" s="1"/>
    </row>
    <row r="925" ht="15.75" customHeight="1">
      <c r="E925" s="259"/>
      <c r="K925" s="1"/>
    </row>
    <row r="926" ht="15.75" customHeight="1">
      <c r="E926" s="259"/>
      <c r="K926" s="1"/>
    </row>
    <row r="927" ht="15.75" customHeight="1">
      <c r="E927" s="259"/>
      <c r="K927" s="1"/>
    </row>
    <row r="928" ht="15.75" customHeight="1">
      <c r="E928" s="259"/>
      <c r="K928" s="1"/>
    </row>
    <row r="929" ht="15.75" customHeight="1">
      <c r="E929" s="259"/>
      <c r="K929" s="1"/>
    </row>
    <row r="930" ht="15.75" customHeight="1">
      <c r="E930" s="259"/>
      <c r="K930" s="1"/>
    </row>
    <row r="931" ht="15.75" customHeight="1">
      <c r="E931" s="259"/>
      <c r="K931" s="1"/>
    </row>
    <row r="932" ht="15.75" customHeight="1">
      <c r="E932" s="259"/>
      <c r="K932" s="1"/>
    </row>
    <row r="933" ht="15.75" customHeight="1">
      <c r="E933" s="259"/>
      <c r="K933" s="1"/>
    </row>
    <row r="934" ht="15.75" customHeight="1">
      <c r="E934" s="259"/>
      <c r="K934" s="1"/>
    </row>
    <row r="935" ht="15.75" customHeight="1">
      <c r="E935" s="259"/>
      <c r="K935" s="1"/>
    </row>
    <row r="936" ht="15.75" customHeight="1">
      <c r="E936" s="259"/>
      <c r="K936" s="1"/>
    </row>
    <row r="937" ht="15.75" customHeight="1">
      <c r="E937" s="259"/>
      <c r="K937" s="1"/>
    </row>
    <row r="938" ht="15.75" customHeight="1">
      <c r="E938" s="259"/>
      <c r="K938" s="1"/>
    </row>
    <row r="939" ht="15.75" customHeight="1">
      <c r="E939" s="259"/>
      <c r="K939" s="1"/>
    </row>
    <row r="940" ht="15.75" customHeight="1">
      <c r="E940" s="259"/>
      <c r="K940" s="1"/>
    </row>
    <row r="941" ht="15.75" customHeight="1">
      <c r="E941" s="259"/>
      <c r="K941" s="1"/>
    </row>
    <row r="942" ht="15.75" customHeight="1">
      <c r="E942" s="259"/>
      <c r="K942" s="1"/>
    </row>
    <row r="943" ht="15.75" customHeight="1">
      <c r="E943" s="259"/>
      <c r="K943" s="1"/>
    </row>
    <row r="944" ht="15.75" customHeight="1">
      <c r="E944" s="259"/>
      <c r="K944" s="1"/>
    </row>
    <row r="945" ht="15.75" customHeight="1">
      <c r="E945" s="259"/>
      <c r="K945" s="1"/>
    </row>
    <row r="946" ht="15.75" customHeight="1">
      <c r="E946" s="259"/>
      <c r="K946" s="1"/>
    </row>
    <row r="947" ht="15.75" customHeight="1">
      <c r="E947" s="259"/>
      <c r="K947" s="1"/>
    </row>
    <row r="948" ht="15.75" customHeight="1">
      <c r="E948" s="259"/>
      <c r="K948" s="1"/>
    </row>
    <row r="949" ht="15.75" customHeight="1">
      <c r="E949" s="259"/>
      <c r="K949" s="1"/>
    </row>
    <row r="950" ht="15.75" customHeight="1">
      <c r="E950" s="259"/>
      <c r="K950" s="1"/>
    </row>
    <row r="951" ht="15.75" customHeight="1">
      <c r="E951" s="259"/>
      <c r="K951" s="1"/>
    </row>
    <row r="952" ht="15.75" customHeight="1">
      <c r="E952" s="259"/>
      <c r="K952" s="1"/>
    </row>
    <row r="953" ht="15.75" customHeight="1">
      <c r="E953" s="259"/>
      <c r="K953" s="1"/>
    </row>
    <row r="954" ht="15.75" customHeight="1">
      <c r="E954" s="259"/>
      <c r="K954" s="1"/>
    </row>
    <row r="955" ht="15.75" customHeight="1">
      <c r="E955" s="259"/>
      <c r="K955" s="1"/>
    </row>
    <row r="956" ht="15.75" customHeight="1">
      <c r="E956" s="259"/>
      <c r="K956" s="1"/>
    </row>
    <row r="957" ht="15.75" customHeight="1">
      <c r="E957" s="259"/>
      <c r="K957" s="1"/>
    </row>
    <row r="958" ht="15.75" customHeight="1">
      <c r="E958" s="259"/>
      <c r="K958" s="1"/>
    </row>
    <row r="959" ht="15.75" customHeight="1">
      <c r="E959" s="259"/>
      <c r="K959" s="1"/>
    </row>
    <row r="960" ht="15.75" customHeight="1">
      <c r="E960" s="259"/>
      <c r="K960" s="1"/>
    </row>
    <row r="961" ht="15.75" customHeight="1">
      <c r="E961" s="259"/>
      <c r="K961" s="1"/>
    </row>
    <row r="962" ht="15.75" customHeight="1">
      <c r="E962" s="259"/>
      <c r="K962" s="1"/>
    </row>
    <row r="963" ht="15.75" customHeight="1">
      <c r="E963" s="259"/>
      <c r="K963" s="1"/>
    </row>
    <row r="964" ht="15.75" customHeight="1">
      <c r="E964" s="259"/>
      <c r="K964" s="1"/>
    </row>
    <row r="965" ht="15.75" customHeight="1">
      <c r="E965" s="259"/>
      <c r="K965" s="1"/>
    </row>
    <row r="966" ht="15.75" customHeight="1">
      <c r="E966" s="259"/>
      <c r="K966" s="1"/>
    </row>
    <row r="967" ht="15.75" customHeight="1">
      <c r="E967" s="259"/>
      <c r="K967" s="1"/>
    </row>
    <row r="968" ht="15.75" customHeight="1">
      <c r="E968" s="259"/>
      <c r="K968" s="1"/>
    </row>
    <row r="969" ht="15.75" customHeight="1">
      <c r="E969" s="259"/>
      <c r="K969" s="1"/>
    </row>
    <row r="970" ht="15.75" customHeight="1">
      <c r="E970" s="259"/>
      <c r="K970" s="1"/>
    </row>
    <row r="971" ht="15.75" customHeight="1">
      <c r="E971" s="259"/>
      <c r="K971" s="1"/>
    </row>
    <row r="972" ht="15.75" customHeight="1">
      <c r="E972" s="259"/>
      <c r="K972" s="1"/>
    </row>
    <row r="973" ht="15.75" customHeight="1">
      <c r="E973" s="259"/>
      <c r="K973" s="1"/>
    </row>
    <row r="974" ht="15.75" customHeight="1">
      <c r="E974" s="259"/>
      <c r="K974" s="1"/>
    </row>
    <row r="975" ht="15.75" customHeight="1">
      <c r="E975" s="259"/>
      <c r="K975" s="1"/>
    </row>
    <row r="976" ht="15.75" customHeight="1">
      <c r="E976" s="259"/>
      <c r="K976" s="1"/>
    </row>
    <row r="977" ht="15.75" customHeight="1">
      <c r="E977" s="259"/>
      <c r="K977" s="1"/>
    </row>
    <row r="978" ht="15.75" customHeight="1">
      <c r="E978" s="259"/>
      <c r="K978" s="1"/>
    </row>
    <row r="979" ht="15.75" customHeight="1">
      <c r="E979" s="259"/>
      <c r="K979" s="1"/>
    </row>
    <row r="980" ht="15.75" customHeight="1">
      <c r="E980" s="259"/>
      <c r="K980" s="1"/>
    </row>
    <row r="981" ht="15.75" customHeight="1">
      <c r="E981" s="259"/>
      <c r="K981" s="1"/>
    </row>
    <row r="982" ht="15.75" customHeight="1">
      <c r="E982" s="259"/>
      <c r="K982" s="1"/>
    </row>
    <row r="983" ht="15.75" customHeight="1">
      <c r="E983" s="259"/>
      <c r="K983" s="1"/>
    </row>
    <row r="984" ht="15.75" customHeight="1">
      <c r="E984" s="259"/>
      <c r="K984" s="1"/>
    </row>
    <row r="985" ht="15.75" customHeight="1">
      <c r="E985" s="259"/>
      <c r="K985" s="1"/>
    </row>
    <row r="986" ht="15.75" customHeight="1">
      <c r="E986" s="259"/>
      <c r="K986" s="1"/>
    </row>
    <row r="987" ht="15.75" customHeight="1">
      <c r="E987" s="259"/>
      <c r="K987" s="1"/>
    </row>
    <row r="988" ht="15.75" customHeight="1">
      <c r="E988" s="259"/>
      <c r="K988" s="1"/>
    </row>
    <row r="989" ht="15.75" customHeight="1">
      <c r="E989" s="259"/>
      <c r="K989" s="1"/>
    </row>
    <row r="990" ht="15.75" customHeight="1">
      <c r="E990" s="259"/>
      <c r="K990" s="1"/>
    </row>
    <row r="991" ht="15.75" customHeight="1">
      <c r="E991" s="259"/>
      <c r="K991" s="1"/>
    </row>
    <row r="992" ht="15.75" customHeight="1">
      <c r="E992" s="259"/>
      <c r="K992" s="1"/>
    </row>
    <row r="993" ht="15.75" customHeight="1">
      <c r="E993" s="259"/>
      <c r="K993" s="1"/>
    </row>
    <row r="994" ht="15.75" customHeight="1">
      <c r="E994" s="259"/>
      <c r="K994" s="1"/>
    </row>
    <row r="995" ht="15.75" customHeight="1">
      <c r="E995" s="259"/>
      <c r="K995" s="1"/>
    </row>
    <row r="996" ht="15.75" customHeight="1">
      <c r="E996" s="259"/>
      <c r="K996" s="1"/>
    </row>
    <row r="997" ht="15.75" customHeight="1">
      <c r="E997" s="259"/>
      <c r="K997" s="1"/>
    </row>
    <row r="998" ht="15.75" customHeight="1">
      <c r="E998" s="259"/>
      <c r="K998" s="1"/>
    </row>
    <row r="999" ht="15.75" customHeight="1">
      <c r="E999" s="259"/>
      <c r="K999" s="1"/>
    </row>
    <row r="1000" ht="15.75" customHeight="1">
      <c r="E1000" s="259"/>
      <c r="K1000" s="1"/>
    </row>
  </sheetData>
  <mergeCells count="20">
    <mergeCell ref="C4:K4"/>
    <mergeCell ref="C5:K5"/>
    <mergeCell ref="C6:K6"/>
    <mergeCell ref="G9:I9"/>
    <mergeCell ref="A10:C10"/>
    <mergeCell ref="D10:E10"/>
    <mergeCell ref="D11:E11"/>
    <mergeCell ref="A70:B70"/>
    <mergeCell ref="C70:F70"/>
    <mergeCell ref="G70:J70"/>
    <mergeCell ref="A71:B71"/>
    <mergeCell ref="C71:F71"/>
    <mergeCell ref="G71:J71"/>
    <mergeCell ref="A45:J45"/>
    <mergeCell ref="G47:I47"/>
    <mergeCell ref="A48:C48"/>
    <mergeCell ref="D48:E48"/>
    <mergeCell ref="D49:E49"/>
    <mergeCell ref="A58:C58"/>
    <mergeCell ref="A63:C63"/>
  </mergeCells>
  <printOptions/>
  <pageMargins bottom="0.5511811023622047" footer="0.0" header="0.0" left="0.9055118110236221" right="0.31496062992125984" top="0.7086614173228347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75"/>
    <col customWidth="1" min="2" max="2" width="22.5"/>
    <col customWidth="1" min="3" max="3" width="24.38"/>
    <col customWidth="1" min="4" max="4" width="1.5"/>
    <col customWidth="1" min="5" max="5" width="10.0"/>
    <col customWidth="1" min="6" max="6" width="12.13"/>
    <col customWidth="1" hidden="1" min="7" max="7" width="13.13"/>
    <col customWidth="1" hidden="1" min="8" max="8" width="13.63"/>
    <col customWidth="1" min="9" max="11" width="13.0"/>
    <col customWidth="1" min="12" max="12" width="8.13"/>
    <col customWidth="1" min="13" max="13" width="8.0"/>
    <col customWidth="1" min="14" max="14" width="10.25"/>
    <col customWidth="1" min="15" max="17" width="8.0"/>
    <col customWidth="1" min="18" max="26" width="7.63"/>
  </cols>
  <sheetData>
    <row r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>
      <c r="E7" s="259"/>
      <c r="J7" s="252"/>
      <c r="K7" s="252"/>
      <c r="L7" s="1132"/>
      <c r="M7" s="1132"/>
      <c r="N7" s="1132"/>
      <c r="O7" s="1132"/>
      <c r="P7" s="1132"/>
      <c r="Q7" s="1132"/>
    </row>
    <row r="8">
      <c r="E8" s="259"/>
      <c r="J8" s="252"/>
      <c r="K8" s="252"/>
      <c r="L8" s="1132"/>
      <c r="M8" s="1132"/>
      <c r="N8" s="1132"/>
      <c r="O8" s="1132"/>
      <c r="P8" s="1132"/>
      <c r="Q8" s="1132"/>
    </row>
    <row r="9">
      <c r="A9" s="111" t="s">
        <v>1094</v>
      </c>
      <c r="E9" s="259"/>
      <c r="G9" s="300"/>
      <c r="H9" s="300"/>
      <c r="I9" s="300"/>
      <c r="J9" s="252"/>
      <c r="K9" s="252"/>
      <c r="L9" s="1132"/>
      <c r="M9" s="1132"/>
      <c r="N9" s="1132"/>
      <c r="O9" s="1132"/>
      <c r="P9" s="1132"/>
      <c r="Q9" s="1132"/>
    </row>
    <row r="10">
      <c r="A10" s="750" t="s">
        <v>6</v>
      </c>
      <c r="B10" s="12"/>
      <c r="C10" s="13"/>
      <c r="D10" s="11" t="s">
        <v>329</v>
      </c>
      <c r="E10" s="13"/>
      <c r="F10" s="14" t="s">
        <v>8</v>
      </c>
      <c r="G10" s="15" t="s">
        <v>9</v>
      </c>
      <c r="H10" s="12"/>
      <c r="I10" s="13"/>
      <c r="J10" s="14" t="s">
        <v>10</v>
      </c>
      <c r="K10" s="321"/>
      <c r="L10" s="1275"/>
      <c r="M10" s="1132"/>
      <c r="N10" s="1132"/>
      <c r="O10" s="1132"/>
      <c r="P10" s="1132"/>
      <c r="Q10" s="1132"/>
    </row>
    <row r="11">
      <c r="A11" s="18"/>
      <c r="C11" s="19"/>
      <c r="D11" s="72" t="s">
        <v>11</v>
      </c>
      <c r="E11" s="19"/>
      <c r="F11" s="21" t="s">
        <v>12</v>
      </c>
      <c r="G11" s="21" t="s">
        <v>13</v>
      </c>
      <c r="H11" s="22" t="s">
        <v>14</v>
      </c>
      <c r="I11" s="21" t="s">
        <v>15</v>
      </c>
      <c r="J11" s="21" t="s">
        <v>16</v>
      </c>
      <c r="K11" s="66"/>
      <c r="L11" s="435"/>
      <c r="M11" s="1132"/>
      <c r="N11" s="1132"/>
      <c r="O11" s="1132"/>
      <c r="P11" s="1132"/>
      <c r="Q11" s="1132"/>
    </row>
    <row r="12">
      <c r="A12" s="23"/>
      <c r="B12" s="24"/>
      <c r="C12" s="25"/>
      <c r="D12" s="271"/>
      <c r="E12" s="1276"/>
      <c r="F12" s="26" t="s">
        <v>17</v>
      </c>
      <c r="G12" s="27" t="s">
        <v>17</v>
      </c>
      <c r="H12" s="27" t="s">
        <v>18</v>
      </c>
      <c r="I12" s="27" t="s">
        <v>18</v>
      </c>
      <c r="J12" s="27" t="s">
        <v>18</v>
      </c>
      <c r="K12" s="66"/>
      <c r="L12" s="435"/>
      <c r="M12" s="1132"/>
      <c r="N12" s="1132"/>
      <c r="O12" s="1132"/>
      <c r="P12" s="1132"/>
      <c r="Q12" s="1132"/>
    </row>
    <row r="13">
      <c r="A13" s="272" t="s">
        <v>20</v>
      </c>
      <c r="B13" s="273"/>
      <c r="C13" s="274"/>
      <c r="D13" s="273"/>
      <c r="E13" s="290"/>
      <c r="F13" s="274"/>
      <c r="G13" s="274"/>
      <c r="H13" s="274"/>
      <c r="I13" s="274"/>
      <c r="J13" s="274"/>
      <c r="K13" s="273"/>
      <c r="L13" s="1133"/>
      <c r="M13" s="1132"/>
      <c r="N13" s="1132"/>
      <c r="O13" s="1132"/>
      <c r="P13" s="1132"/>
      <c r="Q13" s="1132"/>
    </row>
    <row r="14" ht="13.5" customHeight="1">
      <c r="A14" s="272"/>
      <c r="B14" s="273" t="s">
        <v>22</v>
      </c>
      <c r="C14" s="274"/>
      <c r="D14" s="278"/>
      <c r="E14" s="290"/>
      <c r="F14" s="274"/>
      <c r="G14" s="274"/>
      <c r="H14" s="274"/>
      <c r="I14" s="274"/>
      <c r="J14" s="274"/>
      <c r="K14" s="273"/>
      <c r="L14" s="1133"/>
      <c r="M14" s="1132"/>
      <c r="N14" s="1132"/>
      <c r="O14" s="1132"/>
      <c r="P14" s="1132"/>
      <c r="Q14" s="1132"/>
    </row>
    <row r="15" ht="13.5" customHeight="1">
      <c r="A15" s="272"/>
      <c r="B15" s="273" t="s">
        <v>24</v>
      </c>
      <c r="C15" s="274"/>
      <c r="D15" s="273"/>
      <c r="E15" s="909" t="s">
        <v>25</v>
      </c>
      <c r="F15" s="282">
        <v>4660307.07</v>
      </c>
      <c r="G15" s="283">
        <v>2530562.91</v>
      </c>
      <c r="H15" s="282">
        <f t="shared" ref="H15:H34" si="1">I15-G15</f>
        <v>3026457.09</v>
      </c>
      <c r="I15" s="282">
        <v>5557020.0</v>
      </c>
      <c r="J15" s="282">
        <v>6037740.0</v>
      </c>
      <c r="K15" s="37"/>
      <c r="L15" s="38"/>
      <c r="M15" s="1132"/>
      <c r="N15" s="1132"/>
      <c r="O15" s="1132"/>
      <c r="P15" s="1132"/>
      <c r="Q15" s="1132"/>
    </row>
    <row r="16" ht="13.5" customHeight="1">
      <c r="A16" s="272"/>
      <c r="B16" s="273" t="s">
        <v>26</v>
      </c>
      <c r="C16" s="274"/>
      <c r="D16" s="273"/>
      <c r="E16" s="909" t="s">
        <v>25</v>
      </c>
      <c r="F16" s="1174">
        <v>0.0</v>
      </c>
      <c r="G16" s="1174">
        <v>0.0</v>
      </c>
      <c r="H16" s="1174">
        <f t="shared" si="1"/>
        <v>0</v>
      </c>
      <c r="I16" s="1174">
        <v>0.0</v>
      </c>
      <c r="J16" s="282">
        <v>8714.0</v>
      </c>
      <c r="K16" s="37"/>
      <c r="L16" s="38"/>
      <c r="M16" s="1132"/>
      <c r="N16" s="1132"/>
      <c r="O16" s="1132"/>
      <c r="P16" s="1132"/>
      <c r="Q16" s="1132"/>
    </row>
    <row r="17" ht="13.5" customHeight="1">
      <c r="A17" s="284"/>
      <c r="B17" s="278" t="s">
        <v>1043</v>
      </c>
      <c r="C17" s="274"/>
      <c r="D17" s="273"/>
      <c r="E17" s="909" t="s">
        <v>30</v>
      </c>
      <c r="F17" s="282">
        <v>316000.0</v>
      </c>
      <c r="G17" s="282">
        <v>134000.0</v>
      </c>
      <c r="H17" s="282">
        <f t="shared" si="1"/>
        <v>274000</v>
      </c>
      <c r="I17" s="282">
        <v>408000.0</v>
      </c>
      <c r="J17" s="282">
        <v>408000.0</v>
      </c>
      <c r="K17" s="37"/>
      <c r="L17" s="38"/>
      <c r="M17" s="1132"/>
      <c r="N17" s="1132"/>
      <c r="O17" s="1132"/>
      <c r="P17" s="1132"/>
      <c r="Q17" s="1132"/>
    </row>
    <row r="18" ht="13.5" customHeight="1">
      <c r="A18" s="284"/>
      <c r="B18" s="278" t="s">
        <v>667</v>
      </c>
      <c r="C18" s="274"/>
      <c r="D18" s="273"/>
      <c r="E18" s="909" t="s">
        <v>32</v>
      </c>
      <c r="F18" s="282">
        <v>94881.25</v>
      </c>
      <c r="G18" s="282">
        <v>66375.0</v>
      </c>
      <c r="H18" s="282">
        <f t="shared" si="1"/>
        <v>30525</v>
      </c>
      <c r="I18" s="282">
        <v>96900.0</v>
      </c>
      <c r="J18" s="282">
        <v>96900.0</v>
      </c>
      <c r="K18" s="37"/>
      <c r="L18" s="38"/>
      <c r="M18" s="1132"/>
      <c r="N18" s="1132"/>
      <c r="O18" s="1132"/>
      <c r="P18" s="1132"/>
      <c r="Q18" s="1132"/>
    </row>
    <row r="19" ht="13.5" customHeight="1">
      <c r="A19" s="284"/>
      <c r="B19" s="278" t="s">
        <v>433</v>
      </c>
      <c r="C19" s="274"/>
      <c r="D19" s="273"/>
      <c r="E19" s="909" t="s">
        <v>36</v>
      </c>
      <c r="F19" s="282">
        <v>78000.0</v>
      </c>
      <c r="G19" s="282">
        <v>84000.0</v>
      </c>
      <c r="H19" s="282">
        <f t="shared" si="1"/>
        <v>18000</v>
      </c>
      <c r="I19" s="282">
        <v>102000.0</v>
      </c>
      <c r="J19" s="282">
        <v>102000.0</v>
      </c>
      <c r="K19" s="37"/>
      <c r="L19" s="38"/>
      <c r="M19" s="1132"/>
      <c r="N19" s="1132"/>
      <c r="O19" s="1132"/>
      <c r="P19" s="1132"/>
      <c r="Q19" s="1132"/>
    </row>
    <row r="20" ht="13.5" customHeight="1">
      <c r="A20" s="284"/>
      <c r="B20" s="278" t="s">
        <v>1095</v>
      </c>
      <c r="C20" s="274"/>
      <c r="D20" s="273"/>
      <c r="E20" s="293" t="s">
        <v>395</v>
      </c>
      <c r="F20" s="282">
        <v>90800.0</v>
      </c>
      <c r="G20" s="282">
        <v>32350.0</v>
      </c>
      <c r="H20" s="282">
        <f t="shared" si="1"/>
        <v>165650</v>
      </c>
      <c r="I20" s="282">
        <v>198000.0</v>
      </c>
      <c r="J20" s="282">
        <v>198000.0</v>
      </c>
      <c r="K20" s="37"/>
      <c r="L20" s="38"/>
      <c r="M20" s="1132"/>
      <c r="N20" s="1132"/>
      <c r="O20" s="1132"/>
      <c r="P20" s="1132"/>
      <c r="Q20" s="1132"/>
    </row>
    <row r="21" ht="13.5" customHeight="1">
      <c r="A21" s="284"/>
      <c r="B21" s="278" t="s">
        <v>37</v>
      </c>
      <c r="C21" s="274"/>
      <c r="D21" s="273"/>
      <c r="E21" s="909" t="s">
        <v>38</v>
      </c>
      <c r="F21" s="285">
        <v>70000.0</v>
      </c>
      <c r="G21" s="285">
        <v>0.0</v>
      </c>
      <c r="H21" s="282">
        <f t="shared" si="1"/>
        <v>85000</v>
      </c>
      <c r="I21" s="285">
        <v>85000.0</v>
      </c>
      <c r="J21" s="285">
        <v>85000.0</v>
      </c>
      <c r="K21" s="37"/>
      <c r="L21" s="38"/>
      <c r="M21" s="1132"/>
      <c r="N21" s="1132"/>
      <c r="O21" s="1132"/>
      <c r="P21" s="1132"/>
      <c r="Q21" s="1132"/>
    </row>
    <row r="22" ht="13.5" customHeight="1">
      <c r="A22" s="284"/>
      <c r="B22" s="278" t="s">
        <v>39</v>
      </c>
      <c r="C22" s="274"/>
      <c r="D22" s="273"/>
      <c r="E22" s="909" t="s">
        <v>38</v>
      </c>
      <c r="F22" s="285">
        <v>140000.0</v>
      </c>
      <c r="G22" s="285">
        <v>0.0</v>
      </c>
      <c r="H22" s="282">
        <f t="shared" si="1"/>
        <v>0</v>
      </c>
      <c r="I22" s="285">
        <v>0.0</v>
      </c>
      <c r="J22" s="285">
        <v>0.0</v>
      </c>
      <c r="K22" s="37"/>
      <c r="L22" s="38"/>
      <c r="M22" s="1132"/>
      <c r="N22" s="1132"/>
      <c r="O22" s="1132"/>
      <c r="P22" s="1132"/>
      <c r="Q22" s="1132"/>
    </row>
    <row r="23" ht="13.5" customHeight="1">
      <c r="A23" s="284"/>
      <c r="B23" s="278" t="s">
        <v>573</v>
      </c>
      <c r="C23" s="274"/>
      <c r="D23" s="273"/>
      <c r="E23" s="909" t="s">
        <v>517</v>
      </c>
      <c r="F23" s="285">
        <v>0.0</v>
      </c>
      <c r="G23" s="285">
        <v>0.0</v>
      </c>
      <c r="H23" s="282">
        <f t="shared" si="1"/>
        <v>107000</v>
      </c>
      <c r="I23" s="285">
        <v>107000.0</v>
      </c>
      <c r="J23" s="285">
        <v>0.0</v>
      </c>
      <c r="K23" s="37"/>
      <c r="L23" s="38"/>
      <c r="M23" s="1132"/>
      <c r="N23" s="1132"/>
      <c r="O23" s="1132"/>
      <c r="P23" s="1132"/>
      <c r="Q23" s="1132"/>
    </row>
    <row r="24" ht="13.5" customHeight="1">
      <c r="A24" s="284"/>
      <c r="B24" s="278" t="s">
        <v>40</v>
      </c>
      <c r="C24" s="274"/>
      <c r="D24" s="273"/>
      <c r="E24" s="909" t="s">
        <v>41</v>
      </c>
      <c r="F24" s="285">
        <v>25000.0</v>
      </c>
      <c r="G24" s="285">
        <v>10000.0</v>
      </c>
      <c r="H24" s="282">
        <f t="shared" si="1"/>
        <v>0</v>
      </c>
      <c r="I24" s="285">
        <v>10000.0</v>
      </c>
      <c r="J24" s="285">
        <v>30000.0</v>
      </c>
      <c r="K24" s="37"/>
      <c r="L24" s="38"/>
      <c r="M24" s="1132"/>
      <c r="N24" s="1132"/>
      <c r="O24" s="1132"/>
      <c r="P24" s="1132"/>
      <c r="Q24" s="1132"/>
    </row>
    <row r="25" ht="13.5" customHeight="1">
      <c r="A25" s="284"/>
      <c r="B25" s="278" t="s">
        <v>574</v>
      </c>
      <c r="C25" s="274"/>
      <c r="D25" s="273"/>
      <c r="E25" s="293" t="s">
        <v>43</v>
      </c>
      <c r="F25" s="285">
        <v>0.0</v>
      </c>
      <c r="G25" s="285">
        <v>0.0</v>
      </c>
      <c r="H25" s="282">
        <f t="shared" si="1"/>
        <v>50000</v>
      </c>
      <c r="I25" s="285">
        <v>50000.0</v>
      </c>
      <c r="J25" s="285">
        <v>50000.0</v>
      </c>
      <c r="K25" s="37"/>
      <c r="L25" s="38"/>
      <c r="M25" s="1132"/>
      <c r="N25" s="1132"/>
      <c r="O25" s="1132"/>
      <c r="P25" s="1132"/>
      <c r="Q25" s="1132"/>
    </row>
    <row r="26" ht="13.5" customHeight="1">
      <c r="A26" s="284"/>
      <c r="B26" s="252" t="s">
        <v>44</v>
      </c>
      <c r="C26" s="274"/>
      <c r="D26" s="273"/>
      <c r="E26" s="909" t="s">
        <v>45</v>
      </c>
      <c r="F26" s="285">
        <v>383134.0</v>
      </c>
      <c r="G26" s="285">
        <v>417549.0</v>
      </c>
      <c r="H26" s="282">
        <f t="shared" si="1"/>
        <v>66027</v>
      </c>
      <c r="I26" s="285">
        <v>483576.0</v>
      </c>
      <c r="J26" s="285">
        <v>504600.0</v>
      </c>
      <c r="K26" s="37"/>
      <c r="L26" s="38"/>
      <c r="M26" s="1132"/>
      <c r="N26" s="1132"/>
      <c r="O26" s="1132"/>
      <c r="P26" s="1132"/>
      <c r="Q26" s="1132"/>
    </row>
    <row r="27" ht="13.5" customHeight="1">
      <c r="A27" s="284"/>
      <c r="B27" s="278" t="s">
        <v>46</v>
      </c>
      <c r="C27" s="274"/>
      <c r="D27" s="273"/>
      <c r="E27" s="909" t="s">
        <v>45</v>
      </c>
      <c r="F27" s="282">
        <v>411980.0</v>
      </c>
      <c r="G27" s="282">
        <v>0.0</v>
      </c>
      <c r="H27" s="282">
        <f t="shared" si="1"/>
        <v>483576</v>
      </c>
      <c r="I27" s="282">
        <v>483576.0</v>
      </c>
      <c r="J27" s="282">
        <v>504600.0</v>
      </c>
      <c r="K27" s="37"/>
      <c r="L27" s="38"/>
      <c r="M27" s="1132"/>
      <c r="N27" s="1132"/>
      <c r="O27" s="1132"/>
      <c r="P27" s="1132"/>
      <c r="Q27" s="1132"/>
    </row>
    <row r="28" ht="13.5" customHeight="1">
      <c r="A28" s="284"/>
      <c r="B28" s="278" t="s">
        <v>47</v>
      </c>
      <c r="C28" s="274"/>
      <c r="D28" s="273"/>
      <c r="E28" s="909" t="s">
        <v>48</v>
      </c>
      <c r="F28" s="282">
        <v>70000.0</v>
      </c>
      <c r="G28" s="282">
        <v>0.0</v>
      </c>
      <c r="H28" s="282">
        <f t="shared" si="1"/>
        <v>85000</v>
      </c>
      <c r="I28" s="282">
        <v>85000.0</v>
      </c>
      <c r="J28" s="282">
        <v>85000.0</v>
      </c>
      <c r="K28" s="37"/>
      <c r="L28" s="38"/>
      <c r="M28" s="1132"/>
      <c r="N28" s="1132"/>
      <c r="O28" s="1132"/>
      <c r="P28" s="1132"/>
      <c r="Q28" s="1132"/>
    </row>
    <row r="29" ht="13.5" customHeight="1">
      <c r="A29" s="284"/>
      <c r="B29" s="278" t="s">
        <v>51</v>
      </c>
      <c r="C29" s="274"/>
      <c r="D29" s="273"/>
      <c r="E29" s="909" t="s">
        <v>52</v>
      </c>
      <c r="F29" s="282">
        <v>559236.86</v>
      </c>
      <c r="G29" s="282">
        <v>253353.35</v>
      </c>
      <c r="H29" s="282">
        <f t="shared" si="1"/>
        <v>442289.65</v>
      </c>
      <c r="I29" s="282">
        <v>695643.0</v>
      </c>
      <c r="J29" s="282">
        <v>725574.0</v>
      </c>
      <c r="K29" s="37"/>
      <c r="L29" s="38"/>
      <c r="M29" s="1132"/>
      <c r="N29" s="1132"/>
      <c r="O29" s="1132"/>
      <c r="P29" s="1132"/>
      <c r="Q29" s="1132"/>
    </row>
    <row r="30" ht="13.5" customHeight="1">
      <c r="A30" s="284"/>
      <c r="B30" s="278" t="s">
        <v>1096</v>
      </c>
      <c r="C30" s="274"/>
      <c r="D30" s="273"/>
      <c r="E30" s="909" t="s">
        <v>54</v>
      </c>
      <c r="F30" s="282">
        <v>18500.0</v>
      </c>
      <c r="G30" s="282">
        <v>6800.0</v>
      </c>
      <c r="H30" s="282">
        <f t="shared" si="1"/>
        <v>13600</v>
      </c>
      <c r="I30" s="282">
        <v>20400.0</v>
      </c>
      <c r="J30" s="282">
        <v>30600.0</v>
      </c>
      <c r="K30" s="37"/>
      <c r="L30" s="38"/>
      <c r="M30" s="1132"/>
      <c r="N30" s="1132"/>
      <c r="O30" s="1132"/>
      <c r="P30" s="1132"/>
      <c r="Q30" s="1132"/>
    </row>
    <row r="31" ht="13.5" customHeight="1">
      <c r="A31" s="284"/>
      <c r="B31" s="278" t="s">
        <v>1097</v>
      </c>
      <c r="C31" s="274"/>
      <c r="D31" s="273"/>
      <c r="E31" s="909" t="s">
        <v>56</v>
      </c>
      <c r="F31" s="282">
        <v>49491.05</v>
      </c>
      <c r="G31" s="282">
        <v>27205.59</v>
      </c>
      <c r="H31" s="282">
        <f t="shared" si="1"/>
        <v>48558.41</v>
      </c>
      <c r="I31" s="282">
        <v>75764.0</v>
      </c>
      <c r="J31" s="282">
        <v>95546.0</v>
      </c>
      <c r="K31" s="37"/>
      <c r="L31" s="38"/>
      <c r="M31" s="1132"/>
      <c r="N31" s="1132"/>
      <c r="O31" s="1132"/>
      <c r="P31" s="1132"/>
      <c r="Q31" s="1132"/>
    </row>
    <row r="32" ht="13.5" customHeight="1">
      <c r="A32" s="284"/>
      <c r="B32" s="278" t="s">
        <v>371</v>
      </c>
      <c r="C32" s="274"/>
      <c r="D32" s="273"/>
      <c r="E32" s="909" t="s">
        <v>58</v>
      </c>
      <c r="F32" s="282">
        <v>15800.0</v>
      </c>
      <c r="G32" s="282">
        <v>6800.0</v>
      </c>
      <c r="H32" s="282">
        <f t="shared" si="1"/>
        <v>13600</v>
      </c>
      <c r="I32" s="282">
        <v>20400.0</v>
      </c>
      <c r="J32" s="282">
        <v>20400.0</v>
      </c>
      <c r="K32" s="37"/>
      <c r="L32" s="38"/>
      <c r="M32" s="1132"/>
      <c r="N32" s="1132"/>
      <c r="O32" s="1132"/>
      <c r="P32" s="1132"/>
      <c r="Q32" s="1132"/>
    </row>
    <row r="33" ht="13.5" customHeight="1">
      <c r="A33" s="284"/>
      <c r="B33" s="278" t="s">
        <v>49</v>
      </c>
      <c r="C33" s="274"/>
      <c r="D33" s="273"/>
      <c r="E33" s="909" t="s">
        <v>50</v>
      </c>
      <c r="F33" s="285">
        <v>0.0</v>
      </c>
      <c r="G33" s="285">
        <v>0.0</v>
      </c>
      <c r="H33" s="282">
        <f t="shared" si="1"/>
        <v>51000</v>
      </c>
      <c r="I33" s="285">
        <v>51000.0</v>
      </c>
      <c r="J33" s="285">
        <v>0.0</v>
      </c>
      <c r="K33" s="37"/>
      <c r="L33" s="38"/>
      <c r="M33" s="1132"/>
      <c r="N33" s="1132"/>
      <c r="O33" s="1132"/>
      <c r="P33" s="1132"/>
      <c r="Q33" s="1132"/>
    </row>
    <row r="34" ht="13.5" customHeight="1">
      <c r="A34" s="284"/>
      <c r="B34" s="278" t="s">
        <v>59</v>
      </c>
      <c r="C34" s="274"/>
      <c r="D34" s="273"/>
      <c r="E34" s="909" t="s">
        <v>60</v>
      </c>
      <c r="F34" s="282">
        <v>336000.0</v>
      </c>
      <c r="G34" s="282">
        <v>0.0</v>
      </c>
      <c r="H34" s="282">
        <f t="shared" si="1"/>
        <v>0</v>
      </c>
      <c r="I34" s="282">
        <v>0.0</v>
      </c>
      <c r="J34" s="282">
        <v>0.0</v>
      </c>
      <c r="K34" s="37"/>
      <c r="L34" s="38"/>
      <c r="M34" s="1132"/>
      <c r="N34" s="1132"/>
      <c r="O34" s="1132"/>
      <c r="P34" s="1132"/>
      <c r="Q34" s="1132"/>
    </row>
    <row r="35" ht="15.75" customHeight="1">
      <c r="A35" s="286"/>
      <c r="B35" s="311" t="s">
        <v>61</v>
      </c>
      <c r="C35" s="312"/>
      <c r="D35" s="313"/>
      <c r="E35" s="314"/>
      <c r="F35" s="793">
        <f t="shared" ref="F35:J35" si="2">SUM(F15:F34)</f>
        <v>7319130.23</v>
      </c>
      <c r="G35" s="793">
        <f t="shared" si="2"/>
        <v>3568995.85</v>
      </c>
      <c r="H35" s="793">
        <f t="shared" si="2"/>
        <v>4960283.15</v>
      </c>
      <c r="I35" s="793">
        <f t="shared" si="2"/>
        <v>8529279</v>
      </c>
      <c r="J35" s="793">
        <f t="shared" si="2"/>
        <v>8982674</v>
      </c>
      <c r="K35" s="358"/>
      <c r="L35" s="1277">
        <f>(J35-I35)/I35</f>
        <v>0.0531574826</v>
      </c>
      <c r="M35" s="1133"/>
      <c r="N35" s="1133"/>
      <c r="O35" s="1133"/>
      <c r="P35" s="1133"/>
      <c r="Q35" s="1133"/>
      <c r="R35" s="273"/>
      <c r="S35" s="273"/>
      <c r="T35" s="273"/>
      <c r="U35" s="273"/>
      <c r="V35" s="273"/>
      <c r="W35" s="273"/>
      <c r="X35" s="273"/>
      <c r="Y35" s="273"/>
      <c r="Z35" s="273"/>
    </row>
    <row r="36" ht="13.5" customHeight="1">
      <c r="A36" s="272"/>
      <c r="B36" s="278" t="s">
        <v>62</v>
      </c>
      <c r="C36" s="274"/>
      <c r="D36" s="278"/>
      <c r="E36" s="290"/>
      <c r="F36" s="282"/>
      <c r="G36" s="282"/>
      <c r="H36" s="282"/>
      <c r="I36" s="282"/>
      <c r="J36" s="282"/>
      <c r="K36" s="358"/>
      <c r="L36" s="1278" t="s">
        <v>63</v>
      </c>
      <c r="M36" s="1132"/>
      <c r="N36" s="1132"/>
      <c r="O36" s="1132"/>
      <c r="P36" s="1132"/>
      <c r="Q36" s="1132"/>
    </row>
    <row r="37" ht="13.5" customHeight="1">
      <c r="A37" s="272"/>
      <c r="B37" s="278" t="s">
        <v>209</v>
      </c>
      <c r="C37" s="274"/>
      <c r="D37" s="273"/>
      <c r="E37" s="909" t="s">
        <v>65</v>
      </c>
      <c r="F37" s="282">
        <v>293723.0</v>
      </c>
      <c r="G37" s="282">
        <v>21156.0</v>
      </c>
      <c r="H37" s="282">
        <f t="shared" ref="H37:H43" si="3">I37-G37</f>
        <v>378844</v>
      </c>
      <c r="I37" s="282">
        <v>400000.0</v>
      </c>
      <c r="J37" s="282">
        <v>400000.0</v>
      </c>
      <c r="K37" s="358"/>
      <c r="L37" s="1147" t="s">
        <v>96</v>
      </c>
      <c r="M37" s="1132"/>
      <c r="N37" s="1132"/>
      <c r="O37" s="1132"/>
      <c r="P37" s="1132"/>
      <c r="Q37" s="1132"/>
    </row>
    <row r="38" ht="13.5" customHeight="1">
      <c r="A38" s="272"/>
      <c r="B38" s="278" t="s">
        <v>68</v>
      </c>
      <c r="C38" s="274"/>
      <c r="D38" s="273"/>
      <c r="E38" s="909" t="s">
        <v>69</v>
      </c>
      <c r="F38" s="282">
        <v>61000.0</v>
      </c>
      <c r="G38" s="282">
        <v>0.0</v>
      </c>
      <c r="H38" s="282">
        <f t="shared" si="3"/>
        <v>110000</v>
      </c>
      <c r="I38" s="282">
        <v>110000.0</v>
      </c>
      <c r="J38" s="282">
        <v>110000.0</v>
      </c>
      <c r="K38" s="358"/>
      <c r="L38" s="1147"/>
      <c r="M38" s="1132"/>
      <c r="N38" s="1132"/>
      <c r="O38" s="1132"/>
      <c r="P38" s="1132"/>
      <c r="Q38" s="1132"/>
    </row>
    <row r="39" ht="13.5" customHeight="1">
      <c r="A39" s="272"/>
      <c r="B39" s="278" t="s">
        <v>73</v>
      </c>
      <c r="C39" s="274"/>
      <c r="D39" s="273"/>
      <c r="E39" s="909" t="s">
        <v>74</v>
      </c>
      <c r="F39" s="282">
        <v>123243.09</v>
      </c>
      <c r="G39" s="282">
        <v>23657.8</v>
      </c>
      <c r="H39" s="282">
        <f t="shared" si="3"/>
        <v>108342.2</v>
      </c>
      <c r="I39" s="282">
        <v>132000.0</v>
      </c>
      <c r="J39" s="282">
        <v>160000.0</v>
      </c>
      <c r="K39" s="37"/>
      <c r="L39" s="38"/>
      <c r="M39" s="1132"/>
      <c r="N39" s="1132"/>
      <c r="O39" s="1132"/>
      <c r="P39" s="1132"/>
      <c r="Q39" s="1132"/>
    </row>
    <row r="40" ht="13.5" customHeight="1">
      <c r="A40" s="272"/>
      <c r="B40" s="278" t="s">
        <v>402</v>
      </c>
      <c r="C40" s="273"/>
      <c r="D40" s="284"/>
      <c r="E40" s="909" t="s">
        <v>76</v>
      </c>
      <c r="F40" s="282">
        <v>28273.0</v>
      </c>
      <c r="G40" s="282">
        <v>27290.0</v>
      </c>
      <c r="H40" s="282">
        <f t="shared" si="3"/>
        <v>22710</v>
      </c>
      <c r="I40" s="282">
        <v>50000.0</v>
      </c>
      <c r="J40" s="282">
        <v>60000.0</v>
      </c>
      <c r="K40" s="37"/>
      <c r="L40" s="38"/>
      <c r="M40" s="1132"/>
      <c r="N40" s="1132"/>
      <c r="O40" s="1132"/>
      <c r="P40" s="1132"/>
      <c r="Q40" s="1132"/>
    </row>
    <row r="41" ht="13.5" customHeight="1">
      <c r="A41" s="355"/>
      <c r="B41" s="278" t="s">
        <v>403</v>
      </c>
      <c r="C41" s="274"/>
      <c r="D41" s="273"/>
      <c r="E41" s="293" t="s">
        <v>80</v>
      </c>
      <c r="F41" s="282">
        <v>7200.0</v>
      </c>
      <c r="G41" s="282">
        <v>0.0</v>
      </c>
      <c r="H41" s="282">
        <f t="shared" si="3"/>
        <v>7200</v>
      </c>
      <c r="I41" s="282">
        <v>7200.0</v>
      </c>
      <c r="J41" s="282">
        <v>7200.0</v>
      </c>
      <c r="K41" s="358"/>
      <c r="L41" s="1147"/>
      <c r="M41" s="1132"/>
      <c r="N41" s="1132"/>
      <c r="O41" s="1132"/>
      <c r="P41" s="1132"/>
      <c r="Q41" s="1132"/>
    </row>
    <row r="42" ht="13.5" customHeight="1">
      <c r="A42" s="355"/>
      <c r="B42" s="278" t="s">
        <v>81</v>
      </c>
      <c r="C42" s="274"/>
      <c r="D42" s="273"/>
      <c r="E42" s="909" t="s">
        <v>82</v>
      </c>
      <c r="F42" s="282">
        <v>15715.5</v>
      </c>
      <c r="G42" s="282">
        <v>4284.0</v>
      </c>
      <c r="H42" s="282">
        <f t="shared" si="3"/>
        <v>13716</v>
      </c>
      <c r="I42" s="282">
        <v>18000.0</v>
      </c>
      <c r="J42" s="282">
        <v>18000.0</v>
      </c>
      <c r="K42" s="358"/>
      <c r="L42" s="1147"/>
      <c r="M42" s="1132"/>
      <c r="N42" s="1132"/>
      <c r="O42" s="1132"/>
      <c r="P42" s="1132"/>
      <c r="Q42" s="1132"/>
    </row>
    <row r="43" ht="13.5" customHeight="1">
      <c r="A43" s="271"/>
      <c r="B43" s="294" t="s">
        <v>83</v>
      </c>
      <c r="C43" s="295"/>
      <c r="D43" s="269"/>
      <c r="E43" s="1189" t="s">
        <v>82</v>
      </c>
      <c r="F43" s="298">
        <v>193200.0</v>
      </c>
      <c r="G43" s="298">
        <v>80500.0</v>
      </c>
      <c r="H43" s="298">
        <f t="shared" si="3"/>
        <v>112700</v>
      </c>
      <c r="I43" s="299">
        <v>193200.0</v>
      </c>
      <c r="J43" s="299">
        <v>193200.0</v>
      </c>
      <c r="K43" s="78"/>
      <c r="L43" s="42"/>
      <c r="M43" s="1132"/>
      <c r="N43" s="1132"/>
      <c r="O43" s="1132"/>
      <c r="P43" s="1132"/>
      <c r="Q43" s="1132"/>
    </row>
    <row r="44" ht="3.75" customHeight="1">
      <c r="E44" s="259"/>
      <c r="J44" s="252"/>
      <c r="K44" s="252"/>
      <c r="L44" s="1132"/>
      <c r="M44" s="1132"/>
      <c r="N44" s="1132"/>
      <c r="O44" s="1132"/>
      <c r="P44" s="1132"/>
      <c r="Q44" s="1132"/>
    </row>
    <row r="45" ht="15.75" customHeight="1">
      <c r="A45" s="195" t="s">
        <v>1098</v>
      </c>
      <c r="B45" s="273"/>
      <c r="C45" s="273"/>
      <c r="D45" s="273"/>
      <c r="E45" s="275"/>
      <c r="F45" s="273"/>
      <c r="G45" s="278"/>
      <c r="H45" s="278"/>
      <c r="I45" s="278"/>
      <c r="J45" s="273"/>
      <c r="K45" s="273"/>
      <c r="L45" s="1133"/>
      <c r="M45" s="1132"/>
      <c r="N45" s="1132"/>
      <c r="O45" s="1132"/>
      <c r="P45" s="1132"/>
      <c r="Q45" s="1132"/>
    </row>
    <row r="46" ht="15.75" customHeight="1">
      <c r="A46" s="273"/>
      <c r="B46" s="273"/>
      <c r="C46" s="273"/>
      <c r="D46" s="273"/>
      <c r="E46" s="275"/>
      <c r="F46" s="273"/>
      <c r="G46" s="273"/>
      <c r="H46" s="273"/>
      <c r="I46" s="273"/>
      <c r="J46" s="273"/>
      <c r="K46" s="273"/>
      <c r="L46" s="1133"/>
      <c r="M46" s="1132"/>
      <c r="N46" s="1132"/>
      <c r="O46" s="1132"/>
      <c r="P46" s="1132"/>
      <c r="Q46" s="1132"/>
    </row>
    <row r="47" ht="15.75" customHeight="1">
      <c r="A47" s="1279" t="s">
        <v>350</v>
      </c>
      <c r="K47" s="305"/>
      <c r="L47" s="456"/>
      <c r="M47" s="1132"/>
      <c r="N47" s="1132"/>
      <c r="O47" s="1132"/>
      <c r="P47" s="1132"/>
      <c r="Q47" s="1132"/>
    </row>
    <row r="48" ht="15.75" customHeight="1">
      <c r="A48" s="321"/>
      <c r="B48" s="321"/>
      <c r="C48" s="321"/>
      <c r="D48" s="321"/>
      <c r="E48" s="321"/>
      <c r="F48" s="321"/>
      <c r="G48" s="321"/>
      <c r="H48" s="321"/>
      <c r="I48" s="321"/>
      <c r="J48" s="321"/>
      <c r="K48" s="321"/>
      <c r="L48" s="1275"/>
      <c r="M48" s="1132"/>
      <c r="N48" s="1132"/>
      <c r="O48" s="1132"/>
      <c r="P48" s="1132"/>
      <c r="Q48" s="1132"/>
    </row>
    <row r="49" ht="15.75" customHeight="1">
      <c r="A49" s="750" t="s">
        <v>6</v>
      </c>
      <c r="B49" s="12"/>
      <c r="C49" s="13"/>
      <c r="D49" s="11" t="s">
        <v>329</v>
      </c>
      <c r="E49" s="13"/>
      <c r="F49" s="14" t="s">
        <v>8</v>
      </c>
      <c r="G49" s="15" t="s">
        <v>9</v>
      </c>
      <c r="H49" s="12"/>
      <c r="I49" s="13"/>
      <c r="J49" s="14" t="s">
        <v>10</v>
      </c>
      <c r="K49" s="321"/>
      <c r="L49" s="1275"/>
      <c r="M49" s="1132"/>
      <c r="N49" s="1132"/>
      <c r="O49" s="1132"/>
      <c r="P49" s="1132"/>
      <c r="Q49" s="1132"/>
    </row>
    <row r="50" ht="15.75" customHeight="1">
      <c r="A50" s="18"/>
      <c r="C50" s="19"/>
      <c r="D50" s="72" t="s">
        <v>11</v>
      </c>
      <c r="E50" s="19"/>
      <c r="F50" s="21" t="s">
        <v>12</v>
      </c>
      <c r="G50" s="21" t="s">
        <v>13</v>
      </c>
      <c r="H50" s="22" t="s">
        <v>14</v>
      </c>
      <c r="I50" s="21" t="s">
        <v>15</v>
      </c>
      <c r="J50" s="21" t="s">
        <v>16</v>
      </c>
      <c r="K50" s="66"/>
      <c r="L50" s="435"/>
      <c r="M50" s="1132"/>
      <c r="N50" s="1132"/>
      <c r="O50" s="1132"/>
      <c r="P50" s="1132"/>
      <c r="Q50" s="1132"/>
    </row>
    <row r="51" ht="15.75" customHeight="1">
      <c r="A51" s="23"/>
      <c r="B51" s="24"/>
      <c r="C51" s="25"/>
      <c r="D51" s="271"/>
      <c r="E51" s="1276"/>
      <c r="F51" s="26" t="s">
        <v>17</v>
      </c>
      <c r="G51" s="27" t="s">
        <v>17</v>
      </c>
      <c r="H51" s="27" t="s">
        <v>18</v>
      </c>
      <c r="I51" s="27" t="s">
        <v>18</v>
      </c>
      <c r="J51" s="27" t="s">
        <v>18</v>
      </c>
      <c r="K51" s="66"/>
      <c r="L51" s="435"/>
      <c r="M51" s="1132"/>
      <c r="N51" s="1132"/>
      <c r="O51" s="1132"/>
      <c r="P51" s="1132"/>
      <c r="Q51" s="1132"/>
    </row>
    <row r="52" ht="15.75" customHeight="1">
      <c r="A52" s="1280"/>
      <c r="B52" s="262" t="s">
        <v>165</v>
      </c>
      <c r="C52" s="263"/>
      <c r="D52" s="262"/>
      <c r="E52" s="1281" t="s">
        <v>99</v>
      </c>
      <c r="F52" s="765">
        <v>12000.0</v>
      </c>
      <c r="G52" s="765">
        <v>0.0</v>
      </c>
      <c r="H52" s="765">
        <f t="shared" ref="H52:H58" si="4">I52-G52</f>
        <v>19000</v>
      </c>
      <c r="I52" s="765">
        <v>19000.0</v>
      </c>
      <c r="J52" s="765">
        <v>22800.0</v>
      </c>
      <c r="K52" s="358"/>
      <c r="L52" s="1147"/>
      <c r="M52" s="1132"/>
      <c r="N52" s="1132"/>
      <c r="O52" s="1132"/>
      <c r="P52" s="1132"/>
      <c r="Q52" s="1132"/>
    </row>
    <row r="53" ht="15.75" customHeight="1">
      <c r="A53" s="1282"/>
      <c r="B53" s="602" t="s">
        <v>576</v>
      </c>
      <c r="C53" s="1283"/>
      <c r="D53" s="321"/>
      <c r="E53" s="293" t="s">
        <v>577</v>
      </c>
      <c r="F53" s="282">
        <v>0.0</v>
      </c>
      <c r="G53" s="282">
        <v>0.0</v>
      </c>
      <c r="H53" s="282">
        <f t="shared" si="4"/>
        <v>3000</v>
      </c>
      <c r="I53" s="285">
        <v>3000.0</v>
      </c>
      <c r="J53" s="285">
        <v>3600.0</v>
      </c>
      <c r="K53" s="358"/>
      <c r="L53" s="1147"/>
      <c r="M53" s="1132"/>
      <c r="N53" s="1132"/>
      <c r="O53" s="1132"/>
      <c r="P53" s="1132"/>
      <c r="Q53" s="1132"/>
    </row>
    <row r="54" ht="15.75" customHeight="1">
      <c r="A54" s="272"/>
      <c r="B54" s="278" t="s">
        <v>100</v>
      </c>
      <c r="C54" s="1283"/>
      <c r="D54" s="273"/>
      <c r="E54" s="293" t="s">
        <v>101</v>
      </c>
      <c r="F54" s="283">
        <v>68291.0</v>
      </c>
      <c r="G54" s="283">
        <v>8231.0</v>
      </c>
      <c r="H54" s="282">
        <f t="shared" si="4"/>
        <v>71769</v>
      </c>
      <c r="I54" s="283">
        <v>80000.0</v>
      </c>
      <c r="J54" s="283">
        <v>96000.0</v>
      </c>
      <c r="K54" s="316"/>
      <c r="L54" s="1145"/>
      <c r="M54" s="1132"/>
      <c r="N54" s="1132"/>
      <c r="O54" s="1132"/>
      <c r="P54" s="1132"/>
      <c r="Q54" s="1132"/>
    </row>
    <row r="55" ht="13.5" customHeight="1">
      <c r="A55" s="1282"/>
      <c r="B55" s="602" t="s">
        <v>1099</v>
      </c>
      <c r="C55" s="309"/>
      <c r="D55" s="321"/>
      <c r="E55" s="293" t="s">
        <v>107</v>
      </c>
      <c r="F55" s="283">
        <v>2229.06</v>
      </c>
      <c r="G55" s="283">
        <v>0.0</v>
      </c>
      <c r="H55" s="282">
        <f t="shared" si="4"/>
        <v>6000</v>
      </c>
      <c r="I55" s="283">
        <v>6000.0</v>
      </c>
      <c r="J55" s="283">
        <v>6000.0</v>
      </c>
      <c r="K55" s="316"/>
      <c r="L55" s="1145"/>
      <c r="M55" s="1132"/>
      <c r="N55" s="1132"/>
      <c r="O55" s="1132"/>
      <c r="P55" s="1132"/>
      <c r="Q55" s="1132"/>
    </row>
    <row r="56" ht="13.5" customHeight="1">
      <c r="A56" s="272"/>
      <c r="B56" s="278" t="s">
        <v>578</v>
      </c>
      <c r="C56" s="1283"/>
      <c r="D56" s="273"/>
      <c r="E56" s="293" t="s">
        <v>109</v>
      </c>
      <c r="F56" s="283">
        <v>11884.83</v>
      </c>
      <c r="G56" s="283">
        <v>10081.66</v>
      </c>
      <c r="H56" s="282">
        <f t="shared" si="4"/>
        <v>1918.34</v>
      </c>
      <c r="I56" s="283">
        <v>12000.0</v>
      </c>
      <c r="J56" s="283">
        <v>16000.0</v>
      </c>
      <c r="K56" s="316"/>
      <c r="L56" s="1145"/>
      <c r="M56" s="1132"/>
      <c r="N56" s="1132"/>
      <c r="O56" s="1132"/>
      <c r="P56" s="1132"/>
      <c r="Q56" s="1132"/>
    </row>
    <row r="57" ht="13.5" customHeight="1">
      <c r="A57" s="272"/>
      <c r="B57" s="278" t="s">
        <v>118</v>
      </c>
      <c r="C57" s="274"/>
      <c r="D57" s="273"/>
      <c r="E57" s="293" t="s">
        <v>119</v>
      </c>
      <c r="F57" s="282">
        <v>4844.0</v>
      </c>
      <c r="G57" s="282">
        <v>490.0</v>
      </c>
      <c r="H57" s="282">
        <f t="shared" si="4"/>
        <v>7010</v>
      </c>
      <c r="I57" s="282">
        <v>7500.0</v>
      </c>
      <c r="J57" s="282">
        <v>7500.0</v>
      </c>
      <c r="K57" s="358"/>
      <c r="L57" s="1147"/>
      <c r="M57" s="1132"/>
      <c r="N57" s="1132"/>
      <c r="O57" s="1132"/>
      <c r="P57" s="1132"/>
      <c r="Q57" s="1132"/>
    </row>
    <row r="58" ht="13.5" customHeight="1">
      <c r="A58" s="272"/>
      <c r="B58" s="278" t="s">
        <v>122</v>
      </c>
      <c r="C58" s="1283"/>
      <c r="D58" s="273"/>
      <c r="E58" s="293" t="s">
        <v>123</v>
      </c>
      <c r="F58" s="283">
        <v>2960.0</v>
      </c>
      <c r="G58" s="283">
        <v>0.0</v>
      </c>
      <c r="H58" s="282">
        <f t="shared" si="4"/>
        <v>0</v>
      </c>
      <c r="I58" s="283">
        <v>0.0</v>
      </c>
      <c r="J58" s="283">
        <v>0.0</v>
      </c>
      <c r="K58" s="316"/>
      <c r="L58" s="1145"/>
      <c r="M58" s="1132"/>
      <c r="N58" s="1132"/>
      <c r="O58" s="1132"/>
      <c r="P58" s="1132"/>
      <c r="Q58" s="1132"/>
    </row>
    <row r="59" ht="6.75" customHeight="1">
      <c r="A59" s="355"/>
      <c r="B59" s="278"/>
      <c r="C59" s="274"/>
      <c r="D59" s="273"/>
      <c r="E59" s="1284"/>
      <c r="F59" s="283"/>
      <c r="G59" s="283"/>
      <c r="H59" s="283"/>
      <c r="I59" s="283"/>
      <c r="J59" s="283"/>
      <c r="K59" s="316"/>
      <c r="L59" s="1145"/>
      <c r="M59" s="1132"/>
      <c r="N59" s="1132"/>
      <c r="O59" s="1132"/>
      <c r="P59" s="1132"/>
      <c r="Q59" s="1132"/>
    </row>
    <row r="60" ht="15.75" customHeight="1">
      <c r="A60" s="355"/>
      <c r="B60" s="1285" t="s">
        <v>1100</v>
      </c>
      <c r="C60" s="274"/>
      <c r="D60" s="273"/>
      <c r="E60" s="322"/>
      <c r="F60" s="282"/>
      <c r="G60" s="282"/>
      <c r="H60" s="282"/>
      <c r="I60" s="282"/>
      <c r="J60" s="282"/>
      <c r="K60" s="358"/>
      <c r="L60" s="1147"/>
      <c r="M60" s="1133"/>
      <c r="N60" s="1133"/>
      <c r="O60" s="1133"/>
      <c r="P60" s="1133"/>
      <c r="Q60" s="1133"/>
      <c r="R60" s="273"/>
      <c r="S60" s="273"/>
      <c r="T60" s="273"/>
      <c r="U60" s="273"/>
      <c r="V60" s="273"/>
      <c r="W60" s="273"/>
      <c r="X60" s="273"/>
      <c r="Y60" s="273"/>
      <c r="Z60" s="273"/>
    </row>
    <row r="61" ht="13.5" customHeight="1">
      <c r="A61" s="355"/>
      <c r="B61" s="925" t="s">
        <v>1101</v>
      </c>
      <c r="C61" s="274"/>
      <c r="D61" s="273"/>
      <c r="E61" s="322"/>
      <c r="F61" s="283"/>
      <c r="G61" s="283"/>
      <c r="H61" s="283"/>
      <c r="I61" s="283"/>
      <c r="J61" s="283"/>
      <c r="K61" s="316"/>
      <c r="L61" s="1145"/>
      <c r="M61" s="1132"/>
      <c r="N61" s="1132"/>
      <c r="O61" s="1132"/>
      <c r="P61" s="1132"/>
      <c r="Q61" s="1132"/>
    </row>
    <row r="62" ht="13.5" customHeight="1">
      <c r="A62" s="355"/>
      <c r="B62" s="808" t="s">
        <v>1102</v>
      </c>
      <c r="C62" s="274"/>
      <c r="D62" s="273"/>
      <c r="E62" s="1286" t="s">
        <v>398</v>
      </c>
      <c r="F62" s="283">
        <v>481000.0</v>
      </c>
      <c r="G62" s="283">
        <v>599725.0</v>
      </c>
      <c r="H62" s="283">
        <f t="shared" ref="H62:H69" si="5">I62-G62</f>
        <v>275</v>
      </c>
      <c r="I62" s="283">
        <v>600000.0</v>
      </c>
      <c r="J62" s="283">
        <v>700000.0</v>
      </c>
      <c r="K62" s="316"/>
      <c r="L62" s="1145"/>
      <c r="M62" s="1132"/>
      <c r="N62" s="1132"/>
      <c r="O62" s="1132"/>
      <c r="P62" s="1132"/>
      <c r="Q62" s="1132"/>
    </row>
    <row r="63" ht="13.5" customHeight="1">
      <c r="A63" s="355"/>
      <c r="B63" s="808" t="s">
        <v>1103</v>
      </c>
      <c r="C63" s="274"/>
      <c r="D63" s="273"/>
      <c r="E63" s="1286" t="s">
        <v>398</v>
      </c>
      <c r="F63" s="283">
        <v>984820.4</v>
      </c>
      <c r="G63" s="283">
        <v>1799988.45</v>
      </c>
      <c r="H63" s="283">
        <f t="shared" si="5"/>
        <v>11.55</v>
      </c>
      <c r="I63" s="283">
        <v>1800000.0</v>
      </c>
      <c r="J63" s="283">
        <v>1800000.0</v>
      </c>
      <c r="K63" s="316"/>
      <c r="L63" s="1145"/>
      <c r="M63" s="1132"/>
      <c r="N63" s="1132"/>
      <c r="O63" s="1132"/>
      <c r="P63" s="1132"/>
      <c r="Q63" s="1132"/>
    </row>
    <row r="64" ht="13.5" customHeight="1">
      <c r="A64" s="355"/>
      <c r="B64" s="808" t="s">
        <v>1104</v>
      </c>
      <c r="C64" s="274"/>
      <c r="D64" s="273"/>
      <c r="E64" s="1286" t="s">
        <v>121</v>
      </c>
      <c r="F64" s="283">
        <f>7000000+900000</f>
        <v>7900000</v>
      </c>
      <c r="G64" s="283">
        <v>6089500.0</v>
      </c>
      <c r="H64" s="283">
        <f t="shared" si="5"/>
        <v>6335500</v>
      </c>
      <c r="I64" s="283">
        <f>11900000+525000</f>
        <v>12425000</v>
      </c>
      <c r="J64" s="283">
        <v>1.05E7</v>
      </c>
      <c r="K64" s="316"/>
      <c r="L64" s="1145"/>
      <c r="M64" s="1132"/>
      <c r="N64" s="1132"/>
      <c r="O64" s="1132"/>
      <c r="P64" s="1132"/>
      <c r="Q64" s="1132"/>
    </row>
    <row r="65" ht="13.5" customHeight="1">
      <c r="A65" s="355"/>
      <c r="B65" s="278" t="s">
        <v>1105</v>
      </c>
      <c r="C65" s="274"/>
      <c r="D65" s="273"/>
      <c r="E65" s="1286" t="s">
        <v>121</v>
      </c>
      <c r="F65" s="283">
        <v>94878.79</v>
      </c>
      <c r="G65" s="283">
        <v>9100.0</v>
      </c>
      <c r="H65" s="283">
        <f t="shared" si="5"/>
        <v>140900</v>
      </c>
      <c r="I65" s="283">
        <v>150000.0</v>
      </c>
      <c r="J65" s="283">
        <v>150000.0</v>
      </c>
      <c r="K65" s="316"/>
      <c r="L65" s="1145"/>
      <c r="M65" s="1132"/>
      <c r="N65" s="1132"/>
      <c r="O65" s="1132"/>
      <c r="P65" s="1132"/>
      <c r="Q65" s="1132"/>
    </row>
    <row r="66" ht="13.5" customHeight="1">
      <c r="A66" s="355"/>
      <c r="B66" s="278" t="s">
        <v>1106</v>
      </c>
      <c r="C66" s="274"/>
      <c r="D66" s="273"/>
      <c r="E66" s="1286" t="s">
        <v>121</v>
      </c>
      <c r="F66" s="283">
        <v>134855.0</v>
      </c>
      <c r="G66" s="283">
        <v>176000.0</v>
      </c>
      <c r="H66" s="283">
        <f t="shared" si="5"/>
        <v>0</v>
      </c>
      <c r="I66" s="283">
        <v>176000.0</v>
      </c>
      <c r="J66" s="283">
        <v>176000.0</v>
      </c>
      <c r="K66" s="316"/>
      <c r="L66" s="1145"/>
      <c r="M66" s="1132"/>
      <c r="N66" s="1132"/>
      <c r="O66" s="1132"/>
      <c r="P66" s="1132"/>
      <c r="Q66" s="1132"/>
    </row>
    <row r="67" ht="13.5" customHeight="1">
      <c r="A67" s="355"/>
      <c r="B67" s="278" t="s">
        <v>1107</v>
      </c>
      <c r="C67" s="274"/>
      <c r="D67" s="273"/>
      <c r="E67" s="1286" t="s">
        <v>121</v>
      </c>
      <c r="F67" s="283">
        <v>0.0</v>
      </c>
      <c r="G67" s="283">
        <v>1099760.0</v>
      </c>
      <c r="H67" s="283">
        <f t="shared" si="5"/>
        <v>240</v>
      </c>
      <c r="I67" s="283">
        <v>1100000.0</v>
      </c>
      <c r="J67" s="283">
        <v>1100000.0</v>
      </c>
      <c r="K67" s="316"/>
      <c r="L67" s="1145"/>
      <c r="M67" s="1132"/>
      <c r="N67" s="1132"/>
      <c r="O67" s="1132"/>
      <c r="P67" s="1132"/>
      <c r="Q67" s="1132"/>
    </row>
    <row r="68" ht="13.5" customHeight="1">
      <c r="A68" s="355"/>
      <c r="B68" s="278" t="s">
        <v>1108</v>
      </c>
      <c r="C68" s="274"/>
      <c r="D68" s="273"/>
      <c r="E68" s="1286" t="s">
        <v>121</v>
      </c>
      <c r="F68" s="283">
        <v>2640.5</v>
      </c>
      <c r="G68" s="283">
        <v>0.0</v>
      </c>
      <c r="H68" s="283">
        <f t="shared" si="5"/>
        <v>12000</v>
      </c>
      <c r="I68" s="283">
        <v>12000.0</v>
      </c>
      <c r="J68" s="283">
        <v>13000.0</v>
      </c>
      <c r="K68" s="316"/>
      <c r="L68" s="1145"/>
      <c r="M68" s="1132"/>
      <c r="N68" s="1132"/>
      <c r="O68" s="1132"/>
      <c r="P68" s="1132"/>
      <c r="Q68" s="1132"/>
    </row>
    <row r="69" ht="13.5" customHeight="1">
      <c r="A69" s="363"/>
      <c r="B69" s="309" t="s">
        <v>1109</v>
      </c>
      <c r="C69" s="280"/>
      <c r="D69" s="363"/>
      <c r="E69" s="1286" t="s">
        <v>121</v>
      </c>
      <c r="F69" s="283">
        <v>50000.0</v>
      </c>
      <c r="G69" s="283">
        <v>60000.0</v>
      </c>
      <c r="H69" s="283">
        <f t="shared" si="5"/>
        <v>240000</v>
      </c>
      <c r="I69" s="283">
        <v>300000.0</v>
      </c>
      <c r="J69" s="283">
        <v>300000.0</v>
      </c>
      <c r="K69" s="316"/>
      <c r="L69" s="1145"/>
      <c r="M69" s="1132"/>
      <c r="N69" s="1132"/>
      <c r="O69" s="1132"/>
      <c r="P69" s="1132"/>
      <c r="Q69" s="1132"/>
    </row>
    <row r="70" ht="10.5" customHeight="1">
      <c r="A70" s="363"/>
      <c r="B70" s="1287" t="s">
        <v>1110</v>
      </c>
      <c r="C70" s="306"/>
      <c r="D70" s="363"/>
      <c r="E70" s="915"/>
      <c r="F70" s="283"/>
      <c r="G70" s="283"/>
      <c r="H70" s="283"/>
      <c r="I70" s="283"/>
      <c r="J70" s="283"/>
      <c r="K70" s="316"/>
      <c r="L70" s="1145"/>
      <c r="M70" s="1132"/>
      <c r="N70" s="1132"/>
      <c r="O70" s="1132"/>
      <c r="P70" s="1132"/>
      <c r="Q70" s="1132"/>
    </row>
    <row r="71" ht="15.75" customHeight="1">
      <c r="A71" s="363"/>
      <c r="B71" s="808" t="s">
        <v>1111</v>
      </c>
      <c r="C71" s="306"/>
      <c r="D71" s="252"/>
      <c r="E71" s="1286" t="s">
        <v>121</v>
      </c>
      <c r="F71" s="283">
        <v>0.0</v>
      </c>
      <c r="G71" s="283">
        <v>0.0</v>
      </c>
      <c r="H71" s="283">
        <v>0.0</v>
      </c>
      <c r="I71" s="283">
        <v>0.0</v>
      </c>
      <c r="J71" s="283">
        <v>1000000.0</v>
      </c>
      <c r="K71" s="316"/>
      <c r="L71" s="1145" t="s">
        <v>96</v>
      </c>
      <c r="M71" s="1132"/>
      <c r="N71" s="1132"/>
      <c r="O71" s="1132"/>
      <c r="P71" s="1132"/>
      <c r="Q71" s="1132"/>
    </row>
    <row r="72" ht="15.75" customHeight="1">
      <c r="A72" s="363"/>
      <c r="B72" s="1287" t="s">
        <v>1112</v>
      </c>
      <c r="C72" s="306"/>
      <c r="D72" s="252"/>
      <c r="E72" s="915"/>
      <c r="F72" s="283"/>
      <c r="G72" s="283"/>
      <c r="H72" s="283"/>
      <c r="I72" s="283"/>
      <c r="J72" s="283"/>
      <c r="K72" s="316"/>
      <c r="L72" s="1145"/>
      <c r="M72" s="1132"/>
      <c r="N72" s="1132"/>
      <c r="O72" s="1132"/>
      <c r="P72" s="1132"/>
      <c r="Q72" s="1132"/>
    </row>
    <row r="73" ht="18.0" customHeight="1">
      <c r="A73" s="355"/>
      <c r="B73" s="1288" t="s">
        <v>1113</v>
      </c>
      <c r="C73" s="274"/>
      <c r="D73" s="273"/>
      <c r="E73" s="322"/>
      <c r="F73" s="1289"/>
      <c r="G73" s="1289"/>
      <c r="H73" s="1289"/>
      <c r="I73" s="1289"/>
      <c r="J73" s="1289"/>
      <c r="K73" s="548"/>
      <c r="L73" s="1290"/>
      <c r="M73" s="1132"/>
      <c r="N73" s="1132"/>
      <c r="O73" s="1132"/>
      <c r="P73" s="1132"/>
      <c r="Q73" s="1132"/>
    </row>
    <row r="74" ht="18.0" customHeight="1">
      <c r="A74" s="355"/>
      <c r="B74" s="1291" t="s">
        <v>1114</v>
      </c>
      <c r="C74" s="274"/>
      <c r="D74" s="273"/>
      <c r="E74" s="322"/>
      <c r="F74" s="1289"/>
      <c r="G74" s="1289"/>
      <c r="H74" s="1289"/>
      <c r="I74" s="1289"/>
      <c r="J74" s="1289"/>
      <c r="K74" s="548"/>
      <c r="L74" s="1290"/>
      <c r="M74" s="1132"/>
      <c r="N74" s="1132"/>
      <c r="O74" s="1132"/>
      <c r="P74" s="1132"/>
      <c r="Q74" s="1132"/>
    </row>
    <row r="75" ht="15.75" customHeight="1">
      <c r="A75" s="355"/>
      <c r="B75" s="808" t="s">
        <v>1115</v>
      </c>
      <c r="C75" s="274"/>
      <c r="D75" s="273"/>
      <c r="E75" s="1292" t="s">
        <v>76</v>
      </c>
      <c r="F75" s="283">
        <v>870000.0</v>
      </c>
      <c r="G75" s="283">
        <v>0.0</v>
      </c>
      <c r="H75" s="283">
        <f t="shared" ref="H75:H76" si="6">I75-G75</f>
        <v>0</v>
      </c>
      <c r="I75" s="283">
        <v>0.0</v>
      </c>
      <c r="J75" s="283">
        <v>0.0</v>
      </c>
      <c r="K75" s="316"/>
      <c r="L75" s="1145"/>
      <c r="M75" s="1132"/>
      <c r="N75" s="1132"/>
      <c r="O75" s="1132"/>
      <c r="P75" s="1132"/>
      <c r="Q75" s="1132"/>
    </row>
    <row r="76" ht="15.75" customHeight="1">
      <c r="A76" s="355"/>
      <c r="B76" s="808" t="s">
        <v>1116</v>
      </c>
      <c r="C76" s="274"/>
      <c r="D76" s="273"/>
      <c r="E76" s="1286" t="s">
        <v>590</v>
      </c>
      <c r="F76" s="283">
        <v>1000000.0</v>
      </c>
      <c r="G76" s="283">
        <v>2195000.0</v>
      </c>
      <c r="H76" s="283">
        <f t="shared" si="6"/>
        <v>200000</v>
      </c>
      <c r="I76" s="283">
        <v>2395000.0</v>
      </c>
      <c r="J76" s="283">
        <v>2395000.0</v>
      </c>
      <c r="K76" s="316"/>
      <c r="L76" s="1145"/>
      <c r="M76" s="1132"/>
      <c r="N76" s="1132"/>
      <c r="O76" s="1132"/>
      <c r="P76" s="1132"/>
      <c r="Q76" s="1132"/>
    </row>
    <row r="77" ht="17.25" customHeight="1">
      <c r="A77" s="355"/>
      <c r="B77" s="1288" t="s">
        <v>1117</v>
      </c>
      <c r="C77" s="274"/>
      <c r="D77" s="273"/>
      <c r="E77" s="322"/>
      <c r="F77" s="1289"/>
      <c r="G77" s="1289"/>
      <c r="H77" s="1289"/>
      <c r="I77" s="1289"/>
      <c r="J77" s="1289"/>
      <c r="K77" s="548"/>
      <c r="L77" s="1290"/>
      <c r="M77" s="1132"/>
      <c r="N77" s="1132"/>
      <c r="O77" s="1132"/>
      <c r="P77" s="1132"/>
      <c r="Q77" s="1132"/>
    </row>
    <row r="78" ht="13.5" customHeight="1">
      <c r="A78" s="355"/>
      <c r="B78" s="273" t="s">
        <v>68</v>
      </c>
      <c r="C78" s="274"/>
      <c r="D78" s="273"/>
      <c r="E78" s="1292" t="s">
        <v>69</v>
      </c>
      <c r="F78" s="283">
        <v>658251.5</v>
      </c>
      <c r="G78" s="283">
        <v>226130.0</v>
      </c>
      <c r="H78" s="283">
        <f t="shared" ref="H78:H80" si="7">I78-G78</f>
        <v>1073870</v>
      </c>
      <c r="I78" s="283">
        <v>1300000.0</v>
      </c>
      <c r="J78" s="283">
        <v>1300000.0</v>
      </c>
      <c r="K78" s="316"/>
      <c r="L78" s="1145"/>
      <c r="M78" s="1132"/>
      <c r="N78" s="1132"/>
      <c r="O78" s="1132"/>
      <c r="P78" s="1132"/>
      <c r="Q78" s="1132"/>
    </row>
    <row r="79" ht="13.5" customHeight="1">
      <c r="A79" s="355"/>
      <c r="B79" s="308" t="s">
        <v>143</v>
      </c>
      <c r="C79" s="274"/>
      <c r="D79" s="273"/>
      <c r="E79" s="1292" t="s">
        <v>144</v>
      </c>
      <c r="F79" s="283">
        <v>280000.0</v>
      </c>
      <c r="G79" s="283">
        <v>95000.0</v>
      </c>
      <c r="H79" s="283">
        <f t="shared" si="7"/>
        <v>755000</v>
      </c>
      <c r="I79" s="283">
        <v>850000.0</v>
      </c>
      <c r="J79" s="283">
        <v>850000.0</v>
      </c>
      <c r="K79" s="316"/>
      <c r="L79" s="1145"/>
      <c r="M79" s="1132"/>
      <c r="N79" s="1132"/>
      <c r="O79" s="1132"/>
      <c r="P79" s="1132"/>
      <c r="Q79" s="1132"/>
    </row>
    <row r="80" ht="13.5" customHeight="1">
      <c r="A80" s="271"/>
      <c r="B80" s="1293" t="s">
        <v>1118</v>
      </c>
      <c r="C80" s="295"/>
      <c r="D80" s="269"/>
      <c r="E80" s="1294" t="s">
        <v>123</v>
      </c>
      <c r="F80" s="299">
        <v>0.0</v>
      </c>
      <c r="G80" s="299">
        <v>0.0</v>
      </c>
      <c r="H80" s="299">
        <f t="shared" si="7"/>
        <v>140000</v>
      </c>
      <c r="I80" s="299">
        <v>140000.0</v>
      </c>
      <c r="J80" s="299">
        <v>150000.0</v>
      </c>
      <c r="K80" s="316"/>
      <c r="L80" s="1145"/>
      <c r="M80" s="1132"/>
      <c r="N80" s="1132"/>
      <c r="O80" s="1132"/>
      <c r="P80" s="1132"/>
      <c r="Q80" s="1132"/>
    </row>
    <row r="81" ht="10.5" customHeight="1">
      <c r="E81" s="259"/>
      <c r="F81" s="252"/>
      <c r="G81" s="252"/>
      <c r="H81" s="252"/>
      <c r="I81" s="252"/>
      <c r="J81" s="252"/>
      <c r="K81" s="252"/>
      <c r="L81" s="1132"/>
      <c r="M81" s="1132"/>
      <c r="N81" s="1132"/>
      <c r="O81" s="1132"/>
      <c r="P81" s="1132"/>
      <c r="Q81" s="1132"/>
    </row>
    <row r="82" ht="15.75" customHeight="1">
      <c r="A82" s="195" t="s">
        <v>1119</v>
      </c>
      <c r="B82" s="273"/>
      <c r="C82" s="273"/>
      <c r="D82" s="273"/>
      <c r="E82" s="275"/>
      <c r="F82" s="273"/>
      <c r="G82" s="278"/>
      <c r="H82" s="278"/>
      <c r="I82" s="278"/>
      <c r="J82" s="273"/>
      <c r="K82" s="273"/>
      <c r="L82" s="1133"/>
      <c r="M82" s="1132"/>
      <c r="N82" s="1132"/>
      <c r="O82" s="1132"/>
      <c r="P82" s="1132"/>
      <c r="Q82" s="1132"/>
    </row>
    <row r="83" ht="13.5" customHeight="1">
      <c r="A83" s="273"/>
      <c r="B83" s="273"/>
      <c r="C83" s="273"/>
      <c r="D83" s="273"/>
      <c r="E83" s="275"/>
      <c r="F83" s="273"/>
      <c r="G83" s="273"/>
      <c r="H83" s="273"/>
      <c r="I83" s="273"/>
      <c r="J83" s="273"/>
      <c r="K83" s="273"/>
      <c r="L83" s="1133"/>
      <c r="M83" s="1132"/>
      <c r="N83" s="1132"/>
      <c r="O83" s="1132"/>
      <c r="P83" s="1132"/>
      <c r="Q83" s="1132"/>
    </row>
    <row r="84" ht="13.5" customHeight="1">
      <c r="A84" s="305" t="s">
        <v>350</v>
      </c>
      <c r="K84" s="305"/>
      <c r="L84" s="456"/>
      <c r="M84" s="1132"/>
      <c r="N84" s="1132"/>
      <c r="O84" s="1132"/>
      <c r="P84" s="1132"/>
      <c r="Q84" s="1132"/>
    </row>
    <row r="85" ht="13.5" customHeight="1">
      <c r="A85" s="321"/>
      <c r="B85" s="321"/>
      <c r="C85" s="321"/>
      <c r="D85" s="321"/>
      <c r="E85" s="321"/>
      <c r="F85" s="321"/>
      <c r="G85" s="321"/>
      <c r="H85" s="321"/>
      <c r="I85" s="321"/>
      <c r="J85" s="321"/>
      <c r="K85" s="321"/>
      <c r="L85" s="1275"/>
      <c r="M85" s="1132"/>
      <c r="N85" s="1132"/>
      <c r="O85" s="1132"/>
      <c r="P85" s="1132"/>
      <c r="Q85" s="1132"/>
    </row>
    <row r="86" ht="13.5" customHeight="1">
      <c r="A86" s="750" t="s">
        <v>6</v>
      </c>
      <c r="B86" s="12"/>
      <c r="C86" s="13"/>
      <c r="D86" s="11" t="s">
        <v>329</v>
      </c>
      <c r="E86" s="13"/>
      <c r="F86" s="14" t="s">
        <v>8</v>
      </c>
      <c r="G86" s="15" t="s">
        <v>9</v>
      </c>
      <c r="H86" s="12"/>
      <c r="I86" s="13"/>
      <c r="J86" s="14" t="s">
        <v>10</v>
      </c>
      <c r="K86" s="321"/>
      <c r="L86" s="1275"/>
      <c r="M86" s="1132"/>
      <c r="N86" s="1132"/>
      <c r="O86" s="1132"/>
      <c r="P86" s="1132"/>
      <c r="Q86" s="1132"/>
    </row>
    <row r="87" ht="13.5" customHeight="1">
      <c r="A87" s="18"/>
      <c r="C87" s="19"/>
      <c r="D87" s="72" t="s">
        <v>11</v>
      </c>
      <c r="E87" s="19"/>
      <c r="F87" s="21" t="s">
        <v>12</v>
      </c>
      <c r="G87" s="21" t="s">
        <v>13</v>
      </c>
      <c r="H87" s="22" t="s">
        <v>14</v>
      </c>
      <c r="I87" s="21" t="s">
        <v>15</v>
      </c>
      <c r="J87" s="21" t="s">
        <v>16</v>
      </c>
      <c r="K87" s="66"/>
      <c r="L87" s="435"/>
      <c r="M87" s="1132"/>
      <c r="N87" s="1132"/>
      <c r="O87" s="1132"/>
      <c r="P87" s="1132"/>
      <c r="Q87" s="1132"/>
    </row>
    <row r="88" ht="13.5" customHeight="1">
      <c r="A88" s="23"/>
      <c r="B88" s="24"/>
      <c r="C88" s="25"/>
      <c r="D88" s="271"/>
      <c r="E88" s="1276"/>
      <c r="F88" s="26" t="s">
        <v>17</v>
      </c>
      <c r="G88" s="27" t="s">
        <v>17</v>
      </c>
      <c r="H88" s="27" t="s">
        <v>18</v>
      </c>
      <c r="I88" s="27" t="s">
        <v>18</v>
      </c>
      <c r="J88" s="27" t="s">
        <v>18</v>
      </c>
      <c r="K88" s="66"/>
      <c r="L88" s="435"/>
      <c r="M88" s="1132"/>
      <c r="N88" s="1132"/>
      <c r="O88" s="1132"/>
      <c r="P88" s="1132"/>
      <c r="Q88" s="1132"/>
    </row>
    <row r="89" ht="13.5" customHeight="1">
      <c r="A89" s="1295"/>
      <c r="B89" s="1296" t="s">
        <v>1120</v>
      </c>
      <c r="C89" s="263"/>
      <c r="D89" s="262"/>
      <c r="E89" s="1281"/>
      <c r="F89" s="1297"/>
      <c r="G89" s="1297"/>
      <c r="H89" s="1297"/>
      <c r="I89" s="1298"/>
      <c r="J89" s="1298"/>
      <c r="K89" s="139"/>
      <c r="L89" s="1299"/>
      <c r="M89" s="1132"/>
      <c r="N89" s="1132"/>
      <c r="O89" s="1132"/>
      <c r="P89" s="1132"/>
      <c r="Q89" s="1132"/>
    </row>
    <row r="90" ht="13.5" customHeight="1">
      <c r="A90" s="355"/>
      <c r="B90" s="6" t="s">
        <v>68</v>
      </c>
      <c r="C90" s="274"/>
      <c r="D90" s="273"/>
      <c r="E90" s="509" t="s">
        <v>69</v>
      </c>
      <c r="F90" s="282">
        <v>40109.0</v>
      </c>
      <c r="G90" s="282">
        <v>0.0</v>
      </c>
      <c r="H90" s="283">
        <f t="shared" ref="H90:H91" si="8">I90-G90</f>
        <v>0</v>
      </c>
      <c r="I90" s="283">
        <v>0.0</v>
      </c>
      <c r="J90" s="283">
        <v>0.0</v>
      </c>
      <c r="K90" s="316"/>
      <c r="L90" s="1145"/>
      <c r="M90" s="1132"/>
      <c r="N90" s="1132"/>
      <c r="O90" s="1132"/>
      <c r="P90" s="1132"/>
      <c r="Q90" s="1132"/>
    </row>
    <row r="91" ht="13.5" customHeight="1">
      <c r="A91" s="355"/>
      <c r="B91" s="6" t="s">
        <v>1121</v>
      </c>
      <c r="C91" s="274"/>
      <c r="D91" s="273"/>
      <c r="E91" s="495" t="s">
        <v>123</v>
      </c>
      <c r="F91" s="282">
        <v>118887.31</v>
      </c>
      <c r="G91" s="282">
        <v>0.0</v>
      </c>
      <c r="H91" s="283">
        <f t="shared" si="8"/>
        <v>0</v>
      </c>
      <c r="I91" s="283">
        <v>0.0</v>
      </c>
      <c r="J91" s="283">
        <v>0.0</v>
      </c>
      <c r="K91" s="316"/>
      <c r="L91" s="1145"/>
      <c r="M91" s="1132"/>
      <c r="N91" s="1132"/>
      <c r="O91" s="1132"/>
      <c r="P91" s="1132"/>
      <c r="Q91" s="1132"/>
    </row>
    <row r="92" ht="7.5" customHeight="1">
      <c r="A92" s="802"/>
      <c r="B92" s="275"/>
      <c r="C92" s="290"/>
      <c r="D92" s="321"/>
      <c r="E92" s="322"/>
      <c r="F92" s="282"/>
      <c r="G92" s="282"/>
      <c r="H92" s="285"/>
      <c r="I92" s="285"/>
      <c r="J92" s="285"/>
      <c r="K92" s="358"/>
      <c r="L92" s="1147"/>
      <c r="M92" s="1132"/>
      <c r="N92" s="1132"/>
      <c r="O92" s="1132"/>
      <c r="P92" s="1132"/>
      <c r="Q92" s="1132"/>
    </row>
    <row r="93" ht="14.25" customHeight="1">
      <c r="A93" s="355"/>
      <c r="B93" s="830" t="s">
        <v>1122</v>
      </c>
      <c r="C93" s="1300"/>
      <c r="D93" s="273"/>
      <c r="E93" s="168"/>
      <c r="F93" s="1301"/>
      <c r="G93" s="1301"/>
      <c r="H93" s="1301"/>
      <c r="I93" s="1301"/>
      <c r="J93" s="1301"/>
      <c r="K93" s="1178"/>
      <c r="L93" s="1302"/>
      <c r="M93" s="1132"/>
      <c r="N93" s="1132"/>
      <c r="O93" s="1132"/>
      <c r="P93" s="1132"/>
      <c r="Q93" s="1132"/>
    </row>
    <row r="94" ht="12.75" customHeight="1">
      <c r="A94" s="355"/>
      <c r="B94" s="6" t="s">
        <v>396</v>
      </c>
      <c r="C94" s="274"/>
      <c r="D94" s="273"/>
      <c r="E94" s="509" t="s">
        <v>69</v>
      </c>
      <c r="F94" s="282">
        <v>244616.75</v>
      </c>
      <c r="G94" s="282">
        <v>0.0</v>
      </c>
      <c r="H94" s="282">
        <f>I94-G94</f>
        <v>0</v>
      </c>
      <c r="I94" s="282">
        <v>0.0</v>
      </c>
      <c r="J94" s="282">
        <v>0.0</v>
      </c>
      <c r="K94" s="358"/>
      <c r="L94" s="1147"/>
      <c r="M94" s="1132"/>
      <c r="N94" s="1132"/>
      <c r="O94" s="1132"/>
      <c r="P94" s="1132"/>
      <c r="Q94" s="1132"/>
    </row>
    <row r="95" ht="6.75" customHeight="1">
      <c r="A95" s="355"/>
      <c r="B95" s="273"/>
      <c r="C95" s="274"/>
      <c r="D95" s="273"/>
      <c r="E95" s="322"/>
      <c r="F95" s="282"/>
      <c r="G95" s="282"/>
      <c r="H95" s="282"/>
      <c r="I95" s="282"/>
      <c r="J95" s="282"/>
      <c r="K95" s="358"/>
      <c r="L95" s="1147"/>
      <c r="M95" s="1132"/>
      <c r="N95" s="1132"/>
      <c r="O95" s="1132"/>
      <c r="P95" s="1132"/>
      <c r="Q95" s="1132"/>
    </row>
    <row r="96" ht="12.75" customHeight="1">
      <c r="A96" s="355"/>
      <c r="B96" s="830" t="s">
        <v>1123</v>
      </c>
      <c r="C96" s="274"/>
      <c r="D96" s="273"/>
      <c r="E96" s="322"/>
      <c r="F96" s="1301"/>
      <c r="G96" s="1301"/>
      <c r="H96" s="1301"/>
      <c r="I96" s="1301"/>
      <c r="J96" s="1301"/>
      <c r="K96" s="1178"/>
      <c r="L96" s="1302"/>
      <c r="M96" s="1132"/>
      <c r="N96" s="1132"/>
      <c r="O96" s="1132"/>
      <c r="P96" s="1132"/>
      <c r="Q96" s="1132"/>
    </row>
    <row r="97" ht="12.75" customHeight="1">
      <c r="A97" s="355"/>
      <c r="B97" s="6" t="s">
        <v>68</v>
      </c>
      <c r="C97" s="274"/>
      <c r="D97" s="273"/>
      <c r="E97" s="509" t="s">
        <v>69</v>
      </c>
      <c r="F97" s="282">
        <v>799895.5</v>
      </c>
      <c r="G97" s="282">
        <v>0.0</v>
      </c>
      <c r="H97" s="283">
        <f t="shared" ref="H97:H99" si="9">I97-G97</f>
        <v>0</v>
      </c>
      <c r="I97" s="282">
        <v>0.0</v>
      </c>
      <c r="J97" s="282">
        <v>0.0</v>
      </c>
      <c r="K97" s="358"/>
      <c r="L97" s="1147"/>
      <c r="M97" s="1132"/>
      <c r="N97" s="1132"/>
      <c r="O97" s="1132"/>
      <c r="P97" s="1132"/>
      <c r="Q97" s="1132"/>
    </row>
    <row r="98" ht="12.75" customHeight="1">
      <c r="A98" s="355"/>
      <c r="B98" s="6" t="s">
        <v>143</v>
      </c>
      <c r="C98" s="274"/>
      <c r="D98" s="273"/>
      <c r="E98" s="509" t="s">
        <v>144</v>
      </c>
      <c r="F98" s="282">
        <v>500000.0</v>
      </c>
      <c r="G98" s="282">
        <v>0.0</v>
      </c>
      <c r="H98" s="283">
        <f t="shared" si="9"/>
        <v>0</v>
      </c>
      <c r="I98" s="282">
        <v>0.0</v>
      </c>
      <c r="J98" s="282">
        <v>0.0</v>
      </c>
      <c r="K98" s="358"/>
      <c r="L98" s="1147"/>
      <c r="M98" s="1132"/>
      <c r="N98" s="1132"/>
      <c r="O98" s="1132"/>
      <c r="P98" s="1132"/>
      <c r="Q98" s="1132"/>
    </row>
    <row r="99" ht="12.75" customHeight="1">
      <c r="A99" s="355"/>
      <c r="B99" s="6" t="s">
        <v>122</v>
      </c>
      <c r="C99" s="274"/>
      <c r="D99" s="273"/>
      <c r="E99" s="495" t="s">
        <v>123</v>
      </c>
      <c r="F99" s="282">
        <v>0.0</v>
      </c>
      <c r="G99" s="282">
        <v>0.0</v>
      </c>
      <c r="H99" s="283">
        <f t="shared" si="9"/>
        <v>0</v>
      </c>
      <c r="I99" s="282">
        <v>0.0</v>
      </c>
      <c r="J99" s="282">
        <v>0.0</v>
      </c>
      <c r="K99" s="358"/>
      <c r="L99" s="1147"/>
      <c r="M99" s="1132"/>
      <c r="N99" s="1132"/>
      <c r="O99" s="1132"/>
      <c r="P99" s="1132"/>
      <c r="Q99" s="1132"/>
    </row>
    <row r="100" ht="9.0" customHeight="1">
      <c r="A100" s="355"/>
      <c r="B100" s="6"/>
      <c r="C100" s="274"/>
      <c r="D100" s="273"/>
      <c r="E100" s="168"/>
      <c r="F100" s="282"/>
      <c r="G100" s="282"/>
      <c r="H100" s="282"/>
      <c r="I100" s="282"/>
      <c r="J100" s="282"/>
      <c r="K100" s="358"/>
      <c r="L100" s="1147"/>
      <c r="M100" s="1132"/>
      <c r="N100" s="1132"/>
      <c r="O100" s="1132"/>
      <c r="P100" s="1132"/>
      <c r="Q100" s="1132"/>
    </row>
    <row r="101" ht="15.75" customHeight="1">
      <c r="A101" s="355"/>
      <c r="B101" s="830" t="s">
        <v>1124</v>
      </c>
      <c r="C101" s="274"/>
      <c r="D101" s="273"/>
      <c r="E101" s="168"/>
      <c r="F101" s="282"/>
      <c r="G101" s="285"/>
      <c r="H101" s="282"/>
      <c r="I101" s="285"/>
      <c r="J101" s="285"/>
      <c r="K101" s="358"/>
      <c r="L101" s="1147"/>
      <c r="M101" s="1132"/>
      <c r="N101" s="1132"/>
      <c r="O101" s="1132"/>
      <c r="P101" s="1132"/>
      <c r="Q101" s="1132"/>
    </row>
    <row r="102" ht="15.75" customHeight="1">
      <c r="A102" s="355"/>
      <c r="B102" s="6" t="s">
        <v>396</v>
      </c>
      <c r="C102" s="274"/>
      <c r="D102" s="273"/>
      <c r="E102" s="509" t="s">
        <v>69</v>
      </c>
      <c r="F102" s="282">
        <v>0.0</v>
      </c>
      <c r="G102" s="285">
        <v>0.0</v>
      </c>
      <c r="H102" s="282">
        <v>0.0</v>
      </c>
      <c r="I102" s="285">
        <v>0.0</v>
      </c>
      <c r="J102" s="285">
        <v>800000.0</v>
      </c>
      <c r="K102" s="358"/>
      <c r="L102" s="1147"/>
      <c r="M102" s="1132"/>
      <c r="N102" s="1132"/>
      <c r="O102" s="1132"/>
      <c r="P102" s="1132"/>
      <c r="Q102" s="1132"/>
    </row>
    <row r="103" ht="10.5" customHeight="1">
      <c r="A103" s="355"/>
      <c r="B103" s="6"/>
      <c r="C103" s="274"/>
      <c r="D103" s="273"/>
      <c r="E103" s="168"/>
      <c r="F103" s="282"/>
      <c r="G103" s="285"/>
      <c r="H103" s="282"/>
      <c r="I103" s="285"/>
      <c r="J103" s="285"/>
      <c r="K103" s="358"/>
      <c r="L103" s="1147"/>
      <c r="M103" s="1132"/>
      <c r="N103" s="1132"/>
      <c r="O103" s="1132"/>
      <c r="P103" s="1132"/>
      <c r="Q103" s="1132"/>
    </row>
    <row r="104" ht="15.75" customHeight="1">
      <c r="A104" s="355"/>
      <c r="B104" s="140" t="s">
        <v>1125</v>
      </c>
      <c r="C104" s="274"/>
      <c r="D104" s="273"/>
      <c r="E104" s="641"/>
      <c r="F104" s="282"/>
      <c r="G104" s="285"/>
      <c r="H104" s="282"/>
      <c r="I104" s="285"/>
      <c r="J104" s="285"/>
      <c r="K104" s="358"/>
      <c r="L104" s="1147"/>
      <c r="M104" s="1132"/>
      <c r="N104" s="1132"/>
      <c r="O104" s="1132"/>
      <c r="P104" s="1132"/>
      <c r="Q104" s="1132"/>
    </row>
    <row r="105" ht="13.5" customHeight="1">
      <c r="A105" s="355"/>
      <c r="B105" s="6" t="s">
        <v>1126</v>
      </c>
      <c r="C105" s="274"/>
      <c r="D105" s="273"/>
      <c r="E105" s="1303" t="s">
        <v>69</v>
      </c>
      <c r="F105" s="282">
        <v>59121.25</v>
      </c>
      <c r="G105" s="282">
        <v>40900.0</v>
      </c>
      <c r="H105" s="282">
        <f t="shared" ref="H105:H110" si="10">I105-G105</f>
        <v>49100</v>
      </c>
      <c r="I105" s="282">
        <v>90000.0</v>
      </c>
      <c r="J105" s="282">
        <v>90000.0</v>
      </c>
      <c r="K105" s="358"/>
      <c r="L105" s="1147"/>
      <c r="M105" s="1132"/>
      <c r="N105" s="1132"/>
      <c r="O105" s="1132"/>
      <c r="P105" s="1132"/>
      <c r="Q105" s="1132"/>
    </row>
    <row r="106" ht="13.5" customHeight="1">
      <c r="A106" s="355"/>
      <c r="B106" s="29" t="s">
        <v>1127</v>
      </c>
      <c r="C106" s="274"/>
      <c r="D106" s="273"/>
      <c r="E106" s="509" t="s">
        <v>76</v>
      </c>
      <c r="F106" s="282">
        <v>106476.0</v>
      </c>
      <c r="G106" s="282">
        <v>88390.0</v>
      </c>
      <c r="H106" s="282">
        <f t="shared" si="10"/>
        <v>36610</v>
      </c>
      <c r="I106" s="282">
        <v>125000.0</v>
      </c>
      <c r="J106" s="282">
        <v>115000.0</v>
      </c>
      <c r="K106" s="358"/>
      <c r="L106" s="1147"/>
      <c r="M106" s="1132"/>
      <c r="N106" s="1132"/>
      <c r="O106" s="1132"/>
      <c r="P106" s="1132"/>
      <c r="Q106" s="1132"/>
    </row>
    <row r="107" ht="13.5" customHeight="1">
      <c r="A107" s="355"/>
      <c r="B107" s="6" t="s">
        <v>1128</v>
      </c>
      <c r="C107" s="223"/>
      <c r="D107" s="273"/>
      <c r="E107" s="1304" t="s">
        <v>398</v>
      </c>
      <c r="F107" s="282">
        <v>210287.0</v>
      </c>
      <c r="G107" s="282">
        <v>88353.75</v>
      </c>
      <c r="H107" s="282">
        <f t="shared" si="10"/>
        <v>181646.25</v>
      </c>
      <c r="I107" s="282">
        <v>270000.0</v>
      </c>
      <c r="J107" s="282">
        <v>270000.0</v>
      </c>
      <c r="K107" s="358"/>
      <c r="L107" s="1147"/>
      <c r="M107" s="1132"/>
      <c r="N107" s="1132"/>
      <c r="O107" s="1132"/>
      <c r="P107" s="1132"/>
      <c r="Q107" s="1132"/>
    </row>
    <row r="108" ht="13.5" customHeight="1">
      <c r="A108" s="355"/>
      <c r="B108" s="6" t="s">
        <v>373</v>
      </c>
      <c r="C108" s="223"/>
      <c r="D108" s="273"/>
      <c r="E108" s="1304" t="s">
        <v>346</v>
      </c>
      <c r="F108" s="282">
        <v>31000.0</v>
      </c>
      <c r="G108" s="282">
        <v>7491.0</v>
      </c>
      <c r="H108" s="282">
        <f t="shared" si="10"/>
        <v>27509</v>
      </c>
      <c r="I108" s="282">
        <v>35000.0</v>
      </c>
      <c r="J108" s="282">
        <v>35000.0</v>
      </c>
      <c r="K108" s="358"/>
      <c r="L108" s="1147"/>
      <c r="M108" s="1132"/>
      <c r="N108" s="1132"/>
      <c r="O108" s="1132"/>
      <c r="P108" s="1132"/>
      <c r="Q108" s="1132"/>
    </row>
    <row r="109" ht="13.5" customHeight="1">
      <c r="A109" s="355"/>
      <c r="B109" s="6" t="s">
        <v>151</v>
      </c>
      <c r="C109" s="274"/>
      <c r="D109" s="273"/>
      <c r="E109" s="1304" t="s">
        <v>152</v>
      </c>
      <c r="F109" s="282">
        <v>41909.07</v>
      </c>
      <c r="G109" s="282">
        <v>25104.77</v>
      </c>
      <c r="H109" s="282">
        <f t="shared" si="10"/>
        <v>20895.23</v>
      </c>
      <c r="I109" s="282">
        <v>46000.0</v>
      </c>
      <c r="J109" s="282">
        <v>50000.0</v>
      </c>
      <c r="K109" s="358"/>
      <c r="L109" s="1147"/>
      <c r="M109" s="1132"/>
      <c r="N109" s="1132"/>
      <c r="O109" s="1132"/>
      <c r="P109" s="1132"/>
      <c r="Q109" s="1132"/>
    </row>
    <row r="110" ht="13.5" customHeight="1">
      <c r="A110" s="355"/>
      <c r="B110" s="6" t="s">
        <v>81</v>
      </c>
      <c r="C110" s="274"/>
      <c r="D110" s="273"/>
      <c r="E110" s="1303" t="s">
        <v>82</v>
      </c>
      <c r="F110" s="282">
        <v>0.0</v>
      </c>
      <c r="G110" s="282">
        <v>0.0</v>
      </c>
      <c r="H110" s="282">
        <f t="shared" si="10"/>
        <v>18000</v>
      </c>
      <c r="I110" s="282">
        <v>18000.0</v>
      </c>
      <c r="J110" s="282">
        <v>18000.0</v>
      </c>
      <c r="K110" s="358"/>
      <c r="L110" s="1147"/>
      <c r="M110" s="1132"/>
      <c r="N110" s="1132"/>
      <c r="O110" s="1132"/>
      <c r="P110" s="1132"/>
      <c r="Q110" s="1132"/>
    </row>
    <row r="111" ht="13.5" customHeight="1">
      <c r="A111" s="355"/>
      <c r="B111" s="6" t="s">
        <v>1129</v>
      </c>
      <c r="C111" s="274"/>
      <c r="D111" s="273"/>
      <c r="E111" s="1303" t="s">
        <v>174</v>
      </c>
      <c r="F111" s="285">
        <v>0.0</v>
      </c>
      <c r="G111" s="285">
        <v>0.0</v>
      </c>
      <c r="H111" s="282">
        <v>0.0</v>
      </c>
      <c r="I111" s="285">
        <v>0.0</v>
      </c>
      <c r="J111" s="285">
        <v>321350.0</v>
      </c>
      <c r="K111" s="358"/>
      <c r="L111" s="1147"/>
      <c r="M111" s="1132"/>
      <c r="N111" s="1132"/>
      <c r="O111" s="1132"/>
      <c r="P111" s="1132"/>
      <c r="Q111" s="1132"/>
    </row>
    <row r="112" ht="13.5" customHeight="1">
      <c r="A112" s="355"/>
      <c r="B112" s="6" t="s">
        <v>1130</v>
      </c>
      <c r="C112" s="223"/>
      <c r="D112" s="273"/>
      <c r="E112" s="1304" t="s">
        <v>94</v>
      </c>
      <c r="F112" s="285">
        <v>274475.03</v>
      </c>
      <c r="G112" s="285">
        <v>151672.87</v>
      </c>
      <c r="H112" s="282">
        <f t="shared" ref="H112:H113" si="11">I112-G112</f>
        <v>180499.13</v>
      </c>
      <c r="I112" s="285">
        <f>276816+55356</f>
        <v>332172</v>
      </c>
      <c r="J112" s="285">
        <v>346896.0</v>
      </c>
      <c r="K112" s="358"/>
      <c r="L112" s="1147"/>
      <c r="M112" s="1132"/>
      <c r="N112" s="1132">
        <v>346896.0</v>
      </c>
      <c r="O112" s="1132"/>
      <c r="P112" s="1132"/>
      <c r="Q112" s="1132"/>
    </row>
    <row r="113" ht="13.5" customHeight="1">
      <c r="A113" s="355"/>
      <c r="B113" s="273" t="s">
        <v>1131</v>
      </c>
      <c r="C113" s="274"/>
      <c r="D113" s="273"/>
      <c r="E113" s="1303" t="s">
        <v>123</v>
      </c>
      <c r="F113" s="282">
        <v>5000.0</v>
      </c>
      <c r="G113" s="282">
        <v>2500.0</v>
      </c>
      <c r="H113" s="282">
        <f t="shared" si="11"/>
        <v>2500</v>
      </c>
      <c r="I113" s="282">
        <v>5000.0</v>
      </c>
      <c r="J113" s="282">
        <v>5500.0</v>
      </c>
      <c r="K113" s="358"/>
      <c r="L113" s="1147"/>
      <c r="M113" s="1132"/>
      <c r="N113" s="1132"/>
      <c r="O113" s="1132"/>
      <c r="P113" s="1132"/>
      <c r="Q113" s="1132"/>
    </row>
    <row r="114" ht="13.5" customHeight="1">
      <c r="A114" s="286"/>
      <c r="B114" s="311" t="s">
        <v>284</v>
      </c>
      <c r="C114" s="312"/>
      <c r="D114" s="313"/>
      <c r="E114" s="314"/>
      <c r="F114" s="315">
        <f t="shared" ref="F114:J114" si="12">SUM(F37:F113)</f>
        <v>15712786.58</v>
      </c>
      <c r="G114" s="315">
        <f t="shared" si="12"/>
        <v>12930306.3</v>
      </c>
      <c r="H114" s="315">
        <f t="shared" si="12"/>
        <v>10276765.7</v>
      </c>
      <c r="I114" s="315">
        <f t="shared" si="12"/>
        <v>23207072</v>
      </c>
      <c r="J114" s="315">
        <f t="shared" si="12"/>
        <v>23586046</v>
      </c>
      <c r="K114" s="358"/>
      <c r="L114" s="1277">
        <f>(J114-I114)/I114</f>
        <v>0.01633010834</v>
      </c>
      <c r="M114" s="1132"/>
      <c r="N114" s="1132"/>
      <c r="O114" s="1132"/>
      <c r="P114" s="1132"/>
      <c r="Q114" s="1132"/>
    </row>
    <row r="115" ht="15.75" customHeight="1">
      <c r="A115" s="672" t="s">
        <v>285</v>
      </c>
      <c r="B115" s="850"/>
      <c r="C115" s="1078"/>
      <c r="D115" s="850"/>
      <c r="E115" s="1305"/>
      <c r="F115" s="1306">
        <f t="shared" ref="F115:J115" si="13">+F114+F35</f>
        <v>23031916.81</v>
      </c>
      <c r="G115" s="1306">
        <f t="shared" si="13"/>
        <v>16499302.15</v>
      </c>
      <c r="H115" s="1306">
        <f t="shared" si="13"/>
        <v>15237048.85</v>
      </c>
      <c r="I115" s="1306">
        <f t="shared" si="13"/>
        <v>31736351</v>
      </c>
      <c r="J115" s="1306">
        <f t="shared" si="13"/>
        <v>32568720</v>
      </c>
      <c r="K115" s="48"/>
      <c r="L115" s="1307" t="s">
        <v>63</v>
      </c>
      <c r="M115" s="1133"/>
      <c r="N115" s="1133"/>
      <c r="O115" s="1133"/>
      <c r="P115" s="1133"/>
      <c r="Q115" s="1133"/>
      <c r="R115" s="273"/>
      <c r="S115" s="273"/>
      <c r="T115" s="273"/>
      <c r="U115" s="273"/>
      <c r="V115" s="273"/>
      <c r="W115" s="273"/>
      <c r="X115" s="273"/>
      <c r="Y115" s="273"/>
      <c r="Z115" s="273"/>
    </row>
    <row r="116" ht="12.75" customHeight="1">
      <c r="E116" s="259"/>
      <c r="J116" s="252"/>
      <c r="K116" s="252"/>
      <c r="L116" s="1132"/>
      <c r="M116" s="1132"/>
      <c r="N116" s="1132"/>
      <c r="O116" s="1132"/>
      <c r="P116" s="1132"/>
      <c r="Q116" s="1132"/>
    </row>
    <row r="117" ht="12.75" customHeight="1">
      <c r="E117" s="259"/>
      <c r="J117" s="252"/>
      <c r="K117" s="252"/>
      <c r="L117" s="1132"/>
      <c r="M117" s="1132"/>
      <c r="N117" s="1132"/>
      <c r="O117" s="1132"/>
      <c r="P117" s="1132"/>
      <c r="Q117" s="1132"/>
    </row>
    <row r="118" ht="12.75" customHeight="1">
      <c r="E118" s="259"/>
      <c r="J118" s="252"/>
      <c r="K118" s="252"/>
      <c r="L118" s="1132"/>
      <c r="M118" s="1132"/>
      <c r="N118" s="1132"/>
      <c r="O118" s="1132"/>
      <c r="P118" s="1132"/>
      <c r="Q118" s="1132"/>
    </row>
    <row r="119" ht="12.75" customHeight="1">
      <c r="E119" s="259"/>
      <c r="J119" s="252"/>
      <c r="K119" s="252"/>
      <c r="L119" s="1132"/>
      <c r="M119" s="1132"/>
      <c r="N119" s="1132"/>
      <c r="O119" s="1132"/>
      <c r="P119" s="1132"/>
      <c r="Q119" s="1132"/>
    </row>
    <row r="120" ht="15.75" customHeight="1">
      <c r="A120" s="195" t="s">
        <v>1132</v>
      </c>
      <c r="B120" s="273"/>
      <c r="C120" s="273"/>
      <c r="D120" s="273"/>
      <c r="E120" s="275"/>
      <c r="F120" s="273"/>
      <c r="G120" s="278"/>
      <c r="H120" s="278"/>
      <c r="I120" s="278"/>
      <c r="J120" s="273"/>
      <c r="K120" s="273"/>
      <c r="L120" s="1133"/>
      <c r="M120" s="1132"/>
      <c r="N120" s="1132"/>
      <c r="O120" s="1132"/>
      <c r="P120" s="1132"/>
      <c r="Q120" s="1132"/>
    </row>
    <row r="121" ht="15.75" customHeight="1">
      <c r="A121" s="273"/>
      <c r="B121" s="273"/>
      <c r="C121" s="273"/>
      <c r="D121" s="273"/>
      <c r="E121" s="275"/>
      <c r="F121" s="273"/>
      <c r="G121" s="273"/>
      <c r="H121" s="273"/>
      <c r="I121" s="273"/>
      <c r="J121" s="273"/>
      <c r="K121" s="273"/>
      <c r="L121" s="1133"/>
      <c r="M121" s="1132"/>
      <c r="N121" s="1132"/>
      <c r="O121" s="1132"/>
      <c r="P121" s="1132"/>
      <c r="Q121" s="1132"/>
    </row>
    <row r="122" ht="15.75" customHeight="1">
      <c r="A122" s="305" t="s">
        <v>350</v>
      </c>
      <c r="K122" s="305"/>
      <c r="L122" s="456"/>
      <c r="M122" s="1132"/>
      <c r="N122" s="1132"/>
      <c r="O122" s="1132"/>
      <c r="P122" s="1132"/>
      <c r="Q122" s="1132"/>
    </row>
    <row r="123" ht="15.75" customHeight="1">
      <c r="A123" s="321"/>
      <c r="B123" s="321"/>
      <c r="C123" s="321"/>
      <c r="D123" s="321"/>
      <c r="E123" s="321"/>
      <c r="F123" s="321"/>
      <c r="G123" s="321"/>
      <c r="H123" s="321"/>
      <c r="I123" s="321"/>
      <c r="J123" s="321"/>
      <c r="K123" s="321"/>
      <c r="L123" s="1275"/>
      <c r="M123" s="1132"/>
      <c r="N123" s="1132"/>
      <c r="O123" s="1132"/>
      <c r="P123" s="1132"/>
      <c r="Q123" s="1132"/>
    </row>
    <row r="124" ht="15.75" customHeight="1">
      <c r="A124" s="750" t="s">
        <v>6</v>
      </c>
      <c r="B124" s="12"/>
      <c r="C124" s="13"/>
      <c r="D124" s="11" t="s">
        <v>329</v>
      </c>
      <c r="E124" s="13"/>
      <c r="F124" s="14" t="s">
        <v>8</v>
      </c>
      <c r="G124" s="15" t="s">
        <v>9</v>
      </c>
      <c r="H124" s="12"/>
      <c r="I124" s="13"/>
      <c r="J124" s="14" t="s">
        <v>10</v>
      </c>
      <c r="K124" s="321"/>
      <c r="L124" s="1275"/>
      <c r="M124" s="1132"/>
      <c r="N124" s="1132"/>
      <c r="O124" s="1132"/>
      <c r="P124" s="1132"/>
      <c r="Q124" s="1132"/>
    </row>
    <row r="125" ht="15.75" customHeight="1">
      <c r="A125" s="18"/>
      <c r="C125" s="19"/>
      <c r="D125" s="72" t="s">
        <v>11</v>
      </c>
      <c r="E125" s="19"/>
      <c r="F125" s="21" t="s">
        <v>12</v>
      </c>
      <c r="G125" s="21" t="s">
        <v>13</v>
      </c>
      <c r="H125" s="22" t="s">
        <v>14</v>
      </c>
      <c r="I125" s="21" t="s">
        <v>15</v>
      </c>
      <c r="J125" s="21" t="s">
        <v>16</v>
      </c>
      <c r="K125" s="66"/>
      <c r="L125" s="435"/>
      <c r="M125" s="1132"/>
      <c r="N125" s="1132"/>
      <c r="O125" s="1132"/>
      <c r="P125" s="1132"/>
      <c r="Q125" s="1132"/>
    </row>
    <row r="126" ht="15.75" customHeight="1">
      <c r="A126" s="23"/>
      <c r="B126" s="24"/>
      <c r="C126" s="25"/>
      <c r="D126" s="271"/>
      <c r="E126" s="1276"/>
      <c r="F126" s="26" t="s">
        <v>17</v>
      </c>
      <c r="G126" s="27" t="s">
        <v>17</v>
      </c>
      <c r="H126" s="27" t="s">
        <v>18</v>
      </c>
      <c r="I126" s="27" t="s">
        <v>18</v>
      </c>
      <c r="J126" s="27" t="s">
        <v>18</v>
      </c>
      <c r="K126" s="66"/>
      <c r="L126" s="435"/>
      <c r="M126" s="1132"/>
      <c r="N126" s="1132"/>
      <c r="O126" s="1132"/>
      <c r="P126" s="1132"/>
      <c r="Q126" s="1132"/>
    </row>
    <row r="127" ht="15.75" customHeight="1">
      <c r="A127" s="1280"/>
      <c r="B127" s="1308" t="s">
        <v>356</v>
      </c>
      <c r="C127" s="262"/>
      <c r="D127" s="1280"/>
      <c r="E127" s="264"/>
      <c r="F127" s="276"/>
      <c r="G127" s="765"/>
      <c r="H127" s="276"/>
      <c r="I127" s="276"/>
      <c r="J127" s="276"/>
      <c r="K127" s="273"/>
      <c r="L127" s="1133"/>
      <c r="M127" s="1132"/>
      <c r="N127" s="1132"/>
      <c r="O127" s="1132"/>
      <c r="P127" s="1132"/>
      <c r="Q127" s="1132"/>
    </row>
    <row r="128" ht="15.75" customHeight="1">
      <c r="A128" s="272"/>
      <c r="B128" s="273" t="s">
        <v>304</v>
      </c>
      <c r="C128" s="807"/>
      <c r="D128" s="284"/>
      <c r="E128" s="633" t="s">
        <v>290</v>
      </c>
      <c r="F128" s="282">
        <v>206092.09</v>
      </c>
      <c r="G128" s="36">
        <v>0.0</v>
      </c>
      <c r="H128" s="282">
        <f t="shared" ref="H128:H132" si="14">I128-G128</f>
        <v>0</v>
      </c>
      <c r="I128" s="282">
        <v>0.0</v>
      </c>
      <c r="J128" s="282">
        <v>200000.0</v>
      </c>
      <c r="K128" s="358"/>
      <c r="L128" s="1133"/>
      <c r="M128" s="1132"/>
      <c r="N128" s="1132"/>
      <c r="O128" s="1132"/>
      <c r="P128" s="1132"/>
      <c r="Q128" s="1132"/>
    </row>
    <row r="129" ht="15.75" customHeight="1">
      <c r="A129" s="272"/>
      <c r="B129" s="273" t="s">
        <v>1133</v>
      </c>
      <c r="C129" s="807"/>
      <c r="D129" s="284"/>
      <c r="E129" s="633" t="s">
        <v>300</v>
      </c>
      <c r="F129" s="36">
        <v>58800.0</v>
      </c>
      <c r="G129" s="77">
        <v>0.0</v>
      </c>
      <c r="H129" s="282">
        <f t="shared" si="14"/>
        <v>0</v>
      </c>
      <c r="I129" s="36">
        <v>0.0</v>
      </c>
      <c r="J129" s="36">
        <v>0.0</v>
      </c>
      <c r="K129" s="37"/>
      <c r="L129" s="38"/>
      <c r="M129" s="1132"/>
      <c r="N129" s="1132"/>
      <c r="O129" s="1132"/>
      <c r="P129" s="1132"/>
      <c r="Q129" s="1132"/>
    </row>
    <row r="130" ht="15.75" customHeight="1">
      <c r="A130" s="272"/>
      <c r="B130" s="273" t="s">
        <v>1134</v>
      </c>
      <c r="C130" s="324"/>
      <c r="D130" s="273"/>
      <c r="E130" s="633" t="s">
        <v>288</v>
      </c>
      <c r="F130" s="285">
        <v>210843.0</v>
      </c>
      <c r="G130" s="191">
        <v>0.0</v>
      </c>
      <c r="H130" s="282">
        <f t="shared" si="14"/>
        <v>0</v>
      </c>
      <c r="I130" s="285">
        <v>0.0</v>
      </c>
      <c r="J130" s="285">
        <v>0.0</v>
      </c>
      <c r="K130" s="358"/>
      <c r="L130" s="1147"/>
      <c r="M130" s="1132"/>
      <c r="N130" s="1132"/>
      <c r="O130" s="1132"/>
      <c r="P130" s="1132"/>
      <c r="Q130" s="1132"/>
    </row>
    <row r="131" ht="15.75" customHeight="1">
      <c r="A131" s="272"/>
      <c r="B131" s="273" t="s">
        <v>309</v>
      </c>
      <c r="C131" s="324"/>
      <c r="D131" s="273"/>
      <c r="E131" s="495" t="s">
        <v>298</v>
      </c>
      <c r="F131" s="285">
        <v>10547.0</v>
      </c>
      <c r="G131" s="191">
        <v>0.0</v>
      </c>
      <c r="H131" s="282">
        <f t="shared" si="14"/>
        <v>0</v>
      </c>
      <c r="I131" s="285">
        <v>0.0</v>
      </c>
      <c r="J131" s="285">
        <v>0.0</v>
      </c>
      <c r="K131" s="358"/>
      <c r="L131" s="1147"/>
      <c r="M131" s="1132"/>
      <c r="N131" s="1132"/>
      <c r="O131" s="1132"/>
      <c r="P131" s="1132"/>
      <c r="Q131" s="1132"/>
    </row>
    <row r="132" ht="15.75" customHeight="1">
      <c r="A132" s="272"/>
      <c r="B132" s="273" t="s">
        <v>1135</v>
      </c>
      <c r="C132" s="324"/>
      <c r="D132" s="273"/>
      <c r="E132" s="495" t="s">
        <v>292</v>
      </c>
      <c r="F132" s="285">
        <v>44380.0</v>
      </c>
      <c r="G132" s="285">
        <v>0.0</v>
      </c>
      <c r="H132" s="282">
        <f t="shared" si="14"/>
        <v>0</v>
      </c>
      <c r="I132" s="191">
        <v>0.0</v>
      </c>
      <c r="J132" s="191">
        <v>0.0</v>
      </c>
      <c r="K132" s="37"/>
      <c r="L132" s="38"/>
      <c r="M132" s="1132"/>
      <c r="N132" s="1132"/>
      <c r="O132" s="1132"/>
      <c r="P132" s="1132"/>
      <c r="Q132" s="1132"/>
    </row>
    <row r="133" ht="10.5" customHeight="1">
      <c r="A133" s="802"/>
      <c r="B133" s="275"/>
      <c r="C133" s="290"/>
      <c r="D133" s="321"/>
      <c r="E133" s="322"/>
      <c r="F133" s="168"/>
      <c r="G133" s="168"/>
      <c r="H133" s="168"/>
      <c r="I133" s="322"/>
      <c r="J133" s="168"/>
      <c r="K133" s="66"/>
      <c r="L133" s="435"/>
      <c r="M133" s="1132"/>
      <c r="N133" s="1132"/>
      <c r="O133" s="1132"/>
      <c r="P133" s="1132"/>
      <c r="Q133" s="1132"/>
    </row>
    <row r="134" ht="15.75" customHeight="1">
      <c r="A134" s="272"/>
      <c r="B134" s="843" t="s">
        <v>1136</v>
      </c>
      <c r="C134" s="274"/>
      <c r="D134" s="278"/>
      <c r="E134" s="104"/>
      <c r="F134" s="191"/>
      <c r="G134" s="191"/>
      <c r="H134" s="285"/>
      <c r="I134" s="191"/>
      <c r="J134" s="191"/>
      <c r="K134" s="37"/>
      <c r="L134" s="38"/>
      <c r="M134" s="1132"/>
      <c r="N134" s="1132"/>
      <c r="O134" s="1132"/>
      <c r="P134" s="1132"/>
      <c r="Q134" s="1132"/>
    </row>
    <row r="135" ht="15.75" customHeight="1">
      <c r="A135" s="272"/>
      <c r="B135" s="273" t="s">
        <v>1137</v>
      </c>
      <c r="C135" s="274"/>
      <c r="D135" s="278"/>
      <c r="E135" s="633" t="s">
        <v>302</v>
      </c>
      <c r="F135" s="285">
        <v>90800.0</v>
      </c>
      <c r="G135" s="285">
        <v>40000.0</v>
      </c>
      <c r="H135" s="285">
        <f t="shared" ref="H135:H138" si="15">I135-G135</f>
        <v>0</v>
      </c>
      <c r="I135" s="285">
        <v>40000.0</v>
      </c>
      <c r="J135" s="285">
        <v>120000.0</v>
      </c>
      <c r="K135" s="358"/>
      <c r="L135" s="38"/>
      <c r="M135" s="1132"/>
      <c r="N135" s="1132"/>
      <c r="O135" s="1132"/>
      <c r="P135" s="1132"/>
      <c r="Q135" s="1132"/>
    </row>
    <row r="136" ht="15.75" customHeight="1">
      <c r="A136" s="272"/>
      <c r="B136" s="273" t="s">
        <v>465</v>
      </c>
      <c r="C136" s="274"/>
      <c r="D136" s="278"/>
      <c r="E136" s="633" t="s">
        <v>300</v>
      </c>
      <c r="F136" s="285">
        <v>143780.0</v>
      </c>
      <c r="G136" s="285">
        <v>0.0</v>
      </c>
      <c r="H136" s="285">
        <f t="shared" si="15"/>
        <v>19000</v>
      </c>
      <c r="I136" s="285">
        <v>19000.0</v>
      </c>
      <c r="J136" s="285">
        <v>0.0</v>
      </c>
      <c r="K136" s="358"/>
      <c r="L136" s="1147"/>
      <c r="M136" s="1132"/>
      <c r="N136" s="1132"/>
      <c r="O136" s="1132"/>
      <c r="P136" s="1132"/>
      <c r="Q136" s="1132"/>
    </row>
    <row r="137" ht="15.75" customHeight="1">
      <c r="A137" s="272"/>
      <c r="B137" s="273" t="s">
        <v>625</v>
      </c>
      <c r="C137" s="324"/>
      <c r="D137" s="273"/>
      <c r="E137" s="495" t="s">
        <v>384</v>
      </c>
      <c r="F137" s="285">
        <v>0.0</v>
      </c>
      <c r="G137" s="191">
        <v>45000.0</v>
      </c>
      <c r="H137" s="285">
        <f t="shared" si="15"/>
        <v>0</v>
      </c>
      <c r="I137" s="191">
        <v>45000.0</v>
      </c>
      <c r="J137" s="191">
        <v>0.0</v>
      </c>
      <c r="K137" s="37"/>
      <c r="L137" s="38"/>
      <c r="M137" s="1132"/>
      <c r="N137" s="1132"/>
      <c r="O137" s="1132"/>
      <c r="P137" s="1132"/>
      <c r="Q137" s="1132"/>
    </row>
    <row r="138" ht="15.75" customHeight="1">
      <c r="A138" s="272"/>
      <c r="B138" s="273" t="s">
        <v>313</v>
      </c>
      <c r="C138" s="274"/>
      <c r="D138" s="278"/>
      <c r="E138" s="633" t="s">
        <v>290</v>
      </c>
      <c r="F138" s="285">
        <v>41711.0</v>
      </c>
      <c r="G138" s="285">
        <v>0.0</v>
      </c>
      <c r="H138" s="285">
        <f t="shared" si="15"/>
        <v>0</v>
      </c>
      <c r="I138" s="285">
        <v>0.0</v>
      </c>
      <c r="J138" s="285">
        <v>0.0</v>
      </c>
      <c r="K138" s="358"/>
      <c r="L138" s="1147"/>
      <c r="M138" s="1132"/>
      <c r="N138" s="1132"/>
      <c r="O138" s="1132"/>
      <c r="P138" s="1132"/>
      <c r="Q138" s="1132"/>
    </row>
    <row r="139" ht="9.75" customHeight="1">
      <c r="A139" s="272"/>
      <c r="B139" s="273"/>
      <c r="C139" s="324"/>
      <c r="D139" s="273"/>
      <c r="E139" s="168"/>
      <c r="F139" s="285"/>
      <c r="G139" s="191"/>
      <c r="H139" s="285"/>
      <c r="I139" s="191"/>
      <c r="J139" s="191"/>
      <c r="K139" s="37"/>
      <c r="L139" s="38"/>
      <c r="M139" s="1132"/>
      <c r="N139" s="1132"/>
      <c r="O139" s="1132"/>
      <c r="P139" s="1132"/>
      <c r="Q139" s="1132"/>
    </row>
    <row r="140" ht="15.75" customHeight="1">
      <c r="A140" s="272"/>
      <c r="B140" s="925" t="s">
        <v>408</v>
      </c>
      <c r="C140" s="324"/>
      <c r="D140" s="273"/>
      <c r="E140" s="168"/>
      <c r="F140" s="285"/>
      <c r="G140" s="191"/>
      <c r="H140" s="285"/>
      <c r="I140" s="191"/>
      <c r="J140" s="191"/>
      <c r="K140" s="37"/>
      <c r="L140" s="38"/>
      <c r="M140" s="1132"/>
      <c r="N140" s="1132"/>
      <c r="O140" s="1132"/>
      <c r="P140" s="1132"/>
      <c r="Q140" s="1132"/>
    </row>
    <row r="141" ht="15.75" customHeight="1">
      <c r="A141" s="272"/>
      <c r="B141" s="273" t="s">
        <v>1138</v>
      </c>
      <c r="C141" s="324"/>
      <c r="D141" s="273"/>
      <c r="E141" s="495" t="s">
        <v>639</v>
      </c>
      <c r="F141" s="285">
        <v>0.0</v>
      </c>
      <c r="G141" s="191">
        <v>0.0</v>
      </c>
      <c r="H141" s="285">
        <f>I141-G141</f>
        <v>1500000</v>
      </c>
      <c r="I141" s="191">
        <v>1500000.0</v>
      </c>
      <c r="J141" s="191">
        <v>0.0</v>
      </c>
      <c r="K141" s="37"/>
      <c r="L141" s="38"/>
      <c r="M141" s="1132"/>
      <c r="N141" s="1132"/>
      <c r="O141" s="1132"/>
      <c r="P141" s="1132"/>
      <c r="Q141" s="1132"/>
    </row>
    <row r="142" ht="15.75" customHeight="1">
      <c r="A142" s="272"/>
      <c r="B142" s="273" t="s">
        <v>1139</v>
      </c>
      <c r="C142" s="324"/>
      <c r="D142" s="273"/>
      <c r="E142" s="168"/>
      <c r="F142" s="285"/>
      <c r="G142" s="191"/>
      <c r="H142" s="285"/>
      <c r="I142" s="191"/>
      <c r="J142" s="191"/>
      <c r="K142" s="37"/>
      <c r="L142" s="38"/>
      <c r="M142" s="1132"/>
      <c r="N142" s="1132"/>
      <c r="O142" s="1132"/>
      <c r="P142" s="1132"/>
      <c r="Q142" s="1132"/>
    </row>
    <row r="143" ht="15.75" customHeight="1">
      <c r="A143" s="272"/>
      <c r="B143" s="273" t="s">
        <v>1140</v>
      </c>
      <c r="C143" s="324"/>
      <c r="D143" s="273"/>
      <c r="E143" s="495" t="s">
        <v>639</v>
      </c>
      <c r="F143" s="285">
        <v>0.0</v>
      </c>
      <c r="G143" s="191">
        <v>0.0</v>
      </c>
      <c r="H143" s="285">
        <f>I143-G143</f>
        <v>300000</v>
      </c>
      <c r="I143" s="191">
        <v>300000.0</v>
      </c>
      <c r="J143" s="191">
        <v>0.0</v>
      </c>
      <c r="K143" s="37"/>
      <c r="L143" s="38"/>
      <c r="M143" s="1132"/>
      <c r="N143" s="1132"/>
      <c r="O143" s="1132"/>
      <c r="P143" s="1132"/>
      <c r="Q143" s="1132"/>
    </row>
    <row r="144" ht="15.75" customHeight="1">
      <c r="A144" s="858"/>
      <c r="B144" s="409" t="s">
        <v>317</v>
      </c>
      <c r="C144" s="312"/>
      <c r="D144" s="313"/>
      <c r="E144" s="314"/>
      <c r="F144" s="330">
        <f t="shared" ref="F144:J144" si="16">SUM(F128:F143)</f>
        <v>806953.09</v>
      </c>
      <c r="G144" s="330">
        <f t="shared" si="16"/>
        <v>85000</v>
      </c>
      <c r="H144" s="330">
        <f t="shared" si="16"/>
        <v>1819000</v>
      </c>
      <c r="I144" s="330">
        <f t="shared" si="16"/>
        <v>1904000</v>
      </c>
      <c r="J144" s="330">
        <f t="shared" si="16"/>
        <v>320000</v>
      </c>
      <c r="K144" s="359"/>
      <c r="L144" s="1277"/>
      <c r="M144" s="1132"/>
      <c r="N144" s="1132"/>
      <c r="O144" s="1132"/>
      <c r="P144" s="1132"/>
      <c r="Q144" s="1132"/>
    </row>
    <row r="145" ht="17.25" customHeight="1">
      <c r="A145" s="240" t="s">
        <v>318</v>
      </c>
      <c r="B145" s="784"/>
      <c r="C145" s="897"/>
      <c r="D145" s="784"/>
      <c r="E145" s="1210"/>
      <c r="F145" s="244">
        <f t="shared" ref="F145:J145" si="17">F144+F115</f>
        <v>23838869.9</v>
      </c>
      <c r="G145" s="244">
        <f t="shared" si="17"/>
        <v>16584302.15</v>
      </c>
      <c r="H145" s="244">
        <f t="shared" si="17"/>
        <v>17056048.85</v>
      </c>
      <c r="I145" s="244">
        <f t="shared" si="17"/>
        <v>33640351</v>
      </c>
      <c r="J145" s="244">
        <f t="shared" si="17"/>
        <v>32888720</v>
      </c>
      <c r="K145" s="102"/>
      <c r="L145" s="1277"/>
      <c r="M145" s="1132"/>
      <c r="N145" s="1132"/>
      <c r="O145" s="1132"/>
      <c r="P145" s="1132"/>
      <c r="Q145" s="1132"/>
    </row>
    <row r="146" ht="9.75" customHeight="1">
      <c r="A146" s="252"/>
      <c r="B146" s="252"/>
      <c r="C146" s="252"/>
      <c r="D146" s="252"/>
      <c r="E146" s="259"/>
      <c r="F146" s="252"/>
      <c r="G146" s="252"/>
      <c r="H146" s="252"/>
      <c r="I146" s="252"/>
      <c r="J146" s="252"/>
      <c r="K146" s="252"/>
      <c r="L146" s="1307"/>
      <c r="M146" s="1132"/>
      <c r="N146" s="1132"/>
      <c r="O146" s="1132"/>
      <c r="P146" s="1132"/>
      <c r="Q146" s="1132"/>
    </row>
    <row r="147" ht="15.75" customHeight="1">
      <c r="A147" s="338" t="s">
        <v>319</v>
      </c>
      <c r="B147" s="1"/>
      <c r="C147" s="1"/>
      <c r="H147" s="252"/>
      <c r="I147" s="252"/>
      <c r="J147" s="252"/>
      <c r="K147" s="252"/>
      <c r="L147" s="1132"/>
      <c r="M147" s="1132"/>
      <c r="N147" s="1132"/>
      <c r="O147" s="1132"/>
      <c r="P147" s="1132"/>
      <c r="Q147" s="1132"/>
    </row>
    <row r="148" ht="15.75" customHeight="1">
      <c r="A148" s="338" t="s">
        <v>320</v>
      </c>
      <c r="E148" s="16"/>
      <c r="H148" s="252"/>
      <c r="I148" s="252"/>
      <c r="J148" s="252"/>
      <c r="K148" s="252"/>
      <c r="L148" s="1132"/>
      <c r="M148" s="1132"/>
      <c r="N148" s="1132"/>
      <c r="O148" s="1132"/>
      <c r="P148" s="1132"/>
      <c r="Q148" s="1132"/>
    </row>
    <row r="149" ht="15.75" customHeight="1">
      <c r="H149" s="252"/>
      <c r="I149" s="252"/>
      <c r="J149" s="252"/>
      <c r="K149" s="252"/>
      <c r="L149" s="1132"/>
      <c r="M149" s="1132"/>
      <c r="N149" s="1132"/>
      <c r="O149" s="1132"/>
      <c r="P149" s="1132"/>
      <c r="Q149" s="1132"/>
    </row>
    <row r="150" ht="15.75" customHeight="1">
      <c r="B150" s="5"/>
      <c r="C150" s="5"/>
      <c r="E150" s="111"/>
      <c r="F150" s="5"/>
      <c r="I150" s="5"/>
      <c r="K150" s="252"/>
      <c r="L150" s="1132"/>
      <c r="M150" s="1132"/>
      <c r="N150" s="1132"/>
      <c r="O150" s="1132"/>
      <c r="P150" s="1132"/>
      <c r="Q150" s="1132"/>
    </row>
    <row r="151" ht="15.75" customHeight="1">
      <c r="B151" s="3"/>
      <c r="C151" s="3"/>
      <c r="F151" s="3"/>
      <c r="I151" s="259"/>
      <c r="K151" s="252"/>
      <c r="L151" s="1132"/>
      <c r="M151" s="1132"/>
      <c r="N151" s="1132"/>
      <c r="O151" s="1132"/>
      <c r="P151" s="1132"/>
      <c r="Q151" s="1132"/>
    </row>
    <row r="152" ht="15.75" customHeight="1">
      <c r="A152" s="252"/>
      <c r="B152" s="259"/>
      <c r="C152" s="252"/>
      <c r="D152" s="259"/>
      <c r="E152" s="252"/>
      <c r="F152" s="252"/>
      <c r="G152" s="252"/>
      <c r="I152" s="252"/>
      <c r="J152" s="252"/>
      <c r="K152" s="252"/>
      <c r="L152" s="1132"/>
      <c r="M152" s="1132"/>
      <c r="N152" s="1132"/>
      <c r="O152" s="1132"/>
      <c r="P152" s="1132"/>
      <c r="Q152" s="1132"/>
    </row>
    <row r="153" ht="15.75" customHeight="1">
      <c r="E153" s="259"/>
      <c r="J153" s="252"/>
      <c r="K153" s="252"/>
      <c r="L153" s="1132"/>
      <c r="M153" s="1132"/>
      <c r="N153" s="1132"/>
      <c r="O153" s="1132"/>
      <c r="P153" s="1132"/>
      <c r="Q153" s="1132"/>
    </row>
    <row r="154" ht="15.75" customHeight="1">
      <c r="A154" s="430" t="s">
        <v>1141</v>
      </c>
      <c r="D154" s="5" t="s">
        <v>323</v>
      </c>
      <c r="H154" s="8" t="s">
        <v>324</v>
      </c>
      <c r="I154" s="5" t="s">
        <v>643</v>
      </c>
      <c r="K154" s="252"/>
      <c r="L154" s="1132"/>
      <c r="M154" s="1132"/>
      <c r="N154" s="1132"/>
      <c r="O154" s="1132"/>
      <c r="P154" s="1132"/>
      <c r="Q154" s="1132"/>
    </row>
    <row r="155" ht="15.75" customHeight="1">
      <c r="A155" s="428" t="s">
        <v>1142</v>
      </c>
      <c r="D155" s="3" t="s">
        <v>326</v>
      </c>
      <c r="H155" s="2" t="s">
        <v>327</v>
      </c>
      <c r="I155" s="3" t="s">
        <v>327</v>
      </c>
      <c r="K155" s="252"/>
      <c r="L155" s="1132"/>
      <c r="M155" s="1132"/>
      <c r="N155" s="1132"/>
      <c r="O155" s="1132"/>
      <c r="P155" s="1132"/>
      <c r="Q155" s="1132"/>
    </row>
    <row r="156" ht="15.75" customHeight="1">
      <c r="E156" s="259"/>
      <c r="J156" s="252"/>
      <c r="K156" s="252"/>
      <c r="L156" s="1132"/>
      <c r="M156" s="1132"/>
      <c r="N156" s="1132"/>
      <c r="O156" s="1132"/>
      <c r="P156" s="1132"/>
      <c r="Q156" s="1132"/>
    </row>
    <row r="157" ht="15.75" customHeight="1">
      <c r="E157" s="259"/>
      <c r="J157" s="252"/>
      <c r="K157" s="252"/>
      <c r="L157" s="1132"/>
      <c r="M157" s="1132"/>
      <c r="N157" s="1132"/>
      <c r="O157" s="1132"/>
      <c r="P157" s="1132"/>
      <c r="Q157" s="1132"/>
    </row>
    <row r="158" ht="15.75" customHeight="1">
      <c r="E158" s="259"/>
      <c r="J158" s="252"/>
      <c r="K158" s="252"/>
      <c r="L158" s="1132"/>
      <c r="M158" s="1132"/>
      <c r="N158" s="1132"/>
      <c r="O158" s="1132"/>
      <c r="P158" s="1132"/>
      <c r="Q158" s="1132"/>
    </row>
    <row r="159" ht="15.75" customHeight="1">
      <c r="E159" s="259"/>
      <c r="J159" s="252"/>
      <c r="K159" s="252"/>
      <c r="L159" s="1132"/>
      <c r="M159" s="1132"/>
      <c r="N159" s="1132"/>
      <c r="O159" s="1132"/>
      <c r="P159" s="1132"/>
      <c r="Q159" s="1132"/>
    </row>
    <row r="160" ht="15.75" customHeight="1">
      <c r="E160" s="259"/>
      <c r="J160" s="252"/>
      <c r="K160" s="252"/>
      <c r="L160" s="1132"/>
      <c r="M160" s="1132"/>
      <c r="N160" s="1132"/>
      <c r="O160" s="1132"/>
      <c r="P160" s="1132"/>
      <c r="Q160" s="1132"/>
    </row>
    <row r="161" ht="15.75" customHeight="1">
      <c r="E161" s="259"/>
      <c r="J161" s="252"/>
      <c r="K161" s="252"/>
      <c r="L161" s="1132"/>
      <c r="M161" s="1132"/>
      <c r="N161" s="1132"/>
      <c r="O161" s="1132"/>
      <c r="P161" s="1132"/>
      <c r="Q161" s="1132"/>
    </row>
    <row r="162" ht="9.0" customHeight="1">
      <c r="E162" s="259"/>
      <c r="J162" s="252"/>
      <c r="K162" s="252"/>
      <c r="L162" s="1132"/>
      <c r="M162" s="1132"/>
      <c r="N162" s="1132"/>
      <c r="O162" s="1132"/>
      <c r="P162" s="1132"/>
      <c r="Q162" s="1132"/>
    </row>
    <row r="163" ht="15.75" customHeight="1">
      <c r="E163" s="259"/>
      <c r="J163" s="252"/>
      <c r="K163" s="252"/>
      <c r="L163" s="1132"/>
      <c r="M163" s="1132"/>
      <c r="N163" s="1132"/>
      <c r="O163" s="1132"/>
      <c r="P163" s="1132"/>
      <c r="Q163" s="1132"/>
    </row>
    <row r="164" ht="15.75" customHeight="1">
      <c r="E164" s="259"/>
      <c r="J164" s="252"/>
      <c r="K164" s="252"/>
      <c r="L164" s="1132"/>
      <c r="M164" s="1132"/>
      <c r="N164" s="1132"/>
      <c r="O164" s="1132"/>
      <c r="P164" s="1132"/>
      <c r="Q164" s="1132"/>
    </row>
    <row r="165" ht="15.75" customHeight="1">
      <c r="E165" s="259"/>
      <c r="J165" s="252"/>
      <c r="K165" s="252"/>
      <c r="L165" s="1132"/>
      <c r="M165" s="1132"/>
      <c r="N165" s="1132"/>
      <c r="O165" s="1132"/>
      <c r="P165" s="1132"/>
      <c r="Q165" s="1132"/>
    </row>
    <row r="166" ht="15.75" customHeight="1">
      <c r="E166" s="259"/>
      <c r="J166" s="252"/>
      <c r="K166" s="252"/>
      <c r="L166" s="1132"/>
      <c r="M166" s="1132"/>
      <c r="N166" s="1132"/>
      <c r="O166" s="1132"/>
      <c r="P166" s="1132"/>
      <c r="Q166" s="1132"/>
    </row>
    <row r="167" ht="15.75" customHeight="1">
      <c r="E167" s="259"/>
      <c r="J167" s="252"/>
      <c r="K167" s="252"/>
      <c r="L167" s="1132"/>
      <c r="M167" s="1132"/>
      <c r="N167" s="1132"/>
      <c r="O167" s="1132"/>
      <c r="P167" s="1132"/>
      <c r="Q167" s="1132"/>
    </row>
    <row r="168" ht="15.75" customHeight="1">
      <c r="E168" s="259"/>
      <c r="J168" s="252"/>
      <c r="K168" s="252"/>
      <c r="L168" s="1132"/>
      <c r="M168" s="1132"/>
      <c r="N168" s="1132"/>
      <c r="O168" s="1132"/>
      <c r="P168" s="1132"/>
      <c r="Q168" s="1132"/>
    </row>
    <row r="169" ht="15.75" customHeight="1">
      <c r="E169" s="259"/>
      <c r="J169" s="252"/>
      <c r="K169" s="252"/>
      <c r="L169" s="1132"/>
      <c r="M169" s="1132"/>
      <c r="N169" s="1132"/>
      <c r="O169" s="1132"/>
      <c r="P169" s="1132"/>
      <c r="Q169" s="1132"/>
    </row>
    <row r="170" ht="15.75" customHeight="1">
      <c r="E170" s="259"/>
      <c r="J170" s="252"/>
      <c r="K170" s="252"/>
      <c r="L170" s="1132"/>
      <c r="M170" s="1132"/>
      <c r="N170" s="1132"/>
      <c r="O170" s="1132"/>
      <c r="P170" s="1132"/>
      <c r="Q170" s="1132"/>
    </row>
    <row r="171" ht="15.75" customHeight="1">
      <c r="E171" s="259"/>
      <c r="J171" s="252"/>
      <c r="K171" s="252"/>
      <c r="L171" s="1132"/>
      <c r="M171" s="1132"/>
      <c r="N171" s="1132"/>
      <c r="O171" s="1132"/>
      <c r="P171" s="1132"/>
      <c r="Q171" s="1132"/>
    </row>
    <row r="172" ht="15.75" customHeight="1">
      <c r="E172" s="259"/>
      <c r="J172" s="252"/>
      <c r="K172" s="252"/>
      <c r="L172" s="1132"/>
      <c r="M172" s="1132"/>
      <c r="N172" s="1132"/>
      <c r="O172" s="1132"/>
      <c r="P172" s="1132"/>
      <c r="Q172" s="1132"/>
    </row>
    <row r="173" ht="15.75" customHeight="1">
      <c r="E173" s="259"/>
      <c r="J173" s="252"/>
      <c r="K173" s="252"/>
      <c r="L173" s="1132"/>
      <c r="M173" s="1132"/>
      <c r="N173" s="1132"/>
      <c r="O173" s="1132"/>
      <c r="P173" s="1132"/>
      <c r="Q173" s="1132"/>
    </row>
    <row r="174" ht="15.75" customHeight="1">
      <c r="E174" s="259"/>
      <c r="J174" s="252"/>
      <c r="K174" s="252"/>
      <c r="L174" s="1132"/>
      <c r="M174" s="1132"/>
      <c r="N174" s="1132"/>
      <c r="O174" s="1132"/>
      <c r="P174" s="1132"/>
      <c r="Q174" s="1132"/>
    </row>
    <row r="175" ht="15.75" customHeight="1">
      <c r="E175" s="259"/>
      <c r="J175" s="252"/>
      <c r="K175" s="252"/>
      <c r="L175" s="1132"/>
      <c r="M175" s="1132"/>
      <c r="N175" s="1132"/>
      <c r="O175" s="1132"/>
      <c r="P175" s="1132"/>
      <c r="Q175" s="1132"/>
    </row>
    <row r="176" ht="15.75" customHeight="1">
      <c r="E176" s="259"/>
      <c r="J176" s="252"/>
      <c r="K176" s="252"/>
      <c r="L176" s="1132"/>
      <c r="M176" s="1132"/>
      <c r="N176" s="1132"/>
      <c r="O176" s="1132"/>
      <c r="P176" s="1132"/>
      <c r="Q176" s="1132"/>
    </row>
    <row r="177" ht="15.75" customHeight="1">
      <c r="E177" s="259"/>
      <c r="J177" s="252"/>
      <c r="K177" s="252"/>
      <c r="L177" s="1132"/>
      <c r="M177" s="1132"/>
      <c r="N177" s="1132"/>
      <c r="O177" s="1132"/>
      <c r="P177" s="1132"/>
      <c r="Q177" s="1132"/>
    </row>
    <row r="178" ht="15.75" customHeight="1">
      <c r="E178" s="259"/>
      <c r="J178" s="252"/>
      <c r="K178" s="252"/>
      <c r="L178" s="1132"/>
      <c r="M178" s="1132"/>
      <c r="N178" s="1132"/>
      <c r="O178" s="1132"/>
      <c r="P178" s="1132"/>
      <c r="Q178" s="1132"/>
    </row>
    <row r="179" ht="15.75" customHeight="1">
      <c r="E179" s="259"/>
      <c r="J179" s="252"/>
      <c r="K179" s="252"/>
      <c r="L179" s="1132"/>
      <c r="M179" s="1132"/>
      <c r="N179" s="1132"/>
      <c r="O179" s="1132"/>
      <c r="P179" s="1132"/>
      <c r="Q179" s="1132"/>
    </row>
    <row r="180" ht="15.75" customHeight="1">
      <c r="E180" s="259"/>
      <c r="J180" s="252"/>
      <c r="K180" s="252"/>
      <c r="L180" s="1132"/>
      <c r="M180" s="1132"/>
      <c r="N180" s="1132"/>
      <c r="O180" s="1132"/>
      <c r="P180" s="1132"/>
      <c r="Q180" s="1132"/>
    </row>
    <row r="181" ht="15.75" customHeight="1">
      <c r="E181" s="259"/>
      <c r="J181" s="252"/>
      <c r="K181" s="252"/>
      <c r="L181" s="1132"/>
      <c r="M181" s="1132"/>
      <c r="N181" s="1132"/>
      <c r="O181" s="1132"/>
      <c r="P181" s="1132"/>
      <c r="Q181" s="1132"/>
    </row>
    <row r="182" ht="15.75" customHeight="1">
      <c r="E182" s="259"/>
      <c r="J182" s="252"/>
      <c r="K182" s="252"/>
      <c r="L182" s="1132"/>
      <c r="M182" s="1132"/>
      <c r="N182" s="1132"/>
      <c r="O182" s="1132"/>
      <c r="P182" s="1132"/>
      <c r="Q182" s="1132"/>
    </row>
    <row r="183" ht="15.75" customHeight="1">
      <c r="E183" s="259"/>
      <c r="J183" s="252"/>
      <c r="K183" s="252"/>
      <c r="L183" s="1132"/>
      <c r="M183" s="1132"/>
      <c r="N183" s="1132"/>
      <c r="O183" s="1132"/>
      <c r="P183" s="1132"/>
      <c r="Q183" s="1132"/>
    </row>
    <row r="184" ht="15.75" customHeight="1">
      <c r="E184" s="259"/>
      <c r="J184" s="252"/>
      <c r="K184" s="252"/>
      <c r="L184" s="1132"/>
      <c r="M184" s="1132"/>
      <c r="N184" s="1132"/>
      <c r="O184" s="1132"/>
      <c r="P184" s="1132"/>
      <c r="Q184" s="1132"/>
    </row>
    <row r="185" ht="15.75" customHeight="1">
      <c r="E185" s="259"/>
      <c r="J185" s="252"/>
      <c r="K185" s="252"/>
      <c r="L185" s="1132"/>
      <c r="M185" s="1132"/>
      <c r="N185" s="1132"/>
      <c r="O185" s="1132"/>
      <c r="P185" s="1132"/>
      <c r="Q185" s="1132"/>
    </row>
    <row r="186" ht="15.75" customHeight="1">
      <c r="E186" s="259"/>
      <c r="J186" s="252"/>
      <c r="K186" s="252"/>
      <c r="L186" s="1132"/>
      <c r="M186" s="1132"/>
      <c r="N186" s="1132"/>
      <c r="O186" s="1132"/>
      <c r="P186" s="1132"/>
      <c r="Q186" s="1132"/>
    </row>
    <row r="187" ht="15.75" customHeight="1">
      <c r="E187" s="259"/>
      <c r="J187" s="252"/>
      <c r="K187" s="252"/>
      <c r="L187" s="1132"/>
      <c r="M187" s="1132"/>
      <c r="N187" s="1132"/>
      <c r="O187" s="1132"/>
      <c r="P187" s="1132"/>
      <c r="Q187" s="1132"/>
    </row>
    <row r="188" ht="15.75" customHeight="1">
      <c r="E188" s="259"/>
      <c r="J188" s="252"/>
      <c r="K188" s="252"/>
      <c r="L188" s="1132"/>
      <c r="M188" s="1132"/>
      <c r="N188" s="1132"/>
      <c r="O188" s="1132"/>
      <c r="P188" s="1132"/>
      <c r="Q188" s="1132"/>
    </row>
    <row r="189" ht="15.75" customHeight="1">
      <c r="E189" s="259"/>
      <c r="J189" s="252"/>
      <c r="K189" s="252"/>
      <c r="L189" s="1132"/>
      <c r="M189" s="1132"/>
      <c r="N189" s="1132"/>
      <c r="O189" s="1132"/>
      <c r="P189" s="1132"/>
      <c r="Q189" s="1132"/>
    </row>
    <row r="190" ht="15.75" customHeight="1">
      <c r="E190" s="259"/>
      <c r="J190" s="252"/>
      <c r="K190" s="252"/>
      <c r="L190" s="1132"/>
      <c r="M190" s="1132"/>
      <c r="N190" s="1132"/>
      <c r="O190" s="1132"/>
      <c r="P190" s="1132"/>
      <c r="Q190" s="1132"/>
    </row>
    <row r="191" ht="15.75" customHeight="1">
      <c r="E191" s="259"/>
      <c r="J191" s="252"/>
      <c r="K191" s="252"/>
      <c r="L191" s="1132"/>
      <c r="M191" s="1132"/>
      <c r="N191" s="1132"/>
      <c r="O191" s="1132"/>
      <c r="P191" s="1132"/>
      <c r="Q191" s="1132"/>
    </row>
    <row r="192" ht="15.75" customHeight="1">
      <c r="E192" s="259"/>
      <c r="J192" s="252"/>
      <c r="K192" s="252"/>
      <c r="L192" s="1132"/>
      <c r="M192" s="1132"/>
      <c r="N192" s="1132"/>
      <c r="O192" s="1132"/>
      <c r="P192" s="1132"/>
      <c r="Q192" s="1132"/>
    </row>
    <row r="193" ht="15.75" customHeight="1">
      <c r="E193" s="259"/>
      <c r="J193" s="252"/>
      <c r="K193" s="252"/>
      <c r="L193" s="1132"/>
      <c r="M193" s="1132"/>
      <c r="N193" s="1132"/>
      <c r="O193" s="1132"/>
      <c r="P193" s="1132"/>
      <c r="Q193" s="1132"/>
    </row>
    <row r="194" ht="15.75" customHeight="1">
      <c r="E194" s="259"/>
      <c r="J194" s="252"/>
      <c r="K194" s="252"/>
      <c r="L194" s="1132"/>
      <c r="M194" s="1132"/>
      <c r="N194" s="1132"/>
      <c r="O194" s="1132"/>
      <c r="P194" s="1132"/>
      <c r="Q194" s="1132"/>
    </row>
    <row r="195" ht="15.75" customHeight="1">
      <c r="E195" s="259"/>
      <c r="J195" s="252"/>
      <c r="K195" s="252"/>
      <c r="L195" s="1132"/>
      <c r="M195" s="1132"/>
      <c r="N195" s="1132"/>
      <c r="O195" s="1132"/>
      <c r="P195" s="1132"/>
      <c r="Q195" s="1132"/>
    </row>
    <row r="196" ht="15.75" customHeight="1">
      <c r="E196" s="259"/>
      <c r="J196" s="252"/>
      <c r="K196" s="252"/>
      <c r="L196" s="1132"/>
      <c r="M196" s="1132"/>
      <c r="N196" s="1132"/>
      <c r="O196" s="1132"/>
      <c r="P196" s="1132"/>
      <c r="Q196" s="1132"/>
    </row>
    <row r="197" ht="15.75" customHeight="1">
      <c r="E197" s="259"/>
      <c r="J197" s="252"/>
      <c r="K197" s="252"/>
      <c r="L197" s="1132"/>
      <c r="M197" s="1132"/>
      <c r="N197" s="1132"/>
      <c r="O197" s="1132"/>
      <c r="P197" s="1132"/>
      <c r="Q197" s="1132"/>
    </row>
    <row r="198" ht="15.75" customHeight="1">
      <c r="E198" s="259"/>
      <c r="J198" s="252"/>
      <c r="K198" s="252"/>
      <c r="L198" s="1132"/>
      <c r="M198" s="1132"/>
      <c r="N198" s="1132"/>
      <c r="O198" s="1132"/>
      <c r="P198" s="1132"/>
      <c r="Q198" s="1132"/>
    </row>
    <row r="199" ht="15.75" customHeight="1">
      <c r="E199" s="259"/>
      <c r="J199" s="252"/>
      <c r="K199" s="252"/>
      <c r="L199" s="1132"/>
      <c r="M199" s="1132"/>
      <c r="N199" s="1132"/>
      <c r="O199" s="1132"/>
      <c r="P199" s="1132"/>
      <c r="Q199" s="1132"/>
    </row>
    <row r="200" ht="15.75" customHeight="1">
      <c r="E200" s="259"/>
      <c r="J200" s="252"/>
      <c r="K200" s="252"/>
      <c r="L200" s="1132"/>
      <c r="M200" s="1132"/>
      <c r="N200" s="1132"/>
      <c r="O200" s="1132"/>
      <c r="P200" s="1132"/>
      <c r="Q200" s="1132"/>
    </row>
    <row r="201" ht="15.75" customHeight="1">
      <c r="E201" s="259"/>
      <c r="J201" s="252"/>
      <c r="K201" s="252"/>
      <c r="L201" s="1132"/>
      <c r="M201" s="1132"/>
      <c r="N201" s="1132"/>
      <c r="O201" s="1132"/>
      <c r="P201" s="1132"/>
      <c r="Q201" s="1132"/>
    </row>
    <row r="202" ht="15.75" customHeight="1">
      <c r="E202" s="259"/>
      <c r="J202" s="252"/>
      <c r="K202" s="252"/>
      <c r="L202" s="1132"/>
      <c r="M202" s="1132"/>
      <c r="N202" s="1132"/>
      <c r="O202" s="1132"/>
      <c r="P202" s="1132"/>
      <c r="Q202" s="1132"/>
    </row>
    <row r="203" ht="15.75" customHeight="1">
      <c r="E203" s="259"/>
      <c r="J203" s="252"/>
      <c r="K203" s="252"/>
      <c r="L203" s="1132"/>
      <c r="M203" s="1132"/>
      <c r="N203" s="1132"/>
      <c r="O203" s="1132"/>
      <c r="P203" s="1132"/>
      <c r="Q203" s="1132"/>
    </row>
    <row r="204" ht="15.75" customHeight="1">
      <c r="E204" s="259"/>
      <c r="J204" s="252"/>
      <c r="K204" s="252"/>
      <c r="L204" s="1132"/>
      <c r="M204" s="1132"/>
      <c r="N204" s="1132"/>
      <c r="O204" s="1132"/>
      <c r="P204" s="1132"/>
      <c r="Q204" s="1132"/>
    </row>
    <row r="205" ht="15.75" customHeight="1">
      <c r="E205" s="259"/>
      <c r="J205" s="252"/>
      <c r="K205" s="252"/>
      <c r="L205" s="1132"/>
      <c r="M205" s="1132"/>
      <c r="N205" s="1132"/>
      <c r="O205" s="1132"/>
      <c r="P205" s="1132"/>
      <c r="Q205" s="1132"/>
    </row>
    <row r="206" ht="15.75" customHeight="1">
      <c r="E206" s="259"/>
      <c r="J206" s="252"/>
      <c r="K206" s="252"/>
      <c r="L206" s="1132"/>
      <c r="M206" s="1132"/>
      <c r="N206" s="1132"/>
      <c r="O206" s="1132"/>
      <c r="P206" s="1132"/>
      <c r="Q206" s="1132"/>
    </row>
    <row r="207" ht="15.75" customHeight="1">
      <c r="E207" s="259"/>
      <c r="J207" s="252"/>
      <c r="K207" s="252"/>
      <c r="L207" s="1132"/>
      <c r="M207" s="1132"/>
      <c r="N207" s="1132"/>
      <c r="O207" s="1132"/>
      <c r="P207" s="1132"/>
      <c r="Q207" s="1132"/>
    </row>
    <row r="208" ht="15.75" customHeight="1">
      <c r="E208" s="259"/>
      <c r="J208" s="252"/>
      <c r="K208" s="252"/>
      <c r="L208" s="1132"/>
      <c r="M208" s="1132"/>
      <c r="N208" s="1132"/>
      <c r="O208" s="1132"/>
      <c r="P208" s="1132"/>
      <c r="Q208" s="1132"/>
    </row>
    <row r="209" ht="15.75" customHeight="1">
      <c r="E209" s="259"/>
      <c r="J209" s="252"/>
      <c r="K209" s="252"/>
      <c r="L209" s="1132"/>
      <c r="M209" s="1132"/>
      <c r="N209" s="1132"/>
      <c r="O209" s="1132"/>
      <c r="P209" s="1132"/>
      <c r="Q209" s="1132"/>
    </row>
    <row r="210" ht="15.75" customHeight="1">
      <c r="E210" s="259"/>
      <c r="J210" s="252"/>
      <c r="K210" s="252"/>
      <c r="L210" s="1132"/>
      <c r="M210" s="1132"/>
      <c r="N210" s="1132"/>
      <c r="O210" s="1132"/>
      <c r="P210" s="1132"/>
      <c r="Q210" s="1132"/>
    </row>
    <row r="211" ht="15.75" customHeight="1">
      <c r="E211" s="259"/>
      <c r="J211" s="252"/>
      <c r="K211" s="252"/>
      <c r="L211" s="1132"/>
      <c r="M211" s="1132"/>
      <c r="N211" s="1132"/>
      <c r="O211" s="1132"/>
      <c r="P211" s="1132"/>
      <c r="Q211" s="1132"/>
    </row>
    <row r="212" ht="15.75" customHeight="1">
      <c r="E212" s="259"/>
      <c r="J212" s="252"/>
      <c r="K212" s="252"/>
      <c r="L212" s="1132"/>
      <c r="M212" s="1132"/>
      <c r="N212" s="1132"/>
      <c r="O212" s="1132"/>
      <c r="P212" s="1132"/>
      <c r="Q212" s="1132"/>
    </row>
    <row r="213" ht="15.75" customHeight="1">
      <c r="E213" s="259"/>
      <c r="J213" s="252"/>
      <c r="K213" s="252"/>
      <c r="L213" s="1132"/>
      <c r="M213" s="1132"/>
      <c r="N213" s="1132"/>
      <c r="O213" s="1132"/>
      <c r="P213" s="1132"/>
      <c r="Q213" s="1132"/>
    </row>
    <row r="214" ht="15.75" customHeight="1">
      <c r="E214" s="259"/>
      <c r="J214" s="252"/>
      <c r="K214" s="252"/>
      <c r="L214" s="1132"/>
      <c r="M214" s="1132"/>
      <c r="N214" s="1132"/>
      <c r="O214" s="1132"/>
      <c r="P214" s="1132"/>
      <c r="Q214" s="1132"/>
    </row>
    <row r="215" ht="15.75" customHeight="1">
      <c r="E215" s="259"/>
      <c r="J215" s="252"/>
      <c r="K215" s="252"/>
      <c r="L215" s="1132"/>
      <c r="M215" s="1132"/>
      <c r="N215" s="1132"/>
      <c r="O215" s="1132"/>
      <c r="P215" s="1132"/>
      <c r="Q215" s="1132"/>
    </row>
    <row r="216" ht="15.75" customHeight="1">
      <c r="E216" s="259"/>
      <c r="J216" s="252"/>
      <c r="K216" s="252"/>
      <c r="L216" s="1132"/>
      <c r="M216" s="1132"/>
      <c r="N216" s="1132"/>
      <c r="O216" s="1132"/>
      <c r="P216" s="1132"/>
      <c r="Q216" s="1132"/>
    </row>
    <row r="217" ht="15.75" customHeight="1">
      <c r="E217" s="259"/>
      <c r="J217" s="252"/>
      <c r="K217" s="252"/>
      <c r="L217" s="1132"/>
      <c r="M217" s="1132"/>
      <c r="N217" s="1132"/>
      <c r="O217" s="1132"/>
      <c r="P217" s="1132"/>
      <c r="Q217" s="1132"/>
    </row>
    <row r="218" ht="15.75" customHeight="1">
      <c r="E218" s="259"/>
      <c r="J218" s="252"/>
      <c r="K218" s="252"/>
      <c r="L218" s="1132"/>
      <c r="M218" s="1132"/>
      <c r="N218" s="1132"/>
      <c r="O218" s="1132"/>
      <c r="P218" s="1132"/>
      <c r="Q218" s="1132"/>
    </row>
    <row r="219" ht="15.75" customHeight="1">
      <c r="E219" s="259"/>
      <c r="J219" s="252"/>
      <c r="K219" s="252"/>
      <c r="L219" s="1132"/>
      <c r="M219" s="1132"/>
      <c r="N219" s="1132"/>
      <c r="O219" s="1132"/>
      <c r="P219" s="1132"/>
      <c r="Q219" s="1132"/>
    </row>
    <row r="220" ht="15.75" customHeight="1">
      <c r="E220" s="259"/>
      <c r="J220" s="252"/>
      <c r="K220" s="252"/>
      <c r="L220" s="1132"/>
      <c r="M220" s="1132"/>
      <c r="N220" s="1132"/>
      <c r="O220" s="1132"/>
      <c r="P220" s="1132"/>
      <c r="Q220" s="1132"/>
    </row>
    <row r="221" ht="15.75" customHeight="1">
      <c r="E221" s="259"/>
      <c r="J221" s="252"/>
      <c r="K221" s="252"/>
      <c r="L221" s="1132"/>
      <c r="M221" s="1132"/>
      <c r="N221" s="1132"/>
      <c r="O221" s="1132"/>
      <c r="P221" s="1132"/>
      <c r="Q221" s="1132"/>
    </row>
    <row r="222" ht="15.75" customHeight="1">
      <c r="E222" s="259"/>
      <c r="J222" s="252"/>
      <c r="K222" s="252"/>
      <c r="L222" s="1132"/>
      <c r="M222" s="1132"/>
      <c r="N222" s="1132"/>
      <c r="O222" s="1132"/>
      <c r="P222" s="1132"/>
      <c r="Q222" s="1132"/>
    </row>
    <row r="223" ht="15.75" customHeight="1">
      <c r="E223" s="259"/>
      <c r="J223" s="252"/>
      <c r="K223" s="252"/>
      <c r="L223" s="1132"/>
      <c r="M223" s="1132"/>
      <c r="N223" s="1132"/>
      <c r="O223" s="1132"/>
      <c r="P223" s="1132"/>
      <c r="Q223" s="1132"/>
    </row>
    <row r="224" ht="15.75" customHeight="1">
      <c r="E224" s="259"/>
      <c r="J224" s="252"/>
      <c r="K224" s="252"/>
      <c r="L224" s="1132"/>
      <c r="M224" s="1132"/>
      <c r="N224" s="1132"/>
      <c r="O224" s="1132"/>
      <c r="P224" s="1132"/>
      <c r="Q224" s="1132"/>
    </row>
    <row r="225" ht="15.75" customHeight="1">
      <c r="E225" s="259"/>
      <c r="J225" s="252"/>
      <c r="K225" s="252"/>
      <c r="L225" s="1132"/>
      <c r="M225" s="1132"/>
      <c r="N225" s="1132"/>
      <c r="O225" s="1132"/>
      <c r="P225" s="1132"/>
      <c r="Q225" s="1132"/>
    </row>
    <row r="226" ht="15.75" customHeight="1">
      <c r="E226" s="259"/>
      <c r="J226" s="252"/>
      <c r="K226" s="252"/>
      <c r="L226" s="1132"/>
      <c r="M226" s="1132"/>
      <c r="N226" s="1132"/>
      <c r="O226" s="1132"/>
      <c r="P226" s="1132"/>
      <c r="Q226" s="1132"/>
    </row>
    <row r="227" ht="15.75" customHeight="1">
      <c r="E227" s="259"/>
      <c r="J227" s="252"/>
      <c r="K227" s="252"/>
      <c r="L227" s="1132"/>
      <c r="M227" s="1132"/>
      <c r="N227" s="1132"/>
      <c r="O227" s="1132"/>
      <c r="P227" s="1132"/>
      <c r="Q227" s="1132"/>
    </row>
    <row r="228" ht="15.75" customHeight="1">
      <c r="E228" s="259"/>
      <c r="J228" s="252"/>
      <c r="K228" s="252"/>
      <c r="L228" s="1132"/>
      <c r="M228" s="1132"/>
      <c r="N228" s="1132"/>
      <c r="O228" s="1132"/>
      <c r="P228" s="1132"/>
      <c r="Q228" s="1132"/>
    </row>
    <row r="229" ht="15.75" customHeight="1">
      <c r="E229" s="259"/>
      <c r="J229" s="252"/>
      <c r="K229" s="252"/>
      <c r="L229" s="1132"/>
      <c r="M229" s="1132"/>
      <c r="N229" s="1132"/>
      <c r="O229" s="1132"/>
      <c r="P229" s="1132"/>
      <c r="Q229" s="1132"/>
    </row>
    <row r="230" ht="15.75" customHeight="1">
      <c r="E230" s="259"/>
      <c r="J230" s="252"/>
      <c r="K230" s="252"/>
      <c r="L230" s="1132"/>
      <c r="M230" s="1132"/>
      <c r="N230" s="1132"/>
      <c r="O230" s="1132"/>
      <c r="P230" s="1132"/>
      <c r="Q230" s="1132"/>
    </row>
    <row r="231" ht="15.75" customHeight="1">
      <c r="E231" s="259"/>
      <c r="J231" s="252"/>
      <c r="K231" s="252"/>
      <c r="L231" s="1132"/>
      <c r="M231" s="1132"/>
      <c r="N231" s="1132"/>
      <c r="O231" s="1132"/>
      <c r="P231" s="1132"/>
      <c r="Q231" s="1132"/>
    </row>
    <row r="232" ht="15.75" customHeight="1">
      <c r="E232" s="259"/>
      <c r="J232" s="252"/>
      <c r="K232" s="252"/>
      <c r="L232" s="1132"/>
      <c r="M232" s="1132"/>
      <c r="N232" s="1132"/>
      <c r="O232" s="1132"/>
      <c r="P232" s="1132"/>
      <c r="Q232" s="1132"/>
    </row>
    <row r="233" ht="15.75" customHeight="1">
      <c r="E233" s="259"/>
      <c r="J233" s="252"/>
      <c r="K233" s="252"/>
      <c r="L233" s="1132"/>
      <c r="M233" s="1132"/>
      <c r="N233" s="1132"/>
      <c r="O233" s="1132"/>
      <c r="P233" s="1132"/>
      <c r="Q233" s="1132"/>
    </row>
    <row r="234" ht="15.75" customHeight="1">
      <c r="E234" s="259"/>
      <c r="J234" s="252"/>
      <c r="K234" s="252"/>
      <c r="L234" s="1132"/>
      <c r="M234" s="1132"/>
      <c r="N234" s="1132"/>
      <c r="O234" s="1132"/>
      <c r="P234" s="1132"/>
      <c r="Q234" s="1132"/>
    </row>
    <row r="235" ht="15.75" customHeight="1">
      <c r="E235" s="259"/>
      <c r="J235" s="252"/>
      <c r="K235" s="252"/>
      <c r="L235" s="1132"/>
      <c r="M235" s="1132"/>
      <c r="N235" s="1132"/>
      <c r="O235" s="1132"/>
      <c r="P235" s="1132"/>
      <c r="Q235" s="1132"/>
    </row>
    <row r="236" ht="15.75" customHeight="1">
      <c r="E236" s="259"/>
      <c r="J236" s="252"/>
      <c r="K236" s="252"/>
      <c r="L236" s="1132"/>
      <c r="M236" s="1132"/>
      <c r="N236" s="1132"/>
      <c r="O236" s="1132"/>
      <c r="P236" s="1132"/>
      <c r="Q236" s="1132"/>
    </row>
    <row r="237" ht="15.75" customHeight="1">
      <c r="E237" s="259"/>
      <c r="J237" s="252"/>
      <c r="K237" s="252"/>
      <c r="L237" s="1132"/>
      <c r="M237" s="1132"/>
      <c r="N237" s="1132"/>
      <c r="O237" s="1132"/>
      <c r="P237" s="1132"/>
      <c r="Q237" s="1132"/>
    </row>
    <row r="238" ht="15.75" customHeight="1">
      <c r="E238" s="259"/>
      <c r="J238" s="252"/>
      <c r="K238" s="252"/>
      <c r="L238" s="1132"/>
      <c r="M238" s="1132"/>
      <c r="N238" s="1132"/>
      <c r="O238" s="1132"/>
      <c r="P238" s="1132"/>
      <c r="Q238" s="1132"/>
    </row>
    <row r="239" ht="15.75" customHeight="1">
      <c r="E239" s="259"/>
      <c r="J239" s="252"/>
      <c r="K239" s="252"/>
      <c r="L239" s="1132"/>
      <c r="M239" s="1132"/>
      <c r="N239" s="1132"/>
      <c r="O239" s="1132"/>
      <c r="P239" s="1132"/>
      <c r="Q239" s="1132"/>
    </row>
    <row r="240" ht="15.75" customHeight="1">
      <c r="E240" s="259"/>
      <c r="J240" s="252"/>
      <c r="K240" s="252"/>
      <c r="L240" s="1132"/>
      <c r="M240" s="1132"/>
      <c r="N240" s="1132"/>
      <c r="O240" s="1132"/>
      <c r="P240" s="1132"/>
      <c r="Q240" s="1132"/>
    </row>
    <row r="241" ht="15.75" customHeight="1">
      <c r="E241" s="259"/>
      <c r="J241" s="252"/>
      <c r="K241" s="252"/>
      <c r="L241" s="1132"/>
      <c r="M241" s="1132"/>
      <c r="N241" s="1132"/>
      <c r="O241" s="1132"/>
      <c r="P241" s="1132"/>
      <c r="Q241" s="1132"/>
    </row>
    <row r="242" ht="15.75" customHeight="1">
      <c r="E242" s="259"/>
      <c r="J242" s="252"/>
      <c r="K242" s="252"/>
      <c r="L242" s="1132"/>
      <c r="M242" s="1132"/>
      <c r="N242" s="1132"/>
      <c r="O242" s="1132"/>
      <c r="P242" s="1132"/>
      <c r="Q242" s="1132"/>
    </row>
    <row r="243" ht="15.75" customHeight="1">
      <c r="E243" s="259"/>
      <c r="J243" s="252"/>
      <c r="K243" s="252"/>
      <c r="L243" s="1132"/>
      <c r="M243" s="1132"/>
      <c r="N243" s="1132"/>
      <c r="O243" s="1132"/>
      <c r="P243" s="1132"/>
      <c r="Q243" s="1132"/>
    </row>
    <row r="244" ht="15.75" customHeight="1">
      <c r="E244" s="259"/>
      <c r="J244" s="252"/>
      <c r="K244" s="252"/>
      <c r="L244" s="1132"/>
      <c r="M244" s="1132"/>
      <c r="N244" s="1132"/>
      <c r="O244" s="1132"/>
      <c r="P244" s="1132"/>
      <c r="Q244" s="1132"/>
    </row>
    <row r="245" ht="15.75" customHeight="1">
      <c r="E245" s="259"/>
      <c r="J245" s="252"/>
      <c r="K245" s="252"/>
      <c r="L245" s="1132"/>
      <c r="M245" s="1132"/>
      <c r="N245" s="1132"/>
      <c r="O245" s="1132"/>
      <c r="P245" s="1132"/>
      <c r="Q245" s="1132"/>
    </row>
    <row r="246" ht="15.75" customHeight="1">
      <c r="E246" s="259"/>
      <c r="J246" s="252"/>
      <c r="K246" s="252"/>
      <c r="L246" s="1132"/>
      <c r="M246" s="1132"/>
      <c r="N246" s="1132"/>
      <c r="O246" s="1132"/>
      <c r="P246" s="1132"/>
      <c r="Q246" s="1132"/>
    </row>
    <row r="247" ht="15.75" customHeight="1">
      <c r="E247" s="259"/>
      <c r="J247" s="252"/>
      <c r="K247" s="252"/>
      <c r="L247" s="1132"/>
      <c r="M247" s="1132"/>
      <c r="N247" s="1132"/>
      <c r="O247" s="1132"/>
      <c r="P247" s="1132"/>
      <c r="Q247" s="1132"/>
    </row>
    <row r="248" ht="15.75" customHeight="1">
      <c r="E248" s="259"/>
      <c r="J248" s="252"/>
      <c r="K248" s="252"/>
      <c r="L248" s="1132"/>
      <c r="M248" s="1132"/>
      <c r="N248" s="1132"/>
      <c r="O248" s="1132"/>
      <c r="P248" s="1132"/>
      <c r="Q248" s="1132"/>
    </row>
    <row r="249" ht="15.75" customHeight="1">
      <c r="E249" s="259"/>
      <c r="J249" s="252"/>
      <c r="K249" s="252"/>
      <c r="L249" s="1132"/>
      <c r="M249" s="1132"/>
      <c r="N249" s="1132"/>
      <c r="O249" s="1132"/>
      <c r="P249" s="1132"/>
      <c r="Q249" s="1132"/>
    </row>
    <row r="250" ht="15.75" customHeight="1">
      <c r="E250" s="259"/>
      <c r="J250" s="252"/>
      <c r="K250" s="252"/>
      <c r="L250" s="1132"/>
      <c r="M250" s="1132"/>
      <c r="N250" s="1132"/>
      <c r="O250" s="1132"/>
      <c r="P250" s="1132"/>
      <c r="Q250" s="1132"/>
    </row>
    <row r="251" ht="15.75" customHeight="1">
      <c r="E251" s="259"/>
      <c r="J251" s="252"/>
      <c r="K251" s="252"/>
      <c r="L251" s="1132"/>
      <c r="M251" s="1132"/>
      <c r="N251" s="1132"/>
      <c r="O251" s="1132"/>
      <c r="P251" s="1132"/>
      <c r="Q251" s="1132"/>
    </row>
    <row r="252" ht="15.75" customHeight="1">
      <c r="E252" s="259"/>
      <c r="J252" s="252"/>
      <c r="K252" s="252"/>
      <c r="L252" s="1132"/>
      <c r="M252" s="1132"/>
      <c r="N252" s="1132"/>
      <c r="O252" s="1132"/>
      <c r="P252" s="1132"/>
      <c r="Q252" s="1132"/>
    </row>
    <row r="253" ht="15.75" customHeight="1">
      <c r="E253" s="259"/>
      <c r="J253" s="252"/>
      <c r="K253" s="252"/>
      <c r="L253" s="1132"/>
      <c r="M253" s="1132"/>
      <c r="N253" s="1132"/>
      <c r="O253" s="1132"/>
      <c r="P253" s="1132"/>
      <c r="Q253" s="1132"/>
    </row>
    <row r="254" ht="15.75" customHeight="1">
      <c r="E254" s="259"/>
      <c r="J254" s="252"/>
      <c r="K254" s="252"/>
      <c r="L254" s="1132"/>
      <c r="M254" s="1132"/>
      <c r="N254" s="1132"/>
      <c r="O254" s="1132"/>
      <c r="P254" s="1132"/>
      <c r="Q254" s="1132"/>
    </row>
    <row r="255" ht="15.75" customHeight="1">
      <c r="E255" s="259"/>
      <c r="J255" s="252"/>
      <c r="K255" s="252"/>
      <c r="L255" s="1132"/>
      <c r="M255" s="1132"/>
      <c r="N255" s="1132"/>
      <c r="O255" s="1132"/>
      <c r="P255" s="1132"/>
      <c r="Q255" s="1132"/>
    </row>
    <row r="256" ht="15.75" customHeight="1">
      <c r="E256" s="259"/>
      <c r="J256" s="252"/>
      <c r="K256" s="252"/>
      <c r="L256" s="1132"/>
      <c r="M256" s="1132"/>
      <c r="N256" s="1132"/>
      <c r="O256" s="1132"/>
      <c r="P256" s="1132"/>
      <c r="Q256" s="1132"/>
    </row>
    <row r="257" ht="15.75" customHeight="1">
      <c r="E257" s="259"/>
      <c r="J257" s="252"/>
      <c r="K257" s="252"/>
      <c r="L257" s="1132"/>
      <c r="M257" s="1132"/>
      <c r="N257" s="1132"/>
      <c r="O257" s="1132"/>
      <c r="P257" s="1132"/>
      <c r="Q257" s="1132"/>
    </row>
    <row r="258" ht="15.75" customHeight="1">
      <c r="E258" s="259"/>
      <c r="J258" s="252"/>
      <c r="K258" s="252"/>
      <c r="L258" s="1132"/>
      <c r="M258" s="1132"/>
      <c r="N258" s="1132"/>
      <c r="O258" s="1132"/>
      <c r="P258" s="1132"/>
      <c r="Q258" s="1132"/>
    </row>
    <row r="259" ht="15.75" customHeight="1">
      <c r="E259" s="259"/>
      <c r="J259" s="252"/>
      <c r="K259" s="252"/>
      <c r="L259" s="1132"/>
      <c r="M259" s="1132"/>
      <c r="N259" s="1132"/>
      <c r="O259" s="1132"/>
      <c r="P259" s="1132"/>
      <c r="Q259" s="1132"/>
    </row>
    <row r="260" ht="15.75" customHeight="1">
      <c r="E260" s="259"/>
      <c r="J260" s="252"/>
      <c r="K260" s="252"/>
      <c r="L260" s="1132"/>
      <c r="M260" s="1132"/>
      <c r="N260" s="1132"/>
      <c r="O260" s="1132"/>
      <c r="P260" s="1132"/>
      <c r="Q260" s="1132"/>
    </row>
    <row r="261" ht="15.75" customHeight="1">
      <c r="E261" s="259"/>
      <c r="J261" s="252"/>
      <c r="K261" s="252"/>
      <c r="L261" s="1132"/>
      <c r="M261" s="1132"/>
      <c r="N261" s="1132"/>
      <c r="O261" s="1132"/>
      <c r="P261" s="1132"/>
      <c r="Q261" s="1132"/>
    </row>
    <row r="262" ht="15.75" customHeight="1">
      <c r="E262" s="259"/>
      <c r="J262" s="252"/>
      <c r="K262" s="252"/>
      <c r="L262" s="1132"/>
      <c r="M262" s="1132"/>
      <c r="N262" s="1132"/>
      <c r="O262" s="1132"/>
      <c r="P262" s="1132"/>
      <c r="Q262" s="1132"/>
    </row>
    <row r="263" ht="15.75" customHeight="1">
      <c r="E263" s="259"/>
      <c r="J263" s="252"/>
      <c r="K263" s="252"/>
      <c r="L263" s="1132"/>
      <c r="M263" s="1132"/>
      <c r="N263" s="1132"/>
      <c r="O263" s="1132"/>
      <c r="P263" s="1132"/>
      <c r="Q263" s="1132"/>
    </row>
    <row r="264" ht="15.75" customHeight="1">
      <c r="E264" s="259"/>
      <c r="J264" s="252"/>
      <c r="K264" s="252"/>
      <c r="L264" s="1132"/>
      <c r="M264" s="1132"/>
      <c r="N264" s="1132"/>
      <c r="O264" s="1132"/>
      <c r="P264" s="1132"/>
      <c r="Q264" s="1132"/>
    </row>
    <row r="265" ht="15.75" customHeight="1">
      <c r="E265" s="259"/>
      <c r="J265" s="252"/>
      <c r="K265" s="252"/>
      <c r="L265" s="1132"/>
      <c r="M265" s="1132"/>
      <c r="N265" s="1132"/>
      <c r="O265" s="1132"/>
      <c r="P265" s="1132"/>
      <c r="Q265" s="1132"/>
    </row>
    <row r="266" ht="15.75" customHeight="1">
      <c r="E266" s="259"/>
      <c r="J266" s="252"/>
      <c r="K266" s="252"/>
      <c r="L266" s="1132"/>
      <c r="M266" s="1132"/>
      <c r="N266" s="1132"/>
      <c r="O266" s="1132"/>
      <c r="P266" s="1132"/>
      <c r="Q266" s="1132"/>
    </row>
    <row r="267" ht="15.75" customHeight="1">
      <c r="E267" s="259"/>
      <c r="J267" s="252"/>
      <c r="K267" s="252"/>
      <c r="L267" s="1132"/>
      <c r="M267" s="1132"/>
      <c r="N267" s="1132"/>
      <c r="O267" s="1132"/>
      <c r="P267" s="1132"/>
      <c r="Q267" s="1132"/>
    </row>
    <row r="268" ht="15.75" customHeight="1">
      <c r="E268" s="259"/>
      <c r="J268" s="252"/>
      <c r="K268" s="252"/>
      <c r="L268" s="1132"/>
      <c r="M268" s="1132"/>
      <c r="N268" s="1132"/>
      <c r="O268" s="1132"/>
      <c r="P268" s="1132"/>
      <c r="Q268" s="1132"/>
    </row>
    <row r="269" ht="15.75" customHeight="1">
      <c r="E269" s="259"/>
      <c r="J269" s="252"/>
      <c r="K269" s="252"/>
      <c r="L269" s="1132"/>
      <c r="M269" s="1132"/>
      <c r="N269" s="1132"/>
      <c r="O269" s="1132"/>
      <c r="P269" s="1132"/>
      <c r="Q269" s="1132"/>
    </row>
    <row r="270" ht="15.75" customHeight="1">
      <c r="E270" s="259"/>
      <c r="J270" s="252"/>
      <c r="K270" s="252"/>
      <c r="L270" s="1132"/>
      <c r="M270" s="1132"/>
      <c r="N270" s="1132"/>
      <c r="O270" s="1132"/>
      <c r="P270" s="1132"/>
      <c r="Q270" s="1132"/>
    </row>
    <row r="271" ht="15.75" customHeight="1">
      <c r="E271" s="259"/>
      <c r="J271" s="252"/>
      <c r="K271" s="252"/>
      <c r="L271" s="1132"/>
      <c r="M271" s="1132"/>
      <c r="N271" s="1132"/>
      <c r="O271" s="1132"/>
      <c r="P271" s="1132"/>
      <c r="Q271" s="1132"/>
    </row>
    <row r="272" ht="15.75" customHeight="1">
      <c r="E272" s="259"/>
      <c r="J272" s="252"/>
      <c r="K272" s="252"/>
      <c r="L272" s="1132"/>
      <c r="M272" s="1132"/>
      <c r="N272" s="1132"/>
      <c r="O272" s="1132"/>
      <c r="P272" s="1132"/>
      <c r="Q272" s="1132"/>
    </row>
    <row r="273" ht="15.75" customHeight="1">
      <c r="E273" s="259"/>
      <c r="J273" s="252"/>
      <c r="K273" s="252"/>
      <c r="L273" s="1132"/>
      <c r="M273" s="1132"/>
      <c r="N273" s="1132"/>
      <c r="O273" s="1132"/>
      <c r="P273" s="1132"/>
      <c r="Q273" s="1132"/>
    </row>
    <row r="274" ht="15.75" customHeight="1">
      <c r="E274" s="259"/>
      <c r="J274" s="252"/>
      <c r="K274" s="252"/>
      <c r="L274" s="1132"/>
      <c r="M274" s="1132"/>
      <c r="N274" s="1132"/>
      <c r="O274" s="1132"/>
      <c r="P274" s="1132"/>
      <c r="Q274" s="1132"/>
    </row>
    <row r="275" ht="15.75" customHeight="1">
      <c r="E275" s="259"/>
      <c r="J275" s="252"/>
      <c r="K275" s="252"/>
      <c r="L275" s="1132"/>
      <c r="M275" s="1132"/>
      <c r="N275" s="1132"/>
      <c r="O275" s="1132"/>
      <c r="P275" s="1132"/>
      <c r="Q275" s="1132"/>
    </row>
    <row r="276" ht="15.75" customHeight="1">
      <c r="E276" s="259"/>
      <c r="J276" s="252"/>
      <c r="K276" s="252"/>
      <c r="L276" s="1132"/>
      <c r="M276" s="1132"/>
      <c r="N276" s="1132"/>
      <c r="O276" s="1132"/>
      <c r="P276" s="1132"/>
      <c r="Q276" s="1132"/>
    </row>
    <row r="277" ht="15.75" customHeight="1">
      <c r="E277" s="259"/>
      <c r="J277" s="252"/>
      <c r="K277" s="252"/>
      <c r="L277" s="1132"/>
      <c r="M277" s="1132"/>
      <c r="N277" s="1132"/>
      <c r="O277" s="1132"/>
      <c r="P277" s="1132"/>
      <c r="Q277" s="1132"/>
    </row>
    <row r="278" ht="15.75" customHeight="1">
      <c r="E278" s="259"/>
      <c r="J278" s="252"/>
      <c r="K278" s="252"/>
      <c r="L278" s="1132"/>
      <c r="M278" s="1132"/>
      <c r="N278" s="1132"/>
      <c r="O278" s="1132"/>
      <c r="P278" s="1132"/>
      <c r="Q278" s="1132"/>
    </row>
    <row r="279" ht="15.75" customHeight="1">
      <c r="E279" s="259"/>
      <c r="J279" s="252"/>
      <c r="K279" s="252"/>
      <c r="L279" s="1132"/>
      <c r="M279" s="1132"/>
      <c r="N279" s="1132"/>
      <c r="O279" s="1132"/>
      <c r="P279" s="1132"/>
      <c r="Q279" s="1132"/>
    </row>
    <row r="280" ht="15.75" customHeight="1">
      <c r="E280" s="259"/>
      <c r="J280" s="252"/>
      <c r="K280" s="252"/>
      <c r="L280" s="1132"/>
      <c r="M280" s="1132"/>
      <c r="N280" s="1132"/>
      <c r="O280" s="1132"/>
      <c r="P280" s="1132"/>
      <c r="Q280" s="1132"/>
    </row>
    <row r="281" ht="15.75" customHeight="1">
      <c r="E281" s="259"/>
      <c r="J281" s="252"/>
      <c r="K281" s="252"/>
      <c r="L281" s="1132"/>
      <c r="M281" s="1132"/>
      <c r="N281" s="1132"/>
      <c r="O281" s="1132"/>
      <c r="P281" s="1132"/>
      <c r="Q281" s="1132"/>
    </row>
    <row r="282" ht="15.75" customHeight="1">
      <c r="E282" s="259"/>
      <c r="J282" s="252"/>
      <c r="K282" s="252"/>
      <c r="L282" s="1132"/>
      <c r="M282" s="1132"/>
      <c r="N282" s="1132"/>
      <c r="O282" s="1132"/>
      <c r="P282" s="1132"/>
      <c r="Q282" s="1132"/>
    </row>
    <row r="283" ht="15.75" customHeight="1">
      <c r="E283" s="259"/>
      <c r="J283" s="252"/>
      <c r="K283" s="252"/>
      <c r="L283" s="1132"/>
      <c r="M283" s="1132"/>
      <c r="N283" s="1132"/>
      <c r="O283" s="1132"/>
      <c r="P283" s="1132"/>
      <c r="Q283" s="1132"/>
    </row>
    <row r="284" ht="15.75" customHeight="1">
      <c r="E284" s="259"/>
      <c r="J284" s="252"/>
      <c r="K284" s="252"/>
      <c r="L284" s="1132"/>
      <c r="M284" s="1132"/>
      <c r="N284" s="1132"/>
      <c r="O284" s="1132"/>
      <c r="P284" s="1132"/>
      <c r="Q284" s="1132"/>
    </row>
    <row r="285" ht="15.75" customHeight="1">
      <c r="E285" s="259"/>
      <c r="J285" s="252"/>
      <c r="K285" s="252"/>
      <c r="L285" s="1132"/>
      <c r="M285" s="1132"/>
      <c r="N285" s="1132"/>
      <c r="O285" s="1132"/>
      <c r="P285" s="1132"/>
      <c r="Q285" s="1132"/>
    </row>
    <row r="286" ht="15.75" customHeight="1">
      <c r="E286" s="259"/>
      <c r="J286" s="252"/>
      <c r="K286" s="252"/>
      <c r="L286" s="1132"/>
      <c r="M286" s="1132"/>
      <c r="N286" s="1132"/>
      <c r="O286" s="1132"/>
      <c r="P286" s="1132"/>
      <c r="Q286" s="1132"/>
    </row>
    <row r="287" ht="15.75" customHeight="1">
      <c r="E287" s="259"/>
      <c r="J287" s="252"/>
      <c r="K287" s="252"/>
      <c r="L287" s="1132"/>
      <c r="M287" s="1132"/>
      <c r="N287" s="1132"/>
      <c r="O287" s="1132"/>
      <c r="P287" s="1132"/>
      <c r="Q287" s="1132"/>
    </row>
    <row r="288" ht="15.75" customHeight="1">
      <c r="E288" s="259"/>
      <c r="J288" s="252"/>
      <c r="K288" s="252"/>
      <c r="L288" s="1132"/>
      <c r="M288" s="1132"/>
      <c r="N288" s="1132"/>
      <c r="O288" s="1132"/>
      <c r="P288" s="1132"/>
      <c r="Q288" s="1132"/>
    </row>
    <row r="289" ht="15.75" customHeight="1">
      <c r="E289" s="259"/>
      <c r="J289" s="252"/>
      <c r="K289" s="252"/>
      <c r="L289" s="1132"/>
      <c r="M289" s="1132"/>
      <c r="N289" s="1132"/>
      <c r="O289" s="1132"/>
      <c r="P289" s="1132"/>
      <c r="Q289" s="1132"/>
    </row>
    <row r="290" ht="15.75" customHeight="1">
      <c r="E290" s="259"/>
      <c r="J290" s="252"/>
      <c r="K290" s="252"/>
      <c r="L290" s="1132"/>
      <c r="M290" s="1132"/>
      <c r="N290" s="1132"/>
      <c r="O290" s="1132"/>
      <c r="P290" s="1132"/>
      <c r="Q290" s="1132"/>
    </row>
    <row r="291" ht="15.75" customHeight="1">
      <c r="E291" s="259"/>
      <c r="J291" s="252"/>
      <c r="K291" s="252"/>
      <c r="L291" s="1132"/>
      <c r="M291" s="1132"/>
      <c r="N291" s="1132"/>
      <c r="O291" s="1132"/>
      <c r="P291" s="1132"/>
      <c r="Q291" s="1132"/>
    </row>
    <row r="292" ht="15.75" customHeight="1">
      <c r="E292" s="259"/>
      <c r="J292" s="252"/>
      <c r="K292" s="252"/>
      <c r="L292" s="1132"/>
      <c r="M292" s="1132"/>
      <c r="N292" s="1132"/>
      <c r="O292" s="1132"/>
      <c r="P292" s="1132"/>
      <c r="Q292" s="1132"/>
    </row>
    <row r="293" ht="15.75" customHeight="1">
      <c r="E293" s="259"/>
      <c r="J293" s="252"/>
      <c r="K293" s="252"/>
      <c r="L293" s="1132"/>
      <c r="M293" s="1132"/>
      <c r="N293" s="1132"/>
      <c r="O293" s="1132"/>
      <c r="P293" s="1132"/>
      <c r="Q293" s="1132"/>
    </row>
    <row r="294" ht="15.75" customHeight="1">
      <c r="E294" s="259"/>
      <c r="J294" s="252"/>
      <c r="K294" s="252"/>
      <c r="L294" s="1132"/>
      <c r="M294" s="1132"/>
      <c r="N294" s="1132"/>
      <c r="O294" s="1132"/>
      <c r="P294" s="1132"/>
      <c r="Q294" s="1132"/>
    </row>
    <row r="295" ht="15.75" customHeight="1">
      <c r="E295" s="259"/>
      <c r="J295" s="252"/>
      <c r="K295" s="252"/>
      <c r="L295" s="1132"/>
      <c r="M295" s="1132"/>
      <c r="N295" s="1132"/>
      <c r="O295" s="1132"/>
      <c r="P295" s="1132"/>
      <c r="Q295" s="1132"/>
    </row>
    <row r="296" ht="15.75" customHeight="1">
      <c r="E296" s="259"/>
      <c r="J296" s="252"/>
      <c r="K296" s="252"/>
      <c r="L296" s="1132"/>
      <c r="M296" s="1132"/>
      <c r="N296" s="1132"/>
      <c r="O296" s="1132"/>
      <c r="P296" s="1132"/>
      <c r="Q296" s="1132"/>
    </row>
    <row r="297" ht="15.75" customHeight="1">
      <c r="E297" s="259"/>
      <c r="J297" s="252"/>
      <c r="K297" s="252"/>
      <c r="L297" s="1132"/>
      <c r="M297" s="1132"/>
      <c r="N297" s="1132"/>
      <c r="O297" s="1132"/>
      <c r="P297" s="1132"/>
      <c r="Q297" s="1132"/>
    </row>
    <row r="298" ht="15.75" customHeight="1">
      <c r="E298" s="259"/>
      <c r="J298" s="252"/>
      <c r="K298" s="252"/>
      <c r="L298" s="1132"/>
      <c r="M298" s="1132"/>
      <c r="N298" s="1132"/>
      <c r="O298" s="1132"/>
      <c r="P298" s="1132"/>
      <c r="Q298" s="1132"/>
    </row>
    <row r="299" ht="15.75" customHeight="1">
      <c r="E299" s="259"/>
      <c r="J299" s="252"/>
      <c r="K299" s="252"/>
      <c r="L299" s="1132"/>
      <c r="M299" s="1132"/>
      <c r="N299" s="1132"/>
      <c r="O299" s="1132"/>
      <c r="P299" s="1132"/>
      <c r="Q299" s="1132"/>
    </row>
    <row r="300" ht="15.75" customHeight="1">
      <c r="E300" s="259"/>
      <c r="J300" s="252"/>
      <c r="K300" s="252"/>
      <c r="L300" s="1132"/>
      <c r="M300" s="1132"/>
      <c r="N300" s="1132"/>
      <c r="O300" s="1132"/>
      <c r="P300" s="1132"/>
      <c r="Q300" s="1132"/>
    </row>
    <row r="301" ht="15.75" customHeight="1">
      <c r="E301" s="259"/>
      <c r="J301" s="252"/>
      <c r="K301" s="252"/>
      <c r="L301" s="1132"/>
      <c r="M301" s="1132"/>
      <c r="N301" s="1132"/>
      <c r="O301" s="1132"/>
      <c r="P301" s="1132"/>
      <c r="Q301" s="1132"/>
    </row>
    <row r="302" ht="15.75" customHeight="1">
      <c r="E302" s="259"/>
      <c r="J302" s="252"/>
      <c r="K302" s="252"/>
      <c r="L302" s="1132"/>
      <c r="M302" s="1132"/>
      <c r="N302" s="1132"/>
      <c r="O302" s="1132"/>
      <c r="P302" s="1132"/>
      <c r="Q302" s="1132"/>
    </row>
    <row r="303" ht="15.75" customHeight="1">
      <c r="E303" s="259"/>
      <c r="J303" s="252"/>
      <c r="K303" s="252"/>
      <c r="L303" s="1132"/>
      <c r="M303" s="1132"/>
      <c r="N303" s="1132"/>
      <c r="O303" s="1132"/>
      <c r="P303" s="1132"/>
      <c r="Q303" s="1132"/>
    </row>
    <row r="304" ht="15.75" customHeight="1">
      <c r="E304" s="259"/>
      <c r="J304" s="252"/>
      <c r="K304" s="252"/>
      <c r="L304" s="1132"/>
      <c r="M304" s="1132"/>
      <c r="N304" s="1132"/>
      <c r="O304" s="1132"/>
      <c r="P304" s="1132"/>
      <c r="Q304" s="1132"/>
    </row>
    <row r="305" ht="15.75" customHeight="1">
      <c r="E305" s="259"/>
      <c r="J305" s="252"/>
      <c r="K305" s="252"/>
      <c r="L305" s="1132"/>
      <c r="M305" s="1132"/>
      <c r="N305" s="1132"/>
      <c r="O305" s="1132"/>
      <c r="P305" s="1132"/>
      <c r="Q305" s="1132"/>
    </row>
    <row r="306" ht="15.75" customHeight="1">
      <c r="E306" s="259"/>
      <c r="J306" s="252"/>
      <c r="K306" s="252"/>
      <c r="L306" s="1132"/>
      <c r="M306" s="1132"/>
      <c r="N306" s="1132"/>
      <c r="O306" s="1132"/>
      <c r="P306" s="1132"/>
      <c r="Q306" s="1132"/>
    </row>
    <row r="307" ht="15.75" customHeight="1">
      <c r="E307" s="259"/>
      <c r="J307" s="252"/>
      <c r="K307" s="252"/>
      <c r="L307" s="1132"/>
      <c r="M307" s="1132"/>
      <c r="N307" s="1132"/>
      <c r="O307" s="1132"/>
      <c r="P307" s="1132"/>
      <c r="Q307" s="1132"/>
    </row>
    <row r="308" ht="15.75" customHeight="1">
      <c r="E308" s="259"/>
      <c r="J308" s="252"/>
      <c r="K308" s="252"/>
      <c r="L308" s="1132"/>
      <c r="M308" s="1132"/>
      <c r="N308" s="1132"/>
      <c r="O308" s="1132"/>
      <c r="P308" s="1132"/>
      <c r="Q308" s="1132"/>
    </row>
    <row r="309" ht="15.75" customHeight="1">
      <c r="E309" s="259"/>
      <c r="J309" s="252"/>
      <c r="K309" s="252"/>
      <c r="L309" s="1132"/>
      <c r="M309" s="1132"/>
      <c r="N309" s="1132"/>
      <c r="O309" s="1132"/>
      <c r="P309" s="1132"/>
      <c r="Q309" s="1132"/>
    </row>
    <row r="310" ht="15.75" customHeight="1">
      <c r="E310" s="259"/>
      <c r="J310" s="252"/>
      <c r="K310" s="252"/>
      <c r="L310" s="1132"/>
      <c r="M310" s="1132"/>
      <c r="N310" s="1132"/>
      <c r="O310" s="1132"/>
      <c r="P310" s="1132"/>
      <c r="Q310" s="1132"/>
    </row>
    <row r="311" ht="15.75" customHeight="1">
      <c r="E311" s="259"/>
      <c r="J311" s="252"/>
      <c r="K311" s="252"/>
      <c r="L311" s="1132"/>
      <c r="M311" s="1132"/>
      <c r="N311" s="1132"/>
      <c r="O311" s="1132"/>
      <c r="P311" s="1132"/>
      <c r="Q311" s="1132"/>
    </row>
    <row r="312" ht="15.75" customHeight="1">
      <c r="E312" s="259"/>
      <c r="J312" s="252"/>
      <c r="K312" s="252"/>
      <c r="L312" s="1132"/>
      <c r="M312" s="1132"/>
      <c r="N312" s="1132"/>
      <c r="O312" s="1132"/>
      <c r="P312" s="1132"/>
      <c r="Q312" s="1132"/>
    </row>
    <row r="313" ht="15.75" customHeight="1">
      <c r="E313" s="259"/>
      <c r="J313" s="252"/>
      <c r="K313" s="252"/>
      <c r="L313" s="1132"/>
      <c r="M313" s="1132"/>
      <c r="N313" s="1132"/>
      <c r="O313" s="1132"/>
      <c r="P313" s="1132"/>
      <c r="Q313" s="1132"/>
    </row>
    <row r="314" ht="15.75" customHeight="1">
      <c r="E314" s="259"/>
      <c r="J314" s="252"/>
      <c r="K314" s="252"/>
      <c r="L314" s="1132"/>
      <c r="M314" s="1132"/>
      <c r="N314" s="1132"/>
      <c r="O314" s="1132"/>
      <c r="P314" s="1132"/>
      <c r="Q314" s="1132"/>
    </row>
    <row r="315" ht="15.75" customHeight="1">
      <c r="E315" s="259"/>
      <c r="J315" s="252"/>
      <c r="K315" s="252"/>
      <c r="L315" s="1132"/>
      <c r="M315" s="1132"/>
      <c r="N315" s="1132"/>
      <c r="O315" s="1132"/>
      <c r="P315" s="1132"/>
      <c r="Q315" s="1132"/>
    </row>
    <row r="316" ht="15.75" customHeight="1">
      <c r="E316" s="259"/>
      <c r="J316" s="252"/>
      <c r="K316" s="252"/>
      <c r="L316" s="1132"/>
      <c r="M316" s="1132"/>
      <c r="N316" s="1132"/>
      <c r="O316" s="1132"/>
      <c r="P316" s="1132"/>
      <c r="Q316" s="1132"/>
    </row>
    <row r="317" ht="15.75" customHeight="1">
      <c r="E317" s="259"/>
      <c r="J317" s="252"/>
      <c r="K317" s="252"/>
      <c r="L317" s="1132"/>
      <c r="M317" s="1132"/>
      <c r="N317" s="1132"/>
      <c r="O317" s="1132"/>
      <c r="P317" s="1132"/>
      <c r="Q317" s="1132"/>
    </row>
    <row r="318" ht="15.75" customHeight="1">
      <c r="E318" s="259"/>
      <c r="J318" s="252"/>
      <c r="K318" s="252"/>
      <c r="L318" s="1132"/>
      <c r="M318" s="1132"/>
      <c r="N318" s="1132"/>
      <c r="O318" s="1132"/>
      <c r="P318" s="1132"/>
      <c r="Q318" s="1132"/>
    </row>
    <row r="319" ht="15.75" customHeight="1">
      <c r="E319" s="259"/>
      <c r="J319" s="252"/>
      <c r="K319" s="252"/>
      <c r="L319" s="1132"/>
      <c r="M319" s="1132"/>
      <c r="N319" s="1132"/>
      <c r="O319" s="1132"/>
      <c r="P319" s="1132"/>
      <c r="Q319" s="1132"/>
    </row>
    <row r="320" ht="15.75" customHeight="1">
      <c r="E320" s="259"/>
      <c r="J320" s="252"/>
      <c r="K320" s="252"/>
      <c r="L320" s="1132"/>
      <c r="M320" s="1132"/>
      <c r="N320" s="1132"/>
      <c r="O320" s="1132"/>
      <c r="P320" s="1132"/>
      <c r="Q320" s="1132"/>
    </row>
    <row r="321" ht="15.75" customHeight="1">
      <c r="E321" s="259"/>
      <c r="J321" s="252"/>
      <c r="K321" s="252"/>
      <c r="L321" s="1132"/>
      <c r="M321" s="1132"/>
      <c r="N321" s="1132"/>
      <c r="O321" s="1132"/>
      <c r="P321" s="1132"/>
      <c r="Q321" s="1132"/>
    </row>
    <row r="322" ht="15.75" customHeight="1">
      <c r="E322" s="259"/>
      <c r="J322" s="252"/>
      <c r="K322" s="252"/>
      <c r="L322" s="1132"/>
      <c r="M322" s="1132"/>
      <c r="N322" s="1132"/>
      <c r="O322" s="1132"/>
      <c r="P322" s="1132"/>
      <c r="Q322" s="1132"/>
    </row>
    <row r="323" ht="15.75" customHeight="1">
      <c r="E323" s="259"/>
      <c r="J323" s="252"/>
      <c r="K323" s="252"/>
      <c r="L323" s="1132"/>
      <c r="M323" s="1132"/>
      <c r="N323" s="1132"/>
      <c r="O323" s="1132"/>
      <c r="P323" s="1132"/>
      <c r="Q323" s="1132"/>
    </row>
    <row r="324" ht="15.75" customHeight="1">
      <c r="E324" s="259"/>
      <c r="J324" s="252"/>
      <c r="K324" s="252"/>
      <c r="L324" s="1132"/>
      <c r="M324" s="1132"/>
      <c r="N324" s="1132"/>
      <c r="O324" s="1132"/>
      <c r="P324" s="1132"/>
      <c r="Q324" s="1132"/>
    </row>
    <row r="325" ht="15.75" customHeight="1">
      <c r="E325" s="259"/>
      <c r="J325" s="252"/>
      <c r="K325" s="252"/>
      <c r="L325" s="1132"/>
      <c r="M325" s="1132"/>
      <c r="N325" s="1132"/>
      <c r="O325" s="1132"/>
      <c r="P325" s="1132"/>
      <c r="Q325" s="1132"/>
    </row>
    <row r="326" ht="15.75" customHeight="1">
      <c r="E326" s="259"/>
      <c r="J326" s="252"/>
      <c r="K326" s="252"/>
      <c r="L326" s="1132"/>
      <c r="M326" s="1132"/>
      <c r="N326" s="1132"/>
      <c r="O326" s="1132"/>
      <c r="P326" s="1132"/>
      <c r="Q326" s="1132"/>
    </row>
    <row r="327" ht="15.75" customHeight="1">
      <c r="E327" s="259"/>
      <c r="J327" s="252"/>
      <c r="K327" s="252"/>
      <c r="L327" s="1132"/>
      <c r="M327" s="1132"/>
      <c r="N327" s="1132"/>
      <c r="O327" s="1132"/>
      <c r="P327" s="1132"/>
      <c r="Q327" s="1132"/>
    </row>
    <row r="328" ht="15.75" customHeight="1">
      <c r="E328" s="259"/>
      <c r="J328" s="252"/>
      <c r="K328" s="252"/>
      <c r="L328" s="1132"/>
      <c r="M328" s="1132"/>
      <c r="N328" s="1132"/>
      <c r="O328" s="1132"/>
      <c r="P328" s="1132"/>
      <c r="Q328" s="1132"/>
    </row>
    <row r="329" ht="15.75" customHeight="1">
      <c r="E329" s="259"/>
      <c r="J329" s="252"/>
      <c r="K329" s="252"/>
      <c r="L329" s="1132"/>
      <c r="M329" s="1132"/>
      <c r="N329" s="1132"/>
      <c r="O329" s="1132"/>
      <c r="P329" s="1132"/>
      <c r="Q329" s="1132"/>
    </row>
    <row r="330" ht="15.75" customHeight="1">
      <c r="E330" s="259"/>
      <c r="J330" s="252"/>
      <c r="K330" s="252"/>
      <c r="L330" s="1132"/>
      <c r="M330" s="1132"/>
      <c r="N330" s="1132"/>
      <c r="O330" s="1132"/>
      <c r="P330" s="1132"/>
      <c r="Q330" s="1132"/>
    </row>
    <row r="331" ht="15.75" customHeight="1">
      <c r="E331" s="259"/>
      <c r="J331" s="252"/>
      <c r="K331" s="252"/>
      <c r="L331" s="1132"/>
      <c r="M331" s="1132"/>
      <c r="N331" s="1132"/>
      <c r="O331" s="1132"/>
      <c r="P331" s="1132"/>
      <c r="Q331" s="1132"/>
    </row>
    <row r="332" ht="15.75" customHeight="1">
      <c r="E332" s="259"/>
      <c r="J332" s="252"/>
      <c r="K332" s="252"/>
      <c r="L332" s="1132"/>
      <c r="M332" s="1132"/>
      <c r="N332" s="1132"/>
      <c r="O332" s="1132"/>
      <c r="P332" s="1132"/>
      <c r="Q332" s="1132"/>
    </row>
    <row r="333" ht="15.75" customHeight="1">
      <c r="E333" s="259"/>
      <c r="J333" s="252"/>
      <c r="K333" s="252"/>
      <c r="L333" s="1132"/>
      <c r="M333" s="1132"/>
      <c r="N333" s="1132"/>
      <c r="O333" s="1132"/>
      <c r="P333" s="1132"/>
      <c r="Q333" s="1132"/>
    </row>
    <row r="334" ht="15.75" customHeight="1">
      <c r="E334" s="259"/>
      <c r="J334" s="252"/>
      <c r="K334" s="252"/>
      <c r="L334" s="1132"/>
      <c r="M334" s="1132"/>
      <c r="N334" s="1132"/>
      <c r="O334" s="1132"/>
      <c r="P334" s="1132"/>
      <c r="Q334" s="1132"/>
    </row>
    <row r="335" ht="15.75" customHeight="1">
      <c r="E335" s="259"/>
      <c r="J335" s="252"/>
      <c r="K335" s="252"/>
      <c r="L335" s="1132"/>
      <c r="M335" s="1132"/>
      <c r="N335" s="1132"/>
      <c r="O335" s="1132"/>
      <c r="P335" s="1132"/>
      <c r="Q335" s="1132"/>
    </row>
    <row r="336" ht="15.75" customHeight="1">
      <c r="E336" s="259"/>
      <c r="J336" s="252"/>
      <c r="K336" s="252"/>
      <c r="L336" s="1132"/>
      <c r="M336" s="1132"/>
      <c r="N336" s="1132"/>
      <c r="O336" s="1132"/>
      <c r="P336" s="1132"/>
      <c r="Q336" s="1132"/>
    </row>
    <row r="337" ht="15.75" customHeight="1">
      <c r="E337" s="259"/>
      <c r="J337" s="252"/>
      <c r="K337" s="252"/>
      <c r="L337" s="1132"/>
      <c r="M337" s="1132"/>
      <c r="N337" s="1132"/>
      <c r="O337" s="1132"/>
      <c r="P337" s="1132"/>
      <c r="Q337" s="1132"/>
    </row>
    <row r="338" ht="15.75" customHeight="1">
      <c r="E338" s="259"/>
      <c r="J338" s="252"/>
      <c r="K338" s="252"/>
      <c r="L338" s="1132"/>
      <c r="M338" s="1132"/>
      <c r="N338" s="1132"/>
      <c r="O338" s="1132"/>
      <c r="P338" s="1132"/>
      <c r="Q338" s="1132"/>
    </row>
    <row r="339" ht="15.75" customHeight="1">
      <c r="E339" s="259"/>
      <c r="J339" s="252"/>
      <c r="K339" s="252"/>
      <c r="L339" s="1132"/>
      <c r="M339" s="1132"/>
      <c r="N339" s="1132"/>
      <c r="O339" s="1132"/>
      <c r="P339" s="1132"/>
      <c r="Q339" s="1132"/>
    </row>
    <row r="340" ht="15.75" customHeight="1">
      <c r="E340" s="259"/>
      <c r="J340" s="252"/>
      <c r="K340" s="252"/>
      <c r="L340" s="1132"/>
      <c r="M340" s="1132"/>
      <c r="N340" s="1132"/>
      <c r="O340" s="1132"/>
      <c r="P340" s="1132"/>
      <c r="Q340" s="1132"/>
    </row>
    <row r="341" ht="15.75" customHeight="1">
      <c r="E341" s="259"/>
      <c r="J341" s="252"/>
      <c r="K341" s="252"/>
      <c r="L341" s="1132"/>
      <c r="M341" s="1132"/>
      <c r="N341" s="1132"/>
      <c r="O341" s="1132"/>
      <c r="P341" s="1132"/>
      <c r="Q341" s="1132"/>
    </row>
    <row r="342" ht="15.75" customHeight="1">
      <c r="E342" s="259"/>
      <c r="J342" s="252"/>
      <c r="K342" s="252"/>
      <c r="L342" s="1132"/>
      <c r="M342" s="1132"/>
      <c r="N342" s="1132"/>
      <c r="O342" s="1132"/>
      <c r="P342" s="1132"/>
      <c r="Q342" s="1132"/>
    </row>
    <row r="343" ht="15.75" customHeight="1">
      <c r="E343" s="259"/>
      <c r="J343" s="252"/>
      <c r="K343" s="252"/>
      <c r="L343" s="1132"/>
      <c r="M343" s="1132"/>
      <c r="N343" s="1132"/>
      <c r="O343" s="1132"/>
      <c r="P343" s="1132"/>
      <c r="Q343" s="1132"/>
    </row>
    <row r="344" ht="15.75" customHeight="1">
      <c r="E344" s="259"/>
      <c r="J344" s="252"/>
      <c r="K344" s="252"/>
      <c r="L344" s="1132"/>
      <c r="M344" s="1132"/>
      <c r="N344" s="1132"/>
      <c r="O344" s="1132"/>
      <c r="P344" s="1132"/>
      <c r="Q344" s="1132"/>
    </row>
    <row r="345" ht="15.75" customHeight="1">
      <c r="E345" s="259"/>
      <c r="J345" s="252"/>
      <c r="K345" s="252"/>
      <c r="L345" s="1132"/>
      <c r="M345" s="1132"/>
      <c r="N345" s="1132"/>
      <c r="O345" s="1132"/>
      <c r="P345" s="1132"/>
      <c r="Q345" s="1132"/>
    </row>
    <row r="346" ht="15.75" customHeight="1">
      <c r="E346" s="259"/>
      <c r="J346" s="252"/>
      <c r="K346" s="252"/>
      <c r="L346" s="1132"/>
      <c r="M346" s="1132"/>
      <c r="N346" s="1132"/>
      <c r="O346" s="1132"/>
      <c r="P346" s="1132"/>
      <c r="Q346" s="1132"/>
    </row>
    <row r="347" ht="15.75" customHeight="1">
      <c r="E347" s="259"/>
      <c r="J347" s="252"/>
      <c r="K347" s="252"/>
      <c r="L347" s="1132"/>
      <c r="M347" s="1132"/>
      <c r="N347" s="1132"/>
      <c r="O347" s="1132"/>
      <c r="P347" s="1132"/>
      <c r="Q347" s="1132"/>
    </row>
    <row r="348" ht="15.75" customHeight="1">
      <c r="E348" s="259"/>
      <c r="J348" s="252"/>
      <c r="K348" s="252"/>
      <c r="L348" s="1132"/>
      <c r="M348" s="1132"/>
      <c r="N348" s="1132"/>
      <c r="O348" s="1132"/>
      <c r="P348" s="1132"/>
      <c r="Q348" s="1132"/>
    </row>
    <row r="349" ht="15.75" customHeight="1">
      <c r="E349" s="259"/>
      <c r="J349" s="252"/>
      <c r="K349" s="252"/>
      <c r="L349" s="1132"/>
      <c r="M349" s="1132"/>
      <c r="N349" s="1132"/>
      <c r="O349" s="1132"/>
      <c r="P349" s="1132"/>
      <c r="Q349" s="1132"/>
    </row>
    <row r="350" ht="15.75" customHeight="1">
      <c r="E350" s="259"/>
      <c r="J350" s="252"/>
      <c r="K350" s="252"/>
      <c r="L350" s="1132"/>
      <c r="M350" s="1132"/>
      <c r="N350" s="1132"/>
      <c r="O350" s="1132"/>
      <c r="P350" s="1132"/>
      <c r="Q350" s="1132"/>
    </row>
    <row r="351" ht="15.75" customHeight="1">
      <c r="E351" s="259"/>
      <c r="J351" s="252"/>
      <c r="K351" s="252"/>
      <c r="L351" s="1132"/>
      <c r="M351" s="1132"/>
      <c r="N351" s="1132"/>
      <c r="O351" s="1132"/>
      <c r="P351" s="1132"/>
      <c r="Q351" s="1132"/>
    </row>
    <row r="352" ht="15.75" customHeight="1">
      <c r="E352" s="259"/>
      <c r="J352" s="252"/>
      <c r="K352" s="252"/>
      <c r="L352" s="1132"/>
      <c r="M352" s="1132"/>
      <c r="N352" s="1132"/>
      <c r="O352" s="1132"/>
      <c r="P352" s="1132"/>
      <c r="Q352" s="1132"/>
    </row>
    <row r="353" ht="15.75" customHeight="1">
      <c r="E353" s="259"/>
      <c r="J353" s="252"/>
      <c r="K353" s="252"/>
      <c r="L353" s="1132"/>
      <c r="M353" s="1132"/>
      <c r="N353" s="1132"/>
      <c r="O353" s="1132"/>
      <c r="P353" s="1132"/>
      <c r="Q353" s="1132"/>
    </row>
    <row r="354" ht="15.75" customHeight="1">
      <c r="E354" s="259"/>
      <c r="J354" s="252"/>
      <c r="K354" s="252"/>
      <c r="L354" s="1132"/>
      <c r="M354" s="1132"/>
      <c r="N354" s="1132"/>
      <c r="O354" s="1132"/>
      <c r="P354" s="1132"/>
      <c r="Q354" s="1132"/>
    </row>
    <row r="355" ht="15.75" customHeight="1">
      <c r="E355" s="259"/>
      <c r="J355" s="252"/>
      <c r="K355" s="252"/>
      <c r="L355" s="1132"/>
      <c r="M355" s="1132"/>
      <c r="N355" s="1132"/>
      <c r="O355" s="1132"/>
      <c r="P355" s="1132"/>
      <c r="Q355" s="1132"/>
    </row>
    <row r="356" ht="15.75" customHeight="1">
      <c r="E356" s="259"/>
      <c r="J356" s="252"/>
      <c r="K356" s="252"/>
      <c r="L356" s="1132"/>
      <c r="M356" s="1132"/>
      <c r="N356" s="1132"/>
      <c r="O356" s="1132"/>
      <c r="P356" s="1132"/>
      <c r="Q356" s="1132"/>
    </row>
    <row r="357" ht="15.75" customHeight="1">
      <c r="E357" s="259"/>
      <c r="J357" s="252"/>
      <c r="K357" s="252"/>
      <c r="L357" s="1132"/>
      <c r="M357" s="1132"/>
      <c r="N357" s="1132"/>
      <c r="O357" s="1132"/>
      <c r="P357" s="1132"/>
      <c r="Q357" s="1132"/>
    </row>
    <row r="358" ht="15.75" customHeight="1">
      <c r="E358" s="259"/>
      <c r="J358" s="252"/>
      <c r="K358" s="252"/>
      <c r="L358" s="1132"/>
      <c r="M358" s="1132"/>
      <c r="N358" s="1132"/>
      <c r="O358" s="1132"/>
      <c r="P358" s="1132"/>
      <c r="Q358" s="1132"/>
    </row>
    <row r="359" ht="15.75" customHeight="1">
      <c r="E359" s="259"/>
      <c r="J359" s="252"/>
      <c r="K359" s="252"/>
      <c r="L359" s="1132"/>
      <c r="M359" s="1132"/>
      <c r="N359" s="1132"/>
      <c r="O359" s="1132"/>
      <c r="P359" s="1132"/>
      <c r="Q359" s="1132"/>
    </row>
    <row r="360" ht="15.75" customHeight="1">
      <c r="E360" s="259"/>
      <c r="J360" s="252"/>
      <c r="K360" s="252"/>
      <c r="L360" s="1132"/>
      <c r="M360" s="1132"/>
      <c r="N360" s="1132"/>
      <c r="O360" s="1132"/>
      <c r="P360" s="1132"/>
      <c r="Q360" s="1132"/>
    </row>
    <row r="361" ht="15.75" customHeight="1">
      <c r="E361" s="259"/>
      <c r="J361" s="252"/>
      <c r="K361" s="252"/>
      <c r="L361" s="1132"/>
      <c r="M361" s="1132"/>
      <c r="N361" s="1132"/>
      <c r="O361" s="1132"/>
      <c r="P361" s="1132"/>
      <c r="Q361" s="1132"/>
    </row>
    <row r="362" ht="15.75" customHeight="1">
      <c r="E362" s="259"/>
      <c r="J362" s="252"/>
      <c r="K362" s="252"/>
      <c r="L362" s="1132"/>
      <c r="M362" s="1132"/>
      <c r="N362" s="1132"/>
      <c r="O362" s="1132"/>
      <c r="P362" s="1132"/>
      <c r="Q362" s="1132"/>
    </row>
    <row r="363" ht="15.75" customHeight="1">
      <c r="E363" s="259"/>
      <c r="J363" s="252"/>
      <c r="K363" s="252"/>
      <c r="L363" s="1132"/>
      <c r="M363" s="1132"/>
      <c r="N363" s="1132"/>
      <c r="O363" s="1132"/>
      <c r="P363" s="1132"/>
      <c r="Q363" s="1132"/>
    </row>
    <row r="364" ht="15.75" customHeight="1">
      <c r="E364" s="259"/>
      <c r="J364" s="252"/>
      <c r="K364" s="252"/>
      <c r="L364" s="1132"/>
      <c r="M364" s="1132"/>
      <c r="N364" s="1132"/>
      <c r="O364" s="1132"/>
      <c r="P364" s="1132"/>
      <c r="Q364" s="1132"/>
    </row>
    <row r="365" ht="15.75" customHeight="1">
      <c r="E365" s="259"/>
      <c r="J365" s="252"/>
      <c r="K365" s="252"/>
      <c r="L365" s="1132"/>
      <c r="M365" s="1132"/>
      <c r="N365" s="1132"/>
      <c r="O365" s="1132"/>
      <c r="P365" s="1132"/>
      <c r="Q365" s="1132"/>
    </row>
    <row r="366" ht="15.75" customHeight="1">
      <c r="E366" s="259"/>
      <c r="J366" s="252"/>
      <c r="K366" s="252"/>
      <c r="L366" s="1132"/>
      <c r="M366" s="1132"/>
      <c r="N366" s="1132"/>
      <c r="O366" s="1132"/>
      <c r="P366" s="1132"/>
      <c r="Q366" s="1132"/>
    </row>
    <row r="367" ht="15.75" customHeight="1">
      <c r="E367" s="259"/>
      <c r="J367" s="252"/>
      <c r="K367" s="252"/>
      <c r="L367" s="1132"/>
      <c r="M367" s="1132"/>
      <c r="N367" s="1132"/>
      <c r="O367" s="1132"/>
      <c r="P367" s="1132"/>
      <c r="Q367" s="1132"/>
    </row>
    <row r="368" ht="15.75" customHeight="1">
      <c r="E368" s="259"/>
      <c r="J368" s="252"/>
      <c r="K368" s="252"/>
      <c r="L368" s="1132"/>
      <c r="M368" s="1132"/>
      <c r="N368" s="1132"/>
      <c r="O368" s="1132"/>
      <c r="P368" s="1132"/>
      <c r="Q368" s="1132"/>
    </row>
    <row r="369" ht="15.75" customHeight="1">
      <c r="E369" s="259"/>
      <c r="J369" s="252"/>
      <c r="K369" s="252"/>
      <c r="L369" s="1132"/>
      <c r="M369" s="1132"/>
      <c r="N369" s="1132"/>
      <c r="O369" s="1132"/>
      <c r="P369" s="1132"/>
      <c r="Q369" s="1132"/>
    </row>
    <row r="370" ht="15.75" customHeight="1">
      <c r="E370" s="259"/>
      <c r="J370" s="252"/>
      <c r="K370" s="252"/>
      <c r="L370" s="1132"/>
      <c r="M370" s="1132"/>
      <c r="N370" s="1132"/>
      <c r="O370" s="1132"/>
      <c r="P370" s="1132"/>
      <c r="Q370" s="1132"/>
    </row>
    <row r="371" ht="15.75" customHeight="1">
      <c r="E371" s="259"/>
      <c r="J371" s="252"/>
      <c r="K371" s="252"/>
      <c r="L371" s="1132"/>
      <c r="M371" s="1132"/>
      <c r="N371" s="1132"/>
      <c r="O371" s="1132"/>
      <c r="P371" s="1132"/>
      <c r="Q371" s="1132"/>
    </row>
    <row r="372" ht="15.75" customHeight="1">
      <c r="E372" s="259"/>
      <c r="J372" s="252"/>
      <c r="K372" s="252"/>
      <c r="L372" s="1132"/>
      <c r="M372" s="1132"/>
      <c r="N372" s="1132"/>
      <c r="O372" s="1132"/>
      <c r="P372" s="1132"/>
      <c r="Q372" s="1132"/>
    </row>
    <row r="373" ht="15.75" customHeight="1">
      <c r="E373" s="259"/>
      <c r="J373" s="252"/>
      <c r="K373" s="252"/>
      <c r="L373" s="1132"/>
      <c r="M373" s="1132"/>
      <c r="N373" s="1132"/>
      <c r="O373" s="1132"/>
      <c r="P373" s="1132"/>
      <c r="Q373" s="1132"/>
    </row>
    <row r="374" ht="15.75" customHeight="1">
      <c r="E374" s="259"/>
      <c r="J374" s="252"/>
      <c r="K374" s="252"/>
      <c r="L374" s="1132"/>
      <c r="M374" s="1132"/>
      <c r="N374" s="1132"/>
      <c r="O374" s="1132"/>
      <c r="P374" s="1132"/>
      <c r="Q374" s="1132"/>
    </row>
    <row r="375" ht="15.75" customHeight="1">
      <c r="E375" s="259"/>
      <c r="J375" s="252"/>
      <c r="K375" s="252"/>
      <c r="L375" s="1132"/>
      <c r="M375" s="1132"/>
      <c r="N375" s="1132"/>
      <c r="O375" s="1132"/>
      <c r="P375" s="1132"/>
      <c r="Q375" s="1132"/>
    </row>
    <row r="376" ht="15.75" customHeight="1">
      <c r="E376" s="259"/>
      <c r="J376" s="252"/>
      <c r="K376" s="252"/>
      <c r="L376" s="1132"/>
      <c r="M376" s="1132"/>
      <c r="N376" s="1132"/>
      <c r="O376" s="1132"/>
      <c r="P376" s="1132"/>
      <c r="Q376" s="1132"/>
    </row>
    <row r="377" ht="15.75" customHeight="1">
      <c r="E377" s="259"/>
      <c r="J377" s="252"/>
      <c r="K377" s="252"/>
      <c r="L377" s="1132"/>
      <c r="M377" s="1132"/>
      <c r="N377" s="1132"/>
      <c r="O377" s="1132"/>
      <c r="P377" s="1132"/>
      <c r="Q377" s="1132"/>
    </row>
    <row r="378" ht="15.75" customHeight="1">
      <c r="E378" s="259"/>
      <c r="J378" s="252"/>
      <c r="K378" s="252"/>
      <c r="L378" s="1132"/>
      <c r="M378" s="1132"/>
      <c r="N378" s="1132"/>
      <c r="O378" s="1132"/>
      <c r="P378" s="1132"/>
      <c r="Q378" s="1132"/>
    </row>
    <row r="379" ht="15.75" customHeight="1">
      <c r="E379" s="259"/>
      <c r="J379" s="252"/>
      <c r="K379" s="252"/>
      <c r="L379" s="1132"/>
      <c r="M379" s="1132"/>
      <c r="N379" s="1132"/>
      <c r="O379" s="1132"/>
      <c r="P379" s="1132"/>
      <c r="Q379" s="1132"/>
    </row>
    <row r="380" ht="15.75" customHeight="1">
      <c r="E380" s="259"/>
      <c r="J380" s="252"/>
      <c r="K380" s="252"/>
      <c r="L380" s="1132"/>
      <c r="M380" s="1132"/>
      <c r="N380" s="1132"/>
      <c r="O380" s="1132"/>
      <c r="P380" s="1132"/>
      <c r="Q380" s="1132"/>
    </row>
    <row r="381" ht="15.75" customHeight="1">
      <c r="E381" s="259"/>
      <c r="J381" s="252"/>
      <c r="K381" s="252"/>
      <c r="L381" s="1132"/>
      <c r="M381" s="1132"/>
      <c r="N381" s="1132"/>
      <c r="O381" s="1132"/>
      <c r="P381" s="1132"/>
      <c r="Q381" s="1132"/>
    </row>
    <row r="382" ht="15.75" customHeight="1">
      <c r="E382" s="259"/>
      <c r="J382" s="252"/>
      <c r="K382" s="252"/>
      <c r="L382" s="1132"/>
      <c r="M382" s="1132"/>
      <c r="N382" s="1132"/>
      <c r="O382" s="1132"/>
      <c r="P382" s="1132"/>
      <c r="Q382" s="1132"/>
    </row>
    <row r="383" ht="15.75" customHeight="1">
      <c r="E383" s="259"/>
      <c r="J383" s="252"/>
      <c r="K383" s="252"/>
      <c r="L383" s="1132"/>
      <c r="M383" s="1132"/>
      <c r="N383" s="1132"/>
      <c r="O383" s="1132"/>
      <c r="P383" s="1132"/>
      <c r="Q383" s="1132"/>
    </row>
    <row r="384" ht="15.75" customHeight="1">
      <c r="E384" s="259"/>
      <c r="J384" s="252"/>
      <c r="K384" s="252"/>
      <c r="L384" s="1132"/>
      <c r="M384" s="1132"/>
      <c r="N384" s="1132"/>
      <c r="O384" s="1132"/>
      <c r="P384" s="1132"/>
      <c r="Q384" s="1132"/>
    </row>
    <row r="385" ht="15.75" customHeight="1">
      <c r="E385" s="259"/>
      <c r="J385" s="252"/>
      <c r="K385" s="252"/>
      <c r="L385" s="1132"/>
      <c r="M385" s="1132"/>
      <c r="N385" s="1132"/>
      <c r="O385" s="1132"/>
      <c r="P385" s="1132"/>
      <c r="Q385" s="1132"/>
    </row>
    <row r="386" ht="15.75" customHeight="1">
      <c r="E386" s="259"/>
      <c r="J386" s="252"/>
      <c r="K386" s="252"/>
      <c r="L386" s="1132"/>
      <c r="M386" s="1132"/>
      <c r="N386" s="1132"/>
      <c r="O386" s="1132"/>
      <c r="P386" s="1132"/>
      <c r="Q386" s="1132"/>
    </row>
    <row r="387" ht="15.75" customHeight="1">
      <c r="E387" s="259"/>
      <c r="J387" s="252"/>
      <c r="K387" s="252"/>
      <c r="L387" s="1132"/>
      <c r="M387" s="1132"/>
      <c r="N387" s="1132"/>
      <c r="O387" s="1132"/>
      <c r="P387" s="1132"/>
      <c r="Q387" s="1132"/>
    </row>
    <row r="388" ht="15.75" customHeight="1">
      <c r="E388" s="259"/>
      <c r="J388" s="252"/>
      <c r="K388" s="252"/>
      <c r="L388" s="1132"/>
      <c r="M388" s="1132"/>
      <c r="N388" s="1132"/>
      <c r="O388" s="1132"/>
      <c r="P388" s="1132"/>
      <c r="Q388" s="1132"/>
    </row>
    <row r="389" ht="15.75" customHeight="1">
      <c r="E389" s="259"/>
      <c r="J389" s="252"/>
      <c r="K389" s="252"/>
      <c r="L389" s="1132"/>
      <c r="M389" s="1132"/>
      <c r="N389" s="1132"/>
      <c r="O389" s="1132"/>
      <c r="P389" s="1132"/>
      <c r="Q389" s="1132"/>
    </row>
    <row r="390" ht="15.75" customHeight="1">
      <c r="E390" s="259"/>
      <c r="J390" s="252"/>
      <c r="K390" s="252"/>
      <c r="L390" s="1132"/>
      <c r="M390" s="1132"/>
      <c r="N390" s="1132"/>
      <c r="O390" s="1132"/>
      <c r="P390" s="1132"/>
      <c r="Q390" s="1132"/>
    </row>
    <row r="391" ht="15.75" customHeight="1">
      <c r="E391" s="259"/>
      <c r="J391" s="252"/>
      <c r="K391" s="252"/>
      <c r="L391" s="1132"/>
      <c r="M391" s="1132"/>
      <c r="N391" s="1132"/>
      <c r="O391" s="1132"/>
      <c r="P391" s="1132"/>
      <c r="Q391" s="1132"/>
    </row>
    <row r="392" ht="15.75" customHeight="1">
      <c r="E392" s="259"/>
      <c r="J392" s="252"/>
      <c r="K392" s="252"/>
      <c r="L392" s="1132"/>
      <c r="M392" s="1132"/>
      <c r="N392" s="1132"/>
      <c r="O392" s="1132"/>
      <c r="P392" s="1132"/>
      <c r="Q392" s="1132"/>
    </row>
    <row r="393" ht="15.75" customHeight="1">
      <c r="E393" s="259"/>
      <c r="J393" s="252"/>
      <c r="K393" s="252"/>
      <c r="L393" s="1132"/>
      <c r="M393" s="1132"/>
      <c r="N393" s="1132"/>
      <c r="O393" s="1132"/>
      <c r="P393" s="1132"/>
      <c r="Q393" s="1132"/>
    </row>
    <row r="394" ht="15.75" customHeight="1">
      <c r="E394" s="259"/>
      <c r="J394" s="252"/>
      <c r="K394" s="252"/>
      <c r="L394" s="1132"/>
      <c r="M394" s="1132"/>
      <c r="N394" s="1132"/>
      <c r="O394" s="1132"/>
      <c r="P394" s="1132"/>
      <c r="Q394" s="1132"/>
    </row>
    <row r="395" ht="15.75" customHeight="1">
      <c r="E395" s="259"/>
      <c r="J395" s="252"/>
      <c r="K395" s="252"/>
      <c r="L395" s="1132"/>
      <c r="M395" s="1132"/>
      <c r="N395" s="1132"/>
      <c r="O395" s="1132"/>
      <c r="P395" s="1132"/>
      <c r="Q395" s="1132"/>
    </row>
    <row r="396" ht="15.75" customHeight="1">
      <c r="E396" s="259"/>
      <c r="J396" s="252"/>
      <c r="K396" s="252"/>
      <c r="L396" s="1132"/>
      <c r="M396" s="1132"/>
      <c r="N396" s="1132"/>
      <c r="O396" s="1132"/>
      <c r="P396" s="1132"/>
      <c r="Q396" s="1132"/>
    </row>
    <row r="397" ht="15.75" customHeight="1">
      <c r="E397" s="259"/>
      <c r="J397" s="252"/>
      <c r="K397" s="252"/>
      <c r="L397" s="1132"/>
      <c r="M397" s="1132"/>
      <c r="N397" s="1132"/>
      <c r="O397" s="1132"/>
      <c r="P397" s="1132"/>
      <c r="Q397" s="1132"/>
    </row>
    <row r="398" ht="15.75" customHeight="1">
      <c r="E398" s="259"/>
      <c r="J398" s="252"/>
      <c r="K398" s="252"/>
      <c r="L398" s="1132"/>
      <c r="M398" s="1132"/>
      <c r="N398" s="1132"/>
      <c r="O398" s="1132"/>
      <c r="P398" s="1132"/>
      <c r="Q398" s="1132"/>
    </row>
    <row r="399" ht="15.75" customHeight="1">
      <c r="E399" s="259"/>
      <c r="J399" s="252"/>
      <c r="K399" s="252"/>
      <c r="L399" s="1132"/>
      <c r="M399" s="1132"/>
      <c r="N399" s="1132"/>
      <c r="O399" s="1132"/>
      <c r="P399" s="1132"/>
      <c r="Q399" s="1132"/>
    </row>
    <row r="400" ht="15.75" customHeight="1">
      <c r="E400" s="259"/>
      <c r="J400" s="252"/>
      <c r="K400" s="252"/>
      <c r="L400" s="1132"/>
      <c r="M400" s="1132"/>
      <c r="N400" s="1132"/>
      <c r="O400" s="1132"/>
      <c r="P400" s="1132"/>
      <c r="Q400" s="1132"/>
    </row>
    <row r="401" ht="15.75" customHeight="1">
      <c r="E401" s="259"/>
      <c r="J401" s="252"/>
      <c r="K401" s="252"/>
      <c r="L401" s="1132"/>
      <c r="M401" s="1132"/>
      <c r="N401" s="1132"/>
      <c r="O401" s="1132"/>
      <c r="P401" s="1132"/>
      <c r="Q401" s="1132"/>
    </row>
    <row r="402" ht="15.75" customHeight="1">
      <c r="E402" s="259"/>
      <c r="J402" s="252"/>
      <c r="K402" s="252"/>
      <c r="L402" s="1132"/>
      <c r="M402" s="1132"/>
      <c r="N402" s="1132"/>
      <c r="O402" s="1132"/>
      <c r="P402" s="1132"/>
      <c r="Q402" s="1132"/>
    </row>
    <row r="403" ht="15.75" customHeight="1">
      <c r="E403" s="259"/>
      <c r="J403" s="252"/>
      <c r="K403" s="252"/>
      <c r="L403" s="1132"/>
      <c r="M403" s="1132"/>
      <c r="N403" s="1132"/>
      <c r="O403" s="1132"/>
      <c r="P403" s="1132"/>
      <c r="Q403" s="1132"/>
    </row>
    <row r="404" ht="15.75" customHeight="1">
      <c r="E404" s="259"/>
      <c r="J404" s="252"/>
      <c r="K404" s="252"/>
      <c r="L404" s="1132"/>
      <c r="M404" s="1132"/>
      <c r="N404" s="1132"/>
      <c r="O404" s="1132"/>
      <c r="P404" s="1132"/>
      <c r="Q404" s="1132"/>
    </row>
    <row r="405" ht="15.75" customHeight="1">
      <c r="E405" s="259"/>
      <c r="J405" s="252"/>
      <c r="K405" s="252"/>
      <c r="L405" s="1132"/>
      <c r="M405" s="1132"/>
      <c r="N405" s="1132"/>
      <c r="O405" s="1132"/>
      <c r="P405" s="1132"/>
      <c r="Q405" s="1132"/>
    </row>
    <row r="406" ht="15.75" customHeight="1">
      <c r="E406" s="259"/>
      <c r="J406" s="252"/>
      <c r="K406" s="252"/>
      <c r="L406" s="1132"/>
      <c r="M406" s="1132"/>
      <c r="N406" s="1132"/>
      <c r="O406" s="1132"/>
      <c r="P406" s="1132"/>
      <c r="Q406" s="1132"/>
    </row>
    <row r="407" ht="15.75" customHeight="1">
      <c r="E407" s="259"/>
      <c r="J407" s="252"/>
      <c r="K407" s="252"/>
      <c r="L407" s="1132"/>
      <c r="M407" s="1132"/>
      <c r="N407" s="1132"/>
      <c r="O407" s="1132"/>
      <c r="P407" s="1132"/>
      <c r="Q407" s="1132"/>
    </row>
    <row r="408" ht="15.75" customHeight="1">
      <c r="E408" s="259"/>
      <c r="J408" s="252"/>
      <c r="K408" s="252"/>
      <c r="L408" s="1132"/>
      <c r="M408" s="1132"/>
      <c r="N408" s="1132"/>
      <c r="O408" s="1132"/>
      <c r="P408" s="1132"/>
      <c r="Q408" s="1132"/>
    </row>
    <row r="409" ht="15.75" customHeight="1">
      <c r="E409" s="259"/>
      <c r="J409" s="252"/>
      <c r="K409" s="252"/>
      <c r="L409" s="1132"/>
      <c r="M409" s="1132"/>
      <c r="N409" s="1132"/>
      <c r="O409" s="1132"/>
      <c r="P409" s="1132"/>
      <c r="Q409" s="1132"/>
    </row>
    <row r="410" ht="15.75" customHeight="1">
      <c r="E410" s="259"/>
      <c r="J410" s="252"/>
      <c r="K410" s="252"/>
      <c r="L410" s="1132"/>
      <c r="M410" s="1132"/>
      <c r="N410" s="1132"/>
      <c r="O410" s="1132"/>
      <c r="P410" s="1132"/>
      <c r="Q410" s="1132"/>
    </row>
    <row r="411" ht="15.75" customHeight="1">
      <c r="E411" s="259"/>
      <c r="J411" s="252"/>
      <c r="K411" s="252"/>
      <c r="L411" s="1132"/>
      <c r="M411" s="1132"/>
      <c r="N411" s="1132"/>
      <c r="O411" s="1132"/>
      <c r="P411" s="1132"/>
      <c r="Q411" s="1132"/>
    </row>
    <row r="412" ht="15.75" customHeight="1">
      <c r="E412" s="259"/>
      <c r="J412" s="252"/>
      <c r="K412" s="252"/>
      <c r="L412" s="1132"/>
      <c r="M412" s="1132"/>
      <c r="N412" s="1132"/>
      <c r="O412" s="1132"/>
      <c r="P412" s="1132"/>
      <c r="Q412" s="1132"/>
    </row>
    <row r="413" ht="15.75" customHeight="1">
      <c r="E413" s="259"/>
      <c r="J413" s="252"/>
      <c r="K413" s="252"/>
      <c r="L413" s="1132"/>
      <c r="M413" s="1132"/>
      <c r="N413" s="1132"/>
      <c r="O413" s="1132"/>
      <c r="P413" s="1132"/>
      <c r="Q413" s="1132"/>
    </row>
    <row r="414" ht="15.75" customHeight="1">
      <c r="E414" s="259"/>
      <c r="J414" s="252"/>
      <c r="K414" s="252"/>
      <c r="L414" s="1132"/>
      <c r="M414" s="1132"/>
      <c r="N414" s="1132"/>
      <c r="O414" s="1132"/>
      <c r="P414" s="1132"/>
      <c r="Q414" s="1132"/>
    </row>
    <row r="415" ht="15.75" customHeight="1">
      <c r="E415" s="259"/>
      <c r="J415" s="252"/>
      <c r="K415" s="252"/>
      <c r="L415" s="1132"/>
      <c r="M415" s="1132"/>
      <c r="N415" s="1132"/>
      <c r="O415" s="1132"/>
      <c r="P415" s="1132"/>
      <c r="Q415" s="1132"/>
    </row>
    <row r="416" ht="15.75" customHeight="1">
      <c r="E416" s="259"/>
      <c r="J416" s="252"/>
      <c r="K416" s="252"/>
      <c r="L416" s="1132"/>
      <c r="M416" s="1132"/>
      <c r="N416" s="1132"/>
      <c r="O416" s="1132"/>
      <c r="P416" s="1132"/>
      <c r="Q416" s="1132"/>
    </row>
    <row r="417" ht="15.75" customHeight="1">
      <c r="E417" s="259"/>
      <c r="J417" s="252"/>
      <c r="K417" s="252"/>
      <c r="L417" s="1132"/>
      <c r="M417" s="1132"/>
      <c r="N417" s="1132"/>
      <c r="O417" s="1132"/>
      <c r="P417" s="1132"/>
      <c r="Q417" s="1132"/>
    </row>
    <row r="418" ht="15.75" customHeight="1">
      <c r="E418" s="259"/>
      <c r="J418" s="252"/>
      <c r="K418" s="252"/>
      <c r="L418" s="1132"/>
      <c r="M418" s="1132"/>
      <c r="N418" s="1132"/>
      <c r="O418" s="1132"/>
      <c r="P418" s="1132"/>
      <c r="Q418" s="1132"/>
    </row>
    <row r="419" ht="15.75" customHeight="1">
      <c r="E419" s="259"/>
      <c r="J419" s="252"/>
      <c r="K419" s="252"/>
      <c r="L419" s="1132"/>
      <c r="M419" s="1132"/>
      <c r="N419" s="1132"/>
      <c r="O419" s="1132"/>
      <c r="P419" s="1132"/>
      <c r="Q419" s="1132"/>
    </row>
    <row r="420" ht="15.75" customHeight="1">
      <c r="E420" s="259"/>
      <c r="J420" s="252"/>
      <c r="K420" s="252"/>
      <c r="L420" s="1132"/>
      <c r="M420" s="1132"/>
      <c r="N420" s="1132"/>
      <c r="O420" s="1132"/>
      <c r="P420" s="1132"/>
      <c r="Q420" s="1132"/>
    </row>
    <row r="421" ht="15.75" customHeight="1">
      <c r="E421" s="259"/>
      <c r="J421" s="252"/>
      <c r="K421" s="252"/>
      <c r="L421" s="1132"/>
      <c r="M421" s="1132"/>
      <c r="N421" s="1132"/>
      <c r="O421" s="1132"/>
      <c r="P421" s="1132"/>
      <c r="Q421" s="1132"/>
    </row>
    <row r="422" ht="15.75" customHeight="1">
      <c r="E422" s="259"/>
      <c r="J422" s="252"/>
      <c r="K422" s="252"/>
      <c r="L422" s="1132"/>
      <c r="M422" s="1132"/>
      <c r="N422" s="1132"/>
      <c r="O422" s="1132"/>
      <c r="P422" s="1132"/>
      <c r="Q422" s="1132"/>
    </row>
    <row r="423" ht="15.75" customHeight="1">
      <c r="E423" s="259"/>
      <c r="J423" s="252"/>
      <c r="K423" s="252"/>
      <c r="L423" s="1132"/>
      <c r="M423" s="1132"/>
      <c r="N423" s="1132"/>
      <c r="O423" s="1132"/>
      <c r="P423" s="1132"/>
      <c r="Q423" s="1132"/>
    </row>
    <row r="424" ht="15.75" customHeight="1">
      <c r="E424" s="259"/>
      <c r="J424" s="252"/>
      <c r="K424" s="252"/>
      <c r="L424" s="1132"/>
      <c r="M424" s="1132"/>
      <c r="N424" s="1132"/>
      <c r="O424" s="1132"/>
      <c r="P424" s="1132"/>
      <c r="Q424" s="1132"/>
    </row>
    <row r="425" ht="15.75" customHeight="1">
      <c r="E425" s="259"/>
      <c r="J425" s="252"/>
      <c r="K425" s="252"/>
      <c r="L425" s="1132"/>
      <c r="M425" s="1132"/>
      <c r="N425" s="1132"/>
      <c r="O425" s="1132"/>
      <c r="P425" s="1132"/>
      <c r="Q425" s="1132"/>
    </row>
    <row r="426" ht="15.75" customHeight="1">
      <c r="E426" s="259"/>
      <c r="J426" s="252"/>
      <c r="K426" s="252"/>
      <c r="L426" s="1132"/>
      <c r="M426" s="1132"/>
      <c r="N426" s="1132"/>
      <c r="O426" s="1132"/>
      <c r="P426" s="1132"/>
      <c r="Q426" s="1132"/>
    </row>
    <row r="427" ht="15.75" customHeight="1">
      <c r="E427" s="259"/>
      <c r="J427" s="252"/>
      <c r="K427" s="252"/>
      <c r="L427" s="1132"/>
      <c r="M427" s="1132"/>
      <c r="N427" s="1132"/>
      <c r="O427" s="1132"/>
      <c r="P427" s="1132"/>
      <c r="Q427" s="1132"/>
    </row>
    <row r="428" ht="15.75" customHeight="1">
      <c r="E428" s="259"/>
      <c r="J428" s="252"/>
      <c r="K428" s="252"/>
      <c r="L428" s="1132"/>
      <c r="M428" s="1132"/>
      <c r="N428" s="1132"/>
      <c r="O428" s="1132"/>
      <c r="P428" s="1132"/>
      <c r="Q428" s="1132"/>
    </row>
    <row r="429" ht="15.75" customHeight="1">
      <c r="E429" s="259"/>
      <c r="J429" s="252"/>
      <c r="K429" s="252"/>
      <c r="L429" s="1132"/>
      <c r="M429" s="1132"/>
      <c r="N429" s="1132"/>
      <c r="O429" s="1132"/>
      <c r="P429" s="1132"/>
      <c r="Q429" s="1132"/>
    </row>
    <row r="430" ht="15.75" customHeight="1">
      <c r="E430" s="259"/>
      <c r="J430" s="252"/>
      <c r="K430" s="252"/>
      <c r="L430" s="1132"/>
      <c r="M430" s="1132"/>
      <c r="N430" s="1132"/>
      <c r="O430" s="1132"/>
      <c r="P430" s="1132"/>
      <c r="Q430" s="1132"/>
    </row>
    <row r="431" ht="15.75" customHeight="1">
      <c r="E431" s="259"/>
      <c r="J431" s="252"/>
      <c r="K431" s="252"/>
      <c r="L431" s="1132"/>
      <c r="M431" s="1132"/>
      <c r="N431" s="1132"/>
      <c r="O431" s="1132"/>
      <c r="P431" s="1132"/>
      <c r="Q431" s="1132"/>
    </row>
    <row r="432" ht="15.75" customHeight="1">
      <c r="E432" s="259"/>
      <c r="J432" s="252"/>
      <c r="K432" s="252"/>
      <c r="L432" s="1132"/>
      <c r="M432" s="1132"/>
      <c r="N432" s="1132"/>
      <c r="O432" s="1132"/>
      <c r="P432" s="1132"/>
      <c r="Q432" s="1132"/>
    </row>
    <row r="433" ht="15.75" customHeight="1">
      <c r="E433" s="259"/>
      <c r="J433" s="252"/>
      <c r="K433" s="252"/>
      <c r="L433" s="1132"/>
      <c r="M433" s="1132"/>
      <c r="N433" s="1132"/>
      <c r="O433" s="1132"/>
      <c r="P433" s="1132"/>
      <c r="Q433" s="1132"/>
    </row>
    <row r="434" ht="15.75" customHeight="1">
      <c r="E434" s="259"/>
      <c r="J434" s="252"/>
      <c r="K434" s="252"/>
      <c r="L434" s="1132"/>
      <c r="M434" s="1132"/>
      <c r="N434" s="1132"/>
      <c r="O434" s="1132"/>
      <c r="P434" s="1132"/>
      <c r="Q434" s="1132"/>
    </row>
    <row r="435" ht="15.75" customHeight="1">
      <c r="E435" s="259"/>
      <c r="J435" s="252"/>
      <c r="K435" s="252"/>
      <c r="L435" s="1132"/>
      <c r="M435" s="1132"/>
      <c r="N435" s="1132"/>
      <c r="O435" s="1132"/>
      <c r="P435" s="1132"/>
      <c r="Q435" s="1132"/>
    </row>
    <row r="436" ht="15.75" customHeight="1">
      <c r="E436" s="259"/>
      <c r="J436" s="252"/>
      <c r="K436" s="252"/>
      <c r="L436" s="1132"/>
      <c r="M436" s="1132"/>
      <c r="N436" s="1132"/>
      <c r="O436" s="1132"/>
      <c r="P436" s="1132"/>
      <c r="Q436" s="1132"/>
    </row>
    <row r="437" ht="15.75" customHeight="1">
      <c r="E437" s="259"/>
      <c r="J437" s="252"/>
      <c r="K437" s="252"/>
      <c r="L437" s="1132"/>
      <c r="M437" s="1132"/>
      <c r="N437" s="1132"/>
      <c r="O437" s="1132"/>
      <c r="P437" s="1132"/>
      <c r="Q437" s="1132"/>
    </row>
    <row r="438" ht="15.75" customHeight="1">
      <c r="E438" s="259"/>
      <c r="J438" s="252"/>
      <c r="K438" s="252"/>
      <c r="L438" s="1132"/>
      <c r="M438" s="1132"/>
      <c r="N438" s="1132"/>
      <c r="O438" s="1132"/>
      <c r="P438" s="1132"/>
      <c r="Q438" s="1132"/>
    </row>
    <row r="439" ht="15.75" customHeight="1">
      <c r="E439" s="259"/>
      <c r="J439" s="252"/>
      <c r="K439" s="252"/>
      <c r="L439" s="1132"/>
      <c r="M439" s="1132"/>
      <c r="N439" s="1132"/>
      <c r="O439" s="1132"/>
      <c r="P439" s="1132"/>
      <c r="Q439" s="1132"/>
    </row>
    <row r="440" ht="15.75" customHeight="1">
      <c r="E440" s="259"/>
      <c r="J440" s="252"/>
      <c r="K440" s="252"/>
      <c r="L440" s="1132"/>
      <c r="M440" s="1132"/>
      <c r="N440" s="1132"/>
      <c r="O440" s="1132"/>
      <c r="P440" s="1132"/>
      <c r="Q440" s="1132"/>
    </row>
    <row r="441" ht="15.75" customHeight="1">
      <c r="E441" s="259"/>
      <c r="J441" s="252"/>
      <c r="K441" s="252"/>
      <c r="L441" s="1132"/>
      <c r="M441" s="1132"/>
      <c r="N441" s="1132"/>
      <c r="O441" s="1132"/>
      <c r="P441" s="1132"/>
      <c r="Q441" s="1132"/>
    </row>
    <row r="442" ht="15.75" customHeight="1">
      <c r="E442" s="259"/>
      <c r="J442" s="252"/>
      <c r="K442" s="252"/>
      <c r="L442" s="1132"/>
      <c r="M442" s="1132"/>
      <c r="N442" s="1132"/>
      <c r="O442" s="1132"/>
      <c r="P442" s="1132"/>
      <c r="Q442" s="1132"/>
    </row>
    <row r="443" ht="15.75" customHeight="1">
      <c r="E443" s="259"/>
      <c r="J443" s="252"/>
      <c r="K443" s="252"/>
      <c r="L443" s="1132"/>
      <c r="M443" s="1132"/>
      <c r="N443" s="1132"/>
      <c r="O443" s="1132"/>
      <c r="P443" s="1132"/>
      <c r="Q443" s="1132"/>
    </row>
    <row r="444" ht="15.75" customHeight="1">
      <c r="E444" s="259"/>
      <c r="J444" s="252"/>
      <c r="K444" s="252"/>
      <c r="L444" s="1132"/>
      <c r="M444" s="1132"/>
      <c r="N444" s="1132"/>
      <c r="O444" s="1132"/>
      <c r="P444" s="1132"/>
      <c r="Q444" s="1132"/>
    </row>
    <row r="445" ht="15.75" customHeight="1">
      <c r="E445" s="259"/>
      <c r="J445" s="252"/>
      <c r="K445" s="252"/>
      <c r="L445" s="1132"/>
      <c r="M445" s="1132"/>
      <c r="N445" s="1132"/>
      <c r="O445" s="1132"/>
      <c r="P445" s="1132"/>
      <c r="Q445" s="1132"/>
    </row>
    <row r="446" ht="15.75" customHeight="1">
      <c r="E446" s="259"/>
      <c r="J446" s="252"/>
      <c r="K446" s="252"/>
      <c r="L446" s="1132"/>
      <c r="M446" s="1132"/>
      <c r="N446" s="1132"/>
      <c r="O446" s="1132"/>
      <c r="P446" s="1132"/>
      <c r="Q446" s="1132"/>
    </row>
    <row r="447" ht="15.75" customHeight="1">
      <c r="E447" s="259"/>
      <c r="J447" s="252"/>
      <c r="K447" s="252"/>
      <c r="L447" s="1132"/>
      <c r="M447" s="1132"/>
      <c r="N447" s="1132"/>
      <c r="O447" s="1132"/>
      <c r="P447" s="1132"/>
      <c r="Q447" s="1132"/>
    </row>
    <row r="448" ht="15.75" customHeight="1">
      <c r="E448" s="259"/>
      <c r="J448" s="252"/>
      <c r="K448" s="252"/>
      <c r="L448" s="1132"/>
      <c r="M448" s="1132"/>
      <c r="N448" s="1132"/>
      <c r="O448" s="1132"/>
      <c r="P448" s="1132"/>
      <c r="Q448" s="1132"/>
    </row>
    <row r="449" ht="15.75" customHeight="1">
      <c r="E449" s="259"/>
      <c r="J449" s="252"/>
      <c r="K449" s="252"/>
      <c r="L449" s="1132"/>
      <c r="M449" s="1132"/>
      <c r="N449" s="1132"/>
      <c r="O449" s="1132"/>
      <c r="P449" s="1132"/>
      <c r="Q449" s="1132"/>
    </row>
    <row r="450" ht="15.75" customHeight="1">
      <c r="E450" s="259"/>
      <c r="J450" s="252"/>
      <c r="K450" s="252"/>
      <c r="L450" s="1132"/>
      <c r="M450" s="1132"/>
      <c r="N450" s="1132"/>
      <c r="O450" s="1132"/>
      <c r="P450" s="1132"/>
      <c r="Q450" s="1132"/>
    </row>
    <row r="451" ht="15.75" customHeight="1">
      <c r="E451" s="259"/>
      <c r="J451" s="252"/>
      <c r="K451" s="252"/>
      <c r="L451" s="1132"/>
      <c r="M451" s="1132"/>
      <c r="N451" s="1132"/>
      <c r="O451" s="1132"/>
      <c r="P451" s="1132"/>
      <c r="Q451" s="1132"/>
    </row>
    <row r="452" ht="15.75" customHeight="1">
      <c r="E452" s="259"/>
      <c r="J452" s="252"/>
      <c r="K452" s="252"/>
      <c r="L452" s="1132"/>
      <c r="M452" s="1132"/>
      <c r="N452" s="1132"/>
      <c r="O452" s="1132"/>
      <c r="P452" s="1132"/>
      <c r="Q452" s="1132"/>
    </row>
    <row r="453" ht="15.75" customHeight="1">
      <c r="E453" s="259"/>
      <c r="J453" s="252"/>
      <c r="K453" s="252"/>
      <c r="L453" s="1132"/>
      <c r="M453" s="1132"/>
      <c r="N453" s="1132"/>
      <c r="O453" s="1132"/>
      <c r="P453" s="1132"/>
      <c r="Q453" s="1132"/>
    </row>
    <row r="454" ht="15.75" customHeight="1">
      <c r="E454" s="259"/>
      <c r="J454" s="252"/>
      <c r="K454" s="252"/>
      <c r="L454" s="1132"/>
      <c r="M454" s="1132"/>
      <c r="N454" s="1132"/>
      <c r="O454" s="1132"/>
      <c r="P454" s="1132"/>
      <c r="Q454" s="1132"/>
    </row>
    <row r="455" ht="15.75" customHeight="1">
      <c r="E455" s="259"/>
      <c r="J455" s="252"/>
      <c r="K455" s="252"/>
      <c r="L455" s="1132"/>
      <c r="M455" s="1132"/>
      <c r="N455" s="1132"/>
      <c r="O455" s="1132"/>
      <c r="P455" s="1132"/>
      <c r="Q455" s="1132"/>
    </row>
    <row r="456" ht="15.75" customHeight="1">
      <c r="E456" s="259"/>
      <c r="J456" s="252"/>
      <c r="K456" s="252"/>
      <c r="L456" s="1132"/>
      <c r="M456" s="1132"/>
      <c r="N456" s="1132"/>
      <c r="O456" s="1132"/>
      <c r="P456" s="1132"/>
      <c r="Q456" s="1132"/>
    </row>
    <row r="457" ht="15.75" customHeight="1">
      <c r="E457" s="259"/>
      <c r="J457" s="252"/>
      <c r="K457" s="252"/>
      <c r="L457" s="1132"/>
      <c r="M457" s="1132"/>
      <c r="N457" s="1132"/>
      <c r="O457" s="1132"/>
      <c r="P457" s="1132"/>
      <c r="Q457" s="1132"/>
    </row>
    <row r="458" ht="15.75" customHeight="1">
      <c r="E458" s="259"/>
      <c r="J458" s="252"/>
      <c r="K458" s="252"/>
      <c r="L458" s="1132"/>
      <c r="M458" s="1132"/>
      <c r="N458" s="1132"/>
      <c r="O458" s="1132"/>
      <c r="P458" s="1132"/>
      <c r="Q458" s="1132"/>
    </row>
    <row r="459" ht="15.75" customHeight="1">
      <c r="E459" s="259"/>
      <c r="J459" s="252"/>
      <c r="K459" s="252"/>
      <c r="L459" s="1132"/>
      <c r="M459" s="1132"/>
      <c r="N459" s="1132"/>
      <c r="O459" s="1132"/>
      <c r="P459" s="1132"/>
      <c r="Q459" s="1132"/>
    </row>
    <row r="460" ht="15.75" customHeight="1">
      <c r="E460" s="259"/>
      <c r="J460" s="252"/>
      <c r="K460" s="252"/>
      <c r="L460" s="1132"/>
      <c r="M460" s="1132"/>
      <c r="N460" s="1132"/>
      <c r="O460" s="1132"/>
      <c r="P460" s="1132"/>
      <c r="Q460" s="1132"/>
    </row>
    <row r="461" ht="15.75" customHeight="1">
      <c r="E461" s="259"/>
      <c r="J461" s="252"/>
      <c r="K461" s="252"/>
      <c r="L461" s="1132"/>
      <c r="M461" s="1132"/>
      <c r="N461" s="1132"/>
      <c r="O461" s="1132"/>
      <c r="P461" s="1132"/>
      <c r="Q461" s="1132"/>
    </row>
    <row r="462" ht="15.75" customHeight="1">
      <c r="E462" s="259"/>
      <c r="J462" s="252"/>
      <c r="K462" s="252"/>
      <c r="L462" s="1132"/>
      <c r="M462" s="1132"/>
      <c r="N462" s="1132"/>
      <c r="O462" s="1132"/>
      <c r="P462" s="1132"/>
      <c r="Q462" s="1132"/>
    </row>
    <row r="463" ht="15.75" customHeight="1">
      <c r="E463" s="259"/>
      <c r="J463" s="252"/>
      <c r="K463" s="252"/>
      <c r="L463" s="1132"/>
      <c r="M463" s="1132"/>
      <c r="N463" s="1132"/>
      <c r="O463" s="1132"/>
      <c r="P463" s="1132"/>
      <c r="Q463" s="1132"/>
    </row>
    <row r="464" ht="15.75" customHeight="1">
      <c r="E464" s="259"/>
      <c r="J464" s="252"/>
      <c r="K464" s="252"/>
      <c r="L464" s="1132"/>
      <c r="M464" s="1132"/>
      <c r="N464" s="1132"/>
      <c r="O464" s="1132"/>
      <c r="P464" s="1132"/>
      <c r="Q464" s="1132"/>
    </row>
    <row r="465" ht="15.75" customHeight="1">
      <c r="E465" s="259"/>
      <c r="J465" s="252"/>
      <c r="K465" s="252"/>
      <c r="L465" s="1132"/>
      <c r="M465" s="1132"/>
      <c r="N465" s="1132"/>
      <c r="O465" s="1132"/>
      <c r="P465" s="1132"/>
      <c r="Q465" s="1132"/>
    </row>
    <row r="466" ht="15.75" customHeight="1">
      <c r="E466" s="259"/>
      <c r="J466" s="252"/>
      <c r="K466" s="252"/>
      <c r="L466" s="1132"/>
      <c r="M466" s="1132"/>
      <c r="N466" s="1132"/>
      <c r="O466" s="1132"/>
      <c r="P466" s="1132"/>
      <c r="Q466" s="1132"/>
    </row>
    <row r="467" ht="15.75" customHeight="1">
      <c r="E467" s="259"/>
      <c r="J467" s="252"/>
      <c r="K467" s="252"/>
      <c r="L467" s="1132"/>
      <c r="M467" s="1132"/>
      <c r="N467" s="1132"/>
      <c r="O467" s="1132"/>
      <c r="P467" s="1132"/>
      <c r="Q467" s="1132"/>
    </row>
    <row r="468" ht="15.75" customHeight="1">
      <c r="E468" s="259"/>
      <c r="J468" s="252"/>
      <c r="K468" s="252"/>
      <c r="L468" s="1132"/>
      <c r="M468" s="1132"/>
      <c r="N468" s="1132"/>
      <c r="O468" s="1132"/>
      <c r="P468" s="1132"/>
      <c r="Q468" s="1132"/>
    </row>
    <row r="469" ht="15.75" customHeight="1">
      <c r="E469" s="259"/>
      <c r="J469" s="252"/>
      <c r="K469" s="252"/>
      <c r="L469" s="1132"/>
      <c r="M469" s="1132"/>
      <c r="N469" s="1132"/>
      <c r="O469" s="1132"/>
      <c r="P469" s="1132"/>
      <c r="Q469" s="1132"/>
    </row>
    <row r="470" ht="15.75" customHeight="1">
      <c r="E470" s="259"/>
      <c r="J470" s="252"/>
      <c r="K470" s="252"/>
      <c r="L470" s="1132"/>
      <c r="M470" s="1132"/>
      <c r="N470" s="1132"/>
      <c r="O470" s="1132"/>
      <c r="P470" s="1132"/>
      <c r="Q470" s="1132"/>
    </row>
    <row r="471" ht="15.75" customHeight="1">
      <c r="E471" s="259"/>
      <c r="J471" s="252"/>
      <c r="K471" s="252"/>
      <c r="L471" s="1132"/>
      <c r="M471" s="1132"/>
      <c r="N471" s="1132"/>
      <c r="O471" s="1132"/>
      <c r="P471" s="1132"/>
      <c r="Q471" s="1132"/>
    </row>
    <row r="472" ht="15.75" customHeight="1">
      <c r="E472" s="259"/>
      <c r="J472" s="252"/>
      <c r="K472" s="252"/>
      <c r="L472" s="1132"/>
      <c r="M472" s="1132"/>
      <c r="N472" s="1132"/>
      <c r="O472" s="1132"/>
      <c r="P472" s="1132"/>
      <c r="Q472" s="1132"/>
    </row>
    <row r="473" ht="15.75" customHeight="1">
      <c r="E473" s="259"/>
      <c r="J473" s="252"/>
      <c r="K473" s="252"/>
      <c r="L473" s="1132"/>
      <c r="M473" s="1132"/>
      <c r="N473" s="1132"/>
      <c r="O473" s="1132"/>
      <c r="P473" s="1132"/>
      <c r="Q473" s="1132"/>
    </row>
    <row r="474" ht="15.75" customHeight="1">
      <c r="E474" s="259"/>
      <c r="J474" s="252"/>
      <c r="K474" s="252"/>
      <c r="L474" s="1132"/>
      <c r="M474" s="1132"/>
      <c r="N474" s="1132"/>
      <c r="O474" s="1132"/>
      <c r="P474" s="1132"/>
      <c r="Q474" s="1132"/>
    </row>
    <row r="475" ht="15.75" customHeight="1">
      <c r="E475" s="259"/>
      <c r="J475" s="252"/>
      <c r="K475" s="252"/>
      <c r="L475" s="1132"/>
      <c r="M475" s="1132"/>
      <c r="N475" s="1132"/>
      <c r="O475" s="1132"/>
      <c r="P475" s="1132"/>
      <c r="Q475" s="1132"/>
    </row>
    <row r="476" ht="15.75" customHeight="1">
      <c r="E476" s="259"/>
      <c r="J476" s="252"/>
      <c r="K476" s="252"/>
      <c r="L476" s="1132"/>
      <c r="M476" s="1132"/>
      <c r="N476" s="1132"/>
      <c r="O476" s="1132"/>
      <c r="P476" s="1132"/>
      <c r="Q476" s="1132"/>
    </row>
    <row r="477" ht="15.75" customHeight="1">
      <c r="E477" s="259"/>
      <c r="J477" s="252"/>
      <c r="K477" s="252"/>
      <c r="L477" s="1132"/>
      <c r="M477" s="1132"/>
      <c r="N477" s="1132"/>
      <c r="O477" s="1132"/>
      <c r="P477" s="1132"/>
      <c r="Q477" s="1132"/>
    </row>
    <row r="478" ht="15.75" customHeight="1">
      <c r="E478" s="259"/>
      <c r="J478" s="252"/>
      <c r="K478" s="252"/>
      <c r="L478" s="1132"/>
      <c r="M478" s="1132"/>
      <c r="N478" s="1132"/>
      <c r="O478" s="1132"/>
      <c r="P478" s="1132"/>
      <c r="Q478" s="1132"/>
    </row>
    <row r="479" ht="15.75" customHeight="1">
      <c r="E479" s="259"/>
      <c r="J479" s="252"/>
      <c r="K479" s="252"/>
      <c r="L479" s="1132"/>
      <c r="M479" s="1132"/>
      <c r="N479" s="1132"/>
      <c r="O479" s="1132"/>
      <c r="P479" s="1132"/>
      <c r="Q479" s="1132"/>
    </row>
    <row r="480" ht="15.75" customHeight="1">
      <c r="E480" s="259"/>
      <c r="J480" s="252"/>
      <c r="K480" s="252"/>
      <c r="L480" s="1132"/>
      <c r="M480" s="1132"/>
      <c r="N480" s="1132"/>
      <c r="O480" s="1132"/>
      <c r="P480" s="1132"/>
      <c r="Q480" s="1132"/>
    </row>
    <row r="481" ht="15.75" customHeight="1">
      <c r="E481" s="259"/>
      <c r="J481" s="252"/>
      <c r="K481" s="252"/>
      <c r="L481" s="1132"/>
      <c r="M481" s="1132"/>
      <c r="N481" s="1132"/>
      <c r="O481" s="1132"/>
      <c r="P481" s="1132"/>
      <c r="Q481" s="1132"/>
    </row>
    <row r="482" ht="15.75" customHeight="1">
      <c r="E482" s="259"/>
      <c r="J482" s="252"/>
      <c r="K482" s="252"/>
      <c r="L482" s="1132"/>
      <c r="M482" s="1132"/>
      <c r="N482" s="1132"/>
      <c r="O482" s="1132"/>
      <c r="P482" s="1132"/>
      <c r="Q482" s="1132"/>
    </row>
    <row r="483" ht="15.75" customHeight="1">
      <c r="E483" s="259"/>
      <c r="J483" s="252"/>
      <c r="K483" s="252"/>
      <c r="L483" s="1132"/>
      <c r="M483" s="1132"/>
      <c r="N483" s="1132"/>
      <c r="O483" s="1132"/>
      <c r="P483" s="1132"/>
      <c r="Q483" s="1132"/>
    </row>
    <row r="484" ht="15.75" customHeight="1">
      <c r="E484" s="259"/>
      <c r="J484" s="252"/>
      <c r="K484" s="252"/>
      <c r="L484" s="1132"/>
      <c r="M484" s="1132"/>
      <c r="N484" s="1132"/>
      <c r="O484" s="1132"/>
      <c r="P484" s="1132"/>
      <c r="Q484" s="1132"/>
    </row>
    <row r="485" ht="15.75" customHeight="1">
      <c r="E485" s="259"/>
      <c r="J485" s="252"/>
      <c r="K485" s="252"/>
      <c r="L485" s="1132"/>
      <c r="M485" s="1132"/>
      <c r="N485" s="1132"/>
      <c r="O485" s="1132"/>
      <c r="P485" s="1132"/>
      <c r="Q485" s="1132"/>
    </row>
    <row r="486" ht="15.75" customHeight="1">
      <c r="E486" s="259"/>
      <c r="J486" s="252"/>
      <c r="K486" s="252"/>
      <c r="L486" s="1132"/>
      <c r="M486" s="1132"/>
      <c r="N486" s="1132"/>
      <c r="O486" s="1132"/>
      <c r="P486" s="1132"/>
      <c r="Q486" s="1132"/>
    </row>
    <row r="487" ht="15.75" customHeight="1">
      <c r="E487" s="259"/>
      <c r="J487" s="252"/>
      <c r="K487" s="252"/>
      <c r="L487" s="1132"/>
      <c r="M487" s="1132"/>
      <c r="N487" s="1132"/>
      <c r="O487" s="1132"/>
      <c r="P487" s="1132"/>
      <c r="Q487" s="1132"/>
    </row>
    <row r="488" ht="15.75" customHeight="1">
      <c r="E488" s="259"/>
      <c r="J488" s="252"/>
      <c r="K488" s="252"/>
      <c r="L488" s="1132"/>
      <c r="M488" s="1132"/>
      <c r="N488" s="1132"/>
      <c r="O488" s="1132"/>
      <c r="P488" s="1132"/>
      <c r="Q488" s="1132"/>
    </row>
    <row r="489" ht="15.75" customHeight="1">
      <c r="E489" s="259"/>
      <c r="J489" s="252"/>
      <c r="K489" s="252"/>
      <c r="L489" s="1132"/>
      <c r="M489" s="1132"/>
      <c r="N489" s="1132"/>
      <c r="O489" s="1132"/>
      <c r="P489" s="1132"/>
      <c r="Q489" s="1132"/>
    </row>
    <row r="490" ht="15.75" customHeight="1">
      <c r="E490" s="259"/>
      <c r="J490" s="252"/>
      <c r="K490" s="252"/>
      <c r="L490" s="1132"/>
      <c r="M490" s="1132"/>
      <c r="N490" s="1132"/>
      <c r="O490" s="1132"/>
      <c r="P490" s="1132"/>
      <c r="Q490" s="1132"/>
    </row>
    <row r="491" ht="15.75" customHeight="1">
      <c r="E491" s="259"/>
      <c r="J491" s="252"/>
      <c r="K491" s="252"/>
      <c r="L491" s="1132"/>
      <c r="M491" s="1132"/>
      <c r="N491" s="1132"/>
      <c r="O491" s="1132"/>
      <c r="P491" s="1132"/>
      <c r="Q491" s="1132"/>
    </row>
    <row r="492" ht="15.75" customHeight="1">
      <c r="E492" s="259"/>
      <c r="J492" s="252"/>
      <c r="K492" s="252"/>
      <c r="L492" s="1132"/>
      <c r="M492" s="1132"/>
      <c r="N492" s="1132"/>
      <c r="O492" s="1132"/>
      <c r="P492" s="1132"/>
      <c r="Q492" s="1132"/>
    </row>
    <row r="493" ht="15.75" customHeight="1">
      <c r="E493" s="259"/>
      <c r="J493" s="252"/>
      <c r="K493" s="252"/>
      <c r="L493" s="1132"/>
      <c r="M493" s="1132"/>
      <c r="N493" s="1132"/>
      <c r="O493" s="1132"/>
      <c r="P493" s="1132"/>
      <c r="Q493" s="1132"/>
    </row>
    <row r="494" ht="15.75" customHeight="1">
      <c r="E494" s="259"/>
      <c r="J494" s="252"/>
      <c r="K494" s="252"/>
      <c r="L494" s="1132"/>
      <c r="M494" s="1132"/>
      <c r="N494" s="1132"/>
      <c r="O494" s="1132"/>
      <c r="P494" s="1132"/>
      <c r="Q494" s="1132"/>
    </row>
    <row r="495" ht="15.75" customHeight="1">
      <c r="E495" s="259"/>
      <c r="J495" s="252"/>
      <c r="K495" s="252"/>
      <c r="L495" s="1132"/>
      <c r="M495" s="1132"/>
      <c r="N495" s="1132"/>
      <c r="O495" s="1132"/>
      <c r="P495" s="1132"/>
      <c r="Q495" s="1132"/>
    </row>
    <row r="496" ht="15.75" customHeight="1">
      <c r="E496" s="259"/>
      <c r="J496" s="252"/>
      <c r="K496" s="252"/>
      <c r="L496" s="1132"/>
      <c r="M496" s="1132"/>
      <c r="N496" s="1132"/>
      <c r="O496" s="1132"/>
      <c r="P496" s="1132"/>
      <c r="Q496" s="1132"/>
    </row>
    <row r="497" ht="15.75" customHeight="1">
      <c r="E497" s="259"/>
      <c r="J497" s="252"/>
      <c r="K497" s="252"/>
      <c r="L497" s="1132"/>
      <c r="M497" s="1132"/>
      <c r="N497" s="1132"/>
      <c r="O497" s="1132"/>
      <c r="P497" s="1132"/>
      <c r="Q497" s="1132"/>
    </row>
    <row r="498" ht="15.75" customHeight="1">
      <c r="E498" s="259"/>
      <c r="J498" s="252"/>
      <c r="K498" s="252"/>
      <c r="L498" s="1132"/>
      <c r="M498" s="1132"/>
      <c r="N498" s="1132"/>
      <c r="O498" s="1132"/>
      <c r="P498" s="1132"/>
      <c r="Q498" s="1132"/>
    </row>
    <row r="499" ht="15.75" customHeight="1">
      <c r="E499" s="259"/>
      <c r="J499" s="252"/>
      <c r="K499" s="252"/>
      <c r="L499" s="1132"/>
      <c r="M499" s="1132"/>
      <c r="N499" s="1132"/>
      <c r="O499" s="1132"/>
      <c r="P499" s="1132"/>
      <c r="Q499" s="1132"/>
    </row>
    <row r="500" ht="15.75" customHeight="1">
      <c r="E500" s="259"/>
      <c r="J500" s="252"/>
      <c r="K500" s="252"/>
      <c r="L500" s="1132"/>
      <c r="M500" s="1132"/>
      <c r="N500" s="1132"/>
      <c r="O500" s="1132"/>
      <c r="P500" s="1132"/>
      <c r="Q500" s="1132"/>
    </row>
    <row r="501" ht="15.75" customHeight="1">
      <c r="E501" s="259"/>
      <c r="J501" s="252"/>
      <c r="K501" s="252"/>
      <c r="L501" s="1132"/>
      <c r="M501" s="1132"/>
      <c r="N501" s="1132"/>
      <c r="O501" s="1132"/>
      <c r="P501" s="1132"/>
      <c r="Q501" s="1132"/>
    </row>
    <row r="502" ht="15.75" customHeight="1">
      <c r="E502" s="259"/>
      <c r="J502" s="252"/>
      <c r="K502" s="252"/>
      <c r="L502" s="1132"/>
      <c r="M502" s="1132"/>
      <c r="N502" s="1132"/>
      <c r="O502" s="1132"/>
      <c r="P502" s="1132"/>
      <c r="Q502" s="1132"/>
    </row>
    <row r="503" ht="15.75" customHeight="1">
      <c r="E503" s="259"/>
      <c r="J503" s="252"/>
      <c r="K503" s="252"/>
      <c r="L503" s="1132"/>
      <c r="M503" s="1132"/>
      <c r="N503" s="1132"/>
      <c r="O503" s="1132"/>
      <c r="P503" s="1132"/>
      <c r="Q503" s="1132"/>
    </row>
    <row r="504" ht="15.75" customHeight="1">
      <c r="E504" s="259"/>
      <c r="J504" s="252"/>
      <c r="K504" s="252"/>
      <c r="L504" s="1132"/>
      <c r="M504" s="1132"/>
      <c r="N504" s="1132"/>
      <c r="O504" s="1132"/>
      <c r="P504" s="1132"/>
      <c r="Q504" s="1132"/>
    </row>
    <row r="505" ht="15.75" customHeight="1">
      <c r="E505" s="259"/>
      <c r="J505" s="252"/>
      <c r="K505" s="252"/>
      <c r="L505" s="1132"/>
      <c r="M505" s="1132"/>
      <c r="N505" s="1132"/>
      <c r="O505" s="1132"/>
      <c r="P505" s="1132"/>
      <c r="Q505" s="1132"/>
    </row>
    <row r="506" ht="15.75" customHeight="1">
      <c r="E506" s="259"/>
      <c r="J506" s="252"/>
      <c r="K506" s="252"/>
      <c r="L506" s="1132"/>
      <c r="M506" s="1132"/>
      <c r="N506" s="1132"/>
      <c r="O506" s="1132"/>
      <c r="P506" s="1132"/>
      <c r="Q506" s="1132"/>
    </row>
    <row r="507" ht="15.75" customHeight="1">
      <c r="E507" s="259"/>
      <c r="J507" s="252"/>
      <c r="K507" s="252"/>
      <c r="L507" s="1132"/>
      <c r="M507" s="1132"/>
      <c r="N507" s="1132"/>
      <c r="O507" s="1132"/>
      <c r="P507" s="1132"/>
      <c r="Q507" s="1132"/>
    </row>
    <row r="508" ht="15.75" customHeight="1">
      <c r="E508" s="259"/>
      <c r="J508" s="252"/>
      <c r="K508" s="252"/>
      <c r="L508" s="1132"/>
      <c r="M508" s="1132"/>
      <c r="N508" s="1132"/>
      <c r="O508" s="1132"/>
      <c r="P508" s="1132"/>
      <c r="Q508" s="1132"/>
    </row>
    <row r="509" ht="15.75" customHeight="1">
      <c r="E509" s="259"/>
      <c r="J509" s="252"/>
      <c r="K509" s="252"/>
      <c r="L509" s="1132"/>
      <c r="M509" s="1132"/>
      <c r="N509" s="1132"/>
      <c r="O509" s="1132"/>
      <c r="P509" s="1132"/>
      <c r="Q509" s="1132"/>
    </row>
    <row r="510" ht="15.75" customHeight="1">
      <c r="E510" s="259"/>
      <c r="J510" s="252"/>
      <c r="K510" s="252"/>
      <c r="L510" s="1132"/>
      <c r="M510" s="1132"/>
      <c r="N510" s="1132"/>
      <c r="O510" s="1132"/>
      <c r="P510" s="1132"/>
      <c r="Q510" s="1132"/>
    </row>
    <row r="511" ht="15.75" customHeight="1">
      <c r="E511" s="259"/>
      <c r="J511" s="252"/>
      <c r="K511" s="252"/>
      <c r="L511" s="1132"/>
      <c r="M511" s="1132"/>
      <c r="N511" s="1132"/>
      <c r="O511" s="1132"/>
      <c r="P511" s="1132"/>
      <c r="Q511" s="1132"/>
    </row>
    <row r="512" ht="15.75" customHeight="1">
      <c r="E512" s="259"/>
      <c r="J512" s="252"/>
      <c r="K512" s="252"/>
      <c r="L512" s="1132"/>
      <c r="M512" s="1132"/>
      <c r="N512" s="1132"/>
      <c r="O512" s="1132"/>
      <c r="P512" s="1132"/>
      <c r="Q512" s="1132"/>
    </row>
    <row r="513" ht="15.75" customHeight="1">
      <c r="E513" s="259"/>
      <c r="J513" s="252"/>
      <c r="K513" s="252"/>
      <c r="L513" s="1132"/>
      <c r="M513" s="1132"/>
      <c r="N513" s="1132"/>
      <c r="O513" s="1132"/>
      <c r="P513" s="1132"/>
      <c r="Q513" s="1132"/>
    </row>
    <row r="514" ht="15.75" customHeight="1">
      <c r="E514" s="259"/>
      <c r="J514" s="252"/>
      <c r="K514" s="252"/>
      <c r="L514" s="1132"/>
      <c r="M514" s="1132"/>
      <c r="N514" s="1132"/>
      <c r="O514" s="1132"/>
      <c r="P514" s="1132"/>
      <c r="Q514" s="1132"/>
    </row>
    <row r="515" ht="15.75" customHeight="1">
      <c r="E515" s="259"/>
      <c r="J515" s="252"/>
      <c r="K515" s="252"/>
      <c r="L515" s="1132"/>
      <c r="M515" s="1132"/>
      <c r="N515" s="1132"/>
      <c r="O515" s="1132"/>
      <c r="P515" s="1132"/>
      <c r="Q515" s="1132"/>
    </row>
    <row r="516" ht="15.75" customHeight="1">
      <c r="E516" s="259"/>
      <c r="J516" s="252"/>
      <c r="K516" s="252"/>
      <c r="L516" s="1132"/>
      <c r="M516" s="1132"/>
      <c r="N516" s="1132"/>
      <c r="O516" s="1132"/>
      <c r="P516" s="1132"/>
      <c r="Q516" s="1132"/>
    </row>
    <row r="517" ht="15.75" customHeight="1">
      <c r="E517" s="259"/>
      <c r="J517" s="252"/>
      <c r="K517" s="252"/>
      <c r="L517" s="1132"/>
      <c r="M517" s="1132"/>
      <c r="N517" s="1132"/>
      <c r="O517" s="1132"/>
      <c r="P517" s="1132"/>
      <c r="Q517" s="1132"/>
    </row>
    <row r="518" ht="15.75" customHeight="1">
      <c r="E518" s="259"/>
      <c r="J518" s="252"/>
      <c r="K518" s="252"/>
      <c r="L518" s="1132"/>
      <c r="M518" s="1132"/>
      <c r="N518" s="1132"/>
      <c r="O518" s="1132"/>
      <c r="P518" s="1132"/>
      <c r="Q518" s="1132"/>
    </row>
    <row r="519" ht="15.75" customHeight="1">
      <c r="E519" s="259"/>
      <c r="J519" s="252"/>
      <c r="K519" s="252"/>
      <c r="L519" s="1132"/>
      <c r="M519" s="1132"/>
      <c r="N519" s="1132"/>
      <c r="O519" s="1132"/>
      <c r="P519" s="1132"/>
      <c r="Q519" s="1132"/>
    </row>
    <row r="520" ht="15.75" customHeight="1">
      <c r="E520" s="259"/>
      <c r="J520" s="252"/>
      <c r="K520" s="252"/>
      <c r="L520" s="1132"/>
      <c r="M520" s="1132"/>
      <c r="N520" s="1132"/>
      <c r="O520" s="1132"/>
      <c r="P520" s="1132"/>
      <c r="Q520" s="1132"/>
    </row>
    <row r="521" ht="15.75" customHeight="1">
      <c r="E521" s="259"/>
      <c r="J521" s="252"/>
      <c r="K521" s="252"/>
      <c r="L521" s="1132"/>
      <c r="M521" s="1132"/>
      <c r="N521" s="1132"/>
      <c r="O521" s="1132"/>
      <c r="P521" s="1132"/>
      <c r="Q521" s="1132"/>
    </row>
    <row r="522" ht="15.75" customHeight="1">
      <c r="E522" s="259"/>
      <c r="J522" s="252"/>
      <c r="K522" s="252"/>
      <c r="L522" s="1132"/>
      <c r="M522" s="1132"/>
      <c r="N522" s="1132"/>
      <c r="O522" s="1132"/>
      <c r="P522" s="1132"/>
      <c r="Q522" s="1132"/>
    </row>
    <row r="523" ht="15.75" customHeight="1">
      <c r="E523" s="259"/>
      <c r="J523" s="252"/>
      <c r="K523" s="252"/>
      <c r="L523" s="1132"/>
      <c r="M523" s="1132"/>
      <c r="N523" s="1132"/>
      <c r="O523" s="1132"/>
      <c r="P523" s="1132"/>
      <c r="Q523" s="1132"/>
    </row>
    <row r="524" ht="15.75" customHeight="1">
      <c r="E524" s="259"/>
      <c r="J524" s="252"/>
      <c r="K524" s="252"/>
      <c r="L524" s="1132"/>
      <c r="M524" s="1132"/>
      <c r="N524" s="1132"/>
      <c r="O524" s="1132"/>
      <c r="P524" s="1132"/>
      <c r="Q524" s="1132"/>
    </row>
    <row r="525" ht="15.75" customHeight="1">
      <c r="E525" s="259"/>
      <c r="J525" s="252"/>
      <c r="K525" s="252"/>
      <c r="L525" s="1132"/>
      <c r="M525" s="1132"/>
      <c r="N525" s="1132"/>
      <c r="O525" s="1132"/>
      <c r="P525" s="1132"/>
      <c r="Q525" s="1132"/>
    </row>
    <row r="526" ht="15.75" customHeight="1">
      <c r="E526" s="259"/>
      <c r="J526" s="252"/>
      <c r="K526" s="252"/>
      <c r="L526" s="1132"/>
      <c r="M526" s="1132"/>
      <c r="N526" s="1132"/>
      <c r="O526" s="1132"/>
      <c r="P526" s="1132"/>
      <c r="Q526" s="1132"/>
    </row>
    <row r="527" ht="15.75" customHeight="1">
      <c r="E527" s="259"/>
      <c r="J527" s="252"/>
      <c r="K527" s="252"/>
      <c r="L527" s="1132"/>
      <c r="M527" s="1132"/>
      <c r="N527" s="1132"/>
      <c r="O527" s="1132"/>
      <c r="P527" s="1132"/>
      <c r="Q527" s="1132"/>
    </row>
    <row r="528" ht="15.75" customHeight="1">
      <c r="E528" s="259"/>
      <c r="J528" s="252"/>
      <c r="K528" s="252"/>
      <c r="L528" s="1132"/>
      <c r="M528" s="1132"/>
      <c r="N528" s="1132"/>
      <c r="O528" s="1132"/>
      <c r="P528" s="1132"/>
      <c r="Q528" s="1132"/>
    </row>
    <row r="529" ht="15.75" customHeight="1">
      <c r="E529" s="259"/>
      <c r="J529" s="252"/>
      <c r="K529" s="252"/>
      <c r="L529" s="1132"/>
      <c r="M529" s="1132"/>
      <c r="N529" s="1132"/>
      <c r="O529" s="1132"/>
      <c r="P529" s="1132"/>
      <c r="Q529" s="1132"/>
    </row>
    <row r="530" ht="15.75" customHeight="1">
      <c r="E530" s="259"/>
      <c r="J530" s="252"/>
      <c r="K530" s="252"/>
      <c r="L530" s="1132"/>
      <c r="M530" s="1132"/>
      <c r="N530" s="1132"/>
      <c r="O530" s="1132"/>
      <c r="P530" s="1132"/>
      <c r="Q530" s="1132"/>
    </row>
    <row r="531" ht="15.75" customHeight="1">
      <c r="E531" s="259"/>
      <c r="J531" s="252"/>
      <c r="K531" s="252"/>
      <c r="L531" s="1132"/>
      <c r="M531" s="1132"/>
      <c r="N531" s="1132"/>
      <c r="O531" s="1132"/>
      <c r="P531" s="1132"/>
      <c r="Q531" s="1132"/>
    </row>
    <row r="532" ht="15.75" customHeight="1">
      <c r="E532" s="259"/>
      <c r="J532" s="252"/>
      <c r="K532" s="252"/>
      <c r="L532" s="1132"/>
      <c r="M532" s="1132"/>
      <c r="N532" s="1132"/>
      <c r="O532" s="1132"/>
      <c r="P532" s="1132"/>
      <c r="Q532" s="1132"/>
    </row>
    <row r="533" ht="15.75" customHeight="1">
      <c r="E533" s="259"/>
      <c r="J533" s="252"/>
      <c r="K533" s="252"/>
      <c r="L533" s="1132"/>
      <c r="M533" s="1132"/>
      <c r="N533" s="1132"/>
      <c r="O533" s="1132"/>
      <c r="P533" s="1132"/>
      <c r="Q533" s="1132"/>
    </row>
    <row r="534" ht="15.75" customHeight="1">
      <c r="E534" s="259"/>
      <c r="J534" s="252"/>
      <c r="K534" s="252"/>
      <c r="L534" s="1132"/>
      <c r="M534" s="1132"/>
      <c r="N534" s="1132"/>
      <c r="O534" s="1132"/>
      <c r="P534" s="1132"/>
      <c r="Q534" s="1132"/>
    </row>
    <row r="535" ht="15.75" customHeight="1">
      <c r="E535" s="259"/>
      <c r="J535" s="252"/>
      <c r="K535" s="252"/>
      <c r="L535" s="1132"/>
      <c r="M535" s="1132"/>
      <c r="N535" s="1132"/>
      <c r="O535" s="1132"/>
      <c r="P535" s="1132"/>
      <c r="Q535" s="1132"/>
    </row>
    <row r="536" ht="15.75" customHeight="1">
      <c r="E536" s="259"/>
      <c r="J536" s="252"/>
      <c r="K536" s="252"/>
      <c r="L536" s="1132"/>
      <c r="M536" s="1132"/>
      <c r="N536" s="1132"/>
      <c r="O536" s="1132"/>
      <c r="P536" s="1132"/>
      <c r="Q536" s="1132"/>
    </row>
    <row r="537" ht="15.75" customHeight="1">
      <c r="E537" s="259"/>
      <c r="J537" s="252"/>
      <c r="K537" s="252"/>
      <c r="L537" s="1132"/>
      <c r="M537" s="1132"/>
      <c r="N537" s="1132"/>
      <c r="O537" s="1132"/>
      <c r="P537" s="1132"/>
      <c r="Q537" s="1132"/>
    </row>
    <row r="538" ht="15.75" customHeight="1">
      <c r="E538" s="259"/>
      <c r="J538" s="252"/>
      <c r="K538" s="252"/>
      <c r="L538" s="1132"/>
      <c r="M538" s="1132"/>
      <c r="N538" s="1132"/>
      <c r="O538" s="1132"/>
      <c r="P538" s="1132"/>
      <c r="Q538" s="1132"/>
    </row>
    <row r="539" ht="15.75" customHeight="1">
      <c r="E539" s="259"/>
      <c r="J539" s="252"/>
      <c r="K539" s="252"/>
      <c r="L539" s="1132"/>
      <c r="M539" s="1132"/>
      <c r="N539" s="1132"/>
      <c r="O539" s="1132"/>
      <c r="P539" s="1132"/>
      <c r="Q539" s="1132"/>
    </row>
    <row r="540" ht="15.75" customHeight="1">
      <c r="E540" s="259"/>
      <c r="J540" s="252"/>
      <c r="K540" s="252"/>
      <c r="L540" s="1132"/>
      <c r="M540" s="1132"/>
      <c r="N540" s="1132"/>
      <c r="O540" s="1132"/>
      <c r="P540" s="1132"/>
      <c r="Q540" s="1132"/>
    </row>
    <row r="541" ht="15.75" customHeight="1">
      <c r="E541" s="259"/>
      <c r="J541" s="252"/>
      <c r="K541" s="252"/>
      <c r="L541" s="1132"/>
      <c r="M541" s="1132"/>
      <c r="N541" s="1132"/>
      <c r="O541" s="1132"/>
      <c r="P541" s="1132"/>
      <c r="Q541" s="1132"/>
    </row>
    <row r="542" ht="15.75" customHeight="1">
      <c r="E542" s="259"/>
      <c r="J542" s="252"/>
      <c r="K542" s="252"/>
      <c r="L542" s="1132"/>
      <c r="M542" s="1132"/>
      <c r="N542" s="1132"/>
      <c r="O542" s="1132"/>
      <c r="P542" s="1132"/>
      <c r="Q542" s="1132"/>
    </row>
    <row r="543" ht="15.75" customHeight="1">
      <c r="E543" s="259"/>
      <c r="J543" s="252"/>
      <c r="K543" s="252"/>
      <c r="L543" s="1132"/>
      <c r="M543" s="1132"/>
      <c r="N543" s="1132"/>
      <c r="O543" s="1132"/>
      <c r="P543" s="1132"/>
      <c r="Q543" s="1132"/>
    </row>
    <row r="544" ht="15.75" customHeight="1">
      <c r="E544" s="259"/>
      <c r="J544" s="252"/>
      <c r="K544" s="252"/>
      <c r="L544" s="1132"/>
      <c r="M544" s="1132"/>
      <c r="N544" s="1132"/>
      <c r="O544" s="1132"/>
      <c r="P544" s="1132"/>
      <c r="Q544" s="1132"/>
    </row>
    <row r="545" ht="15.75" customHeight="1">
      <c r="E545" s="259"/>
      <c r="J545" s="252"/>
      <c r="K545" s="252"/>
      <c r="L545" s="1132"/>
      <c r="M545" s="1132"/>
      <c r="N545" s="1132"/>
      <c r="O545" s="1132"/>
      <c r="P545" s="1132"/>
      <c r="Q545" s="1132"/>
    </row>
    <row r="546" ht="15.75" customHeight="1">
      <c r="E546" s="259"/>
      <c r="J546" s="252"/>
      <c r="K546" s="252"/>
      <c r="L546" s="1132"/>
      <c r="M546" s="1132"/>
      <c r="N546" s="1132"/>
      <c r="O546" s="1132"/>
      <c r="P546" s="1132"/>
      <c r="Q546" s="1132"/>
    </row>
    <row r="547" ht="15.75" customHeight="1">
      <c r="E547" s="259"/>
      <c r="J547" s="252"/>
      <c r="K547" s="252"/>
      <c r="L547" s="1132"/>
      <c r="M547" s="1132"/>
      <c r="N547" s="1132"/>
      <c r="O547" s="1132"/>
      <c r="P547" s="1132"/>
      <c r="Q547" s="1132"/>
    </row>
    <row r="548" ht="15.75" customHeight="1">
      <c r="E548" s="259"/>
      <c r="J548" s="252"/>
      <c r="K548" s="252"/>
      <c r="L548" s="1132"/>
      <c r="M548" s="1132"/>
      <c r="N548" s="1132"/>
      <c r="O548" s="1132"/>
      <c r="P548" s="1132"/>
      <c r="Q548" s="1132"/>
    </row>
    <row r="549" ht="15.75" customHeight="1">
      <c r="E549" s="259"/>
      <c r="J549" s="252"/>
      <c r="K549" s="252"/>
      <c r="L549" s="1132"/>
      <c r="M549" s="1132"/>
      <c r="N549" s="1132"/>
      <c r="O549" s="1132"/>
      <c r="P549" s="1132"/>
      <c r="Q549" s="1132"/>
    </row>
    <row r="550" ht="15.75" customHeight="1">
      <c r="E550" s="259"/>
      <c r="J550" s="252"/>
      <c r="K550" s="252"/>
      <c r="L550" s="1132"/>
      <c r="M550" s="1132"/>
      <c r="N550" s="1132"/>
      <c r="O550" s="1132"/>
      <c r="P550" s="1132"/>
      <c r="Q550" s="1132"/>
    </row>
    <row r="551" ht="15.75" customHeight="1">
      <c r="E551" s="259"/>
      <c r="J551" s="252"/>
      <c r="K551" s="252"/>
      <c r="L551" s="1132"/>
      <c r="M551" s="1132"/>
      <c r="N551" s="1132"/>
      <c r="O551" s="1132"/>
      <c r="P551" s="1132"/>
      <c r="Q551" s="1132"/>
    </row>
    <row r="552" ht="15.75" customHeight="1">
      <c r="E552" s="259"/>
      <c r="J552" s="252"/>
      <c r="K552" s="252"/>
      <c r="L552" s="1132"/>
      <c r="M552" s="1132"/>
      <c r="N552" s="1132"/>
      <c r="O552" s="1132"/>
      <c r="P552" s="1132"/>
      <c r="Q552" s="1132"/>
    </row>
    <row r="553" ht="15.75" customHeight="1">
      <c r="E553" s="259"/>
      <c r="J553" s="252"/>
      <c r="K553" s="252"/>
      <c r="L553" s="1132"/>
      <c r="M553" s="1132"/>
      <c r="N553" s="1132"/>
      <c r="O553" s="1132"/>
      <c r="P553" s="1132"/>
      <c r="Q553" s="1132"/>
    </row>
    <row r="554" ht="15.75" customHeight="1">
      <c r="E554" s="259"/>
      <c r="J554" s="252"/>
      <c r="K554" s="252"/>
      <c r="L554" s="1132"/>
      <c r="M554" s="1132"/>
      <c r="N554" s="1132"/>
      <c r="O554" s="1132"/>
      <c r="P554" s="1132"/>
      <c r="Q554" s="1132"/>
    </row>
    <row r="555" ht="15.75" customHeight="1">
      <c r="E555" s="259"/>
      <c r="J555" s="252"/>
      <c r="K555" s="252"/>
      <c r="L555" s="1132"/>
      <c r="M555" s="1132"/>
      <c r="N555" s="1132"/>
      <c r="O555" s="1132"/>
      <c r="P555" s="1132"/>
      <c r="Q555" s="1132"/>
    </row>
    <row r="556" ht="15.75" customHeight="1">
      <c r="E556" s="259"/>
      <c r="J556" s="252"/>
      <c r="K556" s="252"/>
      <c r="L556" s="1132"/>
      <c r="M556" s="1132"/>
      <c r="N556" s="1132"/>
      <c r="O556" s="1132"/>
      <c r="P556" s="1132"/>
      <c r="Q556" s="1132"/>
    </row>
    <row r="557" ht="15.75" customHeight="1">
      <c r="E557" s="259"/>
      <c r="J557" s="252"/>
      <c r="K557" s="252"/>
      <c r="L557" s="1132"/>
      <c r="M557" s="1132"/>
      <c r="N557" s="1132"/>
      <c r="O557" s="1132"/>
      <c r="P557" s="1132"/>
      <c r="Q557" s="1132"/>
    </row>
    <row r="558" ht="15.75" customHeight="1">
      <c r="E558" s="259"/>
      <c r="J558" s="252"/>
      <c r="K558" s="252"/>
      <c r="L558" s="1132"/>
      <c r="M558" s="1132"/>
      <c r="N558" s="1132"/>
      <c r="O558" s="1132"/>
      <c r="P558" s="1132"/>
      <c r="Q558" s="1132"/>
    </row>
    <row r="559" ht="15.75" customHeight="1">
      <c r="E559" s="259"/>
      <c r="J559" s="252"/>
      <c r="K559" s="252"/>
      <c r="L559" s="1132"/>
      <c r="M559" s="1132"/>
      <c r="N559" s="1132"/>
      <c r="O559" s="1132"/>
      <c r="P559" s="1132"/>
      <c r="Q559" s="1132"/>
    </row>
    <row r="560" ht="15.75" customHeight="1">
      <c r="E560" s="259"/>
      <c r="J560" s="252"/>
      <c r="K560" s="252"/>
      <c r="L560" s="1132"/>
      <c r="M560" s="1132"/>
      <c r="N560" s="1132"/>
      <c r="O560" s="1132"/>
      <c r="P560" s="1132"/>
      <c r="Q560" s="1132"/>
    </row>
    <row r="561" ht="15.75" customHeight="1">
      <c r="E561" s="259"/>
      <c r="J561" s="252"/>
      <c r="K561" s="252"/>
      <c r="L561" s="1132"/>
      <c r="M561" s="1132"/>
      <c r="N561" s="1132"/>
      <c r="O561" s="1132"/>
      <c r="P561" s="1132"/>
      <c r="Q561" s="1132"/>
    </row>
    <row r="562" ht="15.75" customHeight="1">
      <c r="E562" s="259"/>
      <c r="J562" s="252"/>
      <c r="K562" s="252"/>
      <c r="L562" s="1132"/>
      <c r="M562" s="1132"/>
      <c r="N562" s="1132"/>
      <c r="O562" s="1132"/>
      <c r="P562" s="1132"/>
      <c r="Q562" s="1132"/>
    </row>
    <row r="563" ht="15.75" customHeight="1">
      <c r="E563" s="259"/>
      <c r="J563" s="252"/>
      <c r="K563" s="252"/>
      <c r="L563" s="1132"/>
      <c r="M563" s="1132"/>
      <c r="N563" s="1132"/>
      <c r="O563" s="1132"/>
      <c r="P563" s="1132"/>
      <c r="Q563" s="1132"/>
    </row>
    <row r="564" ht="15.75" customHeight="1">
      <c r="E564" s="259"/>
      <c r="J564" s="252"/>
      <c r="K564" s="252"/>
      <c r="L564" s="1132"/>
      <c r="M564" s="1132"/>
      <c r="N564" s="1132"/>
      <c r="O564" s="1132"/>
      <c r="P564" s="1132"/>
      <c r="Q564" s="1132"/>
    </row>
    <row r="565" ht="15.75" customHeight="1">
      <c r="E565" s="259"/>
      <c r="J565" s="252"/>
      <c r="K565" s="252"/>
      <c r="L565" s="1132"/>
      <c r="M565" s="1132"/>
      <c r="N565" s="1132"/>
      <c r="O565" s="1132"/>
      <c r="P565" s="1132"/>
      <c r="Q565" s="1132"/>
    </row>
    <row r="566" ht="15.75" customHeight="1">
      <c r="E566" s="259"/>
      <c r="J566" s="252"/>
      <c r="K566" s="252"/>
      <c r="L566" s="1132"/>
      <c r="M566" s="1132"/>
      <c r="N566" s="1132"/>
      <c r="O566" s="1132"/>
      <c r="P566" s="1132"/>
      <c r="Q566" s="1132"/>
    </row>
    <row r="567" ht="15.75" customHeight="1">
      <c r="E567" s="259"/>
      <c r="J567" s="252"/>
      <c r="K567" s="252"/>
      <c r="L567" s="1132"/>
      <c r="M567" s="1132"/>
      <c r="N567" s="1132"/>
      <c r="O567" s="1132"/>
      <c r="P567" s="1132"/>
      <c r="Q567" s="1132"/>
    </row>
    <row r="568" ht="15.75" customHeight="1">
      <c r="E568" s="259"/>
      <c r="J568" s="252"/>
      <c r="K568" s="252"/>
      <c r="L568" s="1132"/>
      <c r="M568" s="1132"/>
      <c r="N568" s="1132"/>
      <c r="O568" s="1132"/>
      <c r="P568" s="1132"/>
      <c r="Q568" s="1132"/>
    </row>
    <row r="569" ht="15.75" customHeight="1">
      <c r="E569" s="259"/>
      <c r="J569" s="252"/>
      <c r="K569" s="252"/>
      <c r="L569" s="1132"/>
      <c r="M569" s="1132"/>
      <c r="N569" s="1132"/>
      <c r="O569" s="1132"/>
      <c r="P569" s="1132"/>
      <c r="Q569" s="1132"/>
    </row>
    <row r="570" ht="15.75" customHeight="1">
      <c r="E570" s="259"/>
      <c r="J570" s="252"/>
      <c r="K570" s="252"/>
      <c r="L570" s="1132"/>
      <c r="M570" s="1132"/>
      <c r="N570" s="1132"/>
      <c r="O570" s="1132"/>
      <c r="P570" s="1132"/>
      <c r="Q570" s="1132"/>
    </row>
    <row r="571" ht="15.75" customHeight="1">
      <c r="E571" s="259"/>
      <c r="J571" s="252"/>
      <c r="K571" s="252"/>
      <c r="L571" s="1132"/>
      <c r="M571" s="1132"/>
      <c r="N571" s="1132"/>
      <c r="O571" s="1132"/>
      <c r="P571" s="1132"/>
      <c r="Q571" s="1132"/>
    </row>
    <row r="572" ht="15.75" customHeight="1">
      <c r="E572" s="259"/>
      <c r="J572" s="252"/>
      <c r="K572" s="252"/>
      <c r="L572" s="1132"/>
      <c r="M572" s="1132"/>
      <c r="N572" s="1132"/>
      <c r="O572" s="1132"/>
      <c r="P572" s="1132"/>
      <c r="Q572" s="1132"/>
    </row>
    <row r="573" ht="15.75" customHeight="1">
      <c r="E573" s="259"/>
      <c r="J573" s="252"/>
      <c r="K573" s="252"/>
      <c r="L573" s="1132"/>
      <c r="M573" s="1132"/>
      <c r="N573" s="1132"/>
      <c r="O573" s="1132"/>
      <c r="P573" s="1132"/>
      <c r="Q573" s="1132"/>
    </row>
    <row r="574" ht="15.75" customHeight="1">
      <c r="E574" s="259"/>
      <c r="J574" s="252"/>
      <c r="K574" s="252"/>
      <c r="L574" s="1132"/>
      <c r="M574" s="1132"/>
      <c r="N574" s="1132"/>
      <c r="O574" s="1132"/>
      <c r="P574" s="1132"/>
      <c r="Q574" s="1132"/>
    </row>
    <row r="575" ht="15.75" customHeight="1">
      <c r="E575" s="259"/>
      <c r="J575" s="252"/>
      <c r="K575" s="252"/>
      <c r="L575" s="1132"/>
      <c r="M575" s="1132"/>
      <c r="N575" s="1132"/>
      <c r="O575" s="1132"/>
      <c r="P575" s="1132"/>
      <c r="Q575" s="1132"/>
    </row>
    <row r="576" ht="15.75" customHeight="1">
      <c r="E576" s="259"/>
      <c r="J576" s="252"/>
      <c r="K576" s="252"/>
      <c r="L576" s="1132"/>
      <c r="M576" s="1132"/>
      <c r="N576" s="1132"/>
      <c r="O576" s="1132"/>
      <c r="P576" s="1132"/>
      <c r="Q576" s="1132"/>
    </row>
    <row r="577" ht="15.75" customHeight="1">
      <c r="E577" s="259"/>
      <c r="J577" s="252"/>
      <c r="K577" s="252"/>
      <c r="L577" s="1132"/>
      <c r="M577" s="1132"/>
      <c r="N577" s="1132"/>
      <c r="O577" s="1132"/>
      <c r="P577" s="1132"/>
      <c r="Q577" s="1132"/>
    </row>
    <row r="578" ht="15.75" customHeight="1">
      <c r="E578" s="259"/>
      <c r="J578" s="252"/>
      <c r="K578" s="252"/>
      <c r="L578" s="1132"/>
      <c r="M578" s="1132"/>
      <c r="N578" s="1132"/>
      <c r="O578" s="1132"/>
      <c r="P578" s="1132"/>
      <c r="Q578" s="1132"/>
    </row>
    <row r="579" ht="15.75" customHeight="1">
      <c r="E579" s="259"/>
      <c r="J579" s="252"/>
      <c r="K579" s="252"/>
      <c r="L579" s="1132"/>
      <c r="M579" s="1132"/>
      <c r="N579" s="1132"/>
      <c r="O579" s="1132"/>
      <c r="P579" s="1132"/>
      <c r="Q579" s="1132"/>
    </row>
    <row r="580" ht="15.75" customHeight="1">
      <c r="E580" s="259"/>
      <c r="J580" s="252"/>
      <c r="K580" s="252"/>
      <c r="L580" s="1132"/>
      <c r="M580" s="1132"/>
      <c r="N580" s="1132"/>
      <c r="O580" s="1132"/>
      <c r="P580" s="1132"/>
      <c r="Q580" s="1132"/>
    </row>
    <row r="581" ht="15.75" customHeight="1">
      <c r="E581" s="259"/>
      <c r="J581" s="252"/>
      <c r="K581" s="252"/>
      <c r="L581" s="1132"/>
      <c r="M581" s="1132"/>
      <c r="N581" s="1132"/>
      <c r="O581" s="1132"/>
      <c r="P581" s="1132"/>
      <c r="Q581" s="1132"/>
    </row>
    <row r="582" ht="15.75" customHeight="1">
      <c r="E582" s="259"/>
      <c r="J582" s="252"/>
      <c r="K582" s="252"/>
      <c r="L582" s="1132"/>
      <c r="M582" s="1132"/>
      <c r="N582" s="1132"/>
      <c r="O582" s="1132"/>
      <c r="P582" s="1132"/>
      <c r="Q582" s="1132"/>
    </row>
    <row r="583" ht="15.75" customHeight="1">
      <c r="E583" s="259"/>
      <c r="J583" s="252"/>
      <c r="K583" s="252"/>
      <c r="L583" s="1132"/>
      <c r="M583" s="1132"/>
      <c r="N583" s="1132"/>
      <c r="O583" s="1132"/>
      <c r="P583" s="1132"/>
      <c r="Q583" s="1132"/>
    </row>
    <row r="584" ht="15.75" customHeight="1">
      <c r="E584" s="259"/>
      <c r="J584" s="252"/>
      <c r="K584" s="252"/>
      <c r="L584" s="1132"/>
      <c r="M584" s="1132"/>
      <c r="N584" s="1132"/>
      <c r="O584" s="1132"/>
      <c r="P584" s="1132"/>
      <c r="Q584" s="1132"/>
    </row>
    <row r="585" ht="15.75" customHeight="1">
      <c r="E585" s="259"/>
      <c r="J585" s="252"/>
      <c r="K585" s="252"/>
      <c r="L585" s="1132"/>
      <c r="M585" s="1132"/>
      <c r="N585" s="1132"/>
      <c r="O585" s="1132"/>
      <c r="P585" s="1132"/>
      <c r="Q585" s="1132"/>
    </row>
    <row r="586" ht="15.75" customHeight="1">
      <c r="E586" s="259"/>
      <c r="J586" s="252"/>
      <c r="K586" s="252"/>
      <c r="L586" s="1132"/>
      <c r="M586" s="1132"/>
      <c r="N586" s="1132"/>
      <c r="O586" s="1132"/>
      <c r="P586" s="1132"/>
      <c r="Q586" s="1132"/>
    </row>
    <row r="587" ht="15.75" customHeight="1">
      <c r="E587" s="259"/>
      <c r="J587" s="252"/>
      <c r="K587" s="252"/>
      <c r="L587" s="1132"/>
      <c r="M587" s="1132"/>
      <c r="N587" s="1132"/>
      <c r="O587" s="1132"/>
      <c r="P587" s="1132"/>
      <c r="Q587" s="1132"/>
    </row>
    <row r="588" ht="15.75" customHeight="1">
      <c r="E588" s="259"/>
      <c r="J588" s="252"/>
      <c r="K588" s="252"/>
      <c r="L588" s="1132"/>
      <c r="M588" s="1132"/>
      <c r="N588" s="1132"/>
      <c r="O588" s="1132"/>
      <c r="P588" s="1132"/>
      <c r="Q588" s="1132"/>
    </row>
    <row r="589" ht="15.75" customHeight="1">
      <c r="E589" s="259"/>
      <c r="J589" s="252"/>
      <c r="K589" s="252"/>
      <c r="L589" s="1132"/>
      <c r="M589" s="1132"/>
      <c r="N589" s="1132"/>
      <c r="O589" s="1132"/>
      <c r="P589" s="1132"/>
      <c r="Q589" s="1132"/>
    </row>
    <row r="590" ht="15.75" customHeight="1">
      <c r="E590" s="259"/>
      <c r="J590" s="252"/>
      <c r="K590" s="252"/>
      <c r="L590" s="1132"/>
      <c r="M590" s="1132"/>
      <c r="N590" s="1132"/>
      <c r="O590" s="1132"/>
      <c r="P590" s="1132"/>
      <c r="Q590" s="1132"/>
    </row>
    <row r="591" ht="15.75" customHeight="1">
      <c r="E591" s="259"/>
      <c r="J591" s="252"/>
      <c r="K591" s="252"/>
      <c r="L591" s="1132"/>
      <c r="M591" s="1132"/>
      <c r="N591" s="1132"/>
      <c r="O591" s="1132"/>
      <c r="P591" s="1132"/>
      <c r="Q591" s="1132"/>
    </row>
    <row r="592" ht="15.75" customHeight="1">
      <c r="E592" s="259"/>
      <c r="J592" s="252"/>
      <c r="K592" s="252"/>
      <c r="L592" s="1132"/>
      <c r="M592" s="1132"/>
      <c r="N592" s="1132"/>
      <c r="O592" s="1132"/>
      <c r="P592" s="1132"/>
      <c r="Q592" s="1132"/>
    </row>
    <row r="593" ht="15.75" customHeight="1">
      <c r="E593" s="259"/>
      <c r="J593" s="252"/>
      <c r="K593" s="252"/>
      <c r="L593" s="1132"/>
      <c r="M593" s="1132"/>
      <c r="N593" s="1132"/>
      <c r="O593" s="1132"/>
      <c r="P593" s="1132"/>
      <c r="Q593" s="1132"/>
    </row>
    <row r="594" ht="15.75" customHeight="1">
      <c r="E594" s="259"/>
      <c r="J594" s="252"/>
      <c r="K594" s="252"/>
      <c r="L594" s="1132"/>
      <c r="M594" s="1132"/>
      <c r="N594" s="1132"/>
      <c r="O594" s="1132"/>
      <c r="P594" s="1132"/>
      <c r="Q594" s="1132"/>
    </row>
    <row r="595" ht="15.75" customHeight="1">
      <c r="E595" s="259"/>
      <c r="J595" s="252"/>
      <c r="K595" s="252"/>
      <c r="L595" s="1132"/>
      <c r="M595" s="1132"/>
      <c r="N595" s="1132"/>
      <c r="O595" s="1132"/>
      <c r="P595" s="1132"/>
      <c r="Q595" s="1132"/>
    </row>
    <row r="596" ht="15.75" customHeight="1">
      <c r="E596" s="259"/>
      <c r="J596" s="252"/>
      <c r="K596" s="252"/>
      <c r="L596" s="1132"/>
      <c r="M596" s="1132"/>
      <c r="N596" s="1132"/>
      <c r="O596" s="1132"/>
      <c r="P596" s="1132"/>
      <c r="Q596" s="1132"/>
    </row>
    <row r="597" ht="15.75" customHeight="1">
      <c r="E597" s="259"/>
      <c r="J597" s="252"/>
      <c r="K597" s="252"/>
      <c r="L597" s="1132"/>
      <c r="M597" s="1132"/>
      <c r="N597" s="1132"/>
      <c r="O597" s="1132"/>
      <c r="P597" s="1132"/>
      <c r="Q597" s="1132"/>
    </row>
    <row r="598" ht="15.75" customHeight="1">
      <c r="E598" s="259"/>
      <c r="J598" s="252"/>
      <c r="K598" s="252"/>
      <c r="L598" s="1132"/>
      <c r="M598" s="1132"/>
      <c r="N598" s="1132"/>
      <c r="O598" s="1132"/>
      <c r="P598" s="1132"/>
      <c r="Q598" s="1132"/>
    </row>
    <row r="599" ht="15.75" customHeight="1">
      <c r="E599" s="259"/>
      <c r="J599" s="252"/>
      <c r="K599" s="252"/>
      <c r="L599" s="1132"/>
      <c r="M599" s="1132"/>
      <c r="N599" s="1132"/>
      <c r="O599" s="1132"/>
      <c r="P599" s="1132"/>
      <c r="Q599" s="1132"/>
    </row>
    <row r="600" ht="15.75" customHeight="1">
      <c r="E600" s="259"/>
      <c r="J600" s="252"/>
      <c r="K600" s="252"/>
      <c r="L600" s="1132"/>
      <c r="M600" s="1132"/>
      <c r="N600" s="1132"/>
      <c r="O600" s="1132"/>
      <c r="P600" s="1132"/>
      <c r="Q600" s="1132"/>
    </row>
    <row r="601" ht="15.75" customHeight="1">
      <c r="E601" s="259"/>
      <c r="J601" s="252"/>
      <c r="K601" s="252"/>
      <c r="L601" s="1132"/>
      <c r="M601" s="1132"/>
      <c r="N601" s="1132"/>
      <c r="O601" s="1132"/>
      <c r="P601" s="1132"/>
      <c r="Q601" s="1132"/>
    </row>
    <row r="602" ht="15.75" customHeight="1">
      <c r="E602" s="259"/>
      <c r="J602" s="252"/>
      <c r="K602" s="252"/>
      <c r="L602" s="1132"/>
      <c r="M602" s="1132"/>
      <c r="N602" s="1132"/>
      <c r="O602" s="1132"/>
      <c r="P602" s="1132"/>
      <c r="Q602" s="1132"/>
    </row>
    <row r="603" ht="15.75" customHeight="1">
      <c r="E603" s="259"/>
      <c r="J603" s="252"/>
      <c r="K603" s="252"/>
      <c r="L603" s="1132"/>
      <c r="M603" s="1132"/>
      <c r="N603" s="1132"/>
      <c r="O603" s="1132"/>
      <c r="P603" s="1132"/>
      <c r="Q603" s="1132"/>
    </row>
    <row r="604" ht="15.75" customHeight="1">
      <c r="E604" s="259"/>
      <c r="J604" s="252"/>
      <c r="K604" s="252"/>
      <c r="L604" s="1132"/>
      <c r="M604" s="1132"/>
      <c r="N604" s="1132"/>
      <c r="O604" s="1132"/>
      <c r="P604" s="1132"/>
      <c r="Q604" s="1132"/>
    </row>
    <row r="605" ht="15.75" customHeight="1">
      <c r="E605" s="259"/>
      <c r="J605" s="252"/>
      <c r="K605" s="252"/>
      <c r="L605" s="1132"/>
      <c r="M605" s="1132"/>
      <c r="N605" s="1132"/>
      <c r="O605" s="1132"/>
      <c r="P605" s="1132"/>
      <c r="Q605" s="1132"/>
    </row>
    <row r="606" ht="15.75" customHeight="1">
      <c r="E606" s="259"/>
      <c r="J606" s="252"/>
      <c r="K606" s="252"/>
      <c r="L606" s="1132"/>
      <c r="M606" s="1132"/>
      <c r="N606" s="1132"/>
      <c r="O606" s="1132"/>
      <c r="P606" s="1132"/>
      <c r="Q606" s="1132"/>
    </row>
    <row r="607" ht="15.75" customHeight="1">
      <c r="E607" s="259"/>
      <c r="J607" s="252"/>
      <c r="K607" s="252"/>
      <c r="L607" s="1132"/>
      <c r="M607" s="1132"/>
      <c r="N607" s="1132"/>
      <c r="O607" s="1132"/>
      <c r="P607" s="1132"/>
      <c r="Q607" s="1132"/>
    </row>
    <row r="608" ht="15.75" customHeight="1">
      <c r="E608" s="259"/>
      <c r="J608" s="252"/>
      <c r="K608" s="252"/>
      <c r="L608" s="1132"/>
      <c r="M608" s="1132"/>
      <c r="N608" s="1132"/>
      <c r="O608" s="1132"/>
      <c r="P608" s="1132"/>
      <c r="Q608" s="1132"/>
    </row>
    <row r="609" ht="15.75" customHeight="1">
      <c r="E609" s="259"/>
      <c r="J609" s="252"/>
      <c r="K609" s="252"/>
      <c r="L609" s="1132"/>
      <c r="M609" s="1132"/>
      <c r="N609" s="1132"/>
      <c r="O609" s="1132"/>
      <c r="P609" s="1132"/>
      <c r="Q609" s="1132"/>
    </row>
    <row r="610" ht="15.75" customHeight="1">
      <c r="E610" s="259"/>
      <c r="J610" s="252"/>
      <c r="K610" s="252"/>
      <c r="L610" s="1132"/>
      <c r="M610" s="1132"/>
      <c r="N610" s="1132"/>
      <c r="O610" s="1132"/>
      <c r="P610" s="1132"/>
      <c r="Q610" s="1132"/>
    </row>
    <row r="611" ht="15.75" customHeight="1">
      <c r="E611" s="259"/>
      <c r="J611" s="252"/>
      <c r="K611" s="252"/>
      <c r="L611" s="1132"/>
      <c r="M611" s="1132"/>
      <c r="N611" s="1132"/>
      <c r="O611" s="1132"/>
      <c r="P611" s="1132"/>
      <c r="Q611" s="1132"/>
    </row>
    <row r="612" ht="15.75" customHeight="1">
      <c r="E612" s="259"/>
      <c r="J612" s="252"/>
      <c r="K612" s="252"/>
      <c r="L612" s="1132"/>
      <c r="M612" s="1132"/>
      <c r="N612" s="1132"/>
      <c r="O612" s="1132"/>
      <c r="P612" s="1132"/>
      <c r="Q612" s="1132"/>
    </row>
    <row r="613" ht="15.75" customHeight="1">
      <c r="E613" s="259"/>
      <c r="J613" s="252"/>
      <c r="K613" s="252"/>
      <c r="L613" s="1132"/>
      <c r="M613" s="1132"/>
      <c r="N613" s="1132"/>
      <c r="O613" s="1132"/>
      <c r="P613" s="1132"/>
      <c r="Q613" s="1132"/>
    </row>
    <row r="614" ht="15.75" customHeight="1">
      <c r="E614" s="259"/>
      <c r="J614" s="252"/>
      <c r="K614" s="252"/>
      <c r="L614" s="1132"/>
      <c r="M614" s="1132"/>
      <c r="N614" s="1132"/>
      <c r="O614" s="1132"/>
      <c r="P614" s="1132"/>
      <c r="Q614" s="1132"/>
    </row>
    <row r="615" ht="15.75" customHeight="1">
      <c r="E615" s="259"/>
      <c r="J615" s="252"/>
      <c r="K615" s="252"/>
      <c r="L615" s="1132"/>
      <c r="M615" s="1132"/>
      <c r="N615" s="1132"/>
      <c r="O615" s="1132"/>
      <c r="P615" s="1132"/>
      <c r="Q615" s="1132"/>
    </row>
    <row r="616" ht="15.75" customHeight="1">
      <c r="E616" s="259"/>
      <c r="J616" s="252"/>
      <c r="K616" s="252"/>
      <c r="L616" s="1132"/>
      <c r="M616" s="1132"/>
      <c r="N616" s="1132"/>
      <c r="O616" s="1132"/>
      <c r="P616" s="1132"/>
      <c r="Q616" s="1132"/>
    </row>
    <row r="617" ht="15.75" customHeight="1">
      <c r="E617" s="259"/>
      <c r="J617" s="252"/>
      <c r="K617" s="252"/>
      <c r="L617" s="1132"/>
      <c r="M617" s="1132"/>
      <c r="N617" s="1132"/>
      <c r="O617" s="1132"/>
      <c r="P617" s="1132"/>
      <c r="Q617" s="1132"/>
    </row>
    <row r="618" ht="15.75" customHeight="1">
      <c r="E618" s="259"/>
      <c r="J618" s="252"/>
      <c r="K618" s="252"/>
      <c r="L618" s="1132"/>
      <c r="M618" s="1132"/>
      <c r="N618" s="1132"/>
      <c r="O618" s="1132"/>
      <c r="P618" s="1132"/>
      <c r="Q618" s="1132"/>
    </row>
    <row r="619" ht="15.75" customHeight="1">
      <c r="E619" s="259"/>
      <c r="J619" s="252"/>
      <c r="K619" s="252"/>
      <c r="L619" s="1132"/>
      <c r="M619" s="1132"/>
      <c r="N619" s="1132"/>
      <c r="O619" s="1132"/>
      <c r="P619" s="1132"/>
      <c r="Q619" s="1132"/>
    </row>
    <row r="620" ht="15.75" customHeight="1">
      <c r="E620" s="259"/>
      <c r="J620" s="252"/>
      <c r="K620" s="252"/>
      <c r="L620" s="1132"/>
      <c r="M620" s="1132"/>
      <c r="N620" s="1132"/>
      <c r="O620" s="1132"/>
      <c r="P620" s="1132"/>
      <c r="Q620" s="1132"/>
    </row>
    <row r="621" ht="15.75" customHeight="1">
      <c r="E621" s="259"/>
      <c r="J621" s="252"/>
      <c r="K621" s="252"/>
      <c r="L621" s="1132"/>
      <c r="M621" s="1132"/>
      <c r="N621" s="1132"/>
      <c r="O621" s="1132"/>
      <c r="P621" s="1132"/>
      <c r="Q621" s="1132"/>
    </row>
    <row r="622" ht="15.75" customHeight="1">
      <c r="E622" s="259"/>
      <c r="J622" s="252"/>
      <c r="K622" s="252"/>
      <c r="L622" s="1132"/>
      <c r="M622" s="1132"/>
      <c r="N622" s="1132"/>
      <c r="O622" s="1132"/>
      <c r="P622" s="1132"/>
      <c r="Q622" s="1132"/>
    </row>
    <row r="623" ht="15.75" customHeight="1">
      <c r="E623" s="259"/>
      <c r="J623" s="252"/>
      <c r="K623" s="252"/>
      <c r="L623" s="1132"/>
      <c r="M623" s="1132"/>
      <c r="N623" s="1132"/>
      <c r="O623" s="1132"/>
      <c r="P623" s="1132"/>
      <c r="Q623" s="1132"/>
    </row>
    <row r="624" ht="15.75" customHeight="1">
      <c r="E624" s="259"/>
      <c r="J624" s="252"/>
      <c r="K624" s="252"/>
      <c r="L624" s="1132"/>
      <c r="M624" s="1132"/>
      <c r="N624" s="1132"/>
      <c r="O624" s="1132"/>
      <c r="P624" s="1132"/>
      <c r="Q624" s="1132"/>
    </row>
    <row r="625" ht="15.75" customHeight="1">
      <c r="E625" s="259"/>
      <c r="J625" s="252"/>
      <c r="K625" s="252"/>
      <c r="L625" s="1132"/>
      <c r="M625" s="1132"/>
      <c r="N625" s="1132"/>
      <c r="O625" s="1132"/>
      <c r="P625" s="1132"/>
      <c r="Q625" s="1132"/>
    </row>
    <row r="626" ht="15.75" customHeight="1">
      <c r="E626" s="259"/>
      <c r="J626" s="252"/>
      <c r="K626" s="252"/>
      <c r="L626" s="1132"/>
      <c r="M626" s="1132"/>
      <c r="N626" s="1132"/>
      <c r="O626" s="1132"/>
      <c r="P626" s="1132"/>
      <c r="Q626" s="1132"/>
    </row>
    <row r="627" ht="15.75" customHeight="1">
      <c r="E627" s="259"/>
      <c r="J627" s="252"/>
      <c r="K627" s="252"/>
      <c r="L627" s="1132"/>
      <c r="M627" s="1132"/>
      <c r="N627" s="1132"/>
      <c r="O627" s="1132"/>
      <c r="P627" s="1132"/>
      <c r="Q627" s="1132"/>
    </row>
    <row r="628" ht="15.75" customHeight="1">
      <c r="E628" s="259"/>
      <c r="J628" s="252"/>
      <c r="K628" s="252"/>
      <c r="L628" s="1132"/>
      <c r="M628" s="1132"/>
      <c r="N628" s="1132"/>
      <c r="O628" s="1132"/>
      <c r="P628" s="1132"/>
      <c r="Q628" s="1132"/>
    </row>
    <row r="629" ht="15.75" customHeight="1">
      <c r="E629" s="259"/>
      <c r="J629" s="252"/>
      <c r="K629" s="252"/>
      <c r="L629" s="1132"/>
      <c r="M629" s="1132"/>
      <c r="N629" s="1132"/>
      <c r="O629" s="1132"/>
      <c r="P629" s="1132"/>
      <c r="Q629" s="1132"/>
    </row>
    <row r="630" ht="15.75" customHeight="1">
      <c r="E630" s="259"/>
      <c r="J630" s="252"/>
      <c r="K630" s="252"/>
      <c r="L630" s="1132"/>
      <c r="M630" s="1132"/>
      <c r="N630" s="1132"/>
      <c r="O630" s="1132"/>
      <c r="P630" s="1132"/>
      <c r="Q630" s="1132"/>
    </row>
    <row r="631" ht="15.75" customHeight="1">
      <c r="E631" s="259"/>
      <c r="J631" s="252"/>
      <c r="K631" s="252"/>
      <c r="L631" s="1132"/>
      <c r="M631" s="1132"/>
      <c r="N631" s="1132"/>
      <c r="O631" s="1132"/>
      <c r="P631" s="1132"/>
      <c r="Q631" s="1132"/>
    </row>
    <row r="632" ht="15.75" customHeight="1">
      <c r="E632" s="259"/>
      <c r="J632" s="252"/>
      <c r="K632" s="252"/>
      <c r="L632" s="1132"/>
      <c r="M632" s="1132"/>
      <c r="N632" s="1132"/>
      <c r="O632" s="1132"/>
      <c r="P632" s="1132"/>
      <c r="Q632" s="1132"/>
    </row>
    <row r="633" ht="15.75" customHeight="1">
      <c r="E633" s="259"/>
      <c r="J633" s="252"/>
      <c r="K633" s="252"/>
      <c r="L633" s="1132"/>
      <c r="M633" s="1132"/>
      <c r="N633" s="1132"/>
      <c r="O633" s="1132"/>
      <c r="P633" s="1132"/>
      <c r="Q633" s="1132"/>
    </row>
    <row r="634" ht="15.75" customHeight="1">
      <c r="E634" s="259"/>
      <c r="J634" s="252"/>
      <c r="K634" s="252"/>
      <c r="L634" s="1132"/>
      <c r="M634" s="1132"/>
      <c r="N634" s="1132"/>
      <c r="O634" s="1132"/>
      <c r="P634" s="1132"/>
      <c r="Q634" s="1132"/>
    </row>
    <row r="635" ht="15.75" customHeight="1">
      <c r="E635" s="259"/>
      <c r="J635" s="252"/>
      <c r="K635" s="252"/>
      <c r="L635" s="1132"/>
      <c r="M635" s="1132"/>
      <c r="N635" s="1132"/>
      <c r="O635" s="1132"/>
      <c r="P635" s="1132"/>
      <c r="Q635" s="1132"/>
    </row>
    <row r="636" ht="15.75" customHeight="1">
      <c r="E636" s="259"/>
      <c r="J636" s="252"/>
      <c r="K636" s="252"/>
      <c r="L636" s="1132"/>
      <c r="M636" s="1132"/>
      <c r="N636" s="1132"/>
      <c r="O636" s="1132"/>
      <c r="P636" s="1132"/>
      <c r="Q636" s="1132"/>
    </row>
    <row r="637" ht="15.75" customHeight="1">
      <c r="E637" s="259"/>
      <c r="J637" s="252"/>
      <c r="K637" s="252"/>
      <c r="L637" s="1132"/>
      <c r="M637" s="1132"/>
      <c r="N637" s="1132"/>
      <c r="O637" s="1132"/>
      <c r="P637" s="1132"/>
      <c r="Q637" s="1132"/>
    </row>
    <row r="638" ht="15.75" customHeight="1">
      <c r="E638" s="259"/>
      <c r="J638" s="252"/>
      <c r="K638" s="252"/>
      <c r="L638" s="1132"/>
      <c r="M638" s="1132"/>
      <c r="N638" s="1132"/>
      <c r="O638" s="1132"/>
      <c r="P638" s="1132"/>
      <c r="Q638" s="1132"/>
    </row>
    <row r="639" ht="15.75" customHeight="1">
      <c r="E639" s="259"/>
      <c r="J639" s="252"/>
      <c r="K639" s="252"/>
      <c r="L639" s="1132"/>
      <c r="M639" s="1132"/>
      <c r="N639" s="1132"/>
      <c r="O639" s="1132"/>
      <c r="P639" s="1132"/>
      <c r="Q639" s="1132"/>
    </row>
    <row r="640" ht="15.75" customHeight="1">
      <c r="E640" s="259"/>
      <c r="J640" s="252"/>
      <c r="K640" s="252"/>
      <c r="L640" s="1132"/>
      <c r="M640" s="1132"/>
      <c r="N640" s="1132"/>
      <c r="O640" s="1132"/>
      <c r="P640" s="1132"/>
      <c r="Q640" s="1132"/>
    </row>
    <row r="641" ht="15.75" customHeight="1">
      <c r="E641" s="259"/>
      <c r="J641" s="252"/>
      <c r="K641" s="252"/>
      <c r="L641" s="1132"/>
      <c r="M641" s="1132"/>
      <c r="N641" s="1132"/>
      <c r="O641" s="1132"/>
      <c r="P641" s="1132"/>
      <c r="Q641" s="1132"/>
    </row>
    <row r="642" ht="15.75" customHeight="1">
      <c r="E642" s="259"/>
      <c r="J642" s="252"/>
      <c r="K642" s="252"/>
      <c r="L642" s="1132"/>
      <c r="M642" s="1132"/>
      <c r="N642" s="1132"/>
      <c r="O642" s="1132"/>
      <c r="P642" s="1132"/>
      <c r="Q642" s="1132"/>
    </row>
    <row r="643" ht="15.75" customHeight="1">
      <c r="E643" s="259"/>
      <c r="J643" s="252"/>
      <c r="K643" s="252"/>
      <c r="L643" s="1132"/>
      <c r="M643" s="1132"/>
      <c r="N643" s="1132"/>
      <c r="O643" s="1132"/>
      <c r="P643" s="1132"/>
      <c r="Q643" s="1132"/>
    </row>
    <row r="644" ht="15.75" customHeight="1">
      <c r="E644" s="259"/>
      <c r="J644" s="252"/>
      <c r="K644" s="252"/>
      <c r="L644" s="1132"/>
      <c r="M644" s="1132"/>
      <c r="N644" s="1132"/>
      <c r="O644" s="1132"/>
      <c r="P644" s="1132"/>
      <c r="Q644" s="1132"/>
    </row>
    <row r="645" ht="15.75" customHeight="1">
      <c r="E645" s="259"/>
      <c r="J645" s="252"/>
      <c r="K645" s="252"/>
      <c r="L645" s="1132"/>
      <c r="M645" s="1132"/>
      <c r="N645" s="1132"/>
      <c r="O645" s="1132"/>
      <c r="P645" s="1132"/>
      <c r="Q645" s="1132"/>
    </row>
    <row r="646" ht="15.75" customHeight="1">
      <c r="E646" s="259"/>
      <c r="J646" s="252"/>
      <c r="K646" s="252"/>
      <c r="L646" s="1132"/>
      <c r="M646" s="1132"/>
      <c r="N646" s="1132"/>
      <c r="O646" s="1132"/>
      <c r="P646" s="1132"/>
      <c r="Q646" s="1132"/>
    </row>
    <row r="647" ht="15.75" customHeight="1">
      <c r="E647" s="259"/>
      <c r="J647" s="252"/>
      <c r="K647" s="252"/>
      <c r="L647" s="1132"/>
      <c r="M647" s="1132"/>
      <c r="N647" s="1132"/>
      <c r="O647" s="1132"/>
      <c r="P647" s="1132"/>
      <c r="Q647" s="1132"/>
    </row>
    <row r="648" ht="15.75" customHeight="1">
      <c r="E648" s="259"/>
      <c r="J648" s="252"/>
      <c r="K648" s="252"/>
      <c r="L648" s="1132"/>
      <c r="M648" s="1132"/>
      <c r="N648" s="1132"/>
      <c r="O648" s="1132"/>
      <c r="P648" s="1132"/>
      <c r="Q648" s="1132"/>
    </row>
    <row r="649" ht="15.75" customHeight="1">
      <c r="E649" s="259"/>
      <c r="J649" s="252"/>
      <c r="K649" s="252"/>
      <c r="L649" s="1132"/>
      <c r="M649" s="1132"/>
      <c r="N649" s="1132"/>
      <c r="O649" s="1132"/>
      <c r="P649" s="1132"/>
      <c r="Q649" s="1132"/>
    </row>
    <row r="650" ht="15.75" customHeight="1">
      <c r="E650" s="259"/>
      <c r="J650" s="252"/>
      <c r="K650" s="252"/>
      <c r="L650" s="1132"/>
      <c r="M650" s="1132"/>
      <c r="N650" s="1132"/>
      <c r="O650" s="1132"/>
      <c r="P650" s="1132"/>
      <c r="Q650" s="1132"/>
    </row>
    <row r="651" ht="15.75" customHeight="1">
      <c r="E651" s="259"/>
      <c r="J651" s="252"/>
      <c r="K651" s="252"/>
      <c r="L651" s="1132"/>
      <c r="M651" s="1132"/>
      <c r="N651" s="1132"/>
      <c r="O651" s="1132"/>
      <c r="P651" s="1132"/>
      <c r="Q651" s="1132"/>
    </row>
    <row r="652" ht="15.75" customHeight="1">
      <c r="E652" s="259"/>
      <c r="J652" s="252"/>
      <c r="K652" s="252"/>
      <c r="L652" s="1132"/>
      <c r="M652" s="1132"/>
      <c r="N652" s="1132"/>
      <c r="O652" s="1132"/>
      <c r="P652" s="1132"/>
      <c r="Q652" s="1132"/>
    </row>
    <row r="653" ht="15.75" customHeight="1">
      <c r="E653" s="259"/>
      <c r="J653" s="252"/>
      <c r="K653" s="252"/>
      <c r="L653" s="1132"/>
      <c r="M653" s="1132"/>
      <c r="N653" s="1132"/>
      <c r="O653" s="1132"/>
      <c r="P653" s="1132"/>
      <c r="Q653" s="1132"/>
    </row>
    <row r="654" ht="15.75" customHeight="1">
      <c r="E654" s="259"/>
      <c r="J654" s="252"/>
      <c r="K654" s="252"/>
      <c r="L654" s="1132"/>
      <c r="M654" s="1132"/>
      <c r="N654" s="1132"/>
      <c r="O654" s="1132"/>
      <c r="P654" s="1132"/>
      <c r="Q654" s="1132"/>
    </row>
    <row r="655" ht="15.75" customHeight="1">
      <c r="E655" s="259"/>
      <c r="J655" s="252"/>
      <c r="K655" s="252"/>
      <c r="L655" s="1132"/>
      <c r="M655" s="1132"/>
      <c r="N655" s="1132"/>
      <c r="O655" s="1132"/>
      <c r="P655" s="1132"/>
      <c r="Q655" s="1132"/>
    </row>
    <row r="656" ht="15.75" customHeight="1">
      <c r="E656" s="259"/>
      <c r="J656" s="252"/>
      <c r="K656" s="252"/>
      <c r="L656" s="1132"/>
      <c r="M656" s="1132"/>
      <c r="N656" s="1132"/>
      <c r="O656" s="1132"/>
      <c r="P656" s="1132"/>
      <c r="Q656" s="1132"/>
    </row>
    <row r="657" ht="15.75" customHeight="1">
      <c r="E657" s="259"/>
      <c r="J657" s="252"/>
      <c r="K657" s="252"/>
      <c r="L657" s="1132"/>
      <c r="M657" s="1132"/>
      <c r="N657" s="1132"/>
      <c r="O657" s="1132"/>
      <c r="P657" s="1132"/>
      <c r="Q657" s="1132"/>
    </row>
    <row r="658" ht="15.75" customHeight="1">
      <c r="E658" s="259"/>
      <c r="J658" s="252"/>
      <c r="K658" s="252"/>
      <c r="L658" s="1132"/>
      <c r="M658" s="1132"/>
      <c r="N658" s="1132"/>
      <c r="O658" s="1132"/>
      <c r="P658" s="1132"/>
      <c r="Q658" s="1132"/>
    </row>
    <row r="659" ht="15.75" customHeight="1">
      <c r="E659" s="259"/>
      <c r="J659" s="252"/>
      <c r="K659" s="252"/>
      <c r="L659" s="1132"/>
      <c r="M659" s="1132"/>
      <c r="N659" s="1132"/>
      <c r="O659" s="1132"/>
      <c r="P659" s="1132"/>
      <c r="Q659" s="1132"/>
    </row>
    <row r="660" ht="15.75" customHeight="1">
      <c r="E660" s="259"/>
      <c r="J660" s="252"/>
      <c r="K660" s="252"/>
      <c r="L660" s="1132"/>
      <c r="M660" s="1132"/>
      <c r="N660" s="1132"/>
      <c r="O660" s="1132"/>
      <c r="P660" s="1132"/>
      <c r="Q660" s="1132"/>
    </row>
    <row r="661" ht="15.75" customHeight="1">
      <c r="E661" s="259"/>
      <c r="J661" s="252"/>
      <c r="K661" s="252"/>
      <c r="L661" s="1132"/>
      <c r="M661" s="1132"/>
      <c r="N661" s="1132"/>
      <c r="O661" s="1132"/>
      <c r="P661" s="1132"/>
      <c r="Q661" s="1132"/>
    </row>
    <row r="662" ht="15.75" customHeight="1">
      <c r="E662" s="259"/>
      <c r="J662" s="252"/>
      <c r="K662" s="252"/>
      <c r="L662" s="1132"/>
      <c r="M662" s="1132"/>
      <c r="N662" s="1132"/>
      <c r="O662" s="1132"/>
      <c r="P662" s="1132"/>
      <c r="Q662" s="1132"/>
    </row>
    <row r="663" ht="15.75" customHeight="1">
      <c r="E663" s="259"/>
      <c r="J663" s="252"/>
      <c r="K663" s="252"/>
      <c r="L663" s="1132"/>
      <c r="M663" s="1132"/>
      <c r="N663" s="1132"/>
      <c r="O663" s="1132"/>
      <c r="P663" s="1132"/>
      <c r="Q663" s="1132"/>
    </row>
    <row r="664" ht="15.75" customHeight="1">
      <c r="E664" s="259"/>
      <c r="J664" s="252"/>
      <c r="K664" s="252"/>
      <c r="L664" s="1132"/>
      <c r="M664" s="1132"/>
      <c r="N664" s="1132"/>
      <c r="O664" s="1132"/>
      <c r="P664" s="1132"/>
      <c r="Q664" s="1132"/>
    </row>
    <row r="665" ht="15.75" customHeight="1">
      <c r="E665" s="259"/>
      <c r="J665" s="252"/>
      <c r="K665" s="252"/>
      <c r="L665" s="1132"/>
      <c r="M665" s="1132"/>
      <c r="N665" s="1132"/>
      <c r="O665" s="1132"/>
      <c r="P665" s="1132"/>
      <c r="Q665" s="1132"/>
    </row>
    <row r="666" ht="15.75" customHeight="1">
      <c r="E666" s="259"/>
      <c r="J666" s="252"/>
      <c r="K666" s="252"/>
      <c r="L666" s="1132"/>
      <c r="M666" s="1132"/>
      <c r="N666" s="1132"/>
      <c r="O666" s="1132"/>
      <c r="P666" s="1132"/>
      <c r="Q666" s="1132"/>
    </row>
    <row r="667" ht="15.75" customHeight="1">
      <c r="E667" s="259"/>
      <c r="J667" s="252"/>
      <c r="K667" s="252"/>
      <c r="L667" s="1132"/>
      <c r="M667" s="1132"/>
      <c r="N667" s="1132"/>
      <c r="O667" s="1132"/>
      <c r="P667" s="1132"/>
      <c r="Q667" s="1132"/>
    </row>
    <row r="668" ht="15.75" customHeight="1">
      <c r="E668" s="259"/>
      <c r="J668" s="252"/>
      <c r="K668" s="252"/>
      <c r="L668" s="1132"/>
      <c r="M668" s="1132"/>
      <c r="N668" s="1132"/>
      <c r="O668" s="1132"/>
      <c r="P668" s="1132"/>
      <c r="Q668" s="1132"/>
    </row>
    <row r="669" ht="15.75" customHeight="1">
      <c r="E669" s="259"/>
      <c r="J669" s="252"/>
      <c r="K669" s="252"/>
      <c r="L669" s="1132"/>
      <c r="M669" s="1132"/>
      <c r="N669" s="1132"/>
      <c r="O669" s="1132"/>
      <c r="P669" s="1132"/>
      <c r="Q669" s="1132"/>
    </row>
    <row r="670" ht="15.75" customHeight="1">
      <c r="E670" s="259"/>
      <c r="J670" s="252"/>
      <c r="K670" s="252"/>
      <c r="L670" s="1132"/>
      <c r="M670" s="1132"/>
      <c r="N670" s="1132"/>
      <c r="O670" s="1132"/>
      <c r="P670" s="1132"/>
      <c r="Q670" s="1132"/>
    </row>
    <row r="671" ht="15.75" customHeight="1">
      <c r="E671" s="259"/>
      <c r="J671" s="252"/>
      <c r="K671" s="252"/>
      <c r="L671" s="1132"/>
      <c r="M671" s="1132"/>
      <c r="N671" s="1132"/>
      <c r="O671" s="1132"/>
      <c r="P671" s="1132"/>
      <c r="Q671" s="1132"/>
    </row>
    <row r="672" ht="15.75" customHeight="1">
      <c r="E672" s="259"/>
      <c r="J672" s="252"/>
      <c r="K672" s="252"/>
      <c r="L672" s="1132"/>
      <c r="M672" s="1132"/>
      <c r="N672" s="1132"/>
      <c r="O672" s="1132"/>
      <c r="P672" s="1132"/>
      <c r="Q672" s="1132"/>
    </row>
    <row r="673" ht="15.75" customHeight="1">
      <c r="E673" s="259"/>
      <c r="J673" s="252"/>
      <c r="K673" s="252"/>
      <c r="L673" s="1132"/>
      <c r="M673" s="1132"/>
      <c r="N673" s="1132"/>
      <c r="O673" s="1132"/>
      <c r="P673" s="1132"/>
      <c r="Q673" s="1132"/>
    </row>
    <row r="674" ht="15.75" customHeight="1">
      <c r="E674" s="259"/>
      <c r="J674" s="252"/>
      <c r="K674" s="252"/>
      <c r="L674" s="1132"/>
      <c r="M674" s="1132"/>
      <c r="N674" s="1132"/>
      <c r="O674" s="1132"/>
      <c r="P674" s="1132"/>
      <c r="Q674" s="1132"/>
    </row>
    <row r="675" ht="15.75" customHeight="1">
      <c r="E675" s="259"/>
      <c r="J675" s="252"/>
      <c r="K675" s="252"/>
      <c r="L675" s="1132"/>
      <c r="M675" s="1132"/>
      <c r="N675" s="1132"/>
      <c r="O675" s="1132"/>
      <c r="P675" s="1132"/>
      <c r="Q675" s="1132"/>
    </row>
    <row r="676" ht="15.75" customHeight="1">
      <c r="E676" s="259"/>
      <c r="J676" s="252"/>
      <c r="K676" s="252"/>
      <c r="L676" s="1132"/>
      <c r="M676" s="1132"/>
      <c r="N676" s="1132"/>
      <c r="O676" s="1132"/>
      <c r="P676" s="1132"/>
      <c r="Q676" s="1132"/>
    </row>
    <row r="677" ht="15.75" customHeight="1">
      <c r="E677" s="259"/>
      <c r="J677" s="252"/>
      <c r="K677" s="252"/>
      <c r="L677" s="1132"/>
      <c r="M677" s="1132"/>
      <c r="N677" s="1132"/>
      <c r="O677" s="1132"/>
      <c r="P677" s="1132"/>
      <c r="Q677" s="1132"/>
    </row>
    <row r="678" ht="15.75" customHeight="1">
      <c r="E678" s="259"/>
      <c r="J678" s="252"/>
      <c r="K678" s="252"/>
      <c r="L678" s="1132"/>
      <c r="M678" s="1132"/>
      <c r="N678" s="1132"/>
      <c r="O678" s="1132"/>
      <c r="P678" s="1132"/>
      <c r="Q678" s="1132"/>
    </row>
    <row r="679" ht="15.75" customHeight="1">
      <c r="E679" s="259"/>
      <c r="J679" s="252"/>
      <c r="K679" s="252"/>
      <c r="L679" s="1132"/>
      <c r="M679" s="1132"/>
      <c r="N679" s="1132"/>
      <c r="O679" s="1132"/>
      <c r="P679" s="1132"/>
      <c r="Q679" s="1132"/>
    </row>
    <row r="680" ht="15.75" customHeight="1">
      <c r="E680" s="259"/>
      <c r="J680" s="252"/>
      <c r="K680" s="252"/>
      <c r="L680" s="1132"/>
      <c r="M680" s="1132"/>
      <c r="N680" s="1132"/>
      <c r="O680" s="1132"/>
      <c r="P680" s="1132"/>
      <c r="Q680" s="1132"/>
    </row>
    <row r="681" ht="15.75" customHeight="1">
      <c r="E681" s="259"/>
      <c r="J681" s="252"/>
      <c r="K681" s="252"/>
      <c r="L681" s="1132"/>
      <c r="M681" s="1132"/>
      <c r="N681" s="1132"/>
      <c r="O681" s="1132"/>
      <c r="P681" s="1132"/>
      <c r="Q681" s="1132"/>
    </row>
    <row r="682" ht="15.75" customHeight="1">
      <c r="E682" s="259"/>
      <c r="J682" s="252"/>
      <c r="K682" s="252"/>
      <c r="L682" s="1132"/>
      <c r="M682" s="1132"/>
      <c r="N682" s="1132"/>
      <c r="O682" s="1132"/>
      <c r="P682" s="1132"/>
      <c r="Q682" s="1132"/>
    </row>
    <row r="683" ht="15.75" customHeight="1">
      <c r="E683" s="259"/>
      <c r="J683" s="252"/>
      <c r="K683" s="252"/>
      <c r="L683" s="1132"/>
      <c r="M683" s="1132"/>
      <c r="N683" s="1132"/>
      <c r="O683" s="1132"/>
      <c r="P683" s="1132"/>
      <c r="Q683" s="1132"/>
    </row>
    <row r="684" ht="15.75" customHeight="1">
      <c r="E684" s="259"/>
      <c r="J684" s="252"/>
      <c r="K684" s="252"/>
      <c r="L684" s="1132"/>
      <c r="M684" s="1132"/>
      <c r="N684" s="1132"/>
      <c r="O684" s="1132"/>
      <c r="P684" s="1132"/>
      <c r="Q684" s="1132"/>
    </row>
    <row r="685" ht="15.75" customHeight="1">
      <c r="E685" s="259"/>
      <c r="J685" s="252"/>
      <c r="K685" s="252"/>
      <c r="L685" s="1132"/>
      <c r="M685" s="1132"/>
      <c r="N685" s="1132"/>
      <c r="O685" s="1132"/>
      <c r="P685" s="1132"/>
      <c r="Q685" s="1132"/>
    </row>
    <row r="686" ht="15.75" customHeight="1">
      <c r="E686" s="259"/>
      <c r="J686" s="252"/>
      <c r="K686" s="252"/>
      <c r="L686" s="1132"/>
      <c r="M686" s="1132"/>
      <c r="N686" s="1132"/>
      <c r="O686" s="1132"/>
      <c r="P686" s="1132"/>
      <c r="Q686" s="1132"/>
    </row>
    <row r="687" ht="15.75" customHeight="1">
      <c r="E687" s="259"/>
      <c r="J687" s="252"/>
      <c r="K687" s="252"/>
      <c r="L687" s="1132"/>
      <c r="M687" s="1132"/>
      <c r="N687" s="1132"/>
      <c r="O687" s="1132"/>
      <c r="P687" s="1132"/>
      <c r="Q687" s="1132"/>
    </row>
    <row r="688" ht="15.75" customHeight="1">
      <c r="E688" s="259"/>
      <c r="J688" s="252"/>
      <c r="K688" s="252"/>
      <c r="L688" s="1132"/>
      <c r="M688" s="1132"/>
      <c r="N688" s="1132"/>
      <c r="O688" s="1132"/>
      <c r="P688" s="1132"/>
      <c r="Q688" s="1132"/>
    </row>
    <row r="689" ht="15.75" customHeight="1">
      <c r="E689" s="259"/>
      <c r="J689" s="252"/>
      <c r="K689" s="252"/>
      <c r="L689" s="1132"/>
      <c r="M689" s="1132"/>
      <c r="N689" s="1132"/>
      <c r="O689" s="1132"/>
      <c r="P689" s="1132"/>
      <c r="Q689" s="1132"/>
    </row>
    <row r="690" ht="15.75" customHeight="1">
      <c r="E690" s="259"/>
      <c r="J690" s="252"/>
      <c r="K690" s="252"/>
      <c r="L690" s="1132"/>
      <c r="M690" s="1132"/>
      <c r="N690" s="1132"/>
      <c r="O690" s="1132"/>
      <c r="P690" s="1132"/>
      <c r="Q690" s="1132"/>
    </row>
    <row r="691" ht="15.75" customHeight="1">
      <c r="E691" s="259"/>
      <c r="J691" s="252"/>
      <c r="K691" s="252"/>
      <c r="L691" s="1132"/>
      <c r="M691" s="1132"/>
      <c r="N691" s="1132"/>
      <c r="O691" s="1132"/>
      <c r="P691" s="1132"/>
      <c r="Q691" s="1132"/>
    </row>
    <row r="692" ht="15.75" customHeight="1">
      <c r="E692" s="259"/>
      <c r="J692" s="252"/>
      <c r="K692" s="252"/>
      <c r="L692" s="1132"/>
      <c r="M692" s="1132"/>
      <c r="N692" s="1132"/>
      <c r="O692" s="1132"/>
      <c r="P692" s="1132"/>
      <c r="Q692" s="1132"/>
    </row>
    <row r="693" ht="15.75" customHeight="1">
      <c r="E693" s="259"/>
      <c r="J693" s="252"/>
      <c r="K693" s="252"/>
      <c r="L693" s="1132"/>
      <c r="M693" s="1132"/>
      <c r="N693" s="1132"/>
      <c r="O693" s="1132"/>
      <c r="P693" s="1132"/>
      <c r="Q693" s="1132"/>
    </row>
    <row r="694" ht="15.75" customHeight="1">
      <c r="E694" s="259"/>
      <c r="J694" s="252"/>
      <c r="K694" s="252"/>
      <c r="L694" s="1132"/>
      <c r="M694" s="1132"/>
      <c r="N694" s="1132"/>
      <c r="O694" s="1132"/>
      <c r="P694" s="1132"/>
      <c r="Q694" s="1132"/>
    </row>
    <row r="695" ht="15.75" customHeight="1">
      <c r="E695" s="259"/>
      <c r="J695" s="252"/>
      <c r="K695" s="252"/>
      <c r="L695" s="1132"/>
      <c r="M695" s="1132"/>
      <c r="N695" s="1132"/>
      <c r="O695" s="1132"/>
      <c r="P695" s="1132"/>
      <c r="Q695" s="1132"/>
    </row>
    <row r="696" ht="15.75" customHeight="1">
      <c r="E696" s="259"/>
      <c r="J696" s="252"/>
      <c r="K696" s="252"/>
      <c r="L696" s="1132"/>
      <c r="M696" s="1132"/>
      <c r="N696" s="1132"/>
      <c r="O696" s="1132"/>
      <c r="P696" s="1132"/>
      <c r="Q696" s="1132"/>
    </row>
    <row r="697" ht="15.75" customHeight="1">
      <c r="E697" s="259"/>
      <c r="J697" s="252"/>
      <c r="K697" s="252"/>
      <c r="L697" s="1132"/>
      <c r="M697" s="1132"/>
      <c r="N697" s="1132"/>
      <c r="O697" s="1132"/>
      <c r="P697" s="1132"/>
      <c r="Q697" s="1132"/>
    </row>
    <row r="698" ht="15.75" customHeight="1">
      <c r="E698" s="259"/>
      <c r="J698" s="252"/>
      <c r="K698" s="252"/>
      <c r="L698" s="1132"/>
      <c r="M698" s="1132"/>
      <c r="N698" s="1132"/>
      <c r="O698" s="1132"/>
      <c r="P698" s="1132"/>
      <c r="Q698" s="1132"/>
    </row>
    <row r="699" ht="15.75" customHeight="1">
      <c r="E699" s="259"/>
      <c r="J699" s="252"/>
      <c r="K699" s="252"/>
      <c r="L699" s="1132"/>
      <c r="M699" s="1132"/>
      <c r="N699" s="1132"/>
      <c r="O699" s="1132"/>
      <c r="P699" s="1132"/>
      <c r="Q699" s="1132"/>
    </row>
    <row r="700" ht="15.75" customHeight="1">
      <c r="E700" s="259"/>
      <c r="J700" s="252"/>
      <c r="K700" s="252"/>
      <c r="L700" s="1132"/>
      <c r="M700" s="1132"/>
      <c r="N700" s="1132"/>
      <c r="O700" s="1132"/>
      <c r="P700" s="1132"/>
      <c r="Q700" s="1132"/>
    </row>
    <row r="701" ht="15.75" customHeight="1">
      <c r="E701" s="259"/>
      <c r="J701" s="252"/>
      <c r="K701" s="252"/>
      <c r="L701" s="1132"/>
      <c r="M701" s="1132"/>
      <c r="N701" s="1132"/>
      <c r="O701" s="1132"/>
      <c r="P701" s="1132"/>
      <c r="Q701" s="1132"/>
    </row>
    <row r="702" ht="15.75" customHeight="1">
      <c r="E702" s="259"/>
      <c r="J702" s="252"/>
      <c r="K702" s="252"/>
      <c r="L702" s="1132"/>
      <c r="M702" s="1132"/>
      <c r="N702" s="1132"/>
      <c r="O702" s="1132"/>
      <c r="P702" s="1132"/>
      <c r="Q702" s="1132"/>
    </row>
    <row r="703" ht="15.75" customHeight="1">
      <c r="E703" s="259"/>
      <c r="J703" s="252"/>
      <c r="K703" s="252"/>
      <c r="L703" s="1132"/>
      <c r="M703" s="1132"/>
      <c r="N703" s="1132"/>
      <c r="O703" s="1132"/>
      <c r="P703" s="1132"/>
      <c r="Q703" s="1132"/>
    </row>
    <row r="704" ht="15.75" customHeight="1">
      <c r="E704" s="259"/>
      <c r="J704" s="252"/>
      <c r="K704" s="252"/>
      <c r="L704" s="1132"/>
      <c r="M704" s="1132"/>
      <c r="N704" s="1132"/>
      <c r="O704" s="1132"/>
      <c r="P704" s="1132"/>
      <c r="Q704" s="1132"/>
    </row>
    <row r="705" ht="15.75" customHeight="1">
      <c r="E705" s="259"/>
      <c r="J705" s="252"/>
      <c r="K705" s="252"/>
      <c r="L705" s="1132"/>
      <c r="M705" s="1132"/>
      <c r="N705" s="1132"/>
      <c r="O705" s="1132"/>
      <c r="P705" s="1132"/>
      <c r="Q705" s="1132"/>
    </row>
    <row r="706" ht="15.75" customHeight="1">
      <c r="E706" s="259"/>
      <c r="J706" s="252"/>
      <c r="K706" s="252"/>
      <c r="L706" s="1132"/>
      <c r="M706" s="1132"/>
      <c r="N706" s="1132"/>
      <c r="O706" s="1132"/>
      <c r="P706" s="1132"/>
      <c r="Q706" s="1132"/>
    </row>
    <row r="707" ht="15.75" customHeight="1">
      <c r="E707" s="259"/>
      <c r="J707" s="252"/>
      <c r="K707" s="252"/>
      <c r="L707" s="1132"/>
      <c r="M707" s="1132"/>
      <c r="N707" s="1132"/>
      <c r="O707" s="1132"/>
      <c r="P707" s="1132"/>
      <c r="Q707" s="1132"/>
    </row>
    <row r="708" ht="15.75" customHeight="1">
      <c r="E708" s="259"/>
      <c r="J708" s="252"/>
      <c r="K708" s="252"/>
      <c r="L708" s="1132"/>
      <c r="M708" s="1132"/>
      <c r="N708" s="1132"/>
      <c r="O708" s="1132"/>
      <c r="P708" s="1132"/>
      <c r="Q708" s="1132"/>
    </row>
    <row r="709" ht="15.75" customHeight="1">
      <c r="E709" s="259"/>
      <c r="J709" s="252"/>
      <c r="K709" s="252"/>
      <c r="L709" s="1132"/>
      <c r="M709" s="1132"/>
      <c r="N709" s="1132"/>
      <c r="O709" s="1132"/>
      <c r="P709" s="1132"/>
      <c r="Q709" s="1132"/>
    </row>
    <row r="710" ht="15.75" customHeight="1">
      <c r="E710" s="259"/>
      <c r="J710" s="252"/>
      <c r="K710" s="252"/>
      <c r="L710" s="1132"/>
      <c r="M710" s="1132"/>
      <c r="N710" s="1132"/>
      <c r="O710" s="1132"/>
      <c r="P710" s="1132"/>
      <c r="Q710" s="1132"/>
    </row>
    <row r="711" ht="15.75" customHeight="1">
      <c r="E711" s="259"/>
      <c r="J711" s="252"/>
      <c r="K711" s="252"/>
      <c r="L711" s="1132"/>
      <c r="M711" s="1132"/>
      <c r="N711" s="1132"/>
      <c r="O711" s="1132"/>
      <c r="P711" s="1132"/>
      <c r="Q711" s="1132"/>
    </row>
    <row r="712" ht="15.75" customHeight="1">
      <c r="E712" s="259"/>
      <c r="J712" s="252"/>
      <c r="K712" s="252"/>
      <c r="L712" s="1132"/>
      <c r="M712" s="1132"/>
      <c r="N712" s="1132"/>
      <c r="O712" s="1132"/>
      <c r="P712" s="1132"/>
      <c r="Q712" s="1132"/>
    </row>
    <row r="713" ht="15.75" customHeight="1">
      <c r="E713" s="259"/>
      <c r="J713" s="252"/>
      <c r="K713" s="252"/>
      <c r="L713" s="1132"/>
      <c r="M713" s="1132"/>
      <c r="N713" s="1132"/>
      <c r="O713" s="1132"/>
      <c r="P713" s="1132"/>
      <c r="Q713" s="1132"/>
    </row>
    <row r="714" ht="15.75" customHeight="1">
      <c r="E714" s="259"/>
      <c r="J714" s="252"/>
      <c r="K714" s="252"/>
      <c r="L714" s="1132"/>
      <c r="M714" s="1132"/>
      <c r="N714" s="1132"/>
      <c r="O714" s="1132"/>
      <c r="P714" s="1132"/>
      <c r="Q714" s="1132"/>
    </row>
    <row r="715" ht="15.75" customHeight="1">
      <c r="E715" s="259"/>
      <c r="J715" s="252"/>
      <c r="K715" s="252"/>
      <c r="L715" s="1132"/>
      <c r="M715" s="1132"/>
      <c r="N715" s="1132"/>
      <c r="O715" s="1132"/>
      <c r="P715" s="1132"/>
      <c r="Q715" s="1132"/>
    </row>
    <row r="716" ht="15.75" customHeight="1">
      <c r="E716" s="259"/>
      <c r="J716" s="252"/>
      <c r="K716" s="252"/>
      <c r="L716" s="1132"/>
      <c r="M716" s="1132"/>
      <c r="N716" s="1132"/>
      <c r="O716" s="1132"/>
      <c r="P716" s="1132"/>
      <c r="Q716" s="1132"/>
    </row>
    <row r="717" ht="15.75" customHeight="1">
      <c r="E717" s="259"/>
      <c r="J717" s="252"/>
      <c r="K717" s="252"/>
      <c r="L717" s="1132"/>
      <c r="M717" s="1132"/>
      <c r="N717" s="1132"/>
      <c r="O717" s="1132"/>
      <c r="P717" s="1132"/>
      <c r="Q717" s="1132"/>
    </row>
    <row r="718" ht="15.75" customHeight="1">
      <c r="E718" s="259"/>
      <c r="J718" s="252"/>
      <c r="K718" s="252"/>
      <c r="L718" s="1132"/>
      <c r="M718" s="1132"/>
      <c r="N718" s="1132"/>
      <c r="O718" s="1132"/>
      <c r="P718" s="1132"/>
      <c r="Q718" s="1132"/>
    </row>
    <row r="719" ht="15.75" customHeight="1">
      <c r="E719" s="259"/>
      <c r="J719" s="252"/>
      <c r="K719" s="252"/>
      <c r="L719" s="1132"/>
      <c r="M719" s="1132"/>
      <c r="N719" s="1132"/>
      <c r="O719" s="1132"/>
      <c r="P719" s="1132"/>
      <c r="Q719" s="1132"/>
    </row>
    <row r="720" ht="15.75" customHeight="1">
      <c r="E720" s="259"/>
      <c r="J720" s="252"/>
      <c r="K720" s="252"/>
      <c r="L720" s="1132"/>
      <c r="M720" s="1132"/>
      <c r="N720" s="1132"/>
      <c r="O720" s="1132"/>
      <c r="P720" s="1132"/>
      <c r="Q720" s="1132"/>
    </row>
    <row r="721" ht="15.75" customHeight="1">
      <c r="E721" s="259"/>
      <c r="J721" s="252"/>
      <c r="K721" s="252"/>
      <c r="L721" s="1132"/>
      <c r="M721" s="1132"/>
      <c r="N721" s="1132"/>
      <c r="O721" s="1132"/>
      <c r="P721" s="1132"/>
      <c r="Q721" s="1132"/>
    </row>
    <row r="722" ht="15.75" customHeight="1">
      <c r="E722" s="259"/>
      <c r="J722" s="252"/>
      <c r="K722" s="252"/>
      <c r="L722" s="1132"/>
      <c r="M722" s="1132"/>
      <c r="N722" s="1132"/>
      <c r="O722" s="1132"/>
      <c r="P722" s="1132"/>
      <c r="Q722" s="1132"/>
    </row>
    <row r="723" ht="15.75" customHeight="1">
      <c r="E723" s="259"/>
      <c r="J723" s="252"/>
      <c r="K723" s="252"/>
      <c r="L723" s="1132"/>
      <c r="M723" s="1132"/>
      <c r="N723" s="1132"/>
      <c r="O723" s="1132"/>
      <c r="P723" s="1132"/>
      <c r="Q723" s="1132"/>
    </row>
    <row r="724" ht="15.75" customHeight="1">
      <c r="E724" s="259"/>
      <c r="J724" s="252"/>
      <c r="K724" s="252"/>
      <c r="L724" s="1132"/>
      <c r="M724" s="1132"/>
      <c r="N724" s="1132"/>
      <c r="O724" s="1132"/>
      <c r="P724" s="1132"/>
      <c r="Q724" s="1132"/>
    </row>
    <row r="725" ht="15.75" customHeight="1">
      <c r="E725" s="259"/>
      <c r="J725" s="252"/>
      <c r="K725" s="252"/>
      <c r="L725" s="1132"/>
      <c r="M725" s="1132"/>
      <c r="N725" s="1132"/>
      <c r="O725" s="1132"/>
      <c r="P725" s="1132"/>
      <c r="Q725" s="1132"/>
    </row>
    <row r="726" ht="15.75" customHeight="1">
      <c r="E726" s="259"/>
      <c r="J726" s="252"/>
      <c r="K726" s="252"/>
      <c r="L726" s="1132"/>
      <c r="M726" s="1132"/>
      <c r="N726" s="1132"/>
      <c r="O726" s="1132"/>
      <c r="P726" s="1132"/>
      <c r="Q726" s="1132"/>
    </row>
    <row r="727" ht="15.75" customHeight="1">
      <c r="E727" s="259"/>
      <c r="J727" s="252"/>
      <c r="K727" s="252"/>
      <c r="L727" s="1132"/>
      <c r="M727" s="1132"/>
      <c r="N727" s="1132"/>
      <c r="O727" s="1132"/>
      <c r="P727" s="1132"/>
      <c r="Q727" s="1132"/>
    </row>
    <row r="728" ht="15.75" customHeight="1">
      <c r="E728" s="259"/>
      <c r="J728" s="252"/>
      <c r="K728" s="252"/>
      <c r="L728" s="1132"/>
      <c r="M728" s="1132"/>
      <c r="N728" s="1132"/>
      <c r="O728" s="1132"/>
      <c r="P728" s="1132"/>
      <c r="Q728" s="1132"/>
    </row>
    <row r="729" ht="15.75" customHeight="1">
      <c r="E729" s="259"/>
      <c r="J729" s="252"/>
      <c r="K729" s="252"/>
      <c r="L729" s="1132"/>
      <c r="M729" s="1132"/>
      <c r="N729" s="1132"/>
      <c r="O729" s="1132"/>
      <c r="P729" s="1132"/>
      <c r="Q729" s="1132"/>
    </row>
    <row r="730" ht="15.75" customHeight="1">
      <c r="E730" s="259"/>
      <c r="J730" s="252"/>
      <c r="K730" s="252"/>
      <c r="L730" s="1132"/>
      <c r="M730" s="1132"/>
      <c r="N730" s="1132"/>
      <c r="O730" s="1132"/>
      <c r="P730" s="1132"/>
      <c r="Q730" s="1132"/>
    </row>
    <row r="731" ht="15.75" customHeight="1">
      <c r="E731" s="259"/>
      <c r="J731" s="252"/>
      <c r="K731" s="252"/>
      <c r="L731" s="1132"/>
      <c r="M731" s="1132"/>
      <c r="N731" s="1132"/>
      <c r="O731" s="1132"/>
      <c r="P731" s="1132"/>
      <c r="Q731" s="1132"/>
    </row>
    <row r="732" ht="15.75" customHeight="1">
      <c r="E732" s="259"/>
      <c r="J732" s="252"/>
      <c r="K732" s="252"/>
      <c r="L732" s="1132"/>
      <c r="M732" s="1132"/>
      <c r="N732" s="1132"/>
      <c r="O732" s="1132"/>
      <c r="P732" s="1132"/>
      <c r="Q732" s="1132"/>
    </row>
    <row r="733" ht="15.75" customHeight="1">
      <c r="E733" s="259"/>
      <c r="J733" s="252"/>
      <c r="K733" s="252"/>
      <c r="L733" s="1132"/>
      <c r="M733" s="1132"/>
      <c r="N733" s="1132"/>
      <c r="O733" s="1132"/>
      <c r="P733" s="1132"/>
      <c r="Q733" s="1132"/>
    </row>
    <row r="734" ht="15.75" customHeight="1">
      <c r="E734" s="259"/>
      <c r="J734" s="252"/>
      <c r="K734" s="252"/>
      <c r="L734" s="1132"/>
      <c r="M734" s="1132"/>
      <c r="N734" s="1132"/>
      <c r="O734" s="1132"/>
      <c r="P734" s="1132"/>
      <c r="Q734" s="1132"/>
    </row>
    <row r="735" ht="15.75" customHeight="1">
      <c r="E735" s="259"/>
      <c r="J735" s="252"/>
      <c r="K735" s="252"/>
      <c r="L735" s="1132"/>
      <c r="M735" s="1132"/>
      <c r="N735" s="1132"/>
      <c r="O735" s="1132"/>
      <c r="P735" s="1132"/>
      <c r="Q735" s="1132"/>
    </row>
    <row r="736" ht="15.75" customHeight="1">
      <c r="E736" s="259"/>
      <c r="J736" s="252"/>
      <c r="K736" s="252"/>
      <c r="L736" s="1132"/>
      <c r="M736" s="1132"/>
      <c r="N736" s="1132"/>
      <c r="O736" s="1132"/>
      <c r="P736" s="1132"/>
      <c r="Q736" s="1132"/>
    </row>
    <row r="737" ht="15.75" customHeight="1">
      <c r="E737" s="259"/>
      <c r="J737" s="252"/>
      <c r="K737" s="252"/>
      <c r="L737" s="1132"/>
      <c r="M737" s="1132"/>
      <c r="N737" s="1132"/>
      <c r="O737" s="1132"/>
      <c r="P737" s="1132"/>
      <c r="Q737" s="1132"/>
    </row>
    <row r="738" ht="15.75" customHeight="1">
      <c r="E738" s="259"/>
      <c r="J738" s="252"/>
      <c r="K738" s="252"/>
      <c r="L738" s="1132"/>
      <c r="M738" s="1132"/>
      <c r="N738" s="1132"/>
      <c r="O738" s="1132"/>
      <c r="P738" s="1132"/>
      <c r="Q738" s="1132"/>
    </row>
    <row r="739" ht="15.75" customHeight="1">
      <c r="E739" s="259"/>
      <c r="J739" s="252"/>
      <c r="K739" s="252"/>
      <c r="L739" s="1132"/>
      <c r="M739" s="1132"/>
      <c r="N739" s="1132"/>
      <c r="O739" s="1132"/>
      <c r="P739" s="1132"/>
      <c r="Q739" s="1132"/>
    </row>
    <row r="740" ht="15.75" customHeight="1">
      <c r="E740" s="259"/>
      <c r="J740" s="252"/>
      <c r="K740" s="252"/>
      <c r="L740" s="1132"/>
      <c r="M740" s="1132"/>
      <c r="N740" s="1132"/>
      <c r="O740" s="1132"/>
      <c r="P740" s="1132"/>
      <c r="Q740" s="1132"/>
    </row>
    <row r="741" ht="15.75" customHeight="1">
      <c r="E741" s="259"/>
      <c r="J741" s="252"/>
      <c r="K741" s="252"/>
      <c r="L741" s="1132"/>
      <c r="M741" s="1132"/>
      <c r="N741" s="1132"/>
      <c r="O741" s="1132"/>
      <c r="P741" s="1132"/>
      <c r="Q741" s="1132"/>
    </row>
    <row r="742" ht="15.75" customHeight="1">
      <c r="E742" s="259"/>
      <c r="J742" s="252"/>
      <c r="K742" s="252"/>
      <c r="L742" s="1132"/>
      <c r="M742" s="1132"/>
      <c r="N742" s="1132"/>
      <c r="O742" s="1132"/>
      <c r="P742" s="1132"/>
      <c r="Q742" s="1132"/>
    </row>
    <row r="743" ht="15.75" customHeight="1">
      <c r="E743" s="259"/>
      <c r="J743" s="252"/>
      <c r="K743" s="252"/>
      <c r="L743" s="1132"/>
      <c r="M743" s="1132"/>
      <c r="N743" s="1132"/>
      <c r="O743" s="1132"/>
      <c r="P743" s="1132"/>
      <c r="Q743" s="1132"/>
    </row>
    <row r="744" ht="15.75" customHeight="1">
      <c r="E744" s="259"/>
      <c r="J744" s="252"/>
      <c r="K744" s="252"/>
      <c r="L744" s="1132"/>
      <c r="M744" s="1132"/>
      <c r="N744" s="1132"/>
      <c r="O744" s="1132"/>
      <c r="P744" s="1132"/>
      <c r="Q744" s="1132"/>
    </row>
    <row r="745" ht="15.75" customHeight="1">
      <c r="E745" s="259"/>
      <c r="J745" s="252"/>
      <c r="K745" s="252"/>
      <c r="L745" s="1132"/>
      <c r="M745" s="1132"/>
      <c r="N745" s="1132"/>
      <c r="O745" s="1132"/>
      <c r="P745" s="1132"/>
      <c r="Q745" s="1132"/>
    </row>
    <row r="746" ht="15.75" customHeight="1">
      <c r="E746" s="259"/>
      <c r="J746" s="252"/>
      <c r="K746" s="252"/>
      <c r="L746" s="1132"/>
      <c r="M746" s="1132"/>
      <c r="N746" s="1132"/>
      <c r="O746" s="1132"/>
      <c r="P746" s="1132"/>
      <c r="Q746" s="1132"/>
    </row>
    <row r="747" ht="15.75" customHeight="1">
      <c r="E747" s="259"/>
      <c r="J747" s="252"/>
      <c r="K747" s="252"/>
      <c r="L747" s="1132"/>
      <c r="M747" s="1132"/>
      <c r="N747" s="1132"/>
      <c r="O747" s="1132"/>
      <c r="P747" s="1132"/>
      <c r="Q747" s="1132"/>
    </row>
    <row r="748" ht="15.75" customHeight="1">
      <c r="E748" s="259"/>
      <c r="J748" s="252"/>
      <c r="K748" s="252"/>
      <c r="L748" s="1132"/>
      <c r="M748" s="1132"/>
      <c r="N748" s="1132"/>
      <c r="O748" s="1132"/>
      <c r="P748" s="1132"/>
      <c r="Q748" s="1132"/>
    </row>
    <row r="749" ht="15.75" customHeight="1">
      <c r="E749" s="259"/>
      <c r="J749" s="252"/>
      <c r="K749" s="252"/>
      <c r="L749" s="1132"/>
      <c r="M749" s="1132"/>
      <c r="N749" s="1132"/>
      <c r="O749" s="1132"/>
      <c r="P749" s="1132"/>
      <c r="Q749" s="1132"/>
    </row>
    <row r="750" ht="15.75" customHeight="1">
      <c r="E750" s="259"/>
      <c r="J750" s="252"/>
      <c r="K750" s="252"/>
      <c r="L750" s="1132"/>
      <c r="M750" s="1132"/>
      <c r="N750" s="1132"/>
      <c r="O750" s="1132"/>
      <c r="P750" s="1132"/>
      <c r="Q750" s="1132"/>
    </row>
    <row r="751" ht="15.75" customHeight="1">
      <c r="E751" s="259"/>
      <c r="J751" s="252"/>
      <c r="K751" s="252"/>
      <c r="L751" s="1132"/>
      <c r="M751" s="1132"/>
      <c r="N751" s="1132"/>
      <c r="O751" s="1132"/>
      <c r="P751" s="1132"/>
      <c r="Q751" s="1132"/>
    </row>
    <row r="752" ht="15.75" customHeight="1">
      <c r="E752" s="259"/>
      <c r="J752" s="252"/>
      <c r="K752" s="252"/>
      <c r="L752" s="1132"/>
      <c r="M752" s="1132"/>
      <c r="N752" s="1132"/>
      <c r="O752" s="1132"/>
      <c r="P752" s="1132"/>
      <c r="Q752" s="1132"/>
    </row>
    <row r="753" ht="15.75" customHeight="1">
      <c r="E753" s="259"/>
      <c r="J753" s="252"/>
      <c r="K753" s="252"/>
      <c r="L753" s="1132"/>
      <c r="M753" s="1132"/>
      <c r="N753" s="1132"/>
      <c r="O753" s="1132"/>
      <c r="P753" s="1132"/>
      <c r="Q753" s="1132"/>
    </row>
    <row r="754" ht="15.75" customHeight="1">
      <c r="E754" s="259"/>
      <c r="J754" s="252"/>
      <c r="K754" s="252"/>
      <c r="L754" s="1132"/>
      <c r="M754" s="1132"/>
      <c r="N754" s="1132"/>
      <c r="O754" s="1132"/>
      <c r="P754" s="1132"/>
      <c r="Q754" s="1132"/>
    </row>
    <row r="755" ht="15.75" customHeight="1">
      <c r="E755" s="259"/>
      <c r="J755" s="252"/>
      <c r="K755" s="252"/>
      <c r="L755" s="1132"/>
      <c r="M755" s="1132"/>
      <c r="N755" s="1132"/>
      <c r="O755" s="1132"/>
      <c r="P755" s="1132"/>
      <c r="Q755" s="1132"/>
    </row>
    <row r="756" ht="15.75" customHeight="1">
      <c r="E756" s="259"/>
      <c r="J756" s="252"/>
      <c r="K756" s="252"/>
      <c r="L756" s="1132"/>
      <c r="M756" s="1132"/>
      <c r="N756" s="1132"/>
      <c r="O756" s="1132"/>
      <c r="P756" s="1132"/>
      <c r="Q756" s="1132"/>
    </row>
    <row r="757" ht="15.75" customHeight="1">
      <c r="E757" s="259"/>
      <c r="J757" s="252"/>
      <c r="K757" s="252"/>
      <c r="L757" s="1132"/>
      <c r="M757" s="1132"/>
      <c r="N757" s="1132"/>
      <c r="O757" s="1132"/>
      <c r="P757" s="1132"/>
      <c r="Q757" s="1132"/>
    </row>
    <row r="758" ht="15.75" customHeight="1">
      <c r="E758" s="259"/>
      <c r="J758" s="252"/>
      <c r="K758" s="252"/>
      <c r="L758" s="1132"/>
      <c r="M758" s="1132"/>
      <c r="N758" s="1132"/>
      <c r="O758" s="1132"/>
      <c r="P758" s="1132"/>
      <c r="Q758" s="1132"/>
    </row>
    <row r="759" ht="15.75" customHeight="1">
      <c r="E759" s="259"/>
      <c r="J759" s="252"/>
      <c r="K759" s="252"/>
      <c r="L759" s="1132"/>
      <c r="M759" s="1132"/>
      <c r="N759" s="1132"/>
      <c r="O759" s="1132"/>
      <c r="P759" s="1132"/>
      <c r="Q759" s="1132"/>
    </row>
    <row r="760" ht="15.75" customHeight="1">
      <c r="E760" s="259"/>
      <c r="J760" s="252"/>
      <c r="K760" s="252"/>
      <c r="L760" s="1132"/>
      <c r="M760" s="1132"/>
      <c r="N760" s="1132"/>
      <c r="O760" s="1132"/>
      <c r="P760" s="1132"/>
      <c r="Q760" s="1132"/>
    </row>
    <row r="761" ht="15.75" customHeight="1">
      <c r="E761" s="259"/>
      <c r="J761" s="252"/>
      <c r="K761" s="252"/>
      <c r="L761" s="1132"/>
      <c r="M761" s="1132"/>
      <c r="N761" s="1132"/>
      <c r="O761" s="1132"/>
      <c r="P761" s="1132"/>
      <c r="Q761" s="1132"/>
    </row>
    <row r="762" ht="15.75" customHeight="1">
      <c r="E762" s="259"/>
      <c r="J762" s="252"/>
      <c r="K762" s="252"/>
      <c r="L762" s="1132"/>
      <c r="M762" s="1132"/>
      <c r="N762" s="1132"/>
      <c r="O762" s="1132"/>
      <c r="P762" s="1132"/>
      <c r="Q762" s="1132"/>
    </row>
    <row r="763" ht="15.75" customHeight="1">
      <c r="E763" s="259"/>
      <c r="J763" s="252"/>
      <c r="K763" s="252"/>
      <c r="L763" s="1132"/>
      <c r="M763" s="1132"/>
      <c r="N763" s="1132"/>
      <c r="O763" s="1132"/>
      <c r="P763" s="1132"/>
      <c r="Q763" s="1132"/>
    </row>
    <row r="764" ht="15.75" customHeight="1">
      <c r="E764" s="259"/>
      <c r="J764" s="252"/>
      <c r="K764" s="252"/>
      <c r="L764" s="1132"/>
      <c r="M764" s="1132"/>
      <c r="N764" s="1132"/>
      <c r="O764" s="1132"/>
      <c r="P764" s="1132"/>
      <c r="Q764" s="1132"/>
    </row>
    <row r="765" ht="15.75" customHeight="1">
      <c r="E765" s="259"/>
      <c r="J765" s="252"/>
      <c r="K765" s="252"/>
      <c r="L765" s="1132"/>
      <c r="M765" s="1132"/>
      <c r="N765" s="1132"/>
      <c r="O765" s="1132"/>
      <c r="P765" s="1132"/>
      <c r="Q765" s="1132"/>
    </row>
    <row r="766" ht="15.75" customHeight="1">
      <c r="E766" s="259"/>
      <c r="J766" s="252"/>
      <c r="K766" s="252"/>
      <c r="L766" s="1132"/>
      <c r="M766" s="1132"/>
      <c r="N766" s="1132"/>
      <c r="O766" s="1132"/>
      <c r="P766" s="1132"/>
      <c r="Q766" s="1132"/>
    </row>
    <row r="767" ht="15.75" customHeight="1">
      <c r="E767" s="259"/>
      <c r="J767" s="252"/>
      <c r="K767" s="252"/>
      <c r="L767" s="1132"/>
      <c r="M767" s="1132"/>
      <c r="N767" s="1132"/>
      <c r="O767" s="1132"/>
      <c r="P767" s="1132"/>
      <c r="Q767" s="1132"/>
    </row>
    <row r="768" ht="15.75" customHeight="1">
      <c r="E768" s="259"/>
      <c r="J768" s="252"/>
      <c r="K768" s="252"/>
      <c r="L768" s="1132"/>
      <c r="M768" s="1132"/>
      <c r="N768" s="1132"/>
      <c r="O768" s="1132"/>
      <c r="P768" s="1132"/>
      <c r="Q768" s="1132"/>
    </row>
    <row r="769" ht="15.75" customHeight="1">
      <c r="E769" s="259"/>
      <c r="J769" s="252"/>
      <c r="K769" s="252"/>
      <c r="L769" s="1132"/>
      <c r="M769" s="1132"/>
      <c r="N769" s="1132"/>
      <c r="O769" s="1132"/>
      <c r="P769" s="1132"/>
      <c r="Q769" s="1132"/>
    </row>
    <row r="770" ht="15.75" customHeight="1">
      <c r="E770" s="259"/>
      <c r="J770" s="252"/>
      <c r="K770" s="252"/>
      <c r="L770" s="1132"/>
      <c r="M770" s="1132"/>
      <c r="N770" s="1132"/>
      <c r="O770" s="1132"/>
      <c r="P770" s="1132"/>
      <c r="Q770" s="1132"/>
    </row>
    <row r="771" ht="15.75" customHeight="1">
      <c r="E771" s="259"/>
      <c r="J771" s="252"/>
      <c r="K771" s="252"/>
      <c r="L771" s="1132"/>
      <c r="M771" s="1132"/>
      <c r="N771" s="1132"/>
      <c r="O771" s="1132"/>
      <c r="P771" s="1132"/>
      <c r="Q771" s="1132"/>
    </row>
    <row r="772" ht="15.75" customHeight="1">
      <c r="E772" s="259"/>
      <c r="J772" s="252"/>
      <c r="K772" s="252"/>
      <c r="L772" s="1132"/>
      <c r="M772" s="1132"/>
      <c r="N772" s="1132"/>
      <c r="O772" s="1132"/>
      <c r="P772" s="1132"/>
      <c r="Q772" s="1132"/>
    </row>
    <row r="773" ht="15.75" customHeight="1">
      <c r="E773" s="259"/>
      <c r="J773" s="252"/>
      <c r="K773" s="252"/>
      <c r="L773" s="1132"/>
      <c r="M773" s="1132"/>
      <c r="N773" s="1132"/>
      <c r="O773" s="1132"/>
      <c r="P773" s="1132"/>
      <c r="Q773" s="1132"/>
    </row>
    <row r="774" ht="15.75" customHeight="1">
      <c r="E774" s="259"/>
      <c r="J774" s="252"/>
      <c r="K774" s="252"/>
      <c r="L774" s="1132"/>
      <c r="M774" s="1132"/>
      <c r="N774" s="1132"/>
      <c r="O774" s="1132"/>
      <c r="P774" s="1132"/>
      <c r="Q774" s="1132"/>
    </row>
    <row r="775" ht="15.75" customHeight="1">
      <c r="E775" s="259"/>
      <c r="J775" s="252"/>
      <c r="K775" s="252"/>
      <c r="L775" s="1132"/>
      <c r="M775" s="1132"/>
      <c r="N775" s="1132"/>
      <c r="O775" s="1132"/>
      <c r="P775" s="1132"/>
      <c r="Q775" s="1132"/>
    </row>
    <row r="776" ht="15.75" customHeight="1">
      <c r="E776" s="259"/>
      <c r="J776" s="252"/>
      <c r="K776" s="252"/>
      <c r="L776" s="1132"/>
      <c r="M776" s="1132"/>
      <c r="N776" s="1132"/>
      <c r="O776" s="1132"/>
      <c r="P776" s="1132"/>
      <c r="Q776" s="1132"/>
    </row>
    <row r="777" ht="15.75" customHeight="1">
      <c r="E777" s="259"/>
      <c r="J777" s="252"/>
      <c r="K777" s="252"/>
      <c r="L777" s="1132"/>
      <c r="M777" s="1132"/>
      <c r="N777" s="1132"/>
      <c r="O777" s="1132"/>
      <c r="P777" s="1132"/>
      <c r="Q777" s="1132"/>
    </row>
    <row r="778" ht="15.75" customHeight="1">
      <c r="E778" s="259"/>
      <c r="J778" s="252"/>
      <c r="K778" s="252"/>
      <c r="L778" s="1132"/>
      <c r="M778" s="1132"/>
      <c r="N778" s="1132"/>
      <c r="O778" s="1132"/>
      <c r="P778" s="1132"/>
      <c r="Q778" s="1132"/>
    </row>
    <row r="779" ht="15.75" customHeight="1">
      <c r="E779" s="259"/>
      <c r="J779" s="252"/>
      <c r="K779" s="252"/>
      <c r="L779" s="1132"/>
      <c r="M779" s="1132"/>
      <c r="N779" s="1132"/>
      <c r="O779" s="1132"/>
      <c r="P779" s="1132"/>
      <c r="Q779" s="1132"/>
    </row>
    <row r="780" ht="15.75" customHeight="1">
      <c r="E780" s="259"/>
      <c r="J780" s="252"/>
      <c r="K780" s="252"/>
      <c r="L780" s="1132"/>
      <c r="M780" s="1132"/>
      <c r="N780" s="1132"/>
      <c r="O780" s="1132"/>
      <c r="P780" s="1132"/>
      <c r="Q780" s="1132"/>
    </row>
    <row r="781" ht="15.75" customHeight="1">
      <c r="E781" s="259"/>
      <c r="J781" s="252"/>
      <c r="K781" s="252"/>
      <c r="L781" s="1132"/>
      <c r="M781" s="1132"/>
      <c r="N781" s="1132"/>
      <c r="O781" s="1132"/>
      <c r="P781" s="1132"/>
      <c r="Q781" s="1132"/>
    </row>
    <row r="782" ht="15.75" customHeight="1">
      <c r="E782" s="259"/>
      <c r="J782" s="252"/>
      <c r="K782" s="252"/>
      <c r="L782" s="1132"/>
      <c r="M782" s="1132"/>
      <c r="N782" s="1132"/>
      <c r="O782" s="1132"/>
      <c r="P782" s="1132"/>
      <c r="Q782" s="1132"/>
    </row>
    <row r="783" ht="15.75" customHeight="1">
      <c r="E783" s="259"/>
      <c r="J783" s="252"/>
      <c r="K783" s="252"/>
      <c r="L783" s="1132"/>
      <c r="M783" s="1132"/>
      <c r="N783" s="1132"/>
      <c r="O783" s="1132"/>
      <c r="P783" s="1132"/>
      <c r="Q783" s="1132"/>
    </row>
    <row r="784" ht="15.75" customHeight="1">
      <c r="E784" s="259"/>
      <c r="J784" s="252"/>
      <c r="K784" s="252"/>
      <c r="L784" s="1132"/>
      <c r="M784" s="1132"/>
      <c r="N784" s="1132"/>
      <c r="O784" s="1132"/>
      <c r="P784" s="1132"/>
      <c r="Q784" s="1132"/>
    </row>
    <row r="785" ht="15.75" customHeight="1">
      <c r="E785" s="259"/>
      <c r="J785" s="252"/>
      <c r="K785" s="252"/>
      <c r="L785" s="1132"/>
      <c r="M785" s="1132"/>
      <c r="N785" s="1132"/>
      <c r="O785" s="1132"/>
      <c r="P785" s="1132"/>
      <c r="Q785" s="1132"/>
    </row>
    <row r="786" ht="15.75" customHeight="1">
      <c r="E786" s="259"/>
      <c r="J786" s="252"/>
      <c r="K786" s="252"/>
      <c r="L786" s="1132"/>
      <c r="M786" s="1132"/>
      <c r="N786" s="1132"/>
      <c r="O786" s="1132"/>
      <c r="P786" s="1132"/>
      <c r="Q786" s="1132"/>
    </row>
    <row r="787" ht="15.75" customHeight="1">
      <c r="E787" s="259"/>
      <c r="J787" s="252"/>
      <c r="K787" s="252"/>
      <c r="L787" s="1132"/>
      <c r="M787" s="1132"/>
      <c r="N787" s="1132"/>
      <c r="O787" s="1132"/>
      <c r="P787" s="1132"/>
      <c r="Q787" s="1132"/>
    </row>
    <row r="788" ht="15.75" customHeight="1">
      <c r="E788" s="259"/>
      <c r="J788" s="252"/>
      <c r="K788" s="252"/>
      <c r="L788" s="1132"/>
      <c r="M788" s="1132"/>
      <c r="N788" s="1132"/>
      <c r="O788" s="1132"/>
      <c r="P788" s="1132"/>
      <c r="Q788" s="1132"/>
    </row>
    <row r="789" ht="15.75" customHeight="1">
      <c r="E789" s="259"/>
      <c r="J789" s="252"/>
      <c r="K789" s="252"/>
      <c r="L789" s="1132"/>
      <c r="M789" s="1132"/>
      <c r="N789" s="1132"/>
      <c r="O789" s="1132"/>
      <c r="P789" s="1132"/>
      <c r="Q789" s="1132"/>
    </row>
    <row r="790" ht="15.75" customHeight="1">
      <c r="E790" s="259"/>
      <c r="J790" s="252"/>
      <c r="K790" s="252"/>
      <c r="L790" s="1132"/>
      <c r="M790" s="1132"/>
      <c r="N790" s="1132"/>
      <c r="O790" s="1132"/>
      <c r="P790" s="1132"/>
      <c r="Q790" s="1132"/>
    </row>
    <row r="791" ht="15.75" customHeight="1">
      <c r="E791" s="259"/>
      <c r="J791" s="252"/>
      <c r="K791" s="252"/>
      <c r="L791" s="1132"/>
      <c r="M791" s="1132"/>
      <c r="N791" s="1132"/>
      <c r="O791" s="1132"/>
      <c r="P791" s="1132"/>
      <c r="Q791" s="1132"/>
    </row>
    <row r="792" ht="15.75" customHeight="1">
      <c r="E792" s="259"/>
      <c r="J792" s="252"/>
      <c r="K792" s="252"/>
      <c r="L792" s="1132"/>
      <c r="M792" s="1132"/>
      <c r="N792" s="1132"/>
      <c r="O792" s="1132"/>
      <c r="P792" s="1132"/>
      <c r="Q792" s="1132"/>
    </row>
    <row r="793" ht="15.75" customHeight="1">
      <c r="E793" s="259"/>
      <c r="J793" s="252"/>
      <c r="K793" s="252"/>
      <c r="L793" s="1132"/>
      <c r="M793" s="1132"/>
      <c r="N793" s="1132"/>
      <c r="O793" s="1132"/>
      <c r="P793" s="1132"/>
      <c r="Q793" s="1132"/>
    </row>
    <row r="794" ht="15.75" customHeight="1">
      <c r="E794" s="259"/>
      <c r="J794" s="252"/>
      <c r="K794" s="252"/>
      <c r="L794" s="1132"/>
      <c r="M794" s="1132"/>
      <c r="N794" s="1132"/>
      <c r="O794" s="1132"/>
      <c r="P794" s="1132"/>
      <c r="Q794" s="1132"/>
    </row>
    <row r="795" ht="15.75" customHeight="1">
      <c r="E795" s="259"/>
      <c r="J795" s="252"/>
      <c r="K795" s="252"/>
      <c r="L795" s="1132"/>
      <c r="M795" s="1132"/>
      <c r="N795" s="1132"/>
      <c r="O795" s="1132"/>
      <c r="P795" s="1132"/>
      <c r="Q795" s="1132"/>
    </row>
    <row r="796" ht="15.75" customHeight="1">
      <c r="E796" s="259"/>
      <c r="J796" s="252"/>
      <c r="K796" s="252"/>
      <c r="L796" s="1132"/>
      <c r="M796" s="1132"/>
      <c r="N796" s="1132"/>
      <c r="O796" s="1132"/>
      <c r="P796" s="1132"/>
      <c r="Q796" s="1132"/>
    </row>
    <row r="797" ht="15.75" customHeight="1">
      <c r="E797" s="259"/>
      <c r="J797" s="252"/>
      <c r="K797" s="252"/>
      <c r="L797" s="1132"/>
      <c r="M797" s="1132"/>
      <c r="N797" s="1132"/>
      <c r="O797" s="1132"/>
      <c r="P797" s="1132"/>
      <c r="Q797" s="1132"/>
    </row>
    <row r="798" ht="15.75" customHeight="1">
      <c r="E798" s="259"/>
      <c r="J798" s="252"/>
      <c r="K798" s="252"/>
      <c r="L798" s="1132"/>
      <c r="M798" s="1132"/>
      <c r="N798" s="1132"/>
      <c r="O798" s="1132"/>
      <c r="P798" s="1132"/>
      <c r="Q798" s="1132"/>
    </row>
    <row r="799" ht="15.75" customHeight="1">
      <c r="E799" s="259"/>
      <c r="J799" s="252"/>
      <c r="K799" s="252"/>
      <c r="L799" s="1132"/>
      <c r="M799" s="1132"/>
      <c r="N799" s="1132"/>
      <c r="O799" s="1132"/>
      <c r="P799" s="1132"/>
      <c r="Q799" s="1132"/>
    </row>
    <row r="800" ht="15.75" customHeight="1">
      <c r="E800" s="259"/>
      <c r="J800" s="252"/>
      <c r="K800" s="252"/>
      <c r="L800" s="1132"/>
      <c r="M800" s="1132"/>
      <c r="N800" s="1132"/>
      <c r="O800" s="1132"/>
      <c r="P800" s="1132"/>
      <c r="Q800" s="1132"/>
    </row>
    <row r="801" ht="15.75" customHeight="1">
      <c r="E801" s="259"/>
      <c r="J801" s="252"/>
      <c r="K801" s="252"/>
      <c r="L801" s="1132"/>
      <c r="M801" s="1132"/>
      <c r="N801" s="1132"/>
      <c r="O801" s="1132"/>
      <c r="P801" s="1132"/>
      <c r="Q801" s="1132"/>
    </row>
    <row r="802" ht="15.75" customHeight="1">
      <c r="E802" s="259"/>
      <c r="J802" s="252"/>
      <c r="K802" s="252"/>
      <c r="L802" s="1132"/>
      <c r="M802" s="1132"/>
      <c r="N802" s="1132"/>
      <c r="O802" s="1132"/>
      <c r="P802" s="1132"/>
      <c r="Q802" s="1132"/>
    </row>
    <row r="803" ht="15.75" customHeight="1">
      <c r="E803" s="259"/>
      <c r="J803" s="252"/>
      <c r="K803" s="252"/>
      <c r="L803" s="1132"/>
      <c r="M803" s="1132"/>
      <c r="N803" s="1132"/>
      <c r="O803" s="1132"/>
      <c r="P803" s="1132"/>
      <c r="Q803" s="1132"/>
    </row>
    <row r="804" ht="15.75" customHeight="1">
      <c r="E804" s="259"/>
      <c r="J804" s="252"/>
      <c r="K804" s="252"/>
      <c r="L804" s="1132"/>
      <c r="M804" s="1132"/>
      <c r="N804" s="1132"/>
      <c r="O804" s="1132"/>
      <c r="P804" s="1132"/>
      <c r="Q804" s="1132"/>
    </row>
    <row r="805" ht="15.75" customHeight="1">
      <c r="E805" s="259"/>
      <c r="J805" s="252"/>
      <c r="K805" s="252"/>
      <c r="L805" s="1132"/>
      <c r="M805" s="1132"/>
      <c r="N805" s="1132"/>
      <c r="O805" s="1132"/>
      <c r="P805" s="1132"/>
      <c r="Q805" s="1132"/>
    </row>
    <row r="806" ht="15.75" customHeight="1">
      <c r="E806" s="259"/>
      <c r="J806" s="252"/>
      <c r="K806" s="252"/>
      <c r="L806" s="1132"/>
      <c r="M806" s="1132"/>
      <c r="N806" s="1132"/>
      <c r="O806" s="1132"/>
      <c r="P806" s="1132"/>
      <c r="Q806" s="1132"/>
    </row>
    <row r="807" ht="15.75" customHeight="1">
      <c r="E807" s="259"/>
      <c r="J807" s="252"/>
      <c r="K807" s="252"/>
      <c r="L807" s="1132"/>
      <c r="M807" s="1132"/>
      <c r="N807" s="1132"/>
      <c r="O807" s="1132"/>
      <c r="P807" s="1132"/>
      <c r="Q807" s="1132"/>
    </row>
    <row r="808" ht="15.75" customHeight="1">
      <c r="E808" s="259"/>
      <c r="J808" s="252"/>
      <c r="K808" s="252"/>
      <c r="L808" s="1132"/>
      <c r="M808" s="1132"/>
      <c r="N808" s="1132"/>
      <c r="O808" s="1132"/>
      <c r="P808" s="1132"/>
      <c r="Q808" s="1132"/>
    </row>
    <row r="809" ht="15.75" customHeight="1">
      <c r="E809" s="259"/>
      <c r="J809" s="252"/>
      <c r="K809" s="252"/>
      <c r="L809" s="1132"/>
      <c r="M809" s="1132"/>
      <c r="N809" s="1132"/>
      <c r="O809" s="1132"/>
      <c r="P809" s="1132"/>
      <c r="Q809" s="1132"/>
    </row>
    <row r="810" ht="15.75" customHeight="1">
      <c r="E810" s="259"/>
      <c r="J810" s="252"/>
      <c r="K810" s="252"/>
      <c r="L810" s="1132"/>
      <c r="M810" s="1132"/>
      <c r="N810" s="1132"/>
      <c r="O810" s="1132"/>
      <c r="P810" s="1132"/>
      <c r="Q810" s="1132"/>
    </row>
    <row r="811" ht="15.75" customHeight="1">
      <c r="E811" s="259"/>
      <c r="J811" s="252"/>
      <c r="K811" s="252"/>
      <c r="L811" s="1132"/>
      <c r="M811" s="1132"/>
      <c r="N811" s="1132"/>
      <c r="O811" s="1132"/>
      <c r="P811" s="1132"/>
      <c r="Q811" s="1132"/>
    </row>
    <row r="812" ht="15.75" customHeight="1">
      <c r="E812" s="259"/>
      <c r="J812" s="252"/>
      <c r="K812" s="252"/>
      <c r="L812" s="1132"/>
      <c r="M812" s="1132"/>
      <c r="N812" s="1132"/>
      <c r="O812" s="1132"/>
      <c r="P812" s="1132"/>
      <c r="Q812" s="1132"/>
    </row>
    <row r="813" ht="15.75" customHeight="1">
      <c r="E813" s="259"/>
      <c r="J813" s="252"/>
      <c r="K813" s="252"/>
      <c r="L813" s="1132"/>
      <c r="M813" s="1132"/>
      <c r="N813" s="1132"/>
      <c r="O813" s="1132"/>
      <c r="P813" s="1132"/>
      <c r="Q813" s="1132"/>
    </row>
    <row r="814" ht="15.75" customHeight="1">
      <c r="E814" s="259"/>
      <c r="J814" s="252"/>
      <c r="K814" s="252"/>
      <c r="L814" s="1132"/>
      <c r="M814" s="1132"/>
      <c r="N814" s="1132"/>
      <c r="O814" s="1132"/>
      <c r="P814" s="1132"/>
      <c r="Q814" s="1132"/>
    </row>
    <row r="815" ht="15.75" customHeight="1">
      <c r="E815" s="259"/>
      <c r="J815" s="252"/>
      <c r="K815" s="252"/>
      <c r="L815" s="1132"/>
      <c r="M815" s="1132"/>
      <c r="N815" s="1132"/>
      <c r="O815" s="1132"/>
      <c r="P815" s="1132"/>
      <c r="Q815" s="1132"/>
    </row>
    <row r="816" ht="15.75" customHeight="1">
      <c r="E816" s="259"/>
      <c r="J816" s="252"/>
      <c r="K816" s="252"/>
      <c r="L816" s="1132"/>
      <c r="M816" s="1132"/>
      <c r="N816" s="1132"/>
      <c r="O816" s="1132"/>
      <c r="P816" s="1132"/>
      <c r="Q816" s="1132"/>
    </row>
    <row r="817" ht="15.75" customHeight="1">
      <c r="E817" s="259"/>
      <c r="J817" s="252"/>
      <c r="K817" s="252"/>
      <c r="L817" s="1132"/>
      <c r="M817" s="1132"/>
      <c r="N817" s="1132"/>
      <c r="O817" s="1132"/>
      <c r="P817" s="1132"/>
      <c r="Q817" s="1132"/>
    </row>
    <row r="818" ht="15.75" customHeight="1">
      <c r="E818" s="259"/>
      <c r="J818" s="252"/>
      <c r="K818" s="252"/>
      <c r="L818" s="1132"/>
      <c r="M818" s="1132"/>
      <c r="N818" s="1132"/>
      <c r="O818" s="1132"/>
      <c r="P818" s="1132"/>
      <c r="Q818" s="1132"/>
    </row>
    <row r="819" ht="15.75" customHeight="1">
      <c r="E819" s="259"/>
      <c r="J819" s="252"/>
      <c r="K819" s="252"/>
      <c r="L819" s="1132"/>
      <c r="M819" s="1132"/>
      <c r="N819" s="1132"/>
      <c r="O819" s="1132"/>
      <c r="P819" s="1132"/>
      <c r="Q819" s="1132"/>
    </row>
    <row r="820" ht="15.75" customHeight="1">
      <c r="E820" s="259"/>
      <c r="J820" s="252"/>
      <c r="K820" s="252"/>
      <c r="L820" s="1132"/>
      <c r="M820" s="1132"/>
      <c r="N820" s="1132"/>
      <c r="O820" s="1132"/>
      <c r="P820" s="1132"/>
      <c r="Q820" s="1132"/>
    </row>
    <row r="821" ht="15.75" customHeight="1">
      <c r="E821" s="259"/>
      <c r="J821" s="252"/>
      <c r="K821" s="252"/>
      <c r="L821" s="1132"/>
      <c r="M821" s="1132"/>
      <c r="N821" s="1132"/>
      <c r="O821" s="1132"/>
      <c r="P821" s="1132"/>
      <c r="Q821" s="1132"/>
    </row>
    <row r="822" ht="15.75" customHeight="1">
      <c r="E822" s="259"/>
      <c r="J822" s="252"/>
      <c r="K822" s="252"/>
      <c r="L822" s="1132"/>
      <c r="M822" s="1132"/>
      <c r="N822" s="1132"/>
      <c r="O822" s="1132"/>
      <c r="P822" s="1132"/>
      <c r="Q822" s="1132"/>
    </row>
    <row r="823" ht="15.75" customHeight="1">
      <c r="E823" s="259"/>
      <c r="J823" s="252"/>
      <c r="K823" s="252"/>
      <c r="L823" s="1132"/>
      <c r="M823" s="1132"/>
      <c r="N823" s="1132"/>
      <c r="O823" s="1132"/>
      <c r="P823" s="1132"/>
      <c r="Q823" s="1132"/>
    </row>
    <row r="824" ht="15.75" customHeight="1">
      <c r="E824" s="259"/>
      <c r="J824" s="252"/>
      <c r="K824" s="252"/>
      <c r="L824" s="1132"/>
      <c r="M824" s="1132"/>
      <c r="N824" s="1132"/>
      <c r="O824" s="1132"/>
      <c r="P824" s="1132"/>
      <c r="Q824" s="1132"/>
    </row>
    <row r="825" ht="15.75" customHeight="1">
      <c r="E825" s="259"/>
      <c r="J825" s="252"/>
      <c r="K825" s="252"/>
      <c r="L825" s="1132"/>
      <c r="M825" s="1132"/>
      <c r="N825" s="1132"/>
      <c r="O825" s="1132"/>
      <c r="P825" s="1132"/>
      <c r="Q825" s="1132"/>
    </row>
    <row r="826" ht="15.75" customHeight="1">
      <c r="E826" s="259"/>
      <c r="J826" s="252"/>
      <c r="K826" s="252"/>
      <c r="L826" s="1132"/>
      <c r="M826" s="1132"/>
      <c r="N826" s="1132"/>
      <c r="O826" s="1132"/>
      <c r="P826" s="1132"/>
      <c r="Q826" s="1132"/>
    </row>
    <row r="827" ht="15.75" customHeight="1">
      <c r="E827" s="259"/>
      <c r="J827" s="252"/>
      <c r="K827" s="252"/>
      <c r="L827" s="1132"/>
      <c r="M827" s="1132"/>
      <c r="N827" s="1132"/>
      <c r="O827" s="1132"/>
      <c r="P827" s="1132"/>
      <c r="Q827" s="1132"/>
    </row>
    <row r="828" ht="15.75" customHeight="1">
      <c r="E828" s="259"/>
      <c r="J828" s="252"/>
      <c r="K828" s="252"/>
      <c r="L828" s="1132"/>
      <c r="M828" s="1132"/>
      <c r="N828" s="1132"/>
      <c r="O828" s="1132"/>
      <c r="P828" s="1132"/>
      <c r="Q828" s="1132"/>
    </row>
    <row r="829" ht="15.75" customHeight="1">
      <c r="E829" s="259"/>
      <c r="J829" s="252"/>
      <c r="K829" s="252"/>
      <c r="L829" s="1132"/>
      <c r="M829" s="1132"/>
      <c r="N829" s="1132"/>
      <c r="O829" s="1132"/>
      <c r="P829" s="1132"/>
      <c r="Q829" s="1132"/>
    </row>
    <row r="830" ht="15.75" customHeight="1">
      <c r="E830" s="259"/>
      <c r="J830" s="252"/>
      <c r="K830" s="252"/>
      <c r="L830" s="1132"/>
      <c r="M830" s="1132"/>
      <c r="N830" s="1132"/>
      <c r="O830" s="1132"/>
      <c r="P830" s="1132"/>
      <c r="Q830" s="1132"/>
    </row>
    <row r="831" ht="15.75" customHeight="1">
      <c r="E831" s="259"/>
      <c r="J831" s="252"/>
      <c r="K831" s="252"/>
      <c r="L831" s="1132"/>
      <c r="M831" s="1132"/>
      <c r="N831" s="1132"/>
      <c r="O831" s="1132"/>
      <c r="P831" s="1132"/>
      <c r="Q831" s="1132"/>
    </row>
    <row r="832" ht="15.75" customHeight="1">
      <c r="E832" s="259"/>
      <c r="J832" s="252"/>
      <c r="K832" s="252"/>
      <c r="L832" s="1132"/>
      <c r="M832" s="1132"/>
      <c r="N832" s="1132"/>
      <c r="O832" s="1132"/>
      <c r="P832" s="1132"/>
      <c r="Q832" s="1132"/>
    </row>
    <row r="833" ht="15.75" customHeight="1">
      <c r="E833" s="259"/>
      <c r="J833" s="252"/>
      <c r="K833" s="252"/>
      <c r="L833" s="1132"/>
      <c r="M833" s="1132"/>
      <c r="N833" s="1132"/>
      <c r="O833" s="1132"/>
      <c r="P833" s="1132"/>
      <c r="Q833" s="1132"/>
    </row>
    <row r="834" ht="15.75" customHeight="1">
      <c r="E834" s="259"/>
      <c r="J834" s="252"/>
      <c r="K834" s="252"/>
      <c r="L834" s="1132"/>
      <c r="M834" s="1132"/>
      <c r="N834" s="1132"/>
      <c r="O834" s="1132"/>
      <c r="P834" s="1132"/>
      <c r="Q834" s="1132"/>
    </row>
    <row r="835" ht="15.75" customHeight="1">
      <c r="E835" s="259"/>
      <c r="J835" s="252"/>
      <c r="K835" s="252"/>
      <c r="L835" s="1132"/>
      <c r="M835" s="1132"/>
      <c r="N835" s="1132"/>
      <c r="O835" s="1132"/>
      <c r="P835" s="1132"/>
      <c r="Q835" s="1132"/>
    </row>
    <row r="836" ht="15.75" customHeight="1">
      <c r="E836" s="259"/>
      <c r="J836" s="252"/>
      <c r="K836" s="252"/>
      <c r="L836" s="1132"/>
      <c r="M836" s="1132"/>
      <c r="N836" s="1132"/>
      <c r="O836" s="1132"/>
      <c r="P836" s="1132"/>
      <c r="Q836" s="1132"/>
    </row>
    <row r="837" ht="15.75" customHeight="1">
      <c r="E837" s="259"/>
      <c r="J837" s="252"/>
      <c r="K837" s="252"/>
      <c r="L837" s="1132"/>
      <c r="M837" s="1132"/>
      <c r="N837" s="1132"/>
      <c r="O837" s="1132"/>
      <c r="P837" s="1132"/>
      <c r="Q837" s="1132"/>
    </row>
    <row r="838" ht="15.75" customHeight="1">
      <c r="E838" s="259"/>
      <c r="J838" s="252"/>
      <c r="K838" s="252"/>
      <c r="L838" s="1132"/>
      <c r="M838" s="1132"/>
      <c r="N838" s="1132"/>
      <c r="O838" s="1132"/>
      <c r="P838" s="1132"/>
      <c r="Q838" s="1132"/>
    </row>
    <row r="839" ht="15.75" customHeight="1">
      <c r="E839" s="259"/>
      <c r="J839" s="252"/>
      <c r="K839" s="252"/>
      <c r="L839" s="1132"/>
      <c r="M839" s="1132"/>
      <c r="N839" s="1132"/>
      <c r="O839" s="1132"/>
      <c r="P839" s="1132"/>
      <c r="Q839" s="1132"/>
    </row>
    <row r="840" ht="15.75" customHeight="1">
      <c r="E840" s="259"/>
      <c r="J840" s="252"/>
      <c r="K840" s="252"/>
      <c r="L840" s="1132"/>
      <c r="M840" s="1132"/>
      <c r="N840" s="1132"/>
      <c r="O840" s="1132"/>
      <c r="P840" s="1132"/>
      <c r="Q840" s="1132"/>
    </row>
    <row r="841" ht="15.75" customHeight="1">
      <c r="E841" s="259"/>
      <c r="J841" s="252"/>
      <c r="K841" s="252"/>
      <c r="L841" s="1132"/>
      <c r="M841" s="1132"/>
      <c r="N841" s="1132"/>
      <c r="O841" s="1132"/>
      <c r="P841" s="1132"/>
      <c r="Q841" s="1132"/>
    </row>
    <row r="842" ht="15.75" customHeight="1">
      <c r="E842" s="259"/>
      <c r="J842" s="252"/>
      <c r="K842" s="252"/>
      <c r="L842" s="1132"/>
      <c r="M842" s="1132"/>
      <c r="N842" s="1132"/>
      <c r="O842" s="1132"/>
      <c r="P842" s="1132"/>
      <c r="Q842" s="1132"/>
    </row>
    <row r="843" ht="15.75" customHeight="1">
      <c r="E843" s="259"/>
      <c r="J843" s="252"/>
      <c r="K843" s="252"/>
      <c r="L843" s="1132"/>
      <c r="M843" s="1132"/>
      <c r="N843" s="1132"/>
      <c r="O843" s="1132"/>
      <c r="P843" s="1132"/>
      <c r="Q843" s="1132"/>
    </row>
    <row r="844" ht="15.75" customHeight="1">
      <c r="E844" s="259"/>
      <c r="J844" s="252"/>
      <c r="K844" s="252"/>
      <c r="L844" s="1132"/>
      <c r="M844" s="1132"/>
      <c r="N844" s="1132"/>
      <c r="O844" s="1132"/>
      <c r="P844" s="1132"/>
      <c r="Q844" s="1132"/>
    </row>
    <row r="845" ht="15.75" customHeight="1">
      <c r="E845" s="259"/>
      <c r="J845" s="252"/>
      <c r="K845" s="252"/>
      <c r="L845" s="1132"/>
      <c r="M845" s="1132"/>
      <c r="N845" s="1132"/>
      <c r="O845" s="1132"/>
      <c r="P845" s="1132"/>
      <c r="Q845" s="1132"/>
    </row>
    <row r="846" ht="15.75" customHeight="1">
      <c r="E846" s="259"/>
      <c r="J846" s="252"/>
      <c r="K846" s="252"/>
      <c r="L846" s="1132"/>
      <c r="M846" s="1132"/>
      <c r="N846" s="1132"/>
      <c r="O846" s="1132"/>
      <c r="P846" s="1132"/>
      <c r="Q846" s="1132"/>
    </row>
    <row r="847" ht="15.75" customHeight="1">
      <c r="E847" s="259"/>
      <c r="J847" s="252"/>
      <c r="K847" s="252"/>
      <c r="L847" s="1132"/>
      <c r="M847" s="1132"/>
      <c r="N847" s="1132"/>
      <c r="O847" s="1132"/>
      <c r="P847" s="1132"/>
      <c r="Q847" s="1132"/>
    </row>
    <row r="848" ht="15.75" customHeight="1">
      <c r="E848" s="259"/>
      <c r="J848" s="252"/>
      <c r="K848" s="252"/>
      <c r="L848" s="1132"/>
      <c r="M848" s="1132"/>
      <c r="N848" s="1132"/>
      <c r="O848" s="1132"/>
      <c r="P848" s="1132"/>
      <c r="Q848" s="1132"/>
    </row>
    <row r="849" ht="15.75" customHeight="1">
      <c r="E849" s="259"/>
      <c r="J849" s="252"/>
      <c r="K849" s="252"/>
      <c r="L849" s="1132"/>
      <c r="M849" s="1132"/>
      <c r="N849" s="1132"/>
      <c r="O849" s="1132"/>
      <c r="P849" s="1132"/>
      <c r="Q849" s="1132"/>
    </row>
    <row r="850" ht="15.75" customHeight="1">
      <c r="E850" s="259"/>
      <c r="J850" s="252"/>
      <c r="K850" s="252"/>
      <c r="L850" s="1132"/>
      <c r="M850" s="1132"/>
      <c r="N850" s="1132"/>
      <c r="O850" s="1132"/>
      <c r="P850" s="1132"/>
      <c r="Q850" s="1132"/>
    </row>
    <row r="851" ht="15.75" customHeight="1">
      <c r="E851" s="259"/>
      <c r="J851" s="252"/>
      <c r="K851" s="252"/>
      <c r="L851" s="1132"/>
      <c r="M851" s="1132"/>
      <c r="N851" s="1132"/>
      <c r="O851" s="1132"/>
      <c r="P851" s="1132"/>
      <c r="Q851" s="1132"/>
    </row>
    <row r="852" ht="15.75" customHeight="1">
      <c r="E852" s="259"/>
      <c r="J852" s="252"/>
      <c r="K852" s="252"/>
      <c r="L852" s="1132"/>
      <c r="M852" s="1132"/>
      <c r="N852" s="1132"/>
      <c r="O852" s="1132"/>
      <c r="P852" s="1132"/>
      <c r="Q852" s="1132"/>
    </row>
    <row r="853" ht="15.75" customHeight="1">
      <c r="E853" s="259"/>
      <c r="J853" s="252"/>
      <c r="K853" s="252"/>
      <c r="L853" s="1132"/>
      <c r="M853" s="1132"/>
      <c r="N853" s="1132"/>
      <c r="O853" s="1132"/>
      <c r="P853" s="1132"/>
      <c r="Q853" s="1132"/>
    </row>
    <row r="854" ht="15.75" customHeight="1">
      <c r="E854" s="259"/>
      <c r="J854" s="252"/>
      <c r="K854" s="252"/>
      <c r="L854" s="1132"/>
      <c r="M854" s="1132"/>
      <c r="N854" s="1132"/>
      <c r="O854" s="1132"/>
      <c r="P854" s="1132"/>
      <c r="Q854" s="1132"/>
    </row>
    <row r="855" ht="15.75" customHeight="1">
      <c r="E855" s="259"/>
      <c r="J855" s="252"/>
      <c r="K855" s="252"/>
      <c r="L855" s="1132"/>
      <c r="M855" s="1132"/>
      <c r="N855" s="1132"/>
      <c r="O855" s="1132"/>
      <c r="P855" s="1132"/>
      <c r="Q855" s="1132"/>
    </row>
    <row r="856" ht="15.75" customHeight="1">
      <c r="E856" s="259"/>
      <c r="J856" s="252"/>
      <c r="K856" s="252"/>
      <c r="L856" s="1132"/>
      <c r="M856" s="1132"/>
      <c r="N856" s="1132"/>
      <c r="O856" s="1132"/>
      <c r="P856" s="1132"/>
      <c r="Q856" s="1132"/>
    </row>
    <row r="857" ht="15.75" customHeight="1">
      <c r="E857" s="259"/>
      <c r="J857" s="252"/>
      <c r="K857" s="252"/>
      <c r="L857" s="1132"/>
      <c r="M857" s="1132"/>
      <c r="N857" s="1132"/>
      <c r="O857" s="1132"/>
      <c r="P857" s="1132"/>
      <c r="Q857" s="1132"/>
    </row>
    <row r="858" ht="15.75" customHeight="1">
      <c r="E858" s="259"/>
      <c r="J858" s="252"/>
      <c r="K858" s="252"/>
      <c r="L858" s="1132"/>
      <c r="M858" s="1132"/>
      <c r="N858" s="1132"/>
      <c r="O858" s="1132"/>
      <c r="P858" s="1132"/>
      <c r="Q858" s="1132"/>
    </row>
    <row r="859" ht="15.75" customHeight="1">
      <c r="E859" s="259"/>
      <c r="J859" s="252"/>
      <c r="K859" s="252"/>
      <c r="L859" s="1132"/>
      <c r="M859" s="1132"/>
      <c r="N859" s="1132"/>
      <c r="O859" s="1132"/>
      <c r="P859" s="1132"/>
      <c r="Q859" s="1132"/>
    </row>
    <row r="860" ht="15.75" customHeight="1">
      <c r="E860" s="259"/>
      <c r="J860" s="252"/>
      <c r="K860" s="252"/>
      <c r="L860" s="1132"/>
      <c r="M860" s="1132"/>
      <c r="N860" s="1132"/>
      <c r="O860" s="1132"/>
      <c r="P860" s="1132"/>
      <c r="Q860" s="1132"/>
    </row>
    <row r="861" ht="15.75" customHeight="1">
      <c r="E861" s="259"/>
      <c r="J861" s="252"/>
      <c r="K861" s="252"/>
      <c r="L861" s="1132"/>
      <c r="M861" s="1132"/>
      <c r="N861" s="1132"/>
      <c r="O861" s="1132"/>
      <c r="P861" s="1132"/>
      <c r="Q861" s="1132"/>
    </row>
    <row r="862" ht="15.75" customHeight="1">
      <c r="E862" s="259"/>
      <c r="J862" s="252"/>
      <c r="K862" s="252"/>
      <c r="L862" s="1132"/>
      <c r="M862" s="1132"/>
      <c r="N862" s="1132"/>
      <c r="O862" s="1132"/>
      <c r="P862" s="1132"/>
      <c r="Q862" s="1132"/>
    </row>
    <row r="863" ht="15.75" customHeight="1">
      <c r="E863" s="259"/>
      <c r="J863" s="252"/>
      <c r="K863" s="252"/>
      <c r="L863" s="1132"/>
      <c r="M863" s="1132"/>
      <c r="N863" s="1132"/>
      <c r="O863" s="1132"/>
      <c r="P863" s="1132"/>
      <c r="Q863" s="1132"/>
    </row>
    <row r="864" ht="15.75" customHeight="1">
      <c r="E864" s="259"/>
      <c r="J864" s="252"/>
      <c r="K864" s="252"/>
      <c r="L864" s="1132"/>
      <c r="M864" s="1132"/>
      <c r="N864" s="1132"/>
      <c r="O864" s="1132"/>
      <c r="P864" s="1132"/>
      <c r="Q864" s="1132"/>
    </row>
    <row r="865" ht="15.75" customHeight="1">
      <c r="E865" s="259"/>
      <c r="J865" s="252"/>
      <c r="K865" s="252"/>
      <c r="L865" s="1132"/>
      <c r="M865" s="1132"/>
      <c r="N865" s="1132"/>
      <c r="O865" s="1132"/>
      <c r="P865" s="1132"/>
      <c r="Q865" s="1132"/>
    </row>
    <row r="866" ht="15.75" customHeight="1">
      <c r="E866" s="259"/>
      <c r="J866" s="252"/>
      <c r="K866" s="252"/>
      <c r="L866" s="1132"/>
      <c r="M866" s="1132"/>
      <c r="N866" s="1132"/>
      <c r="O866" s="1132"/>
      <c r="P866" s="1132"/>
      <c r="Q866" s="1132"/>
    </row>
    <row r="867" ht="15.75" customHeight="1">
      <c r="E867" s="259"/>
      <c r="J867" s="252"/>
      <c r="K867" s="252"/>
      <c r="L867" s="1132"/>
      <c r="M867" s="1132"/>
      <c r="N867" s="1132"/>
      <c r="O867" s="1132"/>
      <c r="P867" s="1132"/>
      <c r="Q867" s="1132"/>
    </row>
    <row r="868" ht="15.75" customHeight="1">
      <c r="E868" s="259"/>
      <c r="J868" s="252"/>
      <c r="K868" s="252"/>
      <c r="L868" s="1132"/>
      <c r="M868" s="1132"/>
      <c r="N868" s="1132"/>
      <c r="O868" s="1132"/>
      <c r="P868" s="1132"/>
      <c r="Q868" s="1132"/>
    </row>
    <row r="869" ht="15.75" customHeight="1">
      <c r="E869" s="259"/>
      <c r="J869" s="252"/>
      <c r="K869" s="252"/>
      <c r="L869" s="1132"/>
      <c r="M869" s="1132"/>
      <c r="N869" s="1132"/>
      <c r="O869" s="1132"/>
      <c r="P869" s="1132"/>
      <c r="Q869" s="1132"/>
    </row>
    <row r="870" ht="15.75" customHeight="1">
      <c r="E870" s="259"/>
      <c r="J870" s="252"/>
      <c r="K870" s="252"/>
      <c r="L870" s="1132"/>
      <c r="M870" s="1132"/>
      <c r="N870" s="1132"/>
      <c r="O870" s="1132"/>
      <c r="P870" s="1132"/>
      <c r="Q870" s="1132"/>
    </row>
    <row r="871" ht="15.75" customHeight="1">
      <c r="E871" s="259"/>
      <c r="J871" s="252"/>
      <c r="K871" s="252"/>
      <c r="L871" s="1132"/>
      <c r="M871" s="1132"/>
      <c r="N871" s="1132"/>
      <c r="O871" s="1132"/>
      <c r="P871" s="1132"/>
      <c r="Q871" s="1132"/>
    </row>
    <row r="872" ht="15.75" customHeight="1">
      <c r="E872" s="259"/>
      <c r="J872" s="252"/>
      <c r="K872" s="252"/>
      <c r="L872" s="1132"/>
      <c r="M872" s="1132"/>
      <c r="N872" s="1132"/>
      <c r="O872" s="1132"/>
      <c r="P872" s="1132"/>
      <c r="Q872" s="1132"/>
    </row>
    <row r="873" ht="15.75" customHeight="1">
      <c r="E873" s="259"/>
      <c r="J873" s="252"/>
      <c r="K873" s="252"/>
      <c r="L873" s="1132"/>
      <c r="M873" s="1132"/>
      <c r="N873" s="1132"/>
      <c r="O873" s="1132"/>
      <c r="P873" s="1132"/>
      <c r="Q873" s="1132"/>
    </row>
    <row r="874" ht="15.75" customHeight="1">
      <c r="E874" s="259"/>
      <c r="J874" s="252"/>
      <c r="K874" s="252"/>
      <c r="L874" s="1132"/>
      <c r="M874" s="1132"/>
      <c r="N874" s="1132"/>
      <c r="O874" s="1132"/>
      <c r="P874" s="1132"/>
      <c r="Q874" s="1132"/>
    </row>
    <row r="875" ht="15.75" customHeight="1">
      <c r="E875" s="259"/>
      <c r="J875" s="252"/>
      <c r="K875" s="252"/>
      <c r="L875" s="1132"/>
      <c r="M875" s="1132"/>
      <c r="N875" s="1132"/>
      <c r="O875" s="1132"/>
      <c r="P875" s="1132"/>
      <c r="Q875" s="1132"/>
    </row>
    <row r="876" ht="15.75" customHeight="1">
      <c r="E876" s="259"/>
      <c r="J876" s="252"/>
      <c r="K876" s="252"/>
      <c r="L876" s="1132"/>
      <c r="M876" s="1132"/>
      <c r="N876" s="1132"/>
      <c r="O876" s="1132"/>
      <c r="P876" s="1132"/>
      <c r="Q876" s="1132"/>
    </row>
    <row r="877" ht="15.75" customHeight="1">
      <c r="E877" s="259"/>
      <c r="J877" s="252"/>
      <c r="K877" s="252"/>
      <c r="L877" s="1132"/>
      <c r="M877" s="1132"/>
      <c r="N877" s="1132"/>
      <c r="O877" s="1132"/>
      <c r="P877" s="1132"/>
      <c r="Q877" s="1132"/>
    </row>
    <row r="878" ht="15.75" customHeight="1">
      <c r="E878" s="259"/>
      <c r="J878" s="252"/>
      <c r="K878" s="252"/>
      <c r="L878" s="1132"/>
      <c r="M878" s="1132"/>
      <c r="N878" s="1132"/>
      <c r="O878" s="1132"/>
      <c r="P878" s="1132"/>
      <c r="Q878" s="1132"/>
    </row>
    <row r="879" ht="15.75" customHeight="1">
      <c r="E879" s="259"/>
      <c r="J879" s="252"/>
      <c r="K879" s="252"/>
      <c r="L879" s="1132"/>
      <c r="M879" s="1132"/>
      <c r="N879" s="1132"/>
      <c r="O879" s="1132"/>
      <c r="P879" s="1132"/>
      <c r="Q879" s="1132"/>
    </row>
    <row r="880" ht="15.75" customHeight="1">
      <c r="E880" s="259"/>
      <c r="J880" s="252"/>
      <c r="K880" s="252"/>
      <c r="L880" s="1132"/>
      <c r="M880" s="1132"/>
      <c r="N880" s="1132"/>
      <c r="O880" s="1132"/>
      <c r="P880" s="1132"/>
      <c r="Q880" s="1132"/>
    </row>
    <row r="881" ht="15.75" customHeight="1">
      <c r="E881" s="259"/>
      <c r="J881" s="252"/>
      <c r="K881" s="252"/>
      <c r="L881" s="1132"/>
      <c r="M881" s="1132"/>
      <c r="N881" s="1132"/>
      <c r="O881" s="1132"/>
      <c r="P881" s="1132"/>
      <c r="Q881" s="1132"/>
    </row>
    <row r="882" ht="15.75" customHeight="1">
      <c r="E882" s="259"/>
      <c r="J882" s="252"/>
      <c r="K882" s="252"/>
      <c r="L882" s="1132"/>
      <c r="M882" s="1132"/>
      <c r="N882" s="1132"/>
      <c r="O882" s="1132"/>
      <c r="P882" s="1132"/>
      <c r="Q882" s="1132"/>
    </row>
    <row r="883" ht="15.75" customHeight="1">
      <c r="E883" s="259"/>
      <c r="J883" s="252"/>
      <c r="K883" s="252"/>
      <c r="L883" s="1132"/>
      <c r="M883" s="1132"/>
      <c r="N883" s="1132"/>
      <c r="O883" s="1132"/>
      <c r="P883" s="1132"/>
      <c r="Q883" s="1132"/>
    </row>
    <row r="884" ht="15.75" customHeight="1">
      <c r="E884" s="259"/>
      <c r="J884" s="252"/>
      <c r="K884" s="252"/>
      <c r="L884" s="1132"/>
      <c r="M884" s="1132"/>
      <c r="N884" s="1132"/>
      <c r="O884" s="1132"/>
      <c r="P884" s="1132"/>
      <c r="Q884" s="1132"/>
    </row>
    <row r="885" ht="15.75" customHeight="1">
      <c r="E885" s="259"/>
      <c r="J885" s="252"/>
      <c r="K885" s="252"/>
      <c r="L885" s="1132"/>
      <c r="M885" s="1132"/>
      <c r="N885" s="1132"/>
      <c r="O885" s="1132"/>
      <c r="P885" s="1132"/>
      <c r="Q885" s="1132"/>
    </row>
    <row r="886" ht="15.75" customHeight="1">
      <c r="E886" s="259"/>
      <c r="J886" s="252"/>
      <c r="K886" s="252"/>
      <c r="L886" s="1132"/>
      <c r="M886" s="1132"/>
      <c r="N886" s="1132"/>
      <c r="O886" s="1132"/>
      <c r="P886" s="1132"/>
      <c r="Q886" s="1132"/>
    </row>
    <row r="887" ht="15.75" customHeight="1">
      <c r="E887" s="259"/>
      <c r="J887" s="252"/>
      <c r="K887" s="252"/>
      <c r="L887" s="1132"/>
      <c r="M887" s="1132"/>
      <c r="N887" s="1132"/>
      <c r="O887" s="1132"/>
      <c r="P887" s="1132"/>
      <c r="Q887" s="1132"/>
    </row>
    <row r="888" ht="15.75" customHeight="1">
      <c r="E888" s="259"/>
      <c r="J888" s="252"/>
      <c r="K888" s="252"/>
      <c r="L888" s="1132"/>
      <c r="M888" s="1132"/>
      <c r="N888" s="1132"/>
      <c r="O888" s="1132"/>
      <c r="P888" s="1132"/>
      <c r="Q888" s="1132"/>
    </row>
    <row r="889" ht="15.75" customHeight="1">
      <c r="E889" s="259"/>
      <c r="J889" s="252"/>
      <c r="K889" s="252"/>
      <c r="L889" s="1132"/>
      <c r="M889" s="1132"/>
      <c r="N889" s="1132"/>
      <c r="O889" s="1132"/>
      <c r="P889" s="1132"/>
      <c r="Q889" s="1132"/>
    </row>
    <row r="890" ht="15.75" customHeight="1">
      <c r="E890" s="259"/>
      <c r="J890" s="252"/>
      <c r="K890" s="252"/>
      <c r="L890" s="1132"/>
      <c r="M890" s="1132"/>
      <c r="N890" s="1132"/>
      <c r="O890" s="1132"/>
      <c r="P890" s="1132"/>
      <c r="Q890" s="1132"/>
    </row>
    <row r="891" ht="15.75" customHeight="1">
      <c r="E891" s="259"/>
      <c r="J891" s="252"/>
      <c r="K891" s="252"/>
      <c r="L891" s="1132"/>
      <c r="M891" s="1132"/>
      <c r="N891" s="1132"/>
      <c r="O891" s="1132"/>
      <c r="P891" s="1132"/>
      <c r="Q891" s="1132"/>
    </row>
    <row r="892" ht="15.75" customHeight="1">
      <c r="E892" s="259"/>
      <c r="J892" s="252"/>
      <c r="K892" s="252"/>
      <c r="L892" s="1132"/>
      <c r="M892" s="1132"/>
      <c r="N892" s="1132"/>
      <c r="O892" s="1132"/>
      <c r="P892" s="1132"/>
      <c r="Q892" s="1132"/>
    </row>
    <row r="893" ht="15.75" customHeight="1">
      <c r="E893" s="259"/>
      <c r="J893" s="252"/>
      <c r="K893" s="252"/>
      <c r="L893" s="1132"/>
      <c r="M893" s="1132"/>
      <c r="N893" s="1132"/>
      <c r="O893" s="1132"/>
      <c r="P893" s="1132"/>
      <c r="Q893" s="1132"/>
    </row>
    <row r="894" ht="15.75" customHeight="1">
      <c r="E894" s="259"/>
      <c r="J894" s="252"/>
      <c r="K894" s="252"/>
      <c r="L894" s="1132"/>
      <c r="M894" s="1132"/>
      <c r="N894" s="1132"/>
      <c r="O894" s="1132"/>
      <c r="P894" s="1132"/>
      <c r="Q894" s="1132"/>
    </row>
    <row r="895" ht="15.75" customHeight="1">
      <c r="E895" s="259"/>
      <c r="J895" s="252"/>
      <c r="K895" s="252"/>
      <c r="L895" s="1132"/>
      <c r="M895" s="1132"/>
      <c r="N895" s="1132"/>
      <c r="O895" s="1132"/>
      <c r="P895" s="1132"/>
      <c r="Q895" s="1132"/>
    </row>
    <row r="896" ht="15.75" customHeight="1">
      <c r="E896" s="259"/>
      <c r="J896" s="252"/>
      <c r="K896" s="252"/>
      <c r="L896" s="1132"/>
      <c r="M896" s="1132"/>
      <c r="N896" s="1132"/>
      <c r="O896" s="1132"/>
      <c r="P896" s="1132"/>
      <c r="Q896" s="1132"/>
    </row>
    <row r="897" ht="15.75" customHeight="1">
      <c r="E897" s="259"/>
      <c r="J897" s="252"/>
      <c r="K897" s="252"/>
      <c r="L897" s="1132"/>
      <c r="M897" s="1132"/>
      <c r="N897" s="1132"/>
      <c r="O897" s="1132"/>
      <c r="P897" s="1132"/>
      <c r="Q897" s="1132"/>
    </row>
    <row r="898" ht="15.75" customHeight="1">
      <c r="E898" s="259"/>
      <c r="J898" s="252"/>
      <c r="K898" s="252"/>
      <c r="L898" s="1132"/>
      <c r="M898" s="1132"/>
      <c r="N898" s="1132"/>
      <c r="O898" s="1132"/>
      <c r="P898" s="1132"/>
      <c r="Q898" s="1132"/>
    </row>
    <row r="899" ht="15.75" customHeight="1">
      <c r="E899" s="259"/>
      <c r="J899" s="252"/>
      <c r="K899" s="252"/>
      <c r="L899" s="1132"/>
      <c r="M899" s="1132"/>
      <c r="N899" s="1132"/>
      <c r="O899" s="1132"/>
      <c r="P899" s="1132"/>
      <c r="Q899" s="1132"/>
    </row>
    <row r="900" ht="15.75" customHeight="1">
      <c r="E900" s="259"/>
      <c r="J900" s="252"/>
      <c r="K900" s="252"/>
      <c r="L900" s="1132"/>
      <c r="M900" s="1132"/>
      <c r="N900" s="1132"/>
      <c r="O900" s="1132"/>
      <c r="P900" s="1132"/>
      <c r="Q900" s="1132"/>
    </row>
    <row r="901" ht="15.75" customHeight="1">
      <c r="E901" s="259"/>
      <c r="J901" s="252"/>
      <c r="K901" s="252"/>
      <c r="L901" s="1132"/>
      <c r="M901" s="1132"/>
      <c r="N901" s="1132"/>
      <c r="O901" s="1132"/>
      <c r="P901" s="1132"/>
      <c r="Q901" s="1132"/>
    </row>
    <row r="902" ht="15.75" customHeight="1">
      <c r="E902" s="259"/>
      <c r="J902" s="252"/>
      <c r="K902" s="252"/>
      <c r="L902" s="1132"/>
      <c r="M902" s="1132"/>
      <c r="N902" s="1132"/>
      <c r="O902" s="1132"/>
      <c r="P902" s="1132"/>
      <c r="Q902" s="1132"/>
    </row>
    <row r="903" ht="15.75" customHeight="1">
      <c r="E903" s="259"/>
      <c r="J903" s="252"/>
      <c r="K903" s="252"/>
      <c r="L903" s="1132"/>
      <c r="M903" s="1132"/>
      <c r="N903" s="1132"/>
      <c r="O903" s="1132"/>
      <c r="P903" s="1132"/>
      <c r="Q903" s="1132"/>
    </row>
    <row r="904" ht="15.75" customHeight="1">
      <c r="E904" s="259"/>
      <c r="J904" s="252"/>
      <c r="K904" s="252"/>
      <c r="L904" s="1132"/>
      <c r="M904" s="1132"/>
      <c r="N904" s="1132"/>
      <c r="O904" s="1132"/>
      <c r="P904" s="1132"/>
      <c r="Q904" s="1132"/>
    </row>
    <row r="905" ht="15.75" customHeight="1">
      <c r="E905" s="259"/>
      <c r="J905" s="252"/>
      <c r="K905" s="252"/>
      <c r="L905" s="1132"/>
      <c r="M905" s="1132"/>
      <c r="N905" s="1132"/>
      <c r="O905" s="1132"/>
      <c r="P905" s="1132"/>
      <c r="Q905" s="1132"/>
    </row>
    <row r="906" ht="15.75" customHeight="1">
      <c r="E906" s="259"/>
      <c r="J906" s="252"/>
      <c r="K906" s="252"/>
      <c r="L906" s="1132"/>
      <c r="M906" s="1132"/>
      <c r="N906" s="1132"/>
      <c r="O906" s="1132"/>
      <c r="P906" s="1132"/>
      <c r="Q906" s="1132"/>
    </row>
    <row r="907" ht="15.75" customHeight="1">
      <c r="E907" s="259"/>
      <c r="J907" s="252"/>
      <c r="K907" s="252"/>
      <c r="L907" s="1132"/>
      <c r="M907" s="1132"/>
      <c r="N907" s="1132"/>
      <c r="O907" s="1132"/>
      <c r="P907" s="1132"/>
      <c r="Q907" s="1132"/>
    </row>
    <row r="908" ht="15.75" customHeight="1">
      <c r="E908" s="259"/>
      <c r="J908" s="252"/>
      <c r="K908" s="252"/>
      <c r="L908" s="1132"/>
      <c r="M908" s="1132"/>
      <c r="N908" s="1132"/>
      <c r="O908" s="1132"/>
      <c r="P908" s="1132"/>
      <c r="Q908" s="1132"/>
    </row>
    <row r="909" ht="15.75" customHeight="1">
      <c r="E909" s="259"/>
      <c r="J909" s="252"/>
      <c r="K909" s="252"/>
      <c r="L909" s="1132"/>
      <c r="M909" s="1132"/>
      <c r="N909" s="1132"/>
      <c r="O909" s="1132"/>
      <c r="P909" s="1132"/>
      <c r="Q909" s="1132"/>
    </row>
    <row r="910" ht="15.75" customHeight="1">
      <c r="E910" s="259"/>
      <c r="J910" s="252"/>
      <c r="K910" s="252"/>
      <c r="L910" s="1132"/>
      <c r="M910" s="1132"/>
      <c r="N910" s="1132"/>
      <c r="O910" s="1132"/>
      <c r="P910" s="1132"/>
      <c r="Q910" s="1132"/>
    </row>
    <row r="911" ht="15.75" customHeight="1">
      <c r="E911" s="259"/>
      <c r="J911" s="252"/>
      <c r="K911" s="252"/>
      <c r="L911" s="1132"/>
      <c r="M911" s="1132"/>
      <c r="N911" s="1132"/>
      <c r="O911" s="1132"/>
      <c r="P911" s="1132"/>
      <c r="Q911" s="1132"/>
    </row>
    <row r="912" ht="15.75" customHeight="1">
      <c r="E912" s="259"/>
      <c r="J912" s="252"/>
      <c r="K912" s="252"/>
      <c r="L912" s="1132"/>
      <c r="M912" s="1132"/>
      <c r="N912" s="1132"/>
      <c r="O912" s="1132"/>
      <c r="P912" s="1132"/>
      <c r="Q912" s="1132"/>
    </row>
    <row r="913" ht="15.75" customHeight="1">
      <c r="E913" s="259"/>
      <c r="J913" s="252"/>
      <c r="K913" s="252"/>
      <c r="L913" s="1132"/>
      <c r="M913" s="1132"/>
      <c r="N913" s="1132"/>
      <c r="O913" s="1132"/>
      <c r="P913" s="1132"/>
      <c r="Q913" s="1132"/>
    </row>
    <row r="914" ht="15.75" customHeight="1">
      <c r="E914" s="259"/>
      <c r="J914" s="252"/>
      <c r="K914" s="252"/>
      <c r="L914" s="1132"/>
      <c r="M914" s="1132"/>
      <c r="N914" s="1132"/>
      <c r="O914" s="1132"/>
      <c r="P914" s="1132"/>
      <c r="Q914" s="1132"/>
    </row>
    <row r="915" ht="15.75" customHeight="1">
      <c r="E915" s="259"/>
      <c r="J915" s="252"/>
      <c r="K915" s="252"/>
      <c r="L915" s="1132"/>
      <c r="M915" s="1132"/>
      <c r="N915" s="1132"/>
      <c r="O915" s="1132"/>
      <c r="P915" s="1132"/>
      <c r="Q915" s="1132"/>
    </row>
    <row r="916" ht="15.75" customHeight="1">
      <c r="E916" s="259"/>
      <c r="J916" s="252"/>
      <c r="K916" s="252"/>
      <c r="L916" s="1132"/>
      <c r="M916" s="1132"/>
      <c r="N916" s="1132"/>
      <c r="O916" s="1132"/>
      <c r="P916" s="1132"/>
      <c r="Q916" s="1132"/>
    </row>
    <row r="917" ht="15.75" customHeight="1">
      <c r="E917" s="259"/>
      <c r="J917" s="252"/>
      <c r="K917" s="252"/>
      <c r="L917" s="1132"/>
      <c r="M917" s="1132"/>
      <c r="N917" s="1132"/>
      <c r="O917" s="1132"/>
      <c r="P917" s="1132"/>
      <c r="Q917" s="1132"/>
    </row>
    <row r="918" ht="15.75" customHeight="1">
      <c r="E918" s="259"/>
      <c r="J918" s="252"/>
      <c r="K918" s="252"/>
      <c r="L918" s="1132"/>
      <c r="M918" s="1132"/>
      <c r="N918" s="1132"/>
      <c r="O918" s="1132"/>
      <c r="P918" s="1132"/>
      <c r="Q918" s="1132"/>
    </row>
    <row r="919" ht="15.75" customHeight="1">
      <c r="E919" s="259"/>
      <c r="J919" s="252"/>
      <c r="K919" s="252"/>
      <c r="L919" s="1132"/>
      <c r="M919" s="1132"/>
      <c r="N919" s="1132"/>
      <c r="O919" s="1132"/>
      <c r="P919" s="1132"/>
      <c r="Q919" s="1132"/>
    </row>
    <row r="920" ht="15.75" customHeight="1">
      <c r="E920" s="259"/>
      <c r="J920" s="252"/>
      <c r="K920" s="252"/>
      <c r="L920" s="1132"/>
      <c r="M920" s="1132"/>
      <c r="N920" s="1132"/>
      <c r="O920" s="1132"/>
      <c r="P920" s="1132"/>
      <c r="Q920" s="1132"/>
    </row>
    <row r="921" ht="15.75" customHeight="1">
      <c r="E921" s="259"/>
      <c r="J921" s="252"/>
      <c r="K921" s="252"/>
      <c r="L921" s="1132"/>
      <c r="M921" s="1132"/>
      <c r="N921" s="1132"/>
      <c r="O921" s="1132"/>
      <c r="P921" s="1132"/>
      <c r="Q921" s="1132"/>
    </row>
    <row r="922" ht="15.75" customHeight="1">
      <c r="E922" s="259"/>
      <c r="J922" s="252"/>
      <c r="K922" s="252"/>
      <c r="L922" s="1132"/>
      <c r="M922" s="1132"/>
      <c r="N922" s="1132"/>
      <c r="O922" s="1132"/>
      <c r="P922" s="1132"/>
      <c r="Q922" s="1132"/>
    </row>
    <row r="923" ht="15.75" customHeight="1">
      <c r="E923" s="259"/>
      <c r="J923" s="252"/>
      <c r="K923" s="252"/>
      <c r="L923" s="1132"/>
      <c r="M923" s="1132"/>
      <c r="N923" s="1132"/>
      <c r="O923" s="1132"/>
      <c r="P923" s="1132"/>
      <c r="Q923" s="1132"/>
    </row>
    <row r="924" ht="15.75" customHeight="1">
      <c r="E924" s="259"/>
      <c r="J924" s="252"/>
      <c r="K924" s="252"/>
      <c r="L924" s="1132"/>
      <c r="M924" s="1132"/>
      <c r="N924" s="1132"/>
      <c r="O924" s="1132"/>
      <c r="P924" s="1132"/>
      <c r="Q924" s="1132"/>
    </row>
    <row r="925" ht="15.75" customHeight="1">
      <c r="E925" s="259"/>
      <c r="J925" s="252"/>
      <c r="K925" s="252"/>
      <c r="L925" s="1132"/>
      <c r="M925" s="1132"/>
      <c r="N925" s="1132"/>
      <c r="O925" s="1132"/>
      <c r="P925" s="1132"/>
      <c r="Q925" s="1132"/>
    </row>
    <row r="926" ht="15.75" customHeight="1">
      <c r="E926" s="259"/>
      <c r="J926" s="252"/>
      <c r="K926" s="252"/>
      <c r="L926" s="1132"/>
      <c r="M926" s="1132"/>
      <c r="N926" s="1132"/>
      <c r="O926" s="1132"/>
      <c r="P926" s="1132"/>
      <c r="Q926" s="1132"/>
    </row>
    <row r="927" ht="15.75" customHeight="1">
      <c r="E927" s="259"/>
      <c r="J927" s="252"/>
      <c r="K927" s="252"/>
      <c r="L927" s="1132"/>
      <c r="M927" s="1132"/>
      <c r="N927" s="1132"/>
      <c r="O927" s="1132"/>
      <c r="P927" s="1132"/>
      <c r="Q927" s="1132"/>
    </row>
    <row r="928" ht="15.75" customHeight="1">
      <c r="E928" s="259"/>
      <c r="J928" s="252"/>
      <c r="K928" s="252"/>
      <c r="L928" s="1132"/>
      <c r="M928" s="1132"/>
      <c r="N928" s="1132"/>
      <c r="O928" s="1132"/>
      <c r="P928" s="1132"/>
      <c r="Q928" s="1132"/>
    </row>
    <row r="929" ht="15.75" customHeight="1">
      <c r="E929" s="259"/>
      <c r="J929" s="252"/>
      <c r="K929" s="252"/>
      <c r="L929" s="1132"/>
      <c r="M929" s="1132"/>
      <c r="N929" s="1132"/>
      <c r="O929" s="1132"/>
      <c r="P929" s="1132"/>
      <c r="Q929" s="1132"/>
    </row>
    <row r="930" ht="15.75" customHeight="1">
      <c r="E930" s="259"/>
      <c r="J930" s="252"/>
      <c r="K930" s="252"/>
      <c r="L930" s="1132"/>
      <c r="M930" s="1132"/>
      <c r="N930" s="1132"/>
      <c r="O930" s="1132"/>
      <c r="P930" s="1132"/>
      <c r="Q930" s="1132"/>
    </row>
    <row r="931" ht="15.75" customHeight="1">
      <c r="E931" s="259"/>
      <c r="J931" s="252"/>
      <c r="K931" s="252"/>
      <c r="L931" s="1132"/>
      <c r="M931" s="1132"/>
      <c r="N931" s="1132"/>
      <c r="O931" s="1132"/>
      <c r="P931" s="1132"/>
      <c r="Q931" s="1132"/>
    </row>
    <row r="932" ht="15.75" customHeight="1">
      <c r="E932" s="259"/>
      <c r="J932" s="252"/>
      <c r="K932" s="252"/>
      <c r="L932" s="1132"/>
      <c r="M932" s="1132"/>
      <c r="N932" s="1132"/>
      <c r="O932" s="1132"/>
      <c r="P932" s="1132"/>
      <c r="Q932" s="1132"/>
    </row>
    <row r="933" ht="15.75" customHeight="1">
      <c r="E933" s="259"/>
      <c r="J933" s="252"/>
      <c r="K933" s="252"/>
      <c r="L933" s="1132"/>
      <c r="M933" s="1132"/>
      <c r="N933" s="1132"/>
      <c r="O933" s="1132"/>
      <c r="P933" s="1132"/>
      <c r="Q933" s="1132"/>
    </row>
    <row r="934" ht="15.75" customHeight="1">
      <c r="E934" s="259"/>
      <c r="J934" s="252"/>
      <c r="K934" s="252"/>
      <c r="L934" s="1132"/>
      <c r="M934" s="1132"/>
      <c r="N934" s="1132"/>
      <c r="O934" s="1132"/>
      <c r="P934" s="1132"/>
      <c r="Q934" s="1132"/>
    </row>
    <row r="935" ht="15.75" customHeight="1">
      <c r="E935" s="259"/>
      <c r="J935" s="252"/>
      <c r="K935" s="252"/>
      <c r="L935" s="1132"/>
      <c r="M935" s="1132"/>
      <c r="N935" s="1132"/>
      <c r="O935" s="1132"/>
      <c r="P935" s="1132"/>
      <c r="Q935" s="1132"/>
    </row>
    <row r="936" ht="15.75" customHeight="1">
      <c r="E936" s="259"/>
      <c r="J936" s="252"/>
      <c r="K936" s="252"/>
      <c r="L936" s="1132"/>
      <c r="M936" s="1132"/>
      <c r="N936" s="1132"/>
      <c r="O936" s="1132"/>
      <c r="P936" s="1132"/>
      <c r="Q936" s="1132"/>
    </row>
    <row r="937" ht="15.75" customHeight="1">
      <c r="E937" s="259"/>
      <c r="J937" s="252"/>
      <c r="K937" s="252"/>
      <c r="L937" s="1132"/>
      <c r="M937" s="1132"/>
      <c r="N937" s="1132"/>
      <c r="O937" s="1132"/>
      <c r="P937" s="1132"/>
      <c r="Q937" s="1132"/>
    </row>
    <row r="938" ht="15.75" customHeight="1">
      <c r="E938" s="259"/>
      <c r="J938" s="252"/>
      <c r="K938" s="252"/>
      <c r="L938" s="1132"/>
      <c r="M938" s="1132"/>
      <c r="N938" s="1132"/>
      <c r="O938" s="1132"/>
      <c r="P938" s="1132"/>
      <c r="Q938" s="1132"/>
    </row>
    <row r="939" ht="15.75" customHeight="1">
      <c r="E939" s="259"/>
      <c r="J939" s="252"/>
      <c r="K939" s="252"/>
      <c r="L939" s="1132"/>
      <c r="M939" s="1132"/>
      <c r="N939" s="1132"/>
      <c r="O939" s="1132"/>
      <c r="P939" s="1132"/>
      <c r="Q939" s="1132"/>
    </row>
    <row r="940" ht="15.75" customHeight="1">
      <c r="E940" s="259"/>
      <c r="J940" s="252"/>
      <c r="K940" s="252"/>
      <c r="L940" s="1132"/>
      <c r="M940" s="1132"/>
      <c r="N940" s="1132"/>
      <c r="O940" s="1132"/>
      <c r="P940" s="1132"/>
      <c r="Q940" s="1132"/>
    </row>
    <row r="941" ht="15.75" customHeight="1">
      <c r="E941" s="259"/>
      <c r="J941" s="252"/>
      <c r="K941" s="252"/>
      <c r="L941" s="1132"/>
      <c r="M941" s="1132"/>
      <c r="N941" s="1132"/>
      <c r="O941" s="1132"/>
      <c r="P941" s="1132"/>
      <c r="Q941" s="1132"/>
    </row>
    <row r="942" ht="15.75" customHeight="1">
      <c r="E942" s="259"/>
      <c r="J942" s="252"/>
      <c r="K942" s="252"/>
      <c r="L942" s="1132"/>
      <c r="M942" s="1132"/>
      <c r="N942" s="1132"/>
      <c r="O942" s="1132"/>
      <c r="P942" s="1132"/>
      <c r="Q942" s="1132"/>
    </row>
    <row r="943" ht="15.75" customHeight="1">
      <c r="E943" s="259"/>
      <c r="J943" s="252"/>
      <c r="K943" s="252"/>
      <c r="L943" s="1132"/>
      <c r="M943" s="1132"/>
      <c r="N943" s="1132"/>
      <c r="O943" s="1132"/>
      <c r="P943" s="1132"/>
      <c r="Q943" s="1132"/>
    </row>
    <row r="944" ht="15.75" customHeight="1">
      <c r="E944" s="259"/>
      <c r="J944" s="252"/>
      <c r="K944" s="252"/>
      <c r="L944" s="1132"/>
      <c r="M944" s="1132"/>
      <c r="N944" s="1132"/>
      <c r="O944" s="1132"/>
      <c r="P944" s="1132"/>
      <c r="Q944" s="1132"/>
    </row>
    <row r="945" ht="15.75" customHeight="1">
      <c r="E945" s="259"/>
      <c r="J945" s="252"/>
      <c r="K945" s="252"/>
      <c r="L945" s="1132"/>
      <c r="M945" s="1132"/>
      <c r="N945" s="1132"/>
      <c r="O945" s="1132"/>
      <c r="P945" s="1132"/>
      <c r="Q945" s="1132"/>
    </row>
    <row r="946" ht="15.75" customHeight="1">
      <c r="E946" s="259"/>
      <c r="J946" s="252"/>
      <c r="K946" s="252"/>
      <c r="L946" s="1132"/>
      <c r="M946" s="1132"/>
      <c r="N946" s="1132"/>
      <c r="O946" s="1132"/>
      <c r="P946" s="1132"/>
      <c r="Q946" s="1132"/>
    </row>
    <row r="947" ht="15.75" customHeight="1">
      <c r="E947" s="259"/>
      <c r="J947" s="252"/>
      <c r="K947" s="252"/>
      <c r="L947" s="1132"/>
      <c r="M947" s="1132"/>
      <c r="N947" s="1132"/>
      <c r="O947" s="1132"/>
      <c r="P947" s="1132"/>
      <c r="Q947" s="1132"/>
    </row>
    <row r="948" ht="15.75" customHeight="1">
      <c r="E948" s="259"/>
      <c r="J948" s="252"/>
      <c r="K948" s="252"/>
      <c r="L948" s="1132"/>
      <c r="M948" s="1132"/>
      <c r="N948" s="1132"/>
      <c r="O948" s="1132"/>
      <c r="P948" s="1132"/>
      <c r="Q948" s="1132"/>
    </row>
    <row r="949" ht="15.75" customHeight="1">
      <c r="E949" s="259"/>
      <c r="J949" s="252"/>
      <c r="K949" s="252"/>
      <c r="L949" s="1132"/>
      <c r="M949" s="1132"/>
      <c r="N949" s="1132"/>
      <c r="O949" s="1132"/>
      <c r="P949" s="1132"/>
      <c r="Q949" s="1132"/>
    </row>
    <row r="950" ht="15.75" customHeight="1">
      <c r="E950" s="259"/>
      <c r="J950" s="252"/>
      <c r="K950" s="252"/>
      <c r="L950" s="1132"/>
      <c r="M950" s="1132"/>
      <c r="N950" s="1132"/>
      <c r="O950" s="1132"/>
      <c r="P950" s="1132"/>
      <c r="Q950" s="1132"/>
    </row>
    <row r="951" ht="15.75" customHeight="1">
      <c r="E951" s="259"/>
      <c r="J951" s="252"/>
      <c r="K951" s="252"/>
      <c r="L951" s="1132"/>
      <c r="M951" s="1132"/>
      <c r="N951" s="1132"/>
      <c r="O951" s="1132"/>
      <c r="P951" s="1132"/>
      <c r="Q951" s="1132"/>
    </row>
    <row r="952" ht="15.75" customHeight="1">
      <c r="E952" s="259"/>
      <c r="J952" s="252"/>
      <c r="K952" s="252"/>
      <c r="L952" s="1132"/>
      <c r="M952" s="1132"/>
      <c r="N952" s="1132"/>
      <c r="O952" s="1132"/>
      <c r="P952" s="1132"/>
      <c r="Q952" s="1132"/>
    </row>
    <row r="953" ht="15.75" customHeight="1">
      <c r="E953" s="259"/>
      <c r="J953" s="252"/>
      <c r="K953" s="252"/>
      <c r="L953" s="1132"/>
      <c r="M953" s="1132"/>
      <c r="N953" s="1132"/>
      <c r="O953" s="1132"/>
      <c r="P953" s="1132"/>
      <c r="Q953" s="1132"/>
    </row>
    <row r="954" ht="15.75" customHeight="1">
      <c r="E954" s="259"/>
      <c r="J954" s="252"/>
      <c r="K954" s="252"/>
      <c r="L954" s="1132"/>
      <c r="M954" s="1132"/>
      <c r="N954" s="1132"/>
      <c r="O954" s="1132"/>
      <c r="P954" s="1132"/>
      <c r="Q954" s="1132"/>
    </row>
    <row r="955" ht="15.75" customHeight="1">
      <c r="E955" s="259"/>
      <c r="J955" s="252"/>
      <c r="K955" s="252"/>
      <c r="L955" s="1132"/>
      <c r="M955" s="1132"/>
      <c r="N955" s="1132"/>
      <c r="O955" s="1132"/>
      <c r="P955" s="1132"/>
      <c r="Q955" s="1132"/>
    </row>
    <row r="956" ht="15.75" customHeight="1">
      <c r="E956" s="259"/>
      <c r="J956" s="252"/>
      <c r="K956" s="252"/>
      <c r="L956" s="1132"/>
      <c r="M956" s="1132"/>
      <c r="N956" s="1132"/>
      <c r="O956" s="1132"/>
      <c r="P956" s="1132"/>
      <c r="Q956" s="1132"/>
    </row>
    <row r="957" ht="15.75" customHeight="1">
      <c r="E957" s="259"/>
      <c r="J957" s="252"/>
      <c r="K957" s="252"/>
      <c r="L957" s="1132"/>
      <c r="M957" s="1132"/>
      <c r="N957" s="1132"/>
      <c r="O957" s="1132"/>
      <c r="P957" s="1132"/>
      <c r="Q957" s="1132"/>
    </row>
    <row r="958" ht="15.75" customHeight="1">
      <c r="E958" s="259"/>
      <c r="J958" s="252"/>
      <c r="K958" s="252"/>
      <c r="L958" s="1132"/>
      <c r="M958" s="1132"/>
      <c r="N958" s="1132"/>
      <c r="O958" s="1132"/>
      <c r="P958" s="1132"/>
      <c r="Q958" s="1132"/>
    </row>
    <row r="959" ht="15.75" customHeight="1">
      <c r="E959" s="259"/>
      <c r="J959" s="252"/>
      <c r="K959" s="252"/>
      <c r="L959" s="1132"/>
      <c r="M959" s="1132"/>
      <c r="N959" s="1132"/>
      <c r="O959" s="1132"/>
      <c r="P959" s="1132"/>
      <c r="Q959" s="1132"/>
    </row>
    <row r="960" ht="15.75" customHeight="1">
      <c r="E960" s="259"/>
      <c r="J960" s="252"/>
      <c r="K960" s="252"/>
      <c r="L960" s="1132"/>
      <c r="M960" s="1132"/>
      <c r="N960" s="1132"/>
      <c r="O960" s="1132"/>
      <c r="P960" s="1132"/>
      <c r="Q960" s="1132"/>
    </row>
    <row r="961" ht="15.75" customHeight="1">
      <c r="E961" s="259"/>
      <c r="J961" s="252"/>
      <c r="K961" s="252"/>
      <c r="L961" s="1132"/>
      <c r="M961" s="1132"/>
      <c r="N961" s="1132"/>
      <c r="O961" s="1132"/>
      <c r="P961" s="1132"/>
      <c r="Q961" s="1132"/>
    </row>
    <row r="962" ht="15.75" customHeight="1">
      <c r="E962" s="259"/>
      <c r="J962" s="252"/>
      <c r="K962" s="252"/>
      <c r="L962" s="1132"/>
      <c r="M962" s="1132"/>
      <c r="N962" s="1132"/>
      <c r="O962" s="1132"/>
      <c r="P962" s="1132"/>
      <c r="Q962" s="1132"/>
    </row>
    <row r="963" ht="15.75" customHeight="1">
      <c r="E963" s="259"/>
      <c r="J963" s="252"/>
      <c r="K963" s="252"/>
      <c r="L963" s="1132"/>
      <c r="M963" s="1132"/>
      <c r="N963" s="1132"/>
      <c r="O963" s="1132"/>
      <c r="P963" s="1132"/>
      <c r="Q963" s="1132"/>
    </row>
    <row r="964" ht="15.75" customHeight="1">
      <c r="E964" s="259"/>
      <c r="J964" s="252"/>
      <c r="K964" s="252"/>
      <c r="L964" s="1132"/>
      <c r="M964" s="1132"/>
      <c r="N964" s="1132"/>
      <c r="O964" s="1132"/>
      <c r="P964" s="1132"/>
      <c r="Q964" s="1132"/>
    </row>
    <row r="965" ht="15.75" customHeight="1">
      <c r="E965" s="259"/>
      <c r="J965" s="252"/>
      <c r="K965" s="252"/>
      <c r="L965" s="1132"/>
      <c r="M965" s="1132"/>
      <c r="N965" s="1132"/>
      <c r="O965" s="1132"/>
      <c r="P965" s="1132"/>
      <c r="Q965" s="1132"/>
    </row>
    <row r="966" ht="15.75" customHeight="1">
      <c r="E966" s="259"/>
      <c r="J966" s="252"/>
      <c r="K966" s="252"/>
      <c r="L966" s="1132"/>
      <c r="M966" s="1132"/>
      <c r="N966" s="1132"/>
      <c r="O966" s="1132"/>
      <c r="P966" s="1132"/>
      <c r="Q966" s="1132"/>
    </row>
    <row r="967" ht="15.75" customHeight="1">
      <c r="E967" s="259"/>
      <c r="J967" s="252"/>
      <c r="K967" s="252"/>
      <c r="L967" s="1132"/>
      <c r="M967" s="1132"/>
      <c r="N967" s="1132"/>
      <c r="O967" s="1132"/>
      <c r="P967" s="1132"/>
      <c r="Q967" s="1132"/>
    </row>
    <row r="968" ht="15.75" customHeight="1">
      <c r="E968" s="259"/>
      <c r="J968" s="252"/>
      <c r="K968" s="252"/>
      <c r="L968" s="1132"/>
      <c r="M968" s="1132"/>
      <c r="N968" s="1132"/>
      <c r="O968" s="1132"/>
      <c r="P968" s="1132"/>
      <c r="Q968" s="1132"/>
    </row>
    <row r="969" ht="15.75" customHeight="1">
      <c r="E969" s="259"/>
      <c r="J969" s="252"/>
      <c r="K969" s="252"/>
      <c r="L969" s="1132"/>
      <c r="M969" s="1132"/>
      <c r="N969" s="1132"/>
      <c r="O969" s="1132"/>
      <c r="P969" s="1132"/>
      <c r="Q969" s="1132"/>
    </row>
    <row r="970" ht="15.75" customHeight="1">
      <c r="E970" s="259"/>
      <c r="J970" s="252"/>
      <c r="K970" s="252"/>
      <c r="L970" s="1132"/>
      <c r="M970" s="1132"/>
      <c r="N970" s="1132"/>
      <c r="O970" s="1132"/>
      <c r="P970" s="1132"/>
      <c r="Q970" s="1132"/>
    </row>
    <row r="971" ht="15.75" customHeight="1">
      <c r="E971" s="259"/>
      <c r="J971" s="252"/>
      <c r="K971" s="252"/>
      <c r="L971" s="1132"/>
      <c r="M971" s="1132"/>
      <c r="N971" s="1132"/>
      <c r="O971" s="1132"/>
      <c r="P971" s="1132"/>
      <c r="Q971" s="1132"/>
    </row>
    <row r="972" ht="15.75" customHeight="1">
      <c r="E972" s="259"/>
      <c r="J972" s="252"/>
      <c r="K972" s="252"/>
      <c r="L972" s="1132"/>
      <c r="M972" s="1132"/>
      <c r="N972" s="1132"/>
      <c r="O972" s="1132"/>
      <c r="P972" s="1132"/>
      <c r="Q972" s="1132"/>
    </row>
    <row r="973" ht="15.75" customHeight="1">
      <c r="E973" s="259"/>
      <c r="J973" s="252"/>
      <c r="K973" s="252"/>
      <c r="L973" s="1132"/>
      <c r="M973" s="1132"/>
      <c r="N973" s="1132"/>
      <c r="O973" s="1132"/>
      <c r="P973" s="1132"/>
      <c r="Q973" s="1132"/>
    </row>
    <row r="974" ht="15.75" customHeight="1">
      <c r="E974" s="259"/>
      <c r="J974" s="252"/>
      <c r="K974" s="252"/>
      <c r="L974" s="1132"/>
      <c r="M974" s="1132"/>
      <c r="N974" s="1132"/>
      <c r="O974" s="1132"/>
      <c r="P974" s="1132"/>
      <c r="Q974" s="1132"/>
    </row>
    <row r="975" ht="15.75" customHeight="1">
      <c r="E975" s="259"/>
      <c r="J975" s="252"/>
      <c r="K975" s="252"/>
      <c r="L975" s="1132"/>
      <c r="M975" s="1132"/>
      <c r="N975" s="1132"/>
      <c r="O975" s="1132"/>
      <c r="P975" s="1132"/>
      <c r="Q975" s="1132"/>
    </row>
    <row r="976" ht="15.75" customHeight="1">
      <c r="E976" s="259"/>
      <c r="J976" s="252"/>
      <c r="K976" s="252"/>
      <c r="L976" s="1132"/>
      <c r="M976" s="1132"/>
      <c r="N976" s="1132"/>
      <c r="O976" s="1132"/>
      <c r="P976" s="1132"/>
      <c r="Q976" s="1132"/>
    </row>
    <row r="977" ht="15.75" customHeight="1">
      <c r="E977" s="259"/>
      <c r="J977" s="252"/>
      <c r="K977" s="252"/>
      <c r="L977" s="1132"/>
      <c r="M977" s="1132"/>
      <c r="N977" s="1132"/>
      <c r="O977" s="1132"/>
      <c r="P977" s="1132"/>
      <c r="Q977" s="1132"/>
    </row>
    <row r="978" ht="15.75" customHeight="1">
      <c r="E978" s="259"/>
      <c r="J978" s="252"/>
      <c r="K978" s="252"/>
      <c r="L978" s="1132"/>
      <c r="M978" s="1132"/>
      <c r="N978" s="1132"/>
      <c r="O978" s="1132"/>
      <c r="P978" s="1132"/>
      <c r="Q978" s="1132"/>
    </row>
    <row r="979" ht="15.75" customHeight="1">
      <c r="E979" s="259"/>
      <c r="J979" s="252"/>
      <c r="K979" s="252"/>
      <c r="L979" s="1132"/>
      <c r="M979" s="1132"/>
      <c r="N979" s="1132"/>
      <c r="O979" s="1132"/>
      <c r="P979" s="1132"/>
      <c r="Q979" s="1132"/>
    </row>
    <row r="980" ht="15.75" customHeight="1">
      <c r="E980" s="259"/>
      <c r="J980" s="252"/>
      <c r="K980" s="252"/>
      <c r="L980" s="1132"/>
      <c r="M980" s="1132"/>
      <c r="N980" s="1132"/>
      <c r="O980" s="1132"/>
      <c r="P980" s="1132"/>
      <c r="Q980" s="1132"/>
    </row>
    <row r="981" ht="15.75" customHeight="1">
      <c r="E981" s="259"/>
      <c r="J981" s="252"/>
      <c r="K981" s="252"/>
      <c r="L981" s="1132"/>
      <c r="M981" s="1132"/>
      <c r="N981" s="1132"/>
      <c r="O981" s="1132"/>
      <c r="P981" s="1132"/>
      <c r="Q981" s="1132"/>
    </row>
    <row r="982" ht="15.75" customHeight="1">
      <c r="E982" s="259"/>
      <c r="J982" s="252"/>
      <c r="K982" s="252"/>
      <c r="L982" s="1132"/>
      <c r="M982" s="1132"/>
      <c r="N982" s="1132"/>
      <c r="O982" s="1132"/>
      <c r="P982" s="1132"/>
      <c r="Q982" s="1132"/>
    </row>
    <row r="983" ht="15.75" customHeight="1">
      <c r="E983" s="259"/>
      <c r="J983" s="252"/>
      <c r="K983" s="252"/>
      <c r="L983" s="1132"/>
      <c r="M983" s="1132"/>
      <c r="N983" s="1132"/>
      <c r="O983" s="1132"/>
      <c r="P983" s="1132"/>
      <c r="Q983" s="1132"/>
    </row>
    <row r="984" ht="15.75" customHeight="1">
      <c r="E984" s="259"/>
      <c r="J984" s="252"/>
      <c r="K984" s="252"/>
      <c r="L984" s="1132"/>
      <c r="M984" s="1132"/>
      <c r="N984" s="1132"/>
      <c r="O984" s="1132"/>
      <c r="P984" s="1132"/>
      <c r="Q984" s="1132"/>
    </row>
    <row r="985" ht="15.75" customHeight="1">
      <c r="E985" s="259"/>
      <c r="J985" s="252"/>
      <c r="K985" s="252"/>
      <c r="L985" s="1132"/>
      <c r="M985" s="1132"/>
      <c r="N985" s="1132"/>
      <c r="O985" s="1132"/>
      <c r="P985" s="1132"/>
      <c r="Q985" s="1132"/>
    </row>
    <row r="986" ht="15.75" customHeight="1">
      <c r="E986" s="259"/>
      <c r="J986" s="252"/>
      <c r="K986" s="252"/>
      <c r="L986" s="1132"/>
      <c r="M986" s="1132"/>
      <c r="N986" s="1132"/>
      <c r="O986" s="1132"/>
      <c r="P986" s="1132"/>
      <c r="Q986" s="1132"/>
    </row>
    <row r="987" ht="15.75" customHeight="1">
      <c r="E987" s="259"/>
      <c r="J987" s="252"/>
      <c r="K987" s="252"/>
      <c r="L987" s="1132"/>
      <c r="M987" s="1132"/>
      <c r="N987" s="1132"/>
      <c r="O987" s="1132"/>
      <c r="P987" s="1132"/>
      <c r="Q987" s="1132"/>
    </row>
    <row r="988" ht="15.75" customHeight="1">
      <c r="E988" s="259"/>
      <c r="J988" s="252"/>
      <c r="K988" s="252"/>
      <c r="L988" s="1132"/>
      <c r="M988" s="1132"/>
      <c r="N988" s="1132"/>
      <c r="O988" s="1132"/>
      <c r="P988" s="1132"/>
      <c r="Q988" s="1132"/>
    </row>
    <row r="989" ht="15.75" customHeight="1">
      <c r="E989" s="259"/>
      <c r="J989" s="252"/>
      <c r="K989" s="252"/>
      <c r="L989" s="1132"/>
      <c r="M989" s="1132"/>
      <c r="N989" s="1132"/>
      <c r="O989" s="1132"/>
      <c r="P989" s="1132"/>
      <c r="Q989" s="1132"/>
    </row>
    <row r="990" ht="15.75" customHeight="1">
      <c r="E990" s="259"/>
      <c r="J990" s="252"/>
      <c r="K990" s="252"/>
      <c r="L990" s="1132"/>
      <c r="M990" s="1132"/>
      <c r="N990" s="1132"/>
      <c r="O990" s="1132"/>
      <c r="P990" s="1132"/>
      <c r="Q990" s="1132"/>
    </row>
    <row r="991" ht="15.75" customHeight="1">
      <c r="E991" s="259"/>
      <c r="J991" s="252"/>
      <c r="K991" s="252"/>
      <c r="L991" s="1132"/>
      <c r="M991" s="1132"/>
      <c r="N991" s="1132"/>
      <c r="O991" s="1132"/>
      <c r="P991" s="1132"/>
      <c r="Q991" s="1132"/>
    </row>
    <row r="992" ht="15.75" customHeight="1">
      <c r="E992" s="259"/>
      <c r="J992" s="252"/>
      <c r="K992" s="252"/>
      <c r="L992" s="1132"/>
      <c r="M992" s="1132"/>
      <c r="N992" s="1132"/>
      <c r="O992" s="1132"/>
      <c r="P992" s="1132"/>
      <c r="Q992" s="1132"/>
    </row>
    <row r="993" ht="15.75" customHeight="1">
      <c r="E993" s="259"/>
      <c r="J993" s="252"/>
      <c r="K993" s="252"/>
      <c r="L993" s="1132"/>
      <c r="M993" s="1132"/>
      <c r="N993" s="1132"/>
      <c r="O993" s="1132"/>
      <c r="P993" s="1132"/>
      <c r="Q993" s="1132"/>
    </row>
    <row r="994" ht="15.75" customHeight="1">
      <c r="E994" s="259"/>
      <c r="J994" s="252"/>
      <c r="K994" s="252"/>
      <c r="L994" s="1132"/>
      <c r="M994" s="1132"/>
      <c r="N994" s="1132"/>
      <c r="O994" s="1132"/>
      <c r="P994" s="1132"/>
      <c r="Q994" s="1132"/>
    </row>
    <row r="995" ht="15.75" customHeight="1">
      <c r="E995" s="259"/>
      <c r="J995" s="252"/>
      <c r="K995" s="252"/>
      <c r="L995" s="1132"/>
      <c r="M995" s="1132"/>
      <c r="N995" s="1132"/>
      <c r="O995" s="1132"/>
      <c r="P995" s="1132"/>
      <c r="Q995" s="1132"/>
    </row>
    <row r="996" ht="15.75" customHeight="1">
      <c r="E996" s="259"/>
      <c r="J996" s="252"/>
      <c r="K996" s="252"/>
      <c r="L996" s="1132"/>
      <c r="M996" s="1132"/>
      <c r="N996" s="1132"/>
      <c r="O996" s="1132"/>
      <c r="P996" s="1132"/>
      <c r="Q996" s="1132"/>
    </row>
    <row r="997" ht="15.75" customHeight="1">
      <c r="E997" s="259"/>
      <c r="J997" s="252"/>
      <c r="K997" s="252"/>
      <c r="L997" s="1132"/>
      <c r="M997" s="1132"/>
      <c r="N997" s="1132"/>
      <c r="O997" s="1132"/>
      <c r="P997" s="1132"/>
      <c r="Q997" s="1132"/>
    </row>
    <row r="998" ht="15.75" customHeight="1">
      <c r="E998" s="259"/>
      <c r="J998" s="252"/>
      <c r="K998" s="252"/>
      <c r="L998" s="1132"/>
      <c r="M998" s="1132"/>
      <c r="N998" s="1132"/>
      <c r="O998" s="1132"/>
      <c r="P998" s="1132"/>
      <c r="Q998" s="1132"/>
    </row>
    <row r="999" ht="15.75" customHeight="1">
      <c r="E999" s="259"/>
      <c r="J999" s="252"/>
      <c r="K999" s="252"/>
      <c r="L999" s="1132"/>
      <c r="M999" s="1132"/>
      <c r="N999" s="1132"/>
      <c r="O999" s="1132"/>
      <c r="P999" s="1132"/>
      <c r="Q999" s="1132"/>
    </row>
    <row r="1000" ht="15.75" customHeight="1">
      <c r="E1000" s="259"/>
      <c r="J1000" s="252"/>
      <c r="K1000" s="252"/>
      <c r="L1000" s="1132"/>
      <c r="M1000" s="1132"/>
      <c r="N1000" s="1132"/>
      <c r="O1000" s="1132"/>
      <c r="P1000" s="1132"/>
      <c r="Q1000" s="1132"/>
    </row>
  </sheetData>
  <mergeCells count="32">
    <mergeCell ref="A4:I4"/>
    <mergeCell ref="A5:I5"/>
    <mergeCell ref="A6:I6"/>
    <mergeCell ref="A10:C12"/>
    <mergeCell ref="D10:E10"/>
    <mergeCell ref="G10:I10"/>
    <mergeCell ref="D11:E11"/>
    <mergeCell ref="D86:E86"/>
    <mergeCell ref="G86:I86"/>
    <mergeCell ref="A47:J47"/>
    <mergeCell ref="A49:C51"/>
    <mergeCell ref="D49:E49"/>
    <mergeCell ref="G49:I49"/>
    <mergeCell ref="D50:E50"/>
    <mergeCell ref="A84:J84"/>
    <mergeCell ref="A86:C88"/>
    <mergeCell ref="C150:D150"/>
    <mergeCell ref="C151:D151"/>
    <mergeCell ref="A154:C154"/>
    <mergeCell ref="D154:G154"/>
    <mergeCell ref="I154:J154"/>
    <mergeCell ref="A155:C155"/>
    <mergeCell ref="D155:G155"/>
    <mergeCell ref="I155:J155"/>
    <mergeCell ref="D87:E87"/>
    <mergeCell ref="A122:J122"/>
    <mergeCell ref="A124:C126"/>
    <mergeCell ref="D124:E124"/>
    <mergeCell ref="G124:I124"/>
    <mergeCell ref="D125:E125"/>
    <mergeCell ref="I150:J150"/>
    <mergeCell ref="I151:J151"/>
  </mergeCells>
  <printOptions/>
  <pageMargins bottom="0.6692913385826772" footer="0.0" header="0.0" left="1.062992125984252" right="0.11811023622047244" top="0.8661417322834646"/>
  <pageSetup orientation="landscape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88"/>
    <col customWidth="1" min="2" max="2" width="22.63"/>
    <col customWidth="1" min="3" max="3" width="19.5"/>
    <col customWidth="1" min="4" max="4" width="1.25"/>
    <col customWidth="1" min="5" max="5" width="9.5"/>
    <col customWidth="1" min="6" max="6" width="13.38"/>
    <col customWidth="1" hidden="1" min="7" max="7" width="13.75"/>
    <col customWidth="1" hidden="1" min="8" max="8" width="14.63"/>
    <col customWidth="1" min="9" max="9" width="12.63"/>
    <col customWidth="1" min="10" max="10" width="12.75"/>
    <col customWidth="1" min="11" max="11" width="4.75"/>
    <col customWidth="1" min="12" max="12" width="9.38"/>
    <col customWidth="1" min="13" max="13" width="8.38"/>
    <col customWidth="1" min="14" max="14" width="9.63"/>
    <col customWidth="1" min="15" max="15" width="8.13"/>
    <col customWidth="1" min="16" max="26" width="8.0"/>
  </cols>
  <sheetData>
    <row r="1" ht="12.75" customHeight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 ht="12.75" customHeight="1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 ht="12.75" customHeight="1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 ht="12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2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2.75" customHeight="1">
      <c r="A9" s="195" t="s">
        <v>1143</v>
      </c>
      <c r="B9" s="6"/>
      <c r="C9" s="6"/>
      <c r="D9" s="6"/>
      <c r="E9" s="6"/>
      <c r="F9" s="6"/>
      <c r="G9" s="29"/>
      <c r="H9" s="29"/>
      <c r="I9" s="29"/>
      <c r="J9" s="6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2.75" customHeight="1">
      <c r="A10" s="11" t="s">
        <v>6</v>
      </c>
      <c r="B10" s="12"/>
      <c r="C10" s="13"/>
      <c r="D10" s="11" t="s">
        <v>7</v>
      </c>
      <c r="E10" s="13"/>
      <c r="F10" s="14" t="s">
        <v>8</v>
      </c>
      <c r="G10" s="15" t="s">
        <v>9</v>
      </c>
      <c r="H10" s="12"/>
      <c r="I10" s="13"/>
      <c r="J10" s="14" t="s">
        <v>10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2.75" customHeight="1">
      <c r="A11" s="18"/>
      <c r="C11" s="19"/>
      <c r="D11" s="72" t="s">
        <v>11</v>
      </c>
      <c r="E11" s="19"/>
      <c r="F11" s="21" t="s">
        <v>12</v>
      </c>
      <c r="G11" s="21" t="s">
        <v>13</v>
      </c>
      <c r="H11" s="22" t="s">
        <v>14</v>
      </c>
      <c r="I11" s="21" t="s">
        <v>15</v>
      </c>
      <c r="J11" s="21" t="s">
        <v>16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2.75" customHeight="1">
      <c r="A12" s="23"/>
      <c r="B12" s="24"/>
      <c r="C12" s="25"/>
      <c r="D12" s="88"/>
      <c r="E12" s="440"/>
      <c r="F12" s="26" t="s">
        <v>17</v>
      </c>
      <c r="G12" s="27" t="s">
        <v>17</v>
      </c>
      <c r="H12" s="27" t="s">
        <v>18</v>
      </c>
      <c r="I12" s="27" t="s">
        <v>18</v>
      </c>
      <c r="J12" s="27" t="s">
        <v>18</v>
      </c>
      <c r="K12" s="66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2.75" customHeight="1">
      <c r="A13" s="33" t="s">
        <v>20</v>
      </c>
      <c r="B13" s="6"/>
      <c r="C13" s="75"/>
      <c r="D13" s="6"/>
      <c r="E13" s="75"/>
      <c r="F13" s="75"/>
      <c r="G13" s="75"/>
      <c r="H13" s="75"/>
      <c r="I13" s="75"/>
      <c r="J13" s="75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2.75" customHeight="1">
      <c r="A14" s="33"/>
      <c r="B14" s="6" t="s">
        <v>22</v>
      </c>
      <c r="C14" s="75"/>
      <c r="D14" s="29"/>
      <c r="E14" s="75"/>
      <c r="F14" s="75"/>
      <c r="G14" s="75"/>
      <c r="H14" s="75"/>
      <c r="I14" s="75"/>
      <c r="J14" s="75"/>
      <c r="K14" s="518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2.75" customHeight="1">
      <c r="A15" s="33"/>
      <c r="B15" s="6" t="s">
        <v>331</v>
      </c>
      <c r="C15" s="75"/>
      <c r="D15" s="6"/>
      <c r="E15" s="1303" t="s">
        <v>25</v>
      </c>
      <c r="F15" s="77">
        <v>1.076588558E7</v>
      </c>
      <c r="G15" s="77">
        <v>5672755.55</v>
      </c>
      <c r="H15" s="77">
        <f t="shared" ref="H15:H34" si="1">I15-G15</f>
        <v>6133580.29</v>
      </c>
      <c r="I15" s="77">
        <v>1.180633584E7</v>
      </c>
      <c r="J15" s="77">
        <v>1.2407604E7</v>
      </c>
      <c r="K15" s="518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2.75" customHeight="1">
      <c r="A16" s="33"/>
      <c r="B16" s="6" t="s">
        <v>26</v>
      </c>
      <c r="C16" s="75"/>
      <c r="D16" s="6"/>
      <c r="E16" s="1303" t="s">
        <v>25</v>
      </c>
      <c r="F16" s="517">
        <v>0.0</v>
      </c>
      <c r="G16" s="517">
        <v>0.0</v>
      </c>
      <c r="H16" s="517">
        <f t="shared" si="1"/>
        <v>0</v>
      </c>
      <c r="I16" s="517">
        <v>0.0</v>
      </c>
      <c r="J16" s="77">
        <v>19816.0</v>
      </c>
      <c r="K16" s="518"/>
      <c r="L16" s="518"/>
      <c r="M16" s="2"/>
      <c r="N16" s="518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2.75" customHeight="1">
      <c r="A17" s="33"/>
      <c r="B17" s="6" t="s">
        <v>27</v>
      </c>
      <c r="C17" s="75"/>
      <c r="D17" s="6"/>
      <c r="E17" s="1303" t="s">
        <v>28</v>
      </c>
      <c r="F17" s="77">
        <v>0.0</v>
      </c>
      <c r="G17" s="77">
        <v>40394.58</v>
      </c>
      <c r="H17" s="77">
        <f t="shared" si="1"/>
        <v>90775.42</v>
      </c>
      <c r="I17" s="77">
        <v>131170.0</v>
      </c>
      <c r="J17" s="77">
        <v>164160.0</v>
      </c>
      <c r="K17" s="518"/>
      <c r="L17" s="518"/>
      <c r="M17" s="2"/>
      <c r="N17" s="518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2.75" customHeight="1">
      <c r="A18" s="33"/>
      <c r="B18" s="29" t="s">
        <v>1043</v>
      </c>
      <c r="C18" s="75"/>
      <c r="D18" s="6"/>
      <c r="E18" s="1303" t="s">
        <v>30</v>
      </c>
      <c r="F18" s="77">
        <v>780363.68</v>
      </c>
      <c r="G18" s="77">
        <v>414159.15</v>
      </c>
      <c r="H18" s="77">
        <f t="shared" si="1"/>
        <v>476840.85</v>
      </c>
      <c r="I18" s="77">
        <v>891000.0</v>
      </c>
      <c r="J18" s="77">
        <f>888000+24000</f>
        <v>912000</v>
      </c>
      <c r="K18" s="518"/>
      <c r="L18" s="518"/>
      <c r="M18" s="2"/>
      <c r="N18" s="518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2.75" customHeight="1">
      <c r="A19" s="33"/>
      <c r="B19" s="29" t="s">
        <v>667</v>
      </c>
      <c r="C19" s="75"/>
      <c r="D19" s="6"/>
      <c r="E19" s="1303" t="s">
        <v>32</v>
      </c>
      <c r="F19" s="77">
        <v>182400.0</v>
      </c>
      <c r="G19" s="77">
        <v>74218.75</v>
      </c>
      <c r="H19" s="77">
        <f t="shared" si="1"/>
        <v>108181.25</v>
      </c>
      <c r="I19" s="77">
        <v>182400.0</v>
      </c>
      <c r="J19" s="77">
        <v>182400.0</v>
      </c>
      <c r="K19" s="518"/>
      <c r="L19" s="518"/>
      <c r="M19" s="2"/>
      <c r="N19" s="518"/>
      <c r="O19" s="117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2.75" customHeight="1">
      <c r="A20" s="33"/>
      <c r="B20" s="29" t="s">
        <v>514</v>
      </c>
      <c r="C20" s="75"/>
      <c r="D20" s="6"/>
      <c r="E20" s="1303" t="s">
        <v>34</v>
      </c>
      <c r="F20" s="77">
        <v>85500.0</v>
      </c>
      <c r="G20" s="77">
        <v>41781.25</v>
      </c>
      <c r="H20" s="77">
        <f t="shared" si="1"/>
        <v>140618.75</v>
      </c>
      <c r="I20" s="77">
        <v>182400.0</v>
      </c>
      <c r="J20" s="77">
        <v>182400.0</v>
      </c>
      <c r="K20" s="518"/>
      <c r="L20" s="518"/>
      <c r="M20" s="2"/>
      <c r="N20" s="518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2.75" customHeight="1">
      <c r="A21" s="33"/>
      <c r="B21" s="29" t="s">
        <v>433</v>
      </c>
      <c r="C21" s="75"/>
      <c r="D21" s="6"/>
      <c r="E21" s="1303" t="s">
        <v>36</v>
      </c>
      <c r="F21" s="77">
        <v>192000.0</v>
      </c>
      <c r="G21" s="77">
        <v>204000.0</v>
      </c>
      <c r="H21" s="77">
        <f t="shared" si="1"/>
        <v>18000</v>
      </c>
      <c r="I21" s="77">
        <v>222000.0</v>
      </c>
      <c r="J21" s="77">
        <f>222000+6000</f>
        <v>228000</v>
      </c>
      <c r="K21" s="518"/>
      <c r="L21" s="518"/>
      <c r="M21" s="2"/>
      <c r="N21" s="518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2.75" customHeight="1">
      <c r="A22" s="33"/>
      <c r="B22" s="29" t="s">
        <v>37</v>
      </c>
      <c r="C22" s="75"/>
      <c r="D22" s="6"/>
      <c r="E22" s="1303" t="s">
        <v>38</v>
      </c>
      <c r="F22" s="208">
        <v>170000.0</v>
      </c>
      <c r="G22" s="208">
        <v>0.0</v>
      </c>
      <c r="H22" s="77">
        <f t="shared" si="1"/>
        <v>190000</v>
      </c>
      <c r="I22" s="208">
        <v>190000.0</v>
      </c>
      <c r="J22" s="208">
        <f>185000+5000</f>
        <v>190000</v>
      </c>
      <c r="K22" s="518"/>
      <c r="L22" s="518"/>
      <c r="M22" s="2"/>
      <c r="N22" s="518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2.75" customHeight="1">
      <c r="A23" s="33"/>
      <c r="B23" s="29" t="s">
        <v>39</v>
      </c>
      <c r="C23" s="75"/>
      <c r="D23" s="6"/>
      <c r="E23" s="1303" t="s">
        <v>38</v>
      </c>
      <c r="F23" s="208">
        <v>340000.0</v>
      </c>
      <c r="G23" s="208">
        <v>0.0</v>
      </c>
      <c r="H23" s="77">
        <f t="shared" si="1"/>
        <v>0</v>
      </c>
      <c r="I23" s="208">
        <v>0.0</v>
      </c>
      <c r="J23" s="208">
        <v>0.0</v>
      </c>
      <c r="K23" s="518"/>
      <c r="L23" s="518"/>
      <c r="M23" s="2"/>
      <c r="N23" s="518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2.75" customHeight="1">
      <c r="A24" s="41"/>
      <c r="B24" s="29" t="s">
        <v>40</v>
      </c>
      <c r="C24" s="75"/>
      <c r="D24" s="6"/>
      <c r="E24" s="1303" t="s">
        <v>41</v>
      </c>
      <c r="F24" s="208">
        <v>40000.0</v>
      </c>
      <c r="G24" s="208">
        <v>10000.0</v>
      </c>
      <c r="H24" s="77">
        <f t="shared" si="1"/>
        <v>20000</v>
      </c>
      <c r="I24" s="208">
        <v>30000.0</v>
      </c>
      <c r="J24" s="208">
        <v>35000.0</v>
      </c>
      <c r="K24" s="518"/>
      <c r="L24" s="518"/>
      <c r="M24" s="2"/>
      <c r="N24" s="518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2.75" customHeight="1">
      <c r="A25" s="41"/>
      <c r="B25" s="29" t="s">
        <v>369</v>
      </c>
      <c r="C25" s="75"/>
      <c r="D25" s="6"/>
      <c r="E25" s="1304" t="s">
        <v>43</v>
      </c>
      <c r="F25" s="208">
        <v>161090.08</v>
      </c>
      <c r="G25" s="77">
        <v>65300.58</v>
      </c>
      <c r="H25" s="77">
        <f t="shared" si="1"/>
        <v>64699.42</v>
      </c>
      <c r="I25" s="77">
        <v>130000.0</v>
      </c>
      <c r="J25" s="77">
        <v>150000.0</v>
      </c>
      <c r="K25" s="518"/>
      <c r="L25" s="518"/>
      <c r="M25" s="2"/>
      <c r="N25" s="518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2.75" customHeight="1">
      <c r="A26" s="33"/>
      <c r="B26" s="29" t="s">
        <v>44</v>
      </c>
      <c r="C26" s="75"/>
      <c r="D26" s="6"/>
      <c r="E26" s="1303" t="s">
        <v>45</v>
      </c>
      <c r="F26" s="208">
        <v>905432.0</v>
      </c>
      <c r="G26" s="208">
        <v>945961.0</v>
      </c>
      <c r="H26" s="77">
        <f t="shared" si="1"/>
        <v>53238</v>
      </c>
      <c r="I26" s="208">
        <v>999199.0</v>
      </c>
      <c r="J26" s="208">
        <v>1052033.0</v>
      </c>
      <c r="K26" s="518"/>
      <c r="L26" s="518"/>
      <c r="M26" s="2"/>
      <c r="N26" s="518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2.75" customHeight="1">
      <c r="A27" s="33"/>
      <c r="B27" s="29" t="s">
        <v>46</v>
      </c>
      <c r="C27" s="75"/>
      <c r="D27" s="6"/>
      <c r="E27" s="1303" t="s">
        <v>45</v>
      </c>
      <c r="F27" s="208">
        <v>922283.9</v>
      </c>
      <c r="G27" s="208">
        <v>0.0</v>
      </c>
      <c r="H27" s="77">
        <f t="shared" si="1"/>
        <v>1012316</v>
      </c>
      <c r="I27" s="208">
        <v>1012316.0</v>
      </c>
      <c r="J27" s="208">
        <f>J26</f>
        <v>1052033</v>
      </c>
      <c r="K27" s="518"/>
      <c r="L27" s="518"/>
      <c r="M27" s="2"/>
      <c r="N27" s="518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2.75" customHeight="1">
      <c r="A28" s="33"/>
      <c r="B28" s="29" t="s">
        <v>47</v>
      </c>
      <c r="C28" s="75"/>
      <c r="D28" s="6"/>
      <c r="E28" s="1303" t="s">
        <v>48</v>
      </c>
      <c r="F28" s="208">
        <v>173500.0</v>
      </c>
      <c r="G28" s="77">
        <v>0.0</v>
      </c>
      <c r="H28" s="77">
        <f t="shared" si="1"/>
        <v>190000</v>
      </c>
      <c r="I28" s="77">
        <v>190000.0</v>
      </c>
      <c r="J28" s="77">
        <f>5000*38</f>
        <v>190000</v>
      </c>
      <c r="K28" s="518"/>
      <c r="L28" s="518"/>
      <c r="M28" s="2"/>
      <c r="N28" s="518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2.75" customHeight="1">
      <c r="A29" s="41"/>
      <c r="B29" s="29" t="s">
        <v>51</v>
      </c>
      <c r="C29" s="75"/>
      <c r="D29" s="6"/>
      <c r="E29" s="1303" t="s">
        <v>52</v>
      </c>
      <c r="F29" s="208">
        <v>1290040.42</v>
      </c>
      <c r="G29" s="208">
        <v>566135.4</v>
      </c>
      <c r="H29" s="77">
        <f t="shared" si="1"/>
        <v>876741.76</v>
      </c>
      <c r="I29" s="77">
        <v>1442877.16</v>
      </c>
      <c r="J29" s="77">
        <v>1510990.0</v>
      </c>
      <c r="K29" s="518"/>
      <c r="L29" s="518"/>
      <c r="M29" s="2"/>
      <c r="N29" s="518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2.75" customHeight="1">
      <c r="A30" s="41"/>
      <c r="B30" s="29" t="s">
        <v>370</v>
      </c>
      <c r="C30" s="75"/>
      <c r="D30" s="6"/>
      <c r="E30" s="1303" t="s">
        <v>54</v>
      </c>
      <c r="F30" s="208">
        <v>39000.0</v>
      </c>
      <c r="G30" s="77">
        <v>17300.0</v>
      </c>
      <c r="H30" s="77">
        <f t="shared" si="1"/>
        <v>27500</v>
      </c>
      <c r="I30" s="77">
        <v>44800.0</v>
      </c>
      <c r="J30" s="77">
        <f>150*38*12</f>
        <v>68400</v>
      </c>
      <c r="K30" s="518"/>
      <c r="L30" s="518"/>
      <c r="M30" s="2"/>
      <c r="N30" s="1309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2.75" customHeight="1">
      <c r="A31" s="41"/>
      <c r="B31" s="29" t="s">
        <v>55</v>
      </c>
      <c r="C31" s="75"/>
      <c r="D31" s="6"/>
      <c r="E31" s="1303" t="s">
        <v>56</v>
      </c>
      <c r="F31" s="77">
        <v>122453.8</v>
      </c>
      <c r="G31" s="77">
        <v>64220.26</v>
      </c>
      <c r="H31" s="77">
        <f t="shared" si="1"/>
        <v>100143.74</v>
      </c>
      <c r="I31" s="77">
        <v>164364.0</v>
      </c>
      <c r="J31" s="77">
        <v>207159.0</v>
      </c>
      <c r="K31" s="518"/>
      <c r="L31" s="2"/>
      <c r="M31" s="2"/>
      <c r="N31" s="117"/>
      <c r="O31" s="344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2.75" customHeight="1">
      <c r="A32" s="41"/>
      <c r="B32" s="29" t="s">
        <v>371</v>
      </c>
      <c r="C32" s="75"/>
      <c r="D32" s="6"/>
      <c r="E32" s="1303" t="s">
        <v>58</v>
      </c>
      <c r="F32" s="77">
        <v>39072.8</v>
      </c>
      <c r="G32" s="77">
        <v>17000.0</v>
      </c>
      <c r="H32" s="77">
        <f t="shared" si="1"/>
        <v>27800</v>
      </c>
      <c r="I32" s="77">
        <v>44800.0</v>
      </c>
      <c r="J32" s="77">
        <f>100*12*38</f>
        <v>45600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2.75" customHeight="1">
      <c r="A33" s="41"/>
      <c r="B33" s="29" t="s">
        <v>49</v>
      </c>
      <c r="C33" s="75"/>
      <c r="D33" s="6"/>
      <c r="E33" s="1303" t="s">
        <v>50</v>
      </c>
      <c r="F33" s="208">
        <v>0.0</v>
      </c>
      <c r="G33" s="208">
        <v>0.0</v>
      </c>
      <c r="H33" s="77">
        <f t="shared" si="1"/>
        <v>111000</v>
      </c>
      <c r="I33" s="208">
        <v>111000.0</v>
      </c>
      <c r="J33" s="208">
        <v>0.0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2.75" customHeight="1">
      <c r="A34" s="41"/>
      <c r="B34" s="29" t="s">
        <v>59</v>
      </c>
      <c r="C34" s="75"/>
      <c r="D34" s="6"/>
      <c r="E34" s="1303" t="s">
        <v>60</v>
      </c>
      <c r="F34" s="208">
        <v>811200.0</v>
      </c>
      <c r="G34" s="208">
        <v>0.0</v>
      </c>
      <c r="H34" s="77">
        <f t="shared" si="1"/>
        <v>0</v>
      </c>
      <c r="I34" s="208">
        <v>0.0</v>
      </c>
      <c r="J34" s="208">
        <v>0.0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7.25" customHeight="1">
      <c r="A35" s="408"/>
      <c r="B35" s="350" t="s">
        <v>61</v>
      </c>
      <c r="C35" s="936"/>
      <c r="D35" s="409"/>
      <c r="E35" s="1310"/>
      <c r="F35" s="1310">
        <f t="shared" ref="F35:J35" si="2">SUM(F15:F34)</f>
        <v>17020222.26</v>
      </c>
      <c r="G35" s="1310">
        <f t="shared" si="2"/>
        <v>8133226.52</v>
      </c>
      <c r="H35" s="1310">
        <f t="shared" si="2"/>
        <v>9641435.48</v>
      </c>
      <c r="I35" s="1310">
        <f t="shared" si="2"/>
        <v>17774662</v>
      </c>
      <c r="J35" s="1310">
        <f t="shared" si="2"/>
        <v>18597595</v>
      </c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2.75" customHeight="1">
      <c r="A36" s="72"/>
      <c r="B36" s="29" t="s">
        <v>62</v>
      </c>
      <c r="C36" s="75"/>
      <c r="D36" s="29"/>
      <c r="E36" s="75"/>
      <c r="F36" s="31"/>
      <c r="G36" s="41"/>
      <c r="H36" s="31"/>
      <c r="I36" s="31"/>
      <c r="J36" s="31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2.75" customHeight="1">
      <c r="A37" s="72"/>
      <c r="B37" s="29" t="s">
        <v>209</v>
      </c>
      <c r="C37" s="416"/>
      <c r="D37" s="6"/>
      <c r="E37" s="1303" t="s">
        <v>65</v>
      </c>
      <c r="F37" s="36">
        <v>516328.42</v>
      </c>
      <c r="G37" s="236">
        <v>86659.0</v>
      </c>
      <c r="H37" s="77">
        <f t="shared" ref="H37:H44" si="3">I37-G37</f>
        <v>463341</v>
      </c>
      <c r="I37" s="36">
        <v>550000.0</v>
      </c>
      <c r="J37" s="36">
        <v>550000.0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2.75" customHeight="1">
      <c r="A38" s="72"/>
      <c r="B38" s="29" t="s">
        <v>68</v>
      </c>
      <c r="C38" s="416"/>
      <c r="D38" s="6"/>
      <c r="E38" s="1303" t="s">
        <v>69</v>
      </c>
      <c r="F38" s="36">
        <v>162000.0</v>
      </c>
      <c r="G38" s="236">
        <v>24000.0</v>
      </c>
      <c r="H38" s="77">
        <f t="shared" si="3"/>
        <v>206000</v>
      </c>
      <c r="I38" s="36">
        <v>230000.0</v>
      </c>
      <c r="J38" s="36">
        <v>200000.0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2.75" customHeight="1">
      <c r="A39" s="72"/>
      <c r="B39" s="29" t="s">
        <v>205</v>
      </c>
      <c r="C39" s="416"/>
      <c r="D39" s="6"/>
      <c r="E39" s="1303" t="s">
        <v>141</v>
      </c>
      <c r="F39" s="191">
        <v>135800.0</v>
      </c>
      <c r="G39" s="37">
        <v>64400.0</v>
      </c>
      <c r="H39" s="77">
        <f t="shared" si="3"/>
        <v>145600</v>
      </c>
      <c r="I39" s="191">
        <v>210000.0</v>
      </c>
      <c r="J39" s="191">
        <v>235000.0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2.75" customHeight="1">
      <c r="A40" s="72"/>
      <c r="B40" s="29" t="s">
        <v>1144</v>
      </c>
      <c r="C40" s="416"/>
      <c r="D40" s="6"/>
      <c r="E40" s="1304" t="s">
        <v>1145</v>
      </c>
      <c r="F40" s="36">
        <f>1730000+750585</f>
        <v>2480585</v>
      </c>
      <c r="G40" s="236">
        <f>1832525+850000</f>
        <v>2682525</v>
      </c>
      <c r="H40" s="77">
        <f t="shared" si="3"/>
        <v>142475</v>
      </c>
      <c r="I40" s="36">
        <f>1975000+850000</f>
        <v>2825000</v>
      </c>
      <c r="J40" s="36">
        <v>2950000.0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2.75" customHeight="1">
      <c r="A41" s="72"/>
      <c r="B41" s="29" t="s">
        <v>73</v>
      </c>
      <c r="C41" s="75"/>
      <c r="D41" s="6"/>
      <c r="E41" s="1303" t="s">
        <v>74</v>
      </c>
      <c r="F41" s="36">
        <v>118577.11</v>
      </c>
      <c r="G41" s="236">
        <v>35967.18</v>
      </c>
      <c r="H41" s="77">
        <f t="shared" si="3"/>
        <v>94032.82</v>
      </c>
      <c r="I41" s="36">
        <v>130000.0</v>
      </c>
      <c r="J41" s="36">
        <v>140000.0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2.75" customHeight="1">
      <c r="A42" s="72"/>
      <c r="B42" s="29" t="s">
        <v>402</v>
      </c>
      <c r="C42" s="416"/>
      <c r="D42" s="6"/>
      <c r="E42" s="1303" t="s">
        <v>76</v>
      </c>
      <c r="F42" s="36">
        <v>7727.0</v>
      </c>
      <c r="G42" s="236">
        <v>8374.0</v>
      </c>
      <c r="H42" s="77">
        <f t="shared" si="3"/>
        <v>86626</v>
      </c>
      <c r="I42" s="36">
        <v>95000.0</v>
      </c>
      <c r="J42" s="36">
        <v>95000.0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2.75" customHeight="1">
      <c r="A43" s="72"/>
      <c r="B43" s="29" t="s">
        <v>403</v>
      </c>
      <c r="C43" s="75"/>
      <c r="D43" s="6"/>
      <c r="E43" s="1304" t="s">
        <v>80</v>
      </c>
      <c r="F43" s="36">
        <v>620.0</v>
      </c>
      <c r="G43" s="236">
        <v>120.0</v>
      </c>
      <c r="H43" s="77">
        <f t="shared" si="3"/>
        <v>1880</v>
      </c>
      <c r="I43" s="36">
        <v>2000.0</v>
      </c>
      <c r="J43" s="36">
        <v>3000.0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2.75" customHeight="1">
      <c r="A44" s="88"/>
      <c r="B44" s="62" t="s">
        <v>1146</v>
      </c>
      <c r="C44" s="159"/>
      <c r="D44" s="63"/>
      <c r="E44" s="1311" t="s">
        <v>82</v>
      </c>
      <c r="F44" s="65">
        <v>36980.54</v>
      </c>
      <c r="G44" s="1312">
        <v>9439.02</v>
      </c>
      <c r="H44" s="91">
        <f t="shared" si="3"/>
        <v>40560.98</v>
      </c>
      <c r="I44" s="65">
        <v>50000.0</v>
      </c>
      <c r="J44" s="65">
        <v>50000.0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2.75" customHeight="1">
      <c r="A46" s="111" t="s">
        <v>1147</v>
      </c>
      <c r="B46" s="2"/>
      <c r="C46" s="2"/>
      <c r="D46" s="2"/>
      <c r="E46" s="2"/>
      <c r="F46" s="2"/>
      <c r="G46" s="9"/>
      <c r="H46" s="9"/>
      <c r="I46" s="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9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2.75" customHeight="1">
      <c r="A48" s="360" t="s">
        <v>350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2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2.75" customHeight="1">
      <c r="A50" s="11" t="s">
        <v>6</v>
      </c>
      <c r="B50" s="12"/>
      <c r="C50" s="13"/>
      <c r="D50" s="11" t="s">
        <v>7</v>
      </c>
      <c r="E50" s="13"/>
      <c r="F50" s="14" t="s">
        <v>8</v>
      </c>
      <c r="G50" s="15" t="s">
        <v>9</v>
      </c>
      <c r="H50" s="12"/>
      <c r="I50" s="13"/>
      <c r="J50" s="14" t="s">
        <v>10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2.75" customHeight="1">
      <c r="A51" s="18"/>
      <c r="C51" s="19"/>
      <c r="D51" s="72" t="s">
        <v>11</v>
      </c>
      <c r="E51" s="19"/>
      <c r="F51" s="21" t="s">
        <v>12</v>
      </c>
      <c r="G51" s="21" t="s">
        <v>13</v>
      </c>
      <c r="H51" s="22" t="s">
        <v>14</v>
      </c>
      <c r="I51" s="21" t="s">
        <v>15</v>
      </c>
      <c r="J51" s="21" t="s">
        <v>16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2.75" customHeight="1">
      <c r="A52" s="23"/>
      <c r="B52" s="24"/>
      <c r="C52" s="25"/>
      <c r="D52" s="88"/>
      <c r="E52" s="440"/>
      <c r="F52" s="26" t="s">
        <v>17</v>
      </c>
      <c r="G52" s="27" t="s">
        <v>17</v>
      </c>
      <c r="H52" s="27" t="s">
        <v>18</v>
      </c>
      <c r="I52" s="27" t="s">
        <v>18</v>
      </c>
      <c r="J52" s="27" t="s">
        <v>18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2.75" customHeight="1">
      <c r="A53" s="72"/>
      <c r="B53" s="29" t="s">
        <v>1148</v>
      </c>
      <c r="C53" s="75"/>
      <c r="D53" s="6"/>
      <c r="E53" s="1303" t="s">
        <v>82</v>
      </c>
      <c r="F53" s="36">
        <v>321350.0</v>
      </c>
      <c r="G53" s="236">
        <v>139000.0</v>
      </c>
      <c r="H53" s="77">
        <f t="shared" ref="H53:H64" si="4">I53-G53</f>
        <v>194600</v>
      </c>
      <c r="I53" s="77">
        <v>333600.0</v>
      </c>
      <c r="J53" s="77">
        <v>333600.0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2.75" customHeight="1">
      <c r="A54" s="72"/>
      <c r="B54" s="29" t="s">
        <v>98</v>
      </c>
      <c r="C54" s="75"/>
      <c r="D54" s="6"/>
      <c r="E54" s="455" t="s">
        <v>99</v>
      </c>
      <c r="F54" s="36">
        <v>49790.0</v>
      </c>
      <c r="G54" s="191">
        <v>7000.0</v>
      </c>
      <c r="H54" s="77">
        <f t="shared" si="4"/>
        <v>60000</v>
      </c>
      <c r="I54" s="191">
        <v>67000.0</v>
      </c>
      <c r="J54" s="191">
        <v>67000.0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2.75" customHeight="1">
      <c r="A55" s="72"/>
      <c r="B55" s="29" t="s">
        <v>100</v>
      </c>
      <c r="C55" s="75"/>
      <c r="D55" s="6"/>
      <c r="E55" s="455" t="s">
        <v>101</v>
      </c>
      <c r="F55" s="36">
        <v>58231.0</v>
      </c>
      <c r="G55" s="191">
        <v>8400.0</v>
      </c>
      <c r="H55" s="191">
        <f t="shared" si="4"/>
        <v>131600</v>
      </c>
      <c r="I55" s="191">
        <v>140000.0</v>
      </c>
      <c r="J55" s="191">
        <v>100000.0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2.75" customHeight="1">
      <c r="A56" s="72"/>
      <c r="B56" s="29" t="s">
        <v>576</v>
      </c>
      <c r="C56" s="75"/>
      <c r="D56" s="6"/>
      <c r="E56" s="455" t="s">
        <v>577</v>
      </c>
      <c r="F56" s="36">
        <v>0.0</v>
      </c>
      <c r="G56" s="191">
        <v>0.0</v>
      </c>
      <c r="H56" s="191">
        <f t="shared" si="4"/>
        <v>10000</v>
      </c>
      <c r="I56" s="191">
        <v>10000.0</v>
      </c>
      <c r="J56" s="191">
        <v>0.0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2.75" customHeight="1">
      <c r="A57" s="41"/>
      <c r="B57" s="29" t="s">
        <v>1149</v>
      </c>
      <c r="C57" s="75"/>
      <c r="D57" s="6"/>
      <c r="E57" s="455" t="s">
        <v>971</v>
      </c>
      <c r="F57" s="36">
        <v>195000.0</v>
      </c>
      <c r="G57" s="191">
        <v>0.0</v>
      </c>
      <c r="H57" s="191">
        <f t="shared" si="4"/>
        <v>260000</v>
      </c>
      <c r="I57" s="191">
        <v>260000.0</v>
      </c>
      <c r="J57" s="191">
        <v>260000.0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2.75" customHeight="1">
      <c r="A58" s="72"/>
      <c r="B58" s="29" t="s">
        <v>118</v>
      </c>
      <c r="C58" s="75"/>
      <c r="D58" s="6"/>
      <c r="E58" s="1313" t="s">
        <v>119</v>
      </c>
      <c r="F58" s="36">
        <v>5930.0</v>
      </c>
      <c r="G58" s="191">
        <v>1024.0</v>
      </c>
      <c r="H58" s="191">
        <f t="shared" si="4"/>
        <v>6476</v>
      </c>
      <c r="I58" s="191">
        <v>7500.0</v>
      </c>
      <c r="J58" s="191">
        <v>7500.0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2.75" customHeight="1">
      <c r="A59" s="41"/>
      <c r="B59" s="29" t="s">
        <v>498</v>
      </c>
      <c r="C59" s="75"/>
      <c r="D59" s="6"/>
      <c r="E59" s="1304" t="s">
        <v>111</v>
      </c>
      <c r="F59" s="36">
        <v>337920.0</v>
      </c>
      <c r="G59" s="36">
        <v>0.0</v>
      </c>
      <c r="H59" s="191">
        <f t="shared" si="4"/>
        <v>350000</v>
      </c>
      <c r="I59" s="36">
        <v>350000.0</v>
      </c>
      <c r="J59" s="36">
        <v>350000.0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2.75" customHeight="1">
      <c r="A60" s="41"/>
      <c r="B60" s="29" t="s">
        <v>1150</v>
      </c>
      <c r="C60" s="75"/>
      <c r="D60" s="6"/>
      <c r="E60" s="455" t="s">
        <v>107</v>
      </c>
      <c r="F60" s="36">
        <v>4803.12</v>
      </c>
      <c r="G60" s="191">
        <v>4803.12</v>
      </c>
      <c r="H60" s="191">
        <f t="shared" si="4"/>
        <v>196.88</v>
      </c>
      <c r="I60" s="191">
        <v>5000.0</v>
      </c>
      <c r="J60" s="191">
        <v>5000.0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2.75" customHeight="1">
      <c r="A61" s="41"/>
      <c r="B61" s="29" t="s">
        <v>1151</v>
      </c>
      <c r="C61" s="75"/>
      <c r="D61" s="6"/>
      <c r="E61" s="455" t="s">
        <v>1152</v>
      </c>
      <c r="F61" s="36">
        <v>107125.42</v>
      </c>
      <c r="G61" s="191">
        <v>47073.1</v>
      </c>
      <c r="H61" s="191">
        <f t="shared" si="4"/>
        <v>102926.9</v>
      </c>
      <c r="I61" s="191">
        <v>150000.0</v>
      </c>
      <c r="J61" s="191">
        <v>200000.0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2.75" customHeight="1">
      <c r="A62" s="41"/>
      <c r="B62" s="29" t="s">
        <v>376</v>
      </c>
      <c r="C62" s="75"/>
      <c r="D62" s="6"/>
      <c r="E62" s="455" t="s">
        <v>109</v>
      </c>
      <c r="F62" s="36">
        <v>6413.42</v>
      </c>
      <c r="G62" s="191">
        <v>5975.59</v>
      </c>
      <c r="H62" s="191">
        <f t="shared" si="4"/>
        <v>4024.41</v>
      </c>
      <c r="I62" s="191">
        <v>10000.0</v>
      </c>
      <c r="J62" s="191">
        <v>25000.0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2.75" customHeight="1">
      <c r="A63" s="41"/>
      <c r="B63" s="29" t="s">
        <v>122</v>
      </c>
      <c r="C63" s="75"/>
      <c r="D63" s="6"/>
      <c r="E63" s="455" t="s">
        <v>123</v>
      </c>
      <c r="F63" s="36">
        <v>850.0</v>
      </c>
      <c r="G63" s="191">
        <v>0.0</v>
      </c>
      <c r="H63" s="191">
        <f t="shared" si="4"/>
        <v>75000</v>
      </c>
      <c r="I63" s="191">
        <v>75000.0</v>
      </c>
      <c r="J63" s="191">
        <v>0.0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2.75" customHeight="1">
      <c r="A64" s="41"/>
      <c r="B64" s="29" t="s">
        <v>1153</v>
      </c>
      <c r="C64" s="75"/>
      <c r="D64" s="6"/>
      <c r="E64" s="455" t="s">
        <v>123</v>
      </c>
      <c r="F64" s="36">
        <v>103368.25</v>
      </c>
      <c r="G64" s="191">
        <v>0.0</v>
      </c>
      <c r="H64" s="191">
        <f t="shared" si="4"/>
        <v>0</v>
      </c>
      <c r="I64" s="191">
        <v>0.0</v>
      </c>
      <c r="J64" s="191">
        <v>0.0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7.5" customHeight="1">
      <c r="A65" s="41"/>
      <c r="B65" s="29"/>
      <c r="C65" s="75"/>
      <c r="D65" s="6"/>
      <c r="E65" s="29"/>
      <c r="F65" s="36"/>
      <c r="G65" s="191"/>
      <c r="H65" s="191"/>
      <c r="I65" s="191"/>
      <c r="J65" s="191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2.75" customHeight="1">
      <c r="A66" s="41"/>
      <c r="B66" s="235" t="s">
        <v>1154</v>
      </c>
      <c r="C66" s="75"/>
      <c r="D66" s="6"/>
      <c r="E66" s="29"/>
      <c r="F66" s="36"/>
      <c r="G66" s="191"/>
      <c r="H66" s="191"/>
      <c r="I66" s="191"/>
      <c r="J66" s="191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2.75" customHeight="1">
      <c r="A67" s="41"/>
      <c r="B67" s="29" t="s">
        <v>68</v>
      </c>
      <c r="C67" s="416"/>
      <c r="D67" s="6"/>
      <c r="E67" s="1303" t="s">
        <v>69</v>
      </c>
      <c r="F67" s="36">
        <v>23000.0</v>
      </c>
      <c r="G67" s="191">
        <v>5200.0</v>
      </c>
      <c r="H67" s="191">
        <f>I67-G67</f>
        <v>29800</v>
      </c>
      <c r="I67" s="191">
        <v>35000.0</v>
      </c>
      <c r="J67" s="191">
        <v>40000.0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3.5" customHeight="1">
      <c r="A68" s="408"/>
      <c r="B68" s="350" t="s">
        <v>284</v>
      </c>
      <c r="C68" s="936"/>
      <c r="D68" s="409"/>
      <c r="E68" s="409"/>
      <c r="F68" s="352">
        <f t="shared" ref="F68:J68" si="5">SUM(F37:F67)</f>
        <v>4672399.28</v>
      </c>
      <c r="G68" s="352">
        <f t="shared" si="5"/>
        <v>3129960.01</v>
      </c>
      <c r="H68" s="352">
        <f t="shared" si="5"/>
        <v>2405139.99</v>
      </c>
      <c r="I68" s="352">
        <f t="shared" si="5"/>
        <v>5535100</v>
      </c>
      <c r="J68" s="352">
        <f t="shared" si="5"/>
        <v>5611100</v>
      </c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4.25" customHeight="1">
      <c r="A69" s="858" t="s">
        <v>285</v>
      </c>
      <c r="B69" s="409"/>
      <c r="C69" s="936"/>
      <c r="D69" s="409"/>
      <c r="E69" s="409"/>
      <c r="F69" s="352">
        <f t="shared" ref="F69:J69" si="6">+F68+F35</f>
        <v>21692621.54</v>
      </c>
      <c r="G69" s="352">
        <f t="shared" si="6"/>
        <v>11263186.53</v>
      </c>
      <c r="H69" s="352">
        <f t="shared" si="6"/>
        <v>12046575.47</v>
      </c>
      <c r="I69" s="352">
        <f t="shared" si="6"/>
        <v>23309762</v>
      </c>
      <c r="J69" s="352">
        <f t="shared" si="6"/>
        <v>24208695</v>
      </c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0" customHeight="1">
      <c r="A70" s="33" t="s">
        <v>356</v>
      </c>
      <c r="B70" s="6"/>
      <c r="C70" s="75"/>
      <c r="D70" s="29"/>
      <c r="E70" s="29"/>
      <c r="F70" s="760"/>
      <c r="G70" s="760"/>
      <c r="H70" s="760"/>
      <c r="I70" s="760"/>
      <c r="J70" s="76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0" customHeight="1">
      <c r="A71" s="56"/>
      <c r="B71" s="2" t="s">
        <v>1155</v>
      </c>
      <c r="C71" s="537"/>
      <c r="D71" s="9"/>
      <c r="E71" s="1314" t="s">
        <v>1156</v>
      </c>
      <c r="F71" s="77">
        <v>168469.32</v>
      </c>
      <c r="G71" s="77">
        <v>23000.0</v>
      </c>
      <c r="H71" s="77">
        <f>I71-G71</f>
        <v>92000</v>
      </c>
      <c r="I71" s="77">
        <v>115000.0</v>
      </c>
      <c r="J71" s="77">
        <v>277000.0</v>
      </c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0" customHeight="1">
      <c r="A72" s="114"/>
      <c r="B72" s="2" t="s">
        <v>316</v>
      </c>
      <c r="C72" s="147"/>
      <c r="D72" s="2"/>
      <c r="E72" s="2" t="s">
        <v>300</v>
      </c>
      <c r="F72" s="77">
        <v>0.0</v>
      </c>
      <c r="G72" s="77">
        <v>0.0</v>
      </c>
      <c r="H72" s="77">
        <v>0.0</v>
      </c>
      <c r="I72" s="77">
        <v>0.0</v>
      </c>
      <c r="J72" s="77">
        <v>50000.0</v>
      </c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0" customHeight="1">
      <c r="A73" s="33"/>
      <c r="B73" s="6" t="s">
        <v>295</v>
      </c>
      <c r="C73" s="223"/>
      <c r="D73" s="29"/>
      <c r="E73" s="1315" t="s">
        <v>296</v>
      </c>
      <c r="F73" s="36">
        <v>0.0</v>
      </c>
      <c r="G73" s="36">
        <v>0.0</v>
      </c>
      <c r="H73" s="77">
        <f t="shared" ref="H73:H74" si="7">I73-G73</f>
        <v>0</v>
      </c>
      <c r="I73" s="36">
        <v>0.0</v>
      </c>
      <c r="J73" s="36">
        <v>2000000.0</v>
      </c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0" customHeight="1">
      <c r="A74" s="56"/>
      <c r="B74" s="2" t="s">
        <v>380</v>
      </c>
      <c r="C74" s="1316"/>
      <c r="D74" s="9"/>
      <c r="E74" s="1313" t="s">
        <v>288</v>
      </c>
      <c r="F74" s="935">
        <v>192265.0</v>
      </c>
      <c r="G74" s="935">
        <v>0.0</v>
      </c>
      <c r="H74" s="935">
        <f t="shared" si="7"/>
        <v>0</v>
      </c>
      <c r="I74" s="935">
        <v>0.0</v>
      </c>
      <c r="J74" s="935">
        <v>0.0</v>
      </c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2.75" customHeight="1">
      <c r="A75" s="408"/>
      <c r="B75" s="350" t="s">
        <v>317</v>
      </c>
      <c r="C75" s="936"/>
      <c r="D75" s="409"/>
      <c r="E75" s="417"/>
      <c r="F75" s="352">
        <f t="shared" ref="F75:J75" si="8">SUM(F71:F74)</f>
        <v>360734.32</v>
      </c>
      <c r="G75" s="352">
        <f t="shared" si="8"/>
        <v>23000</v>
      </c>
      <c r="H75" s="352">
        <f t="shared" si="8"/>
        <v>92000</v>
      </c>
      <c r="I75" s="352">
        <f t="shared" si="8"/>
        <v>115000</v>
      </c>
      <c r="J75" s="352">
        <f t="shared" si="8"/>
        <v>2327000</v>
      </c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7.25" customHeight="1">
      <c r="A76" s="240" t="s">
        <v>318</v>
      </c>
      <c r="B76" s="242"/>
      <c r="C76" s="481"/>
      <c r="D76" s="480"/>
      <c r="E76" s="242"/>
      <c r="F76" s="868">
        <f t="shared" ref="F76:J76" si="9">+F75+F69</f>
        <v>22053355.86</v>
      </c>
      <c r="G76" s="868">
        <f t="shared" si="9"/>
        <v>11286186.53</v>
      </c>
      <c r="H76" s="868">
        <f t="shared" si="9"/>
        <v>12138575.47</v>
      </c>
      <c r="I76" s="868">
        <f t="shared" si="9"/>
        <v>23424762</v>
      </c>
      <c r="J76" s="868">
        <f t="shared" si="9"/>
        <v>26535695</v>
      </c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ht="12.75" customHeight="1">
      <c r="A77" s="338" t="s">
        <v>319</v>
      </c>
      <c r="B77" s="1"/>
      <c r="C77" s="1"/>
      <c r="D77" s="259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2.75" customHeight="1">
      <c r="A78" s="338" t="s">
        <v>320</v>
      </c>
      <c r="D78" s="259"/>
      <c r="E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2.75" customHeight="1">
      <c r="D79" s="259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2.75" customHeight="1">
      <c r="D80" s="259"/>
      <c r="H80" s="8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2.75" customHeight="1">
      <c r="D81" s="259"/>
      <c r="E81" s="2"/>
      <c r="H81" s="2"/>
      <c r="I81" s="8"/>
      <c r="J81" s="8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2.75" customHeight="1">
      <c r="B82" s="430" t="s">
        <v>1157</v>
      </c>
      <c r="E82" s="5" t="s">
        <v>323</v>
      </c>
      <c r="I82" s="8"/>
      <c r="J82" s="5" t="s">
        <v>643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2.0" customHeight="1">
      <c r="B83" s="428" t="s">
        <v>1158</v>
      </c>
      <c r="E83" s="3" t="s">
        <v>326</v>
      </c>
      <c r="I83" s="2"/>
      <c r="J83" s="3" t="s">
        <v>327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2.0" customHeight="1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2.75" customHeight="1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8">
    <mergeCell ref="A4:I4"/>
    <mergeCell ref="A5:I5"/>
    <mergeCell ref="A6:I6"/>
    <mergeCell ref="A10:C12"/>
    <mergeCell ref="D10:E10"/>
    <mergeCell ref="G10:I10"/>
    <mergeCell ref="D11:E11"/>
    <mergeCell ref="B82:D82"/>
    <mergeCell ref="B83:D83"/>
    <mergeCell ref="E83:H83"/>
    <mergeCell ref="J83:K83"/>
    <mergeCell ref="A48:J48"/>
    <mergeCell ref="A50:C52"/>
    <mergeCell ref="D50:E50"/>
    <mergeCell ref="G50:I50"/>
    <mergeCell ref="D51:E51"/>
    <mergeCell ref="E82:H82"/>
    <mergeCell ref="J82:K82"/>
  </mergeCells>
  <printOptions/>
  <pageMargins bottom="0.6692913385826772" footer="0.0" header="0.0" left="1.062992125984252" right="0.11811023622047244" top="0.8661417322834646"/>
  <pageSetup orientation="landscape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5"/>
    <col customWidth="1" min="2" max="2" width="22.5"/>
    <col customWidth="1" min="3" max="3" width="26.88"/>
    <col customWidth="1" min="4" max="4" width="0.88"/>
    <col customWidth="1" min="5" max="5" width="9.25"/>
    <col customWidth="1" min="6" max="6" width="11.75"/>
    <col customWidth="1" hidden="1" min="7" max="7" width="12.38"/>
    <col customWidth="1" hidden="1" min="8" max="8" width="12.75"/>
    <col customWidth="1" min="9" max="9" width="11.88"/>
    <col customWidth="1" min="10" max="11" width="12.63"/>
    <col customWidth="1" min="12" max="12" width="7.0"/>
    <col customWidth="1" min="13" max="13" width="13.63"/>
    <col customWidth="1" min="14" max="14" width="15.88"/>
    <col customWidth="1" min="15" max="15" width="17.25"/>
    <col customWidth="1" min="16" max="16" width="12.0"/>
    <col customWidth="1" min="17" max="17" width="1.25"/>
    <col customWidth="1" min="18" max="18" width="17.5"/>
    <col customWidth="1" min="19" max="19" width="19.38"/>
    <col customWidth="1" min="20" max="26" width="8.0"/>
  </cols>
  <sheetData>
    <row r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>
      <c r="A7" s="252"/>
      <c r="B7" s="252"/>
      <c r="C7" s="252"/>
      <c r="D7" s="252"/>
      <c r="E7" s="259"/>
      <c r="F7" s="252"/>
      <c r="G7" s="252"/>
      <c r="H7" s="252"/>
      <c r="I7" s="252"/>
      <c r="J7" s="316"/>
      <c r="K7" s="316"/>
      <c r="L7" s="1317"/>
      <c r="M7" s="1132"/>
      <c r="N7" s="1132"/>
      <c r="O7" s="1132"/>
      <c r="P7" s="1132"/>
      <c r="Q7" s="1132"/>
      <c r="R7" s="1132"/>
      <c r="S7" s="1132"/>
      <c r="T7" s="252"/>
      <c r="U7" s="252"/>
      <c r="V7" s="252"/>
      <c r="W7" s="252"/>
      <c r="X7" s="252"/>
      <c r="Y7" s="252"/>
      <c r="Z7" s="252"/>
    </row>
    <row r="8">
      <c r="A8" s="252"/>
      <c r="B8" s="252"/>
      <c r="C8" s="252"/>
      <c r="D8" s="252"/>
      <c r="E8" s="259"/>
      <c r="F8" s="252"/>
      <c r="G8" s="252"/>
      <c r="H8" s="252"/>
      <c r="I8" s="252"/>
      <c r="J8" s="316"/>
      <c r="K8" s="316"/>
      <c r="L8" s="1317"/>
      <c r="M8" s="1132"/>
      <c r="N8" s="1132"/>
      <c r="O8" s="1132"/>
      <c r="P8" s="1132"/>
      <c r="Q8" s="1132"/>
      <c r="R8" s="1132"/>
      <c r="S8" s="1132"/>
      <c r="T8" s="252"/>
      <c r="U8" s="252"/>
      <c r="V8" s="252"/>
      <c r="W8" s="252"/>
      <c r="X8" s="252"/>
      <c r="Y8" s="252"/>
      <c r="Z8" s="252"/>
    </row>
    <row r="9" ht="18.0" customHeight="1">
      <c r="A9" s="195" t="s">
        <v>1159</v>
      </c>
      <c r="B9" s="6"/>
      <c r="C9" s="6"/>
      <c r="D9" s="6"/>
      <c r="E9" s="16"/>
      <c r="F9" s="6"/>
      <c r="G9" s="29"/>
      <c r="H9" s="29"/>
      <c r="I9" s="29"/>
      <c r="J9" s="37"/>
      <c r="K9" s="37"/>
      <c r="L9" s="1318"/>
      <c r="M9" s="7"/>
      <c r="N9" s="1132"/>
      <c r="O9" s="1132"/>
      <c r="P9" s="1132"/>
      <c r="Q9" s="1132"/>
      <c r="R9" s="1132"/>
      <c r="S9" s="1132"/>
      <c r="T9" s="252"/>
      <c r="U9" s="252"/>
      <c r="V9" s="252"/>
      <c r="W9" s="252"/>
      <c r="X9" s="252"/>
      <c r="Y9" s="252"/>
      <c r="Z9" s="252"/>
    </row>
    <row r="10" ht="15.0" customHeight="1">
      <c r="A10" s="11" t="s">
        <v>6</v>
      </c>
      <c r="B10" s="12"/>
      <c r="C10" s="13"/>
      <c r="D10" s="11" t="s">
        <v>7</v>
      </c>
      <c r="E10" s="13"/>
      <c r="F10" s="14" t="s">
        <v>8</v>
      </c>
      <c r="G10" s="15" t="s">
        <v>9</v>
      </c>
      <c r="H10" s="12"/>
      <c r="I10" s="13"/>
      <c r="J10" s="14" t="s">
        <v>10</v>
      </c>
      <c r="K10" s="655"/>
      <c r="L10" s="1319"/>
      <c r="M10" s="1320">
        <v>36.0</v>
      </c>
      <c r="N10" s="1132" t="s">
        <v>19</v>
      </c>
      <c r="O10" s="1132"/>
      <c r="P10" s="1132"/>
      <c r="Q10" s="1132"/>
      <c r="R10" s="1132"/>
      <c r="S10" s="1132"/>
      <c r="T10" s="252"/>
      <c r="U10" s="252"/>
      <c r="V10" s="252"/>
      <c r="W10" s="252"/>
      <c r="X10" s="252"/>
      <c r="Y10" s="252"/>
      <c r="Z10" s="252"/>
    </row>
    <row r="11" ht="13.5" customHeight="1">
      <c r="A11" s="18"/>
      <c r="C11" s="19"/>
      <c r="D11" s="72" t="s">
        <v>11</v>
      </c>
      <c r="E11" s="19"/>
      <c r="F11" s="21" t="s">
        <v>12</v>
      </c>
      <c r="G11" s="21" t="s">
        <v>13</v>
      </c>
      <c r="H11" s="22" t="s">
        <v>14</v>
      </c>
      <c r="I11" s="21" t="s">
        <v>15</v>
      </c>
      <c r="J11" s="21" t="s">
        <v>16</v>
      </c>
      <c r="K11" s="655"/>
      <c r="L11" s="1319"/>
      <c r="M11" s="1321">
        <v>6.0</v>
      </c>
      <c r="N11" s="1132" t="s">
        <v>21</v>
      </c>
      <c r="O11" s="1132"/>
      <c r="P11" s="1132"/>
      <c r="Q11" s="1132"/>
      <c r="R11" s="1137"/>
      <c r="S11" s="435"/>
      <c r="T11" s="252"/>
      <c r="U11" s="252"/>
      <c r="V11" s="252"/>
      <c r="W11" s="252"/>
      <c r="X11" s="252"/>
      <c r="Y11" s="252"/>
      <c r="Z11" s="252"/>
    </row>
    <row r="12" ht="13.5" customHeight="1">
      <c r="A12" s="23"/>
      <c r="B12" s="24"/>
      <c r="C12" s="25"/>
      <c r="D12" s="88"/>
      <c r="E12" s="440"/>
      <c r="F12" s="26" t="s">
        <v>17</v>
      </c>
      <c r="G12" s="27" t="s">
        <v>17</v>
      </c>
      <c r="H12" s="27" t="s">
        <v>18</v>
      </c>
      <c r="I12" s="27" t="s">
        <v>18</v>
      </c>
      <c r="J12" s="27" t="s">
        <v>18</v>
      </c>
      <c r="K12" s="1322"/>
      <c r="L12" s="1319"/>
      <c r="M12" s="1320">
        <f>M10+M11</f>
        <v>42</v>
      </c>
      <c r="N12" s="1132"/>
      <c r="O12" s="1132"/>
      <c r="P12" s="1132"/>
      <c r="Q12" s="1132"/>
      <c r="R12" s="1137"/>
      <c r="S12" s="435"/>
      <c r="T12" s="252"/>
      <c r="U12" s="252"/>
      <c r="V12" s="252"/>
      <c r="W12" s="252"/>
      <c r="X12" s="252"/>
      <c r="Y12" s="252"/>
      <c r="Z12" s="252"/>
    </row>
    <row r="13" ht="13.5" customHeight="1">
      <c r="A13" s="33" t="s">
        <v>1160</v>
      </c>
      <c r="B13" s="6"/>
      <c r="C13" s="75"/>
      <c r="D13" s="6"/>
      <c r="E13" s="104"/>
      <c r="F13" s="75"/>
      <c r="G13" s="75"/>
      <c r="H13" s="75"/>
      <c r="I13" s="191"/>
      <c r="J13" s="191"/>
      <c r="K13" s="37"/>
      <c r="L13" s="1318"/>
      <c r="M13" s="1323"/>
      <c r="N13" s="1132"/>
      <c r="O13" s="1132"/>
      <c r="P13" s="1132"/>
      <c r="Q13" s="1132"/>
      <c r="R13" s="1137"/>
      <c r="S13" s="10"/>
      <c r="T13" s="252"/>
      <c r="U13" s="252"/>
      <c r="V13" s="252"/>
      <c r="W13" s="252"/>
      <c r="X13" s="252"/>
      <c r="Y13" s="252"/>
      <c r="Z13" s="252"/>
    </row>
    <row r="14" ht="12.75" customHeight="1">
      <c r="A14" s="33"/>
      <c r="B14" s="6" t="s">
        <v>22</v>
      </c>
      <c r="C14" s="75"/>
      <c r="D14" s="29"/>
      <c r="E14" s="104"/>
      <c r="F14" s="75"/>
      <c r="G14" s="75"/>
      <c r="H14" s="75"/>
      <c r="I14" s="82"/>
      <c r="J14" s="82"/>
      <c r="K14" s="83"/>
      <c r="L14" s="1324"/>
      <c r="M14" s="1323"/>
      <c r="N14" s="1132"/>
      <c r="O14" s="1132"/>
      <c r="P14" s="1132"/>
      <c r="Q14" s="1132"/>
      <c r="R14" s="1132"/>
      <c r="S14" s="1132"/>
      <c r="T14" s="252"/>
      <c r="U14" s="252"/>
      <c r="V14" s="252"/>
      <c r="W14" s="252"/>
      <c r="X14" s="252"/>
      <c r="Y14" s="252"/>
      <c r="Z14" s="252"/>
    </row>
    <row r="15" ht="12.75" customHeight="1">
      <c r="A15" s="33"/>
      <c r="B15" s="6" t="s">
        <v>24</v>
      </c>
      <c r="C15" s="1325"/>
      <c r="D15" s="6"/>
      <c r="E15" s="509" t="s">
        <v>25</v>
      </c>
      <c r="F15" s="282">
        <v>1.039652826E7</v>
      </c>
      <c r="G15" s="282">
        <v>5357963.09</v>
      </c>
      <c r="H15" s="282">
        <f>I15-G15</f>
        <v>6458968.91</v>
      </c>
      <c r="I15" s="81">
        <v>1.1816932E7</v>
      </c>
      <c r="J15" s="81">
        <v>1.2770412E7</v>
      </c>
      <c r="K15" s="83"/>
      <c r="L15" s="1324"/>
      <c r="M15" s="1326"/>
      <c r="N15" s="1140"/>
      <c r="O15" s="1140"/>
      <c r="P15" s="1139"/>
      <c r="Q15" s="1132"/>
      <c r="R15" s="1139"/>
      <c r="S15" s="1139"/>
      <c r="T15" s="252"/>
      <c r="U15" s="252"/>
      <c r="V15" s="252"/>
      <c r="W15" s="252"/>
      <c r="X15" s="252"/>
      <c r="Y15" s="252"/>
      <c r="Z15" s="252"/>
    </row>
    <row r="16" ht="12.75" customHeight="1">
      <c r="A16" s="33"/>
      <c r="B16" s="6" t="s">
        <v>26</v>
      </c>
      <c r="C16" s="75"/>
      <c r="D16" s="6"/>
      <c r="E16" s="509" t="s">
        <v>25</v>
      </c>
      <c r="F16" s="791">
        <v>0.0</v>
      </c>
      <c r="G16" s="791">
        <v>0.0</v>
      </c>
      <c r="H16" s="791">
        <v>0.0</v>
      </c>
      <c r="I16" s="791">
        <v>0.0</v>
      </c>
      <c r="J16" s="81">
        <v>21253.0</v>
      </c>
      <c r="K16" s="83"/>
      <c r="L16" s="1324"/>
      <c r="M16" s="1326"/>
      <c r="N16" s="1132"/>
      <c r="O16" s="1132"/>
      <c r="P16" s="1139"/>
      <c r="Q16" s="1139"/>
      <c r="R16" s="1132"/>
      <c r="S16" s="1139"/>
      <c r="T16" s="252"/>
      <c r="U16" s="252"/>
      <c r="V16" s="252"/>
      <c r="W16" s="252"/>
      <c r="X16" s="252"/>
      <c r="Y16" s="252"/>
      <c r="Z16" s="252"/>
    </row>
    <row r="17" ht="12.75" customHeight="1">
      <c r="A17" s="33"/>
      <c r="B17" s="6" t="s">
        <v>27</v>
      </c>
      <c r="C17" s="75"/>
      <c r="D17" s="6"/>
      <c r="E17" s="509" t="s">
        <v>28</v>
      </c>
      <c r="F17" s="282">
        <v>490947.42</v>
      </c>
      <c r="G17" s="282">
        <v>67373.99</v>
      </c>
      <c r="H17" s="282">
        <f t="shared" ref="H17:H37" si="1">I17-G17</f>
        <v>90030.01</v>
      </c>
      <c r="I17" s="81">
        <v>157404.0</v>
      </c>
      <c r="J17" s="81">
        <v>1204368.0</v>
      </c>
      <c r="K17" s="83"/>
      <c r="L17" s="1324"/>
      <c r="M17" s="1326"/>
      <c r="N17" s="1132"/>
      <c r="O17" s="1132"/>
      <c r="P17" s="1139"/>
      <c r="Q17" s="1139"/>
      <c r="R17" s="1132"/>
      <c r="S17" s="1139"/>
      <c r="T17" s="252"/>
      <c r="U17" s="252"/>
      <c r="V17" s="252"/>
      <c r="W17" s="252"/>
      <c r="X17" s="252"/>
      <c r="Y17" s="252"/>
      <c r="Z17" s="252"/>
    </row>
    <row r="18" ht="12.75" customHeight="1">
      <c r="A18" s="41"/>
      <c r="B18" s="29" t="s">
        <v>583</v>
      </c>
      <c r="C18" s="75"/>
      <c r="D18" s="6"/>
      <c r="E18" s="509" t="s">
        <v>30</v>
      </c>
      <c r="F18" s="36">
        <v>784000.16</v>
      </c>
      <c r="G18" s="36">
        <v>382000.0</v>
      </c>
      <c r="H18" s="282">
        <f t="shared" si="1"/>
        <v>506000</v>
      </c>
      <c r="I18" s="81">
        <v>888000.0</v>
      </c>
      <c r="J18" s="81">
        <f>42*2000*12</f>
        <v>1008000</v>
      </c>
      <c r="K18" s="83"/>
      <c r="L18" s="1324"/>
      <c r="M18" s="1327">
        <f>J15+J17</f>
        <v>13974780</v>
      </c>
      <c r="N18" s="1139">
        <f>M18/12</f>
        <v>1164565</v>
      </c>
      <c r="O18" s="1132"/>
      <c r="P18" s="1139"/>
      <c r="Q18" s="1139"/>
      <c r="R18" s="1132"/>
      <c r="S18" s="1139"/>
      <c r="T18" s="252"/>
      <c r="U18" s="252"/>
      <c r="V18" s="252"/>
      <c r="W18" s="252"/>
      <c r="X18" s="252"/>
      <c r="Y18" s="252"/>
      <c r="Z18" s="252"/>
    </row>
    <row r="19" ht="12.75" customHeight="1">
      <c r="A19" s="41"/>
      <c r="B19" s="29" t="s">
        <v>584</v>
      </c>
      <c r="C19" s="75"/>
      <c r="D19" s="6"/>
      <c r="E19" s="509" t="s">
        <v>32</v>
      </c>
      <c r="F19" s="282">
        <v>96900.0</v>
      </c>
      <c r="G19" s="282">
        <v>40375.0</v>
      </c>
      <c r="H19" s="282">
        <f t="shared" si="1"/>
        <v>56525</v>
      </c>
      <c r="I19" s="81">
        <v>96900.0</v>
      </c>
      <c r="J19" s="81">
        <v>96900.0</v>
      </c>
      <c r="K19" s="83"/>
      <c r="L19" s="1324"/>
      <c r="M19" s="1135"/>
      <c r="N19" s="1132"/>
      <c r="O19" s="1132"/>
      <c r="P19" s="1139"/>
      <c r="Q19" s="1139"/>
      <c r="R19" s="1132"/>
      <c r="S19" s="1139"/>
      <c r="T19" s="252"/>
      <c r="U19" s="252"/>
      <c r="V19" s="252"/>
      <c r="W19" s="252"/>
      <c r="X19" s="252"/>
      <c r="Y19" s="252"/>
      <c r="Z19" s="252"/>
    </row>
    <row r="20" ht="12.75" customHeight="1">
      <c r="A20" s="41"/>
      <c r="B20" s="29" t="s">
        <v>514</v>
      </c>
      <c r="C20" s="75"/>
      <c r="D20" s="6"/>
      <c r="E20" s="509" t="s">
        <v>34</v>
      </c>
      <c r="F20" s="282">
        <v>0.0</v>
      </c>
      <c r="G20" s="282">
        <v>0.0</v>
      </c>
      <c r="H20" s="282">
        <f t="shared" si="1"/>
        <v>96900</v>
      </c>
      <c r="I20" s="81">
        <v>96900.0</v>
      </c>
      <c r="J20" s="81">
        <v>96900.0</v>
      </c>
      <c r="K20" s="83"/>
      <c r="L20" s="1324"/>
      <c r="M20" s="1135"/>
      <c r="N20" s="1140"/>
      <c r="O20" s="1132" t="s">
        <v>515</v>
      </c>
      <c r="P20" s="1139"/>
      <c r="Q20" s="1139"/>
      <c r="R20" s="1132"/>
      <c r="S20" s="1139"/>
      <c r="T20" s="252"/>
      <c r="U20" s="252"/>
      <c r="V20" s="252"/>
      <c r="W20" s="252"/>
      <c r="X20" s="252"/>
      <c r="Y20" s="252"/>
      <c r="Z20" s="252"/>
    </row>
    <row r="21" ht="12.75" customHeight="1">
      <c r="A21" s="41"/>
      <c r="B21" s="29" t="s">
        <v>367</v>
      </c>
      <c r="C21" s="75"/>
      <c r="D21" s="6"/>
      <c r="E21" s="509" t="s">
        <v>36</v>
      </c>
      <c r="F21" s="282">
        <v>180000.0</v>
      </c>
      <c r="G21" s="282">
        <v>192000.0</v>
      </c>
      <c r="H21" s="282">
        <f t="shared" si="1"/>
        <v>30000</v>
      </c>
      <c r="I21" s="36">
        <v>222000.0</v>
      </c>
      <c r="J21" s="36">
        <f>6000*42</f>
        <v>252000</v>
      </c>
      <c r="K21" s="37"/>
      <c r="L21" s="1328"/>
      <c r="M21" s="1135"/>
      <c r="N21" s="1132"/>
      <c r="O21" s="1132"/>
      <c r="P21" s="1139"/>
      <c r="Q21" s="1139"/>
      <c r="R21" s="1132"/>
      <c r="S21" s="1139"/>
      <c r="T21" s="252"/>
      <c r="U21" s="252"/>
      <c r="V21" s="252"/>
      <c r="W21" s="252"/>
      <c r="X21" s="252"/>
      <c r="Y21" s="252"/>
      <c r="Z21" s="252"/>
    </row>
    <row r="22" ht="12.75" customHeight="1">
      <c r="A22" s="41"/>
      <c r="B22" s="29" t="s">
        <v>1095</v>
      </c>
      <c r="C22" s="75"/>
      <c r="D22" s="6"/>
      <c r="E22" s="509" t="s">
        <v>395</v>
      </c>
      <c r="F22" s="282">
        <v>67000.0</v>
      </c>
      <c r="G22" s="282">
        <v>16000.0</v>
      </c>
      <c r="H22" s="282">
        <f t="shared" si="1"/>
        <v>63200</v>
      </c>
      <c r="I22" s="36">
        <v>79200.0</v>
      </c>
      <c r="J22" s="36">
        <v>79200.0</v>
      </c>
      <c r="K22" s="37"/>
      <c r="L22" s="1328"/>
      <c r="M22" s="1135"/>
      <c r="N22" s="1132"/>
      <c r="O22" s="1132"/>
      <c r="P22" s="1139"/>
      <c r="Q22" s="1139"/>
      <c r="R22" s="1132"/>
      <c r="S22" s="1139"/>
      <c r="T22" s="252"/>
      <c r="U22" s="252"/>
      <c r="V22" s="252"/>
      <c r="W22" s="252"/>
      <c r="X22" s="252"/>
      <c r="Y22" s="252"/>
      <c r="Z22" s="252"/>
    </row>
    <row r="23" ht="12.75" customHeight="1">
      <c r="A23" s="41"/>
      <c r="B23" s="29" t="s">
        <v>1161</v>
      </c>
      <c r="C23" s="75"/>
      <c r="D23" s="6"/>
      <c r="E23" s="509" t="s">
        <v>1162</v>
      </c>
      <c r="F23" s="36">
        <v>10445.19</v>
      </c>
      <c r="G23" s="36">
        <v>3613.51</v>
      </c>
      <c r="H23" s="282">
        <f t="shared" si="1"/>
        <v>7186.49</v>
      </c>
      <c r="I23" s="81">
        <v>10800.0</v>
      </c>
      <c r="J23" s="81">
        <v>10800.0</v>
      </c>
      <c r="K23" s="83"/>
      <c r="L23" s="1324"/>
      <c r="M23" s="1327"/>
      <c r="N23" s="1132"/>
      <c r="O23" s="1132"/>
      <c r="P23" s="1139"/>
      <c r="Q23" s="1139"/>
      <c r="R23" s="1132"/>
      <c r="S23" s="1139"/>
      <c r="T23" s="252"/>
      <c r="U23" s="252"/>
      <c r="V23" s="252"/>
      <c r="W23" s="252"/>
      <c r="X23" s="252"/>
      <c r="Y23" s="252"/>
      <c r="Z23" s="252"/>
    </row>
    <row r="24" ht="12.75" customHeight="1">
      <c r="A24" s="41"/>
      <c r="B24" s="29" t="s">
        <v>37</v>
      </c>
      <c r="C24" s="75"/>
      <c r="D24" s="6"/>
      <c r="E24" s="509" t="s">
        <v>38</v>
      </c>
      <c r="F24" s="282">
        <v>169500.0</v>
      </c>
      <c r="G24" s="282">
        <v>0.0</v>
      </c>
      <c r="H24" s="282">
        <f t="shared" si="1"/>
        <v>185000</v>
      </c>
      <c r="I24" s="81">
        <v>185000.0</v>
      </c>
      <c r="J24" s="81">
        <f>42*5000</f>
        <v>210000</v>
      </c>
      <c r="K24" s="83"/>
      <c r="L24" s="1324"/>
      <c r="M24" s="1327"/>
      <c r="N24" s="1132"/>
      <c r="O24" s="1132"/>
      <c r="P24" s="1139"/>
      <c r="Q24" s="1139"/>
      <c r="R24" s="1132"/>
      <c r="S24" s="1139"/>
      <c r="T24" s="252"/>
      <c r="U24" s="252"/>
      <c r="V24" s="252"/>
      <c r="W24" s="252"/>
      <c r="X24" s="252"/>
      <c r="Y24" s="252"/>
      <c r="Z24" s="252"/>
    </row>
    <row r="25" ht="12.75" customHeight="1">
      <c r="A25" s="41"/>
      <c r="B25" s="29" t="s">
        <v>39</v>
      </c>
      <c r="C25" s="75"/>
      <c r="D25" s="6"/>
      <c r="E25" s="509" t="s">
        <v>38</v>
      </c>
      <c r="F25" s="285">
        <v>333000.0</v>
      </c>
      <c r="G25" s="285">
        <v>0.0</v>
      </c>
      <c r="H25" s="282">
        <f t="shared" si="1"/>
        <v>0</v>
      </c>
      <c r="I25" s="82">
        <v>0.0</v>
      </c>
      <c r="J25" s="82">
        <v>0.0</v>
      </c>
      <c r="K25" s="83"/>
      <c r="L25" s="1324"/>
      <c r="M25" s="1327"/>
      <c r="N25" s="1132"/>
      <c r="O25" s="1132"/>
      <c r="P25" s="1139"/>
      <c r="Q25" s="1139"/>
      <c r="R25" s="1132"/>
      <c r="S25" s="1139"/>
      <c r="T25" s="252"/>
      <c r="U25" s="252"/>
      <c r="V25" s="252"/>
      <c r="W25" s="252"/>
      <c r="X25" s="252"/>
      <c r="Y25" s="252"/>
      <c r="Z25" s="252"/>
    </row>
    <row r="26" ht="12.75" customHeight="1">
      <c r="A26" s="41"/>
      <c r="B26" s="29" t="s">
        <v>573</v>
      </c>
      <c r="C26" s="75"/>
      <c r="D26" s="6"/>
      <c r="E26" s="509" t="s">
        <v>517</v>
      </c>
      <c r="F26" s="285">
        <v>0.0</v>
      </c>
      <c r="G26" s="285">
        <v>0.0</v>
      </c>
      <c r="H26" s="282">
        <f t="shared" si="1"/>
        <v>302500</v>
      </c>
      <c r="I26" s="82">
        <v>302500.0</v>
      </c>
      <c r="J26" s="82">
        <v>0.0</v>
      </c>
      <c r="K26" s="83"/>
      <c r="L26" s="1324"/>
      <c r="M26" s="1327"/>
      <c r="N26" s="1132"/>
      <c r="O26" s="1132"/>
      <c r="P26" s="1139"/>
      <c r="Q26" s="1139"/>
      <c r="R26" s="1132"/>
      <c r="S26" s="1139"/>
      <c r="T26" s="252"/>
      <c r="U26" s="252"/>
      <c r="V26" s="252"/>
      <c r="W26" s="252"/>
      <c r="X26" s="252"/>
      <c r="Y26" s="252"/>
      <c r="Z26" s="252"/>
    </row>
    <row r="27" ht="12.75" customHeight="1">
      <c r="A27" s="41"/>
      <c r="B27" s="29" t="s">
        <v>40</v>
      </c>
      <c r="C27" s="75"/>
      <c r="D27" s="6"/>
      <c r="E27" s="509" t="s">
        <v>41</v>
      </c>
      <c r="F27" s="191">
        <v>55000.0</v>
      </c>
      <c r="G27" s="191">
        <v>0.0</v>
      </c>
      <c r="H27" s="282">
        <f t="shared" si="1"/>
        <v>20000</v>
      </c>
      <c r="I27" s="82">
        <v>20000.0</v>
      </c>
      <c r="J27" s="82">
        <v>25000.0</v>
      </c>
      <c r="K27" s="83"/>
      <c r="L27" s="1324"/>
      <c r="M27" s="1327"/>
      <c r="N27" s="1132"/>
      <c r="O27" s="1132"/>
      <c r="P27" s="1139"/>
      <c r="Q27" s="1139"/>
      <c r="R27" s="1132"/>
      <c r="S27" s="1139"/>
      <c r="T27" s="252"/>
      <c r="U27" s="252"/>
      <c r="V27" s="252"/>
      <c r="W27" s="252"/>
      <c r="X27" s="252"/>
      <c r="Y27" s="252"/>
      <c r="Z27" s="252"/>
    </row>
    <row r="28" ht="12.75" customHeight="1">
      <c r="A28" s="41"/>
      <c r="B28" s="29" t="s">
        <v>369</v>
      </c>
      <c r="C28" s="75"/>
      <c r="D28" s="6"/>
      <c r="E28" s="509" t="s">
        <v>43</v>
      </c>
      <c r="F28" s="191">
        <v>142881.52</v>
      </c>
      <c r="G28" s="191">
        <v>5424.8</v>
      </c>
      <c r="H28" s="282">
        <f t="shared" si="1"/>
        <v>74575.2</v>
      </c>
      <c r="I28" s="82">
        <v>80000.0</v>
      </c>
      <c r="J28" s="82">
        <v>80000.0</v>
      </c>
      <c r="K28" s="83"/>
      <c r="L28" s="1324"/>
      <c r="M28" s="1327"/>
      <c r="N28" s="1132"/>
      <c r="O28" s="1132"/>
      <c r="P28" s="1139"/>
      <c r="Q28" s="1139"/>
      <c r="R28" s="1132"/>
      <c r="S28" s="1139"/>
      <c r="T28" s="252"/>
      <c r="U28" s="252"/>
      <c r="V28" s="252"/>
      <c r="W28" s="252"/>
      <c r="X28" s="252"/>
      <c r="Y28" s="252"/>
      <c r="Z28" s="252"/>
    </row>
    <row r="29" ht="12.75" customHeight="1">
      <c r="A29" s="41"/>
      <c r="B29" s="29" t="s">
        <v>44</v>
      </c>
      <c r="C29" s="75"/>
      <c r="D29" s="6"/>
      <c r="E29" s="509" t="s">
        <v>45</v>
      </c>
      <c r="F29" s="282">
        <v>894719.0</v>
      </c>
      <c r="G29" s="282">
        <v>908536.0</v>
      </c>
      <c r="H29" s="282">
        <f t="shared" si="1"/>
        <v>130566</v>
      </c>
      <c r="I29" s="81">
        <v>1039102.0</v>
      </c>
      <c r="J29" s="81">
        <v>1169432.0</v>
      </c>
      <c r="K29" s="83"/>
      <c r="L29" s="1324"/>
      <c r="M29" s="1327"/>
      <c r="N29" s="1132"/>
      <c r="O29" s="1132"/>
      <c r="P29" s="1139"/>
      <c r="Q29" s="1139"/>
      <c r="R29" s="1132"/>
      <c r="S29" s="1139"/>
      <c r="T29" s="252"/>
      <c r="U29" s="252"/>
      <c r="V29" s="252"/>
      <c r="W29" s="252"/>
      <c r="X29" s="252"/>
      <c r="Y29" s="252"/>
      <c r="Z29" s="252"/>
    </row>
    <row r="30" ht="12.75" customHeight="1">
      <c r="A30" s="41"/>
      <c r="B30" s="29" t="s">
        <v>434</v>
      </c>
      <c r="C30" s="75"/>
      <c r="D30" s="6"/>
      <c r="E30" s="509" t="s">
        <v>45</v>
      </c>
      <c r="F30" s="282">
        <v>883389.4</v>
      </c>
      <c r="G30" s="282">
        <v>0.0</v>
      </c>
      <c r="H30" s="282">
        <f t="shared" si="1"/>
        <v>1039102</v>
      </c>
      <c r="I30" s="81">
        <v>1039102.0</v>
      </c>
      <c r="J30" s="81">
        <v>1169432.0</v>
      </c>
      <c r="K30" s="83"/>
      <c r="L30" s="1324"/>
      <c r="M30" s="1135"/>
      <c r="N30" s="1132"/>
      <c r="O30" s="1132"/>
      <c r="P30" s="1139"/>
      <c r="Q30" s="1132"/>
      <c r="R30" s="1132"/>
      <c r="S30" s="1139"/>
      <c r="T30" s="252"/>
      <c r="U30" s="252"/>
      <c r="V30" s="252"/>
      <c r="W30" s="252"/>
      <c r="X30" s="252"/>
      <c r="Y30" s="252"/>
      <c r="Z30" s="252"/>
    </row>
    <row r="31" ht="12.75" customHeight="1">
      <c r="A31" s="41"/>
      <c r="B31" s="29" t="s">
        <v>47</v>
      </c>
      <c r="C31" s="75"/>
      <c r="D31" s="6"/>
      <c r="E31" s="509" t="s">
        <v>48</v>
      </c>
      <c r="F31" s="282">
        <v>166500.0</v>
      </c>
      <c r="G31" s="282">
        <v>0.0</v>
      </c>
      <c r="H31" s="282">
        <f t="shared" si="1"/>
        <v>185000</v>
      </c>
      <c r="I31" s="81">
        <v>185000.0</v>
      </c>
      <c r="J31" s="81">
        <v>210000.0</v>
      </c>
      <c r="K31" s="83"/>
      <c r="L31" s="1324"/>
      <c r="M31" s="1135"/>
      <c r="N31" s="1132"/>
      <c r="O31" s="1132"/>
      <c r="P31" s="1139"/>
      <c r="Q31" s="1132"/>
      <c r="R31" s="1132"/>
      <c r="S31" s="1139"/>
      <c r="T31" s="252"/>
      <c r="U31" s="252"/>
      <c r="V31" s="252"/>
      <c r="W31" s="252"/>
      <c r="X31" s="252"/>
      <c r="Y31" s="252"/>
      <c r="Z31" s="252"/>
    </row>
    <row r="32" ht="12.75" customHeight="1">
      <c r="A32" s="41"/>
      <c r="B32" s="29" t="s">
        <v>51</v>
      </c>
      <c r="C32" s="75"/>
      <c r="D32" s="6"/>
      <c r="E32" s="509" t="s">
        <v>52</v>
      </c>
      <c r="F32" s="282">
        <v>1301459.2</v>
      </c>
      <c r="G32" s="282">
        <v>537888.72</v>
      </c>
      <c r="H32" s="282">
        <f t="shared" si="1"/>
        <v>957834.28</v>
      </c>
      <c r="I32" s="81">
        <v>1495723.0</v>
      </c>
      <c r="J32" s="81">
        <v>1679524.0</v>
      </c>
      <c r="K32" s="83"/>
      <c r="L32" s="1324"/>
      <c r="M32" s="1135"/>
      <c r="N32" s="1132"/>
      <c r="O32" s="1132"/>
      <c r="P32" s="1139"/>
      <c r="Q32" s="1132"/>
      <c r="R32" s="1132"/>
      <c r="S32" s="1139"/>
      <c r="T32" s="252"/>
      <c r="U32" s="252"/>
      <c r="V32" s="252"/>
      <c r="W32" s="252"/>
      <c r="X32" s="252"/>
      <c r="Y32" s="252"/>
      <c r="Z32" s="252"/>
    </row>
    <row r="33" ht="12.75" customHeight="1">
      <c r="A33" s="41"/>
      <c r="B33" s="29" t="s">
        <v>370</v>
      </c>
      <c r="C33" s="75"/>
      <c r="D33" s="6"/>
      <c r="E33" s="509" t="s">
        <v>54</v>
      </c>
      <c r="F33" s="282">
        <v>41100.0</v>
      </c>
      <c r="G33" s="282">
        <v>16000.0</v>
      </c>
      <c r="H33" s="282">
        <f t="shared" si="1"/>
        <v>28400</v>
      </c>
      <c r="I33" s="81">
        <v>44400.0</v>
      </c>
      <c r="J33" s="81">
        <v>75600.0</v>
      </c>
      <c r="K33" s="83"/>
      <c r="L33" s="1324"/>
      <c r="M33" s="1135"/>
      <c r="N33" s="1132"/>
      <c r="O33" s="1132"/>
      <c r="P33" s="1132"/>
      <c r="Q33" s="1132"/>
      <c r="R33" s="1132"/>
      <c r="S33" s="1139"/>
      <c r="T33" s="252"/>
      <c r="U33" s="252"/>
      <c r="V33" s="252"/>
      <c r="W33" s="252"/>
      <c r="X33" s="252"/>
      <c r="Y33" s="252"/>
      <c r="Z33" s="252"/>
    </row>
    <row r="34" ht="12.75" customHeight="1">
      <c r="A34" s="41"/>
      <c r="B34" s="29" t="s">
        <v>55</v>
      </c>
      <c r="C34" s="75"/>
      <c r="D34" s="6"/>
      <c r="E34" s="509" t="s">
        <v>56</v>
      </c>
      <c r="F34" s="282">
        <v>130514.74</v>
      </c>
      <c r="G34" s="282">
        <v>63233.89</v>
      </c>
      <c r="H34" s="282">
        <f t="shared" si="1"/>
        <v>112421.11</v>
      </c>
      <c r="I34" s="81">
        <v>175655.0</v>
      </c>
      <c r="J34" s="81">
        <v>235257.0</v>
      </c>
      <c r="K34" s="83"/>
      <c r="L34" s="1324"/>
      <c r="M34" s="1327"/>
      <c r="N34" s="1140"/>
      <c r="O34" s="1132"/>
      <c r="P34" s="1140"/>
      <c r="Q34" s="1139"/>
      <c r="R34" s="1132"/>
      <c r="S34" s="1139"/>
      <c r="T34" s="252"/>
      <c r="U34" s="252"/>
      <c r="V34" s="252"/>
      <c r="W34" s="252"/>
      <c r="X34" s="252"/>
      <c r="Y34" s="252"/>
      <c r="Z34" s="252"/>
    </row>
    <row r="35" ht="12.75" customHeight="1">
      <c r="A35" s="41"/>
      <c r="B35" s="29" t="s">
        <v>57</v>
      </c>
      <c r="C35" s="75"/>
      <c r="D35" s="6"/>
      <c r="E35" s="509" t="s">
        <v>58</v>
      </c>
      <c r="F35" s="282">
        <v>41100.0</v>
      </c>
      <c r="G35" s="282">
        <v>16000.0</v>
      </c>
      <c r="H35" s="282">
        <f t="shared" si="1"/>
        <v>28400</v>
      </c>
      <c r="I35" s="81">
        <v>44400.0</v>
      </c>
      <c r="J35" s="81">
        <v>50400.0</v>
      </c>
      <c r="K35" s="83"/>
      <c r="L35" s="1324"/>
      <c r="M35" s="1135"/>
      <c r="N35" s="1132"/>
      <c r="O35" s="1132"/>
      <c r="P35" s="1132"/>
      <c r="Q35" s="1132"/>
      <c r="R35" s="1132"/>
      <c r="S35" s="1139"/>
      <c r="T35" s="252"/>
      <c r="U35" s="252"/>
      <c r="V35" s="252"/>
      <c r="W35" s="252"/>
      <c r="X35" s="252"/>
      <c r="Y35" s="252"/>
      <c r="Z35" s="252"/>
    </row>
    <row r="36" ht="12.75" customHeight="1">
      <c r="A36" s="41"/>
      <c r="B36" s="29" t="s">
        <v>49</v>
      </c>
      <c r="C36" s="75" t="s">
        <v>515</v>
      </c>
      <c r="D36" s="6"/>
      <c r="E36" s="6" t="s">
        <v>50</v>
      </c>
      <c r="F36" s="282">
        <v>0.0</v>
      </c>
      <c r="G36" s="282">
        <v>0.0</v>
      </c>
      <c r="H36" s="282">
        <f t="shared" si="1"/>
        <v>111000</v>
      </c>
      <c r="I36" s="81">
        <v>111000.0</v>
      </c>
      <c r="J36" s="81">
        <v>0.0</v>
      </c>
      <c r="K36" s="83"/>
      <c r="L36" s="1324"/>
      <c r="M36" s="1135"/>
      <c r="N36" s="1132"/>
      <c r="O36" s="1132"/>
      <c r="P36" s="1132"/>
      <c r="Q36" s="1132"/>
      <c r="R36" s="1132"/>
      <c r="S36" s="1139"/>
      <c r="T36" s="252"/>
      <c r="U36" s="252"/>
      <c r="V36" s="252"/>
      <c r="W36" s="252"/>
      <c r="X36" s="252"/>
      <c r="Y36" s="252"/>
      <c r="Z36" s="252"/>
    </row>
    <row r="37" ht="12.75" customHeight="1">
      <c r="A37" s="41"/>
      <c r="B37" s="29" t="s">
        <v>59</v>
      </c>
      <c r="C37" s="75"/>
      <c r="D37" s="6"/>
      <c r="E37" s="509" t="s">
        <v>60</v>
      </c>
      <c r="F37" s="282">
        <v>813600.0</v>
      </c>
      <c r="G37" s="282">
        <v>0.0</v>
      </c>
      <c r="H37" s="282">
        <f t="shared" si="1"/>
        <v>0</v>
      </c>
      <c r="I37" s="81">
        <v>0.0</v>
      </c>
      <c r="J37" s="81">
        <v>0.0</v>
      </c>
      <c r="K37" s="83"/>
      <c r="L37" s="1324"/>
      <c r="M37" s="1135"/>
      <c r="N37" s="1132"/>
      <c r="O37" s="1132"/>
      <c r="P37" s="1132"/>
      <c r="Q37" s="1132"/>
      <c r="R37" s="1132"/>
      <c r="S37" s="1139"/>
      <c r="T37" s="252"/>
      <c r="U37" s="252"/>
      <c r="V37" s="252"/>
      <c r="W37" s="252"/>
      <c r="X37" s="252"/>
      <c r="Y37" s="252"/>
      <c r="Z37" s="252"/>
    </row>
    <row r="38" ht="15.75" customHeight="1">
      <c r="A38" s="408"/>
      <c r="B38" s="44" t="s">
        <v>61</v>
      </c>
      <c r="C38" s="287"/>
      <c r="D38" s="45"/>
      <c r="E38" s="288"/>
      <c r="F38" s="239">
        <f t="shared" ref="F38:J38" si="2">SUM(F15:F37)</f>
        <v>16998584.89</v>
      </c>
      <c r="G38" s="239">
        <f t="shared" si="2"/>
        <v>7606409</v>
      </c>
      <c r="H38" s="239">
        <f t="shared" si="2"/>
        <v>10483609</v>
      </c>
      <c r="I38" s="239">
        <f t="shared" si="2"/>
        <v>18090018</v>
      </c>
      <c r="J38" s="239">
        <f t="shared" si="2"/>
        <v>20444478</v>
      </c>
      <c r="K38" s="102"/>
      <c r="L38" s="1329">
        <f>(J38-I38)/I38</f>
        <v>0.130152441</v>
      </c>
      <c r="M38" s="1143"/>
      <c r="N38" s="1132"/>
      <c r="O38" s="1139"/>
      <c r="P38" s="1132"/>
      <c r="Q38" s="1132"/>
      <c r="R38" s="1132"/>
      <c r="S38" s="1139"/>
      <c r="T38" s="252"/>
      <c r="U38" s="252"/>
      <c r="V38" s="252"/>
      <c r="W38" s="252"/>
      <c r="X38" s="252"/>
      <c r="Y38" s="252"/>
      <c r="Z38" s="252"/>
    </row>
    <row r="39" ht="13.5" customHeight="1">
      <c r="A39" s="41"/>
      <c r="B39" s="29" t="s">
        <v>62</v>
      </c>
      <c r="C39" s="75"/>
      <c r="D39" s="29"/>
      <c r="E39" s="104"/>
      <c r="F39" s="279"/>
      <c r="G39" s="279"/>
      <c r="H39" s="279"/>
      <c r="I39" s="347"/>
      <c r="J39" s="347"/>
      <c r="K39" s="359"/>
      <c r="L39" s="1330" t="s">
        <v>63</v>
      </c>
      <c r="M39" s="1133"/>
      <c r="N39" s="1132"/>
      <c r="O39" s="1132"/>
      <c r="P39" s="1132"/>
      <c r="Q39" s="1132"/>
      <c r="R39" s="1132"/>
      <c r="S39" s="1132"/>
      <c r="T39" s="252"/>
      <c r="U39" s="252"/>
      <c r="V39" s="252"/>
      <c r="W39" s="252"/>
      <c r="X39" s="252"/>
      <c r="Y39" s="252"/>
      <c r="Z39" s="252"/>
    </row>
    <row r="40" ht="13.5" customHeight="1">
      <c r="A40" s="41"/>
      <c r="B40" s="29" t="s">
        <v>341</v>
      </c>
      <c r="C40" s="75"/>
      <c r="D40" s="6"/>
      <c r="E40" s="509" t="s">
        <v>65</v>
      </c>
      <c r="F40" s="282">
        <v>771934.0</v>
      </c>
      <c r="G40" s="282">
        <v>132286.5</v>
      </c>
      <c r="H40" s="282">
        <f t="shared" ref="H40:H42" si="3">I40-G40</f>
        <v>767713.5</v>
      </c>
      <c r="I40" s="347">
        <v>900000.0</v>
      </c>
      <c r="J40" s="347">
        <v>900000.0</v>
      </c>
      <c r="K40" s="359"/>
      <c r="L40" s="1331"/>
      <c r="M40" s="1135"/>
      <c r="N40" s="1132"/>
      <c r="O40" s="1132"/>
      <c r="P40" s="1132"/>
      <c r="Q40" s="1132"/>
      <c r="R40" s="1132"/>
      <c r="S40" s="1132"/>
      <c r="T40" s="252"/>
      <c r="U40" s="252"/>
      <c r="V40" s="252"/>
      <c r="W40" s="252"/>
      <c r="X40" s="252"/>
      <c r="Y40" s="252"/>
      <c r="Z40" s="252"/>
    </row>
    <row r="41" ht="13.5" customHeight="1">
      <c r="A41" s="41"/>
      <c r="B41" s="29" t="s">
        <v>68</v>
      </c>
      <c r="C41" s="75"/>
      <c r="D41" s="6"/>
      <c r="E41" s="509" t="s">
        <v>69</v>
      </c>
      <c r="F41" s="282">
        <v>112150.0</v>
      </c>
      <c r="G41" s="282">
        <v>1200.0</v>
      </c>
      <c r="H41" s="282">
        <f t="shared" si="3"/>
        <v>198800</v>
      </c>
      <c r="I41" s="347">
        <v>200000.0</v>
      </c>
      <c r="J41" s="347">
        <v>200000.0</v>
      </c>
      <c r="K41" s="359"/>
      <c r="L41" s="1332"/>
      <c r="M41" s="1135"/>
      <c r="N41" s="151"/>
      <c r="O41" s="1132"/>
      <c r="P41" s="1132"/>
      <c r="Q41" s="1132"/>
      <c r="R41" s="1132"/>
      <c r="S41" s="1132"/>
      <c r="T41" s="252"/>
      <c r="U41" s="252"/>
      <c r="V41" s="252"/>
      <c r="W41" s="252"/>
      <c r="X41" s="252"/>
      <c r="Y41" s="252"/>
      <c r="Z41" s="252"/>
    </row>
    <row r="42" ht="13.5" customHeight="1">
      <c r="A42" s="465"/>
      <c r="B42" s="62" t="s">
        <v>419</v>
      </c>
      <c r="C42" s="159"/>
      <c r="D42" s="63"/>
      <c r="E42" s="651" t="s">
        <v>69</v>
      </c>
      <c r="F42" s="298">
        <f>42498+85900+283185+51200+24983.5</f>
        <v>487766.5</v>
      </c>
      <c r="G42" s="298">
        <v>412515.0</v>
      </c>
      <c r="H42" s="298">
        <f t="shared" si="3"/>
        <v>254485</v>
      </c>
      <c r="I42" s="357">
        <v>667000.0</v>
      </c>
      <c r="J42" s="357">
        <v>571000.0</v>
      </c>
      <c r="K42" s="359"/>
      <c r="L42" s="1332"/>
      <c r="M42" s="1135"/>
      <c r="N42" s="1132"/>
      <c r="O42" s="1132"/>
      <c r="P42" s="1132"/>
      <c r="Q42" s="1132"/>
      <c r="R42" s="1132"/>
      <c r="S42" s="1132"/>
      <c r="T42" s="252"/>
      <c r="U42" s="252"/>
      <c r="V42" s="252"/>
      <c r="W42" s="252"/>
      <c r="X42" s="252"/>
      <c r="Y42" s="252"/>
      <c r="Z42" s="252"/>
    </row>
    <row r="43" ht="14.25" customHeight="1">
      <c r="A43" s="252"/>
      <c r="B43" s="1162"/>
      <c r="C43" s="252"/>
      <c r="D43" s="252"/>
      <c r="E43" s="259"/>
      <c r="F43" s="252"/>
      <c r="G43" s="252"/>
      <c r="H43" s="252"/>
      <c r="I43" s="252"/>
      <c r="J43" s="316"/>
      <c r="K43" s="316"/>
      <c r="L43" s="1333"/>
      <c r="M43" s="1139"/>
      <c r="N43" s="1132"/>
      <c r="O43" s="1132"/>
      <c r="P43" s="1132"/>
      <c r="Q43" s="1132"/>
      <c r="R43" s="1132"/>
      <c r="S43" s="1132"/>
      <c r="T43" s="252"/>
      <c r="U43" s="252"/>
      <c r="V43" s="252"/>
      <c r="W43" s="252"/>
      <c r="X43" s="252"/>
      <c r="Y43" s="252"/>
      <c r="Z43" s="252"/>
    </row>
    <row r="44" ht="17.25" customHeight="1">
      <c r="A44" s="111" t="s">
        <v>1163</v>
      </c>
      <c r="B44" s="2"/>
      <c r="C44" s="2"/>
      <c r="D44" s="2"/>
      <c r="E44" s="3"/>
      <c r="F44" s="2"/>
      <c r="G44" s="9"/>
      <c r="H44" s="9"/>
      <c r="I44" s="9"/>
      <c r="J44" s="78"/>
      <c r="K44" s="78"/>
      <c r="L44" s="1334"/>
      <c r="M44" s="4"/>
      <c r="N44" s="1132"/>
      <c r="O44" s="1132"/>
      <c r="P44" s="1132"/>
      <c r="Q44" s="1132"/>
      <c r="R44" s="1132"/>
      <c r="S44" s="1132"/>
      <c r="T44" s="252"/>
      <c r="U44" s="252"/>
      <c r="V44" s="252"/>
      <c r="W44" s="252"/>
      <c r="X44" s="252"/>
      <c r="Y44" s="252"/>
      <c r="Z44" s="252"/>
    </row>
    <row r="45" ht="15.75" customHeight="1">
      <c r="A45" s="2"/>
      <c r="B45" s="2"/>
      <c r="C45" s="2"/>
      <c r="D45" s="2"/>
      <c r="E45" s="3"/>
      <c r="F45" s="2"/>
      <c r="G45" s="2"/>
      <c r="H45" s="2"/>
      <c r="I45" s="2"/>
      <c r="J45" s="78"/>
      <c r="K45" s="78"/>
      <c r="L45" s="1334"/>
      <c r="M45" s="4"/>
      <c r="N45" s="1132"/>
      <c r="O45" s="1132"/>
      <c r="P45" s="1132"/>
      <c r="Q45" s="1132"/>
      <c r="R45" s="1132"/>
      <c r="S45" s="1132"/>
      <c r="T45" s="252"/>
      <c r="U45" s="252"/>
      <c r="V45" s="252"/>
      <c r="W45" s="252"/>
      <c r="X45" s="252"/>
      <c r="Y45" s="252"/>
      <c r="Z45" s="252"/>
    </row>
    <row r="46" ht="15.75" customHeight="1">
      <c r="A46" s="360" t="s">
        <v>350</v>
      </c>
      <c r="K46" s="360"/>
      <c r="L46" s="1335"/>
      <c r="M46" s="456"/>
      <c r="N46" s="1132"/>
      <c r="O46" s="1132"/>
      <c r="P46" s="1132"/>
      <c r="Q46" s="1132"/>
      <c r="R46" s="1132"/>
      <c r="S46" s="1132"/>
      <c r="T46" s="252"/>
      <c r="U46" s="252"/>
      <c r="V46" s="252"/>
      <c r="W46" s="252"/>
      <c r="X46" s="252"/>
      <c r="Y46" s="252"/>
      <c r="Z46" s="252"/>
    </row>
    <row r="47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204"/>
      <c r="K47" s="204"/>
      <c r="L47" s="1336"/>
      <c r="M47" s="94"/>
      <c r="N47" s="1132"/>
      <c r="O47" s="1132"/>
      <c r="P47" s="1132"/>
      <c r="Q47" s="1132"/>
      <c r="R47" s="1132"/>
      <c r="S47" s="1132"/>
      <c r="T47" s="252"/>
      <c r="U47" s="252"/>
      <c r="V47" s="252"/>
      <c r="W47" s="252"/>
      <c r="X47" s="252"/>
      <c r="Y47" s="252"/>
      <c r="Z47" s="252"/>
    </row>
    <row r="48" ht="15.75" customHeight="1">
      <c r="A48" s="11" t="s">
        <v>6</v>
      </c>
      <c r="B48" s="12"/>
      <c r="C48" s="13"/>
      <c r="D48" s="11" t="s">
        <v>7</v>
      </c>
      <c r="E48" s="13"/>
      <c r="F48" s="14" t="s">
        <v>8</v>
      </c>
      <c r="G48" s="15" t="s">
        <v>9</v>
      </c>
      <c r="H48" s="12"/>
      <c r="I48" s="13"/>
      <c r="J48" s="14" t="s">
        <v>10</v>
      </c>
      <c r="K48" s="655"/>
      <c r="L48" s="1319"/>
      <c r="M48" s="435"/>
      <c r="N48" s="1132"/>
      <c r="O48" s="1132"/>
      <c r="P48" s="1132"/>
      <c r="Q48" s="1132"/>
      <c r="R48" s="1132"/>
      <c r="S48" s="1132"/>
      <c r="T48" s="252"/>
      <c r="U48" s="252"/>
      <c r="V48" s="252"/>
      <c r="W48" s="252"/>
      <c r="X48" s="252"/>
      <c r="Y48" s="252"/>
      <c r="Z48" s="252"/>
    </row>
    <row r="49" ht="15.75" customHeight="1">
      <c r="A49" s="18"/>
      <c r="C49" s="19"/>
      <c r="D49" s="72" t="s">
        <v>11</v>
      </c>
      <c r="E49" s="19"/>
      <c r="F49" s="21" t="s">
        <v>12</v>
      </c>
      <c r="G49" s="21" t="s">
        <v>13</v>
      </c>
      <c r="H49" s="22" t="s">
        <v>14</v>
      </c>
      <c r="I49" s="21" t="s">
        <v>15</v>
      </c>
      <c r="J49" s="21" t="s">
        <v>16</v>
      </c>
      <c r="K49" s="655"/>
      <c r="L49" s="1319"/>
      <c r="M49" s="435"/>
      <c r="N49" s="1132"/>
      <c r="O49" s="1132"/>
      <c r="P49" s="1132"/>
      <c r="Q49" s="1132"/>
      <c r="R49" s="1132"/>
      <c r="S49" s="1132"/>
      <c r="T49" s="252"/>
      <c r="U49" s="252"/>
      <c r="V49" s="252"/>
      <c r="W49" s="252"/>
      <c r="X49" s="252"/>
      <c r="Y49" s="252"/>
      <c r="Z49" s="252"/>
    </row>
    <row r="50" ht="15.75" customHeight="1">
      <c r="A50" s="23"/>
      <c r="B50" s="24"/>
      <c r="C50" s="25"/>
      <c r="D50" s="88"/>
      <c r="E50" s="440"/>
      <c r="F50" s="26" t="s">
        <v>17</v>
      </c>
      <c r="G50" s="27" t="s">
        <v>17</v>
      </c>
      <c r="H50" s="27" t="s">
        <v>18</v>
      </c>
      <c r="I50" s="27" t="s">
        <v>18</v>
      </c>
      <c r="J50" s="27" t="s">
        <v>18</v>
      </c>
      <c r="K50" s="1322"/>
      <c r="L50" s="1319"/>
      <c r="M50" s="435"/>
      <c r="N50" s="1132"/>
      <c r="O50" s="1132"/>
      <c r="P50" s="1132"/>
      <c r="Q50" s="1132"/>
      <c r="R50" s="1132"/>
      <c r="S50" s="1132"/>
      <c r="T50" s="252"/>
      <c r="U50" s="252"/>
      <c r="V50" s="252"/>
      <c r="W50" s="252"/>
      <c r="X50" s="252"/>
      <c r="Y50" s="252"/>
      <c r="Z50" s="252"/>
    </row>
    <row r="51" ht="12.75" customHeight="1">
      <c r="A51" s="20"/>
      <c r="B51" s="209" t="s">
        <v>143</v>
      </c>
      <c r="C51" s="104"/>
      <c r="D51" s="66"/>
      <c r="E51" s="168" t="s">
        <v>144</v>
      </c>
      <c r="F51" s="462">
        <v>0.0</v>
      </c>
      <c r="G51" s="462">
        <v>0.0</v>
      </c>
      <c r="H51" s="1337">
        <v>0.0</v>
      </c>
      <c r="I51" s="805">
        <v>0.0</v>
      </c>
      <c r="J51" s="82">
        <v>96000.0</v>
      </c>
      <c r="K51" s="83"/>
      <c r="L51" s="1319"/>
      <c r="M51" s="435"/>
      <c r="N51" s="1132"/>
      <c r="O51" s="1132"/>
      <c r="P51" s="1132"/>
      <c r="Q51" s="1132"/>
      <c r="R51" s="1132"/>
      <c r="S51" s="1132"/>
      <c r="T51" s="252"/>
      <c r="U51" s="252"/>
      <c r="V51" s="252"/>
      <c r="W51" s="252"/>
      <c r="X51" s="252"/>
      <c r="Y51" s="252"/>
      <c r="Z51" s="252"/>
    </row>
    <row r="52" ht="12.75" customHeight="1">
      <c r="A52" s="41"/>
      <c r="B52" s="29" t="s">
        <v>1164</v>
      </c>
      <c r="C52" s="75"/>
      <c r="D52" s="6"/>
      <c r="E52" s="509" t="s">
        <v>148</v>
      </c>
      <c r="F52" s="81">
        <v>36535.0</v>
      </c>
      <c r="G52" s="81">
        <v>23150.0</v>
      </c>
      <c r="H52" s="347">
        <f t="shared" ref="H52:H60" si="4">I52-G52</f>
        <v>450</v>
      </c>
      <c r="I52" s="81">
        <v>23600.0</v>
      </c>
      <c r="J52" s="81">
        <v>310000.0</v>
      </c>
      <c r="K52" s="83"/>
      <c r="L52" s="1328"/>
      <c r="M52" s="1135"/>
      <c r="N52" s="1338"/>
      <c r="O52" s="1132"/>
      <c r="P52" s="1132"/>
      <c r="Q52" s="1132"/>
      <c r="R52" s="1132"/>
      <c r="S52" s="1132"/>
      <c r="T52" s="252"/>
      <c r="U52" s="252"/>
      <c r="V52" s="252"/>
      <c r="W52" s="252"/>
      <c r="X52" s="252"/>
      <c r="Y52" s="252"/>
      <c r="Z52" s="252"/>
    </row>
    <row r="53" ht="12.75" customHeight="1">
      <c r="A53" s="41"/>
      <c r="B53" s="29" t="s">
        <v>73</v>
      </c>
      <c r="C53" s="75"/>
      <c r="D53" s="6"/>
      <c r="E53" s="509" t="s">
        <v>74</v>
      </c>
      <c r="F53" s="81">
        <v>477069.95</v>
      </c>
      <c r="G53" s="81">
        <v>221851.88</v>
      </c>
      <c r="H53" s="347">
        <f t="shared" si="4"/>
        <v>288148.12</v>
      </c>
      <c r="I53" s="81">
        <v>510000.0</v>
      </c>
      <c r="J53" s="81">
        <v>550000.0</v>
      </c>
      <c r="K53" s="83"/>
      <c r="L53" s="1328"/>
      <c r="M53" s="1135"/>
      <c r="N53" s="1338"/>
      <c r="O53" s="1132"/>
      <c r="P53" s="1132"/>
      <c r="Q53" s="1132"/>
      <c r="R53" s="1132"/>
      <c r="S53" s="1132"/>
      <c r="T53" s="252"/>
      <c r="U53" s="252"/>
      <c r="V53" s="252"/>
      <c r="W53" s="252"/>
      <c r="X53" s="252"/>
      <c r="Y53" s="252"/>
      <c r="Z53" s="252"/>
    </row>
    <row r="54" ht="12.75" customHeight="1">
      <c r="A54" s="41"/>
      <c r="B54" s="29" t="s">
        <v>343</v>
      </c>
      <c r="C54" s="75"/>
      <c r="D54" s="6"/>
      <c r="E54" s="495" t="s">
        <v>344</v>
      </c>
      <c r="F54" s="81">
        <v>81330.0</v>
      </c>
      <c r="G54" s="81">
        <v>63400.0</v>
      </c>
      <c r="H54" s="347">
        <f t="shared" si="4"/>
        <v>35600</v>
      </c>
      <c r="I54" s="81">
        <v>99000.0</v>
      </c>
      <c r="J54" s="81">
        <v>95000.0</v>
      </c>
      <c r="K54" s="83"/>
      <c r="L54" s="1328"/>
      <c r="M54" s="1135"/>
      <c r="N54" s="1338"/>
      <c r="O54" s="1132"/>
      <c r="P54" s="1132"/>
      <c r="Q54" s="1132"/>
      <c r="R54" s="1132"/>
      <c r="S54" s="1132"/>
      <c r="T54" s="252"/>
      <c r="U54" s="252"/>
      <c r="V54" s="252"/>
      <c r="W54" s="252"/>
      <c r="X54" s="252"/>
      <c r="Y54" s="252"/>
      <c r="Z54" s="252"/>
    </row>
    <row r="55" ht="12.75" customHeight="1">
      <c r="A55" s="41"/>
      <c r="B55" s="29" t="s">
        <v>75</v>
      </c>
      <c r="C55" s="75"/>
      <c r="D55" s="6"/>
      <c r="E55" s="509" t="s">
        <v>76</v>
      </c>
      <c r="F55" s="81">
        <v>911710.5</v>
      </c>
      <c r="G55" s="81">
        <v>443860.0</v>
      </c>
      <c r="H55" s="347">
        <f t="shared" si="4"/>
        <v>94140</v>
      </c>
      <c r="I55" s="81">
        <v>538000.0</v>
      </c>
      <c r="J55" s="81">
        <v>1000000.0</v>
      </c>
      <c r="K55" s="83"/>
      <c r="L55" s="1328"/>
      <c r="M55" s="1135"/>
      <c r="N55" s="1132"/>
      <c r="O55" s="1132"/>
      <c r="P55" s="1132"/>
      <c r="Q55" s="1132"/>
      <c r="R55" s="1132"/>
      <c r="S55" s="1132"/>
      <c r="T55" s="252"/>
      <c r="U55" s="252"/>
      <c r="V55" s="252"/>
      <c r="W55" s="252"/>
      <c r="X55" s="252"/>
      <c r="Y55" s="252"/>
      <c r="Z55" s="252"/>
    </row>
    <row r="56" ht="12.75" customHeight="1">
      <c r="A56" s="41"/>
      <c r="B56" s="29" t="s">
        <v>373</v>
      </c>
      <c r="C56" s="75"/>
      <c r="D56" s="6"/>
      <c r="E56" s="509" t="s">
        <v>346</v>
      </c>
      <c r="F56" s="81">
        <v>4158.0</v>
      </c>
      <c r="G56" s="81">
        <v>3453.0</v>
      </c>
      <c r="H56" s="347">
        <f t="shared" si="4"/>
        <v>10547</v>
      </c>
      <c r="I56" s="81">
        <v>14000.0</v>
      </c>
      <c r="J56" s="81">
        <v>35000.0</v>
      </c>
      <c r="K56" s="83"/>
      <c r="L56" s="1328" t="s">
        <v>96</v>
      </c>
      <c r="M56" s="1132"/>
      <c r="N56" s="1132"/>
      <c r="O56" s="1132"/>
      <c r="P56" s="1132"/>
      <c r="Q56" s="1132"/>
      <c r="R56" s="1132"/>
      <c r="S56" s="1132"/>
      <c r="T56" s="252"/>
      <c r="U56" s="252"/>
      <c r="V56" s="252"/>
      <c r="W56" s="252"/>
      <c r="X56" s="252"/>
      <c r="Y56" s="252"/>
      <c r="Z56" s="252"/>
    </row>
    <row r="57" ht="12.75" customHeight="1">
      <c r="A57" s="41"/>
      <c r="B57" s="29" t="s">
        <v>151</v>
      </c>
      <c r="C57" s="75"/>
      <c r="D57" s="6"/>
      <c r="E57" s="509" t="s">
        <v>152</v>
      </c>
      <c r="F57" s="81">
        <v>50062.84</v>
      </c>
      <c r="G57" s="81">
        <v>38630.32</v>
      </c>
      <c r="H57" s="347">
        <f t="shared" si="4"/>
        <v>146369.68</v>
      </c>
      <c r="I57" s="81">
        <v>185000.0</v>
      </c>
      <c r="J57" s="81">
        <v>185000.0</v>
      </c>
      <c r="K57" s="83"/>
      <c r="L57" s="1328" t="s">
        <v>96</v>
      </c>
      <c r="M57" s="1132"/>
      <c r="N57" s="1132"/>
      <c r="O57" s="1132"/>
      <c r="P57" s="1132"/>
      <c r="Q57" s="1132"/>
      <c r="R57" s="1132"/>
      <c r="S57" s="1132"/>
      <c r="T57" s="252"/>
      <c r="U57" s="252"/>
      <c r="V57" s="252"/>
      <c r="W57" s="252"/>
      <c r="X57" s="252"/>
      <c r="Y57" s="252"/>
      <c r="Z57" s="252"/>
    </row>
    <row r="58" ht="12.75" customHeight="1">
      <c r="A58" s="41"/>
      <c r="B58" s="29" t="s">
        <v>1165</v>
      </c>
      <c r="C58" s="75"/>
      <c r="D58" s="6"/>
      <c r="E58" s="495" t="s">
        <v>80</v>
      </c>
      <c r="F58" s="81">
        <v>0.0</v>
      </c>
      <c r="G58" s="81">
        <v>0.0</v>
      </c>
      <c r="H58" s="347">
        <f t="shared" si="4"/>
        <v>1000</v>
      </c>
      <c r="I58" s="81">
        <v>1000.0</v>
      </c>
      <c r="J58" s="81">
        <v>1000.0</v>
      </c>
      <c r="K58" s="83"/>
      <c r="L58" s="1319"/>
      <c r="M58" s="1135"/>
      <c r="N58" s="151"/>
      <c r="O58" s="1132"/>
      <c r="P58" s="1132"/>
      <c r="Q58" s="1132"/>
      <c r="R58" s="1132"/>
      <c r="S58" s="1132"/>
      <c r="T58" s="252"/>
      <c r="U58" s="252"/>
      <c r="V58" s="252"/>
      <c r="W58" s="252"/>
      <c r="X58" s="252"/>
      <c r="Y58" s="252"/>
      <c r="Z58" s="252"/>
    </row>
    <row r="59" ht="12.75" customHeight="1">
      <c r="A59" s="72"/>
      <c r="B59" s="29" t="s">
        <v>81</v>
      </c>
      <c r="C59" s="75"/>
      <c r="D59" s="6"/>
      <c r="E59" s="509" t="s">
        <v>82</v>
      </c>
      <c r="F59" s="81">
        <v>12585.36</v>
      </c>
      <c r="G59" s="81">
        <v>2097.56</v>
      </c>
      <c r="H59" s="347">
        <f t="shared" si="4"/>
        <v>12902.44</v>
      </c>
      <c r="I59" s="81">
        <v>15000.0</v>
      </c>
      <c r="J59" s="81">
        <v>15000.0</v>
      </c>
      <c r="K59" s="83"/>
      <c r="L59" s="1319"/>
      <c r="M59" s="1135"/>
      <c r="N59" s="151"/>
      <c r="O59" s="1132"/>
      <c r="P59" s="1132"/>
      <c r="Q59" s="1132"/>
      <c r="R59" s="1132"/>
      <c r="S59" s="1132"/>
      <c r="T59" s="252"/>
      <c r="U59" s="252"/>
      <c r="V59" s="252"/>
      <c r="W59" s="252"/>
      <c r="X59" s="252"/>
      <c r="Y59" s="252"/>
      <c r="Z59" s="252"/>
    </row>
    <row r="60" ht="12.75" customHeight="1">
      <c r="A60" s="72"/>
      <c r="B60" s="29" t="s">
        <v>83</v>
      </c>
      <c r="C60" s="75"/>
      <c r="D60" s="6"/>
      <c r="E60" s="509" t="s">
        <v>82</v>
      </c>
      <c r="F60" s="36">
        <v>223200.0</v>
      </c>
      <c r="G60" s="36">
        <v>93000.0</v>
      </c>
      <c r="H60" s="347">
        <f t="shared" si="4"/>
        <v>130200</v>
      </c>
      <c r="I60" s="81">
        <v>223200.0</v>
      </c>
      <c r="J60" s="81">
        <v>223200.0</v>
      </c>
      <c r="K60" s="83"/>
      <c r="L60" s="1319"/>
      <c r="M60" s="1135"/>
      <c r="N60" s="151"/>
      <c r="O60" s="1132"/>
      <c r="P60" s="1132"/>
      <c r="Q60" s="1132"/>
      <c r="R60" s="1132"/>
      <c r="S60" s="1132"/>
      <c r="T60" s="252"/>
      <c r="U60" s="252"/>
      <c r="V60" s="252"/>
      <c r="W60" s="252"/>
      <c r="X60" s="252"/>
      <c r="Y60" s="252"/>
      <c r="Z60" s="252"/>
    </row>
    <row r="61" ht="12.75" customHeight="1">
      <c r="A61" s="41"/>
      <c r="B61" s="29" t="s">
        <v>180</v>
      </c>
      <c r="C61" s="75"/>
      <c r="D61" s="6"/>
      <c r="E61" s="168"/>
      <c r="F61" s="191"/>
      <c r="G61" s="191"/>
      <c r="H61" s="191"/>
      <c r="I61" s="36"/>
      <c r="J61" s="36"/>
      <c r="K61" s="37"/>
      <c r="L61" s="1328"/>
      <c r="M61" s="1339"/>
      <c r="N61" s="151"/>
      <c r="O61" s="1139"/>
      <c r="P61" s="1139"/>
      <c r="Q61" s="1132"/>
      <c r="R61" s="1132"/>
      <c r="S61" s="1132"/>
      <c r="T61" s="252"/>
      <c r="U61" s="252"/>
      <c r="V61" s="252"/>
      <c r="W61" s="252"/>
      <c r="X61" s="252"/>
      <c r="Y61" s="252"/>
      <c r="Z61" s="252"/>
    </row>
    <row r="62" ht="12.75" customHeight="1">
      <c r="A62" s="41"/>
      <c r="B62" s="29" t="s">
        <v>1166</v>
      </c>
      <c r="C62" s="75"/>
      <c r="D62" s="6"/>
      <c r="E62" s="495" t="s">
        <v>94</v>
      </c>
      <c r="F62" s="191">
        <v>533912.13</v>
      </c>
      <c r="G62" s="191">
        <f>394287.71</f>
        <v>394287.71</v>
      </c>
      <c r="H62" s="347">
        <f t="shared" ref="H62:H72" si="5">I62-G62</f>
        <v>571016.29</v>
      </c>
      <c r="I62" s="36">
        <f>804456+160848</f>
        <v>965304</v>
      </c>
      <c r="J62" s="36">
        <f>6*13994*12</f>
        <v>1007568</v>
      </c>
      <c r="K62" s="37"/>
      <c r="L62" s="1328"/>
      <c r="M62" s="1339"/>
      <c r="N62" s="151"/>
      <c r="O62" s="1139"/>
      <c r="P62" s="1139"/>
      <c r="Q62" s="1132"/>
      <c r="R62" s="1132"/>
      <c r="S62" s="1132"/>
      <c r="T62" s="252"/>
      <c r="U62" s="252"/>
      <c r="V62" s="252"/>
      <c r="W62" s="252"/>
      <c r="X62" s="252"/>
      <c r="Y62" s="252"/>
      <c r="Z62" s="252"/>
    </row>
    <row r="63" ht="12.75" customHeight="1">
      <c r="A63" s="41"/>
      <c r="B63" s="29" t="s">
        <v>1167</v>
      </c>
      <c r="C63" s="75"/>
      <c r="D63" s="6"/>
      <c r="E63" s="495" t="s">
        <v>94</v>
      </c>
      <c r="F63" s="191">
        <v>8741315.29</v>
      </c>
      <c r="G63" s="191">
        <f>4444864</f>
        <v>4444864</v>
      </c>
      <c r="H63" s="347">
        <f t="shared" si="5"/>
        <v>6329792</v>
      </c>
      <c r="I63" s="36">
        <f>8978880+1795776</f>
        <v>10774656</v>
      </c>
      <c r="J63" s="36">
        <v>1.0297296E7</v>
      </c>
      <c r="K63" s="37"/>
      <c r="L63" s="1328"/>
      <c r="M63" s="1339"/>
      <c r="N63" s="151"/>
      <c r="O63" s="1139"/>
      <c r="P63" s="1139"/>
      <c r="Q63" s="1132"/>
      <c r="R63" s="1132"/>
      <c r="S63" s="1132"/>
      <c r="T63" s="252"/>
      <c r="U63" s="252"/>
      <c r="V63" s="252"/>
      <c r="W63" s="252"/>
      <c r="X63" s="252"/>
      <c r="Y63" s="252"/>
      <c r="Z63" s="252"/>
    </row>
    <row r="64" ht="12.75" customHeight="1">
      <c r="A64" s="41"/>
      <c r="B64" s="29" t="s">
        <v>1168</v>
      </c>
      <c r="C64" s="75"/>
      <c r="D64" s="6"/>
      <c r="E64" s="495" t="s">
        <v>94</v>
      </c>
      <c r="F64" s="36">
        <v>213600.0</v>
      </c>
      <c r="G64" s="36">
        <f>438504+87696</f>
        <v>526200</v>
      </c>
      <c r="H64" s="347">
        <f t="shared" si="5"/>
        <v>175400</v>
      </c>
      <c r="I64" s="36">
        <f>613904+87696</f>
        <v>701600</v>
      </c>
      <c r="J64" s="36">
        <f>6*23050*6</f>
        <v>829800</v>
      </c>
      <c r="K64" s="37"/>
      <c r="L64" s="1328"/>
      <c r="M64" s="1339"/>
      <c r="N64" s="151"/>
      <c r="O64" s="1139"/>
      <c r="P64" s="1139"/>
      <c r="Q64" s="1132"/>
      <c r="R64" s="1132"/>
      <c r="S64" s="1132"/>
      <c r="T64" s="252"/>
      <c r="U64" s="252"/>
      <c r="V64" s="252"/>
      <c r="W64" s="252"/>
      <c r="X64" s="252"/>
      <c r="Y64" s="252"/>
      <c r="Z64" s="252"/>
    </row>
    <row r="65" ht="12.75" customHeight="1">
      <c r="A65" s="41"/>
      <c r="B65" s="29" t="s">
        <v>1169</v>
      </c>
      <c r="C65" s="75"/>
      <c r="D65" s="6"/>
      <c r="E65" s="495" t="s">
        <v>150</v>
      </c>
      <c r="F65" s="191">
        <v>0.0</v>
      </c>
      <c r="G65" s="191">
        <v>0.0</v>
      </c>
      <c r="H65" s="347">
        <f t="shared" si="5"/>
        <v>0</v>
      </c>
      <c r="I65" s="36">
        <v>0.0</v>
      </c>
      <c r="J65" s="36">
        <v>335856.0</v>
      </c>
      <c r="K65" s="37"/>
      <c r="L65" s="1328" t="s">
        <v>1170</v>
      </c>
      <c r="M65" s="1339"/>
      <c r="N65" s="151"/>
      <c r="O65" s="1139"/>
      <c r="P65" s="1139"/>
      <c r="Q65" s="1132"/>
      <c r="R65" s="1132"/>
      <c r="S65" s="1132"/>
      <c r="T65" s="252"/>
      <c r="U65" s="252"/>
      <c r="V65" s="252"/>
      <c r="W65" s="252"/>
      <c r="X65" s="252"/>
      <c r="Y65" s="252"/>
      <c r="Z65" s="252"/>
    </row>
    <row r="66" ht="12.75" customHeight="1">
      <c r="A66" s="41"/>
      <c r="B66" s="29" t="s">
        <v>165</v>
      </c>
      <c r="C66" s="75"/>
      <c r="D66" s="6"/>
      <c r="E66" s="495" t="s">
        <v>99</v>
      </c>
      <c r="F66" s="191">
        <v>2597.0</v>
      </c>
      <c r="G66" s="191">
        <v>0.0</v>
      </c>
      <c r="H66" s="347">
        <f t="shared" si="5"/>
        <v>30000</v>
      </c>
      <c r="I66" s="36">
        <v>30000.0</v>
      </c>
      <c r="J66" s="36">
        <v>50000.0</v>
      </c>
      <c r="K66" s="37"/>
      <c r="L66" s="1328"/>
      <c r="M66" s="1339"/>
      <c r="N66" s="151"/>
      <c r="O66" s="1139"/>
      <c r="P66" s="1139"/>
      <c r="Q66" s="1132"/>
      <c r="R66" s="1132"/>
      <c r="S66" s="1132"/>
      <c r="T66" s="252"/>
      <c r="U66" s="252"/>
      <c r="V66" s="252"/>
      <c r="W66" s="252"/>
      <c r="X66" s="252"/>
      <c r="Y66" s="252"/>
      <c r="Z66" s="252"/>
    </row>
    <row r="67" ht="12.75" customHeight="1">
      <c r="A67" s="72"/>
      <c r="B67" s="29" t="s">
        <v>100</v>
      </c>
      <c r="C67" s="75"/>
      <c r="D67" s="6"/>
      <c r="E67" s="495" t="s">
        <v>101</v>
      </c>
      <c r="F67" s="191">
        <v>321301.5</v>
      </c>
      <c r="G67" s="191">
        <v>201395.0</v>
      </c>
      <c r="H67" s="347">
        <f t="shared" si="5"/>
        <v>148605</v>
      </c>
      <c r="I67" s="36">
        <v>350000.0</v>
      </c>
      <c r="J67" s="36">
        <v>350000.0</v>
      </c>
      <c r="K67" s="37"/>
      <c r="L67" s="1328" t="s">
        <v>96</v>
      </c>
      <c r="M67" s="1135"/>
      <c r="N67" s="151"/>
      <c r="O67" s="1132"/>
      <c r="P67" s="1132"/>
      <c r="Q67" s="1132"/>
      <c r="R67" s="1132"/>
      <c r="S67" s="1132"/>
      <c r="T67" s="252"/>
      <c r="U67" s="252"/>
      <c r="V67" s="252"/>
      <c r="W67" s="252"/>
      <c r="X67" s="252"/>
      <c r="Y67" s="252"/>
      <c r="Z67" s="252"/>
    </row>
    <row r="68" ht="12.75" customHeight="1">
      <c r="A68" s="72"/>
      <c r="B68" s="29" t="s">
        <v>1171</v>
      </c>
      <c r="C68" s="31"/>
      <c r="D68" s="6"/>
      <c r="E68" s="495" t="s">
        <v>107</v>
      </c>
      <c r="F68" s="36">
        <v>10303.1</v>
      </c>
      <c r="G68" s="36">
        <v>1494.68</v>
      </c>
      <c r="H68" s="347">
        <f t="shared" si="5"/>
        <v>13505.32</v>
      </c>
      <c r="I68" s="36">
        <v>15000.0</v>
      </c>
      <c r="J68" s="36">
        <v>20000.0</v>
      </c>
      <c r="K68" s="37"/>
      <c r="L68" s="1328"/>
      <c r="M68" s="1135"/>
      <c r="N68" s="151"/>
      <c r="O68" s="1132"/>
      <c r="P68" s="1132"/>
      <c r="Q68" s="1132"/>
      <c r="R68" s="1132"/>
      <c r="S68" s="1132"/>
      <c r="T68" s="252"/>
      <c r="U68" s="252"/>
      <c r="V68" s="252"/>
      <c r="W68" s="252"/>
      <c r="X68" s="252"/>
      <c r="Y68" s="252"/>
      <c r="Z68" s="252"/>
    </row>
    <row r="69" ht="12.75" customHeight="1">
      <c r="A69" s="72"/>
      <c r="B69" s="29" t="s">
        <v>376</v>
      </c>
      <c r="C69" s="75"/>
      <c r="D69" s="6"/>
      <c r="E69" s="495" t="s">
        <v>109</v>
      </c>
      <c r="F69" s="191">
        <v>40623.96</v>
      </c>
      <c r="G69" s="191">
        <v>3183.46</v>
      </c>
      <c r="H69" s="347">
        <f t="shared" si="5"/>
        <v>46816.54</v>
      </c>
      <c r="I69" s="36">
        <v>50000.0</v>
      </c>
      <c r="J69" s="36">
        <v>50000.0</v>
      </c>
      <c r="K69" s="37"/>
      <c r="L69" s="1328"/>
      <c r="M69" s="1135"/>
      <c r="N69" s="151"/>
      <c r="O69" s="1132"/>
      <c r="P69" s="1132"/>
      <c r="Q69" s="1132"/>
      <c r="R69" s="1132"/>
      <c r="S69" s="1132"/>
      <c r="T69" s="252"/>
      <c r="U69" s="252"/>
      <c r="V69" s="252"/>
      <c r="W69" s="252"/>
      <c r="X69" s="252"/>
      <c r="Y69" s="252"/>
      <c r="Z69" s="252"/>
    </row>
    <row r="70" ht="12.75" customHeight="1">
      <c r="A70" s="72"/>
      <c r="B70" s="29" t="s">
        <v>112</v>
      </c>
      <c r="C70" s="75"/>
      <c r="D70" s="6"/>
      <c r="E70" s="509" t="s">
        <v>113</v>
      </c>
      <c r="F70" s="81">
        <v>9000.0</v>
      </c>
      <c r="G70" s="81">
        <v>8000.0</v>
      </c>
      <c r="H70" s="347">
        <f t="shared" si="5"/>
        <v>2000</v>
      </c>
      <c r="I70" s="81">
        <v>10000.0</v>
      </c>
      <c r="J70" s="81">
        <v>50000.0</v>
      </c>
      <c r="K70" s="83"/>
      <c r="L70" s="1328"/>
      <c r="M70" s="1135"/>
      <c r="N70" s="151"/>
      <c r="O70" s="1132"/>
      <c r="P70" s="1132"/>
      <c r="Q70" s="1132"/>
      <c r="R70" s="1132"/>
      <c r="S70" s="1132"/>
      <c r="T70" s="252"/>
      <c r="U70" s="252"/>
      <c r="V70" s="252"/>
      <c r="W70" s="252"/>
      <c r="X70" s="252"/>
      <c r="Y70" s="252"/>
      <c r="Z70" s="252"/>
    </row>
    <row r="71" ht="12.75" customHeight="1">
      <c r="A71" s="41"/>
      <c r="B71" s="29" t="s">
        <v>118</v>
      </c>
      <c r="C71" s="75"/>
      <c r="D71" s="6"/>
      <c r="E71" s="509" t="s">
        <v>119</v>
      </c>
      <c r="F71" s="82">
        <v>5930.0</v>
      </c>
      <c r="G71" s="82">
        <v>1024.0</v>
      </c>
      <c r="H71" s="347">
        <f t="shared" si="5"/>
        <v>4976</v>
      </c>
      <c r="I71" s="81">
        <v>6000.0</v>
      </c>
      <c r="J71" s="81">
        <v>6000.0</v>
      </c>
      <c r="K71" s="83"/>
      <c r="L71" s="1328"/>
      <c r="M71" s="1135"/>
      <c r="N71" s="151"/>
      <c r="O71" s="1132"/>
      <c r="P71" s="1132"/>
      <c r="Q71" s="1132"/>
      <c r="R71" s="1132"/>
      <c r="S71" s="1132"/>
      <c r="T71" s="252"/>
      <c r="U71" s="252"/>
      <c r="V71" s="252"/>
      <c r="W71" s="252"/>
      <c r="X71" s="252"/>
      <c r="Y71" s="252"/>
      <c r="Z71" s="252"/>
    </row>
    <row r="72" ht="12.75" customHeight="1">
      <c r="A72" s="72"/>
      <c r="B72" s="29" t="s">
        <v>136</v>
      </c>
      <c r="C72" s="31"/>
      <c r="D72" s="6"/>
      <c r="E72" s="495" t="s">
        <v>123</v>
      </c>
      <c r="F72" s="36">
        <v>0.0</v>
      </c>
      <c r="G72" s="36">
        <v>0.0</v>
      </c>
      <c r="H72" s="347">
        <f t="shared" si="5"/>
        <v>20000</v>
      </c>
      <c r="I72" s="36">
        <v>20000.0</v>
      </c>
      <c r="J72" s="36">
        <v>30000.0</v>
      </c>
      <c r="K72" s="37"/>
      <c r="L72" s="1328" t="s">
        <v>96</v>
      </c>
      <c r="M72" s="1135"/>
      <c r="N72" s="151"/>
      <c r="O72" s="1132"/>
      <c r="P72" s="1132"/>
      <c r="Q72" s="1132"/>
      <c r="R72" s="1132"/>
      <c r="S72" s="1132"/>
      <c r="T72" s="252"/>
      <c r="U72" s="252"/>
      <c r="V72" s="252"/>
      <c r="W72" s="252"/>
      <c r="X72" s="252"/>
      <c r="Y72" s="252"/>
      <c r="Z72" s="252"/>
    </row>
    <row r="73" ht="6.0" customHeight="1">
      <c r="A73" s="41"/>
      <c r="B73" s="6"/>
      <c r="C73" s="168"/>
      <c r="D73" s="66"/>
      <c r="E73" s="168"/>
      <c r="F73" s="36"/>
      <c r="G73" s="36"/>
      <c r="H73" s="191"/>
      <c r="I73" s="36"/>
      <c r="J73" s="36"/>
      <c r="K73" s="37"/>
      <c r="L73" s="1324"/>
      <c r="M73" s="435"/>
      <c r="N73" s="1132"/>
      <c r="O73" s="1132"/>
      <c r="P73" s="1132"/>
      <c r="Q73" s="1132"/>
      <c r="R73" s="1132"/>
      <c r="S73" s="1132"/>
      <c r="T73" s="252"/>
      <c r="U73" s="252"/>
      <c r="V73" s="252"/>
      <c r="W73" s="252"/>
      <c r="X73" s="252"/>
      <c r="Y73" s="252"/>
      <c r="Z73" s="252"/>
    </row>
    <row r="74" ht="15.75" customHeight="1">
      <c r="A74" s="41"/>
      <c r="B74" s="504" t="s">
        <v>613</v>
      </c>
      <c r="C74" s="75"/>
      <c r="D74" s="6"/>
      <c r="E74" s="495" t="s">
        <v>587</v>
      </c>
      <c r="F74" s="81">
        <f>528000+251038+535743.25+893849</f>
        <v>2208630.25</v>
      </c>
      <c r="G74" s="81">
        <v>2651982.55</v>
      </c>
      <c r="H74" s="347">
        <f>I74-G74</f>
        <v>661917.45</v>
      </c>
      <c r="I74" s="81">
        <v>3313900.0</v>
      </c>
      <c r="J74" s="81">
        <v>1600000.0</v>
      </c>
      <c r="K74" s="83"/>
      <c r="L74" s="1324"/>
      <c r="M74" s="435"/>
      <c r="N74" s="1132"/>
      <c r="O74" s="1132"/>
      <c r="P74" s="1132"/>
      <c r="Q74" s="1132"/>
      <c r="R74" s="1132"/>
      <c r="S74" s="1132"/>
      <c r="T74" s="252"/>
      <c r="U74" s="252"/>
      <c r="V74" s="252"/>
      <c r="W74" s="252"/>
      <c r="X74" s="252"/>
      <c r="Y74" s="252"/>
      <c r="Z74" s="252"/>
    </row>
    <row r="75" ht="6.75" customHeight="1">
      <c r="A75" s="41"/>
      <c r="B75" s="504"/>
      <c r="C75" s="75"/>
      <c r="D75" s="6"/>
      <c r="E75" s="168"/>
      <c r="F75" s="81"/>
      <c r="G75" s="81"/>
      <c r="H75" s="81"/>
      <c r="I75" s="81"/>
      <c r="J75" s="81"/>
      <c r="K75" s="83"/>
      <c r="L75" s="1324"/>
      <c r="M75" s="435"/>
      <c r="N75" s="1132"/>
      <c r="O75" s="1132"/>
      <c r="P75" s="1132"/>
      <c r="Q75" s="1132"/>
      <c r="R75" s="1132"/>
      <c r="S75" s="1132"/>
      <c r="T75" s="252"/>
      <c r="U75" s="252"/>
      <c r="V75" s="252"/>
      <c r="W75" s="252"/>
      <c r="X75" s="252"/>
      <c r="Y75" s="252"/>
      <c r="Z75" s="252"/>
    </row>
    <row r="76" ht="13.5" customHeight="1">
      <c r="A76" s="41"/>
      <c r="B76" s="504" t="s">
        <v>1172</v>
      </c>
      <c r="C76" s="75"/>
      <c r="D76" s="6"/>
      <c r="E76" s="168"/>
      <c r="F76" s="81"/>
      <c r="G76" s="81"/>
      <c r="H76" s="81"/>
      <c r="I76" s="81"/>
      <c r="J76" s="81"/>
      <c r="K76" s="83"/>
      <c r="L76" s="1324"/>
      <c r="M76" s="435"/>
      <c r="N76" s="1132"/>
      <c r="O76" s="1132"/>
      <c r="P76" s="1132"/>
      <c r="Q76" s="1132"/>
      <c r="R76" s="1132"/>
      <c r="S76" s="1132"/>
      <c r="T76" s="252"/>
      <c r="U76" s="252"/>
      <c r="V76" s="252"/>
      <c r="W76" s="252"/>
      <c r="X76" s="252"/>
      <c r="Y76" s="252"/>
      <c r="Z76" s="252"/>
    </row>
    <row r="77" ht="15.75" customHeight="1">
      <c r="A77" s="41"/>
      <c r="B77" s="29" t="s">
        <v>1173</v>
      </c>
      <c r="C77" s="75"/>
      <c r="D77" s="6"/>
      <c r="E77" s="509" t="s">
        <v>69</v>
      </c>
      <c r="F77" s="81">
        <v>110925.0</v>
      </c>
      <c r="G77" s="81">
        <v>0.0</v>
      </c>
      <c r="H77" s="347">
        <f t="shared" ref="H77:H80" si="6">I77-G77</f>
        <v>24000</v>
      </c>
      <c r="I77" s="81">
        <v>24000.0</v>
      </c>
      <c r="J77" s="81">
        <v>24000.0</v>
      </c>
      <c r="K77" s="83"/>
      <c r="L77" s="1324"/>
      <c r="M77" s="435"/>
      <c r="N77" s="1132"/>
      <c r="O77" s="1132"/>
      <c r="P77" s="1132"/>
      <c r="Q77" s="1132"/>
      <c r="R77" s="1132"/>
      <c r="S77" s="1132"/>
      <c r="T77" s="252"/>
      <c r="U77" s="252"/>
      <c r="V77" s="252"/>
      <c r="W77" s="252"/>
      <c r="X77" s="252"/>
      <c r="Y77" s="252"/>
      <c r="Z77" s="252"/>
    </row>
    <row r="78" ht="15.75" customHeight="1">
      <c r="A78" s="41"/>
      <c r="B78" s="29" t="s">
        <v>1174</v>
      </c>
      <c r="C78" s="75"/>
      <c r="D78" s="6"/>
      <c r="E78" s="509" t="s">
        <v>76</v>
      </c>
      <c r="F78" s="81">
        <v>20819.0</v>
      </c>
      <c r="G78" s="81">
        <v>35226.0</v>
      </c>
      <c r="H78" s="347">
        <f t="shared" si="6"/>
        <v>29874</v>
      </c>
      <c r="I78" s="81">
        <v>65100.0</v>
      </c>
      <c r="J78" s="81">
        <v>50000.0</v>
      </c>
      <c r="K78" s="83"/>
      <c r="L78" s="1324"/>
      <c r="M78" s="435"/>
      <c r="N78" s="1132"/>
      <c r="O78" s="1132"/>
      <c r="P78" s="1132"/>
      <c r="Q78" s="1132"/>
      <c r="R78" s="1132"/>
      <c r="S78" s="1132"/>
      <c r="T78" s="252"/>
      <c r="U78" s="252"/>
      <c r="V78" s="252"/>
      <c r="W78" s="252"/>
      <c r="X78" s="252"/>
      <c r="Y78" s="252"/>
      <c r="Z78" s="252"/>
    </row>
    <row r="79" ht="15.75" customHeight="1">
      <c r="A79" s="41"/>
      <c r="B79" s="29" t="s">
        <v>1175</v>
      </c>
      <c r="C79" s="75"/>
      <c r="D79" s="6"/>
      <c r="E79" s="509" t="s">
        <v>144</v>
      </c>
      <c r="F79" s="81">
        <v>0.0</v>
      </c>
      <c r="G79" s="81">
        <v>0.0</v>
      </c>
      <c r="H79" s="347">
        <f t="shared" si="6"/>
        <v>150000</v>
      </c>
      <c r="I79" s="81">
        <v>150000.0</v>
      </c>
      <c r="J79" s="81">
        <v>150000.0</v>
      </c>
      <c r="K79" s="83"/>
      <c r="L79" s="1324"/>
      <c r="M79" s="435"/>
      <c r="N79" s="1132"/>
      <c r="O79" s="1132"/>
      <c r="P79" s="1132"/>
      <c r="Q79" s="1132"/>
      <c r="R79" s="1132"/>
      <c r="S79" s="1132"/>
      <c r="T79" s="252"/>
      <c r="U79" s="252"/>
      <c r="V79" s="252"/>
      <c r="W79" s="252"/>
      <c r="X79" s="252"/>
      <c r="Y79" s="252"/>
      <c r="Z79" s="252"/>
    </row>
    <row r="80" ht="15.75" customHeight="1">
      <c r="A80" s="465"/>
      <c r="B80" s="62" t="s">
        <v>1176</v>
      </c>
      <c r="C80" s="159"/>
      <c r="D80" s="63"/>
      <c r="E80" s="609" t="s">
        <v>111</v>
      </c>
      <c r="F80" s="133">
        <v>0.0</v>
      </c>
      <c r="G80" s="133">
        <v>0.0</v>
      </c>
      <c r="H80" s="357">
        <f t="shared" si="6"/>
        <v>0</v>
      </c>
      <c r="I80" s="133">
        <v>0.0</v>
      </c>
      <c r="J80" s="133">
        <v>53250.0</v>
      </c>
      <c r="K80" s="83"/>
      <c r="L80" s="1324"/>
      <c r="M80" s="435"/>
      <c r="N80" s="1132"/>
      <c r="O80" s="1132"/>
      <c r="P80" s="1132"/>
      <c r="Q80" s="1132"/>
      <c r="R80" s="1132"/>
      <c r="S80" s="1132"/>
      <c r="T80" s="252"/>
      <c r="U80" s="252"/>
      <c r="V80" s="252"/>
      <c r="W80" s="252"/>
      <c r="X80" s="252"/>
      <c r="Y80" s="252"/>
      <c r="Z80" s="252"/>
    </row>
    <row r="81" ht="7.5" customHeight="1">
      <c r="A81" s="6"/>
      <c r="B81" s="29"/>
      <c r="C81" s="6"/>
      <c r="D81" s="6"/>
      <c r="E81" s="66"/>
      <c r="F81" s="83"/>
      <c r="G81" s="83"/>
      <c r="H81" s="83"/>
      <c r="I81" s="83"/>
      <c r="J81" s="83"/>
      <c r="K81" s="83"/>
      <c r="L81" s="1324"/>
      <c r="M81" s="435"/>
      <c r="N81" s="1132"/>
      <c r="O81" s="1132"/>
      <c r="P81" s="1132"/>
      <c r="Q81" s="1132"/>
      <c r="R81" s="1132"/>
      <c r="S81" s="1132"/>
      <c r="T81" s="252"/>
      <c r="U81" s="252"/>
      <c r="V81" s="252"/>
      <c r="W81" s="252"/>
      <c r="X81" s="252"/>
      <c r="Y81" s="252"/>
      <c r="Z81" s="252"/>
    </row>
    <row r="82" ht="15.75" customHeight="1">
      <c r="A82" s="111" t="s">
        <v>1177</v>
      </c>
      <c r="B82" s="2"/>
      <c r="C82" s="2"/>
      <c r="D82" s="2"/>
      <c r="E82" s="3"/>
      <c r="F82" s="2"/>
      <c r="G82" s="9"/>
      <c r="H82" s="9"/>
      <c r="I82" s="9"/>
      <c r="J82" s="78"/>
      <c r="K82" s="78"/>
      <c r="L82" s="1324"/>
      <c r="M82" s="435"/>
      <c r="N82" s="1132"/>
      <c r="O82" s="1132"/>
      <c r="P82" s="1132"/>
      <c r="Q82" s="1132"/>
      <c r="R82" s="1132"/>
      <c r="S82" s="1132"/>
      <c r="T82" s="252"/>
      <c r="U82" s="252"/>
      <c r="V82" s="252"/>
      <c r="W82" s="252"/>
      <c r="X82" s="252"/>
      <c r="Y82" s="252"/>
      <c r="Z82" s="252"/>
    </row>
    <row r="83" ht="15.75" customHeight="1">
      <c r="A83" s="2"/>
      <c r="B83" s="2"/>
      <c r="C83" s="2"/>
      <c r="D83" s="2"/>
      <c r="E83" s="3"/>
      <c r="F83" s="2"/>
      <c r="G83" s="2"/>
      <c r="H83" s="2"/>
      <c r="I83" s="2"/>
      <c r="J83" s="78"/>
      <c r="K83" s="78"/>
      <c r="L83" s="1324"/>
      <c r="M83" s="435"/>
      <c r="N83" s="1132"/>
      <c r="O83" s="1132"/>
      <c r="P83" s="1132"/>
      <c r="Q83" s="1132"/>
      <c r="R83" s="1132"/>
      <c r="S83" s="1132"/>
      <c r="T83" s="252"/>
      <c r="U83" s="252"/>
      <c r="V83" s="252"/>
      <c r="W83" s="252"/>
      <c r="X83" s="252"/>
      <c r="Y83" s="252"/>
      <c r="Z83" s="252"/>
    </row>
    <row r="84" ht="15.75" customHeight="1">
      <c r="A84" s="360" t="s">
        <v>350</v>
      </c>
      <c r="K84" s="360"/>
      <c r="L84" s="1324"/>
      <c r="M84" s="435"/>
      <c r="N84" s="1132"/>
      <c r="O84" s="1132"/>
      <c r="P84" s="1132"/>
      <c r="Q84" s="1132"/>
      <c r="R84" s="1132"/>
      <c r="S84" s="1132"/>
      <c r="T84" s="252"/>
      <c r="U84" s="252"/>
      <c r="V84" s="252"/>
      <c r="W84" s="252"/>
      <c r="X84" s="252"/>
      <c r="Y84" s="252"/>
      <c r="Z84" s="252"/>
    </row>
    <row r="85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204"/>
      <c r="K85" s="204"/>
      <c r="L85" s="1324"/>
      <c r="M85" s="435"/>
      <c r="N85" s="1132"/>
      <c r="O85" s="1132"/>
      <c r="P85" s="1132"/>
      <c r="Q85" s="1132"/>
      <c r="R85" s="1132"/>
      <c r="S85" s="1132"/>
      <c r="T85" s="252"/>
      <c r="U85" s="252"/>
      <c r="V85" s="252"/>
      <c r="W85" s="252"/>
      <c r="X85" s="252"/>
      <c r="Y85" s="252"/>
      <c r="Z85" s="252"/>
    </row>
    <row r="86" ht="15.75" customHeight="1">
      <c r="A86" s="11" t="s">
        <v>6</v>
      </c>
      <c r="B86" s="12"/>
      <c r="C86" s="13"/>
      <c r="D86" s="11" t="s">
        <v>7</v>
      </c>
      <c r="E86" s="13"/>
      <c r="F86" s="14" t="s">
        <v>8</v>
      </c>
      <c r="G86" s="15" t="s">
        <v>9</v>
      </c>
      <c r="H86" s="12"/>
      <c r="I86" s="13"/>
      <c r="J86" s="14" t="s">
        <v>10</v>
      </c>
      <c r="K86" s="655"/>
      <c r="L86" s="1324"/>
      <c r="M86" s="435"/>
      <c r="N86" s="1132"/>
      <c r="O86" s="1132"/>
      <c r="P86" s="1132"/>
      <c r="Q86" s="1132"/>
      <c r="R86" s="1132"/>
      <c r="S86" s="1132"/>
      <c r="T86" s="252"/>
      <c r="U86" s="252"/>
      <c r="V86" s="252"/>
      <c r="W86" s="252"/>
      <c r="X86" s="252"/>
      <c r="Y86" s="252"/>
      <c r="Z86" s="252"/>
    </row>
    <row r="87" ht="15.75" customHeight="1">
      <c r="A87" s="18"/>
      <c r="C87" s="19"/>
      <c r="D87" s="72" t="s">
        <v>11</v>
      </c>
      <c r="E87" s="19"/>
      <c r="F87" s="21" t="s">
        <v>12</v>
      </c>
      <c r="G87" s="21" t="s">
        <v>13</v>
      </c>
      <c r="H87" s="22" t="s">
        <v>14</v>
      </c>
      <c r="I87" s="21" t="s">
        <v>15</v>
      </c>
      <c r="J87" s="21" t="s">
        <v>16</v>
      </c>
      <c r="K87" s="655"/>
      <c r="L87" s="1324"/>
      <c r="M87" s="435"/>
      <c r="N87" s="1132"/>
      <c r="O87" s="1132"/>
      <c r="P87" s="1132"/>
      <c r="Q87" s="1132"/>
      <c r="R87" s="1132"/>
      <c r="S87" s="1132"/>
      <c r="T87" s="252"/>
      <c r="U87" s="252"/>
      <c r="V87" s="252"/>
      <c r="W87" s="252"/>
      <c r="X87" s="252"/>
      <c r="Y87" s="252"/>
      <c r="Z87" s="252"/>
    </row>
    <row r="88" ht="15.75" customHeight="1">
      <c r="A88" s="23"/>
      <c r="B88" s="24"/>
      <c r="C88" s="25"/>
      <c r="D88" s="88"/>
      <c r="E88" s="440"/>
      <c r="F88" s="26" t="s">
        <v>17</v>
      </c>
      <c r="G88" s="27" t="s">
        <v>17</v>
      </c>
      <c r="H88" s="27" t="s">
        <v>18</v>
      </c>
      <c r="I88" s="27" t="s">
        <v>18</v>
      </c>
      <c r="J88" s="27" t="s">
        <v>18</v>
      </c>
      <c r="K88" s="1322"/>
      <c r="L88" s="1324"/>
      <c r="M88" s="435"/>
      <c r="N88" s="1132"/>
      <c r="O88" s="1132"/>
      <c r="P88" s="1132"/>
      <c r="Q88" s="1132"/>
      <c r="R88" s="1132"/>
      <c r="S88" s="1132"/>
      <c r="T88" s="252"/>
      <c r="U88" s="252"/>
      <c r="V88" s="252"/>
      <c r="W88" s="252"/>
      <c r="X88" s="252"/>
      <c r="Y88" s="252"/>
      <c r="Z88" s="252"/>
    </row>
    <row r="89" ht="13.5" customHeight="1">
      <c r="A89" s="41"/>
      <c r="B89" s="504" t="s">
        <v>1178</v>
      </c>
      <c r="C89" s="75"/>
      <c r="D89" s="6"/>
      <c r="E89" s="641"/>
      <c r="F89" s="81"/>
      <c r="G89" s="81"/>
      <c r="H89" s="81"/>
      <c r="I89" s="81"/>
      <c r="J89" s="81"/>
      <c r="K89" s="83"/>
      <c r="L89" s="1324"/>
      <c r="M89" s="435"/>
      <c r="N89" s="1132"/>
      <c r="O89" s="1132"/>
      <c r="P89" s="1132"/>
      <c r="Q89" s="1132"/>
      <c r="R89" s="1132"/>
      <c r="S89" s="1132"/>
      <c r="T89" s="252"/>
      <c r="U89" s="252"/>
      <c r="V89" s="252"/>
      <c r="W89" s="252"/>
      <c r="X89" s="252"/>
      <c r="Y89" s="252"/>
      <c r="Z89" s="252"/>
    </row>
    <row r="90" ht="13.5" customHeight="1">
      <c r="A90" s="41"/>
      <c r="B90" s="1340" t="s">
        <v>1179</v>
      </c>
      <c r="C90" s="75"/>
      <c r="D90" s="6"/>
      <c r="E90" s="509" t="s">
        <v>344</v>
      </c>
      <c r="F90" s="81">
        <v>217740.0</v>
      </c>
      <c r="G90" s="81">
        <v>0.0</v>
      </c>
      <c r="H90" s="282">
        <f t="shared" ref="H90:H91" si="7">I90-G90</f>
        <v>0</v>
      </c>
      <c r="I90" s="81">
        <v>0.0</v>
      </c>
      <c r="J90" s="81">
        <v>0.0</v>
      </c>
      <c r="K90" s="83"/>
      <c r="L90" s="1324"/>
      <c r="M90" s="435"/>
      <c r="N90" s="1132"/>
      <c r="O90" s="1132"/>
      <c r="P90" s="1132"/>
      <c r="Q90" s="1132"/>
      <c r="R90" s="1132"/>
      <c r="S90" s="1132"/>
      <c r="T90" s="252"/>
      <c r="U90" s="252"/>
      <c r="V90" s="252"/>
      <c r="W90" s="252"/>
      <c r="X90" s="252"/>
      <c r="Y90" s="252"/>
      <c r="Z90" s="252"/>
    </row>
    <row r="91" ht="13.5" customHeight="1">
      <c r="A91" s="41"/>
      <c r="B91" s="29" t="s">
        <v>1180</v>
      </c>
      <c r="C91" s="75"/>
      <c r="D91" s="6"/>
      <c r="E91" s="509" t="s">
        <v>76</v>
      </c>
      <c r="F91" s="81">
        <v>0.0</v>
      </c>
      <c r="G91" s="81">
        <v>72200.0</v>
      </c>
      <c r="H91" s="282">
        <f t="shared" si="7"/>
        <v>800</v>
      </c>
      <c r="I91" s="81">
        <v>73000.0</v>
      </c>
      <c r="J91" s="81">
        <v>130000.0</v>
      </c>
      <c r="K91" s="83"/>
      <c r="L91" s="1324"/>
      <c r="M91" s="435"/>
      <c r="N91" s="1132"/>
      <c r="O91" s="1132"/>
      <c r="P91" s="1132"/>
      <c r="Q91" s="1132"/>
      <c r="R91" s="1132"/>
      <c r="S91" s="1132"/>
      <c r="T91" s="252"/>
      <c r="U91" s="252"/>
      <c r="V91" s="252"/>
      <c r="W91" s="252"/>
      <c r="X91" s="252"/>
      <c r="Y91" s="252"/>
      <c r="Z91" s="252"/>
    </row>
    <row r="92" ht="8.25" customHeight="1">
      <c r="A92" s="41"/>
      <c r="B92" s="29"/>
      <c r="C92" s="75"/>
      <c r="D92" s="6"/>
      <c r="E92" s="641"/>
      <c r="F92" s="81"/>
      <c r="G92" s="81"/>
      <c r="H92" s="282"/>
      <c r="I92" s="81"/>
      <c r="J92" s="81"/>
      <c r="K92" s="83"/>
      <c r="L92" s="1324"/>
      <c r="M92" s="435"/>
      <c r="N92" s="1132"/>
      <c r="O92" s="1132"/>
      <c r="P92" s="1132"/>
      <c r="Q92" s="1132"/>
      <c r="R92" s="1132"/>
      <c r="S92" s="1132"/>
      <c r="T92" s="252"/>
      <c r="U92" s="252"/>
      <c r="V92" s="252"/>
      <c r="W92" s="252"/>
      <c r="X92" s="252"/>
      <c r="Y92" s="252"/>
      <c r="Z92" s="252"/>
    </row>
    <row r="93" ht="13.5" customHeight="1">
      <c r="A93" s="41"/>
      <c r="B93" s="34" t="s">
        <v>1181</v>
      </c>
      <c r="C93" s="75"/>
      <c r="D93" s="6"/>
      <c r="E93" s="641"/>
      <c r="F93" s="81"/>
      <c r="G93" s="81"/>
      <c r="H93" s="282"/>
      <c r="I93" s="81"/>
      <c r="J93" s="81"/>
      <c r="K93" s="83"/>
      <c r="L93" s="1324"/>
      <c r="M93" s="435"/>
      <c r="N93" s="1132"/>
      <c r="O93" s="1132"/>
      <c r="P93" s="1132"/>
      <c r="Q93" s="1132"/>
      <c r="R93" s="1132"/>
      <c r="S93" s="1132"/>
      <c r="T93" s="252"/>
      <c r="U93" s="252"/>
      <c r="V93" s="252"/>
      <c r="W93" s="252"/>
      <c r="X93" s="252"/>
      <c r="Y93" s="252"/>
      <c r="Z93" s="252"/>
    </row>
    <row r="94" ht="13.5" customHeight="1">
      <c r="A94" s="41"/>
      <c r="B94" s="29" t="s">
        <v>1182</v>
      </c>
      <c r="C94" s="75"/>
      <c r="D94" s="6"/>
      <c r="E94" s="509" t="s">
        <v>587</v>
      </c>
      <c r="F94" s="81">
        <v>0.0</v>
      </c>
      <c r="G94" s="81">
        <v>4225.0</v>
      </c>
      <c r="H94" s="282">
        <f t="shared" ref="H94:H95" si="8">I94-G94</f>
        <v>275</v>
      </c>
      <c r="I94" s="81">
        <v>4500.0</v>
      </c>
      <c r="J94" s="81">
        <v>0.0</v>
      </c>
      <c r="K94" s="83"/>
      <c r="L94" s="1341"/>
      <c r="M94" s="1341"/>
      <c r="N94" s="1132"/>
      <c r="O94" s="1132"/>
      <c r="P94" s="1132"/>
      <c r="Q94" s="1132"/>
      <c r="R94" s="1132"/>
      <c r="S94" s="1132"/>
      <c r="T94" s="252"/>
      <c r="U94" s="252"/>
      <c r="V94" s="252"/>
      <c r="W94" s="252"/>
      <c r="X94" s="252"/>
      <c r="Y94" s="252"/>
      <c r="Z94" s="252"/>
    </row>
    <row r="95" ht="13.5" customHeight="1">
      <c r="A95" s="41"/>
      <c r="B95" s="29" t="s">
        <v>1180</v>
      </c>
      <c r="C95" s="75"/>
      <c r="D95" s="6"/>
      <c r="E95" s="509" t="s">
        <v>76</v>
      </c>
      <c r="F95" s="81">
        <v>0.0</v>
      </c>
      <c r="G95" s="81">
        <v>31684.01</v>
      </c>
      <c r="H95" s="282">
        <f t="shared" si="8"/>
        <v>3815.99</v>
      </c>
      <c r="I95" s="81">
        <v>35500.0</v>
      </c>
      <c r="J95" s="81">
        <v>40000.0</v>
      </c>
      <c r="K95" s="83"/>
      <c r="L95" s="1324"/>
      <c r="M95" s="435"/>
      <c r="N95" s="1132"/>
      <c r="O95" s="1132"/>
      <c r="P95" s="1132"/>
      <c r="Q95" s="1132"/>
      <c r="R95" s="1132"/>
      <c r="S95" s="1132"/>
      <c r="T95" s="252"/>
      <c r="U95" s="252"/>
      <c r="V95" s="252"/>
      <c r="W95" s="252"/>
      <c r="X95" s="252"/>
      <c r="Y95" s="252"/>
      <c r="Z95" s="252"/>
    </row>
    <row r="96" ht="6.75" customHeight="1">
      <c r="A96" s="41"/>
      <c r="B96" s="29"/>
      <c r="C96" s="75"/>
      <c r="D96" s="6"/>
      <c r="E96" s="641"/>
      <c r="F96" s="81"/>
      <c r="G96" s="81"/>
      <c r="H96" s="282"/>
      <c r="I96" s="81"/>
      <c r="J96" s="81"/>
      <c r="K96" s="83"/>
      <c r="L96" s="1324"/>
      <c r="M96" s="435"/>
      <c r="N96" s="1132"/>
      <c r="O96" s="1132"/>
      <c r="P96" s="1132"/>
      <c r="Q96" s="1132"/>
      <c r="R96" s="1132"/>
      <c r="S96" s="1132"/>
      <c r="T96" s="252"/>
      <c r="U96" s="252"/>
      <c r="V96" s="252"/>
      <c r="W96" s="252"/>
      <c r="X96" s="252"/>
      <c r="Y96" s="252"/>
      <c r="Z96" s="252"/>
    </row>
    <row r="97" ht="13.5" customHeight="1">
      <c r="A97" s="41"/>
      <c r="B97" s="405" t="s">
        <v>1183</v>
      </c>
      <c r="C97" s="75"/>
      <c r="D97" s="6"/>
      <c r="E97" s="168"/>
      <c r="F97" s="81"/>
      <c r="G97" s="81"/>
      <c r="H97" s="81"/>
      <c r="I97" s="81"/>
      <c r="J97" s="81"/>
      <c r="K97" s="83"/>
      <c r="L97" s="1324"/>
      <c r="M97" s="435"/>
      <c r="N97" s="1132"/>
      <c r="O97" s="1132"/>
      <c r="P97" s="1132"/>
      <c r="Q97" s="1132"/>
      <c r="R97" s="1132"/>
      <c r="S97" s="1132"/>
      <c r="T97" s="252"/>
      <c r="U97" s="252"/>
      <c r="V97" s="252"/>
      <c r="W97" s="252"/>
      <c r="X97" s="252"/>
      <c r="Y97" s="252"/>
      <c r="Z97" s="252"/>
    </row>
    <row r="98" ht="19.5" customHeight="1">
      <c r="A98" s="41"/>
      <c r="B98" s="1342" t="s">
        <v>1184</v>
      </c>
      <c r="C98" s="75"/>
      <c r="D98" s="6"/>
      <c r="E98" s="168"/>
      <c r="F98" s="81"/>
      <c r="G98" s="81"/>
      <c r="H98" s="81"/>
      <c r="I98" s="81"/>
      <c r="J98" s="81"/>
      <c r="K98" s="83"/>
      <c r="L98" s="1324"/>
      <c r="M98" s="435"/>
      <c r="N98" s="1132"/>
      <c r="O98" s="1132"/>
      <c r="P98" s="1132"/>
      <c r="Q98" s="1132"/>
      <c r="R98" s="1132"/>
      <c r="S98" s="1132"/>
      <c r="T98" s="252"/>
      <c r="U98" s="252"/>
      <c r="V98" s="252"/>
      <c r="W98" s="252"/>
      <c r="X98" s="252"/>
      <c r="Y98" s="252"/>
      <c r="Z98" s="252"/>
    </row>
    <row r="99" ht="13.5" customHeight="1">
      <c r="A99" s="41"/>
      <c r="B99" s="1340" t="s">
        <v>1185</v>
      </c>
      <c r="C99" s="75"/>
      <c r="D99" s="6"/>
      <c r="E99" s="509" t="s">
        <v>141</v>
      </c>
      <c r="F99" s="81">
        <v>77460.0</v>
      </c>
      <c r="G99" s="81">
        <v>0.0</v>
      </c>
      <c r="H99" s="282">
        <f t="shared" ref="H99:H101" si="9">I99-G99</f>
        <v>0</v>
      </c>
      <c r="I99" s="81">
        <v>0.0</v>
      </c>
      <c r="J99" s="81">
        <v>0.0</v>
      </c>
      <c r="K99" s="83"/>
      <c r="L99" s="1324"/>
      <c r="M99" s="435"/>
      <c r="N99" s="1132"/>
      <c r="O99" s="1132"/>
      <c r="P99" s="1132"/>
      <c r="Q99" s="1132"/>
      <c r="R99" s="1132"/>
      <c r="S99" s="1132"/>
      <c r="T99" s="252"/>
      <c r="U99" s="252"/>
      <c r="V99" s="252"/>
      <c r="W99" s="252"/>
      <c r="X99" s="252"/>
      <c r="Y99" s="252"/>
      <c r="Z99" s="252"/>
    </row>
    <row r="100" ht="13.5" customHeight="1">
      <c r="A100" s="41"/>
      <c r="B100" s="29" t="s">
        <v>1180</v>
      </c>
      <c r="C100" s="75"/>
      <c r="D100" s="6"/>
      <c r="E100" s="509" t="s">
        <v>76</v>
      </c>
      <c r="F100" s="81">
        <v>12950.0</v>
      </c>
      <c r="G100" s="81">
        <v>0.0</v>
      </c>
      <c r="H100" s="282">
        <f t="shared" si="9"/>
        <v>0</v>
      </c>
      <c r="I100" s="81">
        <v>0.0</v>
      </c>
      <c r="J100" s="81">
        <v>0.0</v>
      </c>
      <c r="K100" s="83"/>
      <c r="L100" s="1324"/>
      <c r="M100" s="435"/>
      <c r="N100" s="1132"/>
      <c r="O100" s="1132"/>
      <c r="P100" s="1132"/>
      <c r="Q100" s="1132"/>
      <c r="R100" s="1132"/>
      <c r="S100" s="1132"/>
      <c r="T100" s="252"/>
      <c r="U100" s="252"/>
      <c r="V100" s="252"/>
      <c r="W100" s="252"/>
      <c r="X100" s="252"/>
      <c r="Y100" s="252"/>
      <c r="Z100" s="252"/>
    </row>
    <row r="101" ht="13.5" customHeight="1">
      <c r="A101" s="41"/>
      <c r="B101" s="29" t="s">
        <v>1186</v>
      </c>
      <c r="C101" s="75"/>
      <c r="D101" s="6"/>
      <c r="E101" s="509" t="s">
        <v>94</v>
      </c>
      <c r="F101" s="81">
        <v>778000.0</v>
      </c>
      <c r="G101" s="81">
        <v>0.0</v>
      </c>
      <c r="H101" s="282">
        <f t="shared" si="9"/>
        <v>0</v>
      </c>
      <c r="I101" s="81">
        <v>0.0</v>
      </c>
      <c r="J101" s="81">
        <v>0.0</v>
      </c>
      <c r="K101" s="83"/>
      <c r="L101" s="1324"/>
      <c r="M101" s="435"/>
      <c r="N101" s="1132"/>
      <c r="O101" s="1132"/>
      <c r="P101" s="1132"/>
      <c r="Q101" s="1132"/>
      <c r="R101" s="1132"/>
      <c r="S101" s="1132"/>
      <c r="T101" s="252"/>
      <c r="U101" s="252"/>
      <c r="V101" s="252"/>
      <c r="W101" s="252"/>
      <c r="X101" s="252"/>
      <c r="Y101" s="252"/>
      <c r="Z101" s="252"/>
    </row>
    <row r="102" ht="17.25" customHeight="1">
      <c r="A102" s="1124"/>
      <c r="B102" s="1343" t="s">
        <v>284</v>
      </c>
      <c r="C102" s="219"/>
      <c r="D102" s="645"/>
      <c r="E102" s="648"/>
      <c r="F102" s="47">
        <f t="shared" ref="F102:J102" si="10">SUM(F40:F101)</f>
        <v>16473609.38</v>
      </c>
      <c r="G102" s="47">
        <f t="shared" si="10"/>
        <v>9811210.67</v>
      </c>
      <c r="H102" s="47">
        <f t="shared" si="10"/>
        <v>10153149.33</v>
      </c>
      <c r="I102" s="47">
        <f t="shared" si="10"/>
        <v>19964360</v>
      </c>
      <c r="J102" s="47">
        <f t="shared" si="10"/>
        <v>19254970</v>
      </c>
      <c r="K102" s="48"/>
      <c r="L102" s="1329">
        <f>(J102-I102)/I102</f>
        <v>-0.03553281948</v>
      </c>
      <c r="M102" s="1339"/>
      <c r="N102" s="1344"/>
      <c r="O102" s="1132"/>
      <c r="P102" s="1132"/>
      <c r="Q102" s="1132"/>
      <c r="R102" s="1132"/>
      <c r="S102" s="1132"/>
      <c r="T102" s="252"/>
      <c r="U102" s="252"/>
      <c r="V102" s="252"/>
      <c r="W102" s="252"/>
      <c r="X102" s="252"/>
      <c r="Y102" s="252"/>
      <c r="Z102" s="252"/>
    </row>
    <row r="103" ht="17.25" customHeight="1">
      <c r="A103" s="43" t="s">
        <v>285</v>
      </c>
      <c r="B103" s="45"/>
      <c r="C103" s="45"/>
      <c r="D103" s="237"/>
      <c r="E103" s="1345"/>
      <c r="F103" s="47">
        <f t="shared" ref="F103:J103" si="11">+F102+F38</f>
        <v>33472194.27</v>
      </c>
      <c r="G103" s="47">
        <f t="shared" si="11"/>
        <v>17417619.67</v>
      </c>
      <c r="H103" s="47">
        <f t="shared" si="11"/>
        <v>20636758.33</v>
      </c>
      <c r="I103" s="47">
        <f t="shared" si="11"/>
        <v>38054378</v>
      </c>
      <c r="J103" s="47">
        <f t="shared" si="11"/>
        <v>39699448</v>
      </c>
      <c r="K103" s="374"/>
      <c r="L103" s="1346" t="s">
        <v>63</v>
      </c>
      <c r="M103" s="1339"/>
      <c r="N103" s="1344"/>
      <c r="O103" s="1132"/>
      <c r="P103" s="1132"/>
      <c r="Q103" s="1132"/>
      <c r="R103" s="1132"/>
      <c r="S103" s="1132"/>
      <c r="T103" s="252"/>
      <c r="U103" s="252"/>
      <c r="V103" s="252"/>
      <c r="W103" s="252"/>
      <c r="X103" s="252"/>
      <c r="Y103" s="252"/>
      <c r="Z103" s="252"/>
    </row>
    <row r="104" ht="19.5" customHeight="1">
      <c r="A104" s="33" t="s">
        <v>356</v>
      </c>
      <c r="B104" s="6"/>
      <c r="C104" s="6"/>
      <c r="D104" s="33"/>
      <c r="E104" s="104"/>
      <c r="F104" s="279"/>
      <c r="G104" s="279"/>
      <c r="H104" s="279"/>
      <c r="I104" s="282"/>
      <c r="J104" s="282"/>
      <c r="K104" s="358"/>
      <c r="L104" s="1347"/>
      <c r="M104" s="1339"/>
      <c r="N104" s="1344"/>
      <c r="O104" s="1132"/>
      <c r="P104" s="1132"/>
      <c r="Q104" s="1132"/>
      <c r="R104" s="1132"/>
      <c r="S104" s="1132"/>
      <c r="T104" s="252"/>
      <c r="U104" s="252"/>
      <c r="V104" s="252"/>
      <c r="W104" s="252"/>
      <c r="X104" s="252"/>
      <c r="Y104" s="252"/>
      <c r="Z104" s="252"/>
    </row>
    <row r="105" ht="12.75" customHeight="1">
      <c r="A105" s="33"/>
      <c r="B105" s="6" t="s">
        <v>308</v>
      </c>
      <c r="C105" s="6"/>
      <c r="D105" s="33"/>
      <c r="E105" s="104" t="s">
        <v>288</v>
      </c>
      <c r="F105" s="282">
        <v>25350.0</v>
      </c>
      <c r="G105" s="282">
        <v>35000.0</v>
      </c>
      <c r="H105" s="282">
        <f t="shared" ref="H105:H114" si="12">I105-G105</f>
        <v>0</v>
      </c>
      <c r="I105" s="282">
        <v>35000.0</v>
      </c>
      <c r="J105" s="282">
        <v>200000.0</v>
      </c>
      <c r="K105" s="358"/>
      <c r="L105" s="1347"/>
      <c r="M105" s="1339"/>
      <c r="N105" s="1344"/>
      <c r="O105" s="1132"/>
      <c r="P105" s="1132"/>
      <c r="Q105" s="1132"/>
      <c r="R105" s="1132"/>
      <c r="S105" s="1132"/>
      <c r="T105" s="252"/>
      <c r="U105" s="252"/>
      <c r="V105" s="252"/>
      <c r="W105" s="252"/>
      <c r="X105" s="252"/>
      <c r="Y105" s="252"/>
      <c r="Z105" s="252"/>
    </row>
    <row r="106" ht="12.75" customHeight="1">
      <c r="A106" s="33"/>
      <c r="B106" s="6" t="s">
        <v>313</v>
      </c>
      <c r="C106" s="222"/>
      <c r="D106" s="33"/>
      <c r="E106" s="633" t="s">
        <v>290</v>
      </c>
      <c r="F106" s="36">
        <v>588270.9</v>
      </c>
      <c r="G106" s="36">
        <v>0.0</v>
      </c>
      <c r="H106" s="282">
        <f t="shared" si="12"/>
        <v>0</v>
      </c>
      <c r="I106" s="36">
        <v>0.0</v>
      </c>
      <c r="J106" s="36">
        <v>50000.0</v>
      </c>
      <c r="K106" s="358"/>
      <c r="L106" s="1347"/>
      <c r="M106" s="1339"/>
      <c r="N106" s="1344"/>
      <c r="O106" s="1132"/>
      <c r="P106" s="1132"/>
      <c r="Q106" s="1132"/>
      <c r="R106" s="1132"/>
      <c r="S106" s="1132"/>
      <c r="T106" s="252"/>
      <c r="U106" s="252"/>
      <c r="V106" s="252"/>
      <c r="W106" s="252"/>
      <c r="X106" s="252"/>
      <c r="Y106" s="252"/>
      <c r="Z106" s="252"/>
    </row>
    <row r="107" ht="12.75" customHeight="1">
      <c r="A107" s="33"/>
      <c r="B107" s="2" t="s">
        <v>1187</v>
      </c>
      <c r="C107" s="222"/>
      <c r="D107" s="33"/>
      <c r="E107" s="633" t="s">
        <v>292</v>
      </c>
      <c r="F107" s="36">
        <v>0.0</v>
      </c>
      <c r="G107" s="36">
        <v>30000.0</v>
      </c>
      <c r="H107" s="282">
        <f t="shared" si="12"/>
        <v>0</v>
      </c>
      <c r="I107" s="36">
        <v>30000.0</v>
      </c>
      <c r="J107" s="36">
        <v>32000.0</v>
      </c>
      <c r="K107" s="358"/>
      <c r="L107" s="1347"/>
      <c r="M107" s="1339"/>
      <c r="N107" s="1344"/>
      <c r="O107" s="1132"/>
      <c r="P107" s="1132"/>
      <c r="Q107" s="1132"/>
      <c r="R107" s="1132"/>
      <c r="S107" s="1132"/>
      <c r="T107" s="252"/>
      <c r="U107" s="252"/>
      <c r="V107" s="252"/>
      <c r="W107" s="252"/>
      <c r="X107" s="252"/>
      <c r="Y107" s="252"/>
      <c r="Z107" s="252"/>
    </row>
    <row r="108" ht="12.75" customHeight="1">
      <c r="A108" s="33"/>
      <c r="B108" s="6" t="s">
        <v>1188</v>
      </c>
      <c r="C108" s="222"/>
      <c r="D108" s="33"/>
      <c r="E108" s="633" t="s">
        <v>1189</v>
      </c>
      <c r="F108" s="36">
        <v>0.0</v>
      </c>
      <c r="G108" s="36">
        <v>0.0</v>
      </c>
      <c r="H108" s="282">
        <f t="shared" si="12"/>
        <v>0</v>
      </c>
      <c r="I108" s="36">
        <v>0.0</v>
      </c>
      <c r="J108" s="36">
        <v>65000.0</v>
      </c>
      <c r="K108" s="358"/>
      <c r="L108" s="1347"/>
      <c r="M108" s="1339"/>
      <c r="N108" s="1344"/>
      <c r="O108" s="1132"/>
      <c r="P108" s="1132"/>
      <c r="Q108" s="1132"/>
      <c r="R108" s="1132"/>
      <c r="S108" s="1132"/>
      <c r="T108" s="252"/>
      <c r="U108" s="252"/>
      <c r="V108" s="252"/>
      <c r="W108" s="252"/>
      <c r="X108" s="252"/>
      <c r="Y108" s="252"/>
      <c r="Z108" s="252"/>
    </row>
    <row r="109" ht="12.75" customHeight="1">
      <c r="A109" s="33"/>
      <c r="B109" s="6" t="s">
        <v>295</v>
      </c>
      <c r="C109" s="222"/>
      <c r="D109" s="33"/>
      <c r="E109" s="633" t="s">
        <v>296</v>
      </c>
      <c r="F109" s="36">
        <v>2290000.0</v>
      </c>
      <c r="G109" s="36">
        <v>320000.0</v>
      </c>
      <c r="H109" s="282">
        <f t="shared" si="12"/>
        <v>0</v>
      </c>
      <c r="I109" s="36">
        <v>320000.0</v>
      </c>
      <c r="J109" s="36">
        <v>1853000.0</v>
      </c>
      <c r="K109" s="358"/>
      <c r="L109" s="1347"/>
      <c r="M109" s="1339"/>
      <c r="N109" s="1344"/>
      <c r="O109" s="1132"/>
      <c r="P109" s="1132"/>
      <c r="Q109" s="1132"/>
      <c r="R109" s="1132"/>
      <c r="S109" s="1132"/>
      <c r="T109" s="252"/>
      <c r="U109" s="252"/>
      <c r="V109" s="252"/>
      <c r="W109" s="252"/>
      <c r="X109" s="252"/>
      <c r="Y109" s="252"/>
      <c r="Z109" s="252"/>
    </row>
    <row r="110" ht="12.75" customHeight="1">
      <c r="A110" s="33"/>
      <c r="B110" s="6" t="s">
        <v>1190</v>
      </c>
      <c r="C110" s="6"/>
      <c r="D110" s="33"/>
      <c r="E110" s="104" t="s">
        <v>887</v>
      </c>
      <c r="F110" s="282">
        <v>0.0</v>
      </c>
      <c r="G110" s="282">
        <v>165000.0</v>
      </c>
      <c r="H110" s="282">
        <f t="shared" si="12"/>
        <v>0</v>
      </c>
      <c r="I110" s="282">
        <v>165000.0</v>
      </c>
      <c r="J110" s="282">
        <v>0.0</v>
      </c>
      <c r="K110" s="358"/>
      <c r="L110" s="1347"/>
      <c r="M110" s="1339"/>
      <c r="N110" s="1344"/>
      <c r="O110" s="1132"/>
      <c r="P110" s="1132"/>
      <c r="Q110" s="1132"/>
      <c r="R110" s="1132"/>
      <c r="S110" s="1132"/>
      <c r="T110" s="252"/>
      <c r="U110" s="252"/>
      <c r="V110" s="252"/>
      <c r="W110" s="252"/>
      <c r="X110" s="252"/>
      <c r="Y110" s="252"/>
      <c r="Z110" s="252"/>
    </row>
    <row r="111" ht="12.75" customHeight="1">
      <c r="A111" s="33"/>
      <c r="B111" s="6" t="s">
        <v>1191</v>
      </c>
      <c r="C111" s="1348"/>
      <c r="D111" s="33"/>
      <c r="E111" s="633" t="s">
        <v>294</v>
      </c>
      <c r="F111" s="36">
        <v>260000.0</v>
      </c>
      <c r="G111" s="36">
        <v>123000.0</v>
      </c>
      <c r="H111" s="282">
        <f t="shared" si="12"/>
        <v>2000</v>
      </c>
      <c r="I111" s="36">
        <v>125000.0</v>
      </c>
      <c r="J111" s="36">
        <v>0.0</v>
      </c>
      <c r="K111" s="37"/>
      <c r="L111" s="1349"/>
      <c r="M111" s="1339"/>
      <c r="N111" s="1350"/>
      <c r="O111" s="1132"/>
      <c r="P111" s="1132"/>
      <c r="Q111" s="1132"/>
      <c r="R111" s="1132"/>
      <c r="S111" s="1132"/>
      <c r="T111" s="252"/>
      <c r="U111" s="252"/>
      <c r="V111" s="252"/>
      <c r="W111" s="252"/>
      <c r="X111" s="252"/>
      <c r="Y111" s="252"/>
      <c r="Z111" s="252"/>
    </row>
    <row r="112" ht="12.75" customHeight="1">
      <c r="A112" s="33"/>
      <c r="B112" s="6" t="s">
        <v>1192</v>
      </c>
      <c r="C112" s="222"/>
      <c r="D112" s="33"/>
      <c r="E112" s="633" t="s">
        <v>300</v>
      </c>
      <c r="F112" s="36">
        <v>38000.0</v>
      </c>
      <c r="G112" s="36">
        <v>0.0</v>
      </c>
      <c r="H112" s="282">
        <f t="shared" si="12"/>
        <v>0</v>
      </c>
      <c r="I112" s="36">
        <v>0.0</v>
      </c>
      <c r="J112" s="36">
        <v>0.0</v>
      </c>
      <c r="K112" s="37"/>
      <c r="L112" s="1349"/>
      <c r="M112" s="1339"/>
      <c r="N112" s="1350"/>
      <c r="O112" s="1132"/>
      <c r="P112" s="1132"/>
      <c r="Q112" s="1132"/>
      <c r="R112" s="1132"/>
      <c r="S112" s="1132"/>
      <c r="T112" s="252"/>
      <c r="U112" s="252"/>
      <c r="V112" s="252"/>
      <c r="W112" s="252"/>
      <c r="X112" s="252"/>
      <c r="Y112" s="252"/>
      <c r="Z112" s="252"/>
    </row>
    <row r="113" ht="12.75" customHeight="1">
      <c r="A113" s="33"/>
      <c r="B113" s="6" t="s">
        <v>410</v>
      </c>
      <c r="C113" s="1348"/>
      <c r="D113" s="33"/>
      <c r="E113" s="633" t="s">
        <v>302</v>
      </c>
      <c r="F113" s="36">
        <v>47500.0</v>
      </c>
      <c r="G113" s="36">
        <v>0.0</v>
      </c>
      <c r="H113" s="282">
        <f t="shared" si="12"/>
        <v>0</v>
      </c>
      <c r="I113" s="36">
        <v>0.0</v>
      </c>
      <c r="J113" s="36">
        <v>0.0</v>
      </c>
      <c r="K113" s="37"/>
      <c r="L113" s="1349"/>
      <c r="M113" s="1339"/>
      <c r="N113" s="1350"/>
      <c r="O113" s="1132"/>
      <c r="P113" s="1132"/>
      <c r="Q113" s="1132"/>
      <c r="R113" s="1132"/>
      <c r="S113" s="1132"/>
      <c r="T113" s="252"/>
      <c r="U113" s="252"/>
      <c r="V113" s="252"/>
      <c r="W113" s="252"/>
      <c r="X113" s="252"/>
      <c r="Y113" s="252"/>
      <c r="Z113" s="252"/>
    </row>
    <row r="114" ht="12.75" customHeight="1">
      <c r="A114" s="33"/>
      <c r="B114" s="6" t="s">
        <v>1193</v>
      </c>
      <c r="C114" s="222"/>
      <c r="D114" s="33"/>
      <c r="E114" s="633" t="s">
        <v>630</v>
      </c>
      <c r="F114" s="36">
        <v>175000.0</v>
      </c>
      <c r="G114" s="36">
        <v>0.0</v>
      </c>
      <c r="H114" s="282">
        <f t="shared" si="12"/>
        <v>0</v>
      </c>
      <c r="I114" s="36">
        <v>0.0</v>
      </c>
      <c r="J114" s="36">
        <v>0.0</v>
      </c>
      <c r="K114" s="37"/>
      <c r="L114" s="1349"/>
      <c r="M114" s="1339"/>
      <c r="N114" s="1350"/>
      <c r="O114" s="1132"/>
      <c r="P114" s="1132"/>
      <c r="Q114" s="1132"/>
      <c r="R114" s="1132"/>
      <c r="S114" s="1132"/>
      <c r="T114" s="252"/>
      <c r="U114" s="252"/>
      <c r="V114" s="252"/>
      <c r="W114" s="252"/>
      <c r="X114" s="252"/>
      <c r="Y114" s="252"/>
      <c r="Z114" s="252"/>
    </row>
    <row r="115" ht="15.75" customHeight="1">
      <c r="A115" s="1351" t="s">
        <v>317</v>
      </c>
      <c r="B115" s="862"/>
      <c r="C115" s="862"/>
      <c r="D115" s="1231"/>
      <c r="E115" s="1352"/>
      <c r="F115" s="1353">
        <f t="shared" ref="F115:I115" si="13">SUM(F110:F114)</f>
        <v>520500</v>
      </c>
      <c r="G115" s="1353">
        <f t="shared" si="13"/>
        <v>288000</v>
      </c>
      <c r="H115" s="1353">
        <f t="shared" si="13"/>
        <v>2000</v>
      </c>
      <c r="I115" s="1353">
        <f t="shared" si="13"/>
        <v>290000</v>
      </c>
      <c r="J115" s="1353">
        <f>SUM(J105:J114)</f>
        <v>2200000</v>
      </c>
      <c r="K115" s="48"/>
      <c r="L115" s="1329"/>
      <c r="M115" s="1339"/>
      <c r="N115" s="1350"/>
      <c r="O115" s="1132"/>
      <c r="P115" s="1132"/>
      <c r="Q115" s="1132"/>
      <c r="R115" s="1132"/>
      <c r="S115" s="1132"/>
      <c r="T115" s="252"/>
      <c r="U115" s="252"/>
      <c r="V115" s="252"/>
      <c r="W115" s="252"/>
      <c r="X115" s="252"/>
      <c r="Y115" s="252"/>
      <c r="Z115" s="252"/>
    </row>
    <row r="116" ht="15.75" customHeight="1">
      <c r="A116" s="240" t="s">
        <v>318</v>
      </c>
      <c r="B116" s="425"/>
      <c r="C116" s="425"/>
      <c r="D116" s="1163"/>
      <c r="E116" s="1130"/>
      <c r="F116" s="427">
        <f t="shared" ref="F116:J116" si="14">F103+F115</f>
        <v>33992694.27</v>
      </c>
      <c r="G116" s="427">
        <f t="shared" si="14"/>
        <v>17705619.67</v>
      </c>
      <c r="H116" s="427">
        <f t="shared" si="14"/>
        <v>20638758.33</v>
      </c>
      <c r="I116" s="427">
        <f t="shared" si="14"/>
        <v>38344378</v>
      </c>
      <c r="J116" s="427">
        <f t="shared" si="14"/>
        <v>41899448</v>
      </c>
      <c r="K116" s="48"/>
      <c r="L116" s="1329">
        <f>(J116-I116)/I116</f>
        <v>0.09271424353</v>
      </c>
      <c r="M116" s="1339"/>
      <c r="N116" s="1350"/>
      <c r="O116" s="1132"/>
      <c r="P116" s="1132"/>
      <c r="Q116" s="1132"/>
      <c r="R116" s="1132"/>
      <c r="S116" s="1132"/>
      <c r="T116" s="252"/>
      <c r="U116" s="252"/>
      <c r="V116" s="252"/>
      <c r="W116" s="252"/>
      <c r="X116" s="252"/>
      <c r="Y116" s="252"/>
      <c r="Z116" s="252"/>
    </row>
    <row r="117" ht="11.25" customHeight="1">
      <c r="A117" s="252"/>
      <c r="B117" s="252"/>
      <c r="C117" s="252"/>
      <c r="D117" s="252"/>
      <c r="E117" s="259"/>
      <c r="F117" s="252"/>
      <c r="G117" s="252"/>
      <c r="H117" s="252"/>
      <c r="I117" s="252"/>
      <c r="J117" s="316"/>
      <c r="K117" s="316"/>
      <c r="L117" s="1354" t="s">
        <v>63</v>
      </c>
      <c r="M117" s="1339"/>
      <c r="N117" s="1350"/>
      <c r="O117" s="1132"/>
      <c r="P117" s="1132"/>
      <c r="Q117" s="1132"/>
      <c r="R117" s="1132"/>
      <c r="S117" s="1132"/>
      <c r="T117" s="252"/>
      <c r="U117" s="252"/>
      <c r="V117" s="252"/>
      <c r="W117" s="252"/>
      <c r="X117" s="252"/>
      <c r="Y117" s="252"/>
      <c r="Z117" s="252"/>
    </row>
    <row r="118" ht="11.25" customHeight="1">
      <c r="A118" s="338" t="s">
        <v>319</v>
      </c>
      <c r="B118" s="1"/>
      <c r="C118" s="1"/>
      <c r="D118" s="259"/>
      <c r="H118" s="2"/>
      <c r="I118" s="2"/>
      <c r="J118" s="2"/>
      <c r="K118" s="2"/>
      <c r="L118" s="1349"/>
      <c r="M118" s="1339"/>
      <c r="N118" s="1350"/>
      <c r="O118" s="1132"/>
      <c r="P118" s="1132"/>
      <c r="Q118" s="1132"/>
      <c r="R118" s="1132"/>
      <c r="S118" s="1132"/>
      <c r="T118" s="252"/>
      <c r="U118" s="252"/>
      <c r="V118" s="252"/>
      <c r="W118" s="252"/>
      <c r="X118" s="252"/>
      <c r="Y118" s="252"/>
      <c r="Z118" s="252"/>
    </row>
    <row r="119" ht="15.75" customHeight="1">
      <c r="A119" s="338" t="s">
        <v>320</v>
      </c>
      <c r="D119" s="259"/>
      <c r="E119" s="16"/>
      <c r="H119" s="2"/>
      <c r="I119" s="2"/>
      <c r="J119" s="2"/>
      <c r="K119" s="2"/>
      <c r="L119" s="1317"/>
      <c r="M119" s="1132"/>
      <c r="N119" s="1132"/>
      <c r="O119" s="1132"/>
      <c r="P119" s="1132"/>
      <c r="Q119" s="1132"/>
      <c r="R119" s="1132"/>
      <c r="S119" s="1132"/>
      <c r="T119" s="252"/>
      <c r="U119" s="252"/>
      <c r="V119" s="252"/>
      <c r="W119" s="252"/>
      <c r="X119" s="252"/>
      <c r="Y119" s="252"/>
      <c r="Z119" s="252"/>
    </row>
    <row r="120" ht="15.75" customHeight="1">
      <c r="D120" s="259"/>
      <c r="H120" s="2"/>
      <c r="I120" s="2"/>
      <c r="J120" s="2"/>
      <c r="K120" s="2"/>
      <c r="L120" s="1317"/>
      <c r="M120" s="1132"/>
      <c r="N120" s="1132"/>
      <c r="O120" s="1132"/>
      <c r="P120" s="1132"/>
      <c r="Q120" s="1132"/>
      <c r="R120" s="1132"/>
      <c r="S120" s="1132"/>
      <c r="T120" s="252"/>
      <c r="U120" s="252"/>
      <c r="V120" s="252"/>
      <c r="W120" s="252"/>
      <c r="X120" s="252"/>
      <c r="Y120" s="252"/>
      <c r="Z120" s="252"/>
    </row>
    <row r="121" ht="15.75" customHeight="1">
      <c r="D121" s="259"/>
      <c r="H121" s="8"/>
      <c r="I121" s="2"/>
      <c r="J121" s="2"/>
      <c r="K121" s="2"/>
      <c r="L121" s="1317"/>
      <c r="M121" s="1132"/>
      <c r="N121" s="1132"/>
      <c r="O121" s="1132"/>
      <c r="P121" s="1132"/>
      <c r="Q121" s="1132"/>
      <c r="R121" s="1132"/>
      <c r="S121" s="1132"/>
      <c r="T121" s="252"/>
      <c r="U121" s="252"/>
      <c r="V121" s="252"/>
      <c r="W121" s="252"/>
      <c r="X121" s="252"/>
      <c r="Y121" s="252"/>
      <c r="Z121" s="252"/>
    </row>
    <row r="122" ht="15.75" customHeight="1">
      <c r="D122" s="259"/>
      <c r="E122" s="2"/>
      <c r="H122" s="2"/>
      <c r="I122" s="8"/>
      <c r="J122" s="8"/>
      <c r="K122" s="2"/>
      <c r="L122" s="1317"/>
      <c r="M122" s="1132"/>
      <c r="N122" s="1132"/>
      <c r="O122" s="1132"/>
      <c r="P122" s="1132"/>
      <c r="Q122" s="1132"/>
      <c r="R122" s="1132"/>
      <c r="S122" s="1132"/>
      <c r="T122" s="252"/>
      <c r="U122" s="252"/>
      <c r="V122" s="252"/>
      <c r="W122" s="252"/>
      <c r="X122" s="252"/>
      <c r="Y122" s="252"/>
      <c r="Z122" s="252"/>
    </row>
    <row r="123" ht="15.75" customHeight="1">
      <c r="B123" s="5" t="s">
        <v>1194</v>
      </c>
      <c r="E123" s="5" t="s">
        <v>323</v>
      </c>
      <c r="I123" s="8"/>
      <c r="J123" s="5" t="s">
        <v>643</v>
      </c>
      <c r="L123" s="1317"/>
      <c r="M123" s="1132"/>
      <c r="N123" s="1132"/>
      <c r="O123" s="1132"/>
      <c r="P123" s="1132"/>
      <c r="Q123" s="1132"/>
      <c r="R123" s="1132"/>
      <c r="S123" s="1132"/>
      <c r="T123" s="252"/>
      <c r="U123" s="252"/>
      <c r="V123" s="252"/>
      <c r="W123" s="252"/>
      <c r="X123" s="252"/>
      <c r="Y123" s="252"/>
      <c r="Z123" s="252"/>
    </row>
    <row r="124" ht="15.75" customHeight="1">
      <c r="B124" s="3" t="s">
        <v>1195</v>
      </c>
      <c r="E124" s="3" t="s">
        <v>326</v>
      </c>
      <c r="I124" s="2"/>
      <c r="J124" s="3" t="s">
        <v>327</v>
      </c>
      <c r="L124" s="1317"/>
      <c r="M124" s="1132"/>
      <c r="N124" s="1132"/>
      <c r="O124" s="1132"/>
      <c r="P124" s="1132"/>
      <c r="Q124" s="1132"/>
      <c r="R124" s="1132"/>
      <c r="S124" s="1132"/>
      <c r="T124" s="252"/>
      <c r="U124" s="252"/>
      <c r="V124" s="252"/>
      <c r="W124" s="252"/>
      <c r="X124" s="252"/>
      <c r="Y124" s="252"/>
      <c r="Z124" s="252"/>
    </row>
    <row r="125" ht="15.75" customHeight="1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1317"/>
      <c r="M125" s="1132"/>
      <c r="N125" s="1132"/>
      <c r="O125" s="1132"/>
      <c r="P125" s="1132"/>
      <c r="Q125" s="1132"/>
      <c r="R125" s="1132"/>
      <c r="S125" s="1132"/>
      <c r="T125" s="252"/>
      <c r="U125" s="252"/>
      <c r="V125" s="252"/>
      <c r="W125" s="252"/>
      <c r="X125" s="252"/>
      <c r="Y125" s="252"/>
      <c r="Z125" s="252"/>
    </row>
    <row r="126" ht="15.75" customHeight="1">
      <c r="A126" s="252"/>
      <c r="B126" s="252"/>
      <c r="C126" s="252"/>
      <c r="D126" s="252"/>
      <c r="E126" s="259"/>
      <c r="F126" s="252"/>
      <c r="G126" s="252"/>
      <c r="H126" s="252"/>
      <c r="I126" s="252"/>
      <c r="J126" s="316"/>
      <c r="K126" s="316"/>
      <c r="L126" s="1317"/>
      <c r="M126" s="1132"/>
      <c r="N126" s="1132"/>
      <c r="O126" s="1132"/>
      <c r="P126" s="1132"/>
      <c r="Q126" s="1132"/>
      <c r="R126" s="1132"/>
      <c r="S126" s="1132"/>
      <c r="T126" s="252"/>
      <c r="U126" s="252"/>
      <c r="V126" s="252"/>
      <c r="W126" s="252"/>
      <c r="X126" s="252"/>
      <c r="Y126" s="252"/>
      <c r="Z126" s="252"/>
    </row>
    <row r="127" ht="15.75" customHeight="1">
      <c r="A127" s="252"/>
      <c r="B127" s="252"/>
      <c r="C127" s="252"/>
      <c r="D127" s="252"/>
      <c r="E127" s="259"/>
      <c r="F127" s="252"/>
      <c r="G127" s="252"/>
      <c r="H127" s="252"/>
      <c r="I127" s="252"/>
      <c r="J127" s="316"/>
      <c r="K127" s="316"/>
      <c r="L127" s="1317"/>
      <c r="M127" s="1132"/>
      <c r="N127" s="1132"/>
      <c r="O127" s="1132"/>
      <c r="P127" s="1132"/>
      <c r="Q127" s="1132"/>
      <c r="R127" s="1132"/>
      <c r="S127" s="1132"/>
      <c r="T127" s="252"/>
      <c r="U127" s="252"/>
      <c r="V127" s="252"/>
      <c r="W127" s="252"/>
      <c r="X127" s="252"/>
      <c r="Y127" s="252"/>
      <c r="Z127" s="252"/>
    </row>
    <row r="128" ht="15.75" customHeight="1">
      <c r="A128" s="252"/>
      <c r="B128" s="252"/>
      <c r="C128" s="252"/>
      <c r="D128" s="252"/>
      <c r="E128" s="259"/>
      <c r="F128" s="252"/>
      <c r="G128" s="252"/>
      <c r="H128" s="252"/>
      <c r="I128" s="252"/>
      <c r="J128" s="316"/>
      <c r="K128" s="316"/>
      <c r="L128" s="1317"/>
      <c r="M128" s="1132"/>
      <c r="N128" s="1132"/>
      <c r="O128" s="1132"/>
      <c r="P128" s="1132"/>
      <c r="Q128" s="1132"/>
      <c r="R128" s="1132"/>
      <c r="S128" s="1132"/>
      <c r="T128" s="252"/>
      <c r="U128" s="252"/>
      <c r="V128" s="252"/>
      <c r="W128" s="252"/>
      <c r="X128" s="252"/>
      <c r="Y128" s="252"/>
      <c r="Z128" s="252"/>
    </row>
    <row r="129" ht="15.75" customHeight="1">
      <c r="A129" s="252"/>
      <c r="B129" s="252"/>
      <c r="C129" s="252"/>
      <c r="D129" s="252"/>
      <c r="E129" s="259"/>
      <c r="F129" s="252"/>
      <c r="G129" s="252"/>
      <c r="H129" s="252"/>
      <c r="I129" s="252"/>
      <c r="J129" s="316"/>
      <c r="K129" s="316"/>
      <c r="L129" s="1317"/>
      <c r="M129" s="1132"/>
      <c r="N129" s="1132"/>
      <c r="O129" s="1132"/>
      <c r="P129" s="1132"/>
      <c r="Q129" s="1132"/>
      <c r="R129" s="1132"/>
      <c r="S129" s="1132"/>
      <c r="T129" s="252"/>
      <c r="U129" s="252"/>
      <c r="V129" s="252"/>
      <c r="W129" s="252"/>
      <c r="X129" s="252"/>
      <c r="Y129" s="252"/>
      <c r="Z129" s="252"/>
    </row>
    <row r="130" ht="15.75" customHeight="1">
      <c r="A130" s="252"/>
      <c r="B130" s="252"/>
      <c r="C130" s="252"/>
      <c r="D130" s="252"/>
      <c r="E130" s="259"/>
      <c r="F130" s="252"/>
      <c r="G130" s="252"/>
      <c r="H130" s="252"/>
      <c r="I130" s="252"/>
      <c r="J130" s="316"/>
      <c r="K130" s="316"/>
      <c r="L130" s="1317"/>
      <c r="M130" s="1132"/>
      <c r="N130" s="1132"/>
      <c r="O130" s="1132"/>
      <c r="P130" s="1132"/>
      <c r="Q130" s="1132"/>
      <c r="R130" s="1132"/>
      <c r="S130" s="1132"/>
      <c r="T130" s="252"/>
      <c r="U130" s="252"/>
      <c r="V130" s="252"/>
      <c r="W130" s="252"/>
      <c r="X130" s="252"/>
      <c r="Y130" s="252"/>
      <c r="Z130" s="252"/>
    </row>
    <row r="131" ht="15.75" customHeight="1">
      <c r="A131" s="252"/>
      <c r="B131" s="252"/>
      <c r="C131" s="252"/>
      <c r="D131" s="252"/>
      <c r="E131" s="259"/>
      <c r="F131" s="252"/>
      <c r="G131" s="252"/>
      <c r="H131" s="252"/>
      <c r="I131" s="252"/>
      <c r="J131" s="316"/>
      <c r="K131" s="316"/>
      <c r="L131" s="1317"/>
      <c r="M131" s="1132"/>
      <c r="N131" s="1132"/>
      <c r="O131" s="1132"/>
      <c r="P131" s="1132"/>
      <c r="Q131" s="1132"/>
      <c r="R131" s="1132"/>
      <c r="S131" s="1132"/>
      <c r="T131" s="252"/>
      <c r="U131" s="252"/>
      <c r="V131" s="252"/>
      <c r="W131" s="252"/>
      <c r="X131" s="252"/>
      <c r="Y131" s="252"/>
      <c r="Z131" s="252"/>
    </row>
    <row r="132" ht="15.75" customHeight="1">
      <c r="A132" s="252"/>
      <c r="B132" s="252"/>
      <c r="C132" s="252"/>
      <c r="D132" s="252"/>
      <c r="E132" s="259"/>
      <c r="F132" s="252"/>
      <c r="G132" s="252"/>
      <c r="H132" s="252"/>
      <c r="I132" s="252"/>
      <c r="J132" s="316"/>
      <c r="K132" s="316"/>
      <c r="L132" s="1317"/>
      <c r="M132" s="1132"/>
      <c r="N132" s="1132"/>
      <c r="O132" s="1132"/>
      <c r="P132" s="1132"/>
      <c r="Q132" s="1132"/>
      <c r="R132" s="1132"/>
      <c r="S132" s="1132"/>
      <c r="T132" s="252"/>
      <c r="U132" s="252"/>
      <c r="V132" s="252"/>
      <c r="W132" s="252"/>
      <c r="X132" s="252"/>
      <c r="Y132" s="252"/>
      <c r="Z132" s="252"/>
    </row>
    <row r="133" ht="15.75" customHeight="1">
      <c r="A133" s="252"/>
      <c r="B133" s="252"/>
      <c r="C133" s="252"/>
      <c r="D133" s="252"/>
      <c r="E133" s="259"/>
      <c r="F133" s="252"/>
      <c r="G133" s="252"/>
      <c r="H133" s="252"/>
      <c r="I133" s="252"/>
      <c r="J133" s="316"/>
      <c r="K133" s="316"/>
      <c r="L133" s="1317"/>
      <c r="M133" s="1132"/>
      <c r="N133" s="1132"/>
      <c r="O133" s="1132"/>
      <c r="P133" s="1132"/>
      <c r="Q133" s="1132"/>
      <c r="R133" s="1132"/>
      <c r="S133" s="1132"/>
      <c r="T133" s="252"/>
      <c r="U133" s="252"/>
      <c r="V133" s="252"/>
      <c r="W133" s="252"/>
      <c r="X133" s="252"/>
      <c r="Y133" s="252"/>
      <c r="Z133" s="252"/>
    </row>
    <row r="134" ht="15.75" customHeight="1">
      <c r="A134" s="252"/>
      <c r="B134" s="252"/>
      <c r="C134" s="252"/>
      <c r="D134" s="252"/>
      <c r="E134" s="259"/>
      <c r="F134" s="252"/>
      <c r="G134" s="252"/>
      <c r="H134" s="252"/>
      <c r="I134" s="252"/>
      <c r="J134" s="316"/>
      <c r="K134" s="316"/>
      <c r="L134" s="1317"/>
      <c r="M134" s="1132"/>
      <c r="N134" s="1132"/>
      <c r="O134" s="1132"/>
      <c r="P134" s="1132"/>
      <c r="Q134" s="1132"/>
      <c r="R134" s="1132"/>
      <c r="S134" s="1132"/>
      <c r="T134" s="252"/>
      <c r="U134" s="252"/>
      <c r="V134" s="252"/>
      <c r="W134" s="252"/>
      <c r="X134" s="252"/>
      <c r="Y134" s="252"/>
      <c r="Z134" s="252"/>
    </row>
    <row r="135" ht="15.75" customHeight="1">
      <c r="A135" s="252"/>
      <c r="B135" s="252"/>
      <c r="C135" s="252"/>
      <c r="D135" s="252"/>
      <c r="E135" s="259"/>
      <c r="F135" s="252"/>
      <c r="G135" s="252"/>
      <c r="H135" s="252"/>
      <c r="I135" s="252"/>
      <c r="J135" s="316"/>
      <c r="K135" s="316"/>
      <c r="L135" s="1317"/>
      <c r="M135" s="1132"/>
      <c r="N135" s="1132"/>
      <c r="O135" s="1132"/>
      <c r="P135" s="1132"/>
      <c r="Q135" s="1132"/>
      <c r="R135" s="1132"/>
      <c r="S135" s="1132"/>
      <c r="T135" s="252"/>
      <c r="U135" s="252"/>
      <c r="V135" s="252"/>
      <c r="W135" s="252"/>
      <c r="X135" s="252"/>
      <c r="Y135" s="252"/>
      <c r="Z135" s="252"/>
    </row>
    <row r="136" ht="15.75" customHeight="1">
      <c r="A136" s="252"/>
      <c r="B136" s="252"/>
      <c r="C136" s="252"/>
      <c r="D136" s="252"/>
      <c r="E136" s="259"/>
      <c r="F136" s="252"/>
      <c r="G136" s="252"/>
      <c r="H136" s="252"/>
      <c r="I136" s="252"/>
      <c r="J136" s="316"/>
      <c r="K136" s="316"/>
      <c r="L136" s="1317"/>
      <c r="M136" s="1132"/>
      <c r="N136" s="1132"/>
      <c r="O136" s="1132"/>
      <c r="P136" s="1132"/>
      <c r="Q136" s="1132"/>
      <c r="R136" s="1132"/>
      <c r="S136" s="1132"/>
      <c r="T136" s="252"/>
      <c r="U136" s="252"/>
      <c r="V136" s="252"/>
      <c r="W136" s="252"/>
      <c r="X136" s="252"/>
      <c r="Y136" s="252"/>
      <c r="Z136" s="252"/>
    </row>
    <row r="137" ht="15.75" customHeight="1">
      <c r="A137" s="252"/>
      <c r="B137" s="252"/>
      <c r="C137" s="252"/>
      <c r="D137" s="252"/>
      <c r="E137" s="259"/>
      <c r="F137" s="252"/>
      <c r="G137" s="252"/>
      <c r="H137" s="252"/>
      <c r="I137" s="252"/>
      <c r="J137" s="316"/>
      <c r="K137" s="316"/>
      <c r="L137" s="1317"/>
      <c r="M137" s="1132"/>
      <c r="N137" s="1132"/>
      <c r="O137" s="1132"/>
      <c r="P137" s="1132"/>
      <c r="Q137" s="1132"/>
      <c r="R137" s="1132"/>
      <c r="S137" s="1132"/>
      <c r="T137" s="252"/>
      <c r="U137" s="252"/>
      <c r="V137" s="252"/>
      <c r="W137" s="252"/>
      <c r="X137" s="252"/>
      <c r="Y137" s="252"/>
      <c r="Z137" s="252"/>
    </row>
    <row r="138" ht="15.75" customHeight="1">
      <c r="A138" s="252"/>
      <c r="B138" s="252"/>
      <c r="C138" s="252"/>
      <c r="D138" s="252"/>
      <c r="E138" s="259"/>
      <c r="F138" s="252"/>
      <c r="G138" s="252"/>
      <c r="H138" s="252"/>
      <c r="I138" s="252"/>
      <c r="J138" s="316"/>
      <c r="K138" s="316"/>
      <c r="L138" s="1317"/>
      <c r="M138" s="1132"/>
      <c r="N138" s="1132"/>
      <c r="O138" s="1132"/>
      <c r="P138" s="1132"/>
      <c r="Q138" s="1132"/>
      <c r="R138" s="1132"/>
      <c r="S138" s="1132"/>
      <c r="T138" s="252"/>
      <c r="U138" s="252"/>
      <c r="V138" s="252"/>
      <c r="W138" s="252"/>
      <c r="X138" s="252"/>
      <c r="Y138" s="252"/>
      <c r="Z138" s="252"/>
    </row>
    <row r="139" ht="15.75" customHeight="1">
      <c r="A139" s="252"/>
      <c r="B139" s="252"/>
      <c r="C139" s="252"/>
      <c r="D139" s="252"/>
      <c r="E139" s="259"/>
      <c r="F139" s="252"/>
      <c r="G139" s="252"/>
      <c r="H139" s="252"/>
      <c r="I139" s="252"/>
      <c r="J139" s="316"/>
      <c r="K139" s="316"/>
      <c r="L139" s="1317"/>
      <c r="M139" s="1132"/>
      <c r="N139" s="1132"/>
      <c r="O139" s="1132"/>
      <c r="P139" s="1132"/>
      <c r="Q139" s="1132"/>
      <c r="R139" s="1132"/>
      <c r="S139" s="1132"/>
      <c r="T139" s="252"/>
      <c r="U139" s="252"/>
      <c r="V139" s="252"/>
      <c r="W139" s="252"/>
      <c r="X139" s="252"/>
      <c r="Y139" s="252"/>
      <c r="Z139" s="252"/>
    </row>
    <row r="140" ht="15.75" customHeight="1">
      <c r="A140" s="252"/>
      <c r="B140" s="252"/>
      <c r="C140" s="252"/>
      <c r="D140" s="252"/>
      <c r="E140" s="259"/>
      <c r="F140" s="252"/>
      <c r="G140" s="252"/>
      <c r="H140" s="252"/>
      <c r="I140" s="252"/>
      <c r="J140" s="316"/>
      <c r="K140" s="316"/>
      <c r="L140" s="1317"/>
      <c r="M140" s="1132"/>
      <c r="N140" s="1132"/>
      <c r="O140" s="1132"/>
      <c r="P140" s="1132"/>
      <c r="Q140" s="1132"/>
      <c r="R140" s="1132"/>
      <c r="S140" s="1132"/>
      <c r="T140" s="252"/>
      <c r="U140" s="252"/>
      <c r="V140" s="252"/>
      <c r="W140" s="252"/>
      <c r="X140" s="252"/>
      <c r="Y140" s="252"/>
      <c r="Z140" s="252"/>
    </row>
    <row r="141" ht="15.75" customHeight="1">
      <c r="A141" s="252"/>
      <c r="B141" s="252"/>
      <c r="C141" s="252"/>
      <c r="D141" s="252"/>
      <c r="E141" s="259"/>
      <c r="F141" s="252"/>
      <c r="G141" s="252"/>
      <c r="H141" s="252"/>
      <c r="I141" s="252"/>
      <c r="J141" s="316"/>
      <c r="K141" s="316"/>
      <c r="L141" s="1317"/>
      <c r="M141" s="1132"/>
      <c r="N141" s="1132"/>
      <c r="O141" s="1132"/>
      <c r="P141" s="1132"/>
      <c r="Q141" s="1132"/>
      <c r="R141" s="1132"/>
      <c r="S141" s="1132"/>
      <c r="T141" s="252"/>
      <c r="U141" s="252"/>
      <c r="V141" s="252"/>
      <c r="W141" s="252"/>
      <c r="X141" s="252"/>
      <c r="Y141" s="252"/>
      <c r="Z141" s="252"/>
    </row>
    <row r="142" ht="15.75" customHeight="1">
      <c r="A142" s="252"/>
      <c r="B142" s="252"/>
      <c r="C142" s="252"/>
      <c r="D142" s="252"/>
      <c r="E142" s="259"/>
      <c r="F142" s="252"/>
      <c r="G142" s="252"/>
      <c r="H142" s="252"/>
      <c r="I142" s="252"/>
      <c r="J142" s="316"/>
      <c r="K142" s="316"/>
      <c r="L142" s="1317"/>
      <c r="M142" s="1132"/>
      <c r="N142" s="1132"/>
      <c r="O142" s="1132"/>
      <c r="P142" s="1132"/>
      <c r="Q142" s="1132"/>
      <c r="R142" s="1132"/>
      <c r="S142" s="1132"/>
      <c r="T142" s="252"/>
      <c r="U142" s="252"/>
      <c r="V142" s="252"/>
      <c r="W142" s="252"/>
      <c r="X142" s="252"/>
      <c r="Y142" s="252"/>
      <c r="Z142" s="252"/>
    </row>
    <row r="143" ht="15.75" customHeight="1">
      <c r="A143" s="252"/>
      <c r="B143" s="252"/>
      <c r="C143" s="252"/>
      <c r="D143" s="252"/>
      <c r="E143" s="259"/>
      <c r="F143" s="252"/>
      <c r="G143" s="252"/>
      <c r="H143" s="252"/>
      <c r="I143" s="252"/>
      <c r="J143" s="316"/>
      <c r="K143" s="316"/>
      <c r="L143" s="1317"/>
      <c r="M143" s="1132"/>
      <c r="N143" s="1132"/>
      <c r="O143" s="1132"/>
      <c r="P143" s="1132"/>
      <c r="Q143" s="1132"/>
      <c r="R143" s="1132"/>
      <c r="S143" s="1132"/>
      <c r="T143" s="252"/>
      <c r="U143" s="252"/>
      <c r="V143" s="252"/>
      <c r="W143" s="252"/>
      <c r="X143" s="252"/>
      <c r="Y143" s="252"/>
      <c r="Z143" s="252"/>
    </row>
    <row r="144" ht="15.75" customHeight="1">
      <c r="A144" s="252"/>
      <c r="B144" s="252"/>
      <c r="C144" s="252"/>
      <c r="D144" s="252"/>
      <c r="E144" s="259"/>
      <c r="F144" s="252"/>
      <c r="G144" s="252"/>
      <c r="H144" s="252"/>
      <c r="I144" s="252"/>
      <c r="J144" s="316"/>
      <c r="K144" s="316"/>
      <c r="L144" s="1317"/>
      <c r="M144" s="1132"/>
      <c r="N144" s="1132"/>
      <c r="O144" s="1132"/>
      <c r="P144" s="1132"/>
      <c r="Q144" s="1132"/>
      <c r="R144" s="1132"/>
      <c r="S144" s="1132"/>
      <c r="T144" s="252"/>
      <c r="U144" s="252"/>
      <c r="V144" s="252"/>
      <c r="W144" s="252"/>
      <c r="X144" s="252"/>
      <c r="Y144" s="252"/>
      <c r="Z144" s="252"/>
    </row>
    <row r="145" ht="15.75" customHeight="1">
      <c r="A145" s="252"/>
      <c r="B145" s="252"/>
      <c r="C145" s="252"/>
      <c r="D145" s="252"/>
      <c r="E145" s="259"/>
      <c r="F145" s="252"/>
      <c r="G145" s="252"/>
      <c r="H145" s="252"/>
      <c r="I145" s="252"/>
      <c r="J145" s="316"/>
      <c r="K145" s="316"/>
      <c r="L145" s="1317"/>
      <c r="M145" s="1132"/>
      <c r="N145" s="1132"/>
      <c r="O145" s="1132"/>
      <c r="P145" s="1132"/>
      <c r="Q145" s="1132"/>
      <c r="R145" s="1132"/>
      <c r="S145" s="1132"/>
      <c r="T145" s="252"/>
      <c r="U145" s="252"/>
      <c r="V145" s="252"/>
      <c r="W145" s="252"/>
      <c r="X145" s="252"/>
      <c r="Y145" s="252"/>
      <c r="Z145" s="252"/>
    </row>
    <row r="146" ht="15.75" customHeight="1">
      <c r="A146" s="252"/>
      <c r="B146" s="252"/>
      <c r="C146" s="252"/>
      <c r="D146" s="252"/>
      <c r="E146" s="259"/>
      <c r="F146" s="252"/>
      <c r="G146" s="252"/>
      <c r="H146" s="252"/>
      <c r="I146" s="252"/>
      <c r="J146" s="316"/>
      <c r="K146" s="316"/>
      <c r="L146" s="1317"/>
      <c r="M146" s="1132"/>
      <c r="N146" s="1132"/>
      <c r="O146" s="1132"/>
      <c r="P146" s="1132"/>
      <c r="Q146" s="1132"/>
      <c r="R146" s="1132"/>
      <c r="S146" s="1132"/>
      <c r="T146" s="252"/>
      <c r="U146" s="252"/>
      <c r="V146" s="252"/>
      <c r="W146" s="252"/>
      <c r="X146" s="252"/>
      <c r="Y146" s="252"/>
      <c r="Z146" s="252"/>
    </row>
    <row r="147" ht="15.75" customHeight="1">
      <c r="A147" s="252"/>
      <c r="B147" s="252"/>
      <c r="C147" s="252"/>
      <c r="D147" s="252"/>
      <c r="E147" s="259"/>
      <c r="F147" s="252"/>
      <c r="G147" s="252"/>
      <c r="H147" s="252"/>
      <c r="I147" s="252"/>
      <c r="J147" s="316"/>
      <c r="K147" s="316"/>
      <c r="L147" s="1317"/>
      <c r="M147" s="1132"/>
      <c r="N147" s="1132"/>
      <c r="O147" s="1132"/>
      <c r="P147" s="1132"/>
      <c r="Q147" s="1132"/>
      <c r="R147" s="1132"/>
      <c r="S147" s="1132"/>
      <c r="T147" s="252"/>
      <c r="U147" s="252"/>
      <c r="V147" s="252"/>
      <c r="W147" s="252"/>
      <c r="X147" s="252"/>
      <c r="Y147" s="252"/>
      <c r="Z147" s="252"/>
    </row>
    <row r="148" ht="15.75" customHeight="1">
      <c r="A148" s="252"/>
      <c r="B148" s="252"/>
      <c r="C148" s="252"/>
      <c r="D148" s="252"/>
      <c r="E148" s="259"/>
      <c r="F148" s="252"/>
      <c r="G148" s="252"/>
      <c r="H148" s="252"/>
      <c r="I148" s="252"/>
      <c r="J148" s="316"/>
      <c r="K148" s="316"/>
      <c r="L148" s="1317"/>
      <c r="M148" s="1132"/>
      <c r="N148" s="1132"/>
      <c r="O148" s="1132"/>
      <c r="P148" s="1132"/>
      <c r="Q148" s="1132"/>
      <c r="R148" s="1132"/>
      <c r="S148" s="1132"/>
      <c r="T148" s="252"/>
      <c r="U148" s="252"/>
      <c r="V148" s="252"/>
      <c r="W148" s="252"/>
      <c r="X148" s="252"/>
      <c r="Y148" s="252"/>
      <c r="Z148" s="252"/>
    </row>
    <row r="149" ht="15.75" customHeight="1">
      <c r="A149" s="252"/>
      <c r="B149" s="252"/>
      <c r="C149" s="252"/>
      <c r="D149" s="252"/>
      <c r="E149" s="259"/>
      <c r="F149" s="252"/>
      <c r="G149" s="252"/>
      <c r="H149" s="252"/>
      <c r="I149" s="252"/>
      <c r="J149" s="316"/>
      <c r="K149" s="316"/>
      <c r="L149" s="1317"/>
      <c r="M149" s="1132"/>
      <c r="N149" s="1132"/>
      <c r="O149" s="1132"/>
      <c r="P149" s="1132"/>
      <c r="Q149" s="1132"/>
      <c r="R149" s="1132"/>
      <c r="S149" s="1132"/>
      <c r="T149" s="252"/>
      <c r="U149" s="252"/>
      <c r="V149" s="252"/>
      <c r="W149" s="252"/>
      <c r="X149" s="252"/>
      <c r="Y149" s="252"/>
      <c r="Z149" s="252"/>
    </row>
    <row r="150" ht="15.75" customHeight="1">
      <c r="A150" s="252"/>
      <c r="B150" s="252"/>
      <c r="C150" s="252"/>
      <c r="D150" s="252"/>
      <c r="E150" s="259"/>
      <c r="F150" s="252"/>
      <c r="G150" s="252"/>
      <c r="H150" s="252"/>
      <c r="I150" s="252"/>
      <c r="J150" s="316"/>
      <c r="K150" s="316"/>
      <c r="L150" s="1317"/>
      <c r="M150" s="1132"/>
      <c r="N150" s="1132"/>
      <c r="O150" s="1132"/>
      <c r="P150" s="1132"/>
      <c r="Q150" s="1132"/>
      <c r="R150" s="1132"/>
      <c r="S150" s="1132"/>
      <c r="T150" s="252"/>
      <c r="U150" s="252"/>
      <c r="V150" s="252"/>
      <c r="W150" s="252"/>
      <c r="X150" s="252"/>
      <c r="Y150" s="252"/>
      <c r="Z150" s="252"/>
    </row>
    <row r="151" ht="15.75" customHeight="1">
      <c r="A151" s="252"/>
      <c r="B151" s="252"/>
      <c r="C151" s="252"/>
      <c r="D151" s="252"/>
      <c r="E151" s="259"/>
      <c r="F151" s="252"/>
      <c r="G151" s="252"/>
      <c r="H151" s="252"/>
      <c r="I151" s="252"/>
      <c r="J151" s="316"/>
      <c r="K151" s="316"/>
      <c r="L151" s="1317"/>
      <c r="M151" s="1132"/>
      <c r="N151" s="1132"/>
      <c r="O151" s="1132"/>
      <c r="P151" s="1132"/>
      <c r="Q151" s="1132"/>
      <c r="R151" s="1132"/>
      <c r="S151" s="1132"/>
      <c r="T151" s="252"/>
      <c r="U151" s="252"/>
      <c r="V151" s="252"/>
      <c r="W151" s="252"/>
      <c r="X151" s="252"/>
      <c r="Y151" s="252"/>
      <c r="Z151" s="252"/>
    </row>
    <row r="152" ht="15.75" customHeight="1">
      <c r="A152" s="252"/>
      <c r="B152" s="252"/>
      <c r="C152" s="252"/>
      <c r="D152" s="252"/>
      <c r="E152" s="259"/>
      <c r="F152" s="252"/>
      <c r="G152" s="252"/>
      <c r="H152" s="252"/>
      <c r="I152" s="252"/>
      <c r="J152" s="316"/>
      <c r="K152" s="316"/>
      <c r="L152" s="1317"/>
      <c r="M152" s="1132"/>
      <c r="N152" s="1132"/>
      <c r="O152" s="1132"/>
      <c r="P152" s="1132"/>
      <c r="Q152" s="1132"/>
      <c r="R152" s="1132"/>
      <c r="S152" s="1132"/>
      <c r="T152" s="252"/>
      <c r="U152" s="252"/>
      <c r="V152" s="252"/>
      <c r="W152" s="252"/>
      <c r="X152" s="252"/>
      <c r="Y152" s="252"/>
      <c r="Z152" s="252"/>
    </row>
    <row r="153" ht="15.75" customHeight="1">
      <c r="A153" s="252"/>
      <c r="B153" s="252"/>
      <c r="C153" s="252"/>
      <c r="D153" s="252"/>
      <c r="E153" s="259"/>
      <c r="F153" s="252"/>
      <c r="G153" s="252"/>
      <c r="H153" s="252"/>
      <c r="I153" s="252"/>
      <c r="J153" s="316"/>
      <c r="K153" s="316"/>
      <c r="L153" s="1317"/>
      <c r="M153" s="1132"/>
      <c r="N153" s="1132"/>
      <c r="O153" s="1132"/>
      <c r="P153" s="1132"/>
      <c r="Q153" s="1132"/>
      <c r="R153" s="1132"/>
      <c r="S153" s="1132"/>
      <c r="T153" s="252"/>
      <c r="U153" s="252"/>
      <c r="V153" s="252"/>
      <c r="W153" s="252"/>
      <c r="X153" s="252"/>
      <c r="Y153" s="252"/>
      <c r="Z153" s="252"/>
    </row>
    <row r="154" ht="15.75" customHeight="1">
      <c r="A154" s="252"/>
      <c r="B154" s="252"/>
      <c r="C154" s="252"/>
      <c r="D154" s="252"/>
      <c r="E154" s="259"/>
      <c r="F154" s="252"/>
      <c r="G154" s="252"/>
      <c r="H154" s="252"/>
      <c r="I154" s="252"/>
      <c r="J154" s="316"/>
      <c r="K154" s="316"/>
      <c r="L154" s="1317"/>
      <c r="M154" s="1132"/>
      <c r="N154" s="1132"/>
      <c r="O154" s="1132"/>
      <c r="P154" s="1132"/>
      <c r="Q154" s="1132"/>
      <c r="R154" s="1132"/>
      <c r="S154" s="1132"/>
      <c r="T154" s="252"/>
      <c r="U154" s="252"/>
      <c r="V154" s="252"/>
      <c r="W154" s="252"/>
      <c r="X154" s="252"/>
      <c r="Y154" s="252"/>
      <c r="Z154" s="252"/>
    </row>
    <row r="155" ht="15.75" customHeight="1">
      <c r="A155" s="252"/>
      <c r="B155" s="252"/>
      <c r="C155" s="252"/>
      <c r="D155" s="252"/>
      <c r="E155" s="259"/>
      <c r="F155" s="252"/>
      <c r="G155" s="252"/>
      <c r="H155" s="252"/>
      <c r="I155" s="252"/>
      <c r="J155" s="316"/>
      <c r="K155" s="316"/>
      <c r="L155" s="1317"/>
      <c r="M155" s="1132"/>
      <c r="N155" s="1132"/>
      <c r="O155" s="1132"/>
      <c r="P155" s="1132"/>
      <c r="Q155" s="1132"/>
      <c r="R155" s="1132"/>
      <c r="S155" s="1132"/>
      <c r="T155" s="252"/>
      <c r="U155" s="252"/>
      <c r="V155" s="252"/>
      <c r="W155" s="252"/>
      <c r="X155" s="252"/>
      <c r="Y155" s="252"/>
      <c r="Z155" s="252"/>
    </row>
    <row r="156" ht="15.75" customHeight="1">
      <c r="A156" s="252"/>
      <c r="B156" s="252"/>
      <c r="C156" s="252"/>
      <c r="D156" s="252"/>
      <c r="E156" s="259"/>
      <c r="F156" s="252"/>
      <c r="G156" s="252"/>
      <c r="H156" s="252"/>
      <c r="I156" s="252"/>
      <c r="J156" s="316"/>
      <c r="K156" s="316"/>
      <c r="L156" s="1317"/>
      <c r="M156" s="1132"/>
      <c r="N156" s="1132"/>
      <c r="O156" s="1132"/>
      <c r="P156" s="1132"/>
      <c r="Q156" s="1132"/>
      <c r="R156" s="1132"/>
      <c r="S156" s="1132"/>
      <c r="T156" s="252"/>
      <c r="U156" s="252"/>
      <c r="V156" s="252"/>
      <c r="W156" s="252"/>
      <c r="X156" s="252"/>
      <c r="Y156" s="252"/>
      <c r="Z156" s="252"/>
    </row>
    <row r="157" ht="15.75" customHeight="1">
      <c r="A157" s="252"/>
      <c r="B157" s="252"/>
      <c r="C157" s="252"/>
      <c r="D157" s="252"/>
      <c r="E157" s="259"/>
      <c r="F157" s="252"/>
      <c r="G157" s="252"/>
      <c r="H157" s="252"/>
      <c r="I157" s="252"/>
      <c r="J157" s="316"/>
      <c r="K157" s="316"/>
      <c r="L157" s="1317"/>
      <c r="M157" s="1132"/>
      <c r="N157" s="1132"/>
      <c r="O157" s="1132"/>
      <c r="P157" s="1132"/>
      <c r="Q157" s="1132"/>
      <c r="R157" s="1132"/>
      <c r="S157" s="1132"/>
      <c r="T157" s="252"/>
      <c r="U157" s="252"/>
      <c r="V157" s="252"/>
      <c r="W157" s="252"/>
      <c r="X157" s="252"/>
      <c r="Y157" s="252"/>
      <c r="Z157" s="252"/>
    </row>
    <row r="158" ht="15.75" customHeight="1">
      <c r="A158" s="252"/>
      <c r="B158" s="252"/>
      <c r="C158" s="252"/>
      <c r="D158" s="252"/>
      <c r="E158" s="259"/>
      <c r="F158" s="252"/>
      <c r="G158" s="252"/>
      <c r="H158" s="252"/>
      <c r="I158" s="252"/>
      <c r="J158" s="316"/>
      <c r="K158" s="316"/>
      <c r="L158" s="1317"/>
      <c r="M158" s="1132"/>
      <c r="N158" s="1132"/>
      <c r="O158" s="1132"/>
      <c r="P158" s="1132"/>
      <c r="Q158" s="1132"/>
      <c r="R158" s="1132"/>
      <c r="S158" s="1132"/>
      <c r="T158" s="252"/>
      <c r="U158" s="252"/>
      <c r="V158" s="252"/>
      <c r="W158" s="252"/>
      <c r="X158" s="252"/>
      <c r="Y158" s="252"/>
      <c r="Z158" s="252"/>
    </row>
    <row r="159" ht="15.75" customHeight="1">
      <c r="A159" s="252"/>
      <c r="B159" s="252"/>
      <c r="C159" s="252"/>
      <c r="D159" s="252"/>
      <c r="E159" s="259"/>
      <c r="F159" s="252"/>
      <c r="G159" s="252"/>
      <c r="H159" s="252"/>
      <c r="I159" s="252"/>
      <c r="J159" s="316"/>
      <c r="K159" s="316"/>
      <c r="L159" s="1317"/>
      <c r="M159" s="1132"/>
      <c r="N159" s="1132"/>
      <c r="O159" s="1132"/>
      <c r="P159" s="1132"/>
      <c r="Q159" s="1132"/>
      <c r="R159" s="1132"/>
      <c r="S159" s="1132"/>
      <c r="T159" s="252"/>
      <c r="U159" s="252"/>
      <c r="V159" s="252"/>
      <c r="W159" s="252"/>
      <c r="X159" s="252"/>
      <c r="Y159" s="252"/>
      <c r="Z159" s="252"/>
    </row>
    <row r="160" ht="15.75" customHeight="1">
      <c r="A160" s="252"/>
      <c r="B160" s="252"/>
      <c r="C160" s="252"/>
      <c r="D160" s="252"/>
      <c r="E160" s="259"/>
      <c r="F160" s="252"/>
      <c r="G160" s="252"/>
      <c r="H160" s="252"/>
      <c r="I160" s="252"/>
      <c r="J160" s="316"/>
      <c r="K160" s="316"/>
      <c r="L160" s="1317"/>
      <c r="M160" s="1132"/>
      <c r="N160" s="1132"/>
      <c r="O160" s="1132"/>
      <c r="P160" s="1132"/>
      <c r="Q160" s="1132"/>
      <c r="R160" s="1132"/>
      <c r="S160" s="1132"/>
      <c r="T160" s="252"/>
      <c r="U160" s="252"/>
      <c r="V160" s="252"/>
      <c r="W160" s="252"/>
      <c r="X160" s="252"/>
      <c r="Y160" s="252"/>
      <c r="Z160" s="252"/>
    </row>
    <row r="161" ht="15.75" customHeight="1">
      <c r="A161" s="252"/>
      <c r="B161" s="252"/>
      <c r="C161" s="252"/>
      <c r="D161" s="252"/>
      <c r="E161" s="259"/>
      <c r="F161" s="252"/>
      <c r="G161" s="252"/>
      <c r="H161" s="252"/>
      <c r="I161" s="252"/>
      <c r="J161" s="316"/>
      <c r="K161" s="316"/>
      <c r="L161" s="1317"/>
      <c r="M161" s="1132"/>
      <c r="N161" s="1132"/>
      <c r="O161" s="1132"/>
      <c r="P161" s="1132"/>
      <c r="Q161" s="1132"/>
      <c r="R161" s="1132"/>
      <c r="S161" s="1132"/>
      <c r="T161" s="252"/>
      <c r="U161" s="252"/>
      <c r="V161" s="252"/>
      <c r="W161" s="252"/>
      <c r="X161" s="252"/>
      <c r="Y161" s="252"/>
      <c r="Z161" s="252"/>
    </row>
    <row r="162" ht="15.75" customHeight="1">
      <c r="A162" s="252"/>
      <c r="B162" s="252"/>
      <c r="C162" s="252"/>
      <c r="D162" s="252"/>
      <c r="E162" s="259"/>
      <c r="F162" s="252"/>
      <c r="G162" s="252"/>
      <c r="H162" s="252"/>
      <c r="I162" s="252"/>
      <c r="J162" s="316"/>
      <c r="K162" s="316"/>
      <c r="L162" s="1317"/>
      <c r="M162" s="1132"/>
      <c r="N162" s="1132"/>
      <c r="O162" s="1132"/>
      <c r="P162" s="1132"/>
      <c r="Q162" s="1132"/>
      <c r="R162" s="1132"/>
      <c r="S162" s="1132"/>
      <c r="T162" s="252"/>
      <c r="U162" s="252"/>
      <c r="V162" s="252"/>
      <c r="W162" s="252"/>
      <c r="X162" s="252"/>
      <c r="Y162" s="252"/>
      <c r="Z162" s="252"/>
    </row>
    <row r="163" ht="15.75" customHeight="1">
      <c r="A163" s="252"/>
      <c r="B163" s="252"/>
      <c r="C163" s="252"/>
      <c r="D163" s="252"/>
      <c r="E163" s="259"/>
      <c r="F163" s="252"/>
      <c r="G163" s="252"/>
      <c r="H163" s="252"/>
      <c r="I163" s="252"/>
      <c r="J163" s="316"/>
      <c r="K163" s="316"/>
      <c r="L163" s="1317"/>
      <c r="M163" s="1132"/>
      <c r="N163" s="1132"/>
      <c r="O163" s="1132"/>
      <c r="P163" s="1132"/>
      <c r="Q163" s="1132"/>
      <c r="R163" s="1132"/>
      <c r="S163" s="1132"/>
      <c r="T163" s="252"/>
      <c r="U163" s="252"/>
      <c r="V163" s="252"/>
      <c r="W163" s="252"/>
      <c r="X163" s="252"/>
      <c r="Y163" s="252"/>
      <c r="Z163" s="252"/>
    </row>
    <row r="164" ht="15.75" customHeight="1">
      <c r="A164" s="252"/>
      <c r="B164" s="252"/>
      <c r="C164" s="252"/>
      <c r="D164" s="252"/>
      <c r="E164" s="259"/>
      <c r="F164" s="252"/>
      <c r="G164" s="252"/>
      <c r="H164" s="252"/>
      <c r="I164" s="252"/>
      <c r="J164" s="316"/>
      <c r="K164" s="316"/>
      <c r="L164" s="1317"/>
      <c r="M164" s="1132"/>
      <c r="N164" s="1132"/>
      <c r="O164" s="1132"/>
      <c r="P164" s="1132"/>
      <c r="Q164" s="1132"/>
      <c r="R164" s="1132"/>
      <c r="S164" s="1132"/>
      <c r="T164" s="252"/>
      <c r="U164" s="252"/>
      <c r="V164" s="252"/>
      <c r="W164" s="252"/>
      <c r="X164" s="252"/>
      <c r="Y164" s="252"/>
      <c r="Z164" s="252"/>
    </row>
    <row r="165" ht="15.75" customHeight="1">
      <c r="A165" s="252"/>
      <c r="B165" s="252"/>
      <c r="C165" s="252"/>
      <c r="D165" s="252"/>
      <c r="E165" s="259"/>
      <c r="F165" s="252"/>
      <c r="G165" s="252"/>
      <c r="H165" s="252"/>
      <c r="I165" s="252"/>
      <c r="J165" s="316"/>
      <c r="K165" s="316"/>
      <c r="L165" s="1317"/>
      <c r="M165" s="1132"/>
      <c r="N165" s="1132"/>
      <c r="O165" s="1132"/>
      <c r="P165" s="1132"/>
      <c r="Q165" s="1132"/>
      <c r="R165" s="1132"/>
      <c r="S165" s="1132"/>
      <c r="T165" s="252"/>
      <c r="U165" s="252"/>
      <c r="V165" s="252"/>
      <c r="W165" s="252"/>
      <c r="X165" s="252"/>
      <c r="Y165" s="252"/>
      <c r="Z165" s="252"/>
    </row>
    <row r="166" ht="15.75" customHeight="1">
      <c r="A166" s="252"/>
      <c r="B166" s="252"/>
      <c r="C166" s="252"/>
      <c r="D166" s="252"/>
      <c r="E166" s="259"/>
      <c r="F166" s="252"/>
      <c r="G166" s="252"/>
      <c r="H166" s="252"/>
      <c r="I166" s="252"/>
      <c r="J166" s="316"/>
      <c r="K166" s="316"/>
      <c r="L166" s="1317"/>
      <c r="M166" s="1132"/>
      <c r="N166" s="1132"/>
      <c r="O166" s="1132"/>
      <c r="P166" s="1132"/>
      <c r="Q166" s="1132"/>
      <c r="R166" s="1132"/>
      <c r="S166" s="1132"/>
      <c r="T166" s="252"/>
      <c r="U166" s="252"/>
      <c r="V166" s="252"/>
      <c r="W166" s="252"/>
      <c r="X166" s="252"/>
      <c r="Y166" s="252"/>
      <c r="Z166" s="252"/>
    </row>
    <row r="167" ht="15.75" customHeight="1">
      <c r="A167" s="252"/>
      <c r="B167" s="252"/>
      <c r="C167" s="252"/>
      <c r="D167" s="252"/>
      <c r="E167" s="259"/>
      <c r="F167" s="252"/>
      <c r="G167" s="252"/>
      <c r="H167" s="252"/>
      <c r="I167" s="252"/>
      <c r="J167" s="316"/>
      <c r="K167" s="316"/>
      <c r="L167" s="1317"/>
      <c r="M167" s="1132"/>
      <c r="N167" s="1132"/>
      <c r="O167" s="1132"/>
      <c r="P167" s="1132"/>
      <c r="Q167" s="1132"/>
      <c r="R167" s="1132"/>
      <c r="S167" s="1132"/>
      <c r="T167" s="252"/>
      <c r="U167" s="252"/>
      <c r="V167" s="252"/>
      <c r="W167" s="252"/>
      <c r="X167" s="252"/>
      <c r="Y167" s="252"/>
      <c r="Z167" s="252"/>
    </row>
    <row r="168" ht="15.75" customHeight="1">
      <c r="A168" s="252"/>
      <c r="B168" s="252"/>
      <c r="C168" s="252"/>
      <c r="D168" s="252"/>
      <c r="E168" s="259"/>
      <c r="F168" s="252"/>
      <c r="G168" s="252"/>
      <c r="H168" s="252"/>
      <c r="I168" s="252"/>
      <c r="J168" s="316"/>
      <c r="K168" s="316"/>
      <c r="L168" s="1317"/>
      <c r="M168" s="1132"/>
      <c r="N168" s="1132"/>
      <c r="O168" s="1132"/>
      <c r="P168" s="1132"/>
      <c r="Q168" s="1132"/>
      <c r="R168" s="1132"/>
      <c r="S168" s="1132"/>
      <c r="T168" s="252"/>
      <c r="U168" s="252"/>
      <c r="V168" s="252"/>
      <c r="W168" s="252"/>
      <c r="X168" s="252"/>
      <c r="Y168" s="252"/>
      <c r="Z168" s="252"/>
    </row>
    <row r="169" ht="15.75" customHeight="1">
      <c r="A169" s="252"/>
      <c r="B169" s="252"/>
      <c r="C169" s="252"/>
      <c r="D169" s="252"/>
      <c r="E169" s="259"/>
      <c r="F169" s="252"/>
      <c r="G169" s="252"/>
      <c r="H169" s="252"/>
      <c r="I169" s="252"/>
      <c r="J169" s="316"/>
      <c r="K169" s="316"/>
      <c r="L169" s="1317"/>
      <c r="M169" s="1132"/>
      <c r="N169" s="1132"/>
      <c r="O169" s="1132"/>
      <c r="P169" s="1132"/>
      <c r="Q169" s="1132"/>
      <c r="R169" s="1132"/>
      <c r="S169" s="1132"/>
      <c r="T169" s="252"/>
      <c r="U169" s="252"/>
      <c r="V169" s="252"/>
      <c r="W169" s="252"/>
      <c r="X169" s="252"/>
      <c r="Y169" s="252"/>
      <c r="Z169" s="252"/>
    </row>
    <row r="170" ht="15.75" customHeight="1">
      <c r="A170" s="252"/>
      <c r="B170" s="252"/>
      <c r="C170" s="252"/>
      <c r="D170" s="252"/>
      <c r="E170" s="259"/>
      <c r="F170" s="252"/>
      <c r="G170" s="252"/>
      <c r="H170" s="252"/>
      <c r="I170" s="252"/>
      <c r="J170" s="316"/>
      <c r="K170" s="316"/>
      <c r="L170" s="1317"/>
      <c r="M170" s="1132"/>
      <c r="N170" s="1132"/>
      <c r="O170" s="1132"/>
      <c r="P170" s="1132"/>
      <c r="Q170" s="1132"/>
      <c r="R170" s="1132"/>
      <c r="S170" s="1132"/>
      <c r="T170" s="252"/>
      <c r="U170" s="252"/>
      <c r="V170" s="252"/>
      <c r="W170" s="252"/>
      <c r="X170" s="252"/>
      <c r="Y170" s="252"/>
      <c r="Z170" s="252"/>
    </row>
    <row r="171" ht="15.75" customHeight="1">
      <c r="A171" s="252"/>
      <c r="B171" s="252"/>
      <c r="C171" s="252"/>
      <c r="D171" s="252"/>
      <c r="E171" s="259"/>
      <c r="F171" s="252"/>
      <c r="G171" s="252"/>
      <c r="H171" s="252"/>
      <c r="I171" s="252"/>
      <c r="J171" s="316"/>
      <c r="K171" s="316"/>
      <c r="L171" s="1317"/>
      <c r="M171" s="1132"/>
      <c r="N171" s="1132"/>
      <c r="O171" s="1132"/>
      <c r="P171" s="1132"/>
      <c r="Q171" s="1132"/>
      <c r="R171" s="1132"/>
      <c r="S171" s="1132"/>
      <c r="T171" s="252"/>
      <c r="U171" s="252"/>
      <c r="V171" s="252"/>
      <c r="W171" s="252"/>
      <c r="X171" s="252"/>
      <c r="Y171" s="252"/>
      <c r="Z171" s="252"/>
    </row>
    <row r="172" ht="15.75" customHeight="1">
      <c r="A172" s="252"/>
      <c r="B172" s="252"/>
      <c r="C172" s="252"/>
      <c r="D172" s="252"/>
      <c r="E172" s="259"/>
      <c r="F172" s="252"/>
      <c r="G172" s="252"/>
      <c r="H172" s="252"/>
      <c r="I172" s="252"/>
      <c r="J172" s="316"/>
      <c r="K172" s="316"/>
      <c r="L172" s="1317"/>
      <c r="M172" s="1132"/>
      <c r="N172" s="1132"/>
      <c r="O172" s="1132"/>
      <c r="P172" s="1132"/>
      <c r="Q172" s="1132"/>
      <c r="R172" s="1132"/>
      <c r="S172" s="1132"/>
      <c r="T172" s="252"/>
      <c r="U172" s="252"/>
      <c r="V172" s="252"/>
      <c r="W172" s="252"/>
      <c r="X172" s="252"/>
      <c r="Y172" s="252"/>
      <c r="Z172" s="252"/>
    </row>
    <row r="173" ht="15.75" customHeight="1">
      <c r="A173" s="252"/>
      <c r="B173" s="252"/>
      <c r="C173" s="252"/>
      <c r="D173" s="252"/>
      <c r="E173" s="259"/>
      <c r="F173" s="252"/>
      <c r="G173" s="252"/>
      <c r="H173" s="252"/>
      <c r="I173" s="252"/>
      <c r="J173" s="316"/>
      <c r="K173" s="316"/>
      <c r="L173" s="1317"/>
      <c r="M173" s="1132"/>
      <c r="N173" s="1132"/>
      <c r="O173" s="1132"/>
      <c r="P173" s="1132"/>
      <c r="Q173" s="1132"/>
      <c r="R173" s="1132"/>
      <c r="S173" s="1132"/>
      <c r="T173" s="252"/>
      <c r="U173" s="252"/>
      <c r="V173" s="252"/>
      <c r="W173" s="252"/>
      <c r="X173" s="252"/>
      <c r="Y173" s="252"/>
      <c r="Z173" s="252"/>
    </row>
    <row r="174" ht="15.75" customHeight="1">
      <c r="A174" s="252"/>
      <c r="B174" s="252"/>
      <c r="C174" s="252"/>
      <c r="D174" s="252"/>
      <c r="E174" s="259"/>
      <c r="F174" s="252"/>
      <c r="G174" s="252"/>
      <c r="H174" s="252"/>
      <c r="I174" s="252"/>
      <c r="J174" s="316"/>
      <c r="K174" s="316"/>
      <c r="L174" s="1317"/>
      <c r="M174" s="1132"/>
      <c r="N174" s="1132"/>
      <c r="O174" s="1132"/>
      <c r="P174" s="1132"/>
      <c r="Q174" s="1132"/>
      <c r="R174" s="1132"/>
      <c r="S174" s="1132"/>
      <c r="T174" s="252"/>
      <c r="U174" s="252"/>
      <c r="V174" s="252"/>
      <c r="W174" s="252"/>
      <c r="X174" s="252"/>
      <c r="Y174" s="252"/>
      <c r="Z174" s="252"/>
    </row>
    <row r="175" ht="15.75" customHeight="1">
      <c r="A175" s="252"/>
      <c r="B175" s="252"/>
      <c r="C175" s="252"/>
      <c r="D175" s="252"/>
      <c r="E175" s="259"/>
      <c r="F175" s="252"/>
      <c r="G175" s="252"/>
      <c r="H175" s="252"/>
      <c r="I175" s="252"/>
      <c r="J175" s="316"/>
      <c r="K175" s="316"/>
      <c r="L175" s="1317"/>
      <c r="M175" s="1132"/>
      <c r="N175" s="1132"/>
      <c r="O175" s="1132"/>
      <c r="P175" s="1132"/>
      <c r="Q175" s="1132"/>
      <c r="R175" s="1132"/>
      <c r="S175" s="1132"/>
      <c r="T175" s="252"/>
      <c r="U175" s="252"/>
      <c r="V175" s="252"/>
      <c r="W175" s="252"/>
      <c r="X175" s="252"/>
      <c r="Y175" s="252"/>
      <c r="Z175" s="252"/>
    </row>
    <row r="176" ht="15.75" customHeight="1">
      <c r="A176" s="252"/>
      <c r="B176" s="252"/>
      <c r="C176" s="252"/>
      <c r="D176" s="252"/>
      <c r="E176" s="259"/>
      <c r="F176" s="252"/>
      <c r="G176" s="252"/>
      <c r="H176" s="252"/>
      <c r="I176" s="252"/>
      <c r="J176" s="316"/>
      <c r="K176" s="316"/>
      <c r="L176" s="1317"/>
      <c r="M176" s="1132"/>
      <c r="N176" s="1132"/>
      <c r="O176" s="1132"/>
      <c r="P176" s="1132"/>
      <c r="Q176" s="1132"/>
      <c r="R176" s="1132"/>
      <c r="S176" s="1132"/>
      <c r="T176" s="252"/>
      <c r="U176" s="252"/>
      <c r="V176" s="252"/>
      <c r="W176" s="252"/>
      <c r="X176" s="252"/>
      <c r="Y176" s="252"/>
      <c r="Z176" s="252"/>
    </row>
    <row r="177" ht="15.75" customHeight="1">
      <c r="A177" s="252"/>
      <c r="B177" s="252"/>
      <c r="C177" s="252"/>
      <c r="D177" s="252"/>
      <c r="E177" s="259"/>
      <c r="F177" s="252"/>
      <c r="G177" s="252"/>
      <c r="H177" s="252"/>
      <c r="I177" s="252"/>
      <c r="J177" s="316"/>
      <c r="K177" s="316"/>
      <c r="L177" s="1317"/>
      <c r="M177" s="1132"/>
      <c r="N177" s="1132"/>
      <c r="O177" s="1132"/>
      <c r="P177" s="1132"/>
      <c r="Q177" s="1132"/>
      <c r="R177" s="1132"/>
      <c r="S177" s="1132"/>
      <c r="T177" s="252"/>
      <c r="U177" s="252"/>
      <c r="V177" s="252"/>
      <c r="W177" s="252"/>
      <c r="X177" s="252"/>
      <c r="Y177" s="252"/>
      <c r="Z177" s="252"/>
    </row>
    <row r="178" ht="15.75" customHeight="1">
      <c r="A178" s="252"/>
      <c r="B178" s="252"/>
      <c r="C178" s="252"/>
      <c r="D178" s="252"/>
      <c r="E178" s="259"/>
      <c r="F178" s="252"/>
      <c r="G178" s="252"/>
      <c r="H178" s="252"/>
      <c r="I178" s="252"/>
      <c r="J178" s="316"/>
      <c r="K178" s="316"/>
      <c r="L178" s="1317"/>
      <c r="M178" s="1132"/>
      <c r="N178" s="1132"/>
      <c r="O178" s="1132"/>
      <c r="P178" s="1132"/>
      <c r="Q178" s="1132"/>
      <c r="R178" s="1132"/>
      <c r="S178" s="1132"/>
      <c r="T178" s="252"/>
      <c r="U178" s="252"/>
      <c r="V178" s="252"/>
      <c r="W178" s="252"/>
      <c r="X178" s="252"/>
      <c r="Y178" s="252"/>
      <c r="Z178" s="252"/>
    </row>
    <row r="179" ht="15.75" customHeight="1">
      <c r="A179" s="252"/>
      <c r="B179" s="252"/>
      <c r="C179" s="252"/>
      <c r="D179" s="252"/>
      <c r="E179" s="259"/>
      <c r="F179" s="252"/>
      <c r="G179" s="252"/>
      <c r="H179" s="252"/>
      <c r="I179" s="252"/>
      <c r="J179" s="316"/>
      <c r="K179" s="316"/>
      <c r="L179" s="1317"/>
      <c r="M179" s="1132"/>
      <c r="N179" s="1132"/>
      <c r="O179" s="1132"/>
      <c r="P179" s="1132"/>
      <c r="Q179" s="1132"/>
      <c r="R179" s="1132"/>
      <c r="S179" s="1132"/>
      <c r="T179" s="252"/>
      <c r="U179" s="252"/>
      <c r="V179" s="252"/>
      <c r="W179" s="252"/>
      <c r="X179" s="252"/>
      <c r="Y179" s="252"/>
      <c r="Z179" s="252"/>
    </row>
    <row r="180" ht="15.75" customHeight="1">
      <c r="A180" s="252"/>
      <c r="B180" s="252"/>
      <c r="C180" s="252"/>
      <c r="D180" s="252"/>
      <c r="E180" s="259"/>
      <c r="F180" s="252"/>
      <c r="G180" s="252"/>
      <c r="H180" s="252"/>
      <c r="I180" s="252"/>
      <c r="J180" s="316"/>
      <c r="K180" s="316"/>
      <c r="L180" s="1317"/>
      <c r="M180" s="1132"/>
      <c r="N180" s="1132"/>
      <c r="O180" s="1132"/>
      <c r="P180" s="1132"/>
      <c r="Q180" s="1132"/>
      <c r="R180" s="1132"/>
      <c r="S180" s="1132"/>
      <c r="T180" s="252"/>
      <c r="U180" s="252"/>
      <c r="V180" s="252"/>
      <c r="W180" s="252"/>
      <c r="X180" s="252"/>
      <c r="Y180" s="252"/>
      <c r="Z180" s="252"/>
    </row>
    <row r="181" ht="15.75" customHeight="1">
      <c r="A181" s="252"/>
      <c r="B181" s="252"/>
      <c r="C181" s="252"/>
      <c r="D181" s="252"/>
      <c r="E181" s="259"/>
      <c r="F181" s="252"/>
      <c r="G181" s="252"/>
      <c r="H181" s="252"/>
      <c r="I181" s="252"/>
      <c r="J181" s="316"/>
      <c r="K181" s="316"/>
      <c r="L181" s="1317"/>
      <c r="M181" s="1132"/>
      <c r="N181" s="1132"/>
      <c r="O181" s="1132"/>
      <c r="P181" s="1132"/>
      <c r="Q181" s="1132"/>
      <c r="R181" s="1132"/>
      <c r="S181" s="1132"/>
      <c r="T181" s="252"/>
      <c r="U181" s="252"/>
      <c r="V181" s="252"/>
      <c r="W181" s="252"/>
      <c r="X181" s="252"/>
      <c r="Y181" s="252"/>
      <c r="Z181" s="252"/>
    </row>
    <row r="182" ht="15.75" customHeight="1">
      <c r="A182" s="252"/>
      <c r="B182" s="252"/>
      <c r="C182" s="252"/>
      <c r="D182" s="252"/>
      <c r="E182" s="259"/>
      <c r="F182" s="252"/>
      <c r="G182" s="252"/>
      <c r="H182" s="252"/>
      <c r="I182" s="252"/>
      <c r="J182" s="316"/>
      <c r="K182" s="316"/>
      <c r="L182" s="1317"/>
      <c r="M182" s="1132"/>
      <c r="N182" s="1132"/>
      <c r="O182" s="1132"/>
      <c r="P182" s="1132"/>
      <c r="Q182" s="1132"/>
      <c r="R182" s="1132"/>
      <c r="S182" s="1132"/>
      <c r="T182" s="252"/>
      <c r="U182" s="252"/>
      <c r="V182" s="252"/>
      <c r="W182" s="252"/>
      <c r="X182" s="252"/>
      <c r="Y182" s="252"/>
      <c r="Z182" s="252"/>
    </row>
    <row r="183" ht="15.75" customHeight="1">
      <c r="A183" s="252"/>
      <c r="B183" s="252"/>
      <c r="C183" s="252"/>
      <c r="D183" s="252"/>
      <c r="E183" s="259"/>
      <c r="F183" s="252"/>
      <c r="G183" s="252"/>
      <c r="H183" s="252"/>
      <c r="I183" s="252"/>
      <c r="J183" s="316"/>
      <c r="K183" s="316"/>
      <c r="L183" s="1317"/>
      <c r="M183" s="1132"/>
      <c r="N183" s="1132"/>
      <c r="O183" s="1132"/>
      <c r="P183" s="1132"/>
      <c r="Q183" s="1132"/>
      <c r="R183" s="1132"/>
      <c r="S183" s="1132"/>
      <c r="T183" s="252"/>
      <c r="U183" s="252"/>
      <c r="V183" s="252"/>
      <c r="W183" s="252"/>
      <c r="X183" s="252"/>
      <c r="Y183" s="252"/>
      <c r="Z183" s="252"/>
    </row>
    <row r="184" ht="15.75" customHeight="1">
      <c r="A184" s="252"/>
      <c r="B184" s="252"/>
      <c r="C184" s="252"/>
      <c r="D184" s="252"/>
      <c r="E184" s="259"/>
      <c r="F184" s="252"/>
      <c r="G184" s="252"/>
      <c r="H184" s="252"/>
      <c r="I184" s="252"/>
      <c r="J184" s="316"/>
      <c r="K184" s="316"/>
      <c r="L184" s="1317"/>
      <c r="M184" s="1132"/>
      <c r="N184" s="1132"/>
      <c r="O184" s="1132"/>
      <c r="P184" s="1132"/>
      <c r="Q184" s="1132"/>
      <c r="R184" s="1132"/>
      <c r="S184" s="1132"/>
      <c r="T184" s="252"/>
      <c r="U184" s="252"/>
      <c r="V184" s="252"/>
      <c r="W184" s="252"/>
      <c r="X184" s="252"/>
      <c r="Y184" s="252"/>
      <c r="Z184" s="252"/>
    </row>
    <row r="185" ht="15.75" customHeight="1">
      <c r="A185" s="252"/>
      <c r="B185" s="252"/>
      <c r="C185" s="252"/>
      <c r="D185" s="252"/>
      <c r="E185" s="259"/>
      <c r="F185" s="252"/>
      <c r="G185" s="252"/>
      <c r="H185" s="252"/>
      <c r="I185" s="252"/>
      <c r="J185" s="316"/>
      <c r="K185" s="316"/>
      <c r="L185" s="1317"/>
      <c r="M185" s="1132"/>
      <c r="N185" s="1132"/>
      <c r="O185" s="1132"/>
      <c r="P185" s="1132"/>
      <c r="Q185" s="1132"/>
      <c r="R185" s="1132"/>
      <c r="S185" s="1132"/>
      <c r="T185" s="252"/>
      <c r="U185" s="252"/>
      <c r="V185" s="252"/>
      <c r="W185" s="252"/>
      <c r="X185" s="252"/>
      <c r="Y185" s="252"/>
      <c r="Z185" s="252"/>
    </row>
    <row r="186" ht="15.75" customHeight="1">
      <c r="A186" s="252"/>
      <c r="B186" s="252"/>
      <c r="C186" s="252"/>
      <c r="D186" s="252"/>
      <c r="E186" s="259"/>
      <c r="F186" s="252"/>
      <c r="G186" s="252"/>
      <c r="H186" s="252"/>
      <c r="I186" s="252"/>
      <c r="J186" s="316"/>
      <c r="K186" s="316"/>
      <c r="L186" s="1317"/>
      <c r="M186" s="1132"/>
      <c r="N186" s="1132"/>
      <c r="O186" s="1132"/>
      <c r="P186" s="1132"/>
      <c r="Q186" s="1132"/>
      <c r="R186" s="1132"/>
      <c r="S186" s="1132"/>
      <c r="T186" s="252"/>
      <c r="U186" s="252"/>
      <c r="V186" s="252"/>
      <c r="W186" s="252"/>
      <c r="X186" s="252"/>
      <c r="Y186" s="252"/>
      <c r="Z186" s="252"/>
    </row>
    <row r="187" ht="15.75" customHeight="1">
      <c r="A187" s="252"/>
      <c r="B187" s="252"/>
      <c r="C187" s="252"/>
      <c r="D187" s="252"/>
      <c r="E187" s="259"/>
      <c r="F187" s="252"/>
      <c r="G187" s="252"/>
      <c r="H187" s="252"/>
      <c r="I187" s="252"/>
      <c r="J187" s="316"/>
      <c r="K187" s="316"/>
      <c r="L187" s="1317"/>
      <c r="M187" s="1132"/>
      <c r="N187" s="1132"/>
      <c r="O187" s="1132"/>
      <c r="P187" s="1132"/>
      <c r="Q187" s="1132"/>
      <c r="R187" s="1132"/>
      <c r="S187" s="1132"/>
      <c r="T187" s="252"/>
      <c r="U187" s="252"/>
      <c r="V187" s="252"/>
      <c r="W187" s="252"/>
      <c r="X187" s="252"/>
      <c r="Y187" s="252"/>
      <c r="Z187" s="252"/>
    </row>
    <row r="188" ht="15.75" customHeight="1">
      <c r="A188" s="252"/>
      <c r="B188" s="252"/>
      <c r="C188" s="252"/>
      <c r="D188" s="252"/>
      <c r="E188" s="259"/>
      <c r="F188" s="252"/>
      <c r="G188" s="252"/>
      <c r="H188" s="252"/>
      <c r="I188" s="252"/>
      <c r="J188" s="316"/>
      <c r="K188" s="316"/>
      <c r="L188" s="1317"/>
      <c r="M188" s="1132"/>
      <c r="N188" s="1132"/>
      <c r="O188" s="1132"/>
      <c r="P188" s="1132"/>
      <c r="Q188" s="1132"/>
      <c r="R188" s="1132"/>
      <c r="S188" s="1132"/>
      <c r="T188" s="252"/>
      <c r="U188" s="252"/>
      <c r="V188" s="252"/>
      <c r="W188" s="252"/>
      <c r="X188" s="252"/>
      <c r="Y188" s="252"/>
      <c r="Z188" s="252"/>
    </row>
    <row r="189" ht="15.75" customHeight="1">
      <c r="A189" s="252"/>
      <c r="B189" s="252"/>
      <c r="C189" s="252"/>
      <c r="D189" s="252"/>
      <c r="E189" s="259"/>
      <c r="F189" s="252"/>
      <c r="G189" s="252"/>
      <c r="H189" s="252"/>
      <c r="I189" s="252"/>
      <c r="J189" s="316"/>
      <c r="K189" s="316"/>
      <c r="L189" s="1317"/>
      <c r="M189" s="1132"/>
      <c r="N189" s="1132"/>
      <c r="O189" s="1132"/>
      <c r="P189" s="1132"/>
      <c r="Q189" s="1132"/>
      <c r="R189" s="1132"/>
      <c r="S189" s="1132"/>
      <c r="T189" s="252"/>
      <c r="U189" s="252"/>
      <c r="V189" s="252"/>
      <c r="W189" s="252"/>
      <c r="X189" s="252"/>
      <c r="Y189" s="252"/>
      <c r="Z189" s="252"/>
    </row>
    <row r="190" ht="15.75" customHeight="1">
      <c r="A190" s="252"/>
      <c r="B190" s="252"/>
      <c r="C190" s="252"/>
      <c r="D190" s="252"/>
      <c r="E190" s="259"/>
      <c r="F190" s="252"/>
      <c r="G190" s="252"/>
      <c r="H190" s="252"/>
      <c r="I190" s="252"/>
      <c r="J190" s="316"/>
      <c r="K190" s="316"/>
      <c r="L190" s="1317"/>
      <c r="M190" s="1132"/>
      <c r="N190" s="1132"/>
      <c r="O190" s="1132"/>
      <c r="P190" s="1132"/>
      <c r="Q190" s="1132"/>
      <c r="R190" s="1132"/>
      <c r="S190" s="1132"/>
      <c r="T190" s="252"/>
      <c r="U190" s="252"/>
      <c r="V190" s="252"/>
      <c r="W190" s="252"/>
      <c r="X190" s="252"/>
      <c r="Y190" s="252"/>
      <c r="Z190" s="252"/>
    </row>
    <row r="191" ht="15.75" customHeight="1">
      <c r="A191" s="252"/>
      <c r="B191" s="252"/>
      <c r="C191" s="252"/>
      <c r="D191" s="252"/>
      <c r="E191" s="259"/>
      <c r="F191" s="252"/>
      <c r="G191" s="252"/>
      <c r="H191" s="252"/>
      <c r="I191" s="252"/>
      <c r="J191" s="316"/>
      <c r="K191" s="316"/>
      <c r="L191" s="1317"/>
      <c r="M191" s="1132"/>
      <c r="N191" s="1132"/>
      <c r="O191" s="1132"/>
      <c r="P191" s="1132"/>
      <c r="Q191" s="1132"/>
      <c r="R191" s="1132"/>
      <c r="S191" s="1132"/>
      <c r="T191" s="252"/>
      <c r="U191" s="252"/>
      <c r="V191" s="252"/>
      <c r="W191" s="252"/>
      <c r="X191" s="252"/>
      <c r="Y191" s="252"/>
      <c r="Z191" s="252"/>
    </row>
    <row r="192" ht="15.75" customHeight="1">
      <c r="A192" s="252"/>
      <c r="B192" s="252"/>
      <c r="C192" s="252"/>
      <c r="D192" s="252"/>
      <c r="E192" s="259"/>
      <c r="F192" s="252"/>
      <c r="G192" s="252"/>
      <c r="H192" s="252"/>
      <c r="I192" s="252"/>
      <c r="J192" s="316"/>
      <c r="K192" s="316"/>
      <c r="L192" s="1317"/>
      <c r="M192" s="1132"/>
      <c r="N192" s="1132"/>
      <c r="O192" s="1132"/>
      <c r="P192" s="1132"/>
      <c r="Q192" s="1132"/>
      <c r="R192" s="1132"/>
      <c r="S192" s="1132"/>
      <c r="T192" s="252"/>
      <c r="U192" s="252"/>
      <c r="V192" s="252"/>
      <c r="W192" s="252"/>
      <c r="X192" s="252"/>
      <c r="Y192" s="252"/>
      <c r="Z192" s="252"/>
    </row>
    <row r="193" ht="15.75" customHeight="1">
      <c r="A193" s="252"/>
      <c r="B193" s="252"/>
      <c r="C193" s="252"/>
      <c r="D193" s="252"/>
      <c r="E193" s="259"/>
      <c r="F193" s="252"/>
      <c r="G193" s="252"/>
      <c r="H193" s="252"/>
      <c r="I193" s="252"/>
      <c r="J193" s="316"/>
      <c r="K193" s="316"/>
      <c r="L193" s="1317"/>
      <c r="M193" s="1132"/>
      <c r="N193" s="1132"/>
      <c r="O193" s="1132"/>
      <c r="P193" s="1132"/>
      <c r="Q193" s="1132"/>
      <c r="R193" s="1132"/>
      <c r="S193" s="1132"/>
      <c r="T193" s="252"/>
      <c r="U193" s="252"/>
      <c r="V193" s="252"/>
      <c r="W193" s="252"/>
      <c r="X193" s="252"/>
      <c r="Y193" s="252"/>
      <c r="Z193" s="252"/>
    </row>
    <row r="194" ht="15.75" customHeight="1">
      <c r="A194" s="252"/>
      <c r="B194" s="252"/>
      <c r="C194" s="252"/>
      <c r="D194" s="252"/>
      <c r="E194" s="259"/>
      <c r="F194" s="252"/>
      <c r="G194" s="252"/>
      <c r="H194" s="252"/>
      <c r="I194" s="252"/>
      <c r="J194" s="316"/>
      <c r="K194" s="316"/>
      <c r="L194" s="1317"/>
      <c r="M194" s="1132"/>
      <c r="N194" s="1132"/>
      <c r="O194" s="1132"/>
      <c r="P194" s="1132"/>
      <c r="Q194" s="1132"/>
      <c r="R194" s="1132"/>
      <c r="S194" s="1132"/>
      <c r="T194" s="252"/>
      <c r="U194" s="252"/>
      <c r="V194" s="252"/>
      <c r="W194" s="252"/>
      <c r="X194" s="252"/>
      <c r="Y194" s="252"/>
      <c r="Z194" s="252"/>
    </row>
    <row r="195" ht="15.75" customHeight="1">
      <c r="A195" s="252"/>
      <c r="B195" s="252"/>
      <c r="C195" s="252"/>
      <c r="D195" s="252"/>
      <c r="E195" s="259"/>
      <c r="F195" s="252"/>
      <c r="G195" s="252"/>
      <c r="H195" s="252"/>
      <c r="I195" s="252"/>
      <c r="J195" s="316"/>
      <c r="K195" s="316"/>
      <c r="L195" s="1317"/>
      <c r="M195" s="1132"/>
      <c r="N195" s="1132"/>
      <c r="O195" s="1132"/>
      <c r="P195" s="1132"/>
      <c r="Q195" s="1132"/>
      <c r="R195" s="1132"/>
      <c r="S195" s="1132"/>
      <c r="T195" s="252"/>
      <c r="U195" s="252"/>
      <c r="V195" s="252"/>
      <c r="W195" s="252"/>
      <c r="X195" s="252"/>
      <c r="Y195" s="252"/>
      <c r="Z195" s="252"/>
    </row>
    <row r="196" ht="15.75" customHeight="1">
      <c r="A196" s="252"/>
      <c r="B196" s="252"/>
      <c r="C196" s="252"/>
      <c r="D196" s="252"/>
      <c r="E196" s="259"/>
      <c r="F196" s="252"/>
      <c r="G196" s="252"/>
      <c r="H196" s="252"/>
      <c r="I196" s="252"/>
      <c r="J196" s="316"/>
      <c r="K196" s="316"/>
      <c r="L196" s="1317"/>
      <c r="M196" s="1132"/>
      <c r="N196" s="1132"/>
      <c r="O196" s="1132"/>
      <c r="P196" s="1132"/>
      <c r="Q196" s="1132"/>
      <c r="R196" s="1132"/>
      <c r="S196" s="1132"/>
      <c r="T196" s="252"/>
      <c r="U196" s="252"/>
      <c r="V196" s="252"/>
      <c r="W196" s="252"/>
      <c r="X196" s="252"/>
      <c r="Y196" s="252"/>
      <c r="Z196" s="252"/>
    </row>
    <row r="197" ht="15.75" customHeight="1">
      <c r="A197" s="252"/>
      <c r="B197" s="252"/>
      <c r="C197" s="252"/>
      <c r="D197" s="252"/>
      <c r="E197" s="259"/>
      <c r="F197" s="252"/>
      <c r="G197" s="252"/>
      <c r="H197" s="252"/>
      <c r="I197" s="252"/>
      <c r="J197" s="316"/>
      <c r="K197" s="316"/>
      <c r="L197" s="1317"/>
      <c r="M197" s="1132"/>
      <c r="N197" s="1132"/>
      <c r="O197" s="1132"/>
      <c r="P197" s="1132"/>
      <c r="Q197" s="1132"/>
      <c r="R197" s="1132"/>
      <c r="S197" s="1132"/>
      <c r="T197" s="252"/>
      <c r="U197" s="252"/>
      <c r="V197" s="252"/>
      <c r="W197" s="252"/>
      <c r="X197" s="252"/>
      <c r="Y197" s="252"/>
      <c r="Z197" s="252"/>
    </row>
    <row r="198" ht="15.75" customHeight="1">
      <c r="A198" s="252"/>
      <c r="B198" s="252"/>
      <c r="C198" s="252"/>
      <c r="D198" s="252"/>
      <c r="E198" s="259"/>
      <c r="F198" s="252"/>
      <c r="G198" s="252"/>
      <c r="H198" s="252"/>
      <c r="I198" s="252"/>
      <c r="J198" s="316"/>
      <c r="K198" s="316"/>
      <c r="L198" s="1317"/>
      <c r="M198" s="1132"/>
      <c r="N198" s="1132"/>
      <c r="O198" s="1132"/>
      <c r="P198" s="1132"/>
      <c r="Q198" s="1132"/>
      <c r="R198" s="1132"/>
      <c r="S198" s="1132"/>
      <c r="T198" s="252"/>
      <c r="U198" s="252"/>
      <c r="V198" s="252"/>
      <c r="W198" s="252"/>
      <c r="X198" s="252"/>
      <c r="Y198" s="252"/>
      <c r="Z198" s="252"/>
    </row>
    <row r="199" ht="15.75" customHeight="1">
      <c r="A199" s="252"/>
      <c r="B199" s="252"/>
      <c r="C199" s="252"/>
      <c r="D199" s="252"/>
      <c r="E199" s="259"/>
      <c r="F199" s="252"/>
      <c r="G199" s="252"/>
      <c r="H199" s="252"/>
      <c r="I199" s="252"/>
      <c r="J199" s="316"/>
      <c r="K199" s="316"/>
      <c r="L199" s="1317"/>
      <c r="M199" s="1132"/>
      <c r="N199" s="1132"/>
      <c r="O199" s="1132"/>
      <c r="P199" s="1132"/>
      <c r="Q199" s="1132"/>
      <c r="R199" s="1132"/>
      <c r="S199" s="1132"/>
      <c r="T199" s="252"/>
      <c r="U199" s="252"/>
      <c r="V199" s="252"/>
      <c r="W199" s="252"/>
      <c r="X199" s="252"/>
      <c r="Y199" s="252"/>
      <c r="Z199" s="252"/>
    </row>
    <row r="200" ht="15.75" customHeight="1">
      <c r="A200" s="252"/>
      <c r="B200" s="252"/>
      <c r="C200" s="252"/>
      <c r="D200" s="252"/>
      <c r="E200" s="259"/>
      <c r="F200" s="252"/>
      <c r="G200" s="252"/>
      <c r="H200" s="252"/>
      <c r="I200" s="252"/>
      <c r="J200" s="316"/>
      <c r="K200" s="316"/>
      <c r="L200" s="1317"/>
      <c r="M200" s="1132"/>
      <c r="N200" s="1132"/>
      <c r="O200" s="1132"/>
      <c r="P200" s="1132"/>
      <c r="Q200" s="1132"/>
      <c r="R200" s="1132"/>
      <c r="S200" s="1132"/>
      <c r="T200" s="252"/>
      <c r="U200" s="252"/>
      <c r="V200" s="252"/>
      <c r="W200" s="252"/>
      <c r="X200" s="252"/>
      <c r="Y200" s="252"/>
      <c r="Z200" s="252"/>
    </row>
    <row r="201" ht="15.75" customHeight="1">
      <c r="A201" s="252"/>
      <c r="B201" s="252"/>
      <c r="C201" s="252"/>
      <c r="D201" s="252"/>
      <c r="E201" s="259"/>
      <c r="F201" s="252"/>
      <c r="G201" s="252"/>
      <c r="H201" s="252"/>
      <c r="I201" s="252"/>
      <c r="J201" s="316"/>
      <c r="K201" s="316"/>
      <c r="L201" s="1317"/>
      <c r="M201" s="1132"/>
      <c r="N201" s="1132"/>
      <c r="O201" s="1132"/>
      <c r="P201" s="1132"/>
      <c r="Q201" s="1132"/>
      <c r="R201" s="1132"/>
      <c r="S201" s="1132"/>
      <c r="T201" s="252"/>
      <c r="U201" s="252"/>
      <c r="V201" s="252"/>
      <c r="W201" s="252"/>
      <c r="X201" s="252"/>
      <c r="Y201" s="252"/>
      <c r="Z201" s="252"/>
    </row>
    <row r="202" ht="15.75" customHeight="1">
      <c r="A202" s="252"/>
      <c r="B202" s="252"/>
      <c r="C202" s="252"/>
      <c r="D202" s="252"/>
      <c r="E202" s="259"/>
      <c r="F202" s="252"/>
      <c r="G202" s="252"/>
      <c r="H202" s="252"/>
      <c r="I202" s="252"/>
      <c r="J202" s="316"/>
      <c r="K202" s="316"/>
      <c r="L202" s="1317"/>
      <c r="M202" s="1132"/>
      <c r="N202" s="1132"/>
      <c r="O202" s="1132"/>
      <c r="P202" s="1132"/>
      <c r="Q202" s="1132"/>
      <c r="R202" s="1132"/>
      <c r="S202" s="1132"/>
      <c r="T202" s="252"/>
      <c r="U202" s="252"/>
      <c r="V202" s="252"/>
      <c r="W202" s="252"/>
      <c r="X202" s="252"/>
      <c r="Y202" s="252"/>
      <c r="Z202" s="252"/>
    </row>
    <row r="203" ht="15.75" customHeight="1">
      <c r="A203" s="252"/>
      <c r="B203" s="252"/>
      <c r="C203" s="252"/>
      <c r="D203" s="252"/>
      <c r="E203" s="259"/>
      <c r="F203" s="252"/>
      <c r="G203" s="252"/>
      <c r="H203" s="252"/>
      <c r="I203" s="252"/>
      <c r="J203" s="316"/>
      <c r="K203" s="316"/>
      <c r="L203" s="1317"/>
      <c r="M203" s="1132"/>
      <c r="N203" s="1132"/>
      <c r="O203" s="1132"/>
      <c r="P203" s="1132"/>
      <c r="Q203" s="1132"/>
      <c r="R203" s="1132"/>
      <c r="S203" s="1132"/>
      <c r="T203" s="252"/>
      <c r="U203" s="252"/>
      <c r="V203" s="252"/>
      <c r="W203" s="252"/>
      <c r="X203" s="252"/>
      <c r="Y203" s="252"/>
      <c r="Z203" s="252"/>
    </row>
    <row r="204" ht="15.75" customHeight="1">
      <c r="A204" s="252"/>
      <c r="B204" s="252"/>
      <c r="C204" s="252"/>
      <c r="D204" s="252"/>
      <c r="E204" s="259"/>
      <c r="F204" s="252"/>
      <c r="G204" s="252"/>
      <c r="H204" s="252"/>
      <c r="I204" s="252"/>
      <c r="J204" s="316"/>
      <c r="K204" s="316"/>
      <c r="L204" s="1317"/>
      <c r="M204" s="1132"/>
      <c r="N204" s="1132"/>
      <c r="O204" s="1132"/>
      <c r="P204" s="1132"/>
      <c r="Q204" s="1132"/>
      <c r="R204" s="1132"/>
      <c r="S204" s="1132"/>
      <c r="T204" s="252"/>
      <c r="U204" s="252"/>
      <c r="V204" s="252"/>
      <c r="W204" s="252"/>
      <c r="X204" s="252"/>
      <c r="Y204" s="252"/>
      <c r="Z204" s="252"/>
    </row>
    <row r="205" ht="15.75" customHeight="1">
      <c r="A205" s="252"/>
      <c r="B205" s="252"/>
      <c r="C205" s="252"/>
      <c r="D205" s="252"/>
      <c r="E205" s="259"/>
      <c r="F205" s="252"/>
      <c r="G205" s="252"/>
      <c r="H205" s="252"/>
      <c r="I205" s="252"/>
      <c r="J205" s="316"/>
      <c r="K205" s="316"/>
      <c r="L205" s="1317"/>
      <c r="M205" s="1132"/>
      <c r="N205" s="1132"/>
      <c r="O205" s="1132"/>
      <c r="P205" s="1132"/>
      <c r="Q205" s="1132"/>
      <c r="R205" s="1132"/>
      <c r="S205" s="1132"/>
      <c r="T205" s="252"/>
      <c r="U205" s="252"/>
      <c r="V205" s="252"/>
      <c r="W205" s="252"/>
      <c r="X205" s="252"/>
      <c r="Y205" s="252"/>
      <c r="Z205" s="252"/>
    </row>
    <row r="206" ht="15.75" customHeight="1">
      <c r="A206" s="252"/>
      <c r="B206" s="252"/>
      <c r="C206" s="252"/>
      <c r="D206" s="252"/>
      <c r="E206" s="259"/>
      <c r="F206" s="252"/>
      <c r="G206" s="252"/>
      <c r="H206" s="252"/>
      <c r="I206" s="252"/>
      <c r="J206" s="316"/>
      <c r="K206" s="316"/>
      <c r="L206" s="1317"/>
      <c r="M206" s="1132"/>
      <c r="N206" s="1132"/>
      <c r="O206" s="1132"/>
      <c r="P206" s="1132"/>
      <c r="Q206" s="1132"/>
      <c r="R206" s="1132"/>
      <c r="S206" s="1132"/>
      <c r="T206" s="252"/>
      <c r="U206" s="252"/>
      <c r="V206" s="252"/>
      <c r="W206" s="252"/>
      <c r="X206" s="252"/>
      <c r="Y206" s="252"/>
      <c r="Z206" s="252"/>
    </row>
    <row r="207" ht="15.75" customHeight="1">
      <c r="A207" s="252"/>
      <c r="B207" s="252"/>
      <c r="C207" s="252"/>
      <c r="D207" s="252"/>
      <c r="E207" s="259"/>
      <c r="F207" s="252"/>
      <c r="G207" s="252"/>
      <c r="H207" s="252"/>
      <c r="I207" s="252"/>
      <c r="J207" s="316"/>
      <c r="K207" s="316"/>
      <c r="L207" s="1317"/>
      <c r="M207" s="1132"/>
      <c r="N207" s="1132"/>
      <c r="O207" s="1132"/>
      <c r="P207" s="1132"/>
      <c r="Q207" s="1132"/>
      <c r="R207" s="1132"/>
      <c r="S207" s="1132"/>
      <c r="T207" s="252"/>
      <c r="U207" s="252"/>
      <c r="V207" s="252"/>
      <c r="W207" s="252"/>
      <c r="X207" s="252"/>
      <c r="Y207" s="252"/>
      <c r="Z207" s="252"/>
    </row>
    <row r="208" ht="15.75" customHeight="1">
      <c r="A208" s="252"/>
      <c r="B208" s="252"/>
      <c r="C208" s="252"/>
      <c r="D208" s="252"/>
      <c r="E208" s="259"/>
      <c r="F208" s="252"/>
      <c r="G208" s="252"/>
      <c r="H208" s="252"/>
      <c r="I208" s="252"/>
      <c r="J208" s="316"/>
      <c r="K208" s="316"/>
      <c r="L208" s="1317"/>
      <c r="M208" s="1132"/>
      <c r="N208" s="1132"/>
      <c r="O208" s="1132"/>
      <c r="P208" s="1132"/>
      <c r="Q208" s="1132"/>
      <c r="R208" s="1132"/>
      <c r="S208" s="1132"/>
      <c r="T208" s="252"/>
      <c r="U208" s="252"/>
      <c r="V208" s="252"/>
      <c r="W208" s="252"/>
      <c r="X208" s="252"/>
      <c r="Y208" s="252"/>
      <c r="Z208" s="252"/>
    </row>
    <row r="209" ht="15.75" customHeight="1">
      <c r="A209" s="252"/>
      <c r="B209" s="252"/>
      <c r="C209" s="252"/>
      <c r="D209" s="252"/>
      <c r="E209" s="259"/>
      <c r="F209" s="252"/>
      <c r="G209" s="252"/>
      <c r="H209" s="252"/>
      <c r="I209" s="252"/>
      <c r="J209" s="316"/>
      <c r="K209" s="316"/>
      <c r="L209" s="1317"/>
      <c r="M209" s="1132"/>
      <c r="N209" s="1132"/>
      <c r="O209" s="1132"/>
      <c r="P209" s="1132"/>
      <c r="Q209" s="1132"/>
      <c r="R209" s="1132"/>
      <c r="S209" s="1132"/>
      <c r="T209" s="252"/>
      <c r="U209" s="252"/>
      <c r="V209" s="252"/>
      <c r="W209" s="252"/>
      <c r="X209" s="252"/>
      <c r="Y209" s="252"/>
      <c r="Z209" s="252"/>
    </row>
    <row r="210" ht="15.75" customHeight="1">
      <c r="A210" s="252"/>
      <c r="B210" s="252"/>
      <c r="C210" s="252"/>
      <c r="D210" s="252"/>
      <c r="E210" s="259"/>
      <c r="F210" s="252"/>
      <c r="G210" s="252"/>
      <c r="H210" s="252"/>
      <c r="I210" s="252"/>
      <c r="J210" s="316"/>
      <c r="K210" s="316"/>
      <c r="L210" s="1317"/>
      <c r="M210" s="1132"/>
      <c r="N210" s="1132"/>
      <c r="O210" s="1132"/>
      <c r="P210" s="1132"/>
      <c r="Q210" s="1132"/>
      <c r="R210" s="1132"/>
      <c r="S210" s="1132"/>
      <c r="T210" s="252"/>
      <c r="U210" s="252"/>
      <c r="V210" s="252"/>
      <c r="W210" s="252"/>
      <c r="X210" s="252"/>
      <c r="Y210" s="252"/>
      <c r="Z210" s="252"/>
    </row>
    <row r="211" ht="15.75" customHeight="1">
      <c r="A211" s="252"/>
      <c r="B211" s="252"/>
      <c r="C211" s="252"/>
      <c r="D211" s="252"/>
      <c r="E211" s="259"/>
      <c r="F211" s="252"/>
      <c r="G211" s="252"/>
      <c r="H211" s="252"/>
      <c r="I211" s="252"/>
      <c r="J211" s="316"/>
      <c r="K211" s="316"/>
      <c r="L211" s="1317"/>
      <c r="M211" s="1132"/>
      <c r="N211" s="1132"/>
      <c r="O211" s="1132"/>
      <c r="P211" s="1132"/>
      <c r="Q211" s="1132"/>
      <c r="R211" s="1132"/>
      <c r="S211" s="1132"/>
      <c r="T211" s="252"/>
      <c r="U211" s="252"/>
      <c r="V211" s="252"/>
      <c r="W211" s="252"/>
      <c r="X211" s="252"/>
      <c r="Y211" s="252"/>
      <c r="Z211" s="252"/>
    </row>
    <row r="212" ht="15.75" customHeight="1">
      <c r="A212" s="252"/>
      <c r="B212" s="252"/>
      <c r="C212" s="252"/>
      <c r="D212" s="252"/>
      <c r="E212" s="259"/>
      <c r="F212" s="252"/>
      <c r="G212" s="252"/>
      <c r="H212" s="252"/>
      <c r="I212" s="252"/>
      <c r="J212" s="316"/>
      <c r="K212" s="316"/>
      <c r="L212" s="1317"/>
      <c r="M212" s="1132"/>
      <c r="N212" s="1132"/>
      <c r="O212" s="1132"/>
      <c r="P212" s="1132"/>
      <c r="Q212" s="1132"/>
      <c r="R212" s="1132"/>
      <c r="S212" s="1132"/>
      <c r="T212" s="252"/>
      <c r="U212" s="252"/>
      <c r="V212" s="252"/>
      <c r="W212" s="252"/>
      <c r="X212" s="252"/>
      <c r="Y212" s="252"/>
      <c r="Z212" s="252"/>
    </row>
    <row r="213" ht="15.75" customHeight="1">
      <c r="A213" s="252"/>
      <c r="B213" s="252"/>
      <c r="C213" s="252"/>
      <c r="D213" s="252"/>
      <c r="E213" s="259"/>
      <c r="F213" s="252"/>
      <c r="G213" s="252"/>
      <c r="H213" s="252"/>
      <c r="I213" s="252"/>
      <c r="J213" s="316"/>
      <c r="K213" s="316"/>
      <c r="L213" s="1317"/>
      <c r="M213" s="1132"/>
      <c r="N213" s="1132"/>
      <c r="O213" s="1132"/>
      <c r="P213" s="1132"/>
      <c r="Q213" s="1132"/>
      <c r="R213" s="1132"/>
      <c r="S213" s="1132"/>
      <c r="T213" s="252"/>
      <c r="U213" s="252"/>
      <c r="V213" s="252"/>
      <c r="W213" s="252"/>
      <c r="X213" s="252"/>
      <c r="Y213" s="252"/>
      <c r="Z213" s="252"/>
    </row>
    <row r="214" ht="15.75" customHeight="1">
      <c r="A214" s="252"/>
      <c r="B214" s="252"/>
      <c r="C214" s="252"/>
      <c r="D214" s="252"/>
      <c r="E214" s="259"/>
      <c r="F214" s="252"/>
      <c r="G214" s="252"/>
      <c r="H214" s="252"/>
      <c r="I214" s="252"/>
      <c r="J214" s="316"/>
      <c r="K214" s="316"/>
      <c r="L214" s="1317"/>
      <c r="M214" s="1132"/>
      <c r="N214" s="1132"/>
      <c r="O214" s="1132"/>
      <c r="P214" s="1132"/>
      <c r="Q214" s="1132"/>
      <c r="R214" s="1132"/>
      <c r="S214" s="1132"/>
      <c r="T214" s="252"/>
      <c r="U214" s="252"/>
      <c r="V214" s="252"/>
      <c r="W214" s="252"/>
      <c r="X214" s="252"/>
      <c r="Y214" s="252"/>
      <c r="Z214" s="252"/>
    </row>
    <row r="215" ht="15.75" customHeight="1">
      <c r="A215" s="252"/>
      <c r="B215" s="252"/>
      <c r="C215" s="252"/>
      <c r="D215" s="252"/>
      <c r="E215" s="259"/>
      <c r="F215" s="252"/>
      <c r="G215" s="252"/>
      <c r="H215" s="252"/>
      <c r="I215" s="252"/>
      <c r="J215" s="316"/>
      <c r="K215" s="316"/>
      <c r="L215" s="1317"/>
      <c r="M215" s="1132"/>
      <c r="N215" s="1132"/>
      <c r="O215" s="1132"/>
      <c r="P215" s="1132"/>
      <c r="Q215" s="1132"/>
      <c r="R215" s="1132"/>
      <c r="S215" s="1132"/>
      <c r="T215" s="252"/>
      <c r="U215" s="252"/>
      <c r="V215" s="252"/>
      <c r="W215" s="252"/>
      <c r="X215" s="252"/>
      <c r="Y215" s="252"/>
      <c r="Z215" s="252"/>
    </row>
    <row r="216" ht="15.75" customHeight="1">
      <c r="A216" s="252"/>
      <c r="B216" s="252"/>
      <c r="C216" s="252"/>
      <c r="D216" s="252"/>
      <c r="E216" s="259"/>
      <c r="F216" s="252"/>
      <c r="G216" s="252"/>
      <c r="H216" s="252"/>
      <c r="I216" s="252"/>
      <c r="J216" s="316"/>
      <c r="K216" s="316"/>
      <c r="L216" s="1317"/>
      <c r="M216" s="1132"/>
      <c r="N216" s="1132"/>
      <c r="O216" s="1132"/>
      <c r="P216" s="1132"/>
      <c r="Q216" s="1132"/>
      <c r="R216" s="1132"/>
      <c r="S216" s="1132"/>
      <c r="T216" s="252"/>
      <c r="U216" s="252"/>
      <c r="V216" s="252"/>
      <c r="W216" s="252"/>
      <c r="X216" s="252"/>
      <c r="Y216" s="252"/>
      <c r="Z216" s="252"/>
    </row>
    <row r="217" ht="15.75" customHeight="1">
      <c r="A217" s="252"/>
      <c r="B217" s="252"/>
      <c r="C217" s="252"/>
      <c r="D217" s="252"/>
      <c r="E217" s="259"/>
      <c r="F217" s="252"/>
      <c r="G217" s="252"/>
      <c r="H217" s="252"/>
      <c r="I217" s="252"/>
      <c r="J217" s="316"/>
      <c r="K217" s="316"/>
      <c r="L217" s="1317"/>
      <c r="M217" s="1132"/>
      <c r="N217" s="1132"/>
      <c r="O217" s="1132"/>
      <c r="P217" s="1132"/>
      <c r="Q217" s="1132"/>
      <c r="R217" s="1132"/>
      <c r="S217" s="1132"/>
      <c r="T217" s="252"/>
      <c r="U217" s="252"/>
      <c r="V217" s="252"/>
      <c r="W217" s="252"/>
      <c r="X217" s="252"/>
      <c r="Y217" s="252"/>
      <c r="Z217" s="252"/>
    </row>
    <row r="218" ht="15.75" customHeight="1">
      <c r="A218" s="252"/>
      <c r="B218" s="252"/>
      <c r="C218" s="252"/>
      <c r="D218" s="252"/>
      <c r="E218" s="259"/>
      <c r="F218" s="252"/>
      <c r="G218" s="252"/>
      <c r="H218" s="252"/>
      <c r="I218" s="252"/>
      <c r="J218" s="316"/>
      <c r="K218" s="316"/>
      <c r="L218" s="1317"/>
      <c r="M218" s="1132"/>
      <c r="N218" s="1132"/>
      <c r="O218" s="1132"/>
      <c r="P218" s="1132"/>
      <c r="Q218" s="1132"/>
      <c r="R218" s="1132"/>
      <c r="S218" s="1132"/>
      <c r="T218" s="252"/>
      <c r="U218" s="252"/>
      <c r="V218" s="252"/>
      <c r="W218" s="252"/>
      <c r="X218" s="252"/>
      <c r="Y218" s="252"/>
      <c r="Z218" s="252"/>
    </row>
    <row r="219" ht="15.75" customHeight="1">
      <c r="A219" s="252"/>
      <c r="B219" s="252"/>
      <c r="C219" s="252"/>
      <c r="D219" s="252"/>
      <c r="E219" s="259"/>
      <c r="F219" s="252"/>
      <c r="G219" s="252"/>
      <c r="H219" s="252"/>
      <c r="I219" s="252"/>
      <c r="J219" s="316"/>
      <c r="K219" s="316"/>
      <c r="L219" s="1317"/>
      <c r="M219" s="1132"/>
      <c r="N219" s="1132"/>
      <c r="O219" s="1132"/>
      <c r="P219" s="1132"/>
      <c r="Q219" s="1132"/>
      <c r="R219" s="1132"/>
      <c r="S219" s="1132"/>
      <c r="T219" s="252"/>
      <c r="U219" s="252"/>
      <c r="V219" s="252"/>
      <c r="W219" s="252"/>
      <c r="X219" s="252"/>
      <c r="Y219" s="252"/>
      <c r="Z219" s="252"/>
    </row>
    <row r="220" ht="15.75" customHeight="1">
      <c r="A220" s="252"/>
      <c r="B220" s="252"/>
      <c r="C220" s="252"/>
      <c r="D220" s="252"/>
      <c r="E220" s="259"/>
      <c r="F220" s="252"/>
      <c r="G220" s="252"/>
      <c r="H220" s="252"/>
      <c r="I220" s="252"/>
      <c r="J220" s="316"/>
      <c r="K220" s="316"/>
      <c r="L220" s="1317"/>
      <c r="M220" s="1132"/>
      <c r="N220" s="1132"/>
      <c r="O220" s="1132"/>
      <c r="P220" s="1132"/>
      <c r="Q220" s="1132"/>
      <c r="R220" s="1132"/>
      <c r="S220" s="1132"/>
      <c r="T220" s="252"/>
      <c r="U220" s="252"/>
      <c r="V220" s="252"/>
      <c r="W220" s="252"/>
      <c r="X220" s="252"/>
      <c r="Y220" s="252"/>
      <c r="Z220" s="252"/>
    </row>
    <row r="221" ht="15.75" customHeight="1">
      <c r="A221" s="252"/>
      <c r="B221" s="252"/>
      <c r="C221" s="252"/>
      <c r="D221" s="252"/>
      <c r="E221" s="259"/>
      <c r="F221" s="252"/>
      <c r="G221" s="252"/>
      <c r="H221" s="252"/>
      <c r="I221" s="252"/>
      <c r="J221" s="316"/>
      <c r="K221" s="316"/>
      <c r="L221" s="1317"/>
      <c r="M221" s="1132"/>
      <c r="N221" s="1132"/>
      <c r="O221" s="1132"/>
      <c r="P221" s="1132"/>
      <c r="Q221" s="1132"/>
      <c r="R221" s="1132"/>
      <c r="S221" s="1132"/>
      <c r="T221" s="252"/>
      <c r="U221" s="252"/>
      <c r="V221" s="252"/>
      <c r="W221" s="252"/>
      <c r="X221" s="252"/>
      <c r="Y221" s="252"/>
      <c r="Z221" s="252"/>
    </row>
    <row r="222" ht="15.75" customHeight="1">
      <c r="A222" s="252"/>
      <c r="B222" s="252"/>
      <c r="C222" s="252"/>
      <c r="D222" s="252"/>
      <c r="E222" s="259"/>
      <c r="F222" s="252"/>
      <c r="G222" s="252"/>
      <c r="H222" s="252"/>
      <c r="I222" s="252"/>
      <c r="J222" s="316"/>
      <c r="K222" s="316"/>
      <c r="L222" s="1317"/>
      <c r="M222" s="1132"/>
      <c r="N222" s="1132"/>
      <c r="O222" s="1132"/>
      <c r="P222" s="1132"/>
      <c r="Q222" s="1132"/>
      <c r="R222" s="1132"/>
      <c r="S222" s="1132"/>
      <c r="T222" s="252"/>
      <c r="U222" s="252"/>
      <c r="V222" s="252"/>
      <c r="W222" s="252"/>
      <c r="X222" s="252"/>
      <c r="Y222" s="252"/>
      <c r="Z222" s="252"/>
    </row>
    <row r="223" ht="15.75" customHeight="1">
      <c r="A223" s="252"/>
      <c r="B223" s="252"/>
      <c r="C223" s="252"/>
      <c r="D223" s="252"/>
      <c r="E223" s="259"/>
      <c r="F223" s="252"/>
      <c r="G223" s="252"/>
      <c r="H223" s="252"/>
      <c r="I223" s="252"/>
      <c r="J223" s="316"/>
      <c r="K223" s="316"/>
      <c r="L223" s="1317"/>
      <c r="M223" s="1132"/>
      <c r="N223" s="1132"/>
      <c r="O223" s="1132"/>
      <c r="P223" s="1132"/>
      <c r="Q223" s="1132"/>
      <c r="R223" s="1132"/>
      <c r="S223" s="1132"/>
      <c r="T223" s="252"/>
      <c r="U223" s="252"/>
      <c r="V223" s="252"/>
      <c r="W223" s="252"/>
      <c r="X223" s="252"/>
      <c r="Y223" s="252"/>
      <c r="Z223" s="252"/>
    </row>
    <row r="224" ht="15.75" customHeight="1">
      <c r="A224" s="252"/>
      <c r="B224" s="252"/>
      <c r="C224" s="252"/>
      <c r="D224" s="252"/>
      <c r="E224" s="259"/>
      <c r="F224" s="252"/>
      <c r="G224" s="252"/>
      <c r="H224" s="252"/>
      <c r="I224" s="252"/>
      <c r="J224" s="316"/>
      <c r="K224" s="316"/>
      <c r="L224" s="1317"/>
      <c r="M224" s="1132"/>
      <c r="N224" s="1132"/>
      <c r="O224" s="1132"/>
      <c r="P224" s="1132"/>
      <c r="Q224" s="1132"/>
      <c r="R224" s="1132"/>
      <c r="S224" s="1132"/>
      <c r="T224" s="252"/>
      <c r="U224" s="252"/>
      <c r="V224" s="252"/>
      <c r="W224" s="252"/>
      <c r="X224" s="252"/>
      <c r="Y224" s="252"/>
      <c r="Z224" s="252"/>
    </row>
    <row r="225" ht="15.75" customHeight="1">
      <c r="A225" s="252"/>
      <c r="B225" s="252"/>
      <c r="C225" s="252"/>
      <c r="D225" s="252"/>
      <c r="E225" s="259"/>
      <c r="F225" s="252"/>
      <c r="G225" s="252"/>
      <c r="H225" s="252"/>
      <c r="I225" s="252"/>
      <c r="J225" s="316"/>
      <c r="K225" s="316"/>
      <c r="L225" s="1317"/>
      <c r="M225" s="1132"/>
      <c r="N225" s="1132"/>
      <c r="O225" s="1132"/>
      <c r="P225" s="1132"/>
      <c r="Q225" s="1132"/>
      <c r="R225" s="1132"/>
      <c r="S225" s="1132"/>
      <c r="T225" s="252"/>
      <c r="U225" s="252"/>
      <c r="V225" s="252"/>
      <c r="W225" s="252"/>
      <c r="X225" s="252"/>
      <c r="Y225" s="252"/>
      <c r="Z225" s="252"/>
    </row>
    <row r="226" ht="15.75" customHeight="1">
      <c r="A226" s="252"/>
      <c r="B226" s="252"/>
      <c r="C226" s="252"/>
      <c r="D226" s="252"/>
      <c r="E226" s="259"/>
      <c r="F226" s="252"/>
      <c r="G226" s="252"/>
      <c r="H226" s="252"/>
      <c r="I226" s="252"/>
      <c r="J226" s="316"/>
      <c r="K226" s="316"/>
      <c r="L226" s="1317"/>
      <c r="M226" s="1132"/>
      <c r="N226" s="1132"/>
      <c r="O226" s="1132"/>
      <c r="P226" s="1132"/>
      <c r="Q226" s="1132"/>
      <c r="R226" s="1132"/>
      <c r="S226" s="1132"/>
      <c r="T226" s="252"/>
      <c r="U226" s="252"/>
      <c r="V226" s="252"/>
      <c r="W226" s="252"/>
      <c r="X226" s="252"/>
      <c r="Y226" s="252"/>
      <c r="Z226" s="252"/>
    </row>
    <row r="227" ht="15.75" customHeight="1">
      <c r="A227" s="252"/>
      <c r="B227" s="252"/>
      <c r="C227" s="252"/>
      <c r="D227" s="252"/>
      <c r="E227" s="259"/>
      <c r="F227" s="252"/>
      <c r="G227" s="252"/>
      <c r="H227" s="252"/>
      <c r="I227" s="252"/>
      <c r="J227" s="316"/>
      <c r="K227" s="316"/>
      <c r="L227" s="1317"/>
      <c r="M227" s="1132"/>
      <c r="N227" s="1132"/>
      <c r="O227" s="1132"/>
      <c r="P227" s="1132"/>
      <c r="Q227" s="1132"/>
      <c r="R227" s="1132"/>
      <c r="S227" s="1132"/>
      <c r="T227" s="252"/>
      <c r="U227" s="252"/>
      <c r="V227" s="252"/>
      <c r="W227" s="252"/>
      <c r="X227" s="252"/>
      <c r="Y227" s="252"/>
      <c r="Z227" s="252"/>
    </row>
    <row r="228" ht="15.75" customHeight="1">
      <c r="A228" s="252"/>
      <c r="B228" s="252"/>
      <c r="C228" s="252"/>
      <c r="D228" s="252"/>
      <c r="E228" s="259"/>
      <c r="F228" s="252"/>
      <c r="G228" s="252"/>
      <c r="H228" s="252"/>
      <c r="I228" s="252"/>
      <c r="J228" s="316"/>
      <c r="K228" s="316"/>
      <c r="L228" s="1317"/>
      <c r="M228" s="1132"/>
      <c r="N228" s="1132"/>
      <c r="O228" s="1132"/>
      <c r="P228" s="1132"/>
      <c r="Q228" s="1132"/>
      <c r="R228" s="1132"/>
      <c r="S228" s="1132"/>
      <c r="T228" s="252"/>
      <c r="U228" s="252"/>
      <c r="V228" s="252"/>
      <c r="W228" s="252"/>
      <c r="X228" s="252"/>
      <c r="Y228" s="252"/>
      <c r="Z228" s="252"/>
    </row>
    <row r="229" ht="15.75" customHeight="1">
      <c r="A229" s="252"/>
      <c r="B229" s="252"/>
      <c r="C229" s="252"/>
      <c r="D229" s="252"/>
      <c r="E229" s="259"/>
      <c r="F229" s="252"/>
      <c r="G229" s="252"/>
      <c r="H229" s="252"/>
      <c r="I229" s="252"/>
      <c r="J229" s="316"/>
      <c r="K229" s="316"/>
      <c r="L229" s="1317"/>
      <c r="M229" s="1132"/>
      <c r="N229" s="1132"/>
      <c r="O229" s="1132"/>
      <c r="P229" s="1132"/>
      <c r="Q229" s="1132"/>
      <c r="R229" s="1132"/>
      <c r="S229" s="1132"/>
      <c r="T229" s="252"/>
      <c r="U229" s="252"/>
      <c r="V229" s="252"/>
      <c r="W229" s="252"/>
      <c r="X229" s="252"/>
      <c r="Y229" s="252"/>
      <c r="Z229" s="252"/>
    </row>
    <row r="230" ht="15.75" customHeight="1">
      <c r="A230" s="252"/>
      <c r="B230" s="252"/>
      <c r="C230" s="252"/>
      <c r="D230" s="252"/>
      <c r="E230" s="259"/>
      <c r="F230" s="252"/>
      <c r="G230" s="252"/>
      <c r="H230" s="252"/>
      <c r="I230" s="252"/>
      <c r="J230" s="316"/>
      <c r="K230" s="316"/>
      <c r="L230" s="1317"/>
      <c r="M230" s="1132"/>
      <c r="N230" s="1132"/>
      <c r="O230" s="1132"/>
      <c r="P230" s="1132"/>
      <c r="Q230" s="1132"/>
      <c r="R230" s="1132"/>
      <c r="S230" s="1132"/>
      <c r="T230" s="252"/>
      <c r="U230" s="252"/>
      <c r="V230" s="252"/>
      <c r="W230" s="252"/>
      <c r="X230" s="252"/>
      <c r="Y230" s="252"/>
      <c r="Z230" s="252"/>
    </row>
    <row r="231" ht="15.75" customHeight="1">
      <c r="A231" s="252"/>
      <c r="B231" s="252"/>
      <c r="C231" s="252"/>
      <c r="D231" s="252"/>
      <c r="E231" s="259"/>
      <c r="F231" s="252"/>
      <c r="G231" s="252"/>
      <c r="H231" s="252"/>
      <c r="I231" s="252"/>
      <c r="J231" s="316"/>
      <c r="K231" s="316"/>
      <c r="L231" s="1317"/>
      <c r="M231" s="1132"/>
      <c r="N231" s="1132"/>
      <c r="O231" s="1132"/>
      <c r="P231" s="1132"/>
      <c r="Q231" s="1132"/>
      <c r="R231" s="1132"/>
      <c r="S231" s="1132"/>
      <c r="T231" s="252"/>
      <c r="U231" s="252"/>
      <c r="V231" s="252"/>
      <c r="W231" s="252"/>
      <c r="X231" s="252"/>
      <c r="Y231" s="252"/>
      <c r="Z231" s="252"/>
    </row>
    <row r="232" ht="15.75" customHeight="1">
      <c r="A232" s="252"/>
      <c r="B232" s="252"/>
      <c r="C232" s="252"/>
      <c r="D232" s="252"/>
      <c r="E232" s="259"/>
      <c r="F232" s="252"/>
      <c r="G232" s="252"/>
      <c r="H232" s="252"/>
      <c r="I232" s="252"/>
      <c r="J232" s="316"/>
      <c r="K232" s="316"/>
      <c r="L232" s="1317"/>
      <c r="M232" s="1132"/>
      <c r="N232" s="1132"/>
      <c r="O232" s="1132"/>
      <c r="P232" s="1132"/>
      <c r="Q232" s="1132"/>
      <c r="R232" s="1132"/>
      <c r="S232" s="1132"/>
      <c r="T232" s="252"/>
      <c r="U232" s="252"/>
      <c r="V232" s="252"/>
      <c r="W232" s="252"/>
      <c r="X232" s="252"/>
      <c r="Y232" s="252"/>
      <c r="Z232" s="252"/>
    </row>
    <row r="233" ht="15.75" customHeight="1">
      <c r="A233" s="252"/>
      <c r="B233" s="252"/>
      <c r="C233" s="252"/>
      <c r="D233" s="252"/>
      <c r="E233" s="259"/>
      <c r="F233" s="252"/>
      <c r="G233" s="252"/>
      <c r="H233" s="252"/>
      <c r="I233" s="252"/>
      <c r="J233" s="316"/>
      <c r="K233" s="316"/>
      <c r="L233" s="1317"/>
      <c r="M233" s="1132"/>
      <c r="N233" s="1132"/>
      <c r="O233" s="1132"/>
      <c r="P233" s="1132"/>
      <c r="Q233" s="1132"/>
      <c r="R233" s="1132"/>
      <c r="S233" s="1132"/>
      <c r="T233" s="252"/>
      <c r="U233" s="252"/>
      <c r="V233" s="252"/>
      <c r="W233" s="252"/>
      <c r="X233" s="252"/>
      <c r="Y233" s="252"/>
      <c r="Z233" s="252"/>
    </row>
    <row r="234" ht="15.75" customHeight="1">
      <c r="A234" s="252"/>
      <c r="B234" s="252"/>
      <c r="C234" s="252"/>
      <c r="D234" s="252"/>
      <c r="E234" s="259"/>
      <c r="F234" s="252"/>
      <c r="G234" s="252"/>
      <c r="H234" s="252"/>
      <c r="I234" s="252"/>
      <c r="J234" s="316"/>
      <c r="K234" s="316"/>
      <c r="L234" s="1317"/>
      <c r="M234" s="1132"/>
      <c r="N234" s="1132"/>
      <c r="O234" s="1132"/>
      <c r="P234" s="1132"/>
      <c r="Q234" s="1132"/>
      <c r="R234" s="1132"/>
      <c r="S234" s="1132"/>
      <c r="T234" s="252"/>
      <c r="U234" s="252"/>
      <c r="V234" s="252"/>
      <c r="W234" s="252"/>
      <c r="X234" s="252"/>
      <c r="Y234" s="252"/>
      <c r="Z234" s="252"/>
    </row>
    <row r="235" ht="15.75" customHeight="1">
      <c r="A235" s="252"/>
      <c r="B235" s="252"/>
      <c r="C235" s="252"/>
      <c r="D235" s="252"/>
      <c r="E235" s="259"/>
      <c r="F235" s="252"/>
      <c r="G235" s="252"/>
      <c r="H235" s="252"/>
      <c r="I235" s="252"/>
      <c r="J235" s="316"/>
      <c r="K235" s="316"/>
      <c r="L235" s="1317"/>
      <c r="M235" s="1132"/>
      <c r="N235" s="1132"/>
      <c r="O235" s="1132"/>
      <c r="P235" s="1132"/>
      <c r="Q235" s="1132"/>
      <c r="R235" s="1132"/>
      <c r="S235" s="1132"/>
      <c r="T235" s="252"/>
      <c r="U235" s="252"/>
      <c r="V235" s="252"/>
      <c r="W235" s="252"/>
      <c r="X235" s="252"/>
      <c r="Y235" s="252"/>
      <c r="Z235" s="252"/>
    </row>
    <row r="236" ht="15.75" customHeight="1">
      <c r="A236" s="252"/>
      <c r="B236" s="252"/>
      <c r="C236" s="252"/>
      <c r="D236" s="252"/>
      <c r="E236" s="259"/>
      <c r="F236" s="252"/>
      <c r="G236" s="252"/>
      <c r="H236" s="252"/>
      <c r="I236" s="252"/>
      <c r="J236" s="316"/>
      <c r="K236" s="316"/>
      <c r="L236" s="1317"/>
      <c r="M236" s="1132"/>
      <c r="N236" s="1132"/>
      <c r="O236" s="1132"/>
      <c r="P236" s="1132"/>
      <c r="Q236" s="1132"/>
      <c r="R236" s="1132"/>
      <c r="S236" s="1132"/>
      <c r="T236" s="252"/>
      <c r="U236" s="252"/>
      <c r="V236" s="252"/>
      <c r="W236" s="252"/>
      <c r="X236" s="252"/>
      <c r="Y236" s="252"/>
      <c r="Z236" s="252"/>
    </row>
    <row r="237" ht="15.75" customHeight="1">
      <c r="A237" s="252"/>
      <c r="B237" s="252"/>
      <c r="C237" s="252"/>
      <c r="D237" s="252"/>
      <c r="E237" s="259"/>
      <c r="F237" s="252"/>
      <c r="G237" s="252"/>
      <c r="H237" s="252"/>
      <c r="I237" s="252"/>
      <c r="J237" s="316"/>
      <c r="K237" s="316"/>
      <c r="L237" s="1317"/>
      <c r="M237" s="1132"/>
      <c r="N237" s="1132"/>
      <c r="O237" s="1132"/>
      <c r="P237" s="1132"/>
      <c r="Q237" s="1132"/>
      <c r="R237" s="1132"/>
      <c r="S237" s="1132"/>
      <c r="T237" s="252"/>
      <c r="U237" s="252"/>
      <c r="V237" s="252"/>
      <c r="W237" s="252"/>
      <c r="X237" s="252"/>
      <c r="Y237" s="252"/>
      <c r="Z237" s="252"/>
    </row>
    <row r="238" ht="15.75" customHeight="1">
      <c r="A238" s="252"/>
      <c r="B238" s="252"/>
      <c r="C238" s="252"/>
      <c r="D238" s="252"/>
      <c r="E238" s="259"/>
      <c r="F238" s="252"/>
      <c r="G238" s="252"/>
      <c r="H238" s="252"/>
      <c r="I238" s="252"/>
      <c r="J238" s="316"/>
      <c r="K238" s="316"/>
      <c r="L238" s="1317"/>
      <c r="M238" s="1132"/>
      <c r="N238" s="1132"/>
      <c r="O238" s="1132"/>
      <c r="P238" s="1132"/>
      <c r="Q238" s="1132"/>
      <c r="R238" s="1132"/>
      <c r="S238" s="1132"/>
      <c r="T238" s="252"/>
      <c r="U238" s="252"/>
      <c r="V238" s="252"/>
      <c r="W238" s="252"/>
      <c r="X238" s="252"/>
      <c r="Y238" s="252"/>
      <c r="Z238" s="252"/>
    </row>
    <row r="239" ht="15.75" customHeight="1">
      <c r="A239" s="252"/>
      <c r="B239" s="252"/>
      <c r="C239" s="252"/>
      <c r="D239" s="252"/>
      <c r="E239" s="259"/>
      <c r="F239" s="252"/>
      <c r="G239" s="252"/>
      <c r="H239" s="252"/>
      <c r="I239" s="252"/>
      <c r="J239" s="316"/>
      <c r="K239" s="316"/>
      <c r="L239" s="1317"/>
      <c r="M239" s="1132"/>
      <c r="N239" s="1132"/>
      <c r="O239" s="1132"/>
      <c r="P239" s="1132"/>
      <c r="Q239" s="1132"/>
      <c r="R239" s="1132"/>
      <c r="S239" s="1132"/>
      <c r="T239" s="252"/>
      <c r="U239" s="252"/>
      <c r="V239" s="252"/>
      <c r="W239" s="252"/>
      <c r="X239" s="252"/>
      <c r="Y239" s="252"/>
      <c r="Z239" s="252"/>
    </row>
    <row r="240" ht="15.75" customHeight="1">
      <c r="A240" s="252"/>
      <c r="B240" s="252"/>
      <c r="C240" s="252"/>
      <c r="D240" s="252"/>
      <c r="E240" s="259"/>
      <c r="F240" s="252"/>
      <c r="G240" s="252"/>
      <c r="H240" s="252"/>
      <c r="I240" s="252"/>
      <c r="J240" s="316"/>
      <c r="K240" s="316"/>
      <c r="L240" s="1317"/>
      <c r="M240" s="1132"/>
      <c r="N240" s="1132"/>
      <c r="O240" s="1132"/>
      <c r="P240" s="1132"/>
      <c r="Q240" s="1132"/>
      <c r="R240" s="1132"/>
      <c r="S240" s="1132"/>
      <c r="T240" s="252"/>
      <c r="U240" s="252"/>
      <c r="V240" s="252"/>
      <c r="W240" s="252"/>
      <c r="X240" s="252"/>
      <c r="Y240" s="252"/>
      <c r="Z240" s="252"/>
    </row>
    <row r="241" ht="15.75" customHeight="1">
      <c r="A241" s="252"/>
      <c r="B241" s="252"/>
      <c r="C241" s="252"/>
      <c r="D241" s="252"/>
      <c r="E241" s="259"/>
      <c r="F241" s="252"/>
      <c r="G241" s="252"/>
      <c r="H241" s="252"/>
      <c r="I241" s="252"/>
      <c r="J241" s="316"/>
      <c r="K241" s="316"/>
      <c r="L241" s="1317"/>
      <c r="M241" s="1132"/>
      <c r="N241" s="1132"/>
      <c r="O241" s="1132"/>
      <c r="P241" s="1132"/>
      <c r="Q241" s="1132"/>
      <c r="R241" s="1132"/>
      <c r="S241" s="1132"/>
      <c r="T241" s="252"/>
      <c r="U241" s="252"/>
      <c r="V241" s="252"/>
      <c r="W241" s="252"/>
      <c r="X241" s="252"/>
      <c r="Y241" s="252"/>
      <c r="Z241" s="252"/>
    </row>
    <row r="242" ht="15.75" customHeight="1">
      <c r="A242" s="252"/>
      <c r="B242" s="252"/>
      <c r="C242" s="252"/>
      <c r="D242" s="252"/>
      <c r="E242" s="259"/>
      <c r="F242" s="252"/>
      <c r="G242" s="252"/>
      <c r="H242" s="252"/>
      <c r="I242" s="252"/>
      <c r="J242" s="316"/>
      <c r="K242" s="316"/>
      <c r="L242" s="1317"/>
      <c r="M242" s="1132"/>
      <c r="N242" s="1132"/>
      <c r="O242" s="1132"/>
      <c r="P242" s="1132"/>
      <c r="Q242" s="1132"/>
      <c r="R242" s="1132"/>
      <c r="S242" s="1132"/>
      <c r="T242" s="252"/>
      <c r="U242" s="252"/>
      <c r="V242" s="252"/>
      <c r="W242" s="252"/>
      <c r="X242" s="252"/>
      <c r="Y242" s="252"/>
      <c r="Z242" s="252"/>
    </row>
    <row r="243" ht="15.75" customHeight="1">
      <c r="A243" s="252"/>
      <c r="B243" s="252"/>
      <c r="C243" s="252"/>
      <c r="D243" s="252"/>
      <c r="E243" s="259"/>
      <c r="F243" s="252"/>
      <c r="G243" s="252"/>
      <c r="H243" s="252"/>
      <c r="I243" s="252"/>
      <c r="J243" s="316"/>
      <c r="K243" s="316"/>
      <c r="L243" s="1317"/>
      <c r="M243" s="1132"/>
      <c r="N243" s="1132"/>
      <c r="O243" s="1132"/>
      <c r="P243" s="1132"/>
      <c r="Q243" s="1132"/>
      <c r="R243" s="1132"/>
      <c r="S243" s="1132"/>
      <c r="T243" s="252"/>
      <c r="U243" s="252"/>
      <c r="V243" s="252"/>
      <c r="W243" s="252"/>
      <c r="X243" s="252"/>
      <c r="Y243" s="252"/>
      <c r="Z243" s="252"/>
    </row>
    <row r="244" ht="15.75" customHeight="1">
      <c r="A244" s="252"/>
      <c r="B244" s="252"/>
      <c r="C244" s="252"/>
      <c r="D244" s="252"/>
      <c r="E244" s="259"/>
      <c r="F244" s="252"/>
      <c r="G244" s="252"/>
      <c r="H244" s="252"/>
      <c r="I244" s="252"/>
      <c r="J244" s="316"/>
      <c r="K244" s="316"/>
      <c r="L244" s="1317"/>
      <c r="M244" s="1132"/>
      <c r="N244" s="1132"/>
      <c r="O244" s="1132"/>
      <c r="P244" s="1132"/>
      <c r="Q244" s="1132"/>
      <c r="R244" s="1132"/>
      <c r="S244" s="1132"/>
      <c r="T244" s="252"/>
      <c r="U244" s="252"/>
      <c r="V244" s="252"/>
      <c r="W244" s="252"/>
      <c r="X244" s="252"/>
      <c r="Y244" s="252"/>
      <c r="Z244" s="252"/>
    </row>
    <row r="245" ht="15.75" customHeight="1">
      <c r="A245" s="252"/>
      <c r="B245" s="252"/>
      <c r="C245" s="252"/>
      <c r="D245" s="252"/>
      <c r="E245" s="259"/>
      <c r="F245" s="252"/>
      <c r="G245" s="252"/>
      <c r="H245" s="252"/>
      <c r="I245" s="252"/>
      <c r="J245" s="316"/>
      <c r="K245" s="316"/>
      <c r="L245" s="1317"/>
      <c r="M245" s="1132"/>
      <c r="N245" s="1132"/>
      <c r="O245" s="1132"/>
      <c r="P245" s="1132"/>
      <c r="Q245" s="1132"/>
      <c r="R245" s="1132"/>
      <c r="S245" s="1132"/>
      <c r="T245" s="252"/>
      <c r="U245" s="252"/>
      <c r="V245" s="252"/>
      <c r="W245" s="252"/>
      <c r="X245" s="252"/>
      <c r="Y245" s="252"/>
      <c r="Z245" s="252"/>
    </row>
    <row r="246" ht="15.75" customHeight="1">
      <c r="A246" s="252"/>
      <c r="B246" s="252"/>
      <c r="C246" s="252"/>
      <c r="D246" s="252"/>
      <c r="E246" s="259"/>
      <c r="F246" s="252"/>
      <c r="G246" s="252"/>
      <c r="H246" s="252"/>
      <c r="I246" s="252"/>
      <c r="J246" s="316"/>
      <c r="K246" s="316"/>
      <c r="L246" s="1317"/>
      <c r="M246" s="1132"/>
      <c r="N246" s="1132"/>
      <c r="O246" s="1132"/>
      <c r="P246" s="1132"/>
      <c r="Q246" s="1132"/>
      <c r="R246" s="1132"/>
      <c r="S246" s="1132"/>
      <c r="T246" s="252"/>
      <c r="U246" s="252"/>
      <c r="V246" s="252"/>
      <c r="W246" s="252"/>
      <c r="X246" s="252"/>
      <c r="Y246" s="252"/>
      <c r="Z246" s="252"/>
    </row>
    <row r="247" ht="15.75" customHeight="1">
      <c r="A247" s="252"/>
      <c r="B247" s="252"/>
      <c r="C247" s="252"/>
      <c r="D247" s="252"/>
      <c r="E247" s="259"/>
      <c r="F247" s="252"/>
      <c r="G247" s="252"/>
      <c r="H247" s="252"/>
      <c r="I247" s="252"/>
      <c r="J247" s="316"/>
      <c r="K247" s="316"/>
      <c r="L247" s="1317"/>
      <c r="M247" s="1132"/>
      <c r="N247" s="1132"/>
      <c r="O247" s="1132"/>
      <c r="P247" s="1132"/>
      <c r="Q247" s="1132"/>
      <c r="R247" s="1132"/>
      <c r="S247" s="1132"/>
      <c r="T247" s="252"/>
      <c r="U247" s="252"/>
      <c r="V247" s="252"/>
      <c r="W247" s="252"/>
      <c r="X247" s="252"/>
      <c r="Y247" s="252"/>
      <c r="Z247" s="252"/>
    </row>
    <row r="248" ht="15.75" customHeight="1">
      <c r="A248" s="252"/>
      <c r="B248" s="252"/>
      <c r="C248" s="252"/>
      <c r="D248" s="252"/>
      <c r="E248" s="259"/>
      <c r="F248" s="252"/>
      <c r="G248" s="252"/>
      <c r="H248" s="252"/>
      <c r="I248" s="252"/>
      <c r="J248" s="316"/>
      <c r="K248" s="316"/>
      <c r="L248" s="1317"/>
      <c r="M248" s="1132"/>
      <c r="N248" s="1132"/>
      <c r="O248" s="1132"/>
      <c r="P248" s="1132"/>
      <c r="Q248" s="1132"/>
      <c r="R248" s="1132"/>
      <c r="S248" s="1132"/>
      <c r="T248" s="252"/>
      <c r="U248" s="252"/>
      <c r="V248" s="252"/>
      <c r="W248" s="252"/>
      <c r="X248" s="252"/>
      <c r="Y248" s="252"/>
      <c r="Z248" s="252"/>
    </row>
    <row r="249" ht="15.75" customHeight="1">
      <c r="A249" s="252"/>
      <c r="B249" s="252"/>
      <c r="C249" s="252"/>
      <c r="D249" s="252"/>
      <c r="E249" s="259"/>
      <c r="F249" s="252"/>
      <c r="G249" s="252"/>
      <c r="H249" s="252"/>
      <c r="I249" s="252"/>
      <c r="J249" s="316"/>
      <c r="K249" s="316"/>
      <c r="L249" s="1317"/>
      <c r="M249" s="1132"/>
      <c r="N249" s="1132"/>
      <c r="O249" s="1132"/>
      <c r="P249" s="1132"/>
      <c r="Q249" s="1132"/>
      <c r="R249" s="1132"/>
      <c r="S249" s="1132"/>
      <c r="T249" s="252"/>
      <c r="U249" s="252"/>
      <c r="V249" s="252"/>
      <c r="W249" s="252"/>
      <c r="X249" s="252"/>
      <c r="Y249" s="252"/>
      <c r="Z249" s="252"/>
    </row>
    <row r="250" ht="15.75" customHeight="1">
      <c r="A250" s="252"/>
      <c r="B250" s="252"/>
      <c r="C250" s="252"/>
      <c r="D250" s="252"/>
      <c r="E250" s="259"/>
      <c r="F250" s="252"/>
      <c r="G250" s="252"/>
      <c r="H250" s="252"/>
      <c r="I250" s="252"/>
      <c r="J250" s="316"/>
      <c r="K250" s="316"/>
      <c r="L250" s="1317"/>
      <c r="M250" s="1132"/>
      <c r="N250" s="1132"/>
      <c r="O250" s="1132"/>
      <c r="P250" s="1132"/>
      <c r="Q250" s="1132"/>
      <c r="R250" s="1132"/>
      <c r="S250" s="1132"/>
      <c r="T250" s="252"/>
      <c r="U250" s="252"/>
      <c r="V250" s="252"/>
      <c r="W250" s="252"/>
      <c r="X250" s="252"/>
      <c r="Y250" s="252"/>
      <c r="Z250" s="252"/>
    </row>
    <row r="251" ht="15.75" customHeight="1">
      <c r="A251" s="252"/>
      <c r="B251" s="252"/>
      <c r="C251" s="252"/>
      <c r="D251" s="252"/>
      <c r="E251" s="259"/>
      <c r="F251" s="252"/>
      <c r="G251" s="252"/>
      <c r="H251" s="252"/>
      <c r="I251" s="252"/>
      <c r="J251" s="316"/>
      <c r="K251" s="316"/>
      <c r="L251" s="1317"/>
      <c r="M251" s="1132"/>
      <c r="N251" s="1132"/>
      <c r="O251" s="1132"/>
      <c r="P251" s="1132"/>
      <c r="Q251" s="1132"/>
      <c r="R251" s="1132"/>
      <c r="S251" s="1132"/>
      <c r="T251" s="252"/>
      <c r="U251" s="252"/>
      <c r="V251" s="252"/>
      <c r="W251" s="252"/>
      <c r="X251" s="252"/>
      <c r="Y251" s="252"/>
      <c r="Z251" s="252"/>
    </row>
    <row r="252" ht="15.75" customHeight="1">
      <c r="A252" s="252"/>
      <c r="B252" s="252"/>
      <c r="C252" s="252"/>
      <c r="D252" s="252"/>
      <c r="E252" s="259"/>
      <c r="F252" s="252"/>
      <c r="G252" s="252"/>
      <c r="H252" s="252"/>
      <c r="I252" s="252"/>
      <c r="J252" s="316"/>
      <c r="K252" s="316"/>
      <c r="L252" s="1317"/>
      <c r="M252" s="1132"/>
      <c r="N252" s="1132"/>
      <c r="O252" s="1132"/>
      <c r="P252" s="1132"/>
      <c r="Q252" s="1132"/>
      <c r="R252" s="1132"/>
      <c r="S252" s="1132"/>
      <c r="T252" s="252"/>
      <c r="U252" s="252"/>
      <c r="V252" s="252"/>
      <c r="W252" s="252"/>
      <c r="X252" s="252"/>
      <c r="Y252" s="252"/>
      <c r="Z252" s="252"/>
    </row>
    <row r="253" ht="15.75" customHeight="1">
      <c r="A253" s="252"/>
      <c r="B253" s="252"/>
      <c r="C253" s="252"/>
      <c r="D253" s="252"/>
      <c r="E253" s="259"/>
      <c r="F253" s="252"/>
      <c r="G253" s="252"/>
      <c r="H253" s="252"/>
      <c r="I253" s="252"/>
      <c r="J253" s="316"/>
      <c r="K253" s="316"/>
      <c r="L253" s="1317"/>
      <c r="M253" s="1132"/>
      <c r="N253" s="1132"/>
      <c r="O253" s="1132"/>
      <c r="P253" s="1132"/>
      <c r="Q253" s="1132"/>
      <c r="R253" s="1132"/>
      <c r="S253" s="1132"/>
      <c r="T253" s="252"/>
      <c r="U253" s="252"/>
      <c r="V253" s="252"/>
      <c r="W253" s="252"/>
      <c r="X253" s="252"/>
      <c r="Y253" s="252"/>
      <c r="Z253" s="252"/>
    </row>
    <row r="254" ht="15.75" customHeight="1">
      <c r="A254" s="252"/>
      <c r="B254" s="252"/>
      <c r="C254" s="252"/>
      <c r="D254" s="252"/>
      <c r="E254" s="259"/>
      <c r="F254" s="252"/>
      <c r="G254" s="252"/>
      <c r="H254" s="252"/>
      <c r="I254" s="252"/>
      <c r="J254" s="316"/>
      <c r="K254" s="316"/>
      <c r="L254" s="1317"/>
      <c r="M254" s="1132"/>
      <c r="N254" s="1132"/>
      <c r="O254" s="1132"/>
      <c r="P254" s="1132"/>
      <c r="Q254" s="1132"/>
      <c r="R254" s="1132"/>
      <c r="S254" s="1132"/>
      <c r="T254" s="252"/>
      <c r="U254" s="252"/>
      <c r="V254" s="252"/>
      <c r="W254" s="252"/>
      <c r="X254" s="252"/>
      <c r="Y254" s="252"/>
      <c r="Z254" s="252"/>
    </row>
    <row r="255" ht="15.75" customHeight="1">
      <c r="A255" s="252"/>
      <c r="B255" s="252"/>
      <c r="C255" s="252"/>
      <c r="D255" s="252"/>
      <c r="E255" s="259"/>
      <c r="F255" s="252"/>
      <c r="G255" s="252"/>
      <c r="H255" s="252"/>
      <c r="I255" s="252"/>
      <c r="J255" s="316"/>
      <c r="K255" s="316"/>
      <c r="L255" s="1317"/>
      <c r="M255" s="1132"/>
      <c r="N255" s="1132"/>
      <c r="O255" s="1132"/>
      <c r="P255" s="1132"/>
      <c r="Q255" s="1132"/>
      <c r="R255" s="1132"/>
      <c r="S255" s="1132"/>
      <c r="T255" s="252"/>
      <c r="U255" s="252"/>
      <c r="V255" s="252"/>
      <c r="W255" s="252"/>
      <c r="X255" s="252"/>
      <c r="Y255" s="252"/>
      <c r="Z255" s="252"/>
    </row>
    <row r="256" ht="15.75" customHeight="1">
      <c r="A256" s="252"/>
      <c r="B256" s="252"/>
      <c r="C256" s="252"/>
      <c r="D256" s="252"/>
      <c r="E256" s="259"/>
      <c r="F256" s="252"/>
      <c r="G256" s="252"/>
      <c r="H256" s="252"/>
      <c r="I256" s="252"/>
      <c r="J256" s="316"/>
      <c r="K256" s="316"/>
      <c r="L256" s="1317"/>
      <c r="M256" s="1132"/>
      <c r="N256" s="1132"/>
      <c r="O256" s="1132"/>
      <c r="P256" s="1132"/>
      <c r="Q256" s="1132"/>
      <c r="R256" s="1132"/>
      <c r="S256" s="1132"/>
      <c r="T256" s="252"/>
      <c r="U256" s="252"/>
      <c r="V256" s="252"/>
      <c r="W256" s="252"/>
      <c r="X256" s="252"/>
      <c r="Y256" s="252"/>
      <c r="Z256" s="252"/>
    </row>
    <row r="257" ht="15.75" customHeight="1">
      <c r="A257" s="252"/>
      <c r="B257" s="252"/>
      <c r="C257" s="252"/>
      <c r="D257" s="252"/>
      <c r="E257" s="259"/>
      <c r="F257" s="252"/>
      <c r="G257" s="252"/>
      <c r="H257" s="252"/>
      <c r="I257" s="252"/>
      <c r="J257" s="316"/>
      <c r="K257" s="316"/>
      <c r="L257" s="1317"/>
      <c r="M257" s="1132"/>
      <c r="N257" s="1132"/>
      <c r="O257" s="1132"/>
      <c r="P257" s="1132"/>
      <c r="Q257" s="1132"/>
      <c r="R257" s="1132"/>
      <c r="S257" s="1132"/>
      <c r="T257" s="252"/>
      <c r="U257" s="252"/>
      <c r="V257" s="252"/>
      <c r="W257" s="252"/>
      <c r="X257" s="252"/>
      <c r="Y257" s="252"/>
      <c r="Z257" s="252"/>
    </row>
    <row r="258" ht="15.75" customHeight="1">
      <c r="A258" s="252"/>
      <c r="B258" s="252"/>
      <c r="C258" s="252"/>
      <c r="D258" s="252"/>
      <c r="E258" s="259"/>
      <c r="F258" s="252"/>
      <c r="G258" s="252"/>
      <c r="H258" s="252"/>
      <c r="I258" s="252"/>
      <c r="J258" s="316"/>
      <c r="K258" s="316"/>
      <c r="L258" s="1317"/>
      <c r="M258" s="1132"/>
      <c r="N258" s="1132"/>
      <c r="O258" s="1132"/>
      <c r="P258" s="1132"/>
      <c r="Q258" s="1132"/>
      <c r="R258" s="1132"/>
      <c r="S258" s="1132"/>
      <c r="T258" s="252"/>
      <c r="U258" s="252"/>
      <c r="V258" s="252"/>
      <c r="W258" s="252"/>
      <c r="X258" s="252"/>
      <c r="Y258" s="252"/>
      <c r="Z258" s="252"/>
    </row>
    <row r="259" ht="15.75" customHeight="1">
      <c r="A259" s="252"/>
      <c r="B259" s="252"/>
      <c r="C259" s="252"/>
      <c r="D259" s="252"/>
      <c r="E259" s="259"/>
      <c r="F259" s="252"/>
      <c r="G259" s="252"/>
      <c r="H259" s="252"/>
      <c r="I259" s="252"/>
      <c r="J259" s="316"/>
      <c r="K259" s="316"/>
      <c r="L259" s="1317"/>
      <c r="M259" s="1132"/>
      <c r="N259" s="1132"/>
      <c r="O259" s="1132"/>
      <c r="P259" s="1132"/>
      <c r="Q259" s="1132"/>
      <c r="R259" s="1132"/>
      <c r="S259" s="1132"/>
      <c r="T259" s="252"/>
      <c r="U259" s="252"/>
      <c r="V259" s="252"/>
      <c r="W259" s="252"/>
      <c r="X259" s="252"/>
      <c r="Y259" s="252"/>
      <c r="Z259" s="252"/>
    </row>
    <row r="260" ht="15.75" customHeight="1">
      <c r="A260" s="252"/>
      <c r="B260" s="252"/>
      <c r="C260" s="252"/>
      <c r="D260" s="252"/>
      <c r="E260" s="259"/>
      <c r="F260" s="252"/>
      <c r="G260" s="252"/>
      <c r="H260" s="252"/>
      <c r="I260" s="252"/>
      <c r="J260" s="316"/>
      <c r="K260" s="316"/>
      <c r="L260" s="1317"/>
      <c r="M260" s="1132"/>
      <c r="N260" s="1132"/>
      <c r="O260" s="1132"/>
      <c r="P260" s="1132"/>
      <c r="Q260" s="1132"/>
      <c r="R260" s="1132"/>
      <c r="S260" s="1132"/>
      <c r="T260" s="252"/>
      <c r="U260" s="252"/>
      <c r="V260" s="252"/>
      <c r="W260" s="252"/>
      <c r="X260" s="252"/>
      <c r="Y260" s="252"/>
      <c r="Z260" s="252"/>
    </row>
    <row r="261" ht="15.75" customHeight="1">
      <c r="A261" s="252"/>
      <c r="B261" s="252"/>
      <c r="C261" s="252"/>
      <c r="D261" s="252"/>
      <c r="E261" s="259"/>
      <c r="F261" s="252"/>
      <c r="G261" s="252"/>
      <c r="H261" s="252"/>
      <c r="I261" s="252"/>
      <c r="J261" s="316"/>
      <c r="K261" s="316"/>
      <c r="L261" s="1317"/>
      <c r="M261" s="1132"/>
      <c r="N261" s="1132"/>
      <c r="O261" s="1132"/>
      <c r="P261" s="1132"/>
      <c r="Q261" s="1132"/>
      <c r="R261" s="1132"/>
      <c r="S261" s="1132"/>
      <c r="T261" s="252"/>
      <c r="U261" s="252"/>
      <c r="V261" s="252"/>
      <c r="W261" s="252"/>
      <c r="X261" s="252"/>
      <c r="Y261" s="252"/>
      <c r="Z261" s="252"/>
    </row>
    <row r="262" ht="15.75" customHeight="1">
      <c r="A262" s="252"/>
      <c r="B262" s="252"/>
      <c r="C262" s="252"/>
      <c r="D262" s="252"/>
      <c r="E262" s="259"/>
      <c r="F262" s="252"/>
      <c r="G262" s="252"/>
      <c r="H262" s="252"/>
      <c r="I262" s="252"/>
      <c r="J262" s="316"/>
      <c r="K262" s="316"/>
      <c r="L262" s="1317"/>
      <c r="M262" s="1132"/>
      <c r="N262" s="1132"/>
      <c r="O262" s="1132"/>
      <c r="P262" s="1132"/>
      <c r="Q262" s="1132"/>
      <c r="R262" s="1132"/>
      <c r="S262" s="1132"/>
      <c r="T262" s="252"/>
      <c r="U262" s="252"/>
      <c r="V262" s="252"/>
      <c r="W262" s="252"/>
      <c r="X262" s="252"/>
      <c r="Y262" s="252"/>
      <c r="Z262" s="252"/>
    </row>
    <row r="263" ht="15.75" customHeight="1">
      <c r="A263" s="252"/>
      <c r="B263" s="252"/>
      <c r="C263" s="252"/>
      <c r="D263" s="252"/>
      <c r="E263" s="259"/>
      <c r="F263" s="252"/>
      <c r="G263" s="252"/>
      <c r="H263" s="252"/>
      <c r="I263" s="252"/>
      <c r="J263" s="316"/>
      <c r="K263" s="316"/>
      <c r="L263" s="1317"/>
      <c r="M263" s="1132"/>
      <c r="N263" s="1132"/>
      <c r="O263" s="1132"/>
      <c r="P263" s="1132"/>
      <c r="Q263" s="1132"/>
      <c r="R263" s="1132"/>
      <c r="S263" s="1132"/>
      <c r="T263" s="252"/>
      <c r="U263" s="252"/>
      <c r="V263" s="252"/>
      <c r="W263" s="252"/>
      <c r="X263" s="252"/>
      <c r="Y263" s="252"/>
      <c r="Z263" s="252"/>
    </row>
    <row r="264" ht="15.75" customHeight="1">
      <c r="A264" s="252"/>
      <c r="B264" s="252"/>
      <c r="C264" s="252"/>
      <c r="D264" s="252"/>
      <c r="E264" s="259"/>
      <c r="F264" s="252"/>
      <c r="G264" s="252"/>
      <c r="H264" s="252"/>
      <c r="I264" s="252"/>
      <c r="J264" s="316"/>
      <c r="K264" s="316"/>
      <c r="L264" s="1317"/>
      <c r="M264" s="1132"/>
      <c r="N264" s="1132"/>
      <c r="O264" s="1132"/>
      <c r="P264" s="1132"/>
      <c r="Q264" s="1132"/>
      <c r="R264" s="1132"/>
      <c r="S264" s="1132"/>
      <c r="T264" s="252"/>
      <c r="U264" s="252"/>
      <c r="V264" s="252"/>
      <c r="W264" s="252"/>
      <c r="X264" s="252"/>
      <c r="Y264" s="252"/>
      <c r="Z264" s="252"/>
    </row>
    <row r="265" ht="15.75" customHeight="1">
      <c r="A265" s="252"/>
      <c r="B265" s="252"/>
      <c r="C265" s="252"/>
      <c r="D265" s="252"/>
      <c r="E265" s="259"/>
      <c r="F265" s="252"/>
      <c r="G265" s="252"/>
      <c r="H265" s="252"/>
      <c r="I265" s="252"/>
      <c r="J265" s="316"/>
      <c r="K265" s="316"/>
      <c r="L265" s="1317"/>
      <c r="M265" s="1132"/>
      <c r="N265" s="1132"/>
      <c r="O265" s="1132"/>
      <c r="P265" s="1132"/>
      <c r="Q265" s="1132"/>
      <c r="R265" s="1132"/>
      <c r="S265" s="1132"/>
      <c r="T265" s="252"/>
      <c r="U265" s="252"/>
      <c r="V265" s="252"/>
      <c r="W265" s="252"/>
      <c r="X265" s="252"/>
      <c r="Y265" s="252"/>
      <c r="Z265" s="252"/>
    </row>
    <row r="266" ht="15.75" customHeight="1">
      <c r="A266" s="252"/>
      <c r="B266" s="252"/>
      <c r="C266" s="252"/>
      <c r="D266" s="252"/>
      <c r="E266" s="259"/>
      <c r="F266" s="252"/>
      <c r="G266" s="252"/>
      <c r="H266" s="252"/>
      <c r="I266" s="252"/>
      <c r="J266" s="316"/>
      <c r="K266" s="316"/>
      <c r="L266" s="1317"/>
      <c r="M266" s="1132"/>
      <c r="N266" s="1132"/>
      <c r="O266" s="1132"/>
      <c r="P266" s="1132"/>
      <c r="Q266" s="1132"/>
      <c r="R266" s="1132"/>
      <c r="S266" s="1132"/>
      <c r="T266" s="252"/>
      <c r="U266" s="252"/>
      <c r="V266" s="252"/>
      <c r="W266" s="252"/>
      <c r="X266" s="252"/>
      <c r="Y266" s="252"/>
      <c r="Z266" s="252"/>
    </row>
    <row r="267" ht="15.75" customHeight="1">
      <c r="A267" s="252"/>
      <c r="B267" s="252"/>
      <c r="C267" s="252"/>
      <c r="D267" s="252"/>
      <c r="E267" s="259"/>
      <c r="F267" s="252"/>
      <c r="G267" s="252"/>
      <c r="H267" s="252"/>
      <c r="I267" s="252"/>
      <c r="J267" s="316"/>
      <c r="K267" s="316"/>
      <c r="L267" s="1317"/>
      <c r="M267" s="1132"/>
      <c r="N267" s="1132"/>
      <c r="O267" s="1132"/>
      <c r="P267" s="1132"/>
      <c r="Q267" s="1132"/>
      <c r="R267" s="1132"/>
      <c r="S267" s="1132"/>
      <c r="T267" s="252"/>
      <c r="U267" s="252"/>
      <c r="V267" s="252"/>
      <c r="W267" s="252"/>
      <c r="X267" s="252"/>
      <c r="Y267" s="252"/>
      <c r="Z267" s="252"/>
    </row>
    <row r="268" ht="15.75" customHeight="1">
      <c r="A268" s="252"/>
      <c r="B268" s="252"/>
      <c r="C268" s="252"/>
      <c r="D268" s="252"/>
      <c r="E268" s="259"/>
      <c r="F268" s="252"/>
      <c r="G268" s="252"/>
      <c r="H268" s="252"/>
      <c r="I268" s="252"/>
      <c r="J268" s="316"/>
      <c r="K268" s="316"/>
      <c r="L268" s="1317"/>
      <c r="M268" s="1132"/>
      <c r="N268" s="1132"/>
      <c r="O268" s="1132"/>
      <c r="P268" s="1132"/>
      <c r="Q268" s="1132"/>
      <c r="R268" s="1132"/>
      <c r="S268" s="1132"/>
      <c r="T268" s="252"/>
      <c r="U268" s="252"/>
      <c r="V268" s="252"/>
      <c r="W268" s="252"/>
      <c r="X268" s="252"/>
      <c r="Y268" s="252"/>
      <c r="Z268" s="252"/>
    </row>
    <row r="269" ht="15.75" customHeight="1">
      <c r="A269" s="252"/>
      <c r="B269" s="252"/>
      <c r="C269" s="252"/>
      <c r="D269" s="252"/>
      <c r="E269" s="259"/>
      <c r="F269" s="252"/>
      <c r="G269" s="252"/>
      <c r="H269" s="252"/>
      <c r="I269" s="252"/>
      <c r="J269" s="316"/>
      <c r="K269" s="316"/>
      <c r="L269" s="1317"/>
      <c r="M269" s="1132"/>
      <c r="N269" s="1132"/>
      <c r="O269" s="1132"/>
      <c r="P269" s="1132"/>
      <c r="Q269" s="1132"/>
      <c r="R269" s="1132"/>
      <c r="S269" s="1132"/>
      <c r="T269" s="252"/>
      <c r="U269" s="252"/>
      <c r="V269" s="252"/>
      <c r="W269" s="252"/>
      <c r="X269" s="252"/>
      <c r="Y269" s="252"/>
      <c r="Z269" s="252"/>
    </row>
    <row r="270" ht="15.75" customHeight="1">
      <c r="A270" s="252"/>
      <c r="B270" s="252"/>
      <c r="C270" s="252"/>
      <c r="D270" s="252"/>
      <c r="E270" s="259"/>
      <c r="F270" s="252"/>
      <c r="G270" s="252"/>
      <c r="H270" s="252"/>
      <c r="I270" s="252"/>
      <c r="J270" s="316"/>
      <c r="K270" s="316"/>
      <c r="L270" s="1317"/>
      <c r="M270" s="1132"/>
      <c r="N270" s="1132"/>
      <c r="O270" s="1132"/>
      <c r="P270" s="1132"/>
      <c r="Q270" s="1132"/>
      <c r="R270" s="1132"/>
      <c r="S270" s="1132"/>
      <c r="T270" s="252"/>
      <c r="U270" s="252"/>
      <c r="V270" s="252"/>
      <c r="W270" s="252"/>
      <c r="X270" s="252"/>
      <c r="Y270" s="252"/>
      <c r="Z270" s="252"/>
    </row>
    <row r="271" ht="15.75" customHeight="1">
      <c r="A271" s="252"/>
      <c r="B271" s="252"/>
      <c r="C271" s="252"/>
      <c r="D271" s="252"/>
      <c r="E271" s="259"/>
      <c r="F271" s="252"/>
      <c r="G271" s="252"/>
      <c r="H271" s="252"/>
      <c r="I271" s="252"/>
      <c r="J271" s="316"/>
      <c r="K271" s="316"/>
      <c r="L271" s="1317"/>
      <c r="M271" s="1132"/>
      <c r="N271" s="1132"/>
      <c r="O271" s="1132"/>
      <c r="P271" s="1132"/>
      <c r="Q271" s="1132"/>
      <c r="R271" s="1132"/>
      <c r="S271" s="1132"/>
      <c r="T271" s="252"/>
      <c r="U271" s="252"/>
      <c r="V271" s="252"/>
      <c r="W271" s="252"/>
      <c r="X271" s="252"/>
      <c r="Y271" s="252"/>
      <c r="Z271" s="252"/>
    </row>
    <row r="272" ht="15.75" customHeight="1">
      <c r="A272" s="252"/>
      <c r="B272" s="252"/>
      <c r="C272" s="252"/>
      <c r="D272" s="252"/>
      <c r="E272" s="259"/>
      <c r="F272" s="252"/>
      <c r="G272" s="252"/>
      <c r="H272" s="252"/>
      <c r="I272" s="252"/>
      <c r="J272" s="316"/>
      <c r="K272" s="316"/>
      <c r="L272" s="1317"/>
      <c r="M272" s="1132"/>
      <c r="N272" s="1132"/>
      <c r="O272" s="1132"/>
      <c r="P272" s="1132"/>
      <c r="Q272" s="1132"/>
      <c r="R272" s="1132"/>
      <c r="S272" s="1132"/>
      <c r="T272" s="252"/>
      <c r="U272" s="252"/>
      <c r="V272" s="252"/>
      <c r="W272" s="252"/>
      <c r="X272" s="252"/>
      <c r="Y272" s="252"/>
      <c r="Z272" s="252"/>
    </row>
    <row r="273" ht="15.75" customHeight="1">
      <c r="A273" s="252"/>
      <c r="B273" s="252"/>
      <c r="C273" s="252"/>
      <c r="D273" s="252"/>
      <c r="E273" s="259"/>
      <c r="F273" s="252"/>
      <c r="G273" s="252"/>
      <c r="H273" s="252"/>
      <c r="I273" s="252"/>
      <c r="J273" s="316"/>
      <c r="K273" s="316"/>
      <c r="L273" s="1317"/>
      <c r="M273" s="1132"/>
      <c r="N273" s="1132"/>
      <c r="O273" s="1132"/>
      <c r="P273" s="1132"/>
      <c r="Q273" s="1132"/>
      <c r="R273" s="1132"/>
      <c r="S273" s="1132"/>
      <c r="T273" s="252"/>
      <c r="U273" s="252"/>
      <c r="V273" s="252"/>
      <c r="W273" s="252"/>
      <c r="X273" s="252"/>
      <c r="Y273" s="252"/>
      <c r="Z273" s="252"/>
    </row>
    <row r="274" ht="15.75" customHeight="1">
      <c r="A274" s="252"/>
      <c r="B274" s="252"/>
      <c r="C274" s="252"/>
      <c r="D274" s="252"/>
      <c r="E274" s="259"/>
      <c r="F274" s="252"/>
      <c r="G274" s="252"/>
      <c r="H274" s="252"/>
      <c r="I274" s="252"/>
      <c r="J274" s="316"/>
      <c r="K274" s="316"/>
      <c r="L274" s="1317"/>
      <c r="M274" s="1132"/>
      <c r="N274" s="1132"/>
      <c r="O274" s="1132"/>
      <c r="P274" s="1132"/>
      <c r="Q274" s="1132"/>
      <c r="R274" s="1132"/>
      <c r="S274" s="1132"/>
      <c r="T274" s="252"/>
      <c r="U274" s="252"/>
      <c r="V274" s="252"/>
      <c r="W274" s="252"/>
      <c r="X274" s="252"/>
      <c r="Y274" s="252"/>
      <c r="Z274" s="252"/>
    </row>
    <row r="275" ht="15.75" customHeight="1">
      <c r="A275" s="252"/>
      <c r="B275" s="252"/>
      <c r="C275" s="252"/>
      <c r="D275" s="252"/>
      <c r="E275" s="259"/>
      <c r="F275" s="252"/>
      <c r="G275" s="252"/>
      <c r="H275" s="252"/>
      <c r="I275" s="252"/>
      <c r="J275" s="316"/>
      <c r="K275" s="316"/>
      <c r="L275" s="1317"/>
      <c r="M275" s="1132"/>
      <c r="N275" s="1132"/>
      <c r="O275" s="1132"/>
      <c r="P275" s="1132"/>
      <c r="Q275" s="1132"/>
      <c r="R275" s="1132"/>
      <c r="S275" s="1132"/>
      <c r="T275" s="252"/>
      <c r="U275" s="252"/>
      <c r="V275" s="252"/>
      <c r="W275" s="252"/>
      <c r="X275" s="252"/>
      <c r="Y275" s="252"/>
      <c r="Z275" s="252"/>
    </row>
    <row r="276" ht="15.75" customHeight="1">
      <c r="A276" s="252"/>
      <c r="B276" s="252"/>
      <c r="C276" s="252"/>
      <c r="D276" s="252"/>
      <c r="E276" s="259"/>
      <c r="F276" s="252"/>
      <c r="G276" s="252"/>
      <c r="H276" s="252"/>
      <c r="I276" s="252"/>
      <c r="J276" s="316"/>
      <c r="K276" s="316"/>
      <c r="L276" s="1317"/>
      <c r="M276" s="1132"/>
      <c r="N276" s="1132"/>
      <c r="O276" s="1132"/>
      <c r="P276" s="1132"/>
      <c r="Q276" s="1132"/>
      <c r="R276" s="1132"/>
      <c r="S276" s="1132"/>
      <c r="T276" s="252"/>
      <c r="U276" s="252"/>
      <c r="V276" s="252"/>
      <c r="W276" s="252"/>
      <c r="X276" s="252"/>
      <c r="Y276" s="252"/>
      <c r="Z276" s="252"/>
    </row>
    <row r="277" ht="15.75" customHeight="1">
      <c r="A277" s="252"/>
      <c r="B277" s="252"/>
      <c r="C277" s="252"/>
      <c r="D277" s="252"/>
      <c r="E277" s="259"/>
      <c r="F277" s="252"/>
      <c r="G277" s="252"/>
      <c r="H277" s="252"/>
      <c r="I277" s="252"/>
      <c r="J277" s="316"/>
      <c r="K277" s="316"/>
      <c r="L277" s="1317"/>
      <c r="M277" s="1132"/>
      <c r="N277" s="1132"/>
      <c r="O277" s="1132"/>
      <c r="P277" s="1132"/>
      <c r="Q277" s="1132"/>
      <c r="R277" s="1132"/>
      <c r="S277" s="1132"/>
      <c r="T277" s="252"/>
      <c r="U277" s="252"/>
      <c r="V277" s="252"/>
      <c r="W277" s="252"/>
      <c r="X277" s="252"/>
      <c r="Y277" s="252"/>
      <c r="Z277" s="252"/>
    </row>
    <row r="278" ht="15.75" customHeight="1">
      <c r="A278" s="252"/>
      <c r="B278" s="252"/>
      <c r="C278" s="252"/>
      <c r="D278" s="252"/>
      <c r="E278" s="259"/>
      <c r="F278" s="252"/>
      <c r="G278" s="252"/>
      <c r="H278" s="252"/>
      <c r="I278" s="252"/>
      <c r="J278" s="316"/>
      <c r="K278" s="316"/>
      <c r="L278" s="1317"/>
      <c r="M278" s="1132"/>
      <c r="N278" s="1132"/>
      <c r="O278" s="1132"/>
      <c r="P278" s="1132"/>
      <c r="Q278" s="1132"/>
      <c r="R278" s="1132"/>
      <c r="S278" s="1132"/>
      <c r="T278" s="252"/>
      <c r="U278" s="252"/>
      <c r="V278" s="252"/>
      <c r="W278" s="252"/>
      <c r="X278" s="252"/>
      <c r="Y278" s="252"/>
      <c r="Z278" s="252"/>
    </row>
    <row r="279" ht="15.75" customHeight="1">
      <c r="A279" s="252"/>
      <c r="B279" s="252"/>
      <c r="C279" s="252"/>
      <c r="D279" s="252"/>
      <c r="E279" s="259"/>
      <c r="F279" s="252"/>
      <c r="G279" s="252"/>
      <c r="H279" s="252"/>
      <c r="I279" s="252"/>
      <c r="J279" s="316"/>
      <c r="K279" s="316"/>
      <c r="L279" s="1317"/>
      <c r="M279" s="1132"/>
      <c r="N279" s="1132"/>
      <c r="O279" s="1132"/>
      <c r="P279" s="1132"/>
      <c r="Q279" s="1132"/>
      <c r="R279" s="1132"/>
      <c r="S279" s="1132"/>
      <c r="T279" s="252"/>
      <c r="U279" s="252"/>
      <c r="V279" s="252"/>
      <c r="W279" s="252"/>
      <c r="X279" s="252"/>
      <c r="Y279" s="252"/>
      <c r="Z279" s="252"/>
    </row>
    <row r="280" ht="15.75" customHeight="1">
      <c r="A280" s="252"/>
      <c r="B280" s="252"/>
      <c r="C280" s="252"/>
      <c r="D280" s="252"/>
      <c r="E280" s="259"/>
      <c r="F280" s="252"/>
      <c r="G280" s="252"/>
      <c r="H280" s="252"/>
      <c r="I280" s="252"/>
      <c r="J280" s="316"/>
      <c r="K280" s="316"/>
      <c r="L280" s="1317"/>
      <c r="M280" s="1132"/>
      <c r="N280" s="1132"/>
      <c r="O280" s="1132"/>
      <c r="P280" s="1132"/>
      <c r="Q280" s="1132"/>
      <c r="R280" s="1132"/>
      <c r="S280" s="1132"/>
      <c r="T280" s="252"/>
      <c r="U280" s="252"/>
      <c r="V280" s="252"/>
      <c r="W280" s="252"/>
      <c r="X280" s="252"/>
      <c r="Y280" s="252"/>
      <c r="Z280" s="252"/>
    </row>
    <row r="281" ht="15.75" customHeight="1">
      <c r="A281" s="252"/>
      <c r="B281" s="252"/>
      <c r="C281" s="252"/>
      <c r="D281" s="252"/>
      <c r="E281" s="259"/>
      <c r="F281" s="252"/>
      <c r="G281" s="252"/>
      <c r="H281" s="252"/>
      <c r="I281" s="252"/>
      <c r="J281" s="316"/>
      <c r="K281" s="316"/>
      <c r="L281" s="1317"/>
      <c r="M281" s="1132"/>
      <c r="N281" s="1132"/>
      <c r="O281" s="1132"/>
      <c r="P281" s="1132"/>
      <c r="Q281" s="1132"/>
      <c r="R281" s="1132"/>
      <c r="S281" s="1132"/>
      <c r="T281" s="252"/>
      <c r="U281" s="252"/>
      <c r="V281" s="252"/>
      <c r="W281" s="252"/>
      <c r="X281" s="252"/>
      <c r="Y281" s="252"/>
      <c r="Z281" s="252"/>
    </row>
    <row r="282" ht="15.75" customHeight="1">
      <c r="A282" s="252"/>
      <c r="B282" s="252"/>
      <c r="C282" s="252"/>
      <c r="D282" s="252"/>
      <c r="E282" s="259"/>
      <c r="F282" s="252"/>
      <c r="G282" s="252"/>
      <c r="H282" s="252"/>
      <c r="I282" s="252"/>
      <c r="J282" s="316"/>
      <c r="K282" s="316"/>
      <c r="L282" s="1317"/>
      <c r="M282" s="1132"/>
      <c r="N282" s="1132"/>
      <c r="O282" s="1132"/>
      <c r="P282" s="1132"/>
      <c r="Q282" s="1132"/>
      <c r="R282" s="1132"/>
      <c r="S282" s="1132"/>
      <c r="T282" s="252"/>
      <c r="U282" s="252"/>
      <c r="V282" s="252"/>
      <c r="W282" s="252"/>
      <c r="X282" s="252"/>
      <c r="Y282" s="252"/>
      <c r="Z282" s="252"/>
    </row>
    <row r="283" ht="15.75" customHeight="1">
      <c r="A283" s="252"/>
      <c r="B283" s="252"/>
      <c r="C283" s="252"/>
      <c r="D283" s="252"/>
      <c r="E283" s="259"/>
      <c r="F283" s="252"/>
      <c r="G283" s="252"/>
      <c r="H283" s="252"/>
      <c r="I283" s="252"/>
      <c r="J283" s="316"/>
      <c r="K283" s="316"/>
      <c r="L283" s="1317"/>
      <c r="M283" s="1132"/>
      <c r="N283" s="1132"/>
      <c r="O283" s="1132"/>
      <c r="P283" s="1132"/>
      <c r="Q283" s="1132"/>
      <c r="R283" s="1132"/>
      <c r="S283" s="1132"/>
      <c r="T283" s="252"/>
      <c r="U283" s="252"/>
      <c r="V283" s="252"/>
      <c r="W283" s="252"/>
      <c r="X283" s="252"/>
      <c r="Y283" s="252"/>
      <c r="Z283" s="252"/>
    </row>
    <row r="284" ht="15.75" customHeight="1">
      <c r="A284" s="252"/>
      <c r="B284" s="252"/>
      <c r="C284" s="252"/>
      <c r="D284" s="252"/>
      <c r="E284" s="259"/>
      <c r="F284" s="252"/>
      <c r="G284" s="252"/>
      <c r="H284" s="252"/>
      <c r="I284" s="252"/>
      <c r="J284" s="316"/>
      <c r="K284" s="316"/>
      <c r="L284" s="1317"/>
      <c r="M284" s="1132"/>
      <c r="N284" s="1132"/>
      <c r="O284" s="1132"/>
      <c r="P284" s="1132"/>
      <c r="Q284" s="1132"/>
      <c r="R284" s="1132"/>
      <c r="S284" s="1132"/>
      <c r="T284" s="252"/>
      <c r="U284" s="252"/>
      <c r="V284" s="252"/>
      <c r="W284" s="252"/>
      <c r="X284" s="252"/>
      <c r="Y284" s="252"/>
      <c r="Z284" s="252"/>
    </row>
    <row r="285" ht="15.75" customHeight="1">
      <c r="A285" s="252"/>
      <c r="B285" s="252"/>
      <c r="C285" s="252"/>
      <c r="D285" s="252"/>
      <c r="E285" s="259"/>
      <c r="F285" s="252"/>
      <c r="G285" s="252"/>
      <c r="H285" s="252"/>
      <c r="I285" s="252"/>
      <c r="J285" s="316"/>
      <c r="K285" s="316"/>
      <c r="L285" s="1317"/>
      <c r="M285" s="1132"/>
      <c r="N285" s="1132"/>
      <c r="O285" s="1132"/>
      <c r="P285" s="1132"/>
      <c r="Q285" s="1132"/>
      <c r="R285" s="1132"/>
      <c r="S285" s="1132"/>
      <c r="T285" s="252"/>
      <c r="U285" s="252"/>
      <c r="V285" s="252"/>
      <c r="W285" s="252"/>
      <c r="X285" s="252"/>
      <c r="Y285" s="252"/>
      <c r="Z285" s="252"/>
    </row>
    <row r="286" ht="15.75" customHeight="1">
      <c r="A286" s="252"/>
      <c r="B286" s="252"/>
      <c r="C286" s="252"/>
      <c r="D286" s="252"/>
      <c r="E286" s="259"/>
      <c r="F286" s="252"/>
      <c r="G286" s="252"/>
      <c r="H286" s="252"/>
      <c r="I286" s="252"/>
      <c r="J286" s="316"/>
      <c r="K286" s="316"/>
      <c r="L286" s="1317"/>
      <c r="M286" s="1132"/>
      <c r="N286" s="1132"/>
      <c r="O286" s="1132"/>
      <c r="P286" s="1132"/>
      <c r="Q286" s="1132"/>
      <c r="R286" s="1132"/>
      <c r="S286" s="1132"/>
      <c r="T286" s="252"/>
      <c r="U286" s="252"/>
      <c r="V286" s="252"/>
      <c r="W286" s="252"/>
      <c r="X286" s="252"/>
      <c r="Y286" s="252"/>
      <c r="Z286" s="252"/>
    </row>
    <row r="287" ht="15.75" customHeight="1">
      <c r="A287" s="252"/>
      <c r="B287" s="252"/>
      <c r="C287" s="252"/>
      <c r="D287" s="252"/>
      <c r="E287" s="259"/>
      <c r="F287" s="252"/>
      <c r="G287" s="252"/>
      <c r="H287" s="252"/>
      <c r="I287" s="252"/>
      <c r="J287" s="316"/>
      <c r="K287" s="316"/>
      <c r="L287" s="1317"/>
      <c r="M287" s="1132"/>
      <c r="N287" s="1132"/>
      <c r="O287" s="1132"/>
      <c r="P287" s="1132"/>
      <c r="Q287" s="1132"/>
      <c r="R287" s="1132"/>
      <c r="S287" s="1132"/>
      <c r="T287" s="252"/>
      <c r="U287" s="252"/>
      <c r="V287" s="252"/>
      <c r="W287" s="252"/>
      <c r="X287" s="252"/>
      <c r="Y287" s="252"/>
      <c r="Z287" s="252"/>
    </row>
    <row r="288" ht="15.75" customHeight="1">
      <c r="A288" s="252"/>
      <c r="B288" s="252"/>
      <c r="C288" s="252"/>
      <c r="D288" s="252"/>
      <c r="E288" s="259"/>
      <c r="F288" s="252"/>
      <c r="G288" s="252"/>
      <c r="H288" s="252"/>
      <c r="I288" s="252"/>
      <c r="J288" s="316"/>
      <c r="K288" s="316"/>
      <c r="L288" s="1317"/>
      <c r="M288" s="1132"/>
      <c r="N288" s="1132"/>
      <c r="O288" s="1132"/>
      <c r="P288" s="1132"/>
      <c r="Q288" s="1132"/>
      <c r="R288" s="1132"/>
      <c r="S288" s="1132"/>
      <c r="T288" s="252"/>
      <c r="U288" s="252"/>
      <c r="V288" s="252"/>
      <c r="W288" s="252"/>
      <c r="X288" s="252"/>
      <c r="Y288" s="252"/>
      <c r="Z288" s="252"/>
    </row>
    <row r="289" ht="15.75" customHeight="1">
      <c r="A289" s="252"/>
      <c r="B289" s="252"/>
      <c r="C289" s="252"/>
      <c r="D289" s="252"/>
      <c r="E289" s="259"/>
      <c r="F289" s="252"/>
      <c r="G289" s="252"/>
      <c r="H289" s="252"/>
      <c r="I289" s="252"/>
      <c r="J289" s="316"/>
      <c r="K289" s="316"/>
      <c r="L289" s="1317"/>
      <c r="M289" s="1132"/>
      <c r="N289" s="1132"/>
      <c r="O289" s="1132"/>
      <c r="P289" s="1132"/>
      <c r="Q289" s="1132"/>
      <c r="R289" s="1132"/>
      <c r="S289" s="1132"/>
      <c r="T289" s="252"/>
      <c r="U289" s="252"/>
      <c r="V289" s="252"/>
      <c r="W289" s="252"/>
      <c r="X289" s="252"/>
      <c r="Y289" s="252"/>
      <c r="Z289" s="252"/>
    </row>
    <row r="290" ht="15.75" customHeight="1">
      <c r="A290" s="252"/>
      <c r="B290" s="252"/>
      <c r="C290" s="252"/>
      <c r="D290" s="252"/>
      <c r="E290" s="259"/>
      <c r="F290" s="252"/>
      <c r="G290" s="252"/>
      <c r="H290" s="252"/>
      <c r="I290" s="252"/>
      <c r="J290" s="316"/>
      <c r="K290" s="316"/>
      <c r="L290" s="1317"/>
      <c r="M290" s="1132"/>
      <c r="N290" s="1132"/>
      <c r="O290" s="1132"/>
      <c r="P290" s="1132"/>
      <c r="Q290" s="1132"/>
      <c r="R290" s="1132"/>
      <c r="S290" s="1132"/>
      <c r="T290" s="252"/>
      <c r="U290" s="252"/>
      <c r="V290" s="252"/>
      <c r="W290" s="252"/>
      <c r="X290" s="252"/>
      <c r="Y290" s="252"/>
      <c r="Z290" s="252"/>
    </row>
    <row r="291" ht="15.75" customHeight="1">
      <c r="A291" s="252"/>
      <c r="B291" s="252"/>
      <c r="C291" s="252"/>
      <c r="D291" s="252"/>
      <c r="E291" s="259"/>
      <c r="F291" s="252"/>
      <c r="G291" s="252"/>
      <c r="H291" s="252"/>
      <c r="I291" s="252"/>
      <c r="J291" s="316"/>
      <c r="K291" s="316"/>
      <c r="L291" s="1317"/>
      <c r="M291" s="1132"/>
      <c r="N291" s="1132"/>
      <c r="O291" s="1132"/>
      <c r="P291" s="1132"/>
      <c r="Q291" s="1132"/>
      <c r="R291" s="1132"/>
      <c r="S291" s="1132"/>
      <c r="T291" s="252"/>
      <c r="U291" s="252"/>
      <c r="V291" s="252"/>
      <c r="W291" s="252"/>
      <c r="X291" s="252"/>
      <c r="Y291" s="252"/>
      <c r="Z291" s="252"/>
    </row>
    <row r="292" ht="15.75" customHeight="1">
      <c r="A292" s="252"/>
      <c r="B292" s="252"/>
      <c r="C292" s="252"/>
      <c r="D292" s="252"/>
      <c r="E292" s="259"/>
      <c r="F292" s="252"/>
      <c r="G292" s="252"/>
      <c r="H292" s="252"/>
      <c r="I292" s="252"/>
      <c r="J292" s="316"/>
      <c r="K292" s="316"/>
      <c r="L292" s="1317"/>
      <c r="M292" s="1132"/>
      <c r="N292" s="1132"/>
      <c r="O292" s="1132"/>
      <c r="P292" s="1132"/>
      <c r="Q292" s="1132"/>
      <c r="R292" s="1132"/>
      <c r="S292" s="1132"/>
      <c r="T292" s="252"/>
      <c r="U292" s="252"/>
      <c r="V292" s="252"/>
      <c r="W292" s="252"/>
      <c r="X292" s="252"/>
      <c r="Y292" s="252"/>
      <c r="Z292" s="252"/>
    </row>
    <row r="293" ht="15.75" customHeight="1">
      <c r="A293" s="252"/>
      <c r="B293" s="252"/>
      <c r="C293" s="252"/>
      <c r="D293" s="252"/>
      <c r="E293" s="259"/>
      <c r="F293" s="252"/>
      <c r="G293" s="252"/>
      <c r="H293" s="252"/>
      <c r="I293" s="252"/>
      <c r="J293" s="316"/>
      <c r="K293" s="316"/>
      <c r="L293" s="1317"/>
      <c r="M293" s="1132"/>
      <c r="N293" s="1132"/>
      <c r="O293" s="1132"/>
      <c r="P293" s="1132"/>
      <c r="Q293" s="1132"/>
      <c r="R293" s="1132"/>
      <c r="S293" s="1132"/>
      <c r="T293" s="252"/>
      <c r="U293" s="252"/>
      <c r="V293" s="252"/>
      <c r="W293" s="252"/>
      <c r="X293" s="252"/>
      <c r="Y293" s="252"/>
      <c r="Z293" s="252"/>
    </row>
    <row r="294" ht="15.75" customHeight="1">
      <c r="A294" s="252"/>
      <c r="B294" s="252"/>
      <c r="C294" s="252"/>
      <c r="D294" s="252"/>
      <c r="E294" s="259"/>
      <c r="F294" s="252"/>
      <c r="G294" s="252"/>
      <c r="H294" s="252"/>
      <c r="I294" s="252"/>
      <c r="J294" s="316"/>
      <c r="K294" s="316"/>
      <c r="L294" s="1317"/>
      <c r="M294" s="1132"/>
      <c r="N294" s="1132"/>
      <c r="O294" s="1132"/>
      <c r="P294" s="1132"/>
      <c r="Q294" s="1132"/>
      <c r="R294" s="1132"/>
      <c r="S294" s="1132"/>
      <c r="T294" s="252"/>
      <c r="U294" s="252"/>
      <c r="V294" s="252"/>
      <c r="W294" s="252"/>
      <c r="X294" s="252"/>
      <c r="Y294" s="252"/>
      <c r="Z294" s="252"/>
    </row>
    <row r="295" ht="15.75" customHeight="1">
      <c r="A295" s="252"/>
      <c r="B295" s="252"/>
      <c r="C295" s="252"/>
      <c r="D295" s="252"/>
      <c r="E295" s="259"/>
      <c r="F295" s="252"/>
      <c r="G295" s="252"/>
      <c r="H295" s="252"/>
      <c r="I295" s="252"/>
      <c r="J295" s="316"/>
      <c r="K295" s="316"/>
      <c r="L295" s="1317"/>
      <c r="M295" s="1132"/>
      <c r="N295" s="1132"/>
      <c r="O295" s="1132"/>
      <c r="P295" s="1132"/>
      <c r="Q295" s="1132"/>
      <c r="R295" s="1132"/>
      <c r="S295" s="1132"/>
      <c r="T295" s="252"/>
      <c r="U295" s="252"/>
      <c r="V295" s="252"/>
      <c r="W295" s="252"/>
      <c r="X295" s="252"/>
      <c r="Y295" s="252"/>
      <c r="Z295" s="252"/>
    </row>
    <row r="296" ht="15.75" customHeight="1">
      <c r="A296" s="252"/>
      <c r="B296" s="252"/>
      <c r="C296" s="252"/>
      <c r="D296" s="252"/>
      <c r="E296" s="259"/>
      <c r="F296" s="252"/>
      <c r="G296" s="252"/>
      <c r="H296" s="252"/>
      <c r="I296" s="252"/>
      <c r="J296" s="316"/>
      <c r="K296" s="316"/>
      <c r="L296" s="1317"/>
      <c r="M296" s="1132"/>
      <c r="N296" s="1132"/>
      <c r="O296" s="1132"/>
      <c r="P296" s="1132"/>
      <c r="Q296" s="1132"/>
      <c r="R296" s="1132"/>
      <c r="S296" s="1132"/>
      <c r="T296" s="252"/>
      <c r="U296" s="252"/>
      <c r="V296" s="252"/>
      <c r="W296" s="252"/>
      <c r="X296" s="252"/>
      <c r="Y296" s="252"/>
      <c r="Z296" s="252"/>
    </row>
    <row r="297" ht="15.75" customHeight="1">
      <c r="A297" s="252"/>
      <c r="B297" s="252"/>
      <c r="C297" s="252"/>
      <c r="D297" s="252"/>
      <c r="E297" s="259"/>
      <c r="F297" s="252"/>
      <c r="G297" s="252"/>
      <c r="H297" s="252"/>
      <c r="I297" s="252"/>
      <c r="J297" s="316"/>
      <c r="K297" s="316"/>
      <c r="L297" s="1317"/>
      <c r="M297" s="1132"/>
      <c r="N297" s="1132"/>
      <c r="O297" s="1132"/>
      <c r="P297" s="1132"/>
      <c r="Q297" s="1132"/>
      <c r="R297" s="1132"/>
      <c r="S297" s="1132"/>
      <c r="T297" s="252"/>
      <c r="U297" s="252"/>
      <c r="V297" s="252"/>
      <c r="W297" s="252"/>
      <c r="X297" s="252"/>
      <c r="Y297" s="252"/>
      <c r="Z297" s="252"/>
    </row>
    <row r="298" ht="15.75" customHeight="1">
      <c r="A298" s="252"/>
      <c r="B298" s="252"/>
      <c r="C298" s="252"/>
      <c r="D298" s="252"/>
      <c r="E298" s="259"/>
      <c r="F298" s="252"/>
      <c r="G298" s="252"/>
      <c r="H298" s="252"/>
      <c r="I298" s="252"/>
      <c r="J298" s="316"/>
      <c r="K298" s="316"/>
      <c r="L298" s="1317"/>
      <c r="M298" s="1132"/>
      <c r="N298" s="1132"/>
      <c r="O298" s="1132"/>
      <c r="P298" s="1132"/>
      <c r="Q298" s="1132"/>
      <c r="R298" s="1132"/>
      <c r="S298" s="1132"/>
      <c r="T298" s="252"/>
      <c r="U298" s="252"/>
      <c r="V298" s="252"/>
      <c r="W298" s="252"/>
      <c r="X298" s="252"/>
      <c r="Y298" s="252"/>
      <c r="Z298" s="252"/>
    </row>
    <row r="299" ht="15.75" customHeight="1">
      <c r="A299" s="252"/>
      <c r="B299" s="252"/>
      <c r="C299" s="252"/>
      <c r="D299" s="252"/>
      <c r="E299" s="259"/>
      <c r="F299" s="252"/>
      <c r="G299" s="252"/>
      <c r="H299" s="252"/>
      <c r="I299" s="252"/>
      <c r="J299" s="316"/>
      <c r="K299" s="316"/>
      <c r="L299" s="1317"/>
      <c r="M299" s="1132"/>
      <c r="N299" s="1132"/>
      <c r="O299" s="1132"/>
      <c r="P299" s="1132"/>
      <c r="Q299" s="1132"/>
      <c r="R299" s="1132"/>
      <c r="S299" s="1132"/>
      <c r="T299" s="252"/>
      <c r="U299" s="252"/>
      <c r="V299" s="252"/>
      <c r="W299" s="252"/>
      <c r="X299" s="252"/>
      <c r="Y299" s="252"/>
      <c r="Z299" s="252"/>
    </row>
    <row r="300" ht="15.75" customHeight="1">
      <c r="A300" s="252"/>
      <c r="B300" s="252"/>
      <c r="C300" s="252"/>
      <c r="D300" s="252"/>
      <c r="E300" s="259"/>
      <c r="F300" s="252"/>
      <c r="G300" s="252"/>
      <c r="H300" s="252"/>
      <c r="I300" s="252"/>
      <c r="J300" s="316"/>
      <c r="K300" s="316"/>
      <c r="L300" s="1317"/>
      <c r="M300" s="1132"/>
      <c r="N300" s="1132"/>
      <c r="O300" s="1132"/>
      <c r="P300" s="1132"/>
      <c r="Q300" s="1132"/>
      <c r="R300" s="1132"/>
      <c r="S300" s="1132"/>
      <c r="T300" s="252"/>
      <c r="U300" s="252"/>
      <c r="V300" s="252"/>
      <c r="W300" s="252"/>
      <c r="X300" s="252"/>
      <c r="Y300" s="252"/>
      <c r="Z300" s="252"/>
    </row>
    <row r="301" ht="15.75" customHeight="1">
      <c r="A301" s="252"/>
      <c r="B301" s="252"/>
      <c r="C301" s="252"/>
      <c r="D301" s="252"/>
      <c r="E301" s="259"/>
      <c r="F301" s="252"/>
      <c r="G301" s="252"/>
      <c r="H301" s="252"/>
      <c r="I301" s="252"/>
      <c r="J301" s="316"/>
      <c r="K301" s="316"/>
      <c r="L301" s="1317"/>
      <c r="M301" s="1132"/>
      <c r="N301" s="1132"/>
      <c r="O301" s="1132"/>
      <c r="P301" s="1132"/>
      <c r="Q301" s="1132"/>
      <c r="R301" s="1132"/>
      <c r="S301" s="1132"/>
      <c r="T301" s="252"/>
      <c r="U301" s="252"/>
      <c r="V301" s="252"/>
      <c r="W301" s="252"/>
      <c r="X301" s="252"/>
      <c r="Y301" s="252"/>
      <c r="Z301" s="252"/>
    </row>
    <row r="302" ht="15.75" customHeight="1">
      <c r="A302" s="252"/>
      <c r="B302" s="252"/>
      <c r="C302" s="252"/>
      <c r="D302" s="252"/>
      <c r="E302" s="259"/>
      <c r="F302" s="252"/>
      <c r="G302" s="252"/>
      <c r="H302" s="252"/>
      <c r="I302" s="252"/>
      <c r="J302" s="316"/>
      <c r="K302" s="316"/>
      <c r="L302" s="1317"/>
      <c r="M302" s="1132"/>
      <c r="N302" s="1132"/>
      <c r="O302" s="1132"/>
      <c r="P302" s="1132"/>
      <c r="Q302" s="1132"/>
      <c r="R302" s="1132"/>
      <c r="S302" s="1132"/>
      <c r="T302" s="252"/>
      <c r="U302" s="252"/>
      <c r="V302" s="252"/>
      <c r="W302" s="252"/>
      <c r="X302" s="252"/>
      <c r="Y302" s="252"/>
      <c r="Z302" s="252"/>
    </row>
    <row r="303" ht="15.75" customHeight="1">
      <c r="A303" s="252"/>
      <c r="B303" s="252"/>
      <c r="C303" s="252"/>
      <c r="D303" s="252"/>
      <c r="E303" s="259"/>
      <c r="F303" s="252"/>
      <c r="G303" s="252"/>
      <c r="H303" s="252"/>
      <c r="I303" s="252"/>
      <c r="J303" s="316"/>
      <c r="K303" s="316"/>
      <c r="L303" s="1317"/>
      <c r="M303" s="1132"/>
      <c r="N303" s="1132"/>
      <c r="O303" s="1132"/>
      <c r="P303" s="1132"/>
      <c r="Q303" s="1132"/>
      <c r="R303" s="1132"/>
      <c r="S303" s="1132"/>
      <c r="T303" s="252"/>
      <c r="U303" s="252"/>
      <c r="V303" s="252"/>
      <c r="W303" s="252"/>
      <c r="X303" s="252"/>
      <c r="Y303" s="252"/>
      <c r="Z303" s="252"/>
    </row>
    <row r="304" ht="15.75" customHeight="1">
      <c r="A304" s="252"/>
      <c r="B304" s="252"/>
      <c r="C304" s="252"/>
      <c r="D304" s="252"/>
      <c r="E304" s="259"/>
      <c r="F304" s="252"/>
      <c r="G304" s="252"/>
      <c r="H304" s="252"/>
      <c r="I304" s="252"/>
      <c r="J304" s="316"/>
      <c r="K304" s="316"/>
      <c r="L304" s="1317"/>
      <c r="M304" s="1132"/>
      <c r="N304" s="1132"/>
      <c r="O304" s="1132"/>
      <c r="P304" s="1132"/>
      <c r="Q304" s="1132"/>
      <c r="R304" s="1132"/>
      <c r="S304" s="1132"/>
      <c r="T304" s="252"/>
      <c r="U304" s="252"/>
      <c r="V304" s="252"/>
      <c r="W304" s="252"/>
      <c r="X304" s="252"/>
      <c r="Y304" s="252"/>
      <c r="Z304" s="252"/>
    </row>
    <row r="305" ht="15.75" customHeight="1">
      <c r="A305" s="252"/>
      <c r="B305" s="252"/>
      <c r="C305" s="252"/>
      <c r="D305" s="252"/>
      <c r="E305" s="259"/>
      <c r="F305" s="252"/>
      <c r="G305" s="252"/>
      <c r="H305" s="252"/>
      <c r="I305" s="252"/>
      <c r="J305" s="316"/>
      <c r="K305" s="316"/>
      <c r="L305" s="1317"/>
      <c r="M305" s="1132"/>
      <c r="N305" s="1132"/>
      <c r="O305" s="1132"/>
      <c r="P305" s="1132"/>
      <c r="Q305" s="1132"/>
      <c r="R305" s="1132"/>
      <c r="S305" s="1132"/>
      <c r="T305" s="252"/>
      <c r="U305" s="252"/>
      <c r="V305" s="252"/>
      <c r="W305" s="252"/>
      <c r="X305" s="252"/>
      <c r="Y305" s="252"/>
      <c r="Z305" s="252"/>
    </row>
    <row r="306" ht="15.75" customHeight="1">
      <c r="A306" s="252"/>
      <c r="B306" s="252"/>
      <c r="C306" s="252"/>
      <c r="D306" s="252"/>
      <c r="E306" s="259"/>
      <c r="F306" s="252"/>
      <c r="G306" s="252"/>
      <c r="H306" s="252"/>
      <c r="I306" s="252"/>
      <c r="J306" s="316"/>
      <c r="K306" s="316"/>
      <c r="L306" s="1317"/>
      <c r="M306" s="1132"/>
      <c r="N306" s="1132"/>
      <c r="O306" s="1132"/>
      <c r="P306" s="1132"/>
      <c r="Q306" s="1132"/>
      <c r="R306" s="1132"/>
      <c r="S306" s="1132"/>
      <c r="T306" s="252"/>
      <c r="U306" s="252"/>
      <c r="V306" s="252"/>
      <c r="W306" s="252"/>
      <c r="X306" s="252"/>
      <c r="Y306" s="252"/>
      <c r="Z306" s="252"/>
    </row>
    <row r="307" ht="15.75" customHeight="1">
      <c r="A307" s="252"/>
      <c r="B307" s="252"/>
      <c r="C307" s="252"/>
      <c r="D307" s="252"/>
      <c r="E307" s="259"/>
      <c r="F307" s="252"/>
      <c r="G307" s="252"/>
      <c r="H307" s="252"/>
      <c r="I307" s="252"/>
      <c r="J307" s="316"/>
      <c r="K307" s="316"/>
      <c r="L307" s="1317"/>
      <c r="M307" s="1132"/>
      <c r="N307" s="1132"/>
      <c r="O307" s="1132"/>
      <c r="P307" s="1132"/>
      <c r="Q307" s="1132"/>
      <c r="R307" s="1132"/>
      <c r="S307" s="1132"/>
      <c r="T307" s="252"/>
      <c r="U307" s="252"/>
      <c r="V307" s="252"/>
      <c r="W307" s="252"/>
      <c r="X307" s="252"/>
      <c r="Y307" s="252"/>
      <c r="Z307" s="252"/>
    </row>
    <row r="308" ht="15.75" customHeight="1">
      <c r="A308" s="252"/>
      <c r="B308" s="252"/>
      <c r="C308" s="252"/>
      <c r="D308" s="252"/>
      <c r="E308" s="259"/>
      <c r="F308" s="252"/>
      <c r="G308" s="252"/>
      <c r="H308" s="252"/>
      <c r="I308" s="252"/>
      <c r="J308" s="316"/>
      <c r="K308" s="316"/>
      <c r="L308" s="1317"/>
      <c r="M308" s="1132"/>
      <c r="N308" s="1132"/>
      <c r="O308" s="1132"/>
      <c r="P308" s="1132"/>
      <c r="Q308" s="1132"/>
      <c r="R308" s="1132"/>
      <c r="S308" s="1132"/>
      <c r="T308" s="252"/>
      <c r="U308" s="252"/>
      <c r="V308" s="252"/>
      <c r="W308" s="252"/>
      <c r="X308" s="252"/>
      <c r="Y308" s="252"/>
      <c r="Z308" s="252"/>
    </row>
    <row r="309" ht="15.75" customHeight="1">
      <c r="A309" s="252"/>
      <c r="B309" s="252"/>
      <c r="C309" s="252"/>
      <c r="D309" s="252"/>
      <c r="E309" s="259"/>
      <c r="F309" s="252"/>
      <c r="G309" s="252"/>
      <c r="H309" s="252"/>
      <c r="I309" s="252"/>
      <c r="J309" s="316"/>
      <c r="K309" s="316"/>
      <c r="L309" s="1317"/>
      <c r="M309" s="1132"/>
      <c r="N309" s="1132"/>
      <c r="O309" s="1132"/>
      <c r="P309" s="1132"/>
      <c r="Q309" s="1132"/>
      <c r="R309" s="1132"/>
      <c r="S309" s="1132"/>
      <c r="T309" s="252"/>
      <c r="U309" s="252"/>
      <c r="V309" s="252"/>
      <c r="W309" s="252"/>
      <c r="X309" s="252"/>
      <c r="Y309" s="252"/>
      <c r="Z309" s="252"/>
    </row>
    <row r="310" ht="15.75" customHeight="1">
      <c r="A310" s="252"/>
      <c r="B310" s="252"/>
      <c r="C310" s="252"/>
      <c r="D310" s="252"/>
      <c r="E310" s="259"/>
      <c r="F310" s="252"/>
      <c r="G310" s="252"/>
      <c r="H310" s="252"/>
      <c r="I310" s="252"/>
      <c r="J310" s="316"/>
      <c r="K310" s="316"/>
      <c r="L310" s="1317"/>
      <c r="M310" s="1132"/>
      <c r="N310" s="1132"/>
      <c r="O310" s="1132"/>
      <c r="P310" s="1132"/>
      <c r="Q310" s="1132"/>
      <c r="R310" s="1132"/>
      <c r="S310" s="1132"/>
      <c r="T310" s="252"/>
      <c r="U310" s="252"/>
      <c r="V310" s="252"/>
      <c r="W310" s="252"/>
      <c r="X310" s="252"/>
      <c r="Y310" s="252"/>
      <c r="Z310" s="252"/>
    </row>
    <row r="311" ht="15.75" customHeight="1">
      <c r="A311" s="252"/>
      <c r="B311" s="252"/>
      <c r="C311" s="252"/>
      <c r="D311" s="252"/>
      <c r="E311" s="259"/>
      <c r="F311" s="252"/>
      <c r="G311" s="252"/>
      <c r="H311" s="252"/>
      <c r="I311" s="252"/>
      <c r="J311" s="316"/>
      <c r="K311" s="316"/>
      <c r="L311" s="1317"/>
      <c r="M311" s="1132"/>
      <c r="N311" s="1132"/>
      <c r="O311" s="1132"/>
      <c r="P311" s="1132"/>
      <c r="Q311" s="1132"/>
      <c r="R311" s="1132"/>
      <c r="S311" s="1132"/>
      <c r="T311" s="252"/>
      <c r="U311" s="252"/>
      <c r="V311" s="252"/>
      <c r="W311" s="252"/>
      <c r="X311" s="252"/>
      <c r="Y311" s="252"/>
      <c r="Z311" s="252"/>
    </row>
    <row r="312" ht="15.75" customHeight="1">
      <c r="A312" s="252"/>
      <c r="B312" s="252"/>
      <c r="C312" s="252"/>
      <c r="D312" s="252"/>
      <c r="E312" s="259"/>
      <c r="F312" s="252"/>
      <c r="G312" s="252"/>
      <c r="H312" s="252"/>
      <c r="I312" s="252"/>
      <c r="J312" s="316"/>
      <c r="K312" s="316"/>
      <c r="L312" s="1317"/>
      <c r="M312" s="1132"/>
      <c r="N312" s="1132"/>
      <c r="O312" s="1132"/>
      <c r="P312" s="1132"/>
      <c r="Q312" s="1132"/>
      <c r="R312" s="1132"/>
      <c r="S312" s="1132"/>
      <c r="T312" s="252"/>
      <c r="U312" s="252"/>
      <c r="V312" s="252"/>
      <c r="W312" s="252"/>
      <c r="X312" s="252"/>
      <c r="Y312" s="252"/>
      <c r="Z312" s="252"/>
    </row>
    <row r="313" ht="15.75" customHeight="1">
      <c r="A313" s="252"/>
      <c r="B313" s="252"/>
      <c r="C313" s="252"/>
      <c r="D313" s="252"/>
      <c r="E313" s="259"/>
      <c r="F313" s="252"/>
      <c r="G313" s="252"/>
      <c r="H313" s="252"/>
      <c r="I313" s="252"/>
      <c r="J313" s="316"/>
      <c r="K313" s="316"/>
      <c r="L313" s="1317"/>
      <c r="M313" s="1132"/>
      <c r="N313" s="1132"/>
      <c r="O313" s="1132"/>
      <c r="P313" s="1132"/>
      <c r="Q313" s="1132"/>
      <c r="R313" s="1132"/>
      <c r="S313" s="1132"/>
      <c r="T313" s="252"/>
      <c r="U313" s="252"/>
      <c r="V313" s="252"/>
      <c r="W313" s="252"/>
      <c r="X313" s="252"/>
      <c r="Y313" s="252"/>
      <c r="Z313" s="252"/>
    </row>
    <row r="314" ht="15.75" customHeight="1">
      <c r="A314" s="252"/>
      <c r="B314" s="252"/>
      <c r="C314" s="252"/>
      <c r="D314" s="252"/>
      <c r="E314" s="259"/>
      <c r="F314" s="252"/>
      <c r="G314" s="252"/>
      <c r="H314" s="252"/>
      <c r="I314" s="252"/>
      <c r="J314" s="316"/>
      <c r="K314" s="316"/>
      <c r="L314" s="1317"/>
      <c r="M314" s="1132"/>
      <c r="N314" s="1132"/>
      <c r="O314" s="1132"/>
      <c r="P314" s="1132"/>
      <c r="Q314" s="1132"/>
      <c r="R314" s="1132"/>
      <c r="S314" s="1132"/>
      <c r="T314" s="252"/>
      <c r="U314" s="252"/>
      <c r="V314" s="252"/>
      <c r="W314" s="252"/>
      <c r="X314" s="252"/>
      <c r="Y314" s="252"/>
      <c r="Z314" s="252"/>
    </row>
    <row r="315" ht="15.75" customHeight="1">
      <c r="A315" s="252"/>
      <c r="B315" s="252"/>
      <c r="C315" s="252"/>
      <c r="D315" s="252"/>
      <c r="E315" s="259"/>
      <c r="F315" s="252"/>
      <c r="G315" s="252"/>
      <c r="H315" s="252"/>
      <c r="I315" s="252"/>
      <c r="J315" s="316"/>
      <c r="K315" s="316"/>
      <c r="L315" s="1317"/>
      <c r="M315" s="1132"/>
      <c r="N315" s="1132"/>
      <c r="O315" s="1132"/>
      <c r="P315" s="1132"/>
      <c r="Q315" s="1132"/>
      <c r="R315" s="1132"/>
      <c r="S315" s="1132"/>
      <c r="T315" s="252"/>
      <c r="U315" s="252"/>
      <c r="V315" s="252"/>
      <c r="W315" s="252"/>
      <c r="X315" s="252"/>
      <c r="Y315" s="252"/>
      <c r="Z315" s="252"/>
    </row>
    <row r="316" ht="15.75" customHeight="1">
      <c r="A316" s="252"/>
      <c r="B316" s="252"/>
      <c r="C316" s="252"/>
      <c r="D316" s="252"/>
      <c r="E316" s="259"/>
      <c r="F316" s="252"/>
      <c r="G316" s="252"/>
      <c r="H316" s="252"/>
      <c r="I316" s="252"/>
      <c r="J316" s="316"/>
      <c r="K316" s="316"/>
      <c r="L316" s="1317"/>
      <c r="M316" s="1132"/>
      <c r="N316" s="1132"/>
      <c r="O316" s="1132"/>
      <c r="P316" s="1132"/>
      <c r="Q316" s="1132"/>
      <c r="R316" s="1132"/>
      <c r="S316" s="1132"/>
      <c r="T316" s="252"/>
      <c r="U316" s="252"/>
      <c r="V316" s="252"/>
      <c r="W316" s="252"/>
      <c r="X316" s="252"/>
      <c r="Y316" s="252"/>
      <c r="Z316" s="252"/>
    </row>
    <row r="317" ht="15.75" customHeight="1">
      <c r="A317" s="252"/>
      <c r="B317" s="252"/>
      <c r="C317" s="252"/>
      <c r="D317" s="252"/>
      <c r="E317" s="259"/>
      <c r="F317" s="252"/>
      <c r="G317" s="252"/>
      <c r="H317" s="252"/>
      <c r="I317" s="252"/>
      <c r="J317" s="316"/>
      <c r="K317" s="316"/>
      <c r="L317" s="1317"/>
      <c r="M317" s="1132"/>
      <c r="N317" s="1132"/>
      <c r="O317" s="1132"/>
      <c r="P317" s="1132"/>
      <c r="Q317" s="1132"/>
      <c r="R317" s="1132"/>
      <c r="S317" s="1132"/>
      <c r="T317" s="252"/>
      <c r="U317" s="252"/>
      <c r="V317" s="252"/>
      <c r="W317" s="252"/>
      <c r="X317" s="252"/>
      <c r="Y317" s="252"/>
      <c r="Z317" s="252"/>
    </row>
    <row r="318" ht="15.75" customHeight="1">
      <c r="A318" s="252"/>
      <c r="B318" s="252"/>
      <c r="C318" s="252"/>
      <c r="D318" s="252"/>
      <c r="E318" s="259"/>
      <c r="F318" s="252"/>
      <c r="G318" s="252"/>
      <c r="H318" s="252"/>
      <c r="I318" s="252"/>
      <c r="J318" s="316"/>
      <c r="K318" s="316"/>
      <c r="L318" s="1317"/>
      <c r="M318" s="1132"/>
      <c r="N318" s="1132"/>
      <c r="O318" s="1132"/>
      <c r="P318" s="1132"/>
      <c r="Q318" s="1132"/>
      <c r="R318" s="1132"/>
      <c r="S318" s="1132"/>
      <c r="T318" s="252"/>
      <c r="U318" s="252"/>
      <c r="V318" s="252"/>
      <c r="W318" s="252"/>
      <c r="X318" s="252"/>
      <c r="Y318" s="252"/>
      <c r="Z318" s="252"/>
    </row>
    <row r="319" ht="15.75" customHeight="1">
      <c r="A319" s="252"/>
      <c r="B319" s="252"/>
      <c r="C319" s="252"/>
      <c r="D319" s="252"/>
      <c r="E319" s="259"/>
      <c r="F319" s="252"/>
      <c r="G319" s="252"/>
      <c r="H319" s="252"/>
      <c r="I319" s="252"/>
      <c r="J319" s="316"/>
      <c r="K319" s="316"/>
      <c r="L319" s="1317"/>
      <c r="M319" s="1132"/>
      <c r="N319" s="1132"/>
      <c r="O319" s="1132"/>
      <c r="P319" s="1132"/>
      <c r="Q319" s="1132"/>
      <c r="R319" s="1132"/>
      <c r="S319" s="1132"/>
      <c r="T319" s="252"/>
      <c r="U319" s="252"/>
      <c r="V319" s="252"/>
      <c r="W319" s="252"/>
      <c r="X319" s="252"/>
      <c r="Y319" s="252"/>
      <c r="Z319" s="252"/>
    </row>
    <row r="320" ht="15.75" customHeight="1">
      <c r="A320" s="252"/>
      <c r="B320" s="252"/>
      <c r="C320" s="252"/>
      <c r="D320" s="252"/>
      <c r="E320" s="259"/>
      <c r="F320" s="252"/>
      <c r="G320" s="252"/>
      <c r="H320" s="252"/>
      <c r="I320" s="252"/>
      <c r="J320" s="316"/>
      <c r="K320" s="316"/>
      <c r="L320" s="1317"/>
      <c r="M320" s="1132"/>
      <c r="N320" s="1132"/>
      <c r="O320" s="1132"/>
      <c r="P320" s="1132"/>
      <c r="Q320" s="1132"/>
      <c r="R320" s="1132"/>
      <c r="S320" s="1132"/>
      <c r="T320" s="252"/>
      <c r="U320" s="252"/>
      <c r="V320" s="252"/>
      <c r="W320" s="252"/>
      <c r="X320" s="252"/>
      <c r="Y320" s="252"/>
      <c r="Z320" s="252"/>
    </row>
    <row r="321" ht="15.75" customHeight="1">
      <c r="A321" s="252"/>
      <c r="B321" s="252"/>
      <c r="C321" s="252"/>
      <c r="D321" s="252"/>
      <c r="E321" s="259"/>
      <c r="F321" s="252"/>
      <c r="G321" s="252"/>
      <c r="H321" s="252"/>
      <c r="I321" s="252"/>
      <c r="J321" s="316"/>
      <c r="K321" s="316"/>
      <c r="L321" s="1317"/>
      <c r="M321" s="1132"/>
      <c r="N321" s="1132"/>
      <c r="O321" s="1132"/>
      <c r="P321" s="1132"/>
      <c r="Q321" s="1132"/>
      <c r="R321" s="1132"/>
      <c r="S321" s="1132"/>
      <c r="T321" s="252"/>
      <c r="U321" s="252"/>
      <c r="V321" s="252"/>
      <c r="W321" s="252"/>
      <c r="X321" s="252"/>
      <c r="Y321" s="252"/>
      <c r="Z321" s="252"/>
    </row>
    <row r="322" ht="15.75" customHeight="1">
      <c r="A322" s="252"/>
      <c r="B322" s="252"/>
      <c r="C322" s="252"/>
      <c r="D322" s="252"/>
      <c r="E322" s="259"/>
      <c r="F322" s="252"/>
      <c r="G322" s="252"/>
      <c r="H322" s="252"/>
      <c r="I322" s="252"/>
      <c r="J322" s="316"/>
      <c r="K322" s="316"/>
      <c r="L322" s="1317"/>
      <c r="M322" s="1132"/>
      <c r="N322" s="1132"/>
      <c r="O322" s="1132"/>
      <c r="P322" s="1132"/>
      <c r="Q322" s="1132"/>
      <c r="R322" s="1132"/>
      <c r="S322" s="1132"/>
      <c r="T322" s="252"/>
      <c r="U322" s="252"/>
      <c r="V322" s="252"/>
      <c r="W322" s="252"/>
      <c r="X322" s="252"/>
      <c r="Y322" s="252"/>
      <c r="Z322" s="252"/>
    </row>
    <row r="323" ht="15.75" customHeight="1">
      <c r="A323" s="252"/>
      <c r="B323" s="252"/>
      <c r="C323" s="252"/>
      <c r="D323" s="252"/>
      <c r="E323" s="259"/>
      <c r="F323" s="252"/>
      <c r="G323" s="252"/>
      <c r="H323" s="252"/>
      <c r="I323" s="252"/>
      <c r="J323" s="316"/>
      <c r="K323" s="316"/>
      <c r="L323" s="1317"/>
      <c r="M323" s="1132"/>
      <c r="N323" s="1132"/>
      <c r="O323" s="1132"/>
      <c r="P323" s="1132"/>
      <c r="Q323" s="1132"/>
      <c r="R323" s="1132"/>
      <c r="S323" s="1132"/>
      <c r="T323" s="252"/>
      <c r="U323" s="252"/>
      <c r="V323" s="252"/>
      <c r="W323" s="252"/>
      <c r="X323" s="252"/>
      <c r="Y323" s="252"/>
      <c r="Z323" s="252"/>
    </row>
    <row r="324" ht="15.75" customHeight="1">
      <c r="A324" s="252"/>
      <c r="B324" s="252"/>
      <c r="C324" s="252"/>
      <c r="D324" s="252"/>
      <c r="E324" s="259"/>
      <c r="F324" s="252"/>
      <c r="G324" s="252"/>
      <c r="H324" s="252"/>
      <c r="I324" s="252"/>
      <c r="J324" s="316"/>
      <c r="K324" s="316"/>
      <c r="L324" s="1317"/>
      <c r="M324" s="1132"/>
      <c r="N324" s="1132"/>
      <c r="O324" s="1132"/>
      <c r="P324" s="1132"/>
      <c r="Q324" s="1132"/>
      <c r="R324" s="1132"/>
      <c r="S324" s="1132"/>
      <c r="T324" s="252"/>
      <c r="U324" s="252"/>
      <c r="V324" s="252"/>
      <c r="W324" s="252"/>
      <c r="X324" s="252"/>
      <c r="Y324" s="252"/>
      <c r="Z324" s="252"/>
    </row>
    <row r="325" ht="15.75" customHeight="1">
      <c r="A325" s="252"/>
      <c r="B325" s="252"/>
      <c r="C325" s="252"/>
      <c r="D325" s="252"/>
      <c r="E325" s="259"/>
      <c r="F325" s="252"/>
      <c r="G325" s="252"/>
      <c r="H325" s="252"/>
      <c r="I325" s="252"/>
      <c r="J325" s="316"/>
      <c r="K325" s="316"/>
      <c r="L325" s="1317"/>
      <c r="M325" s="1132"/>
      <c r="N325" s="1132"/>
      <c r="O325" s="1132"/>
      <c r="P325" s="1132"/>
      <c r="Q325" s="1132"/>
      <c r="R325" s="1132"/>
      <c r="S325" s="1132"/>
      <c r="T325" s="252"/>
      <c r="U325" s="252"/>
      <c r="V325" s="252"/>
      <c r="W325" s="252"/>
      <c r="X325" s="252"/>
      <c r="Y325" s="252"/>
      <c r="Z325" s="252"/>
    </row>
    <row r="326" ht="15.75" customHeight="1">
      <c r="A326" s="252"/>
      <c r="B326" s="252"/>
      <c r="C326" s="252"/>
      <c r="D326" s="252"/>
      <c r="E326" s="259"/>
      <c r="F326" s="252"/>
      <c r="G326" s="252"/>
      <c r="H326" s="252"/>
      <c r="I326" s="252"/>
      <c r="J326" s="316"/>
      <c r="K326" s="316"/>
      <c r="L326" s="1317"/>
      <c r="M326" s="1132"/>
      <c r="N326" s="1132"/>
      <c r="O326" s="1132"/>
      <c r="P326" s="1132"/>
      <c r="Q326" s="1132"/>
      <c r="R326" s="1132"/>
      <c r="S326" s="1132"/>
      <c r="T326" s="252"/>
      <c r="U326" s="252"/>
      <c r="V326" s="252"/>
      <c r="W326" s="252"/>
      <c r="X326" s="252"/>
      <c r="Y326" s="252"/>
      <c r="Z326" s="252"/>
    </row>
    <row r="327" ht="15.75" customHeight="1">
      <c r="A327" s="252"/>
      <c r="B327" s="252"/>
      <c r="C327" s="252"/>
      <c r="D327" s="252"/>
      <c r="E327" s="259"/>
      <c r="F327" s="252"/>
      <c r="G327" s="252"/>
      <c r="H327" s="252"/>
      <c r="I327" s="252"/>
      <c r="J327" s="316"/>
      <c r="K327" s="316"/>
      <c r="L327" s="1317"/>
      <c r="M327" s="1132"/>
      <c r="N327" s="1132"/>
      <c r="O327" s="1132"/>
      <c r="P327" s="1132"/>
      <c r="Q327" s="1132"/>
      <c r="R327" s="1132"/>
      <c r="S327" s="1132"/>
      <c r="T327" s="252"/>
      <c r="U327" s="252"/>
      <c r="V327" s="252"/>
      <c r="W327" s="252"/>
      <c r="X327" s="252"/>
      <c r="Y327" s="252"/>
      <c r="Z327" s="252"/>
    </row>
    <row r="328" ht="15.75" customHeight="1">
      <c r="A328" s="252"/>
      <c r="B328" s="252"/>
      <c r="C328" s="252"/>
      <c r="D328" s="252"/>
      <c r="E328" s="259"/>
      <c r="F328" s="252"/>
      <c r="G328" s="252"/>
      <c r="H328" s="252"/>
      <c r="I328" s="252"/>
      <c r="J328" s="316"/>
      <c r="K328" s="316"/>
      <c r="L328" s="1317"/>
      <c r="M328" s="1132"/>
      <c r="N328" s="1132"/>
      <c r="O328" s="1132"/>
      <c r="P328" s="1132"/>
      <c r="Q328" s="1132"/>
      <c r="R328" s="1132"/>
      <c r="S328" s="1132"/>
      <c r="T328" s="252"/>
      <c r="U328" s="252"/>
      <c r="V328" s="252"/>
      <c r="W328" s="252"/>
      <c r="X328" s="252"/>
      <c r="Y328" s="252"/>
      <c r="Z328" s="252"/>
    </row>
    <row r="329" ht="15.75" customHeight="1">
      <c r="A329" s="252"/>
      <c r="B329" s="252"/>
      <c r="C329" s="252"/>
      <c r="D329" s="252"/>
      <c r="E329" s="259"/>
      <c r="F329" s="252"/>
      <c r="G329" s="252"/>
      <c r="H329" s="252"/>
      <c r="I329" s="252"/>
      <c r="J329" s="316"/>
      <c r="K329" s="316"/>
      <c r="L329" s="1317"/>
      <c r="M329" s="1132"/>
      <c r="N329" s="1132"/>
      <c r="O329" s="1132"/>
      <c r="P329" s="1132"/>
      <c r="Q329" s="1132"/>
      <c r="R329" s="1132"/>
      <c r="S329" s="1132"/>
      <c r="T329" s="252"/>
      <c r="U329" s="252"/>
      <c r="V329" s="252"/>
      <c r="W329" s="252"/>
      <c r="X329" s="252"/>
      <c r="Y329" s="252"/>
      <c r="Z329" s="252"/>
    </row>
    <row r="330" ht="15.75" customHeight="1">
      <c r="A330" s="252"/>
      <c r="B330" s="252"/>
      <c r="C330" s="252"/>
      <c r="D330" s="252"/>
      <c r="E330" s="259"/>
      <c r="F330" s="252"/>
      <c r="G330" s="252"/>
      <c r="H330" s="252"/>
      <c r="I330" s="252"/>
      <c r="J330" s="316"/>
      <c r="K330" s="316"/>
      <c r="L330" s="1317"/>
      <c r="M330" s="1132"/>
      <c r="N330" s="1132"/>
      <c r="O330" s="1132"/>
      <c r="P330" s="1132"/>
      <c r="Q330" s="1132"/>
      <c r="R330" s="1132"/>
      <c r="S330" s="1132"/>
      <c r="T330" s="252"/>
      <c r="U330" s="252"/>
      <c r="V330" s="252"/>
      <c r="W330" s="252"/>
      <c r="X330" s="252"/>
      <c r="Y330" s="252"/>
      <c r="Z330" s="252"/>
    </row>
    <row r="331" ht="15.75" customHeight="1">
      <c r="A331" s="252"/>
      <c r="B331" s="252"/>
      <c r="C331" s="252"/>
      <c r="D331" s="252"/>
      <c r="E331" s="259"/>
      <c r="F331" s="252"/>
      <c r="G331" s="252"/>
      <c r="H331" s="252"/>
      <c r="I331" s="252"/>
      <c r="J331" s="316"/>
      <c r="K331" s="316"/>
      <c r="L331" s="1317"/>
      <c r="M331" s="1132"/>
      <c r="N331" s="1132"/>
      <c r="O331" s="1132"/>
      <c r="P331" s="1132"/>
      <c r="Q331" s="1132"/>
      <c r="R331" s="1132"/>
      <c r="S331" s="1132"/>
      <c r="T331" s="252"/>
      <c r="U331" s="252"/>
      <c r="V331" s="252"/>
      <c r="W331" s="252"/>
      <c r="X331" s="252"/>
      <c r="Y331" s="252"/>
      <c r="Z331" s="252"/>
    </row>
    <row r="332" ht="15.75" customHeight="1">
      <c r="A332" s="252"/>
      <c r="B332" s="252"/>
      <c r="C332" s="252"/>
      <c r="D332" s="252"/>
      <c r="E332" s="259"/>
      <c r="F332" s="252"/>
      <c r="G332" s="252"/>
      <c r="H332" s="252"/>
      <c r="I332" s="252"/>
      <c r="J332" s="316"/>
      <c r="K332" s="316"/>
      <c r="L332" s="1317"/>
      <c r="M332" s="1132"/>
      <c r="N332" s="1132"/>
      <c r="O332" s="1132"/>
      <c r="P332" s="1132"/>
      <c r="Q332" s="1132"/>
      <c r="R332" s="1132"/>
      <c r="S332" s="1132"/>
      <c r="T332" s="252"/>
      <c r="U332" s="252"/>
      <c r="V332" s="252"/>
      <c r="W332" s="252"/>
      <c r="X332" s="252"/>
      <c r="Y332" s="252"/>
      <c r="Z332" s="252"/>
    </row>
    <row r="333" ht="15.75" customHeight="1">
      <c r="A333" s="252"/>
      <c r="B333" s="252"/>
      <c r="C333" s="252"/>
      <c r="D333" s="252"/>
      <c r="E333" s="259"/>
      <c r="F333" s="252"/>
      <c r="G333" s="252"/>
      <c r="H333" s="252"/>
      <c r="I333" s="252"/>
      <c r="J333" s="316"/>
      <c r="K333" s="316"/>
      <c r="L333" s="1317"/>
      <c r="M333" s="1132"/>
      <c r="N333" s="1132"/>
      <c r="O333" s="1132"/>
      <c r="P333" s="1132"/>
      <c r="Q333" s="1132"/>
      <c r="R333" s="1132"/>
      <c r="S333" s="1132"/>
      <c r="T333" s="252"/>
      <c r="U333" s="252"/>
      <c r="V333" s="252"/>
      <c r="W333" s="252"/>
      <c r="X333" s="252"/>
      <c r="Y333" s="252"/>
      <c r="Z333" s="252"/>
    </row>
    <row r="334" ht="15.75" customHeight="1">
      <c r="A334" s="252"/>
      <c r="B334" s="252"/>
      <c r="C334" s="252"/>
      <c r="D334" s="252"/>
      <c r="E334" s="259"/>
      <c r="F334" s="252"/>
      <c r="G334" s="252"/>
      <c r="H334" s="252"/>
      <c r="I334" s="252"/>
      <c r="J334" s="316"/>
      <c r="K334" s="316"/>
      <c r="L334" s="1317"/>
      <c r="M334" s="1132"/>
      <c r="N334" s="1132"/>
      <c r="O334" s="1132"/>
      <c r="P334" s="1132"/>
      <c r="Q334" s="1132"/>
      <c r="R334" s="1132"/>
      <c r="S334" s="1132"/>
      <c r="T334" s="252"/>
      <c r="U334" s="252"/>
      <c r="V334" s="252"/>
      <c r="W334" s="252"/>
      <c r="X334" s="252"/>
      <c r="Y334" s="252"/>
      <c r="Z334" s="252"/>
    </row>
    <row r="335" ht="15.75" customHeight="1">
      <c r="A335" s="252"/>
      <c r="B335" s="252"/>
      <c r="C335" s="252"/>
      <c r="D335" s="252"/>
      <c r="E335" s="259"/>
      <c r="F335" s="252"/>
      <c r="G335" s="252"/>
      <c r="H335" s="252"/>
      <c r="I335" s="252"/>
      <c r="J335" s="316"/>
      <c r="K335" s="316"/>
      <c r="L335" s="1317"/>
      <c r="M335" s="1132"/>
      <c r="N335" s="1132"/>
      <c r="O335" s="1132"/>
      <c r="P335" s="1132"/>
      <c r="Q335" s="1132"/>
      <c r="R335" s="1132"/>
      <c r="S335" s="1132"/>
      <c r="T335" s="252"/>
      <c r="U335" s="252"/>
      <c r="V335" s="252"/>
      <c r="W335" s="252"/>
      <c r="X335" s="252"/>
      <c r="Y335" s="252"/>
      <c r="Z335" s="252"/>
    </row>
    <row r="336" ht="15.75" customHeight="1">
      <c r="A336" s="252"/>
      <c r="B336" s="252"/>
      <c r="C336" s="252"/>
      <c r="D336" s="252"/>
      <c r="E336" s="259"/>
      <c r="F336" s="252"/>
      <c r="G336" s="252"/>
      <c r="H336" s="252"/>
      <c r="I336" s="252"/>
      <c r="J336" s="316"/>
      <c r="K336" s="316"/>
      <c r="L336" s="1317"/>
      <c r="M336" s="1132"/>
      <c r="N336" s="1132"/>
      <c r="O336" s="1132"/>
      <c r="P336" s="1132"/>
      <c r="Q336" s="1132"/>
      <c r="R336" s="1132"/>
      <c r="S336" s="1132"/>
      <c r="T336" s="252"/>
      <c r="U336" s="252"/>
      <c r="V336" s="252"/>
      <c r="W336" s="252"/>
      <c r="X336" s="252"/>
      <c r="Y336" s="252"/>
      <c r="Z336" s="252"/>
    </row>
    <row r="337" ht="15.75" customHeight="1">
      <c r="A337" s="252"/>
      <c r="B337" s="252"/>
      <c r="C337" s="252"/>
      <c r="D337" s="252"/>
      <c r="E337" s="259"/>
      <c r="F337" s="252"/>
      <c r="G337" s="252"/>
      <c r="H337" s="252"/>
      <c r="I337" s="252"/>
      <c r="J337" s="316"/>
      <c r="K337" s="316"/>
      <c r="L337" s="1317"/>
      <c r="M337" s="1132"/>
      <c r="N337" s="1132"/>
      <c r="O337" s="1132"/>
      <c r="P337" s="1132"/>
      <c r="Q337" s="1132"/>
      <c r="R337" s="1132"/>
      <c r="S337" s="1132"/>
      <c r="T337" s="252"/>
      <c r="U337" s="252"/>
      <c r="V337" s="252"/>
      <c r="W337" s="252"/>
      <c r="X337" s="252"/>
      <c r="Y337" s="252"/>
      <c r="Z337" s="252"/>
    </row>
    <row r="338" ht="15.75" customHeight="1">
      <c r="A338" s="252"/>
      <c r="B338" s="252"/>
      <c r="C338" s="252"/>
      <c r="D338" s="252"/>
      <c r="E338" s="259"/>
      <c r="F338" s="252"/>
      <c r="G338" s="252"/>
      <c r="H338" s="252"/>
      <c r="I338" s="252"/>
      <c r="J338" s="316"/>
      <c r="K338" s="316"/>
      <c r="L338" s="1317"/>
      <c r="M338" s="1132"/>
      <c r="N338" s="1132"/>
      <c r="O338" s="1132"/>
      <c r="P338" s="1132"/>
      <c r="Q338" s="1132"/>
      <c r="R338" s="1132"/>
      <c r="S338" s="1132"/>
      <c r="T338" s="252"/>
      <c r="U338" s="252"/>
      <c r="V338" s="252"/>
      <c r="W338" s="252"/>
      <c r="X338" s="252"/>
      <c r="Y338" s="252"/>
      <c r="Z338" s="252"/>
    </row>
    <row r="339" ht="15.75" customHeight="1">
      <c r="A339" s="252"/>
      <c r="B339" s="252"/>
      <c r="C339" s="252"/>
      <c r="D339" s="252"/>
      <c r="E339" s="259"/>
      <c r="F339" s="252"/>
      <c r="G339" s="252"/>
      <c r="H339" s="252"/>
      <c r="I339" s="252"/>
      <c r="J339" s="316"/>
      <c r="K339" s="316"/>
      <c r="L339" s="1317"/>
      <c r="M339" s="1132"/>
      <c r="N339" s="1132"/>
      <c r="O339" s="1132"/>
      <c r="P339" s="1132"/>
      <c r="Q339" s="1132"/>
      <c r="R339" s="1132"/>
      <c r="S339" s="1132"/>
      <c r="T339" s="252"/>
      <c r="U339" s="252"/>
      <c r="V339" s="252"/>
      <c r="W339" s="252"/>
      <c r="X339" s="252"/>
      <c r="Y339" s="252"/>
      <c r="Z339" s="252"/>
    </row>
    <row r="340" ht="15.75" customHeight="1">
      <c r="A340" s="252"/>
      <c r="B340" s="252"/>
      <c r="C340" s="252"/>
      <c r="D340" s="252"/>
      <c r="E340" s="259"/>
      <c r="F340" s="252"/>
      <c r="G340" s="252"/>
      <c r="H340" s="252"/>
      <c r="I340" s="252"/>
      <c r="J340" s="316"/>
      <c r="K340" s="316"/>
      <c r="L340" s="1317"/>
      <c r="M340" s="1132"/>
      <c r="N340" s="1132"/>
      <c r="O340" s="1132"/>
      <c r="P340" s="1132"/>
      <c r="Q340" s="1132"/>
      <c r="R340" s="1132"/>
      <c r="S340" s="1132"/>
      <c r="T340" s="252"/>
      <c r="U340" s="252"/>
      <c r="V340" s="252"/>
      <c r="W340" s="252"/>
      <c r="X340" s="252"/>
      <c r="Y340" s="252"/>
      <c r="Z340" s="252"/>
    </row>
    <row r="341" ht="15.75" customHeight="1">
      <c r="A341" s="252"/>
      <c r="B341" s="252"/>
      <c r="C341" s="252"/>
      <c r="D341" s="252"/>
      <c r="E341" s="259"/>
      <c r="F341" s="252"/>
      <c r="G341" s="252"/>
      <c r="H341" s="252"/>
      <c r="I341" s="252"/>
      <c r="J341" s="316"/>
      <c r="K341" s="316"/>
      <c r="L341" s="1317"/>
      <c r="M341" s="1132"/>
      <c r="N341" s="1132"/>
      <c r="O341" s="1132"/>
      <c r="P341" s="1132"/>
      <c r="Q341" s="1132"/>
      <c r="R341" s="1132"/>
      <c r="S341" s="1132"/>
      <c r="T341" s="252"/>
      <c r="U341" s="252"/>
      <c r="V341" s="252"/>
      <c r="W341" s="252"/>
      <c r="X341" s="252"/>
      <c r="Y341" s="252"/>
      <c r="Z341" s="252"/>
    </row>
    <row r="342" ht="15.75" customHeight="1">
      <c r="A342" s="252"/>
      <c r="B342" s="252"/>
      <c r="C342" s="252"/>
      <c r="D342" s="252"/>
      <c r="E342" s="259"/>
      <c r="F342" s="252"/>
      <c r="G342" s="252"/>
      <c r="H342" s="252"/>
      <c r="I342" s="252"/>
      <c r="J342" s="316"/>
      <c r="K342" s="316"/>
      <c r="L342" s="1317"/>
      <c r="M342" s="1132"/>
      <c r="N342" s="1132"/>
      <c r="O342" s="1132"/>
      <c r="P342" s="1132"/>
      <c r="Q342" s="1132"/>
      <c r="R342" s="1132"/>
      <c r="S342" s="1132"/>
      <c r="T342" s="252"/>
      <c r="U342" s="252"/>
      <c r="V342" s="252"/>
      <c r="W342" s="252"/>
      <c r="X342" s="252"/>
      <c r="Y342" s="252"/>
      <c r="Z342" s="252"/>
    </row>
    <row r="343" ht="15.75" customHeight="1">
      <c r="A343" s="252"/>
      <c r="B343" s="252"/>
      <c r="C343" s="252"/>
      <c r="D343" s="252"/>
      <c r="E343" s="259"/>
      <c r="F343" s="252"/>
      <c r="G343" s="252"/>
      <c r="H343" s="252"/>
      <c r="I343" s="252"/>
      <c r="J343" s="316"/>
      <c r="K343" s="316"/>
      <c r="L343" s="1317"/>
      <c r="M343" s="1132"/>
      <c r="N343" s="1132"/>
      <c r="O343" s="1132"/>
      <c r="P343" s="1132"/>
      <c r="Q343" s="1132"/>
      <c r="R343" s="1132"/>
      <c r="S343" s="1132"/>
      <c r="T343" s="252"/>
      <c r="U343" s="252"/>
      <c r="V343" s="252"/>
      <c r="W343" s="252"/>
      <c r="X343" s="252"/>
      <c r="Y343" s="252"/>
      <c r="Z343" s="252"/>
    </row>
    <row r="344" ht="15.75" customHeight="1">
      <c r="A344" s="252"/>
      <c r="B344" s="252"/>
      <c r="C344" s="252"/>
      <c r="D344" s="252"/>
      <c r="E344" s="259"/>
      <c r="F344" s="252"/>
      <c r="G344" s="252"/>
      <c r="H344" s="252"/>
      <c r="I344" s="252"/>
      <c r="J344" s="316"/>
      <c r="K344" s="316"/>
      <c r="L344" s="1317"/>
      <c r="M344" s="1132"/>
      <c r="N344" s="1132"/>
      <c r="O344" s="1132"/>
      <c r="P344" s="1132"/>
      <c r="Q344" s="1132"/>
      <c r="R344" s="1132"/>
      <c r="S344" s="1132"/>
      <c r="T344" s="252"/>
      <c r="U344" s="252"/>
      <c r="V344" s="252"/>
      <c r="W344" s="252"/>
      <c r="X344" s="252"/>
      <c r="Y344" s="252"/>
      <c r="Z344" s="252"/>
    </row>
    <row r="345" ht="15.75" customHeight="1">
      <c r="A345" s="252"/>
      <c r="B345" s="252"/>
      <c r="C345" s="252"/>
      <c r="D345" s="252"/>
      <c r="E345" s="259"/>
      <c r="F345" s="252"/>
      <c r="G345" s="252"/>
      <c r="H345" s="252"/>
      <c r="I345" s="252"/>
      <c r="J345" s="316"/>
      <c r="K345" s="316"/>
      <c r="L345" s="1317"/>
      <c r="M345" s="1132"/>
      <c r="N345" s="1132"/>
      <c r="O345" s="1132"/>
      <c r="P345" s="1132"/>
      <c r="Q345" s="1132"/>
      <c r="R345" s="1132"/>
      <c r="S345" s="1132"/>
      <c r="T345" s="252"/>
      <c r="U345" s="252"/>
      <c r="V345" s="252"/>
      <c r="W345" s="252"/>
      <c r="X345" s="252"/>
      <c r="Y345" s="252"/>
      <c r="Z345" s="252"/>
    </row>
    <row r="346" ht="15.75" customHeight="1">
      <c r="A346" s="252"/>
      <c r="B346" s="252"/>
      <c r="C346" s="252"/>
      <c r="D346" s="252"/>
      <c r="E346" s="259"/>
      <c r="F346" s="252"/>
      <c r="G346" s="252"/>
      <c r="H346" s="252"/>
      <c r="I346" s="252"/>
      <c r="J346" s="316"/>
      <c r="K346" s="316"/>
      <c r="L346" s="1317"/>
      <c r="M346" s="1132"/>
      <c r="N346" s="1132"/>
      <c r="O346" s="1132"/>
      <c r="P346" s="1132"/>
      <c r="Q346" s="1132"/>
      <c r="R346" s="1132"/>
      <c r="S346" s="1132"/>
      <c r="T346" s="252"/>
      <c r="U346" s="252"/>
      <c r="V346" s="252"/>
      <c r="W346" s="252"/>
      <c r="X346" s="252"/>
      <c r="Y346" s="252"/>
      <c r="Z346" s="252"/>
    </row>
    <row r="347" ht="15.75" customHeight="1">
      <c r="A347" s="252"/>
      <c r="B347" s="252"/>
      <c r="C347" s="252"/>
      <c r="D347" s="252"/>
      <c r="E347" s="259"/>
      <c r="F347" s="252"/>
      <c r="G347" s="252"/>
      <c r="H347" s="252"/>
      <c r="I347" s="252"/>
      <c r="J347" s="316"/>
      <c r="K347" s="316"/>
      <c r="L347" s="1317"/>
      <c r="M347" s="1132"/>
      <c r="N347" s="1132"/>
      <c r="O347" s="1132"/>
      <c r="P347" s="1132"/>
      <c r="Q347" s="1132"/>
      <c r="R347" s="1132"/>
      <c r="S347" s="1132"/>
      <c r="T347" s="252"/>
      <c r="U347" s="252"/>
      <c r="V347" s="252"/>
      <c r="W347" s="252"/>
      <c r="X347" s="252"/>
      <c r="Y347" s="252"/>
      <c r="Z347" s="252"/>
    </row>
    <row r="348" ht="15.75" customHeight="1">
      <c r="A348" s="252"/>
      <c r="B348" s="252"/>
      <c r="C348" s="252"/>
      <c r="D348" s="252"/>
      <c r="E348" s="259"/>
      <c r="F348" s="252"/>
      <c r="G348" s="252"/>
      <c r="H348" s="252"/>
      <c r="I348" s="252"/>
      <c r="J348" s="316"/>
      <c r="K348" s="316"/>
      <c r="L348" s="1317"/>
      <c r="M348" s="1132"/>
      <c r="N348" s="1132"/>
      <c r="O348" s="1132"/>
      <c r="P348" s="1132"/>
      <c r="Q348" s="1132"/>
      <c r="R348" s="1132"/>
      <c r="S348" s="1132"/>
      <c r="T348" s="252"/>
      <c r="U348" s="252"/>
      <c r="V348" s="252"/>
      <c r="W348" s="252"/>
      <c r="X348" s="252"/>
      <c r="Y348" s="252"/>
      <c r="Z348" s="252"/>
    </row>
    <row r="349" ht="15.75" customHeight="1">
      <c r="A349" s="252"/>
      <c r="B349" s="252"/>
      <c r="C349" s="252"/>
      <c r="D349" s="252"/>
      <c r="E349" s="259"/>
      <c r="F349" s="252"/>
      <c r="G349" s="252"/>
      <c r="H349" s="252"/>
      <c r="I349" s="252"/>
      <c r="J349" s="316"/>
      <c r="K349" s="316"/>
      <c r="L349" s="1317"/>
      <c r="M349" s="1132"/>
      <c r="N349" s="1132"/>
      <c r="O349" s="1132"/>
      <c r="P349" s="1132"/>
      <c r="Q349" s="1132"/>
      <c r="R349" s="1132"/>
      <c r="S349" s="1132"/>
      <c r="T349" s="252"/>
      <c r="U349" s="252"/>
      <c r="V349" s="252"/>
      <c r="W349" s="252"/>
      <c r="X349" s="252"/>
      <c r="Y349" s="252"/>
      <c r="Z349" s="252"/>
    </row>
    <row r="350" ht="15.75" customHeight="1">
      <c r="A350" s="252"/>
      <c r="B350" s="252"/>
      <c r="C350" s="252"/>
      <c r="D350" s="252"/>
      <c r="E350" s="259"/>
      <c r="F350" s="252"/>
      <c r="G350" s="252"/>
      <c r="H350" s="252"/>
      <c r="I350" s="252"/>
      <c r="J350" s="316"/>
      <c r="K350" s="316"/>
      <c r="L350" s="1317"/>
      <c r="M350" s="1132"/>
      <c r="N350" s="1132"/>
      <c r="O350" s="1132"/>
      <c r="P350" s="1132"/>
      <c r="Q350" s="1132"/>
      <c r="R350" s="1132"/>
      <c r="S350" s="1132"/>
      <c r="T350" s="252"/>
      <c r="U350" s="252"/>
      <c r="V350" s="252"/>
      <c r="W350" s="252"/>
      <c r="X350" s="252"/>
      <c r="Y350" s="252"/>
      <c r="Z350" s="252"/>
    </row>
    <row r="351" ht="15.75" customHeight="1">
      <c r="A351" s="252"/>
      <c r="B351" s="252"/>
      <c r="C351" s="252"/>
      <c r="D351" s="252"/>
      <c r="E351" s="259"/>
      <c r="F351" s="252"/>
      <c r="G351" s="252"/>
      <c r="H351" s="252"/>
      <c r="I351" s="252"/>
      <c r="J351" s="316"/>
      <c r="K351" s="316"/>
      <c r="L351" s="1317"/>
      <c r="M351" s="1132"/>
      <c r="N351" s="1132"/>
      <c r="O351" s="1132"/>
      <c r="P351" s="1132"/>
      <c r="Q351" s="1132"/>
      <c r="R351" s="1132"/>
      <c r="S351" s="1132"/>
      <c r="T351" s="252"/>
      <c r="U351" s="252"/>
      <c r="V351" s="252"/>
      <c r="W351" s="252"/>
      <c r="X351" s="252"/>
      <c r="Y351" s="252"/>
      <c r="Z351" s="252"/>
    </row>
    <row r="352" ht="15.75" customHeight="1">
      <c r="A352" s="252"/>
      <c r="B352" s="252"/>
      <c r="C352" s="252"/>
      <c r="D352" s="252"/>
      <c r="E352" s="259"/>
      <c r="F352" s="252"/>
      <c r="G352" s="252"/>
      <c r="H352" s="252"/>
      <c r="I352" s="252"/>
      <c r="J352" s="316"/>
      <c r="K352" s="316"/>
      <c r="L352" s="1317"/>
      <c r="M352" s="1132"/>
      <c r="N352" s="1132"/>
      <c r="O352" s="1132"/>
      <c r="P352" s="1132"/>
      <c r="Q352" s="1132"/>
      <c r="R352" s="1132"/>
      <c r="S352" s="1132"/>
      <c r="T352" s="252"/>
      <c r="U352" s="252"/>
      <c r="V352" s="252"/>
      <c r="W352" s="252"/>
      <c r="X352" s="252"/>
      <c r="Y352" s="252"/>
      <c r="Z352" s="252"/>
    </row>
    <row r="353" ht="15.75" customHeight="1">
      <c r="A353" s="252"/>
      <c r="B353" s="252"/>
      <c r="C353" s="252"/>
      <c r="D353" s="252"/>
      <c r="E353" s="259"/>
      <c r="F353" s="252"/>
      <c r="G353" s="252"/>
      <c r="H353" s="252"/>
      <c r="I353" s="252"/>
      <c r="J353" s="316"/>
      <c r="K353" s="316"/>
      <c r="L353" s="1317"/>
      <c r="M353" s="1132"/>
      <c r="N353" s="1132"/>
      <c r="O353" s="1132"/>
      <c r="P353" s="1132"/>
      <c r="Q353" s="1132"/>
      <c r="R353" s="1132"/>
      <c r="S353" s="1132"/>
      <c r="T353" s="252"/>
      <c r="U353" s="252"/>
      <c r="V353" s="252"/>
      <c r="W353" s="252"/>
      <c r="X353" s="252"/>
      <c r="Y353" s="252"/>
      <c r="Z353" s="252"/>
    </row>
    <row r="354" ht="15.75" customHeight="1">
      <c r="A354" s="252"/>
      <c r="B354" s="252"/>
      <c r="C354" s="252"/>
      <c r="D354" s="252"/>
      <c r="E354" s="259"/>
      <c r="F354" s="252"/>
      <c r="G354" s="252"/>
      <c r="H354" s="252"/>
      <c r="I354" s="252"/>
      <c r="J354" s="316"/>
      <c r="K354" s="316"/>
      <c r="L354" s="1317"/>
      <c r="M354" s="1132"/>
      <c r="N354" s="1132"/>
      <c r="O354" s="1132"/>
      <c r="P354" s="1132"/>
      <c r="Q354" s="1132"/>
      <c r="R354" s="1132"/>
      <c r="S354" s="1132"/>
      <c r="T354" s="252"/>
      <c r="U354" s="252"/>
      <c r="V354" s="252"/>
      <c r="W354" s="252"/>
      <c r="X354" s="252"/>
      <c r="Y354" s="252"/>
      <c r="Z354" s="252"/>
    </row>
    <row r="355" ht="15.75" customHeight="1">
      <c r="A355" s="252"/>
      <c r="B355" s="252"/>
      <c r="C355" s="252"/>
      <c r="D355" s="252"/>
      <c r="E355" s="259"/>
      <c r="F355" s="252"/>
      <c r="G355" s="252"/>
      <c r="H355" s="252"/>
      <c r="I355" s="252"/>
      <c r="J355" s="316"/>
      <c r="K355" s="316"/>
      <c r="L355" s="1317"/>
      <c r="M355" s="1132"/>
      <c r="N355" s="1132"/>
      <c r="O355" s="1132"/>
      <c r="P355" s="1132"/>
      <c r="Q355" s="1132"/>
      <c r="R355" s="1132"/>
      <c r="S355" s="1132"/>
      <c r="T355" s="252"/>
      <c r="U355" s="252"/>
      <c r="V355" s="252"/>
      <c r="W355" s="252"/>
      <c r="X355" s="252"/>
      <c r="Y355" s="252"/>
      <c r="Z355" s="252"/>
    </row>
    <row r="356" ht="15.75" customHeight="1">
      <c r="A356" s="252"/>
      <c r="B356" s="252"/>
      <c r="C356" s="252"/>
      <c r="D356" s="252"/>
      <c r="E356" s="259"/>
      <c r="F356" s="252"/>
      <c r="G356" s="252"/>
      <c r="H356" s="252"/>
      <c r="I356" s="252"/>
      <c r="J356" s="316"/>
      <c r="K356" s="316"/>
      <c r="L356" s="1317"/>
      <c r="M356" s="1132"/>
      <c r="N356" s="1132"/>
      <c r="O356" s="1132"/>
      <c r="P356" s="1132"/>
      <c r="Q356" s="1132"/>
      <c r="R356" s="1132"/>
      <c r="S356" s="1132"/>
      <c r="T356" s="252"/>
      <c r="U356" s="252"/>
      <c r="V356" s="252"/>
      <c r="W356" s="252"/>
      <c r="X356" s="252"/>
      <c r="Y356" s="252"/>
      <c r="Z356" s="252"/>
    </row>
    <row r="357" ht="15.75" customHeight="1">
      <c r="A357" s="252"/>
      <c r="B357" s="252"/>
      <c r="C357" s="252"/>
      <c r="D357" s="252"/>
      <c r="E357" s="259"/>
      <c r="F357" s="252"/>
      <c r="G357" s="252"/>
      <c r="H357" s="252"/>
      <c r="I357" s="252"/>
      <c r="J357" s="316"/>
      <c r="K357" s="316"/>
      <c r="L357" s="1317"/>
      <c r="M357" s="1132"/>
      <c r="N357" s="1132"/>
      <c r="O357" s="1132"/>
      <c r="P357" s="1132"/>
      <c r="Q357" s="1132"/>
      <c r="R357" s="1132"/>
      <c r="S357" s="1132"/>
      <c r="T357" s="252"/>
      <c r="U357" s="252"/>
      <c r="V357" s="252"/>
      <c r="W357" s="252"/>
      <c r="X357" s="252"/>
      <c r="Y357" s="252"/>
      <c r="Z357" s="252"/>
    </row>
    <row r="358" ht="15.75" customHeight="1">
      <c r="A358" s="252"/>
      <c r="B358" s="252"/>
      <c r="C358" s="252"/>
      <c r="D358" s="252"/>
      <c r="E358" s="259"/>
      <c r="F358" s="252"/>
      <c r="G358" s="252"/>
      <c r="H358" s="252"/>
      <c r="I358" s="252"/>
      <c r="J358" s="316"/>
      <c r="K358" s="316"/>
      <c r="L358" s="1317"/>
      <c r="M358" s="1132"/>
      <c r="N358" s="1132"/>
      <c r="O358" s="1132"/>
      <c r="P358" s="1132"/>
      <c r="Q358" s="1132"/>
      <c r="R358" s="1132"/>
      <c r="S358" s="1132"/>
      <c r="T358" s="252"/>
      <c r="U358" s="252"/>
      <c r="V358" s="252"/>
      <c r="W358" s="252"/>
      <c r="X358" s="252"/>
      <c r="Y358" s="252"/>
      <c r="Z358" s="252"/>
    </row>
    <row r="359" ht="15.75" customHeight="1">
      <c r="A359" s="252"/>
      <c r="B359" s="252"/>
      <c r="C359" s="252"/>
      <c r="D359" s="252"/>
      <c r="E359" s="259"/>
      <c r="F359" s="252"/>
      <c r="G359" s="252"/>
      <c r="H359" s="252"/>
      <c r="I359" s="252"/>
      <c r="J359" s="316"/>
      <c r="K359" s="316"/>
      <c r="L359" s="1317"/>
      <c r="M359" s="1132"/>
      <c r="N359" s="1132"/>
      <c r="O359" s="1132"/>
      <c r="P359" s="1132"/>
      <c r="Q359" s="1132"/>
      <c r="R359" s="1132"/>
      <c r="S359" s="1132"/>
      <c r="T359" s="252"/>
      <c r="U359" s="252"/>
      <c r="V359" s="252"/>
      <c r="W359" s="252"/>
      <c r="X359" s="252"/>
      <c r="Y359" s="252"/>
      <c r="Z359" s="252"/>
    </row>
    <row r="360" ht="15.75" customHeight="1">
      <c r="A360" s="252"/>
      <c r="B360" s="252"/>
      <c r="C360" s="252"/>
      <c r="D360" s="252"/>
      <c r="E360" s="259"/>
      <c r="F360" s="252"/>
      <c r="G360" s="252"/>
      <c r="H360" s="252"/>
      <c r="I360" s="252"/>
      <c r="J360" s="316"/>
      <c r="K360" s="316"/>
      <c r="L360" s="1317"/>
      <c r="M360" s="1132"/>
      <c r="N360" s="1132"/>
      <c r="O360" s="1132"/>
      <c r="P360" s="1132"/>
      <c r="Q360" s="1132"/>
      <c r="R360" s="1132"/>
      <c r="S360" s="1132"/>
      <c r="T360" s="252"/>
      <c r="U360" s="252"/>
      <c r="V360" s="252"/>
      <c r="W360" s="252"/>
      <c r="X360" s="252"/>
      <c r="Y360" s="252"/>
      <c r="Z360" s="252"/>
    </row>
    <row r="361" ht="15.75" customHeight="1">
      <c r="A361" s="252"/>
      <c r="B361" s="252"/>
      <c r="C361" s="252"/>
      <c r="D361" s="252"/>
      <c r="E361" s="259"/>
      <c r="F361" s="252"/>
      <c r="G361" s="252"/>
      <c r="H361" s="252"/>
      <c r="I361" s="252"/>
      <c r="J361" s="316"/>
      <c r="K361" s="316"/>
      <c r="L361" s="1317"/>
      <c r="M361" s="1132"/>
      <c r="N361" s="1132"/>
      <c r="O361" s="1132"/>
      <c r="P361" s="1132"/>
      <c r="Q361" s="1132"/>
      <c r="R361" s="1132"/>
      <c r="S361" s="1132"/>
      <c r="T361" s="252"/>
      <c r="U361" s="252"/>
      <c r="V361" s="252"/>
      <c r="W361" s="252"/>
      <c r="X361" s="252"/>
      <c r="Y361" s="252"/>
      <c r="Z361" s="252"/>
    </row>
    <row r="362" ht="15.75" customHeight="1">
      <c r="A362" s="252"/>
      <c r="B362" s="252"/>
      <c r="C362" s="252"/>
      <c r="D362" s="252"/>
      <c r="E362" s="259"/>
      <c r="F362" s="252"/>
      <c r="G362" s="252"/>
      <c r="H362" s="252"/>
      <c r="I362" s="252"/>
      <c r="J362" s="316"/>
      <c r="K362" s="316"/>
      <c r="L362" s="1317"/>
      <c r="M362" s="1132"/>
      <c r="N362" s="1132"/>
      <c r="O362" s="1132"/>
      <c r="P362" s="1132"/>
      <c r="Q362" s="1132"/>
      <c r="R362" s="1132"/>
      <c r="S362" s="1132"/>
      <c r="T362" s="252"/>
      <c r="U362" s="252"/>
      <c r="V362" s="252"/>
      <c r="W362" s="252"/>
      <c r="X362" s="252"/>
      <c r="Y362" s="252"/>
      <c r="Z362" s="252"/>
    </row>
    <row r="363" ht="15.75" customHeight="1">
      <c r="A363" s="252"/>
      <c r="B363" s="252"/>
      <c r="C363" s="252"/>
      <c r="D363" s="252"/>
      <c r="E363" s="259"/>
      <c r="F363" s="252"/>
      <c r="G363" s="252"/>
      <c r="H363" s="252"/>
      <c r="I363" s="252"/>
      <c r="J363" s="316"/>
      <c r="K363" s="316"/>
      <c r="L363" s="1317"/>
      <c r="M363" s="1132"/>
      <c r="N363" s="1132"/>
      <c r="O363" s="1132"/>
      <c r="P363" s="1132"/>
      <c r="Q363" s="1132"/>
      <c r="R363" s="1132"/>
      <c r="S363" s="1132"/>
      <c r="T363" s="252"/>
      <c r="U363" s="252"/>
      <c r="V363" s="252"/>
      <c r="W363" s="252"/>
      <c r="X363" s="252"/>
      <c r="Y363" s="252"/>
      <c r="Z363" s="252"/>
    </row>
    <row r="364" ht="15.75" customHeight="1">
      <c r="A364" s="252"/>
      <c r="B364" s="252"/>
      <c r="C364" s="252"/>
      <c r="D364" s="252"/>
      <c r="E364" s="259"/>
      <c r="F364" s="252"/>
      <c r="G364" s="252"/>
      <c r="H364" s="252"/>
      <c r="I364" s="252"/>
      <c r="J364" s="316"/>
      <c r="K364" s="316"/>
      <c r="L364" s="1317"/>
      <c r="M364" s="1132"/>
      <c r="N364" s="1132"/>
      <c r="O364" s="1132"/>
      <c r="P364" s="1132"/>
      <c r="Q364" s="1132"/>
      <c r="R364" s="1132"/>
      <c r="S364" s="1132"/>
      <c r="T364" s="252"/>
      <c r="U364" s="252"/>
      <c r="V364" s="252"/>
      <c r="W364" s="252"/>
      <c r="X364" s="252"/>
      <c r="Y364" s="252"/>
      <c r="Z364" s="252"/>
    </row>
    <row r="365" ht="15.75" customHeight="1">
      <c r="A365" s="252"/>
      <c r="B365" s="252"/>
      <c r="C365" s="252"/>
      <c r="D365" s="252"/>
      <c r="E365" s="259"/>
      <c r="F365" s="252"/>
      <c r="G365" s="252"/>
      <c r="H365" s="252"/>
      <c r="I365" s="252"/>
      <c r="J365" s="316"/>
      <c r="K365" s="316"/>
      <c r="L365" s="1317"/>
      <c r="M365" s="1132"/>
      <c r="N365" s="1132"/>
      <c r="O365" s="1132"/>
      <c r="P365" s="1132"/>
      <c r="Q365" s="1132"/>
      <c r="R365" s="1132"/>
      <c r="S365" s="1132"/>
      <c r="T365" s="252"/>
      <c r="U365" s="252"/>
      <c r="V365" s="252"/>
      <c r="W365" s="252"/>
      <c r="X365" s="252"/>
      <c r="Y365" s="252"/>
      <c r="Z365" s="252"/>
    </row>
    <row r="366" ht="15.75" customHeight="1">
      <c r="A366" s="252"/>
      <c r="B366" s="252"/>
      <c r="C366" s="252"/>
      <c r="D366" s="252"/>
      <c r="E366" s="259"/>
      <c r="F366" s="252"/>
      <c r="G366" s="252"/>
      <c r="H366" s="252"/>
      <c r="I366" s="252"/>
      <c r="J366" s="316"/>
      <c r="K366" s="316"/>
      <c r="L366" s="1317"/>
      <c r="M366" s="1132"/>
      <c r="N366" s="1132"/>
      <c r="O366" s="1132"/>
      <c r="P366" s="1132"/>
      <c r="Q366" s="1132"/>
      <c r="R366" s="1132"/>
      <c r="S366" s="1132"/>
      <c r="T366" s="252"/>
      <c r="U366" s="252"/>
      <c r="V366" s="252"/>
      <c r="W366" s="252"/>
      <c r="X366" s="252"/>
      <c r="Y366" s="252"/>
      <c r="Z366" s="252"/>
    </row>
    <row r="367" ht="15.75" customHeight="1">
      <c r="A367" s="252"/>
      <c r="B367" s="252"/>
      <c r="C367" s="252"/>
      <c r="D367" s="252"/>
      <c r="E367" s="259"/>
      <c r="F367" s="252"/>
      <c r="G367" s="252"/>
      <c r="H367" s="252"/>
      <c r="I367" s="252"/>
      <c r="J367" s="316"/>
      <c r="K367" s="316"/>
      <c r="L367" s="1317"/>
      <c r="M367" s="1132"/>
      <c r="N367" s="1132"/>
      <c r="O367" s="1132"/>
      <c r="P367" s="1132"/>
      <c r="Q367" s="1132"/>
      <c r="R367" s="1132"/>
      <c r="S367" s="1132"/>
      <c r="T367" s="252"/>
      <c r="U367" s="252"/>
      <c r="V367" s="252"/>
      <c r="W367" s="252"/>
      <c r="X367" s="252"/>
      <c r="Y367" s="252"/>
      <c r="Z367" s="252"/>
    </row>
    <row r="368" ht="15.75" customHeight="1">
      <c r="A368" s="252"/>
      <c r="B368" s="252"/>
      <c r="C368" s="252"/>
      <c r="D368" s="252"/>
      <c r="E368" s="259"/>
      <c r="F368" s="252"/>
      <c r="G368" s="252"/>
      <c r="H368" s="252"/>
      <c r="I368" s="252"/>
      <c r="J368" s="316"/>
      <c r="K368" s="316"/>
      <c r="L368" s="1317"/>
      <c r="M368" s="1132"/>
      <c r="N368" s="1132"/>
      <c r="O368" s="1132"/>
      <c r="P368" s="1132"/>
      <c r="Q368" s="1132"/>
      <c r="R368" s="1132"/>
      <c r="S368" s="1132"/>
      <c r="T368" s="252"/>
      <c r="U368" s="252"/>
      <c r="V368" s="252"/>
      <c r="W368" s="252"/>
      <c r="X368" s="252"/>
      <c r="Y368" s="252"/>
      <c r="Z368" s="252"/>
    </row>
    <row r="369" ht="15.75" customHeight="1">
      <c r="A369" s="252"/>
      <c r="B369" s="252"/>
      <c r="C369" s="252"/>
      <c r="D369" s="252"/>
      <c r="E369" s="259"/>
      <c r="F369" s="252"/>
      <c r="G369" s="252"/>
      <c r="H369" s="252"/>
      <c r="I369" s="252"/>
      <c r="J369" s="316"/>
      <c r="K369" s="316"/>
      <c r="L369" s="1317"/>
      <c r="M369" s="1132"/>
      <c r="N369" s="1132"/>
      <c r="O369" s="1132"/>
      <c r="P369" s="1132"/>
      <c r="Q369" s="1132"/>
      <c r="R369" s="1132"/>
      <c r="S369" s="1132"/>
      <c r="T369" s="252"/>
      <c r="U369" s="252"/>
      <c r="V369" s="252"/>
      <c r="W369" s="252"/>
      <c r="X369" s="252"/>
      <c r="Y369" s="252"/>
      <c r="Z369" s="252"/>
    </row>
    <row r="370" ht="15.75" customHeight="1">
      <c r="A370" s="252"/>
      <c r="B370" s="252"/>
      <c r="C370" s="252"/>
      <c r="D370" s="252"/>
      <c r="E370" s="259"/>
      <c r="F370" s="252"/>
      <c r="G370" s="252"/>
      <c r="H370" s="252"/>
      <c r="I370" s="252"/>
      <c r="J370" s="316"/>
      <c r="K370" s="316"/>
      <c r="L370" s="1317"/>
      <c r="M370" s="1132"/>
      <c r="N370" s="1132"/>
      <c r="O370" s="1132"/>
      <c r="P370" s="1132"/>
      <c r="Q370" s="1132"/>
      <c r="R370" s="1132"/>
      <c r="S370" s="1132"/>
      <c r="T370" s="252"/>
      <c r="U370" s="252"/>
      <c r="V370" s="252"/>
      <c r="W370" s="252"/>
      <c r="X370" s="252"/>
      <c r="Y370" s="252"/>
      <c r="Z370" s="252"/>
    </row>
    <row r="371" ht="15.75" customHeight="1">
      <c r="A371" s="252"/>
      <c r="B371" s="252"/>
      <c r="C371" s="252"/>
      <c r="D371" s="252"/>
      <c r="E371" s="259"/>
      <c r="F371" s="252"/>
      <c r="G371" s="252"/>
      <c r="H371" s="252"/>
      <c r="I371" s="252"/>
      <c r="J371" s="316"/>
      <c r="K371" s="316"/>
      <c r="L371" s="1317"/>
      <c r="M371" s="1132"/>
      <c r="N371" s="1132"/>
      <c r="O371" s="1132"/>
      <c r="P371" s="1132"/>
      <c r="Q371" s="1132"/>
      <c r="R371" s="1132"/>
      <c r="S371" s="1132"/>
      <c r="T371" s="252"/>
      <c r="U371" s="252"/>
      <c r="V371" s="252"/>
      <c r="W371" s="252"/>
      <c r="X371" s="252"/>
      <c r="Y371" s="252"/>
      <c r="Z371" s="252"/>
    </row>
    <row r="372" ht="15.75" customHeight="1">
      <c r="A372" s="252"/>
      <c r="B372" s="252"/>
      <c r="C372" s="252"/>
      <c r="D372" s="252"/>
      <c r="E372" s="259"/>
      <c r="F372" s="252"/>
      <c r="G372" s="252"/>
      <c r="H372" s="252"/>
      <c r="I372" s="252"/>
      <c r="J372" s="316"/>
      <c r="K372" s="316"/>
      <c r="L372" s="1317"/>
      <c r="M372" s="1132"/>
      <c r="N372" s="1132"/>
      <c r="O372" s="1132"/>
      <c r="P372" s="1132"/>
      <c r="Q372" s="1132"/>
      <c r="R372" s="1132"/>
      <c r="S372" s="1132"/>
      <c r="T372" s="252"/>
      <c r="U372" s="252"/>
      <c r="V372" s="252"/>
      <c r="W372" s="252"/>
      <c r="X372" s="252"/>
      <c r="Y372" s="252"/>
      <c r="Z372" s="252"/>
    </row>
    <row r="373" ht="15.75" customHeight="1">
      <c r="A373" s="252"/>
      <c r="B373" s="252"/>
      <c r="C373" s="252"/>
      <c r="D373" s="252"/>
      <c r="E373" s="259"/>
      <c r="F373" s="252"/>
      <c r="G373" s="252"/>
      <c r="H373" s="252"/>
      <c r="I373" s="252"/>
      <c r="J373" s="316"/>
      <c r="K373" s="316"/>
      <c r="L373" s="1317"/>
      <c r="M373" s="1132"/>
      <c r="N373" s="1132"/>
      <c r="O373" s="1132"/>
      <c r="P373" s="1132"/>
      <c r="Q373" s="1132"/>
      <c r="R373" s="1132"/>
      <c r="S373" s="1132"/>
      <c r="T373" s="252"/>
      <c r="U373" s="252"/>
      <c r="V373" s="252"/>
      <c r="W373" s="252"/>
      <c r="X373" s="252"/>
      <c r="Y373" s="252"/>
      <c r="Z373" s="252"/>
    </row>
    <row r="374" ht="15.75" customHeight="1">
      <c r="A374" s="252"/>
      <c r="B374" s="252"/>
      <c r="C374" s="252"/>
      <c r="D374" s="252"/>
      <c r="E374" s="259"/>
      <c r="F374" s="252"/>
      <c r="G374" s="252"/>
      <c r="H374" s="252"/>
      <c r="I374" s="252"/>
      <c r="J374" s="316"/>
      <c r="K374" s="316"/>
      <c r="L374" s="1317"/>
      <c r="M374" s="1132"/>
      <c r="N374" s="1132"/>
      <c r="O374" s="1132"/>
      <c r="P374" s="1132"/>
      <c r="Q374" s="1132"/>
      <c r="R374" s="1132"/>
      <c r="S374" s="1132"/>
      <c r="T374" s="252"/>
      <c r="U374" s="252"/>
      <c r="V374" s="252"/>
      <c r="W374" s="252"/>
      <c r="X374" s="252"/>
      <c r="Y374" s="252"/>
      <c r="Z374" s="252"/>
    </row>
    <row r="375" ht="15.75" customHeight="1">
      <c r="A375" s="252"/>
      <c r="B375" s="252"/>
      <c r="C375" s="252"/>
      <c r="D375" s="252"/>
      <c r="E375" s="259"/>
      <c r="F375" s="252"/>
      <c r="G375" s="252"/>
      <c r="H375" s="252"/>
      <c r="I375" s="252"/>
      <c r="J375" s="316"/>
      <c r="K375" s="316"/>
      <c r="L375" s="1317"/>
      <c r="M375" s="1132"/>
      <c r="N375" s="1132"/>
      <c r="O375" s="1132"/>
      <c r="P375" s="1132"/>
      <c r="Q375" s="1132"/>
      <c r="R375" s="1132"/>
      <c r="S375" s="1132"/>
      <c r="T375" s="252"/>
      <c r="U375" s="252"/>
      <c r="V375" s="252"/>
      <c r="W375" s="252"/>
      <c r="X375" s="252"/>
      <c r="Y375" s="252"/>
      <c r="Z375" s="252"/>
    </row>
    <row r="376" ht="15.75" customHeight="1">
      <c r="A376" s="252"/>
      <c r="B376" s="252"/>
      <c r="C376" s="252"/>
      <c r="D376" s="252"/>
      <c r="E376" s="259"/>
      <c r="F376" s="252"/>
      <c r="G376" s="252"/>
      <c r="H376" s="252"/>
      <c r="I376" s="252"/>
      <c r="J376" s="316"/>
      <c r="K376" s="316"/>
      <c r="L376" s="1317"/>
      <c r="M376" s="1132"/>
      <c r="N376" s="1132"/>
      <c r="O376" s="1132"/>
      <c r="P376" s="1132"/>
      <c r="Q376" s="1132"/>
      <c r="R376" s="1132"/>
      <c r="S376" s="1132"/>
      <c r="T376" s="252"/>
      <c r="U376" s="252"/>
      <c r="V376" s="252"/>
      <c r="W376" s="252"/>
      <c r="X376" s="252"/>
      <c r="Y376" s="252"/>
      <c r="Z376" s="252"/>
    </row>
    <row r="377" ht="15.75" customHeight="1">
      <c r="A377" s="252"/>
      <c r="B377" s="252"/>
      <c r="C377" s="252"/>
      <c r="D377" s="252"/>
      <c r="E377" s="259"/>
      <c r="F377" s="252"/>
      <c r="G377" s="252"/>
      <c r="H377" s="252"/>
      <c r="I377" s="252"/>
      <c r="J377" s="316"/>
      <c r="K377" s="316"/>
      <c r="L377" s="1317"/>
      <c r="M377" s="1132"/>
      <c r="N377" s="1132"/>
      <c r="O377" s="1132"/>
      <c r="P377" s="1132"/>
      <c r="Q377" s="1132"/>
      <c r="R377" s="1132"/>
      <c r="S377" s="1132"/>
      <c r="T377" s="252"/>
      <c r="U377" s="252"/>
      <c r="V377" s="252"/>
      <c r="W377" s="252"/>
      <c r="X377" s="252"/>
      <c r="Y377" s="252"/>
      <c r="Z377" s="252"/>
    </row>
    <row r="378" ht="15.75" customHeight="1">
      <c r="A378" s="252"/>
      <c r="B378" s="252"/>
      <c r="C378" s="252"/>
      <c r="D378" s="252"/>
      <c r="E378" s="259"/>
      <c r="F378" s="252"/>
      <c r="G378" s="252"/>
      <c r="H378" s="252"/>
      <c r="I378" s="252"/>
      <c r="J378" s="316"/>
      <c r="K378" s="316"/>
      <c r="L378" s="1317"/>
      <c r="M378" s="1132"/>
      <c r="N378" s="1132"/>
      <c r="O378" s="1132"/>
      <c r="P378" s="1132"/>
      <c r="Q378" s="1132"/>
      <c r="R378" s="1132"/>
      <c r="S378" s="1132"/>
      <c r="T378" s="252"/>
      <c r="U378" s="252"/>
      <c r="V378" s="252"/>
      <c r="W378" s="252"/>
      <c r="X378" s="252"/>
      <c r="Y378" s="252"/>
      <c r="Z378" s="252"/>
    </row>
    <row r="379" ht="15.75" customHeight="1">
      <c r="A379" s="252"/>
      <c r="B379" s="252"/>
      <c r="C379" s="252"/>
      <c r="D379" s="252"/>
      <c r="E379" s="259"/>
      <c r="F379" s="252"/>
      <c r="G379" s="252"/>
      <c r="H379" s="252"/>
      <c r="I379" s="252"/>
      <c r="J379" s="316"/>
      <c r="K379" s="316"/>
      <c r="L379" s="1317"/>
      <c r="M379" s="1132"/>
      <c r="N379" s="1132"/>
      <c r="O379" s="1132"/>
      <c r="P379" s="1132"/>
      <c r="Q379" s="1132"/>
      <c r="R379" s="1132"/>
      <c r="S379" s="1132"/>
      <c r="T379" s="252"/>
      <c r="U379" s="252"/>
      <c r="V379" s="252"/>
      <c r="W379" s="252"/>
      <c r="X379" s="252"/>
      <c r="Y379" s="252"/>
      <c r="Z379" s="252"/>
    </row>
    <row r="380" ht="15.75" customHeight="1">
      <c r="A380" s="252"/>
      <c r="B380" s="252"/>
      <c r="C380" s="252"/>
      <c r="D380" s="252"/>
      <c r="E380" s="259"/>
      <c r="F380" s="252"/>
      <c r="G380" s="252"/>
      <c r="H380" s="252"/>
      <c r="I380" s="252"/>
      <c r="J380" s="316"/>
      <c r="K380" s="316"/>
      <c r="L380" s="1317"/>
      <c r="M380" s="1132"/>
      <c r="N380" s="1132"/>
      <c r="O380" s="1132"/>
      <c r="P380" s="1132"/>
      <c r="Q380" s="1132"/>
      <c r="R380" s="1132"/>
      <c r="S380" s="1132"/>
      <c r="T380" s="252"/>
      <c r="U380" s="252"/>
      <c r="V380" s="252"/>
      <c r="W380" s="252"/>
      <c r="X380" s="252"/>
      <c r="Y380" s="252"/>
      <c r="Z380" s="252"/>
    </row>
    <row r="381" ht="15.75" customHeight="1">
      <c r="A381" s="252"/>
      <c r="B381" s="252"/>
      <c r="C381" s="252"/>
      <c r="D381" s="252"/>
      <c r="E381" s="259"/>
      <c r="F381" s="252"/>
      <c r="G381" s="252"/>
      <c r="H381" s="252"/>
      <c r="I381" s="252"/>
      <c r="J381" s="316"/>
      <c r="K381" s="316"/>
      <c r="L381" s="1317"/>
      <c r="M381" s="1132"/>
      <c r="N381" s="1132"/>
      <c r="O381" s="1132"/>
      <c r="P381" s="1132"/>
      <c r="Q381" s="1132"/>
      <c r="R381" s="1132"/>
      <c r="S381" s="1132"/>
      <c r="T381" s="252"/>
      <c r="U381" s="252"/>
      <c r="V381" s="252"/>
      <c r="W381" s="252"/>
      <c r="X381" s="252"/>
      <c r="Y381" s="252"/>
      <c r="Z381" s="252"/>
    </row>
    <row r="382" ht="15.75" customHeight="1">
      <c r="A382" s="252"/>
      <c r="B382" s="252"/>
      <c r="C382" s="252"/>
      <c r="D382" s="252"/>
      <c r="E382" s="259"/>
      <c r="F382" s="252"/>
      <c r="G382" s="252"/>
      <c r="H382" s="252"/>
      <c r="I382" s="252"/>
      <c r="J382" s="316"/>
      <c r="K382" s="316"/>
      <c r="L382" s="1317"/>
      <c r="M382" s="1132"/>
      <c r="N382" s="1132"/>
      <c r="O382" s="1132"/>
      <c r="P382" s="1132"/>
      <c r="Q382" s="1132"/>
      <c r="R382" s="1132"/>
      <c r="S382" s="1132"/>
      <c r="T382" s="252"/>
      <c r="U382" s="252"/>
      <c r="V382" s="252"/>
      <c r="W382" s="252"/>
      <c r="X382" s="252"/>
      <c r="Y382" s="252"/>
      <c r="Z382" s="252"/>
    </row>
    <row r="383" ht="15.75" customHeight="1">
      <c r="A383" s="252"/>
      <c r="B383" s="252"/>
      <c r="C383" s="252"/>
      <c r="D383" s="252"/>
      <c r="E383" s="259"/>
      <c r="F383" s="252"/>
      <c r="G383" s="252"/>
      <c r="H383" s="252"/>
      <c r="I383" s="252"/>
      <c r="J383" s="316"/>
      <c r="K383" s="316"/>
      <c r="L383" s="1317"/>
      <c r="M383" s="1132"/>
      <c r="N383" s="1132"/>
      <c r="O383" s="1132"/>
      <c r="P383" s="1132"/>
      <c r="Q383" s="1132"/>
      <c r="R383" s="1132"/>
      <c r="S383" s="1132"/>
      <c r="T383" s="252"/>
      <c r="U383" s="252"/>
      <c r="V383" s="252"/>
      <c r="W383" s="252"/>
      <c r="X383" s="252"/>
      <c r="Y383" s="252"/>
      <c r="Z383" s="252"/>
    </row>
    <row r="384" ht="15.75" customHeight="1">
      <c r="A384" s="252"/>
      <c r="B384" s="252"/>
      <c r="C384" s="252"/>
      <c r="D384" s="252"/>
      <c r="E384" s="259"/>
      <c r="F384" s="252"/>
      <c r="G384" s="252"/>
      <c r="H384" s="252"/>
      <c r="I384" s="252"/>
      <c r="J384" s="316"/>
      <c r="K384" s="316"/>
      <c r="L384" s="1317"/>
      <c r="M384" s="1132"/>
      <c r="N384" s="1132"/>
      <c r="O384" s="1132"/>
      <c r="P384" s="1132"/>
      <c r="Q384" s="1132"/>
      <c r="R384" s="1132"/>
      <c r="S384" s="1132"/>
      <c r="T384" s="252"/>
      <c r="U384" s="252"/>
      <c r="V384" s="252"/>
      <c r="W384" s="252"/>
      <c r="X384" s="252"/>
      <c r="Y384" s="252"/>
      <c r="Z384" s="252"/>
    </row>
    <row r="385" ht="15.75" customHeight="1">
      <c r="A385" s="252"/>
      <c r="B385" s="252"/>
      <c r="C385" s="252"/>
      <c r="D385" s="252"/>
      <c r="E385" s="259"/>
      <c r="F385" s="252"/>
      <c r="G385" s="252"/>
      <c r="H385" s="252"/>
      <c r="I385" s="252"/>
      <c r="J385" s="316"/>
      <c r="K385" s="316"/>
      <c r="L385" s="1317"/>
      <c r="M385" s="1132"/>
      <c r="N385" s="1132"/>
      <c r="O385" s="1132"/>
      <c r="P385" s="1132"/>
      <c r="Q385" s="1132"/>
      <c r="R385" s="1132"/>
      <c r="S385" s="1132"/>
      <c r="T385" s="252"/>
      <c r="U385" s="252"/>
      <c r="V385" s="252"/>
      <c r="W385" s="252"/>
      <c r="X385" s="252"/>
      <c r="Y385" s="252"/>
      <c r="Z385" s="252"/>
    </row>
    <row r="386" ht="15.75" customHeight="1">
      <c r="A386" s="252"/>
      <c r="B386" s="252"/>
      <c r="C386" s="252"/>
      <c r="D386" s="252"/>
      <c r="E386" s="259"/>
      <c r="F386" s="252"/>
      <c r="G386" s="252"/>
      <c r="H386" s="252"/>
      <c r="I386" s="252"/>
      <c r="J386" s="316"/>
      <c r="K386" s="316"/>
      <c r="L386" s="1317"/>
      <c r="M386" s="1132"/>
      <c r="N386" s="1132"/>
      <c r="O386" s="1132"/>
      <c r="P386" s="1132"/>
      <c r="Q386" s="1132"/>
      <c r="R386" s="1132"/>
      <c r="S386" s="1132"/>
      <c r="T386" s="252"/>
      <c r="U386" s="252"/>
      <c r="V386" s="252"/>
      <c r="W386" s="252"/>
      <c r="X386" s="252"/>
      <c r="Y386" s="252"/>
      <c r="Z386" s="252"/>
    </row>
    <row r="387" ht="15.75" customHeight="1">
      <c r="A387" s="252"/>
      <c r="B387" s="252"/>
      <c r="C387" s="252"/>
      <c r="D387" s="252"/>
      <c r="E387" s="259"/>
      <c r="F387" s="252"/>
      <c r="G387" s="252"/>
      <c r="H387" s="252"/>
      <c r="I387" s="252"/>
      <c r="J387" s="316"/>
      <c r="K387" s="316"/>
      <c r="L387" s="1317"/>
      <c r="M387" s="1132"/>
      <c r="N387" s="1132"/>
      <c r="O387" s="1132"/>
      <c r="P387" s="1132"/>
      <c r="Q387" s="1132"/>
      <c r="R387" s="1132"/>
      <c r="S387" s="1132"/>
      <c r="T387" s="252"/>
      <c r="U387" s="252"/>
      <c r="V387" s="252"/>
      <c r="W387" s="252"/>
      <c r="X387" s="252"/>
      <c r="Y387" s="252"/>
      <c r="Z387" s="252"/>
    </row>
    <row r="388" ht="15.75" customHeight="1">
      <c r="A388" s="252"/>
      <c r="B388" s="252"/>
      <c r="C388" s="252"/>
      <c r="D388" s="252"/>
      <c r="E388" s="259"/>
      <c r="F388" s="252"/>
      <c r="G388" s="252"/>
      <c r="H388" s="252"/>
      <c r="I388" s="252"/>
      <c r="J388" s="316"/>
      <c r="K388" s="316"/>
      <c r="L388" s="1317"/>
      <c r="M388" s="1132"/>
      <c r="N388" s="1132"/>
      <c r="O388" s="1132"/>
      <c r="P388" s="1132"/>
      <c r="Q388" s="1132"/>
      <c r="R388" s="1132"/>
      <c r="S388" s="1132"/>
      <c r="T388" s="252"/>
      <c r="U388" s="252"/>
      <c r="V388" s="252"/>
      <c r="W388" s="252"/>
      <c r="X388" s="252"/>
      <c r="Y388" s="252"/>
      <c r="Z388" s="252"/>
    </row>
    <row r="389" ht="15.75" customHeight="1">
      <c r="A389" s="252"/>
      <c r="B389" s="252"/>
      <c r="C389" s="252"/>
      <c r="D389" s="252"/>
      <c r="E389" s="259"/>
      <c r="F389" s="252"/>
      <c r="G389" s="252"/>
      <c r="H389" s="252"/>
      <c r="I389" s="252"/>
      <c r="J389" s="316"/>
      <c r="K389" s="316"/>
      <c r="L389" s="1317"/>
      <c r="M389" s="1132"/>
      <c r="N389" s="1132"/>
      <c r="O389" s="1132"/>
      <c r="P389" s="1132"/>
      <c r="Q389" s="1132"/>
      <c r="R389" s="1132"/>
      <c r="S389" s="1132"/>
      <c r="T389" s="252"/>
      <c r="U389" s="252"/>
      <c r="V389" s="252"/>
      <c r="W389" s="252"/>
      <c r="X389" s="252"/>
      <c r="Y389" s="252"/>
      <c r="Z389" s="252"/>
    </row>
    <row r="390" ht="15.75" customHeight="1">
      <c r="A390" s="252"/>
      <c r="B390" s="252"/>
      <c r="C390" s="252"/>
      <c r="D390" s="252"/>
      <c r="E390" s="259"/>
      <c r="F390" s="252"/>
      <c r="G390" s="252"/>
      <c r="H390" s="252"/>
      <c r="I390" s="252"/>
      <c r="J390" s="316"/>
      <c r="K390" s="316"/>
      <c r="L390" s="1317"/>
      <c r="M390" s="1132"/>
      <c r="N390" s="1132"/>
      <c r="O390" s="1132"/>
      <c r="P390" s="1132"/>
      <c r="Q390" s="1132"/>
      <c r="R390" s="1132"/>
      <c r="S390" s="1132"/>
      <c r="T390" s="252"/>
      <c r="U390" s="252"/>
      <c r="V390" s="252"/>
      <c r="W390" s="252"/>
      <c r="X390" s="252"/>
      <c r="Y390" s="252"/>
      <c r="Z390" s="252"/>
    </row>
    <row r="391" ht="15.75" customHeight="1">
      <c r="A391" s="252"/>
      <c r="B391" s="252"/>
      <c r="C391" s="252"/>
      <c r="D391" s="252"/>
      <c r="E391" s="259"/>
      <c r="F391" s="252"/>
      <c r="G391" s="252"/>
      <c r="H391" s="252"/>
      <c r="I391" s="252"/>
      <c r="J391" s="316"/>
      <c r="K391" s="316"/>
      <c r="L391" s="1317"/>
      <c r="M391" s="1132"/>
      <c r="N391" s="1132"/>
      <c r="O391" s="1132"/>
      <c r="P391" s="1132"/>
      <c r="Q391" s="1132"/>
      <c r="R391" s="1132"/>
      <c r="S391" s="1132"/>
      <c r="T391" s="252"/>
      <c r="U391" s="252"/>
      <c r="V391" s="252"/>
      <c r="W391" s="252"/>
      <c r="X391" s="252"/>
      <c r="Y391" s="252"/>
      <c r="Z391" s="252"/>
    </row>
    <row r="392" ht="15.75" customHeight="1">
      <c r="A392" s="252"/>
      <c r="B392" s="252"/>
      <c r="C392" s="252"/>
      <c r="D392" s="252"/>
      <c r="E392" s="259"/>
      <c r="F392" s="252"/>
      <c r="G392" s="252"/>
      <c r="H392" s="252"/>
      <c r="I392" s="252"/>
      <c r="J392" s="316"/>
      <c r="K392" s="316"/>
      <c r="L392" s="1317"/>
      <c r="M392" s="1132"/>
      <c r="N392" s="1132"/>
      <c r="O392" s="1132"/>
      <c r="P392" s="1132"/>
      <c r="Q392" s="1132"/>
      <c r="R392" s="1132"/>
      <c r="S392" s="1132"/>
      <c r="T392" s="252"/>
      <c r="U392" s="252"/>
      <c r="V392" s="252"/>
      <c r="W392" s="252"/>
      <c r="X392" s="252"/>
      <c r="Y392" s="252"/>
      <c r="Z392" s="252"/>
    </row>
    <row r="393" ht="15.75" customHeight="1">
      <c r="A393" s="252"/>
      <c r="B393" s="252"/>
      <c r="C393" s="252"/>
      <c r="D393" s="252"/>
      <c r="E393" s="259"/>
      <c r="F393" s="252"/>
      <c r="G393" s="252"/>
      <c r="H393" s="252"/>
      <c r="I393" s="252"/>
      <c r="J393" s="316"/>
      <c r="K393" s="316"/>
      <c r="L393" s="1317"/>
      <c r="M393" s="1132"/>
      <c r="N393" s="1132"/>
      <c r="O393" s="1132"/>
      <c r="P393" s="1132"/>
      <c r="Q393" s="1132"/>
      <c r="R393" s="1132"/>
      <c r="S393" s="1132"/>
      <c r="T393" s="252"/>
      <c r="U393" s="252"/>
      <c r="V393" s="252"/>
      <c r="W393" s="252"/>
      <c r="X393" s="252"/>
      <c r="Y393" s="252"/>
      <c r="Z393" s="252"/>
    </row>
    <row r="394" ht="15.75" customHeight="1">
      <c r="A394" s="252"/>
      <c r="B394" s="252"/>
      <c r="C394" s="252"/>
      <c r="D394" s="252"/>
      <c r="E394" s="259"/>
      <c r="F394" s="252"/>
      <c r="G394" s="252"/>
      <c r="H394" s="252"/>
      <c r="I394" s="252"/>
      <c r="J394" s="316"/>
      <c r="K394" s="316"/>
      <c r="L394" s="1317"/>
      <c r="M394" s="1132"/>
      <c r="N394" s="1132"/>
      <c r="O394" s="1132"/>
      <c r="P394" s="1132"/>
      <c r="Q394" s="1132"/>
      <c r="R394" s="1132"/>
      <c r="S394" s="1132"/>
      <c r="T394" s="252"/>
      <c r="U394" s="252"/>
      <c r="V394" s="252"/>
      <c r="W394" s="252"/>
      <c r="X394" s="252"/>
      <c r="Y394" s="252"/>
      <c r="Z394" s="252"/>
    </row>
    <row r="395" ht="15.75" customHeight="1">
      <c r="A395" s="252"/>
      <c r="B395" s="252"/>
      <c r="C395" s="252"/>
      <c r="D395" s="252"/>
      <c r="E395" s="259"/>
      <c r="F395" s="252"/>
      <c r="G395" s="252"/>
      <c r="H395" s="252"/>
      <c r="I395" s="252"/>
      <c r="J395" s="316"/>
      <c r="K395" s="316"/>
      <c r="L395" s="1317"/>
      <c r="M395" s="1132"/>
      <c r="N395" s="1132"/>
      <c r="O395" s="1132"/>
      <c r="P395" s="1132"/>
      <c r="Q395" s="1132"/>
      <c r="R395" s="1132"/>
      <c r="S395" s="1132"/>
      <c r="T395" s="252"/>
      <c r="U395" s="252"/>
      <c r="V395" s="252"/>
      <c r="W395" s="252"/>
      <c r="X395" s="252"/>
      <c r="Y395" s="252"/>
      <c r="Z395" s="252"/>
    </row>
    <row r="396" ht="15.75" customHeight="1">
      <c r="A396" s="252"/>
      <c r="B396" s="252"/>
      <c r="C396" s="252"/>
      <c r="D396" s="252"/>
      <c r="E396" s="259"/>
      <c r="F396" s="252"/>
      <c r="G396" s="252"/>
      <c r="H396" s="252"/>
      <c r="I396" s="252"/>
      <c r="J396" s="316"/>
      <c r="K396" s="316"/>
      <c r="L396" s="1317"/>
      <c r="M396" s="1132"/>
      <c r="N396" s="1132"/>
      <c r="O396" s="1132"/>
      <c r="P396" s="1132"/>
      <c r="Q396" s="1132"/>
      <c r="R396" s="1132"/>
      <c r="S396" s="1132"/>
      <c r="T396" s="252"/>
      <c r="U396" s="252"/>
      <c r="V396" s="252"/>
      <c r="W396" s="252"/>
      <c r="X396" s="252"/>
      <c r="Y396" s="252"/>
      <c r="Z396" s="252"/>
    </row>
    <row r="397" ht="15.75" customHeight="1">
      <c r="A397" s="252"/>
      <c r="B397" s="252"/>
      <c r="C397" s="252"/>
      <c r="D397" s="252"/>
      <c r="E397" s="259"/>
      <c r="F397" s="252"/>
      <c r="G397" s="252"/>
      <c r="H397" s="252"/>
      <c r="I397" s="252"/>
      <c r="J397" s="316"/>
      <c r="K397" s="316"/>
      <c r="L397" s="1317"/>
      <c r="M397" s="1132"/>
      <c r="N397" s="1132"/>
      <c r="O397" s="1132"/>
      <c r="P397" s="1132"/>
      <c r="Q397" s="1132"/>
      <c r="R397" s="1132"/>
      <c r="S397" s="1132"/>
      <c r="T397" s="252"/>
      <c r="U397" s="252"/>
      <c r="V397" s="252"/>
      <c r="W397" s="252"/>
      <c r="X397" s="252"/>
      <c r="Y397" s="252"/>
      <c r="Z397" s="252"/>
    </row>
    <row r="398" ht="15.75" customHeight="1">
      <c r="A398" s="252"/>
      <c r="B398" s="252"/>
      <c r="C398" s="252"/>
      <c r="D398" s="252"/>
      <c r="E398" s="259"/>
      <c r="F398" s="252"/>
      <c r="G398" s="252"/>
      <c r="H398" s="252"/>
      <c r="I398" s="252"/>
      <c r="J398" s="316"/>
      <c r="K398" s="316"/>
      <c r="L398" s="1317"/>
      <c r="M398" s="1132"/>
      <c r="N398" s="1132"/>
      <c r="O398" s="1132"/>
      <c r="P398" s="1132"/>
      <c r="Q398" s="1132"/>
      <c r="R398" s="1132"/>
      <c r="S398" s="1132"/>
      <c r="T398" s="252"/>
      <c r="U398" s="252"/>
      <c r="V398" s="252"/>
      <c r="W398" s="252"/>
      <c r="X398" s="252"/>
      <c r="Y398" s="252"/>
      <c r="Z398" s="252"/>
    </row>
    <row r="399" ht="15.75" customHeight="1">
      <c r="A399" s="252"/>
      <c r="B399" s="252"/>
      <c r="C399" s="252"/>
      <c r="D399" s="252"/>
      <c r="E399" s="259"/>
      <c r="F399" s="252"/>
      <c r="G399" s="252"/>
      <c r="H399" s="252"/>
      <c r="I399" s="252"/>
      <c r="J399" s="316"/>
      <c r="K399" s="316"/>
      <c r="L399" s="1317"/>
      <c r="M399" s="1132"/>
      <c r="N399" s="1132"/>
      <c r="O399" s="1132"/>
      <c r="P399" s="1132"/>
      <c r="Q399" s="1132"/>
      <c r="R399" s="1132"/>
      <c r="S399" s="1132"/>
      <c r="T399" s="252"/>
      <c r="U399" s="252"/>
      <c r="V399" s="252"/>
      <c r="W399" s="252"/>
      <c r="X399" s="252"/>
      <c r="Y399" s="252"/>
      <c r="Z399" s="252"/>
    </row>
    <row r="400" ht="15.75" customHeight="1">
      <c r="A400" s="252"/>
      <c r="B400" s="252"/>
      <c r="C400" s="252"/>
      <c r="D400" s="252"/>
      <c r="E400" s="259"/>
      <c r="F400" s="252"/>
      <c r="G400" s="252"/>
      <c r="H400" s="252"/>
      <c r="I400" s="252"/>
      <c r="J400" s="316"/>
      <c r="K400" s="316"/>
      <c r="L400" s="1317"/>
      <c r="M400" s="1132"/>
      <c r="N400" s="1132"/>
      <c r="O400" s="1132"/>
      <c r="P400" s="1132"/>
      <c r="Q400" s="1132"/>
      <c r="R400" s="1132"/>
      <c r="S400" s="1132"/>
      <c r="T400" s="252"/>
      <c r="U400" s="252"/>
      <c r="V400" s="252"/>
      <c r="W400" s="252"/>
      <c r="X400" s="252"/>
      <c r="Y400" s="252"/>
      <c r="Z400" s="252"/>
    </row>
    <row r="401" ht="15.75" customHeight="1">
      <c r="A401" s="252"/>
      <c r="B401" s="252"/>
      <c r="C401" s="252"/>
      <c r="D401" s="252"/>
      <c r="E401" s="259"/>
      <c r="F401" s="252"/>
      <c r="G401" s="252"/>
      <c r="H401" s="252"/>
      <c r="I401" s="252"/>
      <c r="J401" s="316"/>
      <c r="K401" s="316"/>
      <c r="L401" s="1317"/>
      <c r="M401" s="1132"/>
      <c r="N401" s="1132"/>
      <c r="O401" s="1132"/>
      <c r="P401" s="1132"/>
      <c r="Q401" s="1132"/>
      <c r="R401" s="1132"/>
      <c r="S401" s="1132"/>
      <c r="T401" s="252"/>
      <c r="U401" s="252"/>
      <c r="V401" s="252"/>
      <c r="W401" s="252"/>
      <c r="X401" s="252"/>
      <c r="Y401" s="252"/>
      <c r="Z401" s="252"/>
    </row>
    <row r="402" ht="15.75" customHeight="1">
      <c r="A402" s="252"/>
      <c r="B402" s="252"/>
      <c r="C402" s="252"/>
      <c r="D402" s="252"/>
      <c r="E402" s="259"/>
      <c r="F402" s="252"/>
      <c r="G402" s="252"/>
      <c r="H402" s="252"/>
      <c r="I402" s="252"/>
      <c r="J402" s="316"/>
      <c r="K402" s="316"/>
      <c r="L402" s="1317"/>
      <c r="M402" s="1132"/>
      <c r="N402" s="1132"/>
      <c r="O402" s="1132"/>
      <c r="P402" s="1132"/>
      <c r="Q402" s="1132"/>
      <c r="R402" s="1132"/>
      <c r="S402" s="1132"/>
      <c r="T402" s="252"/>
      <c r="U402" s="252"/>
      <c r="V402" s="252"/>
      <c r="W402" s="252"/>
      <c r="X402" s="252"/>
      <c r="Y402" s="252"/>
      <c r="Z402" s="252"/>
    </row>
    <row r="403" ht="15.75" customHeight="1">
      <c r="A403" s="252"/>
      <c r="B403" s="252"/>
      <c r="C403" s="252"/>
      <c r="D403" s="252"/>
      <c r="E403" s="259"/>
      <c r="F403" s="252"/>
      <c r="G403" s="252"/>
      <c r="H403" s="252"/>
      <c r="I403" s="252"/>
      <c r="J403" s="316"/>
      <c r="K403" s="316"/>
      <c r="L403" s="1317"/>
      <c r="M403" s="1132"/>
      <c r="N403" s="1132"/>
      <c r="O403" s="1132"/>
      <c r="P403" s="1132"/>
      <c r="Q403" s="1132"/>
      <c r="R403" s="1132"/>
      <c r="S403" s="1132"/>
      <c r="T403" s="252"/>
      <c r="U403" s="252"/>
      <c r="V403" s="252"/>
      <c r="W403" s="252"/>
      <c r="X403" s="252"/>
      <c r="Y403" s="252"/>
      <c r="Z403" s="252"/>
    </row>
    <row r="404" ht="15.75" customHeight="1">
      <c r="A404" s="252"/>
      <c r="B404" s="252"/>
      <c r="C404" s="252"/>
      <c r="D404" s="252"/>
      <c r="E404" s="259"/>
      <c r="F404" s="252"/>
      <c r="G404" s="252"/>
      <c r="H404" s="252"/>
      <c r="I404" s="252"/>
      <c r="J404" s="316"/>
      <c r="K404" s="316"/>
      <c r="L404" s="1317"/>
      <c r="M404" s="1132"/>
      <c r="N404" s="1132"/>
      <c r="O404" s="1132"/>
      <c r="P404" s="1132"/>
      <c r="Q404" s="1132"/>
      <c r="R404" s="1132"/>
      <c r="S404" s="1132"/>
      <c r="T404" s="252"/>
      <c r="U404" s="252"/>
      <c r="V404" s="252"/>
      <c r="W404" s="252"/>
      <c r="X404" s="252"/>
      <c r="Y404" s="252"/>
      <c r="Z404" s="252"/>
    </row>
    <row r="405" ht="15.75" customHeight="1">
      <c r="A405" s="252"/>
      <c r="B405" s="252"/>
      <c r="C405" s="252"/>
      <c r="D405" s="252"/>
      <c r="E405" s="259"/>
      <c r="F405" s="252"/>
      <c r="G405" s="252"/>
      <c r="H405" s="252"/>
      <c r="I405" s="252"/>
      <c r="J405" s="316"/>
      <c r="K405" s="316"/>
      <c r="L405" s="1317"/>
      <c r="M405" s="1132"/>
      <c r="N405" s="1132"/>
      <c r="O405" s="1132"/>
      <c r="P405" s="1132"/>
      <c r="Q405" s="1132"/>
      <c r="R405" s="1132"/>
      <c r="S405" s="1132"/>
      <c r="T405" s="252"/>
      <c r="U405" s="252"/>
      <c r="V405" s="252"/>
      <c r="W405" s="252"/>
      <c r="X405" s="252"/>
      <c r="Y405" s="252"/>
      <c r="Z405" s="252"/>
    </row>
    <row r="406" ht="15.75" customHeight="1">
      <c r="A406" s="252"/>
      <c r="B406" s="252"/>
      <c r="C406" s="252"/>
      <c r="D406" s="252"/>
      <c r="E406" s="259"/>
      <c r="F406" s="252"/>
      <c r="G406" s="252"/>
      <c r="H406" s="252"/>
      <c r="I406" s="252"/>
      <c r="J406" s="316"/>
      <c r="K406" s="316"/>
      <c r="L406" s="1317"/>
      <c r="M406" s="1132"/>
      <c r="N406" s="1132"/>
      <c r="O406" s="1132"/>
      <c r="P406" s="1132"/>
      <c r="Q406" s="1132"/>
      <c r="R406" s="1132"/>
      <c r="S406" s="1132"/>
      <c r="T406" s="252"/>
      <c r="U406" s="252"/>
      <c r="V406" s="252"/>
      <c r="W406" s="252"/>
      <c r="X406" s="252"/>
      <c r="Y406" s="252"/>
      <c r="Z406" s="252"/>
    </row>
    <row r="407" ht="15.75" customHeight="1">
      <c r="A407" s="252"/>
      <c r="B407" s="252"/>
      <c r="C407" s="252"/>
      <c r="D407" s="252"/>
      <c r="E407" s="259"/>
      <c r="F407" s="252"/>
      <c r="G407" s="252"/>
      <c r="H407" s="252"/>
      <c r="I407" s="252"/>
      <c r="J407" s="316"/>
      <c r="K407" s="316"/>
      <c r="L407" s="1317"/>
      <c r="M407" s="1132"/>
      <c r="N407" s="1132"/>
      <c r="O407" s="1132"/>
      <c r="P407" s="1132"/>
      <c r="Q407" s="1132"/>
      <c r="R407" s="1132"/>
      <c r="S407" s="1132"/>
      <c r="T407" s="252"/>
      <c r="U407" s="252"/>
      <c r="V407" s="252"/>
      <c r="W407" s="252"/>
      <c r="X407" s="252"/>
      <c r="Y407" s="252"/>
      <c r="Z407" s="252"/>
    </row>
    <row r="408" ht="15.75" customHeight="1">
      <c r="A408" s="252"/>
      <c r="B408" s="252"/>
      <c r="C408" s="252"/>
      <c r="D408" s="252"/>
      <c r="E408" s="259"/>
      <c r="F408" s="252"/>
      <c r="G408" s="252"/>
      <c r="H408" s="252"/>
      <c r="I408" s="252"/>
      <c r="J408" s="316"/>
      <c r="K408" s="316"/>
      <c r="L408" s="1317"/>
      <c r="M408" s="1132"/>
      <c r="N408" s="1132"/>
      <c r="O408" s="1132"/>
      <c r="P408" s="1132"/>
      <c r="Q408" s="1132"/>
      <c r="R408" s="1132"/>
      <c r="S408" s="1132"/>
      <c r="T408" s="252"/>
      <c r="U408" s="252"/>
      <c r="V408" s="252"/>
      <c r="W408" s="252"/>
      <c r="X408" s="252"/>
      <c r="Y408" s="252"/>
      <c r="Z408" s="252"/>
    </row>
    <row r="409" ht="15.75" customHeight="1">
      <c r="A409" s="252"/>
      <c r="B409" s="252"/>
      <c r="C409" s="252"/>
      <c r="D409" s="252"/>
      <c r="E409" s="259"/>
      <c r="F409" s="252"/>
      <c r="G409" s="252"/>
      <c r="H409" s="252"/>
      <c r="I409" s="252"/>
      <c r="J409" s="316"/>
      <c r="K409" s="316"/>
      <c r="L409" s="1317"/>
      <c r="M409" s="1132"/>
      <c r="N409" s="1132"/>
      <c r="O409" s="1132"/>
      <c r="P409" s="1132"/>
      <c r="Q409" s="1132"/>
      <c r="R409" s="1132"/>
      <c r="S409" s="1132"/>
      <c r="T409" s="252"/>
      <c r="U409" s="252"/>
      <c r="V409" s="252"/>
      <c r="W409" s="252"/>
      <c r="X409" s="252"/>
      <c r="Y409" s="252"/>
      <c r="Z409" s="252"/>
    </row>
    <row r="410" ht="15.75" customHeight="1">
      <c r="A410" s="252"/>
      <c r="B410" s="252"/>
      <c r="C410" s="252"/>
      <c r="D410" s="252"/>
      <c r="E410" s="259"/>
      <c r="F410" s="252"/>
      <c r="G410" s="252"/>
      <c r="H410" s="252"/>
      <c r="I410" s="252"/>
      <c r="J410" s="316"/>
      <c r="K410" s="316"/>
      <c r="L410" s="1317"/>
      <c r="M410" s="1132"/>
      <c r="N410" s="1132"/>
      <c r="O410" s="1132"/>
      <c r="P410" s="1132"/>
      <c r="Q410" s="1132"/>
      <c r="R410" s="1132"/>
      <c r="S410" s="1132"/>
      <c r="T410" s="252"/>
      <c r="U410" s="252"/>
      <c r="V410" s="252"/>
      <c r="W410" s="252"/>
      <c r="X410" s="252"/>
      <c r="Y410" s="252"/>
      <c r="Z410" s="252"/>
    </row>
    <row r="411" ht="15.75" customHeight="1">
      <c r="A411" s="252"/>
      <c r="B411" s="252"/>
      <c r="C411" s="252"/>
      <c r="D411" s="252"/>
      <c r="E411" s="259"/>
      <c r="F411" s="252"/>
      <c r="G411" s="252"/>
      <c r="H411" s="252"/>
      <c r="I411" s="252"/>
      <c r="J411" s="316"/>
      <c r="K411" s="316"/>
      <c r="L411" s="1317"/>
      <c r="M411" s="1132"/>
      <c r="N411" s="1132"/>
      <c r="O411" s="1132"/>
      <c r="P411" s="1132"/>
      <c r="Q411" s="1132"/>
      <c r="R411" s="1132"/>
      <c r="S411" s="1132"/>
      <c r="T411" s="252"/>
      <c r="U411" s="252"/>
      <c r="V411" s="252"/>
      <c r="W411" s="252"/>
      <c r="X411" s="252"/>
      <c r="Y411" s="252"/>
      <c r="Z411" s="252"/>
    </row>
    <row r="412" ht="15.75" customHeight="1">
      <c r="A412" s="252"/>
      <c r="B412" s="252"/>
      <c r="C412" s="252"/>
      <c r="D412" s="252"/>
      <c r="E412" s="259"/>
      <c r="F412" s="252"/>
      <c r="G412" s="252"/>
      <c r="H412" s="252"/>
      <c r="I412" s="252"/>
      <c r="J412" s="316"/>
      <c r="K412" s="316"/>
      <c r="L412" s="1317"/>
      <c r="M412" s="1132"/>
      <c r="N412" s="1132"/>
      <c r="O412" s="1132"/>
      <c r="P412" s="1132"/>
      <c r="Q412" s="1132"/>
      <c r="R412" s="1132"/>
      <c r="S412" s="1132"/>
      <c r="T412" s="252"/>
      <c r="U412" s="252"/>
      <c r="V412" s="252"/>
      <c r="W412" s="252"/>
      <c r="X412" s="252"/>
      <c r="Y412" s="252"/>
      <c r="Z412" s="252"/>
    </row>
    <row r="413" ht="15.75" customHeight="1">
      <c r="A413" s="252"/>
      <c r="B413" s="252"/>
      <c r="C413" s="252"/>
      <c r="D413" s="252"/>
      <c r="E413" s="259"/>
      <c r="F413" s="252"/>
      <c r="G413" s="252"/>
      <c r="H413" s="252"/>
      <c r="I413" s="252"/>
      <c r="J413" s="316"/>
      <c r="K413" s="316"/>
      <c r="L413" s="1317"/>
      <c r="M413" s="1132"/>
      <c r="N413" s="1132"/>
      <c r="O413" s="1132"/>
      <c r="P413" s="1132"/>
      <c r="Q413" s="1132"/>
      <c r="R413" s="1132"/>
      <c r="S413" s="1132"/>
      <c r="T413" s="252"/>
      <c r="U413" s="252"/>
      <c r="V413" s="252"/>
      <c r="W413" s="252"/>
      <c r="X413" s="252"/>
      <c r="Y413" s="252"/>
      <c r="Z413" s="252"/>
    </row>
    <row r="414" ht="15.75" customHeight="1">
      <c r="A414" s="252"/>
      <c r="B414" s="252"/>
      <c r="C414" s="252"/>
      <c r="D414" s="252"/>
      <c r="E414" s="259"/>
      <c r="F414" s="252"/>
      <c r="G414" s="252"/>
      <c r="H414" s="252"/>
      <c r="I414" s="252"/>
      <c r="J414" s="316"/>
      <c r="K414" s="316"/>
      <c r="L414" s="1317"/>
      <c r="M414" s="1132"/>
      <c r="N414" s="1132"/>
      <c r="O414" s="1132"/>
      <c r="P414" s="1132"/>
      <c r="Q414" s="1132"/>
      <c r="R414" s="1132"/>
      <c r="S414" s="1132"/>
      <c r="T414" s="252"/>
      <c r="U414" s="252"/>
      <c r="V414" s="252"/>
      <c r="W414" s="252"/>
      <c r="X414" s="252"/>
      <c r="Y414" s="252"/>
      <c r="Z414" s="252"/>
    </row>
    <row r="415" ht="15.75" customHeight="1">
      <c r="A415" s="252"/>
      <c r="B415" s="252"/>
      <c r="C415" s="252"/>
      <c r="D415" s="252"/>
      <c r="E415" s="259"/>
      <c r="F415" s="252"/>
      <c r="G415" s="252"/>
      <c r="H415" s="252"/>
      <c r="I415" s="252"/>
      <c r="J415" s="316"/>
      <c r="K415" s="316"/>
      <c r="L415" s="1317"/>
      <c r="M415" s="1132"/>
      <c r="N415" s="1132"/>
      <c r="O415" s="1132"/>
      <c r="P415" s="1132"/>
      <c r="Q415" s="1132"/>
      <c r="R415" s="1132"/>
      <c r="S415" s="1132"/>
      <c r="T415" s="252"/>
      <c r="U415" s="252"/>
      <c r="V415" s="252"/>
      <c r="W415" s="252"/>
      <c r="X415" s="252"/>
      <c r="Y415" s="252"/>
      <c r="Z415" s="252"/>
    </row>
    <row r="416" ht="15.75" customHeight="1">
      <c r="A416" s="252"/>
      <c r="B416" s="252"/>
      <c r="C416" s="252"/>
      <c r="D416" s="252"/>
      <c r="E416" s="259"/>
      <c r="F416" s="252"/>
      <c r="G416" s="252"/>
      <c r="H416" s="252"/>
      <c r="I416" s="252"/>
      <c r="J416" s="316"/>
      <c r="K416" s="316"/>
      <c r="L416" s="1317"/>
      <c r="M416" s="1132"/>
      <c r="N416" s="1132"/>
      <c r="O416" s="1132"/>
      <c r="P416" s="1132"/>
      <c r="Q416" s="1132"/>
      <c r="R416" s="1132"/>
      <c r="S416" s="1132"/>
      <c r="T416" s="252"/>
      <c r="U416" s="252"/>
      <c r="V416" s="252"/>
      <c r="W416" s="252"/>
      <c r="X416" s="252"/>
      <c r="Y416" s="252"/>
      <c r="Z416" s="252"/>
    </row>
    <row r="417" ht="15.75" customHeight="1">
      <c r="A417" s="252"/>
      <c r="B417" s="252"/>
      <c r="C417" s="252"/>
      <c r="D417" s="252"/>
      <c r="E417" s="259"/>
      <c r="F417" s="252"/>
      <c r="G417" s="252"/>
      <c r="H417" s="252"/>
      <c r="I417" s="252"/>
      <c r="J417" s="316"/>
      <c r="K417" s="316"/>
      <c r="L417" s="1317"/>
      <c r="M417" s="1132"/>
      <c r="N417" s="1132"/>
      <c r="O417" s="1132"/>
      <c r="P417" s="1132"/>
      <c r="Q417" s="1132"/>
      <c r="R417" s="1132"/>
      <c r="S417" s="1132"/>
      <c r="T417" s="252"/>
      <c r="U417" s="252"/>
      <c r="V417" s="252"/>
      <c r="W417" s="252"/>
      <c r="X417" s="252"/>
      <c r="Y417" s="252"/>
      <c r="Z417" s="252"/>
    </row>
    <row r="418" ht="15.75" customHeight="1">
      <c r="A418" s="252"/>
      <c r="B418" s="252"/>
      <c r="C418" s="252"/>
      <c r="D418" s="252"/>
      <c r="E418" s="259"/>
      <c r="F418" s="252"/>
      <c r="G418" s="252"/>
      <c r="H418" s="252"/>
      <c r="I418" s="252"/>
      <c r="J418" s="316"/>
      <c r="K418" s="316"/>
      <c r="L418" s="1317"/>
      <c r="M418" s="1132"/>
      <c r="N418" s="1132"/>
      <c r="O418" s="1132"/>
      <c r="P418" s="1132"/>
      <c r="Q418" s="1132"/>
      <c r="R418" s="1132"/>
      <c r="S418" s="1132"/>
      <c r="T418" s="252"/>
      <c r="U418" s="252"/>
      <c r="V418" s="252"/>
      <c r="W418" s="252"/>
      <c r="X418" s="252"/>
      <c r="Y418" s="252"/>
      <c r="Z418" s="252"/>
    </row>
    <row r="419" ht="15.75" customHeight="1">
      <c r="A419" s="252"/>
      <c r="B419" s="252"/>
      <c r="C419" s="252"/>
      <c r="D419" s="252"/>
      <c r="E419" s="259"/>
      <c r="F419" s="252"/>
      <c r="G419" s="252"/>
      <c r="H419" s="252"/>
      <c r="I419" s="252"/>
      <c r="J419" s="316"/>
      <c r="K419" s="316"/>
      <c r="L419" s="1317"/>
      <c r="M419" s="1132"/>
      <c r="N419" s="1132"/>
      <c r="O419" s="1132"/>
      <c r="P419" s="1132"/>
      <c r="Q419" s="1132"/>
      <c r="R419" s="1132"/>
      <c r="S419" s="1132"/>
      <c r="T419" s="252"/>
      <c r="U419" s="252"/>
      <c r="V419" s="252"/>
      <c r="W419" s="252"/>
      <c r="X419" s="252"/>
      <c r="Y419" s="252"/>
      <c r="Z419" s="252"/>
    </row>
    <row r="420" ht="15.75" customHeight="1">
      <c r="A420" s="252"/>
      <c r="B420" s="252"/>
      <c r="C420" s="252"/>
      <c r="D420" s="252"/>
      <c r="E420" s="259"/>
      <c r="F420" s="252"/>
      <c r="G420" s="252"/>
      <c r="H420" s="252"/>
      <c r="I420" s="252"/>
      <c r="J420" s="316"/>
      <c r="K420" s="316"/>
      <c r="L420" s="1317"/>
      <c r="M420" s="1132"/>
      <c r="N420" s="1132"/>
      <c r="O420" s="1132"/>
      <c r="P420" s="1132"/>
      <c r="Q420" s="1132"/>
      <c r="R420" s="1132"/>
      <c r="S420" s="1132"/>
      <c r="T420" s="252"/>
      <c r="U420" s="252"/>
      <c r="V420" s="252"/>
      <c r="W420" s="252"/>
      <c r="X420" s="252"/>
      <c r="Y420" s="252"/>
      <c r="Z420" s="252"/>
    </row>
    <row r="421" ht="15.75" customHeight="1">
      <c r="A421" s="252"/>
      <c r="B421" s="252"/>
      <c r="C421" s="252"/>
      <c r="D421" s="252"/>
      <c r="E421" s="259"/>
      <c r="F421" s="252"/>
      <c r="G421" s="252"/>
      <c r="H421" s="252"/>
      <c r="I421" s="252"/>
      <c r="J421" s="316"/>
      <c r="K421" s="316"/>
      <c r="L421" s="1317"/>
      <c r="M421" s="1132"/>
      <c r="N421" s="1132"/>
      <c r="O421" s="1132"/>
      <c r="P421" s="1132"/>
      <c r="Q421" s="1132"/>
      <c r="R421" s="1132"/>
      <c r="S421" s="1132"/>
      <c r="T421" s="252"/>
      <c r="U421" s="252"/>
      <c r="V421" s="252"/>
      <c r="W421" s="252"/>
      <c r="X421" s="252"/>
      <c r="Y421" s="252"/>
      <c r="Z421" s="252"/>
    </row>
    <row r="422" ht="15.75" customHeight="1">
      <c r="A422" s="252"/>
      <c r="B422" s="252"/>
      <c r="C422" s="252"/>
      <c r="D422" s="252"/>
      <c r="E422" s="259"/>
      <c r="F422" s="252"/>
      <c r="G422" s="252"/>
      <c r="H422" s="252"/>
      <c r="I422" s="252"/>
      <c r="J422" s="316"/>
      <c r="K422" s="316"/>
      <c r="L422" s="1317"/>
      <c r="M422" s="1132"/>
      <c r="N422" s="1132"/>
      <c r="O422" s="1132"/>
      <c r="P422" s="1132"/>
      <c r="Q422" s="1132"/>
      <c r="R422" s="1132"/>
      <c r="S422" s="1132"/>
      <c r="T422" s="252"/>
      <c r="U422" s="252"/>
      <c r="V422" s="252"/>
      <c r="W422" s="252"/>
      <c r="X422" s="252"/>
      <c r="Y422" s="252"/>
      <c r="Z422" s="252"/>
    </row>
    <row r="423" ht="15.75" customHeight="1">
      <c r="A423" s="252"/>
      <c r="B423" s="252"/>
      <c r="C423" s="252"/>
      <c r="D423" s="252"/>
      <c r="E423" s="259"/>
      <c r="F423" s="252"/>
      <c r="G423" s="252"/>
      <c r="H423" s="252"/>
      <c r="I423" s="252"/>
      <c r="J423" s="316"/>
      <c r="K423" s="316"/>
      <c r="L423" s="1317"/>
      <c r="M423" s="1132"/>
      <c r="N423" s="1132"/>
      <c r="O423" s="1132"/>
      <c r="P423" s="1132"/>
      <c r="Q423" s="1132"/>
      <c r="R423" s="1132"/>
      <c r="S423" s="1132"/>
      <c r="T423" s="252"/>
      <c r="U423" s="252"/>
      <c r="V423" s="252"/>
      <c r="W423" s="252"/>
      <c r="X423" s="252"/>
      <c r="Y423" s="252"/>
      <c r="Z423" s="252"/>
    </row>
    <row r="424" ht="15.75" customHeight="1">
      <c r="A424" s="252"/>
      <c r="B424" s="252"/>
      <c r="C424" s="252"/>
      <c r="D424" s="252"/>
      <c r="E424" s="259"/>
      <c r="F424" s="252"/>
      <c r="G424" s="252"/>
      <c r="H424" s="252"/>
      <c r="I424" s="252"/>
      <c r="J424" s="316"/>
      <c r="K424" s="316"/>
      <c r="L424" s="1317"/>
      <c r="M424" s="1132"/>
      <c r="N424" s="1132"/>
      <c r="O424" s="1132"/>
      <c r="P424" s="1132"/>
      <c r="Q424" s="1132"/>
      <c r="R424" s="1132"/>
      <c r="S424" s="1132"/>
      <c r="T424" s="252"/>
      <c r="U424" s="252"/>
      <c r="V424" s="252"/>
      <c r="W424" s="252"/>
      <c r="X424" s="252"/>
      <c r="Y424" s="252"/>
      <c r="Z424" s="252"/>
    </row>
    <row r="425" ht="15.75" customHeight="1">
      <c r="A425" s="252"/>
      <c r="B425" s="252"/>
      <c r="C425" s="252"/>
      <c r="D425" s="252"/>
      <c r="E425" s="259"/>
      <c r="F425" s="252"/>
      <c r="G425" s="252"/>
      <c r="H425" s="252"/>
      <c r="I425" s="252"/>
      <c r="J425" s="316"/>
      <c r="K425" s="316"/>
      <c r="L425" s="1317"/>
      <c r="M425" s="1132"/>
      <c r="N425" s="1132"/>
      <c r="O425" s="1132"/>
      <c r="P425" s="1132"/>
      <c r="Q425" s="1132"/>
      <c r="R425" s="1132"/>
      <c r="S425" s="1132"/>
      <c r="T425" s="252"/>
      <c r="U425" s="252"/>
      <c r="V425" s="252"/>
      <c r="W425" s="252"/>
      <c r="X425" s="252"/>
      <c r="Y425" s="252"/>
      <c r="Z425" s="252"/>
    </row>
    <row r="426" ht="15.75" customHeight="1">
      <c r="A426" s="252"/>
      <c r="B426" s="252"/>
      <c r="C426" s="252"/>
      <c r="D426" s="252"/>
      <c r="E426" s="259"/>
      <c r="F426" s="252"/>
      <c r="G426" s="252"/>
      <c r="H426" s="252"/>
      <c r="I426" s="252"/>
      <c r="J426" s="316"/>
      <c r="K426" s="316"/>
      <c r="L426" s="1317"/>
      <c r="M426" s="1132"/>
      <c r="N426" s="1132"/>
      <c r="O426" s="1132"/>
      <c r="P426" s="1132"/>
      <c r="Q426" s="1132"/>
      <c r="R426" s="1132"/>
      <c r="S426" s="1132"/>
      <c r="T426" s="252"/>
      <c r="U426" s="252"/>
      <c r="V426" s="252"/>
      <c r="W426" s="252"/>
      <c r="X426" s="252"/>
      <c r="Y426" s="252"/>
      <c r="Z426" s="252"/>
    </row>
    <row r="427" ht="15.75" customHeight="1">
      <c r="A427" s="252"/>
      <c r="B427" s="252"/>
      <c r="C427" s="252"/>
      <c r="D427" s="252"/>
      <c r="E427" s="259"/>
      <c r="F427" s="252"/>
      <c r="G427" s="252"/>
      <c r="H427" s="252"/>
      <c r="I427" s="252"/>
      <c r="J427" s="316"/>
      <c r="K427" s="316"/>
      <c r="L427" s="1317"/>
      <c r="M427" s="1132"/>
      <c r="N427" s="1132"/>
      <c r="O427" s="1132"/>
      <c r="P427" s="1132"/>
      <c r="Q427" s="1132"/>
      <c r="R427" s="1132"/>
      <c r="S427" s="1132"/>
      <c r="T427" s="252"/>
      <c r="U427" s="252"/>
      <c r="V427" s="252"/>
      <c r="W427" s="252"/>
      <c r="X427" s="252"/>
      <c r="Y427" s="252"/>
      <c r="Z427" s="252"/>
    </row>
    <row r="428" ht="15.75" customHeight="1">
      <c r="A428" s="252"/>
      <c r="B428" s="252"/>
      <c r="C428" s="252"/>
      <c r="D428" s="252"/>
      <c r="E428" s="259"/>
      <c r="F428" s="252"/>
      <c r="G428" s="252"/>
      <c r="H428" s="252"/>
      <c r="I428" s="252"/>
      <c r="J428" s="316"/>
      <c r="K428" s="316"/>
      <c r="L428" s="1317"/>
      <c r="M428" s="1132"/>
      <c r="N428" s="1132"/>
      <c r="O428" s="1132"/>
      <c r="P428" s="1132"/>
      <c r="Q428" s="1132"/>
      <c r="R428" s="1132"/>
      <c r="S428" s="1132"/>
      <c r="T428" s="252"/>
      <c r="U428" s="252"/>
      <c r="V428" s="252"/>
      <c r="W428" s="252"/>
      <c r="X428" s="252"/>
      <c r="Y428" s="252"/>
      <c r="Z428" s="252"/>
    </row>
    <row r="429" ht="15.75" customHeight="1">
      <c r="A429" s="252"/>
      <c r="B429" s="252"/>
      <c r="C429" s="252"/>
      <c r="D429" s="252"/>
      <c r="E429" s="259"/>
      <c r="F429" s="252"/>
      <c r="G429" s="252"/>
      <c r="H429" s="252"/>
      <c r="I429" s="252"/>
      <c r="J429" s="316"/>
      <c r="K429" s="316"/>
      <c r="L429" s="1317"/>
      <c r="M429" s="1132"/>
      <c r="N429" s="1132"/>
      <c r="O429" s="1132"/>
      <c r="P429" s="1132"/>
      <c r="Q429" s="1132"/>
      <c r="R429" s="1132"/>
      <c r="S429" s="1132"/>
      <c r="T429" s="252"/>
      <c r="U429" s="252"/>
      <c r="V429" s="252"/>
      <c r="W429" s="252"/>
      <c r="X429" s="252"/>
      <c r="Y429" s="252"/>
      <c r="Z429" s="252"/>
    </row>
    <row r="430" ht="15.75" customHeight="1">
      <c r="A430" s="252"/>
      <c r="B430" s="252"/>
      <c r="C430" s="252"/>
      <c r="D430" s="252"/>
      <c r="E430" s="259"/>
      <c r="F430" s="252"/>
      <c r="G430" s="252"/>
      <c r="H430" s="252"/>
      <c r="I430" s="252"/>
      <c r="J430" s="316"/>
      <c r="K430" s="316"/>
      <c r="L430" s="1317"/>
      <c r="M430" s="1132"/>
      <c r="N430" s="1132"/>
      <c r="O430" s="1132"/>
      <c r="P430" s="1132"/>
      <c r="Q430" s="1132"/>
      <c r="R430" s="1132"/>
      <c r="S430" s="1132"/>
      <c r="T430" s="252"/>
      <c r="U430" s="252"/>
      <c r="V430" s="252"/>
      <c r="W430" s="252"/>
      <c r="X430" s="252"/>
      <c r="Y430" s="252"/>
      <c r="Z430" s="252"/>
    </row>
    <row r="431" ht="15.75" customHeight="1">
      <c r="A431" s="252"/>
      <c r="B431" s="252"/>
      <c r="C431" s="252"/>
      <c r="D431" s="252"/>
      <c r="E431" s="259"/>
      <c r="F431" s="252"/>
      <c r="G431" s="252"/>
      <c r="H431" s="252"/>
      <c r="I431" s="252"/>
      <c r="J431" s="316"/>
      <c r="K431" s="316"/>
      <c r="L431" s="1317"/>
      <c r="M431" s="1132"/>
      <c r="N431" s="1132"/>
      <c r="O431" s="1132"/>
      <c r="P431" s="1132"/>
      <c r="Q431" s="1132"/>
      <c r="R431" s="1132"/>
      <c r="S431" s="1132"/>
      <c r="T431" s="252"/>
      <c r="U431" s="252"/>
      <c r="V431" s="252"/>
      <c r="W431" s="252"/>
      <c r="X431" s="252"/>
      <c r="Y431" s="252"/>
      <c r="Z431" s="252"/>
    </row>
    <row r="432" ht="15.75" customHeight="1">
      <c r="A432" s="252"/>
      <c r="B432" s="252"/>
      <c r="C432" s="252"/>
      <c r="D432" s="252"/>
      <c r="E432" s="259"/>
      <c r="F432" s="252"/>
      <c r="G432" s="252"/>
      <c r="H432" s="252"/>
      <c r="I432" s="252"/>
      <c r="J432" s="316"/>
      <c r="K432" s="316"/>
      <c r="L432" s="1317"/>
      <c r="M432" s="1132"/>
      <c r="N432" s="1132"/>
      <c r="O432" s="1132"/>
      <c r="P432" s="1132"/>
      <c r="Q432" s="1132"/>
      <c r="R432" s="1132"/>
      <c r="S432" s="1132"/>
      <c r="T432" s="252"/>
      <c r="U432" s="252"/>
      <c r="V432" s="252"/>
      <c r="W432" s="252"/>
      <c r="X432" s="252"/>
      <c r="Y432" s="252"/>
      <c r="Z432" s="252"/>
    </row>
    <row r="433" ht="15.75" customHeight="1">
      <c r="A433" s="252"/>
      <c r="B433" s="252"/>
      <c r="C433" s="252"/>
      <c r="D433" s="252"/>
      <c r="E433" s="259"/>
      <c r="F433" s="252"/>
      <c r="G433" s="252"/>
      <c r="H433" s="252"/>
      <c r="I433" s="252"/>
      <c r="J433" s="316"/>
      <c r="K433" s="316"/>
      <c r="L433" s="1317"/>
      <c r="M433" s="1132"/>
      <c r="N433" s="1132"/>
      <c r="O433" s="1132"/>
      <c r="P433" s="1132"/>
      <c r="Q433" s="1132"/>
      <c r="R433" s="1132"/>
      <c r="S433" s="1132"/>
      <c r="T433" s="252"/>
      <c r="U433" s="252"/>
      <c r="V433" s="252"/>
      <c r="W433" s="252"/>
      <c r="X433" s="252"/>
      <c r="Y433" s="252"/>
      <c r="Z433" s="252"/>
    </row>
    <row r="434" ht="15.75" customHeight="1">
      <c r="A434" s="252"/>
      <c r="B434" s="252"/>
      <c r="C434" s="252"/>
      <c r="D434" s="252"/>
      <c r="E434" s="259"/>
      <c r="F434" s="252"/>
      <c r="G434" s="252"/>
      <c r="H434" s="252"/>
      <c r="I434" s="252"/>
      <c r="J434" s="316"/>
      <c r="K434" s="316"/>
      <c r="L434" s="1317"/>
      <c r="M434" s="1132"/>
      <c r="N434" s="1132"/>
      <c r="O434" s="1132"/>
      <c r="P434" s="1132"/>
      <c r="Q434" s="1132"/>
      <c r="R434" s="1132"/>
      <c r="S434" s="1132"/>
      <c r="T434" s="252"/>
      <c r="U434" s="252"/>
      <c r="V434" s="252"/>
      <c r="W434" s="252"/>
      <c r="X434" s="252"/>
      <c r="Y434" s="252"/>
      <c r="Z434" s="252"/>
    </row>
    <row r="435" ht="15.75" customHeight="1">
      <c r="A435" s="252"/>
      <c r="B435" s="252"/>
      <c r="C435" s="252"/>
      <c r="D435" s="252"/>
      <c r="E435" s="259"/>
      <c r="F435" s="252"/>
      <c r="G435" s="252"/>
      <c r="H435" s="252"/>
      <c r="I435" s="252"/>
      <c r="J435" s="316"/>
      <c r="K435" s="316"/>
      <c r="L435" s="1317"/>
      <c r="M435" s="1132"/>
      <c r="N435" s="1132"/>
      <c r="O435" s="1132"/>
      <c r="P435" s="1132"/>
      <c r="Q435" s="1132"/>
      <c r="R435" s="1132"/>
      <c r="S435" s="1132"/>
      <c r="T435" s="252"/>
      <c r="U435" s="252"/>
      <c r="V435" s="252"/>
      <c r="W435" s="252"/>
      <c r="X435" s="252"/>
      <c r="Y435" s="252"/>
      <c r="Z435" s="252"/>
    </row>
    <row r="436" ht="15.75" customHeight="1">
      <c r="A436" s="252"/>
      <c r="B436" s="252"/>
      <c r="C436" s="252"/>
      <c r="D436" s="252"/>
      <c r="E436" s="259"/>
      <c r="F436" s="252"/>
      <c r="G436" s="252"/>
      <c r="H436" s="252"/>
      <c r="I436" s="252"/>
      <c r="J436" s="316"/>
      <c r="K436" s="316"/>
      <c r="L436" s="1317"/>
      <c r="M436" s="1132"/>
      <c r="N436" s="1132"/>
      <c r="O436" s="1132"/>
      <c r="P436" s="1132"/>
      <c r="Q436" s="1132"/>
      <c r="R436" s="1132"/>
      <c r="S436" s="1132"/>
      <c r="T436" s="252"/>
      <c r="U436" s="252"/>
      <c r="V436" s="252"/>
      <c r="W436" s="252"/>
      <c r="X436" s="252"/>
      <c r="Y436" s="252"/>
      <c r="Z436" s="252"/>
    </row>
    <row r="437" ht="15.75" customHeight="1">
      <c r="A437" s="252"/>
      <c r="B437" s="252"/>
      <c r="C437" s="252"/>
      <c r="D437" s="252"/>
      <c r="E437" s="259"/>
      <c r="F437" s="252"/>
      <c r="G437" s="252"/>
      <c r="H437" s="252"/>
      <c r="I437" s="252"/>
      <c r="J437" s="316"/>
      <c r="K437" s="316"/>
      <c r="L437" s="1317"/>
      <c r="M437" s="1132"/>
      <c r="N437" s="1132"/>
      <c r="O437" s="1132"/>
      <c r="P437" s="1132"/>
      <c r="Q437" s="1132"/>
      <c r="R437" s="1132"/>
      <c r="S437" s="1132"/>
      <c r="T437" s="252"/>
      <c r="U437" s="252"/>
      <c r="V437" s="252"/>
      <c r="W437" s="252"/>
      <c r="X437" s="252"/>
      <c r="Y437" s="252"/>
      <c r="Z437" s="252"/>
    </row>
    <row r="438" ht="15.75" customHeight="1">
      <c r="A438" s="252"/>
      <c r="B438" s="252"/>
      <c r="C438" s="252"/>
      <c r="D438" s="252"/>
      <c r="E438" s="259"/>
      <c r="F438" s="252"/>
      <c r="G438" s="252"/>
      <c r="H438" s="252"/>
      <c r="I438" s="252"/>
      <c r="J438" s="316"/>
      <c r="K438" s="316"/>
      <c r="L438" s="1317"/>
      <c r="M438" s="1132"/>
      <c r="N438" s="1132"/>
      <c r="O438" s="1132"/>
      <c r="P438" s="1132"/>
      <c r="Q438" s="1132"/>
      <c r="R438" s="1132"/>
      <c r="S438" s="1132"/>
      <c r="T438" s="252"/>
      <c r="U438" s="252"/>
      <c r="V438" s="252"/>
      <c r="W438" s="252"/>
      <c r="X438" s="252"/>
      <c r="Y438" s="252"/>
      <c r="Z438" s="252"/>
    </row>
    <row r="439" ht="15.75" customHeight="1">
      <c r="A439" s="252"/>
      <c r="B439" s="252"/>
      <c r="C439" s="252"/>
      <c r="D439" s="252"/>
      <c r="E439" s="259"/>
      <c r="F439" s="252"/>
      <c r="G439" s="252"/>
      <c r="H439" s="252"/>
      <c r="I439" s="252"/>
      <c r="J439" s="316"/>
      <c r="K439" s="316"/>
      <c r="L439" s="1317"/>
      <c r="M439" s="1132"/>
      <c r="N439" s="1132"/>
      <c r="O439" s="1132"/>
      <c r="P439" s="1132"/>
      <c r="Q439" s="1132"/>
      <c r="R439" s="1132"/>
      <c r="S439" s="1132"/>
      <c r="T439" s="252"/>
      <c r="U439" s="252"/>
      <c r="V439" s="252"/>
      <c r="W439" s="252"/>
      <c r="X439" s="252"/>
      <c r="Y439" s="252"/>
      <c r="Z439" s="252"/>
    </row>
    <row r="440" ht="15.75" customHeight="1">
      <c r="A440" s="252"/>
      <c r="B440" s="252"/>
      <c r="C440" s="252"/>
      <c r="D440" s="252"/>
      <c r="E440" s="259"/>
      <c r="F440" s="252"/>
      <c r="G440" s="252"/>
      <c r="H440" s="252"/>
      <c r="I440" s="252"/>
      <c r="J440" s="316"/>
      <c r="K440" s="316"/>
      <c r="L440" s="1317"/>
      <c r="M440" s="1132"/>
      <c r="N440" s="1132"/>
      <c r="O440" s="1132"/>
      <c r="P440" s="1132"/>
      <c r="Q440" s="1132"/>
      <c r="R440" s="1132"/>
      <c r="S440" s="1132"/>
      <c r="T440" s="252"/>
      <c r="U440" s="252"/>
      <c r="V440" s="252"/>
      <c r="W440" s="252"/>
      <c r="X440" s="252"/>
      <c r="Y440" s="252"/>
      <c r="Z440" s="252"/>
    </row>
    <row r="441" ht="15.75" customHeight="1">
      <c r="A441" s="252"/>
      <c r="B441" s="252"/>
      <c r="C441" s="252"/>
      <c r="D441" s="252"/>
      <c r="E441" s="259"/>
      <c r="F441" s="252"/>
      <c r="G441" s="252"/>
      <c r="H441" s="252"/>
      <c r="I441" s="252"/>
      <c r="J441" s="316"/>
      <c r="K441" s="316"/>
      <c r="L441" s="1317"/>
      <c r="M441" s="1132"/>
      <c r="N441" s="1132"/>
      <c r="O441" s="1132"/>
      <c r="P441" s="1132"/>
      <c r="Q441" s="1132"/>
      <c r="R441" s="1132"/>
      <c r="S441" s="1132"/>
      <c r="T441" s="252"/>
      <c r="U441" s="252"/>
      <c r="V441" s="252"/>
      <c r="W441" s="252"/>
      <c r="X441" s="252"/>
      <c r="Y441" s="252"/>
      <c r="Z441" s="252"/>
    </row>
    <row r="442" ht="15.75" customHeight="1">
      <c r="A442" s="252"/>
      <c r="B442" s="252"/>
      <c r="C442" s="252"/>
      <c r="D442" s="252"/>
      <c r="E442" s="259"/>
      <c r="F442" s="252"/>
      <c r="G442" s="252"/>
      <c r="H442" s="252"/>
      <c r="I442" s="252"/>
      <c r="J442" s="316"/>
      <c r="K442" s="316"/>
      <c r="L442" s="1317"/>
      <c r="M442" s="1132"/>
      <c r="N442" s="1132"/>
      <c r="O442" s="1132"/>
      <c r="P442" s="1132"/>
      <c r="Q442" s="1132"/>
      <c r="R442" s="1132"/>
      <c r="S442" s="1132"/>
      <c r="T442" s="252"/>
      <c r="U442" s="252"/>
      <c r="V442" s="252"/>
      <c r="W442" s="252"/>
      <c r="X442" s="252"/>
      <c r="Y442" s="252"/>
      <c r="Z442" s="252"/>
    </row>
    <row r="443" ht="15.75" customHeight="1">
      <c r="A443" s="252"/>
      <c r="B443" s="252"/>
      <c r="C443" s="252"/>
      <c r="D443" s="252"/>
      <c r="E443" s="259"/>
      <c r="F443" s="252"/>
      <c r="G443" s="252"/>
      <c r="H443" s="252"/>
      <c r="I443" s="252"/>
      <c r="J443" s="316"/>
      <c r="K443" s="316"/>
      <c r="L443" s="1317"/>
      <c r="M443" s="1132"/>
      <c r="N443" s="1132"/>
      <c r="O443" s="1132"/>
      <c r="P443" s="1132"/>
      <c r="Q443" s="1132"/>
      <c r="R443" s="1132"/>
      <c r="S443" s="1132"/>
      <c r="T443" s="252"/>
      <c r="U443" s="252"/>
      <c r="V443" s="252"/>
      <c r="W443" s="252"/>
      <c r="X443" s="252"/>
      <c r="Y443" s="252"/>
      <c r="Z443" s="252"/>
    </row>
    <row r="444" ht="15.75" customHeight="1">
      <c r="A444" s="252"/>
      <c r="B444" s="252"/>
      <c r="C444" s="252"/>
      <c r="D444" s="252"/>
      <c r="E444" s="259"/>
      <c r="F444" s="252"/>
      <c r="G444" s="252"/>
      <c r="H444" s="252"/>
      <c r="I444" s="252"/>
      <c r="J444" s="316"/>
      <c r="K444" s="316"/>
      <c r="L444" s="1317"/>
      <c r="M444" s="1132"/>
      <c r="N444" s="1132"/>
      <c r="O444" s="1132"/>
      <c r="P444" s="1132"/>
      <c r="Q444" s="1132"/>
      <c r="R444" s="1132"/>
      <c r="S444" s="1132"/>
      <c r="T444" s="252"/>
      <c r="U444" s="252"/>
      <c r="V444" s="252"/>
      <c r="W444" s="252"/>
      <c r="X444" s="252"/>
      <c r="Y444" s="252"/>
      <c r="Z444" s="252"/>
    </row>
    <row r="445" ht="15.75" customHeight="1">
      <c r="A445" s="252"/>
      <c r="B445" s="252"/>
      <c r="C445" s="252"/>
      <c r="D445" s="252"/>
      <c r="E445" s="259"/>
      <c r="F445" s="252"/>
      <c r="G445" s="252"/>
      <c r="H445" s="252"/>
      <c r="I445" s="252"/>
      <c r="J445" s="316"/>
      <c r="K445" s="316"/>
      <c r="L445" s="1317"/>
      <c r="M445" s="1132"/>
      <c r="N445" s="1132"/>
      <c r="O445" s="1132"/>
      <c r="P445" s="1132"/>
      <c r="Q445" s="1132"/>
      <c r="R445" s="1132"/>
      <c r="S445" s="1132"/>
      <c r="T445" s="252"/>
      <c r="U445" s="252"/>
      <c r="V445" s="252"/>
      <c r="W445" s="252"/>
      <c r="X445" s="252"/>
      <c r="Y445" s="252"/>
      <c r="Z445" s="252"/>
    </row>
    <row r="446" ht="15.75" customHeight="1">
      <c r="A446" s="252"/>
      <c r="B446" s="252"/>
      <c r="C446" s="252"/>
      <c r="D446" s="252"/>
      <c r="E446" s="259"/>
      <c r="F446" s="252"/>
      <c r="G446" s="252"/>
      <c r="H446" s="252"/>
      <c r="I446" s="252"/>
      <c r="J446" s="316"/>
      <c r="K446" s="316"/>
      <c r="L446" s="1317"/>
      <c r="M446" s="1132"/>
      <c r="N446" s="1132"/>
      <c r="O446" s="1132"/>
      <c r="P446" s="1132"/>
      <c r="Q446" s="1132"/>
      <c r="R446" s="1132"/>
      <c r="S446" s="1132"/>
      <c r="T446" s="252"/>
      <c r="U446" s="252"/>
      <c r="V446" s="252"/>
      <c r="W446" s="252"/>
      <c r="X446" s="252"/>
      <c r="Y446" s="252"/>
      <c r="Z446" s="252"/>
    </row>
    <row r="447" ht="15.75" customHeight="1">
      <c r="A447" s="252"/>
      <c r="B447" s="252"/>
      <c r="C447" s="252"/>
      <c r="D447" s="252"/>
      <c r="E447" s="259"/>
      <c r="F447" s="252"/>
      <c r="G447" s="252"/>
      <c r="H447" s="252"/>
      <c r="I447" s="252"/>
      <c r="J447" s="316"/>
      <c r="K447" s="316"/>
      <c r="L447" s="1317"/>
      <c r="M447" s="1132"/>
      <c r="N447" s="1132"/>
      <c r="O447" s="1132"/>
      <c r="P447" s="1132"/>
      <c r="Q447" s="1132"/>
      <c r="R447" s="1132"/>
      <c r="S447" s="1132"/>
      <c r="T447" s="252"/>
      <c r="U447" s="252"/>
      <c r="V447" s="252"/>
      <c r="W447" s="252"/>
      <c r="X447" s="252"/>
      <c r="Y447" s="252"/>
      <c r="Z447" s="252"/>
    </row>
    <row r="448" ht="15.75" customHeight="1">
      <c r="A448" s="252"/>
      <c r="B448" s="252"/>
      <c r="C448" s="252"/>
      <c r="D448" s="252"/>
      <c r="E448" s="259"/>
      <c r="F448" s="252"/>
      <c r="G448" s="252"/>
      <c r="H448" s="252"/>
      <c r="I448" s="252"/>
      <c r="J448" s="316"/>
      <c r="K448" s="316"/>
      <c r="L448" s="1317"/>
      <c r="M448" s="1132"/>
      <c r="N448" s="1132"/>
      <c r="O448" s="1132"/>
      <c r="P448" s="1132"/>
      <c r="Q448" s="1132"/>
      <c r="R448" s="1132"/>
      <c r="S448" s="1132"/>
      <c r="T448" s="252"/>
      <c r="U448" s="252"/>
      <c r="V448" s="252"/>
      <c r="W448" s="252"/>
      <c r="X448" s="252"/>
      <c r="Y448" s="252"/>
      <c r="Z448" s="252"/>
    </row>
    <row r="449" ht="15.75" customHeight="1">
      <c r="A449" s="252"/>
      <c r="B449" s="252"/>
      <c r="C449" s="252"/>
      <c r="D449" s="252"/>
      <c r="E449" s="259"/>
      <c r="F449" s="252"/>
      <c r="G449" s="252"/>
      <c r="H449" s="252"/>
      <c r="I449" s="252"/>
      <c r="J449" s="316"/>
      <c r="K449" s="316"/>
      <c r="L449" s="1317"/>
      <c r="M449" s="1132"/>
      <c r="N449" s="1132"/>
      <c r="O449" s="1132"/>
      <c r="P449" s="1132"/>
      <c r="Q449" s="1132"/>
      <c r="R449" s="1132"/>
      <c r="S449" s="1132"/>
      <c r="T449" s="252"/>
      <c r="U449" s="252"/>
      <c r="V449" s="252"/>
      <c r="W449" s="252"/>
      <c r="X449" s="252"/>
      <c r="Y449" s="252"/>
      <c r="Z449" s="252"/>
    </row>
    <row r="450" ht="15.75" customHeight="1">
      <c r="A450" s="252"/>
      <c r="B450" s="252"/>
      <c r="C450" s="252"/>
      <c r="D450" s="252"/>
      <c r="E450" s="259"/>
      <c r="F450" s="252"/>
      <c r="G450" s="252"/>
      <c r="H450" s="252"/>
      <c r="I450" s="252"/>
      <c r="J450" s="316"/>
      <c r="K450" s="316"/>
      <c r="L450" s="1317"/>
      <c r="M450" s="1132"/>
      <c r="N450" s="1132"/>
      <c r="O450" s="1132"/>
      <c r="P450" s="1132"/>
      <c r="Q450" s="1132"/>
      <c r="R450" s="1132"/>
      <c r="S450" s="1132"/>
      <c r="T450" s="252"/>
      <c r="U450" s="252"/>
      <c r="V450" s="252"/>
      <c r="W450" s="252"/>
      <c r="X450" s="252"/>
      <c r="Y450" s="252"/>
      <c r="Z450" s="252"/>
    </row>
    <row r="451" ht="15.75" customHeight="1">
      <c r="A451" s="252"/>
      <c r="B451" s="252"/>
      <c r="C451" s="252"/>
      <c r="D451" s="252"/>
      <c r="E451" s="259"/>
      <c r="F451" s="252"/>
      <c r="G451" s="252"/>
      <c r="H451" s="252"/>
      <c r="I451" s="252"/>
      <c r="J451" s="316"/>
      <c r="K451" s="316"/>
      <c r="L451" s="1317"/>
      <c r="M451" s="1132"/>
      <c r="N451" s="1132"/>
      <c r="O451" s="1132"/>
      <c r="P451" s="1132"/>
      <c r="Q451" s="1132"/>
      <c r="R451" s="1132"/>
      <c r="S451" s="1132"/>
      <c r="T451" s="252"/>
      <c r="U451" s="252"/>
      <c r="V451" s="252"/>
      <c r="W451" s="252"/>
      <c r="X451" s="252"/>
      <c r="Y451" s="252"/>
      <c r="Z451" s="252"/>
    </row>
    <row r="452" ht="15.75" customHeight="1">
      <c r="A452" s="252"/>
      <c r="B452" s="252"/>
      <c r="C452" s="252"/>
      <c r="D452" s="252"/>
      <c r="E452" s="259"/>
      <c r="F452" s="252"/>
      <c r="G452" s="252"/>
      <c r="H452" s="252"/>
      <c r="I452" s="252"/>
      <c r="J452" s="316"/>
      <c r="K452" s="316"/>
      <c r="L452" s="1317"/>
      <c r="M452" s="1132"/>
      <c r="N452" s="1132"/>
      <c r="O452" s="1132"/>
      <c r="P452" s="1132"/>
      <c r="Q452" s="1132"/>
      <c r="R452" s="1132"/>
      <c r="S452" s="1132"/>
      <c r="T452" s="252"/>
      <c r="U452" s="252"/>
      <c r="V452" s="252"/>
      <c r="W452" s="252"/>
      <c r="X452" s="252"/>
      <c r="Y452" s="252"/>
      <c r="Z452" s="252"/>
    </row>
    <row r="453" ht="15.75" customHeight="1">
      <c r="A453" s="252"/>
      <c r="B453" s="252"/>
      <c r="C453" s="252"/>
      <c r="D453" s="252"/>
      <c r="E453" s="259"/>
      <c r="F453" s="252"/>
      <c r="G453" s="252"/>
      <c r="H453" s="252"/>
      <c r="I453" s="252"/>
      <c r="J453" s="316"/>
      <c r="K453" s="316"/>
      <c r="L453" s="1317"/>
      <c r="M453" s="1132"/>
      <c r="N453" s="1132"/>
      <c r="O453" s="1132"/>
      <c r="P453" s="1132"/>
      <c r="Q453" s="1132"/>
      <c r="R453" s="1132"/>
      <c r="S453" s="1132"/>
      <c r="T453" s="252"/>
      <c r="U453" s="252"/>
      <c r="V453" s="252"/>
      <c r="W453" s="252"/>
      <c r="X453" s="252"/>
      <c r="Y453" s="252"/>
      <c r="Z453" s="252"/>
    </row>
    <row r="454" ht="15.75" customHeight="1">
      <c r="A454" s="252"/>
      <c r="B454" s="252"/>
      <c r="C454" s="252"/>
      <c r="D454" s="252"/>
      <c r="E454" s="259"/>
      <c r="F454" s="252"/>
      <c r="G454" s="252"/>
      <c r="H454" s="252"/>
      <c r="I454" s="252"/>
      <c r="J454" s="316"/>
      <c r="K454" s="316"/>
      <c r="L454" s="1317"/>
      <c r="M454" s="1132"/>
      <c r="N454" s="1132"/>
      <c r="O454" s="1132"/>
      <c r="P454" s="1132"/>
      <c r="Q454" s="1132"/>
      <c r="R454" s="1132"/>
      <c r="S454" s="1132"/>
      <c r="T454" s="252"/>
      <c r="U454" s="252"/>
      <c r="V454" s="252"/>
      <c r="W454" s="252"/>
      <c r="X454" s="252"/>
      <c r="Y454" s="252"/>
      <c r="Z454" s="252"/>
    </row>
    <row r="455" ht="15.75" customHeight="1">
      <c r="A455" s="252"/>
      <c r="B455" s="252"/>
      <c r="C455" s="252"/>
      <c r="D455" s="252"/>
      <c r="E455" s="259"/>
      <c r="F455" s="252"/>
      <c r="G455" s="252"/>
      <c r="H455" s="252"/>
      <c r="I455" s="252"/>
      <c r="J455" s="316"/>
      <c r="K455" s="316"/>
      <c r="L455" s="1317"/>
      <c r="M455" s="1132"/>
      <c r="N455" s="1132"/>
      <c r="O455" s="1132"/>
      <c r="P455" s="1132"/>
      <c r="Q455" s="1132"/>
      <c r="R455" s="1132"/>
      <c r="S455" s="1132"/>
      <c r="T455" s="252"/>
      <c r="U455" s="252"/>
      <c r="V455" s="252"/>
      <c r="W455" s="252"/>
      <c r="X455" s="252"/>
      <c r="Y455" s="252"/>
      <c r="Z455" s="252"/>
    </row>
    <row r="456" ht="15.75" customHeight="1">
      <c r="A456" s="252"/>
      <c r="B456" s="252"/>
      <c r="C456" s="252"/>
      <c r="D456" s="252"/>
      <c r="E456" s="259"/>
      <c r="F456" s="252"/>
      <c r="G456" s="252"/>
      <c r="H456" s="252"/>
      <c r="I456" s="252"/>
      <c r="J456" s="316"/>
      <c r="K456" s="316"/>
      <c r="L456" s="1317"/>
      <c r="M456" s="1132"/>
      <c r="N456" s="1132"/>
      <c r="O456" s="1132"/>
      <c r="P456" s="1132"/>
      <c r="Q456" s="1132"/>
      <c r="R456" s="1132"/>
      <c r="S456" s="1132"/>
      <c r="T456" s="252"/>
      <c r="U456" s="252"/>
      <c r="V456" s="252"/>
      <c r="W456" s="252"/>
      <c r="X456" s="252"/>
      <c r="Y456" s="252"/>
      <c r="Z456" s="252"/>
    </row>
    <row r="457" ht="15.75" customHeight="1">
      <c r="A457" s="252"/>
      <c r="B457" s="252"/>
      <c r="C457" s="252"/>
      <c r="D457" s="252"/>
      <c r="E457" s="259"/>
      <c r="F457" s="252"/>
      <c r="G457" s="252"/>
      <c r="H457" s="252"/>
      <c r="I457" s="252"/>
      <c r="J457" s="316"/>
      <c r="K457" s="316"/>
      <c r="L457" s="1317"/>
      <c r="M457" s="1132"/>
      <c r="N457" s="1132"/>
      <c r="O457" s="1132"/>
      <c r="P457" s="1132"/>
      <c r="Q457" s="1132"/>
      <c r="R457" s="1132"/>
      <c r="S457" s="1132"/>
      <c r="T457" s="252"/>
      <c r="U457" s="252"/>
      <c r="V457" s="252"/>
      <c r="W457" s="252"/>
      <c r="X457" s="252"/>
      <c r="Y457" s="252"/>
      <c r="Z457" s="252"/>
    </row>
    <row r="458" ht="15.75" customHeight="1">
      <c r="A458" s="252"/>
      <c r="B458" s="252"/>
      <c r="C458" s="252"/>
      <c r="D458" s="252"/>
      <c r="E458" s="259"/>
      <c r="F458" s="252"/>
      <c r="G458" s="252"/>
      <c r="H458" s="252"/>
      <c r="I458" s="252"/>
      <c r="J458" s="316"/>
      <c r="K458" s="316"/>
      <c r="L458" s="1317"/>
      <c r="M458" s="1132"/>
      <c r="N458" s="1132"/>
      <c r="O458" s="1132"/>
      <c r="P458" s="1132"/>
      <c r="Q458" s="1132"/>
      <c r="R458" s="1132"/>
      <c r="S458" s="1132"/>
      <c r="T458" s="252"/>
      <c r="U458" s="252"/>
      <c r="V458" s="252"/>
      <c r="W458" s="252"/>
      <c r="X458" s="252"/>
      <c r="Y458" s="252"/>
      <c r="Z458" s="252"/>
    </row>
    <row r="459" ht="15.75" customHeight="1">
      <c r="A459" s="252"/>
      <c r="B459" s="252"/>
      <c r="C459" s="252"/>
      <c r="D459" s="252"/>
      <c r="E459" s="259"/>
      <c r="F459" s="252"/>
      <c r="G459" s="252"/>
      <c r="H459" s="252"/>
      <c r="I459" s="252"/>
      <c r="J459" s="316"/>
      <c r="K459" s="316"/>
      <c r="L459" s="1317"/>
      <c r="M459" s="1132"/>
      <c r="N459" s="1132"/>
      <c r="O459" s="1132"/>
      <c r="P459" s="1132"/>
      <c r="Q459" s="1132"/>
      <c r="R459" s="1132"/>
      <c r="S459" s="1132"/>
      <c r="T459" s="252"/>
      <c r="U459" s="252"/>
      <c r="V459" s="252"/>
      <c r="W459" s="252"/>
      <c r="X459" s="252"/>
      <c r="Y459" s="252"/>
      <c r="Z459" s="252"/>
    </row>
    <row r="460" ht="15.75" customHeight="1">
      <c r="A460" s="252"/>
      <c r="B460" s="252"/>
      <c r="C460" s="252"/>
      <c r="D460" s="252"/>
      <c r="E460" s="259"/>
      <c r="F460" s="252"/>
      <c r="G460" s="252"/>
      <c r="H460" s="252"/>
      <c r="I460" s="252"/>
      <c r="J460" s="316"/>
      <c r="K460" s="316"/>
      <c r="L460" s="1317"/>
      <c r="M460" s="1132"/>
      <c r="N460" s="1132"/>
      <c r="O460" s="1132"/>
      <c r="P460" s="1132"/>
      <c r="Q460" s="1132"/>
      <c r="R460" s="1132"/>
      <c r="S460" s="1132"/>
      <c r="T460" s="252"/>
      <c r="U460" s="252"/>
      <c r="V460" s="252"/>
      <c r="W460" s="252"/>
      <c r="X460" s="252"/>
      <c r="Y460" s="252"/>
      <c r="Z460" s="252"/>
    </row>
    <row r="461" ht="15.75" customHeight="1">
      <c r="A461" s="252"/>
      <c r="B461" s="252"/>
      <c r="C461" s="252"/>
      <c r="D461" s="252"/>
      <c r="E461" s="259"/>
      <c r="F461" s="252"/>
      <c r="G461" s="252"/>
      <c r="H461" s="252"/>
      <c r="I461" s="252"/>
      <c r="J461" s="316"/>
      <c r="K461" s="316"/>
      <c r="L461" s="1317"/>
      <c r="M461" s="1132"/>
      <c r="N461" s="1132"/>
      <c r="O461" s="1132"/>
      <c r="P461" s="1132"/>
      <c r="Q461" s="1132"/>
      <c r="R461" s="1132"/>
      <c r="S461" s="1132"/>
      <c r="T461" s="252"/>
      <c r="U461" s="252"/>
      <c r="V461" s="252"/>
      <c r="W461" s="252"/>
      <c r="X461" s="252"/>
      <c r="Y461" s="252"/>
      <c r="Z461" s="252"/>
    </row>
    <row r="462" ht="15.75" customHeight="1">
      <c r="A462" s="252"/>
      <c r="B462" s="252"/>
      <c r="C462" s="252"/>
      <c r="D462" s="252"/>
      <c r="E462" s="259"/>
      <c r="F462" s="252"/>
      <c r="G462" s="252"/>
      <c r="H462" s="252"/>
      <c r="I462" s="252"/>
      <c r="J462" s="316"/>
      <c r="K462" s="316"/>
      <c r="L462" s="1317"/>
      <c r="M462" s="1132"/>
      <c r="N462" s="1132"/>
      <c r="O462" s="1132"/>
      <c r="P462" s="1132"/>
      <c r="Q462" s="1132"/>
      <c r="R462" s="1132"/>
      <c r="S462" s="1132"/>
      <c r="T462" s="252"/>
      <c r="U462" s="252"/>
      <c r="V462" s="252"/>
      <c r="W462" s="252"/>
      <c r="X462" s="252"/>
      <c r="Y462" s="252"/>
      <c r="Z462" s="252"/>
    </row>
    <row r="463" ht="15.75" customHeight="1">
      <c r="A463" s="252"/>
      <c r="B463" s="252"/>
      <c r="C463" s="252"/>
      <c r="D463" s="252"/>
      <c r="E463" s="259"/>
      <c r="F463" s="252"/>
      <c r="G463" s="252"/>
      <c r="H463" s="252"/>
      <c r="I463" s="252"/>
      <c r="J463" s="316"/>
      <c r="K463" s="316"/>
      <c r="L463" s="1317"/>
      <c r="M463" s="1132"/>
      <c r="N463" s="1132"/>
      <c r="O463" s="1132"/>
      <c r="P463" s="1132"/>
      <c r="Q463" s="1132"/>
      <c r="R463" s="1132"/>
      <c r="S463" s="1132"/>
      <c r="T463" s="252"/>
      <c r="U463" s="252"/>
      <c r="V463" s="252"/>
      <c r="W463" s="252"/>
      <c r="X463" s="252"/>
      <c r="Y463" s="252"/>
      <c r="Z463" s="252"/>
    </row>
    <row r="464" ht="15.75" customHeight="1">
      <c r="A464" s="252"/>
      <c r="B464" s="252"/>
      <c r="C464" s="252"/>
      <c r="D464" s="252"/>
      <c r="E464" s="259"/>
      <c r="F464" s="252"/>
      <c r="G464" s="252"/>
      <c r="H464" s="252"/>
      <c r="I464" s="252"/>
      <c r="J464" s="316"/>
      <c r="K464" s="316"/>
      <c r="L464" s="1317"/>
      <c r="M464" s="1132"/>
      <c r="N464" s="1132"/>
      <c r="O464" s="1132"/>
      <c r="P464" s="1132"/>
      <c r="Q464" s="1132"/>
      <c r="R464" s="1132"/>
      <c r="S464" s="1132"/>
      <c r="T464" s="252"/>
      <c r="U464" s="252"/>
      <c r="V464" s="252"/>
      <c r="W464" s="252"/>
      <c r="X464" s="252"/>
      <c r="Y464" s="252"/>
      <c r="Z464" s="252"/>
    </row>
    <row r="465" ht="15.75" customHeight="1">
      <c r="A465" s="252"/>
      <c r="B465" s="252"/>
      <c r="C465" s="252"/>
      <c r="D465" s="252"/>
      <c r="E465" s="259"/>
      <c r="F465" s="252"/>
      <c r="G465" s="252"/>
      <c r="H465" s="252"/>
      <c r="I465" s="252"/>
      <c r="J465" s="316"/>
      <c r="K465" s="316"/>
      <c r="L465" s="1317"/>
      <c r="M465" s="1132"/>
      <c r="N465" s="1132"/>
      <c r="O465" s="1132"/>
      <c r="P465" s="1132"/>
      <c r="Q465" s="1132"/>
      <c r="R465" s="1132"/>
      <c r="S465" s="1132"/>
      <c r="T465" s="252"/>
      <c r="U465" s="252"/>
      <c r="V465" s="252"/>
      <c r="W465" s="252"/>
      <c r="X465" s="252"/>
      <c r="Y465" s="252"/>
      <c r="Z465" s="252"/>
    </row>
    <row r="466" ht="15.75" customHeight="1">
      <c r="A466" s="252"/>
      <c r="B466" s="252"/>
      <c r="C466" s="252"/>
      <c r="D466" s="252"/>
      <c r="E466" s="259"/>
      <c r="F466" s="252"/>
      <c r="G466" s="252"/>
      <c r="H466" s="252"/>
      <c r="I466" s="252"/>
      <c r="J466" s="316"/>
      <c r="K466" s="316"/>
      <c r="L466" s="1317"/>
      <c r="M466" s="1132"/>
      <c r="N466" s="1132"/>
      <c r="O466" s="1132"/>
      <c r="P466" s="1132"/>
      <c r="Q466" s="1132"/>
      <c r="R466" s="1132"/>
      <c r="S466" s="1132"/>
      <c r="T466" s="252"/>
      <c r="U466" s="252"/>
      <c r="V466" s="252"/>
      <c r="W466" s="252"/>
      <c r="X466" s="252"/>
      <c r="Y466" s="252"/>
      <c r="Z466" s="252"/>
    </row>
    <row r="467" ht="15.75" customHeight="1">
      <c r="A467" s="252"/>
      <c r="B467" s="252"/>
      <c r="C467" s="252"/>
      <c r="D467" s="252"/>
      <c r="E467" s="259"/>
      <c r="F467" s="252"/>
      <c r="G467" s="252"/>
      <c r="H467" s="252"/>
      <c r="I467" s="252"/>
      <c r="J467" s="316"/>
      <c r="K467" s="316"/>
      <c r="L467" s="1317"/>
      <c r="M467" s="1132"/>
      <c r="N467" s="1132"/>
      <c r="O467" s="1132"/>
      <c r="P467" s="1132"/>
      <c r="Q467" s="1132"/>
      <c r="R467" s="1132"/>
      <c r="S467" s="1132"/>
      <c r="T467" s="252"/>
      <c r="U467" s="252"/>
      <c r="V467" s="252"/>
      <c r="W467" s="252"/>
      <c r="X467" s="252"/>
      <c r="Y467" s="252"/>
      <c r="Z467" s="252"/>
    </row>
    <row r="468" ht="15.75" customHeight="1">
      <c r="A468" s="252"/>
      <c r="B468" s="252"/>
      <c r="C468" s="252"/>
      <c r="D468" s="252"/>
      <c r="E468" s="259"/>
      <c r="F468" s="252"/>
      <c r="G468" s="252"/>
      <c r="H468" s="252"/>
      <c r="I468" s="252"/>
      <c r="J468" s="316"/>
      <c r="K468" s="316"/>
      <c r="L468" s="1317"/>
      <c r="M468" s="1132"/>
      <c r="N468" s="1132"/>
      <c r="O468" s="1132"/>
      <c r="P468" s="1132"/>
      <c r="Q468" s="1132"/>
      <c r="R468" s="1132"/>
      <c r="S468" s="1132"/>
      <c r="T468" s="252"/>
      <c r="U468" s="252"/>
      <c r="V468" s="252"/>
      <c r="W468" s="252"/>
      <c r="X468" s="252"/>
      <c r="Y468" s="252"/>
      <c r="Z468" s="252"/>
    </row>
    <row r="469" ht="15.75" customHeight="1">
      <c r="A469" s="252"/>
      <c r="B469" s="252"/>
      <c r="C469" s="252"/>
      <c r="D469" s="252"/>
      <c r="E469" s="259"/>
      <c r="F469" s="252"/>
      <c r="G469" s="252"/>
      <c r="H469" s="252"/>
      <c r="I469" s="252"/>
      <c r="J469" s="316"/>
      <c r="K469" s="316"/>
      <c r="L469" s="1317"/>
      <c r="M469" s="1132"/>
      <c r="N469" s="1132"/>
      <c r="O469" s="1132"/>
      <c r="P469" s="1132"/>
      <c r="Q469" s="1132"/>
      <c r="R469" s="1132"/>
      <c r="S469" s="1132"/>
      <c r="T469" s="252"/>
      <c r="U469" s="252"/>
      <c r="V469" s="252"/>
      <c r="W469" s="252"/>
      <c r="X469" s="252"/>
      <c r="Y469" s="252"/>
      <c r="Z469" s="252"/>
    </row>
    <row r="470" ht="15.75" customHeight="1">
      <c r="A470" s="252"/>
      <c r="B470" s="252"/>
      <c r="C470" s="252"/>
      <c r="D470" s="252"/>
      <c r="E470" s="259"/>
      <c r="F470" s="252"/>
      <c r="G470" s="252"/>
      <c r="H470" s="252"/>
      <c r="I470" s="252"/>
      <c r="J470" s="316"/>
      <c r="K470" s="316"/>
      <c r="L470" s="1317"/>
      <c r="M470" s="1132"/>
      <c r="N470" s="1132"/>
      <c r="O470" s="1132"/>
      <c r="P470" s="1132"/>
      <c r="Q470" s="1132"/>
      <c r="R470" s="1132"/>
      <c r="S470" s="1132"/>
      <c r="T470" s="252"/>
      <c r="U470" s="252"/>
      <c r="V470" s="252"/>
      <c r="W470" s="252"/>
      <c r="X470" s="252"/>
      <c r="Y470" s="252"/>
      <c r="Z470" s="252"/>
    </row>
    <row r="471" ht="15.75" customHeight="1">
      <c r="A471" s="252"/>
      <c r="B471" s="252"/>
      <c r="C471" s="252"/>
      <c r="D471" s="252"/>
      <c r="E471" s="259"/>
      <c r="F471" s="252"/>
      <c r="G471" s="252"/>
      <c r="H471" s="252"/>
      <c r="I471" s="252"/>
      <c r="J471" s="316"/>
      <c r="K471" s="316"/>
      <c r="L471" s="1317"/>
      <c r="M471" s="1132"/>
      <c r="N471" s="1132"/>
      <c r="O471" s="1132"/>
      <c r="P471" s="1132"/>
      <c r="Q471" s="1132"/>
      <c r="R471" s="1132"/>
      <c r="S471" s="1132"/>
      <c r="T471" s="252"/>
      <c r="U471" s="252"/>
      <c r="V471" s="252"/>
      <c r="W471" s="252"/>
      <c r="X471" s="252"/>
      <c r="Y471" s="252"/>
      <c r="Z471" s="252"/>
    </row>
    <row r="472" ht="15.75" customHeight="1">
      <c r="A472" s="252"/>
      <c r="B472" s="252"/>
      <c r="C472" s="252"/>
      <c r="D472" s="252"/>
      <c r="E472" s="259"/>
      <c r="F472" s="252"/>
      <c r="G472" s="252"/>
      <c r="H472" s="252"/>
      <c r="I472" s="252"/>
      <c r="J472" s="316"/>
      <c r="K472" s="316"/>
      <c r="L472" s="1317"/>
      <c r="M472" s="1132"/>
      <c r="N472" s="1132"/>
      <c r="O472" s="1132"/>
      <c r="P472" s="1132"/>
      <c r="Q472" s="1132"/>
      <c r="R472" s="1132"/>
      <c r="S472" s="1132"/>
      <c r="T472" s="252"/>
      <c r="U472" s="252"/>
      <c r="V472" s="252"/>
      <c r="W472" s="252"/>
      <c r="X472" s="252"/>
      <c r="Y472" s="252"/>
      <c r="Z472" s="252"/>
    </row>
    <row r="473" ht="15.75" customHeight="1">
      <c r="A473" s="252"/>
      <c r="B473" s="252"/>
      <c r="C473" s="252"/>
      <c r="D473" s="252"/>
      <c r="E473" s="259"/>
      <c r="F473" s="252"/>
      <c r="G473" s="252"/>
      <c r="H473" s="252"/>
      <c r="I473" s="252"/>
      <c r="J473" s="316"/>
      <c r="K473" s="316"/>
      <c r="L473" s="1317"/>
      <c r="M473" s="1132"/>
      <c r="N473" s="1132"/>
      <c r="O473" s="1132"/>
      <c r="P473" s="1132"/>
      <c r="Q473" s="1132"/>
      <c r="R473" s="1132"/>
      <c r="S473" s="1132"/>
      <c r="T473" s="252"/>
      <c r="U473" s="252"/>
      <c r="V473" s="252"/>
      <c r="W473" s="252"/>
      <c r="X473" s="252"/>
      <c r="Y473" s="252"/>
      <c r="Z473" s="252"/>
    </row>
    <row r="474" ht="15.75" customHeight="1">
      <c r="A474" s="252"/>
      <c r="B474" s="252"/>
      <c r="C474" s="252"/>
      <c r="D474" s="252"/>
      <c r="E474" s="259"/>
      <c r="F474" s="252"/>
      <c r="G474" s="252"/>
      <c r="H474" s="252"/>
      <c r="I474" s="252"/>
      <c r="J474" s="316"/>
      <c r="K474" s="316"/>
      <c r="L474" s="1317"/>
      <c r="M474" s="1132"/>
      <c r="N474" s="1132"/>
      <c r="O474" s="1132"/>
      <c r="P474" s="1132"/>
      <c r="Q474" s="1132"/>
      <c r="R474" s="1132"/>
      <c r="S474" s="1132"/>
      <c r="T474" s="252"/>
      <c r="U474" s="252"/>
      <c r="V474" s="252"/>
      <c r="W474" s="252"/>
      <c r="X474" s="252"/>
      <c r="Y474" s="252"/>
      <c r="Z474" s="252"/>
    </row>
    <row r="475" ht="15.75" customHeight="1">
      <c r="A475" s="252"/>
      <c r="B475" s="252"/>
      <c r="C475" s="252"/>
      <c r="D475" s="252"/>
      <c r="E475" s="259"/>
      <c r="F475" s="252"/>
      <c r="G475" s="252"/>
      <c r="H475" s="252"/>
      <c r="I475" s="252"/>
      <c r="J475" s="316"/>
      <c r="K475" s="316"/>
      <c r="L475" s="1317"/>
      <c r="M475" s="1132"/>
      <c r="N475" s="1132"/>
      <c r="O475" s="1132"/>
      <c r="P475" s="1132"/>
      <c r="Q475" s="1132"/>
      <c r="R475" s="1132"/>
      <c r="S475" s="1132"/>
      <c r="T475" s="252"/>
      <c r="U475" s="252"/>
      <c r="V475" s="252"/>
      <c r="W475" s="252"/>
      <c r="X475" s="252"/>
      <c r="Y475" s="252"/>
      <c r="Z475" s="252"/>
    </row>
    <row r="476" ht="15.75" customHeight="1">
      <c r="A476" s="252"/>
      <c r="B476" s="252"/>
      <c r="C476" s="252"/>
      <c r="D476" s="252"/>
      <c r="E476" s="259"/>
      <c r="F476" s="252"/>
      <c r="G476" s="252"/>
      <c r="H476" s="252"/>
      <c r="I476" s="252"/>
      <c r="J476" s="316"/>
      <c r="K476" s="316"/>
      <c r="L476" s="1317"/>
      <c r="M476" s="1132"/>
      <c r="N476" s="1132"/>
      <c r="O476" s="1132"/>
      <c r="P476" s="1132"/>
      <c r="Q476" s="1132"/>
      <c r="R476" s="1132"/>
      <c r="S476" s="1132"/>
      <c r="T476" s="252"/>
      <c r="U476" s="252"/>
      <c r="V476" s="252"/>
      <c r="W476" s="252"/>
      <c r="X476" s="252"/>
      <c r="Y476" s="252"/>
      <c r="Z476" s="252"/>
    </row>
    <row r="477" ht="15.75" customHeight="1">
      <c r="A477" s="252"/>
      <c r="B477" s="252"/>
      <c r="C477" s="252"/>
      <c r="D477" s="252"/>
      <c r="E477" s="259"/>
      <c r="F477" s="252"/>
      <c r="G477" s="252"/>
      <c r="H477" s="252"/>
      <c r="I477" s="252"/>
      <c r="J477" s="316"/>
      <c r="K477" s="316"/>
      <c r="L477" s="1317"/>
      <c r="M477" s="1132"/>
      <c r="N477" s="1132"/>
      <c r="O477" s="1132"/>
      <c r="P477" s="1132"/>
      <c r="Q477" s="1132"/>
      <c r="R477" s="1132"/>
      <c r="S477" s="1132"/>
      <c r="T477" s="252"/>
      <c r="U477" s="252"/>
      <c r="V477" s="252"/>
      <c r="W477" s="252"/>
      <c r="X477" s="252"/>
      <c r="Y477" s="252"/>
      <c r="Z477" s="252"/>
    </row>
    <row r="478" ht="15.75" customHeight="1">
      <c r="A478" s="252"/>
      <c r="B478" s="252"/>
      <c r="C478" s="252"/>
      <c r="D478" s="252"/>
      <c r="E478" s="259"/>
      <c r="F478" s="252"/>
      <c r="G478" s="252"/>
      <c r="H478" s="252"/>
      <c r="I478" s="252"/>
      <c r="J478" s="316"/>
      <c r="K478" s="316"/>
      <c r="L478" s="1317"/>
      <c r="M478" s="1132"/>
      <c r="N478" s="1132"/>
      <c r="O478" s="1132"/>
      <c r="P478" s="1132"/>
      <c r="Q478" s="1132"/>
      <c r="R478" s="1132"/>
      <c r="S478" s="1132"/>
      <c r="T478" s="252"/>
      <c r="U478" s="252"/>
      <c r="V478" s="252"/>
      <c r="W478" s="252"/>
      <c r="X478" s="252"/>
      <c r="Y478" s="252"/>
      <c r="Z478" s="252"/>
    </row>
    <row r="479" ht="15.75" customHeight="1">
      <c r="A479" s="252"/>
      <c r="B479" s="252"/>
      <c r="C479" s="252"/>
      <c r="D479" s="252"/>
      <c r="E479" s="259"/>
      <c r="F479" s="252"/>
      <c r="G479" s="252"/>
      <c r="H479" s="252"/>
      <c r="I479" s="252"/>
      <c r="J479" s="316"/>
      <c r="K479" s="316"/>
      <c r="L479" s="1317"/>
      <c r="M479" s="1132"/>
      <c r="N479" s="1132"/>
      <c r="O479" s="1132"/>
      <c r="P479" s="1132"/>
      <c r="Q479" s="1132"/>
      <c r="R479" s="1132"/>
      <c r="S479" s="1132"/>
      <c r="T479" s="252"/>
      <c r="U479" s="252"/>
      <c r="V479" s="252"/>
      <c r="W479" s="252"/>
      <c r="X479" s="252"/>
      <c r="Y479" s="252"/>
      <c r="Z479" s="252"/>
    </row>
    <row r="480" ht="15.75" customHeight="1">
      <c r="A480" s="252"/>
      <c r="B480" s="252"/>
      <c r="C480" s="252"/>
      <c r="D480" s="252"/>
      <c r="E480" s="259"/>
      <c r="F480" s="252"/>
      <c r="G480" s="252"/>
      <c r="H480" s="252"/>
      <c r="I480" s="252"/>
      <c r="J480" s="316"/>
      <c r="K480" s="316"/>
      <c r="L480" s="1317"/>
      <c r="M480" s="1132"/>
      <c r="N480" s="1132"/>
      <c r="O480" s="1132"/>
      <c r="P480" s="1132"/>
      <c r="Q480" s="1132"/>
      <c r="R480" s="1132"/>
      <c r="S480" s="1132"/>
      <c r="T480" s="252"/>
      <c r="U480" s="252"/>
      <c r="V480" s="252"/>
      <c r="W480" s="252"/>
      <c r="X480" s="252"/>
      <c r="Y480" s="252"/>
      <c r="Z480" s="252"/>
    </row>
    <row r="481" ht="15.75" customHeight="1">
      <c r="A481" s="252"/>
      <c r="B481" s="252"/>
      <c r="C481" s="252"/>
      <c r="D481" s="252"/>
      <c r="E481" s="259"/>
      <c r="F481" s="252"/>
      <c r="G481" s="252"/>
      <c r="H481" s="252"/>
      <c r="I481" s="252"/>
      <c r="J481" s="316"/>
      <c r="K481" s="316"/>
      <c r="L481" s="1317"/>
      <c r="M481" s="1132"/>
      <c r="N481" s="1132"/>
      <c r="O481" s="1132"/>
      <c r="P481" s="1132"/>
      <c r="Q481" s="1132"/>
      <c r="R481" s="1132"/>
      <c r="S481" s="1132"/>
      <c r="T481" s="252"/>
      <c r="U481" s="252"/>
      <c r="V481" s="252"/>
      <c r="W481" s="252"/>
      <c r="X481" s="252"/>
      <c r="Y481" s="252"/>
      <c r="Z481" s="252"/>
    </row>
    <row r="482" ht="15.75" customHeight="1">
      <c r="A482" s="252"/>
      <c r="B482" s="252"/>
      <c r="C482" s="252"/>
      <c r="D482" s="252"/>
      <c r="E482" s="259"/>
      <c r="F482" s="252"/>
      <c r="G482" s="252"/>
      <c r="H482" s="252"/>
      <c r="I482" s="252"/>
      <c r="J482" s="316"/>
      <c r="K482" s="316"/>
      <c r="L482" s="1317"/>
      <c r="M482" s="1132"/>
      <c r="N482" s="1132"/>
      <c r="O482" s="1132"/>
      <c r="P482" s="1132"/>
      <c r="Q482" s="1132"/>
      <c r="R482" s="1132"/>
      <c r="S482" s="1132"/>
      <c r="T482" s="252"/>
      <c r="U482" s="252"/>
      <c r="V482" s="252"/>
      <c r="W482" s="252"/>
      <c r="X482" s="252"/>
      <c r="Y482" s="252"/>
      <c r="Z482" s="252"/>
    </row>
    <row r="483" ht="15.75" customHeight="1">
      <c r="A483" s="252"/>
      <c r="B483" s="252"/>
      <c r="C483" s="252"/>
      <c r="D483" s="252"/>
      <c r="E483" s="259"/>
      <c r="F483" s="252"/>
      <c r="G483" s="252"/>
      <c r="H483" s="252"/>
      <c r="I483" s="252"/>
      <c r="J483" s="316"/>
      <c r="K483" s="316"/>
      <c r="L483" s="1317"/>
      <c r="M483" s="1132"/>
      <c r="N483" s="1132"/>
      <c r="O483" s="1132"/>
      <c r="P483" s="1132"/>
      <c r="Q483" s="1132"/>
      <c r="R483" s="1132"/>
      <c r="S483" s="1132"/>
      <c r="T483" s="252"/>
      <c r="U483" s="252"/>
      <c r="V483" s="252"/>
      <c r="W483" s="252"/>
      <c r="X483" s="252"/>
      <c r="Y483" s="252"/>
      <c r="Z483" s="252"/>
    </row>
    <row r="484" ht="15.75" customHeight="1">
      <c r="A484" s="252"/>
      <c r="B484" s="252"/>
      <c r="C484" s="252"/>
      <c r="D484" s="252"/>
      <c r="E484" s="259"/>
      <c r="F484" s="252"/>
      <c r="G484" s="252"/>
      <c r="H484" s="252"/>
      <c r="I484" s="252"/>
      <c r="J484" s="316"/>
      <c r="K484" s="316"/>
      <c r="L484" s="1317"/>
      <c r="M484" s="1132"/>
      <c r="N484" s="1132"/>
      <c r="O484" s="1132"/>
      <c r="P484" s="1132"/>
      <c r="Q484" s="1132"/>
      <c r="R484" s="1132"/>
      <c r="S484" s="1132"/>
      <c r="T484" s="252"/>
      <c r="U484" s="252"/>
      <c r="V484" s="252"/>
      <c r="W484" s="252"/>
      <c r="X484" s="252"/>
      <c r="Y484" s="252"/>
      <c r="Z484" s="252"/>
    </row>
    <row r="485" ht="15.75" customHeight="1">
      <c r="A485" s="252"/>
      <c r="B485" s="252"/>
      <c r="C485" s="252"/>
      <c r="D485" s="252"/>
      <c r="E485" s="259"/>
      <c r="F485" s="252"/>
      <c r="G485" s="252"/>
      <c r="H485" s="252"/>
      <c r="I485" s="252"/>
      <c r="J485" s="316"/>
      <c r="K485" s="316"/>
      <c r="L485" s="1317"/>
      <c r="M485" s="1132"/>
      <c r="N485" s="1132"/>
      <c r="O485" s="1132"/>
      <c r="P485" s="1132"/>
      <c r="Q485" s="1132"/>
      <c r="R485" s="1132"/>
      <c r="S485" s="1132"/>
      <c r="T485" s="252"/>
      <c r="U485" s="252"/>
      <c r="V485" s="252"/>
      <c r="W485" s="252"/>
      <c r="X485" s="252"/>
      <c r="Y485" s="252"/>
      <c r="Z485" s="252"/>
    </row>
    <row r="486" ht="15.75" customHeight="1">
      <c r="A486" s="252"/>
      <c r="B486" s="252"/>
      <c r="C486" s="252"/>
      <c r="D486" s="252"/>
      <c r="E486" s="259"/>
      <c r="F486" s="252"/>
      <c r="G486" s="252"/>
      <c r="H486" s="252"/>
      <c r="I486" s="252"/>
      <c r="J486" s="316"/>
      <c r="K486" s="316"/>
      <c r="L486" s="1317"/>
      <c r="M486" s="1132"/>
      <c r="N486" s="1132"/>
      <c r="O486" s="1132"/>
      <c r="P486" s="1132"/>
      <c r="Q486" s="1132"/>
      <c r="R486" s="1132"/>
      <c r="S486" s="1132"/>
      <c r="T486" s="252"/>
      <c r="U486" s="252"/>
      <c r="V486" s="252"/>
      <c r="W486" s="252"/>
      <c r="X486" s="252"/>
      <c r="Y486" s="252"/>
      <c r="Z486" s="252"/>
    </row>
    <row r="487" ht="15.75" customHeight="1">
      <c r="A487" s="252"/>
      <c r="B487" s="252"/>
      <c r="C487" s="252"/>
      <c r="D487" s="252"/>
      <c r="E487" s="259"/>
      <c r="F487" s="252"/>
      <c r="G487" s="252"/>
      <c r="H487" s="252"/>
      <c r="I487" s="252"/>
      <c r="J487" s="316"/>
      <c r="K487" s="316"/>
      <c r="L487" s="1317"/>
      <c r="M487" s="1132"/>
      <c r="N487" s="1132"/>
      <c r="O487" s="1132"/>
      <c r="P487" s="1132"/>
      <c r="Q487" s="1132"/>
      <c r="R487" s="1132"/>
      <c r="S487" s="1132"/>
      <c r="T487" s="252"/>
      <c r="U487" s="252"/>
      <c r="V487" s="252"/>
      <c r="W487" s="252"/>
      <c r="X487" s="252"/>
      <c r="Y487" s="252"/>
      <c r="Z487" s="252"/>
    </row>
    <row r="488" ht="15.75" customHeight="1">
      <c r="A488" s="252"/>
      <c r="B488" s="252"/>
      <c r="C488" s="252"/>
      <c r="D488" s="252"/>
      <c r="E488" s="259"/>
      <c r="F488" s="252"/>
      <c r="G488" s="252"/>
      <c r="H488" s="252"/>
      <c r="I488" s="252"/>
      <c r="J488" s="316"/>
      <c r="K488" s="316"/>
      <c r="L488" s="1317"/>
      <c r="M488" s="1132"/>
      <c r="N488" s="1132"/>
      <c r="O488" s="1132"/>
      <c r="P488" s="1132"/>
      <c r="Q488" s="1132"/>
      <c r="R488" s="1132"/>
      <c r="S488" s="1132"/>
      <c r="T488" s="252"/>
      <c r="U488" s="252"/>
      <c r="V488" s="252"/>
      <c r="W488" s="252"/>
      <c r="X488" s="252"/>
      <c r="Y488" s="252"/>
      <c r="Z488" s="252"/>
    </row>
    <row r="489" ht="15.75" customHeight="1">
      <c r="A489" s="252"/>
      <c r="B489" s="252"/>
      <c r="C489" s="252"/>
      <c r="D489" s="252"/>
      <c r="E489" s="259"/>
      <c r="F489" s="252"/>
      <c r="G489" s="252"/>
      <c r="H489" s="252"/>
      <c r="I489" s="252"/>
      <c r="J489" s="316"/>
      <c r="K489" s="316"/>
      <c r="L489" s="1317"/>
      <c r="M489" s="1132"/>
      <c r="N489" s="1132"/>
      <c r="O489" s="1132"/>
      <c r="P489" s="1132"/>
      <c r="Q489" s="1132"/>
      <c r="R489" s="1132"/>
      <c r="S489" s="1132"/>
      <c r="T489" s="252"/>
      <c r="U489" s="252"/>
      <c r="V489" s="252"/>
      <c r="W489" s="252"/>
      <c r="X489" s="252"/>
      <c r="Y489" s="252"/>
      <c r="Z489" s="252"/>
    </row>
    <row r="490" ht="15.75" customHeight="1">
      <c r="A490" s="252"/>
      <c r="B490" s="252"/>
      <c r="C490" s="252"/>
      <c r="D490" s="252"/>
      <c r="E490" s="259"/>
      <c r="F490" s="252"/>
      <c r="G490" s="252"/>
      <c r="H490" s="252"/>
      <c r="I490" s="252"/>
      <c r="J490" s="316"/>
      <c r="K490" s="316"/>
      <c r="L490" s="1317"/>
      <c r="M490" s="1132"/>
      <c r="N490" s="1132"/>
      <c r="O490" s="1132"/>
      <c r="P490" s="1132"/>
      <c r="Q490" s="1132"/>
      <c r="R490" s="1132"/>
      <c r="S490" s="1132"/>
      <c r="T490" s="252"/>
      <c r="U490" s="252"/>
      <c r="V490" s="252"/>
      <c r="W490" s="252"/>
      <c r="X490" s="252"/>
      <c r="Y490" s="252"/>
      <c r="Z490" s="252"/>
    </row>
    <row r="491" ht="15.75" customHeight="1">
      <c r="A491" s="252"/>
      <c r="B491" s="252"/>
      <c r="C491" s="252"/>
      <c r="D491" s="252"/>
      <c r="E491" s="259"/>
      <c r="F491" s="252"/>
      <c r="G491" s="252"/>
      <c r="H491" s="252"/>
      <c r="I491" s="252"/>
      <c r="J491" s="316"/>
      <c r="K491" s="316"/>
      <c r="L491" s="1317"/>
      <c r="M491" s="1132"/>
      <c r="N491" s="1132"/>
      <c r="O491" s="1132"/>
      <c r="P491" s="1132"/>
      <c r="Q491" s="1132"/>
      <c r="R491" s="1132"/>
      <c r="S491" s="1132"/>
      <c r="T491" s="252"/>
      <c r="U491" s="252"/>
      <c r="V491" s="252"/>
      <c r="W491" s="252"/>
      <c r="X491" s="252"/>
      <c r="Y491" s="252"/>
      <c r="Z491" s="252"/>
    </row>
    <row r="492" ht="15.75" customHeight="1">
      <c r="A492" s="252"/>
      <c r="B492" s="252"/>
      <c r="C492" s="252"/>
      <c r="D492" s="252"/>
      <c r="E492" s="259"/>
      <c r="F492" s="252"/>
      <c r="G492" s="252"/>
      <c r="H492" s="252"/>
      <c r="I492" s="252"/>
      <c r="J492" s="316"/>
      <c r="K492" s="316"/>
      <c r="L492" s="1317"/>
      <c r="M492" s="1132"/>
      <c r="N492" s="1132"/>
      <c r="O492" s="1132"/>
      <c r="P492" s="1132"/>
      <c r="Q492" s="1132"/>
      <c r="R492" s="1132"/>
      <c r="S492" s="1132"/>
      <c r="T492" s="252"/>
      <c r="U492" s="252"/>
      <c r="V492" s="252"/>
      <c r="W492" s="252"/>
      <c r="X492" s="252"/>
      <c r="Y492" s="252"/>
      <c r="Z492" s="252"/>
    </row>
    <row r="493" ht="15.75" customHeight="1">
      <c r="A493" s="252"/>
      <c r="B493" s="252"/>
      <c r="C493" s="252"/>
      <c r="D493" s="252"/>
      <c r="E493" s="259"/>
      <c r="F493" s="252"/>
      <c r="G493" s="252"/>
      <c r="H493" s="252"/>
      <c r="I493" s="252"/>
      <c r="J493" s="316"/>
      <c r="K493" s="316"/>
      <c r="L493" s="1317"/>
      <c r="M493" s="1132"/>
      <c r="N493" s="1132"/>
      <c r="O493" s="1132"/>
      <c r="P493" s="1132"/>
      <c r="Q493" s="1132"/>
      <c r="R493" s="1132"/>
      <c r="S493" s="1132"/>
      <c r="T493" s="252"/>
      <c r="U493" s="252"/>
      <c r="V493" s="252"/>
      <c r="W493" s="252"/>
      <c r="X493" s="252"/>
      <c r="Y493" s="252"/>
      <c r="Z493" s="252"/>
    </row>
    <row r="494" ht="15.75" customHeight="1">
      <c r="A494" s="252"/>
      <c r="B494" s="252"/>
      <c r="C494" s="252"/>
      <c r="D494" s="252"/>
      <c r="E494" s="259"/>
      <c r="F494" s="252"/>
      <c r="G494" s="252"/>
      <c r="H494" s="252"/>
      <c r="I494" s="252"/>
      <c r="J494" s="316"/>
      <c r="K494" s="316"/>
      <c r="L494" s="1317"/>
      <c r="M494" s="1132"/>
      <c r="N494" s="1132"/>
      <c r="O494" s="1132"/>
      <c r="P494" s="1132"/>
      <c r="Q494" s="1132"/>
      <c r="R494" s="1132"/>
      <c r="S494" s="1132"/>
      <c r="T494" s="252"/>
      <c r="U494" s="252"/>
      <c r="V494" s="252"/>
      <c r="W494" s="252"/>
      <c r="X494" s="252"/>
      <c r="Y494" s="252"/>
      <c r="Z494" s="252"/>
    </row>
    <row r="495" ht="15.75" customHeight="1">
      <c r="A495" s="252"/>
      <c r="B495" s="252"/>
      <c r="C495" s="252"/>
      <c r="D495" s="252"/>
      <c r="E495" s="259"/>
      <c r="F495" s="252"/>
      <c r="G495" s="252"/>
      <c r="H495" s="252"/>
      <c r="I495" s="252"/>
      <c r="J495" s="316"/>
      <c r="K495" s="316"/>
      <c r="L495" s="1317"/>
      <c r="M495" s="1132"/>
      <c r="N495" s="1132"/>
      <c r="O495" s="1132"/>
      <c r="P495" s="1132"/>
      <c r="Q495" s="1132"/>
      <c r="R495" s="1132"/>
      <c r="S495" s="1132"/>
      <c r="T495" s="252"/>
      <c r="U495" s="252"/>
      <c r="V495" s="252"/>
      <c r="W495" s="252"/>
      <c r="X495" s="252"/>
      <c r="Y495" s="252"/>
      <c r="Z495" s="252"/>
    </row>
    <row r="496" ht="15.75" customHeight="1">
      <c r="A496" s="252"/>
      <c r="B496" s="252"/>
      <c r="C496" s="252"/>
      <c r="D496" s="252"/>
      <c r="E496" s="259"/>
      <c r="F496" s="252"/>
      <c r="G496" s="252"/>
      <c r="H496" s="252"/>
      <c r="I496" s="252"/>
      <c r="J496" s="316"/>
      <c r="K496" s="316"/>
      <c r="L496" s="1317"/>
      <c r="M496" s="1132"/>
      <c r="N496" s="1132"/>
      <c r="O496" s="1132"/>
      <c r="P496" s="1132"/>
      <c r="Q496" s="1132"/>
      <c r="R496" s="1132"/>
      <c r="S496" s="1132"/>
      <c r="T496" s="252"/>
      <c r="U496" s="252"/>
      <c r="V496" s="252"/>
      <c r="W496" s="252"/>
      <c r="X496" s="252"/>
      <c r="Y496" s="252"/>
      <c r="Z496" s="252"/>
    </row>
    <row r="497" ht="15.75" customHeight="1">
      <c r="A497" s="252"/>
      <c r="B497" s="252"/>
      <c r="C497" s="252"/>
      <c r="D497" s="252"/>
      <c r="E497" s="259"/>
      <c r="F497" s="252"/>
      <c r="G497" s="252"/>
      <c r="H497" s="252"/>
      <c r="I497" s="252"/>
      <c r="J497" s="316"/>
      <c r="K497" s="316"/>
      <c r="L497" s="1317"/>
      <c r="M497" s="1132"/>
      <c r="N497" s="1132"/>
      <c r="O497" s="1132"/>
      <c r="P497" s="1132"/>
      <c r="Q497" s="1132"/>
      <c r="R497" s="1132"/>
      <c r="S497" s="1132"/>
      <c r="T497" s="252"/>
      <c r="U497" s="252"/>
      <c r="V497" s="252"/>
      <c r="W497" s="252"/>
      <c r="X497" s="252"/>
      <c r="Y497" s="252"/>
      <c r="Z497" s="252"/>
    </row>
    <row r="498" ht="15.75" customHeight="1">
      <c r="A498" s="252"/>
      <c r="B498" s="252"/>
      <c r="C498" s="252"/>
      <c r="D498" s="252"/>
      <c r="E498" s="259"/>
      <c r="F498" s="252"/>
      <c r="G498" s="252"/>
      <c r="H498" s="252"/>
      <c r="I498" s="252"/>
      <c r="J498" s="316"/>
      <c r="K498" s="316"/>
      <c r="L498" s="1317"/>
      <c r="M498" s="1132"/>
      <c r="N498" s="1132"/>
      <c r="O498" s="1132"/>
      <c r="P498" s="1132"/>
      <c r="Q498" s="1132"/>
      <c r="R498" s="1132"/>
      <c r="S498" s="1132"/>
      <c r="T498" s="252"/>
      <c r="U498" s="252"/>
      <c r="V498" s="252"/>
      <c r="W498" s="252"/>
      <c r="X498" s="252"/>
      <c r="Y498" s="252"/>
      <c r="Z498" s="252"/>
    </row>
    <row r="499" ht="15.75" customHeight="1">
      <c r="A499" s="252"/>
      <c r="B499" s="252"/>
      <c r="C499" s="252"/>
      <c r="D499" s="252"/>
      <c r="E499" s="259"/>
      <c r="F499" s="252"/>
      <c r="G499" s="252"/>
      <c r="H499" s="252"/>
      <c r="I499" s="252"/>
      <c r="J499" s="316"/>
      <c r="K499" s="316"/>
      <c r="L499" s="1317"/>
      <c r="M499" s="1132"/>
      <c r="N499" s="1132"/>
      <c r="O499" s="1132"/>
      <c r="P499" s="1132"/>
      <c r="Q499" s="1132"/>
      <c r="R499" s="1132"/>
      <c r="S499" s="1132"/>
      <c r="T499" s="252"/>
      <c r="U499" s="252"/>
      <c r="V499" s="252"/>
      <c r="W499" s="252"/>
      <c r="X499" s="252"/>
      <c r="Y499" s="252"/>
      <c r="Z499" s="252"/>
    </row>
    <row r="500" ht="15.75" customHeight="1">
      <c r="A500" s="252"/>
      <c r="B500" s="252"/>
      <c r="C500" s="252"/>
      <c r="D500" s="252"/>
      <c r="E500" s="259"/>
      <c r="F500" s="252"/>
      <c r="G500" s="252"/>
      <c r="H500" s="252"/>
      <c r="I500" s="252"/>
      <c r="J500" s="316"/>
      <c r="K500" s="316"/>
      <c r="L500" s="1317"/>
      <c r="M500" s="1132"/>
      <c r="N500" s="1132"/>
      <c r="O500" s="1132"/>
      <c r="P500" s="1132"/>
      <c r="Q500" s="1132"/>
      <c r="R500" s="1132"/>
      <c r="S500" s="1132"/>
      <c r="T500" s="252"/>
      <c r="U500" s="252"/>
      <c r="V500" s="252"/>
      <c r="W500" s="252"/>
      <c r="X500" s="252"/>
      <c r="Y500" s="252"/>
      <c r="Z500" s="252"/>
    </row>
    <row r="501" ht="15.75" customHeight="1">
      <c r="A501" s="252"/>
      <c r="B501" s="252"/>
      <c r="C501" s="252"/>
      <c r="D501" s="252"/>
      <c r="E501" s="259"/>
      <c r="F501" s="252"/>
      <c r="G501" s="252"/>
      <c r="H501" s="252"/>
      <c r="I501" s="252"/>
      <c r="J501" s="316"/>
      <c r="K501" s="316"/>
      <c r="L501" s="1317"/>
      <c r="M501" s="1132"/>
      <c r="N501" s="1132"/>
      <c r="O501" s="1132"/>
      <c r="P501" s="1132"/>
      <c r="Q501" s="1132"/>
      <c r="R501" s="1132"/>
      <c r="S501" s="1132"/>
      <c r="T501" s="252"/>
      <c r="U501" s="252"/>
      <c r="V501" s="252"/>
      <c r="W501" s="252"/>
      <c r="X501" s="252"/>
      <c r="Y501" s="252"/>
      <c r="Z501" s="252"/>
    </row>
    <row r="502" ht="15.75" customHeight="1">
      <c r="A502" s="252"/>
      <c r="B502" s="252"/>
      <c r="C502" s="252"/>
      <c r="D502" s="252"/>
      <c r="E502" s="259"/>
      <c r="F502" s="252"/>
      <c r="G502" s="252"/>
      <c r="H502" s="252"/>
      <c r="I502" s="252"/>
      <c r="J502" s="316"/>
      <c r="K502" s="316"/>
      <c r="L502" s="1317"/>
      <c r="M502" s="1132"/>
      <c r="N502" s="1132"/>
      <c r="O502" s="1132"/>
      <c r="P502" s="1132"/>
      <c r="Q502" s="1132"/>
      <c r="R502" s="1132"/>
      <c r="S502" s="1132"/>
      <c r="T502" s="252"/>
      <c r="U502" s="252"/>
      <c r="V502" s="252"/>
      <c r="W502" s="252"/>
      <c r="X502" s="252"/>
      <c r="Y502" s="252"/>
      <c r="Z502" s="252"/>
    </row>
    <row r="503" ht="15.75" customHeight="1">
      <c r="A503" s="252"/>
      <c r="B503" s="252"/>
      <c r="C503" s="252"/>
      <c r="D503" s="252"/>
      <c r="E503" s="259"/>
      <c r="F503" s="252"/>
      <c r="G503" s="252"/>
      <c r="H503" s="252"/>
      <c r="I503" s="252"/>
      <c r="J503" s="316"/>
      <c r="K503" s="316"/>
      <c r="L503" s="1317"/>
      <c r="M503" s="1132"/>
      <c r="N503" s="1132"/>
      <c r="O503" s="1132"/>
      <c r="P503" s="1132"/>
      <c r="Q503" s="1132"/>
      <c r="R503" s="1132"/>
      <c r="S503" s="1132"/>
      <c r="T503" s="252"/>
      <c r="U503" s="252"/>
      <c r="V503" s="252"/>
      <c r="W503" s="252"/>
      <c r="X503" s="252"/>
      <c r="Y503" s="252"/>
      <c r="Z503" s="252"/>
    </row>
    <row r="504" ht="15.75" customHeight="1">
      <c r="A504" s="252"/>
      <c r="B504" s="252"/>
      <c r="C504" s="252"/>
      <c r="D504" s="252"/>
      <c r="E504" s="259"/>
      <c r="F504" s="252"/>
      <c r="G504" s="252"/>
      <c r="H504" s="252"/>
      <c r="I504" s="252"/>
      <c r="J504" s="316"/>
      <c r="K504" s="316"/>
      <c r="L504" s="1317"/>
      <c r="M504" s="1132"/>
      <c r="N504" s="1132"/>
      <c r="O504" s="1132"/>
      <c r="P504" s="1132"/>
      <c r="Q504" s="1132"/>
      <c r="R504" s="1132"/>
      <c r="S504" s="1132"/>
      <c r="T504" s="252"/>
      <c r="U504" s="252"/>
      <c r="V504" s="252"/>
      <c r="W504" s="252"/>
      <c r="X504" s="252"/>
      <c r="Y504" s="252"/>
      <c r="Z504" s="252"/>
    </row>
    <row r="505" ht="15.75" customHeight="1">
      <c r="A505" s="252"/>
      <c r="B505" s="252"/>
      <c r="C505" s="252"/>
      <c r="D505" s="252"/>
      <c r="E505" s="259"/>
      <c r="F505" s="252"/>
      <c r="G505" s="252"/>
      <c r="H505" s="252"/>
      <c r="I505" s="252"/>
      <c r="J505" s="316"/>
      <c r="K505" s="316"/>
      <c r="L505" s="1317"/>
      <c r="M505" s="1132"/>
      <c r="N505" s="1132"/>
      <c r="O505" s="1132"/>
      <c r="P505" s="1132"/>
      <c r="Q505" s="1132"/>
      <c r="R505" s="1132"/>
      <c r="S505" s="1132"/>
      <c r="T505" s="252"/>
      <c r="U505" s="252"/>
      <c r="V505" s="252"/>
      <c r="W505" s="252"/>
      <c r="X505" s="252"/>
      <c r="Y505" s="252"/>
      <c r="Z505" s="252"/>
    </row>
    <row r="506" ht="15.75" customHeight="1">
      <c r="A506" s="252"/>
      <c r="B506" s="252"/>
      <c r="C506" s="252"/>
      <c r="D506" s="252"/>
      <c r="E506" s="259"/>
      <c r="F506" s="252"/>
      <c r="G506" s="252"/>
      <c r="H506" s="252"/>
      <c r="I506" s="252"/>
      <c r="J506" s="316"/>
      <c r="K506" s="316"/>
      <c r="L506" s="1317"/>
      <c r="M506" s="1132"/>
      <c r="N506" s="1132"/>
      <c r="O506" s="1132"/>
      <c r="P506" s="1132"/>
      <c r="Q506" s="1132"/>
      <c r="R506" s="1132"/>
      <c r="S506" s="1132"/>
      <c r="T506" s="252"/>
      <c r="U506" s="252"/>
      <c r="V506" s="252"/>
      <c r="W506" s="252"/>
      <c r="X506" s="252"/>
      <c r="Y506" s="252"/>
      <c r="Z506" s="252"/>
    </row>
    <row r="507" ht="15.75" customHeight="1">
      <c r="A507" s="252"/>
      <c r="B507" s="252"/>
      <c r="C507" s="252"/>
      <c r="D507" s="252"/>
      <c r="E507" s="259"/>
      <c r="F507" s="252"/>
      <c r="G507" s="252"/>
      <c r="H507" s="252"/>
      <c r="I507" s="252"/>
      <c r="J507" s="316"/>
      <c r="K507" s="316"/>
      <c r="L507" s="1317"/>
      <c r="M507" s="1132"/>
      <c r="N507" s="1132"/>
      <c r="O507" s="1132"/>
      <c r="P507" s="1132"/>
      <c r="Q507" s="1132"/>
      <c r="R507" s="1132"/>
      <c r="S507" s="1132"/>
      <c r="T507" s="252"/>
      <c r="U507" s="252"/>
      <c r="V507" s="252"/>
      <c r="W507" s="252"/>
      <c r="X507" s="252"/>
      <c r="Y507" s="252"/>
      <c r="Z507" s="252"/>
    </row>
    <row r="508" ht="15.75" customHeight="1">
      <c r="A508" s="252"/>
      <c r="B508" s="252"/>
      <c r="C508" s="252"/>
      <c r="D508" s="252"/>
      <c r="E508" s="259"/>
      <c r="F508" s="252"/>
      <c r="G508" s="252"/>
      <c r="H508" s="252"/>
      <c r="I508" s="252"/>
      <c r="J508" s="316"/>
      <c r="K508" s="316"/>
      <c r="L508" s="1317"/>
      <c r="M508" s="1132"/>
      <c r="N508" s="1132"/>
      <c r="O508" s="1132"/>
      <c r="P508" s="1132"/>
      <c r="Q508" s="1132"/>
      <c r="R508" s="1132"/>
      <c r="S508" s="1132"/>
      <c r="T508" s="252"/>
      <c r="U508" s="252"/>
      <c r="V508" s="252"/>
      <c r="W508" s="252"/>
      <c r="X508" s="252"/>
      <c r="Y508" s="252"/>
      <c r="Z508" s="252"/>
    </row>
    <row r="509" ht="15.75" customHeight="1">
      <c r="A509" s="252"/>
      <c r="B509" s="252"/>
      <c r="C509" s="252"/>
      <c r="D509" s="252"/>
      <c r="E509" s="259"/>
      <c r="F509" s="252"/>
      <c r="G509" s="252"/>
      <c r="H509" s="252"/>
      <c r="I509" s="252"/>
      <c r="J509" s="316"/>
      <c r="K509" s="316"/>
      <c r="L509" s="1317"/>
      <c r="M509" s="1132"/>
      <c r="N509" s="1132"/>
      <c r="O509" s="1132"/>
      <c r="P509" s="1132"/>
      <c r="Q509" s="1132"/>
      <c r="R509" s="1132"/>
      <c r="S509" s="1132"/>
      <c r="T509" s="252"/>
      <c r="U509" s="252"/>
      <c r="V509" s="252"/>
      <c r="W509" s="252"/>
      <c r="X509" s="252"/>
      <c r="Y509" s="252"/>
      <c r="Z509" s="252"/>
    </row>
    <row r="510" ht="15.75" customHeight="1">
      <c r="A510" s="252"/>
      <c r="B510" s="252"/>
      <c r="C510" s="252"/>
      <c r="D510" s="252"/>
      <c r="E510" s="259"/>
      <c r="F510" s="252"/>
      <c r="G510" s="252"/>
      <c r="H510" s="252"/>
      <c r="I510" s="252"/>
      <c r="J510" s="316"/>
      <c r="K510" s="316"/>
      <c r="L510" s="1317"/>
      <c r="M510" s="1132"/>
      <c r="N510" s="1132"/>
      <c r="O510" s="1132"/>
      <c r="P510" s="1132"/>
      <c r="Q510" s="1132"/>
      <c r="R510" s="1132"/>
      <c r="S510" s="1132"/>
      <c r="T510" s="252"/>
      <c r="U510" s="252"/>
      <c r="V510" s="252"/>
      <c r="W510" s="252"/>
      <c r="X510" s="252"/>
      <c r="Y510" s="252"/>
      <c r="Z510" s="252"/>
    </row>
    <row r="511" ht="15.75" customHeight="1">
      <c r="A511" s="252"/>
      <c r="B511" s="252"/>
      <c r="C511" s="252"/>
      <c r="D511" s="252"/>
      <c r="E511" s="259"/>
      <c r="F511" s="252"/>
      <c r="G511" s="252"/>
      <c r="H511" s="252"/>
      <c r="I511" s="252"/>
      <c r="J511" s="316"/>
      <c r="K511" s="316"/>
      <c r="L511" s="1317"/>
      <c r="M511" s="1132"/>
      <c r="N511" s="1132"/>
      <c r="O511" s="1132"/>
      <c r="P511" s="1132"/>
      <c r="Q511" s="1132"/>
      <c r="R511" s="1132"/>
      <c r="S511" s="1132"/>
      <c r="T511" s="252"/>
      <c r="U511" s="252"/>
      <c r="V511" s="252"/>
      <c r="W511" s="252"/>
      <c r="X511" s="252"/>
      <c r="Y511" s="252"/>
      <c r="Z511" s="252"/>
    </row>
    <row r="512" ht="15.75" customHeight="1">
      <c r="A512" s="252"/>
      <c r="B512" s="252"/>
      <c r="C512" s="252"/>
      <c r="D512" s="252"/>
      <c r="E512" s="259"/>
      <c r="F512" s="252"/>
      <c r="G512" s="252"/>
      <c r="H512" s="252"/>
      <c r="I512" s="252"/>
      <c r="J512" s="316"/>
      <c r="K512" s="316"/>
      <c r="L512" s="1317"/>
      <c r="M512" s="1132"/>
      <c r="N512" s="1132"/>
      <c r="O512" s="1132"/>
      <c r="P512" s="1132"/>
      <c r="Q512" s="1132"/>
      <c r="R512" s="1132"/>
      <c r="S512" s="1132"/>
      <c r="T512" s="252"/>
      <c r="U512" s="252"/>
      <c r="V512" s="252"/>
      <c r="W512" s="252"/>
      <c r="X512" s="252"/>
      <c r="Y512" s="252"/>
      <c r="Z512" s="252"/>
    </row>
    <row r="513" ht="15.75" customHeight="1">
      <c r="A513" s="252"/>
      <c r="B513" s="252"/>
      <c r="C513" s="252"/>
      <c r="D513" s="252"/>
      <c r="E513" s="259"/>
      <c r="F513" s="252"/>
      <c r="G513" s="252"/>
      <c r="H513" s="252"/>
      <c r="I513" s="252"/>
      <c r="J513" s="316"/>
      <c r="K513" s="316"/>
      <c r="L513" s="1317"/>
      <c r="M513" s="1132"/>
      <c r="N513" s="1132"/>
      <c r="O513" s="1132"/>
      <c r="P513" s="1132"/>
      <c r="Q513" s="1132"/>
      <c r="R513" s="1132"/>
      <c r="S513" s="1132"/>
      <c r="T513" s="252"/>
      <c r="U513" s="252"/>
      <c r="V513" s="252"/>
      <c r="W513" s="252"/>
      <c r="X513" s="252"/>
      <c r="Y513" s="252"/>
      <c r="Z513" s="252"/>
    </row>
    <row r="514" ht="15.75" customHeight="1">
      <c r="A514" s="252"/>
      <c r="B514" s="252"/>
      <c r="C514" s="252"/>
      <c r="D514" s="252"/>
      <c r="E514" s="259"/>
      <c r="F514" s="252"/>
      <c r="G514" s="252"/>
      <c r="H514" s="252"/>
      <c r="I514" s="252"/>
      <c r="J514" s="316"/>
      <c r="K514" s="316"/>
      <c r="L514" s="1317"/>
      <c r="M514" s="1132"/>
      <c r="N514" s="1132"/>
      <c r="O514" s="1132"/>
      <c r="P514" s="1132"/>
      <c r="Q514" s="1132"/>
      <c r="R514" s="1132"/>
      <c r="S514" s="1132"/>
      <c r="T514" s="252"/>
      <c r="U514" s="252"/>
      <c r="V514" s="252"/>
      <c r="W514" s="252"/>
      <c r="X514" s="252"/>
      <c r="Y514" s="252"/>
      <c r="Z514" s="252"/>
    </row>
    <row r="515" ht="15.75" customHeight="1">
      <c r="A515" s="252"/>
      <c r="B515" s="252"/>
      <c r="C515" s="252"/>
      <c r="D515" s="252"/>
      <c r="E515" s="259"/>
      <c r="F515" s="252"/>
      <c r="G515" s="252"/>
      <c r="H515" s="252"/>
      <c r="I515" s="252"/>
      <c r="J515" s="316"/>
      <c r="K515" s="316"/>
      <c r="L515" s="1317"/>
      <c r="M515" s="1132"/>
      <c r="N515" s="1132"/>
      <c r="O515" s="1132"/>
      <c r="P515" s="1132"/>
      <c r="Q515" s="1132"/>
      <c r="R515" s="1132"/>
      <c r="S515" s="1132"/>
      <c r="T515" s="252"/>
      <c r="U515" s="252"/>
      <c r="V515" s="252"/>
      <c r="W515" s="252"/>
      <c r="X515" s="252"/>
      <c r="Y515" s="252"/>
      <c r="Z515" s="252"/>
    </row>
    <row r="516" ht="15.75" customHeight="1">
      <c r="A516" s="252"/>
      <c r="B516" s="252"/>
      <c r="C516" s="252"/>
      <c r="D516" s="252"/>
      <c r="E516" s="259"/>
      <c r="F516" s="252"/>
      <c r="G516" s="252"/>
      <c r="H516" s="252"/>
      <c r="I516" s="252"/>
      <c r="J516" s="316"/>
      <c r="K516" s="316"/>
      <c r="L516" s="1317"/>
      <c r="M516" s="1132"/>
      <c r="N516" s="1132"/>
      <c r="O516" s="1132"/>
      <c r="P516" s="1132"/>
      <c r="Q516" s="1132"/>
      <c r="R516" s="1132"/>
      <c r="S516" s="1132"/>
      <c r="T516" s="252"/>
      <c r="U516" s="252"/>
      <c r="V516" s="252"/>
      <c r="W516" s="252"/>
      <c r="X516" s="252"/>
      <c r="Y516" s="252"/>
      <c r="Z516" s="252"/>
    </row>
    <row r="517" ht="15.75" customHeight="1">
      <c r="A517" s="252"/>
      <c r="B517" s="252"/>
      <c r="C517" s="252"/>
      <c r="D517" s="252"/>
      <c r="E517" s="259"/>
      <c r="F517" s="252"/>
      <c r="G517" s="252"/>
      <c r="H517" s="252"/>
      <c r="I517" s="252"/>
      <c r="J517" s="316"/>
      <c r="K517" s="316"/>
      <c r="L517" s="1317"/>
      <c r="M517" s="1132"/>
      <c r="N517" s="1132"/>
      <c r="O517" s="1132"/>
      <c r="P517" s="1132"/>
      <c r="Q517" s="1132"/>
      <c r="R517" s="1132"/>
      <c r="S517" s="1132"/>
      <c r="T517" s="252"/>
      <c r="U517" s="252"/>
      <c r="V517" s="252"/>
      <c r="W517" s="252"/>
      <c r="X517" s="252"/>
      <c r="Y517" s="252"/>
      <c r="Z517" s="252"/>
    </row>
    <row r="518" ht="15.75" customHeight="1">
      <c r="A518" s="252"/>
      <c r="B518" s="252"/>
      <c r="C518" s="252"/>
      <c r="D518" s="252"/>
      <c r="E518" s="259"/>
      <c r="F518" s="252"/>
      <c r="G518" s="252"/>
      <c r="H518" s="252"/>
      <c r="I518" s="252"/>
      <c r="J518" s="316"/>
      <c r="K518" s="316"/>
      <c r="L518" s="1317"/>
      <c r="M518" s="1132"/>
      <c r="N518" s="1132"/>
      <c r="O518" s="1132"/>
      <c r="P518" s="1132"/>
      <c r="Q518" s="1132"/>
      <c r="R518" s="1132"/>
      <c r="S518" s="1132"/>
      <c r="T518" s="252"/>
      <c r="U518" s="252"/>
      <c r="V518" s="252"/>
      <c r="W518" s="252"/>
      <c r="X518" s="252"/>
      <c r="Y518" s="252"/>
      <c r="Z518" s="252"/>
    </row>
    <row r="519" ht="15.75" customHeight="1">
      <c r="A519" s="252"/>
      <c r="B519" s="252"/>
      <c r="C519" s="252"/>
      <c r="D519" s="252"/>
      <c r="E519" s="259"/>
      <c r="F519" s="252"/>
      <c r="G519" s="252"/>
      <c r="H519" s="252"/>
      <c r="I519" s="252"/>
      <c r="J519" s="316"/>
      <c r="K519" s="316"/>
      <c r="L519" s="1317"/>
      <c r="M519" s="1132"/>
      <c r="N519" s="1132"/>
      <c r="O519" s="1132"/>
      <c r="P519" s="1132"/>
      <c r="Q519" s="1132"/>
      <c r="R519" s="1132"/>
      <c r="S519" s="1132"/>
      <c r="T519" s="252"/>
      <c r="U519" s="252"/>
      <c r="V519" s="252"/>
      <c r="W519" s="252"/>
      <c r="X519" s="252"/>
      <c r="Y519" s="252"/>
      <c r="Z519" s="252"/>
    </row>
    <row r="520" ht="15.75" customHeight="1">
      <c r="A520" s="252"/>
      <c r="B520" s="252"/>
      <c r="C520" s="252"/>
      <c r="D520" s="252"/>
      <c r="E520" s="259"/>
      <c r="F520" s="252"/>
      <c r="G520" s="252"/>
      <c r="H520" s="252"/>
      <c r="I520" s="252"/>
      <c r="J520" s="316"/>
      <c r="K520" s="316"/>
      <c r="L520" s="1317"/>
      <c r="M520" s="1132"/>
      <c r="N520" s="1132"/>
      <c r="O520" s="1132"/>
      <c r="P520" s="1132"/>
      <c r="Q520" s="1132"/>
      <c r="R520" s="1132"/>
      <c r="S520" s="1132"/>
      <c r="T520" s="252"/>
      <c r="U520" s="252"/>
      <c r="V520" s="252"/>
      <c r="W520" s="252"/>
      <c r="X520" s="252"/>
      <c r="Y520" s="252"/>
      <c r="Z520" s="252"/>
    </row>
    <row r="521" ht="15.75" customHeight="1">
      <c r="A521" s="252"/>
      <c r="B521" s="252"/>
      <c r="C521" s="252"/>
      <c r="D521" s="252"/>
      <c r="E521" s="259"/>
      <c r="F521" s="252"/>
      <c r="G521" s="252"/>
      <c r="H521" s="252"/>
      <c r="I521" s="252"/>
      <c r="J521" s="316"/>
      <c r="K521" s="316"/>
      <c r="L521" s="1317"/>
      <c r="M521" s="1132"/>
      <c r="N521" s="1132"/>
      <c r="O521" s="1132"/>
      <c r="P521" s="1132"/>
      <c r="Q521" s="1132"/>
      <c r="R521" s="1132"/>
      <c r="S521" s="1132"/>
      <c r="T521" s="252"/>
      <c r="U521" s="252"/>
      <c r="V521" s="252"/>
      <c r="W521" s="252"/>
      <c r="X521" s="252"/>
      <c r="Y521" s="252"/>
      <c r="Z521" s="252"/>
    </row>
    <row r="522" ht="15.75" customHeight="1">
      <c r="A522" s="252"/>
      <c r="B522" s="252"/>
      <c r="C522" s="252"/>
      <c r="D522" s="252"/>
      <c r="E522" s="259"/>
      <c r="F522" s="252"/>
      <c r="G522" s="252"/>
      <c r="H522" s="252"/>
      <c r="I522" s="252"/>
      <c r="J522" s="316"/>
      <c r="K522" s="316"/>
      <c r="L522" s="1317"/>
      <c r="M522" s="1132"/>
      <c r="N522" s="1132"/>
      <c r="O522" s="1132"/>
      <c r="P522" s="1132"/>
      <c r="Q522" s="1132"/>
      <c r="R522" s="1132"/>
      <c r="S522" s="1132"/>
      <c r="T522" s="252"/>
      <c r="U522" s="252"/>
      <c r="V522" s="252"/>
      <c r="W522" s="252"/>
      <c r="X522" s="252"/>
      <c r="Y522" s="252"/>
      <c r="Z522" s="252"/>
    </row>
    <row r="523" ht="15.75" customHeight="1">
      <c r="A523" s="252"/>
      <c r="B523" s="252"/>
      <c r="C523" s="252"/>
      <c r="D523" s="252"/>
      <c r="E523" s="259"/>
      <c r="F523" s="252"/>
      <c r="G523" s="252"/>
      <c r="H523" s="252"/>
      <c r="I523" s="252"/>
      <c r="J523" s="316"/>
      <c r="K523" s="316"/>
      <c r="L523" s="1317"/>
      <c r="M523" s="1132"/>
      <c r="N523" s="1132"/>
      <c r="O523" s="1132"/>
      <c r="P523" s="1132"/>
      <c r="Q523" s="1132"/>
      <c r="R523" s="1132"/>
      <c r="S523" s="1132"/>
      <c r="T523" s="252"/>
      <c r="U523" s="252"/>
      <c r="V523" s="252"/>
      <c r="W523" s="252"/>
      <c r="X523" s="252"/>
      <c r="Y523" s="252"/>
      <c r="Z523" s="252"/>
    </row>
    <row r="524" ht="15.75" customHeight="1">
      <c r="A524" s="252"/>
      <c r="B524" s="252"/>
      <c r="C524" s="252"/>
      <c r="D524" s="252"/>
      <c r="E524" s="259"/>
      <c r="F524" s="252"/>
      <c r="G524" s="252"/>
      <c r="H524" s="252"/>
      <c r="I524" s="252"/>
      <c r="J524" s="316"/>
      <c r="K524" s="316"/>
      <c r="L524" s="1317"/>
      <c r="M524" s="1132"/>
      <c r="N524" s="1132"/>
      <c r="O524" s="1132"/>
      <c r="P524" s="1132"/>
      <c r="Q524" s="1132"/>
      <c r="R524" s="1132"/>
      <c r="S524" s="1132"/>
      <c r="T524" s="252"/>
      <c r="U524" s="252"/>
      <c r="V524" s="252"/>
      <c r="W524" s="252"/>
      <c r="X524" s="252"/>
      <c r="Y524" s="252"/>
      <c r="Z524" s="252"/>
    </row>
    <row r="525" ht="15.75" customHeight="1">
      <c r="A525" s="252"/>
      <c r="B525" s="252"/>
      <c r="C525" s="252"/>
      <c r="D525" s="252"/>
      <c r="E525" s="259"/>
      <c r="F525" s="252"/>
      <c r="G525" s="252"/>
      <c r="H525" s="252"/>
      <c r="I525" s="252"/>
      <c r="J525" s="316"/>
      <c r="K525" s="316"/>
      <c r="L525" s="1317"/>
      <c r="M525" s="1132"/>
      <c r="N525" s="1132"/>
      <c r="O525" s="1132"/>
      <c r="P525" s="1132"/>
      <c r="Q525" s="1132"/>
      <c r="R525" s="1132"/>
      <c r="S525" s="1132"/>
      <c r="T525" s="252"/>
      <c r="U525" s="252"/>
      <c r="V525" s="252"/>
      <c r="W525" s="252"/>
      <c r="X525" s="252"/>
      <c r="Y525" s="252"/>
      <c r="Z525" s="252"/>
    </row>
    <row r="526" ht="15.75" customHeight="1">
      <c r="A526" s="252"/>
      <c r="B526" s="252"/>
      <c r="C526" s="252"/>
      <c r="D526" s="252"/>
      <c r="E526" s="259"/>
      <c r="F526" s="252"/>
      <c r="G526" s="252"/>
      <c r="H526" s="252"/>
      <c r="I526" s="252"/>
      <c r="J526" s="316"/>
      <c r="K526" s="316"/>
      <c r="L526" s="1317"/>
      <c r="M526" s="1132"/>
      <c r="N526" s="1132"/>
      <c r="O526" s="1132"/>
      <c r="P526" s="1132"/>
      <c r="Q526" s="1132"/>
      <c r="R526" s="1132"/>
      <c r="S526" s="1132"/>
      <c r="T526" s="252"/>
      <c r="U526" s="252"/>
      <c r="V526" s="252"/>
      <c r="W526" s="252"/>
      <c r="X526" s="252"/>
      <c r="Y526" s="252"/>
      <c r="Z526" s="252"/>
    </row>
    <row r="527" ht="15.75" customHeight="1">
      <c r="A527" s="252"/>
      <c r="B527" s="252"/>
      <c r="C527" s="252"/>
      <c r="D527" s="252"/>
      <c r="E527" s="259"/>
      <c r="F527" s="252"/>
      <c r="G527" s="252"/>
      <c r="H527" s="252"/>
      <c r="I527" s="252"/>
      <c r="J527" s="316"/>
      <c r="K527" s="316"/>
      <c r="L527" s="1317"/>
      <c r="M527" s="1132"/>
      <c r="N527" s="1132"/>
      <c r="O527" s="1132"/>
      <c r="P527" s="1132"/>
      <c r="Q527" s="1132"/>
      <c r="R527" s="1132"/>
      <c r="S527" s="1132"/>
      <c r="T527" s="252"/>
      <c r="U527" s="252"/>
      <c r="V527" s="252"/>
      <c r="W527" s="252"/>
      <c r="X527" s="252"/>
      <c r="Y527" s="252"/>
      <c r="Z527" s="252"/>
    </row>
    <row r="528" ht="15.75" customHeight="1">
      <c r="A528" s="252"/>
      <c r="B528" s="252"/>
      <c r="C528" s="252"/>
      <c r="D528" s="252"/>
      <c r="E528" s="259"/>
      <c r="F528" s="252"/>
      <c r="G528" s="252"/>
      <c r="H528" s="252"/>
      <c r="I528" s="252"/>
      <c r="J528" s="316"/>
      <c r="K528" s="316"/>
      <c r="L528" s="1317"/>
      <c r="M528" s="1132"/>
      <c r="N528" s="1132"/>
      <c r="O528" s="1132"/>
      <c r="P528" s="1132"/>
      <c r="Q528" s="1132"/>
      <c r="R528" s="1132"/>
      <c r="S528" s="1132"/>
      <c r="T528" s="252"/>
      <c r="U528" s="252"/>
      <c r="V528" s="252"/>
      <c r="W528" s="252"/>
      <c r="X528" s="252"/>
      <c r="Y528" s="252"/>
      <c r="Z528" s="252"/>
    </row>
    <row r="529" ht="15.75" customHeight="1">
      <c r="A529" s="252"/>
      <c r="B529" s="252"/>
      <c r="C529" s="252"/>
      <c r="D529" s="252"/>
      <c r="E529" s="259"/>
      <c r="F529" s="252"/>
      <c r="G529" s="252"/>
      <c r="H529" s="252"/>
      <c r="I529" s="252"/>
      <c r="J529" s="316"/>
      <c r="K529" s="316"/>
      <c r="L529" s="1317"/>
      <c r="M529" s="1132"/>
      <c r="N529" s="1132"/>
      <c r="O529" s="1132"/>
      <c r="P529" s="1132"/>
      <c r="Q529" s="1132"/>
      <c r="R529" s="1132"/>
      <c r="S529" s="1132"/>
      <c r="T529" s="252"/>
      <c r="U529" s="252"/>
      <c r="V529" s="252"/>
      <c r="W529" s="252"/>
      <c r="X529" s="252"/>
      <c r="Y529" s="252"/>
      <c r="Z529" s="252"/>
    </row>
    <row r="530" ht="15.75" customHeight="1">
      <c r="A530" s="252"/>
      <c r="B530" s="252"/>
      <c r="C530" s="252"/>
      <c r="D530" s="252"/>
      <c r="E530" s="259"/>
      <c r="F530" s="252"/>
      <c r="G530" s="252"/>
      <c r="H530" s="252"/>
      <c r="I530" s="252"/>
      <c r="J530" s="316"/>
      <c r="K530" s="316"/>
      <c r="L530" s="1317"/>
      <c r="M530" s="1132"/>
      <c r="N530" s="1132"/>
      <c r="O530" s="1132"/>
      <c r="P530" s="1132"/>
      <c r="Q530" s="1132"/>
      <c r="R530" s="1132"/>
      <c r="S530" s="1132"/>
      <c r="T530" s="252"/>
      <c r="U530" s="252"/>
      <c r="V530" s="252"/>
      <c r="W530" s="252"/>
      <c r="X530" s="252"/>
      <c r="Y530" s="252"/>
      <c r="Z530" s="252"/>
    </row>
    <row r="531" ht="15.75" customHeight="1">
      <c r="A531" s="252"/>
      <c r="B531" s="252"/>
      <c r="C531" s="252"/>
      <c r="D531" s="252"/>
      <c r="E531" s="259"/>
      <c r="F531" s="252"/>
      <c r="G531" s="252"/>
      <c r="H531" s="252"/>
      <c r="I531" s="252"/>
      <c r="J531" s="316"/>
      <c r="K531" s="316"/>
      <c r="L531" s="1317"/>
      <c r="M531" s="1132"/>
      <c r="N531" s="1132"/>
      <c r="O531" s="1132"/>
      <c r="P531" s="1132"/>
      <c r="Q531" s="1132"/>
      <c r="R531" s="1132"/>
      <c r="S531" s="1132"/>
      <c r="T531" s="252"/>
      <c r="U531" s="252"/>
      <c r="V531" s="252"/>
      <c r="W531" s="252"/>
      <c r="X531" s="252"/>
      <c r="Y531" s="252"/>
      <c r="Z531" s="252"/>
    </row>
    <row r="532" ht="15.75" customHeight="1">
      <c r="A532" s="252"/>
      <c r="B532" s="252"/>
      <c r="C532" s="252"/>
      <c r="D532" s="252"/>
      <c r="E532" s="259"/>
      <c r="F532" s="252"/>
      <c r="G532" s="252"/>
      <c r="H532" s="252"/>
      <c r="I532" s="252"/>
      <c r="J532" s="316"/>
      <c r="K532" s="316"/>
      <c r="L532" s="1317"/>
      <c r="M532" s="1132"/>
      <c r="N532" s="1132"/>
      <c r="O532" s="1132"/>
      <c r="P532" s="1132"/>
      <c r="Q532" s="1132"/>
      <c r="R532" s="1132"/>
      <c r="S532" s="1132"/>
      <c r="T532" s="252"/>
      <c r="U532" s="252"/>
      <c r="V532" s="252"/>
      <c r="W532" s="252"/>
      <c r="X532" s="252"/>
      <c r="Y532" s="252"/>
      <c r="Z532" s="252"/>
    </row>
    <row r="533" ht="15.75" customHeight="1">
      <c r="A533" s="252"/>
      <c r="B533" s="252"/>
      <c r="C533" s="252"/>
      <c r="D533" s="252"/>
      <c r="E533" s="259"/>
      <c r="F533" s="252"/>
      <c r="G533" s="252"/>
      <c r="H533" s="252"/>
      <c r="I533" s="252"/>
      <c r="J533" s="316"/>
      <c r="K533" s="316"/>
      <c r="L533" s="1317"/>
      <c r="M533" s="1132"/>
      <c r="N533" s="1132"/>
      <c r="O533" s="1132"/>
      <c r="P533" s="1132"/>
      <c r="Q533" s="1132"/>
      <c r="R533" s="1132"/>
      <c r="S533" s="1132"/>
      <c r="T533" s="252"/>
      <c r="U533" s="252"/>
      <c r="V533" s="252"/>
      <c r="W533" s="252"/>
      <c r="X533" s="252"/>
      <c r="Y533" s="252"/>
      <c r="Z533" s="252"/>
    </row>
    <row r="534" ht="15.75" customHeight="1">
      <c r="A534" s="252"/>
      <c r="B534" s="252"/>
      <c r="C534" s="252"/>
      <c r="D534" s="252"/>
      <c r="E534" s="259"/>
      <c r="F534" s="252"/>
      <c r="G534" s="252"/>
      <c r="H534" s="252"/>
      <c r="I534" s="252"/>
      <c r="J534" s="316"/>
      <c r="K534" s="316"/>
      <c r="L534" s="1317"/>
      <c r="M534" s="1132"/>
      <c r="N534" s="1132"/>
      <c r="O534" s="1132"/>
      <c r="P534" s="1132"/>
      <c r="Q534" s="1132"/>
      <c r="R534" s="1132"/>
      <c r="S534" s="1132"/>
      <c r="T534" s="252"/>
      <c r="U534" s="252"/>
      <c r="V534" s="252"/>
      <c r="W534" s="252"/>
      <c r="X534" s="252"/>
      <c r="Y534" s="252"/>
      <c r="Z534" s="252"/>
    </row>
    <row r="535" ht="15.75" customHeight="1">
      <c r="A535" s="252"/>
      <c r="B535" s="252"/>
      <c r="C535" s="252"/>
      <c r="D535" s="252"/>
      <c r="E535" s="259"/>
      <c r="F535" s="252"/>
      <c r="G535" s="252"/>
      <c r="H535" s="252"/>
      <c r="I535" s="252"/>
      <c r="J535" s="316"/>
      <c r="K535" s="316"/>
      <c r="L535" s="1317"/>
      <c r="M535" s="1132"/>
      <c r="N535" s="1132"/>
      <c r="O535" s="1132"/>
      <c r="P535" s="1132"/>
      <c r="Q535" s="1132"/>
      <c r="R535" s="1132"/>
      <c r="S535" s="1132"/>
      <c r="T535" s="252"/>
      <c r="U535" s="252"/>
      <c r="V535" s="252"/>
      <c r="W535" s="252"/>
      <c r="X535" s="252"/>
      <c r="Y535" s="252"/>
      <c r="Z535" s="252"/>
    </row>
    <row r="536" ht="15.75" customHeight="1">
      <c r="A536" s="252"/>
      <c r="B536" s="252"/>
      <c r="C536" s="252"/>
      <c r="D536" s="252"/>
      <c r="E536" s="259"/>
      <c r="F536" s="252"/>
      <c r="G536" s="252"/>
      <c r="H536" s="252"/>
      <c r="I536" s="252"/>
      <c r="J536" s="316"/>
      <c r="K536" s="316"/>
      <c r="L536" s="1317"/>
      <c r="M536" s="1132"/>
      <c r="N536" s="1132"/>
      <c r="O536" s="1132"/>
      <c r="P536" s="1132"/>
      <c r="Q536" s="1132"/>
      <c r="R536" s="1132"/>
      <c r="S536" s="1132"/>
      <c r="T536" s="252"/>
      <c r="U536" s="252"/>
      <c r="V536" s="252"/>
      <c r="W536" s="252"/>
      <c r="X536" s="252"/>
      <c r="Y536" s="252"/>
      <c r="Z536" s="252"/>
    </row>
    <row r="537" ht="15.75" customHeight="1">
      <c r="A537" s="252"/>
      <c r="B537" s="252"/>
      <c r="C537" s="252"/>
      <c r="D537" s="252"/>
      <c r="E537" s="259"/>
      <c r="F537" s="252"/>
      <c r="G537" s="252"/>
      <c r="H537" s="252"/>
      <c r="I537" s="252"/>
      <c r="J537" s="316"/>
      <c r="K537" s="316"/>
      <c r="L537" s="1317"/>
      <c r="M537" s="1132"/>
      <c r="N537" s="1132"/>
      <c r="O537" s="1132"/>
      <c r="P537" s="1132"/>
      <c r="Q537" s="1132"/>
      <c r="R537" s="1132"/>
      <c r="S537" s="1132"/>
      <c r="T537" s="252"/>
      <c r="U537" s="252"/>
      <c r="V537" s="252"/>
      <c r="W537" s="252"/>
      <c r="X537" s="252"/>
      <c r="Y537" s="252"/>
      <c r="Z537" s="252"/>
    </row>
    <row r="538" ht="15.75" customHeight="1">
      <c r="A538" s="252"/>
      <c r="B538" s="252"/>
      <c r="C538" s="252"/>
      <c r="D538" s="252"/>
      <c r="E538" s="259"/>
      <c r="F538" s="252"/>
      <c r="G538" s="252"/>
      <c r="H538" s="252"/>
      <c r="I538" s="252"/>
      <c r="J538" s="316"/>
      <c r="K538" s="316"/>
      <c r="L538" s="1317"/>
      <c r="M538" s="1132"/>
      <c r="N538" s="1132"/>
      <c r="O538" s="1132"/>
      <c r="P538" s="1132"/>
      <c r="Q538" s="1132"/>
      <c r="R538" s="1132"/>
      <c r="S538" s="1132"/>
      <c r="T538" s="252"/>
      <c r="U538" s="252"/>
      <c r="V538" s="252"/>
      <c r="W538" s="252"/>
      <c r="X538" s="252"/>
      <c r="Y538" s="252"/>
      <c r="Z538" s="252"/>
    </row>
    <row r="539" ht="15.75" customHeight="1">
      <c r="A539" s="252"/>
      <c r="B539" s="252"/>
      <c r="C539" s="252"/>
      <c r="D539" s="252"/>
      <c r="E539" s="259"/>
      <c r="F539" s="252"/>
      <c r="G539" s="252"/>
      <c r="H539" s="252"/>
      <c r="I539" s="252"/>
      <c r="J539" s="316"/>
      <c r="K539" s="316"/>
      <c r="L539" s="1317"/>
      <c r="M539" s="1132"/>
      <c r="N539" s="1132"/>
      <c r="O539" s="1132"/>
      <c r="P539" s="1132"/>
      <c r="Q539" s="1132"/>
      <c r="R539" s="1132"/>
      <c r="S539" s="1132"/>
      <c r="T539" s="252"/>
      <c r="U539" s="252"/>
      <c r="V539" s="252"/>
      <c r="W539" s="252"/>
      <c r="X539" s="252"/>
      <c r="Y539" s="252"/>
      <c r="Z539" s="252"/>
    </row>
    <row r="540" ht="15.75" customHeight="1">
      <c r="A540" s="252"/>
      <c r="B540" s="252"/>
      <c r="C540" s="252"/>
      <c r="D540" s="252"/>
      <c r="E540" s="259"/>
      <c r="F540" s="252"/>
      <c r="G540" s="252"/>
      <c r="H540" s="252"/>
      <c r="I540" s="252"/>
      <c r="J540" s="316"/>
      <c r="K540" s="316"/>
      <c r="L540" s="1317"/>
      <c r="M540" s="1132"/>
      <c r="N540" s="1132"/>
      <c r="O540" s="1132"/>
      <c r="P540" s="1132"/>
      <c r="Q540" s="1132"/>
      <c r="R540" s="1132"/>
      <c r="S540" s="1132"/>
      <c r="T540" s="252"/>
      <c r="U540" s="252"/>
      <c r="V540" s="252"/>
      <c r="W540" s="252"/>
      <c r="X540" s="252"/>
      <c r="Y540" s="252"/>
      <c r="Z540" s="252"/>
    </row>
    <row r="541" ht="15.75" customHeight="1">
      <c r="A541" s="252"/>
      <c r="B541" s="252"/>
      <c r="C541" s="252"/>
      <c r="D541" s="252"/>
      <c r="E541" s="259"/>
      <c r="F541" s="252"/>
      <c r="G541" s="252"/>
      <c r="H541" s="252"/>
      <c r="I541" s="252"/>
      <c r="J541" s="316"/>
      <c r="K541" s="316"/>
      <c r="L541" s="1317"/>
      <c r="M541" s="1132"/>
      <c r="N541" s="1132"/>
      <c r="O541" s="1132"/>
      <c r="P541" s="1132"/>
      <c r="Q541" s="1132"/>
      <c r="R541" s="1132"/>
      <c r="S541" s="1132"/>
      <c r="T541" s="252"/>
      <c r="U541" s="252"/>
      <c r="V541" s="252"/>
      <c r="W541" s="252"/>
      <c r="X541" s="252"/>
      <c r="Y541" s="252"/>
      <c r="Z541" s="252"/>
    </row>
    <row r="542" ht="15.75" customHeight="1">
      <c r="A542" s="252"/>
      <c r="B542" s="252"/>
      <c r="C542" s="252"/>
      <c r="D542" s="252"/>
      <c r="E542" s="259"/>
      <c r="F542" s="252"/>
      <c r="G542" s="252"/>
      <c r="H542" s="252"/>
      <c r="I542" s="252"/>
      <c r="J542" s="316"/>
      <c r="K542" s="316"/>
      <c r="L542" s="1317"/>
      <c r="M542" s="1132"/>
      <c r="N542" s="1132"/>
      <c r="O542" s="1132"/>
      <c r="P542" s="1132"/>
      <c r="Q542" s="1132"/>
      <c r="R542" s="1132"/>
      <c r="S542" s="1132"/>
      <c r="T542" s="252"/>
      <c r="U542" s="252"/>
      <c r="V542" s="252"/>
      <c r="W542" s="252"/>
      <c r="X542" s="252"/>
      <c r="Y542" s="252"/>
      <c r="Z542" s="252"/>
    </row>
    <row r="543" ht="15.75" customHeight="1">
      <c r="A543" s="252"/>
      <c r="B543" s="252"/>
      <c r="C543" s="252"/>
      <c r="D543" s="252"/>
      <c r="E543" s="259"/>
      <c r="F543" s="252"/>
      <c r="G543" s="252"/>
      <c r="H543" s="252"/>
      <c r="I543" s="252"/>
      <c r="J543" s="316"/>
      <c r="K543" s="316"/>
      <c r="L543" s="1317"/>
      <c r="M543" s="1132"/>
      <c r="N543" s="1132"/>
      <c r="O543" s="1132"/>
      <c r="P543" s="1132"/>
      <c r="Q543" s="1132"/>
      <c r="R543" s="1132"/>
      <c r="S543" s="1132"/>
      <c r="T543" s="252"/>
      <c r="U543" s="252"/>
      <c r="V543" s="252"/>
      <c r="W543" s="252"/>
      <c r="X543" s="252"/>
      <c r="Y543" s="252"/>
      <c r="Z543" s="252"/>
    </row>
    <row r="544" ht="15.75" customHeight="1">
      <c r="A544" s="252"/>
      <c r="B544" s="252"/>
      <c r="C544" s="252"/>
      <c r="D544" s="252"/>
      <c r="E544" s="259"/>
      <c r="F544" s="252"/>
      <c r="G544" s="252"/>
      <c r="H544" s="252"/>
      <c r="I544" s="252"/>
      <c r="J544" s="316"/>
      <c r="K544" s="316"/>
      <c r="L544" s="1317"/>
      <c r="M544" s="1132"/>
      <c r="N544" s="1132"/>
      <c r="O544" s="1132"/>
      <c r="P544" s="1132"/>
      <c r="Q544" s="1132"/>
      <c r="R544" s="1132"/>
      <c r="S544" s="1132"/>
      <c r="T544" s="252"/>
      <c r="U544" s="252"/>
      <c r="V544" s="252"/>
      <c r="W544" s="252"/>
      <c r="X544" s="252"/>
      <c r="Y544" s="252"/>
      <c r="Z544" s="252"/>
    </row>
    <row r="545" ht="15.75" customHeight="1">
      <c r="A545" s="252"/>
      <c r="B545" s="252"/>
      <c r="C545" s="252"/>
      <c r="D545" s="252"/>
      <c r="E545" s="259"/>
      <c r="F545" s="252"/>
      <c r="G545" s="252"/>
      <c r="H545" s="252"/>
      <c r="I545" s="252"/>
      <c r="J545" s="316"/>
      <c r="K545" s="316"/>
      <c r="L545" s="1317"/>
      <c r="M545" s="1132"/>
      <c r="N545" s="1132"/>
      <c r="O545" s="1132"/>
      <c r="P545" s="1132"/>
      <c r="Q545" s="1132"/>
      <c r="R545" s="1132"/>
      <c r="S545" s="1132"/>
      <c r="T545" s="252"/>
      <c r="U545" s="252"/>
      <c r="V545" s="252"/>
      <c r="W545" s="252"/>
      <c r="X545" s="252"/>
      <c r="Y545" s="252"/>
      <c r="Z545" s="252"/>
    </row>
    <row r="546" ht="15.75" customHeight="1">
      <c r="A546" s="252"/>
      <c r="B546" s="252"/>
      <c r="C546" s="252"/>
      <c r="D546" s="252"/>
      <c r="E546" s="259"/>
      <c r="F546" s="252"/>
      <c r="G546" s="252"/>
      <c r="H546" s="252"/>
      <c r="I546" s="252"/>
      <c r="J546" s="316"/>
      <c r="K546" s="316"/>
      <c r="L546" s="1317"/>
      <c r="M546" s="1132"/>
      <c r="N546" s="1132"/>
      <c r="O546" s="1132"/>
      <c r="P546" s="1132"/>
      <c r="Q546" s="1132"/>
      <c r="R546" s="1132"/>
      <c r="S546" s="1132"/>
      <c r="T546" s="252"/>
      <c r="U546" s="252"/>
      <c r="V546" s="252"/>
      <c r="W546" s="252"/>
      <c r="X546" s="252"/>
      <c r="Y546" s="252"/>
      <c r="Z546" s="252"/>
    </row>
    <row r="547" ht="15.75" customHeight="1">
      <c r="A547" s="252"/>
      <c r="B547" s="252"/>
      <c r="C547" s="252"/>
      <c r="D547" s="252"/>
      <c r="E547" s="259"/>
      <c r="F547" s="252"/>
      <c r="G547" s="252"/>
      <c r="H547" s="252"/>
      <c r="I547" s="252"/>
      <c r="J547" s="316"/>
      <c r="K547" s="316"/>
      <c r="L547" s="1317"/>
      <c r="M547" s="1132"/>
      <c r="N547" s="1132"/>
      <c r="O547" s="1132"/>
      <c r="P547" s="1132"/>
      <c r="Q547" s="1132"/>
      <c r="R547" s="1132"/>
      <c r="S547" s="1132"/>
      <c r="T547" s="252"/>
      <c r="U547" s="252"/>
      <c r="V547" s="252"/>
      <c r="W547" s="252"/>
      <c r="X547" s="252"/>
      <c r="Y547" s="252"/>
      <c r="Z547" s="252"/>
    </row>
    <row r="548" ht="15.75" customHeight="1">
      <c r="A548" s="252"/>
      <c r="B548" s="252"/>
      <c r="C548" s="252"/>
      <c r="D548" s="252"/>
      <c r="E548" s="259"/>
      <c r="F548" s="252"/>
      <c r="G548" s="252"/>
      <c r="H548" s="252"/>
      <c r="I548" s="252"/>
      <c r="J548" s="316"/>
      <c r="K548" s="316"/>
      <c r="L548" s="1317"/>
      <c r="M548" s="1132"/>
      <c r="N548" s="1132"/>
      <c r="O548" s="1132"/>
      <c r="P548" s="1132"/>
      <c r="Q548" s="1132"/>
      <c r="R548" s="1132"/>
      <c r="S548" s="1132"/>
      <c r="T548" s="252"/>
      <c r="U548" s="252"/>
      <c r="V548" s="252"/>
      <c r="W548" s="252"/>
      <c r="X548" s="252"/>
      <c r="Y548" s="252"/>
      <c r="Z548" s="252"/>
    </row>
    <row r="549" ht="15.75" customHeight="1">
      <c r="A549" s="252"/>
      <c r="B549" s="252"/>
      <c r="C549" s="252"/>
      <c r="D549" s="252"/>
      <c r="E549" s="259"/>
      <c r="F549" s="252"/>
      <c r="G549" s="252"/>
      <c r="H549" s="252"/>
      <c r="I549" s="252"/>
      <c r="J549" s="316"/>
      <c r="K549" s="316"/>
      <c r="L549" s="1317"/>
      <c r="M549" s="1132"/>
      <c r="N549" s="1132"/>
      <c r="O549" s="1132"/>
      <c r="P549" s="1132"/>
      <c r="Q549" s="1132"/>
      <c r="R549" s="1132"/>
      <c r="S549" s="1132"/>
      <c r="T549" s="252"/>
      <c r="U549" s="252"/>
      <c r="V549" s="252"/>
      <c r="W549" s="252"/>
      <c r="X549" s="252"/>
      <c r="Y549" s="252"/>
      <c r="Z549" s="252"/>
    </row>
    <row r="550" ht="15.75" customHeight="1">
      <c r="A550" s="252"/>
      <c r="B550" s="252"/>
      <c r="C550" s="252"/>
      <c r="D550" s="252"/>
      <c r="E550" s="259"/>
      <c r="F550" s="252"/>
      <c r="G550" s="252"/>
      <c r="H550" s="252"/>
      <c r="I550" s="252"/>
      <c r="J550" s="316"/>
      <c r="K550" s="316"/>
      <c r="L550" s="1317"/>
      <c r="M550" s="1132"/>
      <c r="N550" s="1132"/>
      <c r="O550" s="1132"/>
      <c r="P550" s="1132"/>
      <c r="Q550" s="1132"/>
      <c r="R550" s="1132"/>
      <c r="S550" s="1132"/>
      <c r="T550" s="252"/>
      <c r="U550" s="252"/>
      <c r="V550" s="252"/>
      <c r="W550" s="252"/>
      <c r="X550" s="252"/>
      <c r="Y550" s="252"/>
      <c r="Z550" s="252"/>
    </row>
    <row r="551" ht="15.75" customHeight="1">
      <c r="A551" s="252"/>
      <c r="B551" s="252"/>
      <c r="C551" s="252"/>
      <c r="D551" s="252"/>
      <c r="E551" s="259"/>
      <c r="F551" s="252"/>
      <c r="G551" s="252"/>
      <c r="H551" s="252"/>
      <c r="I551" s="252"/>
      <c r="J551" s="316"/>
      <c r="K551" s="316"/>
      <c r="L551" s="1317"/>
      <c r="M551" s="1132"/>
      <c r="N551" s="1132"/>
      <c r="O551" s="1132"/>
      <c r="P551" s="1132"/>
      <c r="Q551" s="1132"/>
      <c r="R551" s="1132"/>
      <c r="S551" s="1132"/>
      <c r="T551" s="252"/>
      <c r="U551" s="252"/>
      <c r="V551" s="252"/>
      <c r="W551" s="252"/>
      <c r="X551" s="252"/>
      <c r="Y551" s="252"/>
      <c r="Z551" s="252"/>
    </row>
    <row r="552" ht="15.75" customHeight="1">
      <c r="A552" s="252"/>
      <c r="B552" s="252"/>
      <c r="C552" s="252"/>
      <c r="D552" s="252"/>
      <c r="E552" s="259"/>
      <c r="F552" s="252"/>
      <c r="G552" s="252"/>
      <c r="H552" s="252"/>
      <c r="I552" s="252"/>
      <c r="J552" s="316"/>
      <c r="K552" s="316"/>
      <c r="L552" s="1317"/>
      <c r="M552" s="1132"/>
      <c r="N552" s="1132"/>
      <c r="O552" s="1132"/>
      <c r="P552" s="1132"/>
      <c r="Q552" s="1132"/>
      <c r="R552" s="1132"/>
      <c r="S552" s="1132"/>
      <c r="T552" s="252"/>
      <c r="U552" s="252"/>
      <c r="V552" s="252"/>
      <c r="W552" s="252"/>
      <c r="X552" s="252"/>
      <c r="Y552" s="252"/>
      <c r="Z552" s="252"/>
    </row>
    <row r="553" ht="15.75" customHeight="1">
      <c r="A553" s="252"/>
      <c r="B553" s="252"/>
      <c r="C553" s="252"/>
      <c r="D553" s="252"/>
      <c r="E553" s="259"/>
      <c r="F553" s="252"/>
      <c r="G553" s="252"/>
      <c r="H553" s="252"/>
      <c r="I553" s="252"/>
      <c r="J553" s="316"/>
      <c r="K553" s="316"/>
      <c r="L553" s="1317"/>
      <c r="M553" s="1132"/>
      <c r="N553" s="1132"/>
      <c r="O553" s="1132"/>
      <c r="P553" s="1132"/>
      <c r="Q553" s="1132"/>
      <c r="R553" s="1132"/>
      <c r="S553" s="1132"/>
      <c r="T553" s="252"/>
      <c r="U553" s="252"/>
      <c r="V553" s="252"/>
      <c r="W553" s="252"/>
      <c r="X553" s="252"/>
      <c r="Y553" s="252"/>
      <c r="Z553" s="252"/>
    </row>
    <row r="554" ht="15.75" customHeight="1">
      <c r="A554" s="252"/>
      <c r="B554" s="252"/>
      <c r="C554" s="252"/>
      <c r="D554" s="252"/>
      <c r="E554" s="259"/>
      <c r="F554" s="252"/>
      <c r="G554" s="252"/>
      <c r="H554" s="252"/>
      <c r="I554" s="252"/>
      <c r="J554" s="316"/>
      <c r="K554" s="316"/>
      <c r="L554" s="1317"/>
      <c r="M554" s="1132"/>
      <c r="N554" s="1132"/>
      <c r="O554" s="1132"/>
      <c r="P554" s="1132"/>
      <c r="Q554" s="1132"/>
      <c r="R554" s="1132"/>
      <c r="S554" s="1132"/>
      <c r="T554" s="252"/>
      <c r="U554" s="252"/>
      <c r="V554" s="252"/>
      <c r="W554" s="252"/>
      <c r="X554" s="252"/>
      <c r="Y554" s="252"/>
      <c r="Z554" s="252"/>
    </row>
    <row r="555" ht="15.75" customHeight="1">
      <c r="A555" s="252"/>
      <c r="B555" s="252"/>
      <c r="C555" s="252"/>
      <c r="D555" s="252"/>
      <c r="E555" s="259"/>
      <c r="F555" s="252"/>
      <c r="G555" s="252"/>
      <c r="H555" s="252"/>
      <c r="I555" s="252"/>
      <c r="J555" s="316"/>
      <c r="K555" s="316"/>
      <c r="L555" s="1317"/>
      <c r="M555" s="1132"/>
      <c r="N555" s="1132"/>
      <c r="O555" s="1132"/>
      <c r="P555" s="1132"/>
      <c r="Q555" s="1132"/>
      <c r="R555" s="1132"/>
      <c r="S555" s="1132"/>
      <c r="T555" s="252"/>
      <c r="U555" s="252"/>
      <c r="V555" s="252"/>
      <c r="W555" s="252"/>
      <c r="X555" s="252"/>
      <c r="Y555" s="252"/>
      <c r="Z555" s="252"/>
    </row>
    <row r="556" ht="15.75" customHeight="1">
      <c r="A556" s="252"/>
      <c r="B556" s="252"/>
      <c r="C556" s="252"/>
      <c r="D556" s="252"/>
      <c r="E556" s="259"/>
      <c r="F556" s="252"/>
      <c r="G556" s="252"/>
      <c r="H556" s="252"/>
      <c r="I556" s="252"/>
      <c r="J556" s="316"/>
      <c r="K556" s="316"/>
      <c r="L556" s="1317"/>
      <c r="M556" s="1132"/>
      <c r="N556" s="1132"/>
      <c r="O556" s="1132"/>
      <c r="P556" s="1132"/>
      <c r="Q556" s="1132"/>
      <c r="R556" s="1132"/>
      <c r="S556" s="1132"/>
      <c r="T556" s="252"/>
      <c r="U556" s="252"/>
      <c r="V556" s="252"/>
      <c r="W556" s="252"/>
      <c r="X556" s="252"/>
      <c r="Y556" s="252"/>
      <c r="Z556" s="252"/>
    </row>
    <row r="557" ht="15.75" customHeight="1">
      <c r="A557" s="252"/>
      <c r="B557" s="252"/>
      <c r="C557" s="252"/>
      <c r="D557" s="252"/>
      <c r="E557" s="259"/>
      <c r="F557" s="252"/>
      <c r="G557" s="252"/>
      <c r="H557" s="252"/>
      <c r="I557" s="252"/>
      <c r="J557" s="316"/>
      <c r="K557" s="316"/>
      <c r="L557" s="1317"/>
      <c r="M557" s="1132"/>
      <c r="N557" s="1132"/>
      <c r="O557" s="1132"/>
      <c r="P557" s="1132"/>
      <c r="Q557" s="1132"/>
      <c r="R557" s="1132"/>
      <c r="S557" s="1132"/>
      <c r="T557" s="252"/>
      <c r="U557" s="252"/>
      <c r="V557" s="252"/>
      <c r="W557" s="252"/>
      <c r="X557" s="252"/>
      <c r="Y557" s="252"/>
      <c r="Z557" s="252"/>
    </row>
    <row r="558" ht="15.75" customHeight="1">
      <c r="A558" s="252"/>
      <c r="B558" s="252"/>
      <c r="C558" s="252"/>
      <c r="D558" s="252"/>
      <c r="E558" s="259"/>
      <c r="F558" s="252"/>
      <c r="G558" s="252"/>
      <c r="H558" s="252"/>
      <c r="I558" s="252"/>
      <c r="J558" s="316"/>
      <c r="K558" s="316"/>
      <c r="L558" s="1317"/>
      <c r="M558" s="1132"/>
      <c r="N558" s="1132"/>
      <c r="O558" s="1132"/>
      <c r="P558" s="1132"/>
      <c r="Q558" s="1132"/>
      <c r="R558" s="1132"/>
      <c r="S558" s="1132"/>
      <c r="T558" s="252"/>
      <c r="U558" s="252"/>
      <c r="V558" s="252"/>
      <c r="W558" s="252"/>
      <c r="X558" s="252"/>
      <c r="Y558" s="252"/>
      <c r="Z558" s="252"/>
    </row>
    <row r="559" ht="15.75" customHeight="1">
      <c r="A559" s="252"/>
      <c r="B559" s="252"/>
      <c r="C559" s="252"/>
      <c r="D559" s="252"/>
      <c r="E559" s="259"/>
      <c r="F559" s="252"/>
      <c r="G559" s="252"/>
      <c r="H559" s="252"/>
      <c r="I559" s="252"/>
      <c r="J559" s="316"/>
      <c r="K559" s="316"/>
      <c r="L559" s="1317"/>
      <c r="M559" s="1132"/>
      <c r="N559" s="1132"/>
      <c r="O559" s="1132"/>
      <c r="P559" s="1132"/>
      <c r="Q559" s="1132"/>
      <c r="R559" s="1132"/>
      <c r="S559" s="1132"/>
      <c r="T559" s="252"/>
      <c r="U559" s="252"/>
      <c r="V559" s="252"/>
      <c r="W559" s="252"/>
      <c r="X559" s="252"/>
      <c r="Y559" s="252"/>
      <c r="Z559" s="252"/>
    </row>
    <row r="560" ht="15.75" customHeight="1">
      <c r="A560" s="252"/>
      <c r="B560" s="252"/>
      <c r="C560" s="252"/>
      <c r="D560" s="252"/>
      <c r="E560" s="259"/>
      <c r="F560" s="252"/>
      <c r="G560" s="252"/>
      <c r="H560" s="252"/>
      <c r="I560" s="252"/>
      <c r="J560" s="316"/>
      <c r="K560" s="316"/>
      <c r="L560" s="1317"/>
      <c r="M560" s="1132"/>
      <c r="N560" s="1132"/>
      <c r="O560" s="1132"/>
      <c r="P560" s="1132"/>
      <c r="Q560" s="1132"/>
      <c r="R560" s="1132"/>
      <c r="S560" s="1132"/>
      <c r="T560" s="252"/>
      <c r="U560" s="252"/>
      <c r="V560" s="252"/>
      <c r="W560" s="252"/>
      <c r="X560" s="252"/>
      <c r="Y560" s="252"/>
      <c r="Z560" s="252"/>
    </row>
    <row r="561" ht="15.75" customHeight="1">
      <c r="A561" s="252"/>
      <c r="B561" s="252"/>
      <c r="C561" s="252"/>
      <c r="D561" s="252"/>
      <c r="E561" s="259"/>
      <c r="F561" s="252"/>
      <c r="G561" s="252"/>
      <c r="H561" s="252"/>
      <c r="I561" s="252"/>
      <c r="J561" s="316"/>
      <c r="K561" s="316"/>
      <c r="L561" s="1317"/>
      <c r="M561" s="1132"/>
      <c r="N561" s="1132"/>
      <c r="O561" s="1132"/>
      <c r="P561" s="1132"/>
      <c r="Q561" s="1132"/>
      <c r="R561" s="1132"/>
      <c r="S561" s="1132"/>
      <c r="T561" s="252"/>
      <c r="U561" s="252"/>
      <c r="V561" s="252"/>
      <c r="W561" s="252"/>
      <c r="X561" s="252"/>
      <c r="Y561" s="252"/>
      <c r="Z561" s="252"/>
    </row>
    <row r="562" ht="15.75" customHeight="1">
      <c r="A562" s="252"/>
      <c r="B562" s="252"/>
      <c r="C562" s="252"/>
      <c r="D562" s="252"/>
      <c r="E562" s="259"/>
      <c r="F562" s="252"/>
      <c r="G562" s="252"/>
      <c r="H562" s="252"/>
      <c r="I562" s="252"/>
      <c r="J562" s="316"/>
      <c r="K562" s="316"/>
      <c r="L562" s="1317"/>
      <c r="M562" s="1132"/>
      <c r="N562" s="1132"/>
      <c r="O562" s="1132"/>
      <c r="P562" s="1132"/>
      <c r="Q562" s="1132"/>
      <c r="R562" s="1132"/>
      <c r="S562" s="1132"/>
      <c r="T562" s="252"/>
      <c r="U562" s="252"/>
      <c r="V562" s="252"/>
      <c r="W562" s="252"/>
      <c r="X562" s="252"/>
      <c r="Y562" s="252"/>
      <c r="Z562" s="252"/>
    </row>
    <row r="563" ht="15.75" customHeight="1">
      <c r="A563" s="252"/>
      <c r="B563" s="252"/>
      <c r="C563" s="252"/>
      <c r="D563" s="252"/>
      <c r="E563" s="259"/>
      <c r="F563" s="252"/>
      <c r="G563" s="252"/>
      <c r="H563" s="252"/>
      <c r="I563" s="252"/>
      <c r="J563" s="316"/>
      <c r="K563" s="316"/>
      <c r="L563" s="1317"/>
      <c r="M563" s="1132"/>
      <c r="N563" s="1132"/>
      <c r="O563" s="1132"/>
      <c r="P563" s="1132"/>
      <c r="Q563" s="1132"/>
      <c r="R563" s="1132"/>
      <c r="S563" s="1132"/>
      <c r="T563" s="252"/>
      <c r="U563" s="252"/>
      <c r="V563" s="252"/>
      <c r="W563" s="252"/>
      <c r="X563" s="252"/>
      <c r="Y563" s="252"/>
      <c r="Z563" s="252"/>
    </row>
    <row r="564" ht="15.75" customHeight="1">
      <c r="A564" s="252"/>
      <c r="B564" s="252"/>
      <c r="C564" s="252"/>
      <c r="D564" s="252"/>
      <c r="E564" s="259"/>
      <c r="F564" s="252"/>
      <c r="G564" s="252"/>
      <c r="H564" s="252"/>
      <c r="I564" s="252"/>
      <c r="J564" s="316"/>
      <c r="K564" s="316"/>
      <c r="L564" s="1317"/>
      <c r="M564" s="1132"/>
      <c r="N564" s="1132"/>
      <c r="O564" s="1132"/>
      <c r="P564" s="1132"/>
      <c r="Q564" s="1132"/>
      <c r="R564" s="1132"/>
      <c r="S564" s="1132"/>
      <c r="T564" s="252"/>
      <c r="U564" s="252"/>
      <c r="V564" s="252"/>
      <c r="W564" s="252"/>
      <c r="X564" s="252"/>
      <c r="Y564" s="252"/>
      <c r="Z564" s="252"/>
    </row>
    <row r="565" ht="15.75" customHeight="1">
      <c r="A565" s="252"/>
      <c r="B565" s="252"/>
      <c r="C565" s="252"/>
      <c r="D565" s="252"/>
      <c r="E565" s="259"/>
      <c r="F565" s="252"/>
      <c r="G565" s="252"/>
      <c r="H565" s="252"/>
      <c r="I565" s="252"/>
      <c r="J565" s="316"/>
      <c r="K565" s="316"/>
      <c r="L565" s="1317"/>
      <c r="M565" s="1132"/>
      <c r="N565" s="1132"/>
      <c r="O565" s="1132"/>
      <c r="P565" s="1132"/>
      <c r="Q565" s="1132"/>
      <c r="R565" s="1132"/>
      <c r="S565" s="1132"/>
      <c r="T565" s="252"/>
      <c r="U565" s="252"/>
      <c r="V565" s="252"/>
      <c r="W565" s="252"/>
      <c r="X565" s="252"/>
      <c r="Y565" s="252"/>
      <c r="Z565" s="252"/>
    </row>
    <row r="566" ht="15.75" customHeight="1">
      <c r="A566" s="252"/>
      <c r="B566" s="252"/>
      <c r="C566" s="252"/>
      <c r="D566" s="252"/>
      <c r="E566" s="259"/>
      <c r="F566" s="252"/>
      <c r="G566" s="252"/>
      <c r="H566" s="252"/>
      <c r="I566" s="252"/>
      <c r="J566" s="316"/>
      <c r="K566" s="316"/>
      <c r="L566" s="1317"/>
      <c r="M566" s="1132"/>
      <c r="N566" s="1132"/>
      <c r="O566" s="1132"/>
      <c r="P566" s="1132"/>
      <c r="Q566" s="1132"/>
      <c r="R566" s="1132"/>
      <c r="S566" s="1132"/>
      <c r="T566" s="252"/>
      <c r="U566" s="252"/>
      <c r="V566" s="252"/>
      <c r="W566" s="252"/>
      <c r="X566" s="252"/>
      <c r="Y566" s="252"/>
      <c r="Z566" s="252"/>
    </row>
    <row r="567" ht="15.75" customHeight="1">
      <c r="A567" s="252"/>
      <c r="B567" s="252"/>
      <c r="C567" s="252"/>
      <c r="D567" s="252"/>
      <c r="E567" s="259"/>
      <c r="F567" s="252"/>
      <c r="G567" s="252"/>
      <c r="H567" s="252"/>
      <c r="I567" s="252"/>
      <c r="J567" s="316"/>
      <c r="K567" s="316"/>
      <c r="L567" s="1317"/>
      <c r="M567" s="1132"/>
      <c r="N567" s="1132"/>
      <c r="O567" s="1132"/>
      <c r="P567" s="1132"/>
      <c r="Q567" s="1132"/>
      <c r="R567" s="1132"/>
      <c r="S567" s="1132"/>
      <c r="T567" s="252"/>
      <c r="U567" s="252"/>
      <c r="V567" s="252"/>
      <c r="W567" s="252"/>
      <c r="X567" s="252"/>
      <c r="Y567" s="252"/>
      <c r="Z567" s="252"/>
    </row>
    <row r="568" ht="15.75" customHeight="1">
      <c r="A568" s="252"/>
      <c r="B568" s="252"/>
      <c r="C568" s="252"/>
      <c r="D568" s="252"/>
      <c r="E568" s="259"/>
      <c r="F568" s="252"/>
      <c r="G568" s="252"/>
      <c r="H568" s="252"/>
      <c r="I568" s="252"/>
      <c r="J568" s="316"/>
      <c r="K568" s="316"/>
      <c r="L568" s="1317"/>
      <c r="M568" s="1132"/>
      <c r="N568" s="1132"/>
      <c r="O568" s="1132"/>
      <c r="P568" s="1132"/>
      <c r="Q568" s="1132"/>
      <c r="R568" s="1132"/>
      <c r="S568" s="1132"/>
      <c r="T568" s="252"/>
      <c r="U568" s="252"/>
      <c r="V568" s="252"/>
      <c r="W568" s="252"/>
      <c r="X568" s="252"/>
      <c r="Y568" s="252"/>
      <c r="Z568" s="252"/>
    </row>
    <row r="569" ht="15.75" customHeight="1">
      <c r="A569" s="252"/>
      <c r="B569" s="252"/>
      <c r="C569" s="252"/>
      <c r="D569" s="252"/>
      <c r="E569" s="259"/>
      <c r="F569" s="252"/>
      <c r="G569" s="252"/>
      <c r="H569" s="252"/>
      <c r="I569" s="252"/>
      <c r="J569" s="316"/>
      <c r="K569" s="316"/>
      <c r="L569" s="1317"/>
      <c r="M569" s="1132"/>
      <c r="N569" s="1132"/>
      <c r="O569" s="1132"/>
      <c r="P569" s="1132"/>
      <c r="Q569" s="1132"/>
      <c r="R569" s="1132"/>
      <c r="S569" s="1132"/>
      <c r="T569" s="252"/>
      <c r="U569" s="252"/>
      <c r="V569" s="252"/>
      <c r="W569" s="252"/>
      <c r="X569" s="252"/>
      <c r="Y569" s="252"/>
      <c r="Z569" s="252"/>
    </row>
    <row r="570" ht="15.75" customHeight="1">
      <c r="A570" s="252"/>
      <c r="B570" s="252"/>
      <c r="C570" s="252"/>
      <c r="D570" s="252"/>
      <c r="E570" s="259"/>
      <c r="F570" s="252"/>
      <c r="G570" s="252"/>
      <c r="H570" s="252"/>
      <c r="I570" s="252"/>
      <c r="J570" s="316"/>
      <c r="K570" s="316"/>
      <c r="L570" s="1317"/>
      <c r="M570" s="1132"/>
      <c r="N570" s="1132"/>
      <c r="O570" s="1132"/>
      <c r="P570" s="1132"/>
      <c r="Q570" s="1132"/>
      <c r="R570" s="1132"/>
      <c r="S570" s="1132"/>
      <c r="T570" s="252"/>
      <c r="U570" s="252"/>
      <c r="V570" s="252"/>
      <c r="W570" s="252"/>
      <c r="X570" s="252"/>
      <c r="Y570" s="252"/>
      <c r="Z570" s="252"/>
    </row>
    <row r="571" ht="15.75" customHeight="1">
      <c r="A571" s="252"/>
      <c r="B571" s="252"/>
      <c r="C571" s="252"/>
      <c r="D571" s="252"/>
      <c r="E571" s="259"/>
      <c r="F571" s="252"/>
      <c r="G571" s="252"/>
      <c r="H571" s="252"/>
      <c r="I571" s="252"/>
      <c r="J571" s="316"/>
      <c r="K571" s="316"/>
      <c r="L571" s="1317"/>
      <c r="M571" s="1132"/>
      <c r="N571" s="1132"/>
      <c r="O571" s="1132"/>
      <c r="P571" s="1132"/>
      <c r="Q571" s="1132"/>
      <c r="R571" s="1132"/>
      <c r="S571" s="1132"/>
      <c r="T571" s="252"/>
      <c r="U571" s="252"/>
      <c r="V571" s="252"/>
      <c r="W571" s="252"/>
      <c r="X571" s="252"/>
      <c r="Y571" s="252"/>
      <c r="Z571" s="252"/>
    </row>
    <row r="572" ht="15.75" customHeight="1">
      <c r="A572" s="252"/>
      <c r="B572" s="252"/>
      <c r="C572" s="252"/>
      <c r="D572" s="252"/>
      <c r="E572" s="259"/>
      <c r="F572" s="252"/>
      <c r="G572" s="252"/>
      <c r="H572" s="252"/>
      <c r="I572" s="252"/>
      <c r="J572" s="316"/>
      <c r="K572" s="316"/>
      <c r="L572" s="1317"/>
      <c r="M572" s="1132"/>
      <c r="N572" s="1132"/>
      <c r="O572" s="1132"/>
      <c r="P572" s="1132"/>
      <c r="Q572" s="1132"/>
      <c r="R572" s="1132"/>
      <c r="S572" s="1132"/>
      <c r="T572" s="252"/>
      <c r="U572" s="252"/>
      <c r="V572" s="252"/>
      <c r="W572" s="252"/>
      <c r="X572" s="252"/>
      <c r="Y572" s="252"/>
      <c r="Z572" s="252"/>
    </row>
    <row r="573" ht="15.75" customHeight="1">
      <c r="A573" s="252"/>
      <c r="B573" s="252"/>
      <c r="C573" s="252"/>
      <c r="D573" s="252"/>
      <c r="E573" s="259"/>
      <c r="F573" s="252"/>
      <c r="G573" s="252"/>
      <c r="H573" s="252"/>
      <c r="I573" s="252"/>
      <c r="J573" s="316"/>
      <c r="K573" s="316"/>
      <c r="L573" s="1317"/>
      <c r="M573" s="1132"/>
      <c r="N573" s="1132"/>
      <c r="O573" s="1132"/>
      <c r="P573" s="1132"/>
      <c r="Q573" s="1132"/>
      <c r="R573" s="1132"/>
      <c r="S573" s="1132"/>
      <c r="T573" s="252"/>
      <c r="U573" s="252"/>
      <c r="V573" s="252"/>
      <c r="W573" s="252"/>
      <c r="X573" s="252"/>
      <c r="Y573" s="252"/>
      <c r="Z573" s="252"/>
    </row>
    <row r="574" ht="15.75" customHeight="1">
      <c r="A574" s="252"/>
      <c r="B574" s="252"/>
      <c r="C574" s="252"/>
      <c r="D574" s="252"/>
      <c r="E574" s="259"/>
      <c r="F574" s="252"/>
      <c r="G574" s="252"/>
      <c r="H574" s="252"/>
      <c r="I574" s="252"/>
      <c r="J574" s="316"/>
      <c r="K574" s="316"/>
      <c r="L574" s="1317"/>
      <c r="M574" s="1132"/>
      <c r="N574" s="1132"/>
      <c r="O574" s="1132"/>
      <c r="P574" s="1132"/>
      <c r="Q574" s="1132"/>
      <c r="R574" s="1132"/>
      <c r="S574" s="1132"/>
      <c r="T574" s="252"/>
      <c r="U574" s="252"/>
      <c r="V574" s="252"/>
      <c r="W574" s="252"/>
      <c r="X574" s="252"/>
      <c r="Y574" s="252"/>
      <c r="Z574" s="252"/>
    </row>
    <row r="575" ht="15.75" customHeight="1">
      <c r="A575" s="252"/>
      <c r="B575" s="252"/>
      <c r="C575" s="252"/>
      <c r="D575" s="252"/>
      <c r="E575" s="259"/>
      <c r="F575" s="252"/>
      <c r="G575" s="252"/>
      <c r="H575" s="252"/>
      <c r="I575" s="252"/>
      <c r="J575" s="316"/>
      <c r="K575" s="316"/>
      <c r="L575" s="1317"/>
      <c r="M575" s="1132"/>
      <c r="N575" s="1132"/>
      <c r="O575" s="1132"/>
      <c r="P575" s="1132"/>
      <c r="Q575" s="1132"/>
      <c r="R575" s="1132"/>
      <c r="S575" s="1132"/>
      <c r="T575" s="252"/>
      <c r="U575" s="252"/>
      <c r="V575" s="252"/>
      <c r="W575" s="252"/>
      <c r="X575" s="252"/>
      <c r="Y575" s="252"/>
      <c r="Z575" s="252"/>
    </row>
    <row r="576" ht="15.75" customHeight="1">
      <c r="A576" s="252"/>
      <c r="B576" s="252"/>
      <c r="C576" s="252"/>
      <c r="D576" s="252"/>
      <c r="E576" s="259"/>
      <c r="F576" s="252"/>
      <c r="G576" s="252"/>
      <c r="H576" s="252"/>
      <c r="I576" s="252"/>
      <c r="J576" s="316"/>
      <c r="K576" s="316"/>
      <c r="L576" s="1317"/>
      <c r="M576" s="1132"/>
      <c r="N576" s="1132"/>
      <c r="O576" s="1132"/>
      <c r="P576" s="1132"/>
      <c r="Q576" s="1132"/>
      <c r="R576" s="1132"/>
      <c r="S576" s="1132"/>
      <c r="T576" s="252"/>
      <c r="U576" s="252"/>
      <c r="V576" s="252"/>
      <c r="W576" s="252"/>
      <c r="X576" s="252"/>
      <c r="Y576" s="252"/>
      <c r="Z576" s="252"/>
    </row>
    <row r="577" ht="15.75" customHeight="1">
      <c r="A577" s="252"/>
      <c r="B577" s="252"/>
      <c r="C577" s="252"/>
      <c r="D577" s="252"/>
      <c r="E577" s="259"/>
      <c r="F577" s="252"/>
      <c r="G577" s="252"/>
      <c r="H577" s="252"/>
      <c r="I577" s="252"/>
      <c r="J577" s="316"/>
      <c r="K577" s="316"/>
      <c r="L577" s="1317"/>
      <c r="M577" s="1132"/>
      <c r="N577" s="1132"/>
      <c r="O577" s="1132"/>
      <c r="P577" s="1132"/>
      <c r="Q577" s="1132"/>
      <c r="R577" s="1132"/>
      <c r="S577" s="1132"/>
      <c r="T577" s="252"/>
      <c r="U577" s="252"/>
      <c r="V577" s="252"/>
      <c r="W577" s="252"/>
      <c r="X577" s="252"/>
      <c r="Y577" s="252"/>
      <c r="Z577" s="252"/>
    </row>
    <row r="578" ht="15.75" customHeight="1">
      <c r="A578" s="252"/>
      <c r="B578" s="252"/>
      <c r="C578" s="252"/>
      <c r="D578" s="252"/>
      <c r="E578" s="259"/>
      <c r="F578" s="252"/>
      <c r="G578" s="252"/>
      <c r="H578" s="252"/>
      <c r="I578" s="252"/>
      <c r="J578" s="316"/>
      <c r="K578" s="316"/>
      <c r="L578" s="1317"/>
      <c r="M578" s="1132"/>
      <c r="N578" s="1132"/>
      <c r="O578" s="1132"/>
      <c r="P578" s="1132"/>
      <c r="Q578" s="1132"/>
      <c r="R578" s="1132"/>
      <c r="S578" s="1132"/>
      <c r="T578" s="252"/>
      <c r="U578" s="252"/>
      <c r="V578" s="252"/>
      <c r="W578" s="252"/>
      <c r="X578" s="252"/>
      <c r="Y578" s="252"/>
      <c r="Z578" s="252"/>
    </row>
    <row r="579" ht="15.75" customHeight="1">
      <c r="A579" s="252"/>
      <c r="B579" s="252"/>
      <c r="C579" s="252"/>
      <c r="D579" s="252"/>
      <c r="E579" s="259"/>
      <c r="F579" s="252"/>
      <c r="G579" s="252"/>
      <c r="H579" s="252"/>
      <c r="I579" s="252"/>
      <c r="J579" s="316"/>
      <c r="K579" s="316"/>
      <c r="L579" s="1317"/>
      <c r="M579" s="1132"/>
      <c r="N579" s="1132"/>
      <c r="O579" s="1132"/>
      <c r="P579" s="1132"/>
      <c r="Q579" s="1132"/>
      <c r="R579" s="1132"/>
      <c r="S579" s="1132"/>
      <c r="T579" s="252"/>
      <c r="U579" s="252"/>
      <c r="V579" s="252"/>
      <c r="W579" s="252"/>
      <c r="X579" s="252"/>
      <c r="Y579" s="252"/>
      <c r="Z579" s="252"/>
    </row>
    <row r="580" ht="15.75" customHeight="1">
      <c r="A580" s="252"/>
      <c r="B580" s="252"/>
      <c r="C580" s="252"/>
      <c r="D580" s="252"/>
      <c r="E580" s="259"/>
      <c r="F580" s="252"/>
      <c r="G580" s="252"/>
      <c r="H580" s="252"/>
      <c r="I580" s="252"/>
      <c r="J580" s="316"/>
      <c r="K580" s="316"/>
      <c r="L580" s="1317"/>
      <c r="M580" s="1132"/>
      <c r="N580" s="1132"/>
      <c r="O580" s="1132"/>
      <c r="P580" s="1132"/>
      <c r="Q580" s="1132"/>
      <c r="R580" s="1132"/>
      <c r="S580" s="1132"/>
      <c r="T580" s="252"/>
      <c r="U580" s="252"/>
      <c r="V580" s="252"/>
      <c r="W580" s="252"/>
      <c r="X580" s="252"/>
      <c r="Y580" s="252"/>
      <c r="Z580" s="252"/>
    </row>
    <row r="581" ht="15.75" customHeight="1">
      <c r="A581" s="252"/>
      <c r="B581" s="252"/>
      <c r="C581" s="252"/>
      <c r="D581" s="252"/>
      <c r="E581" s="259"/>
      <c r="F581" s="252"/>
      <c r="G581" s="252"/>
      <c r="H581" s="252"/>
      <c r="I581" s="252"/>
      <c r="J581" s="316"/>
      <c r="K581" s="316"/>
      <c r="L581" s="1317"/>
      <c r="M581" s="1132"/>
      <c r="N581" s="1132"/>
      <c r="O581" s="1132"/>
      <c r="P581" s="1132"/>
      <c r="Q581" s="1132"/>
      <c r="R581" s="1132"/>
      <c r="S581" s="1132"/>
      <c r="T581" s="252"/>
      <c r="U581" s="252"/>
      <c r="V581" s="252"/>
      <c r="W581" s="252"/>
      <c r="X581" s="252"/>
      <c r="Y581" s="252"/>
      <c r="Z581" s="252"/>
    </row>
    <row r="582" ht="15.75" customHeight="1">
      <c r="A582" s="252"/>
      <c r="B582" s="252"/>
      <c r="C582" s="252"/>
      <c r="D582" s="252"/>
      <c r="E582" s="259"/>
      <c r="F582" s="252"/>
      <c r="G582" s="252"/>
      <c r="H582" s="252"/>
      <c r="I582" s="252"/>
      <c r="J582" s="316"/>
      <c r="K582" s="316"/>
      <c r="L582" s="1317"/>
      <c r="M582" s="1132"/>
      <c r="N582" s="1132"/>
      <c r="O582" s="1132"/>
      <c r="P582" s="1132"/>
      <c r="Q582" s="1132"/>
      <c r="R582" s="1132"/>
      <c r="S582" s="1132"/>
      <c r="T582" s="252"/>
      <c r="U582" s="252"/>
      <c r="V582" s="252"/>
      <c r="W582" s="252"/>
      <c r="X582" s="252"/>
      <c r="Y582" s="252"/>
      <c r="Z582" s="252"/>
    </row>
    <row r="583" ht="15.75" customHeight="1">
      <c r="A583" s="252"/>
      <c r="B583" s="252"/>
      <c r="C583" s="252"/>
      <c r="D583" s="252"/>
      <c r="E583" s="259"/>
      <c r="F583" s="252"/>
      <c r="G583" s="252"/>
      <c r="H583" s="252"/>
      <c r="I583" s="252"/>
      <c r="J583" s="316"/>
      <c r="K583" s="316"/>
      <c r="L583" s="1317"/>
      <c r="M583" s="1132"/>
      <c r="N583" s="1132"/>
      <c r="O583" s="1132"/>
      <c r="P583" s="1132"/>
      <c r="Q583" s="1132"/>
      <c r="R583" s="1132"/>
      <c r="S583" s="1132"/>
      <c r="T583" s="252"/>
      <c r="U583" s="252"/>
      <c r="V583" s="252"/>
      <c r="W583" s="252"/>
      <c r="X583" s="252"/>
      <c r="Y583" s="252"/>
      <c r="Z583" s="252"/>
    </row>
    <row r="584" ht="15.75" customHeight="1">
      <c r="A584" s="252"/>
      <c r="B584" s="252"/>
      <c r="C584" s="252"/>
      <c r="D584" s="252"/>
      <c r="E584" s="259"/>
      <c r="F584" s="252"/>
      <c r="G584" s="252"/>
      <c r="H584" s="252"/>
      <c r="I584" s="252"/>
      <c r="J584" s="316"/>
      <c r="K584" s="316"/>
      <c r="L584" s="1317"/>
      <c r="M584" s="1132"/>
      <c r="N584" s="1132"/>
      <c r="O584" s="1132"/>
      <c r="P584" s="1132"/>
      <c r="Q584" s="1132"/>
      <c r="R584" s="1132"/>
      <c r="S584" s="1132"/>
      <c r="T584" s="252"/>
      <c r="U584" s="252"/>
      <c r="V584" s="252"/>
      <c r="W584" s="252"/>
      <c r="X584" s="252"/>
      <c r="Y584" s="252"/>
      <c r="Z584" s="252"/>
    </row>
    <row r="585" ht="15.75" customHeight="1">
      <c r="A585" s="252"/>
      <c r="B585" s="252"/>
      <c r="C585" s="252"/>
      <c r="D585" s="252"/>
      <c r="E585" s="259"/>
      <c r="F585" s="252"/>
      <c r="G585" s="252"/>
      <c r="H585" s="252"/>
      <c r="I585" s="252"/>
      <c r="J585" s="316"/>
      <c r="K585" s="316"/>
      <c r="L585" s="1317"/>
      <c r="M585" s="1132"/>
      <c r="N585" s="1132"/>
      <c r="O585" s="1132"/>
      <c r="P585" s="1132"/>
      <c r="Q585" s="1132"/>
      <c r="R585" s="1132"/>
      <c r="S585" s="1132"/>
      <c r="T585" s="252"/>
      <c r="U585" s="252"/>
      <c r="V585" s="252"/>
      <c r="W585" s="252"/>
      <c r="X585" s="252"/>
      <c r="Y585" s="252"/>
      <c r="Z585" s="252"/>
    </row>
    <row r="586" ht="15.75" customHeight="1">
      <c r="A586" s="252"/>
      <c r="B586" s="252"/>
      <c r="C586" s="252"/>
      <c r="D586" s="252"/>
      <c r="E586" s="259"/>
      <c r="F586" s="252"/>
      <c r="G586" s="252"/>
      <c r="H586" s="252"/>
      <c r="I586" s="252"/>
      <c r="J586" s="316"/>
      <c r="K586" s="316"/>
      <c r="L586" s="1317"/>
      <c r="M586" s="1132"/>
      <c r="N586" s="1132"/>
      <c r="O586" s="1132"/>
      <c r="P586" s="1132"/>
      <c r="Q586" s="1132"/>
      <c r="R586" s="1132"/>
      <c r="S586" s="1132"/>
      <c r="T586" s="252"/>
      <c r="U586" s="252"/>
      <c r="V586" s="252"/>
      <c r="W586" s="252"/>
      <c r="X586" s="252"/>
      <c r="Y586" s="252"/>
      <c r="Z586" s="252"/>
    </row>
    <row r="587" ht="15.75" customHeight="1">
      <c r="A587" s="252"/>
      <c r="B587" s="252"/>
      <c r="C587" s="252"/>
      <c r="D587" s="252"/>
      <c r="E587" s="259"/>
      <c r="F587" s="252"/>
      <c r="G587" s="252"/>
      <c r="H587" s="252"/>
      <c r="I587" s="252"/>
      <c r="J587" s="316"/>
      <c r="K587" s="316"/>
      <c r="L587" s="1317"/>
      <c r="M587" s="1132"/>
      <c r="N587" s="1132"/>
      <c r="O587" s="1132"/>
      <c r="P587" s="1132"/>
      <c r="Q587" s="1132"/>
      <c r="R587" s="1132"/>
      <c r="S587" s="1132"/>
      <c r="T587" s="252"/>
      <c r="U587" s="252"/>
      <c r="V587" s="252"/>
      <c r="W587" s="252"/>
      <c r="X587" s="252"/>
      <c r="Y587" s="252"/>
      <c r="Z587" s="252"/>
    </row>
    <row r="588" ht="15.75" customHeight="1">
      <c r="A588" s="252"/>
      <c r="B588" s="252"/>
      <c r="C588" s="252"/>
      <c r="D588" s="252"/>
      <c r="E588" s="259"/>
      <c r="F588" s="252"/>
      <c r="G588" s="252"/>
      <c r="H588" s="252"/>
      <c r="I588" s="252"/>
      <c r="J588" s="316"/>
      <c r="K588" s="316"/>
      <c r="L588" s="1317"/>
      <c r="M588" s="1132"/>
      <c r="N588" s="1132"/>
      <c r="O588" s="1132"/>
      <c r="P588" s="1132"/>
      <c r="Q588" s="1132"/>
      <c r="R588" s="1132"/>
      <c r="S588" s="1132"/>
      <c r="T588" s="252"/>
      <c r="U588" s="252"/>
      <c r="V588" s="252"/>
      <c r="W588" s="252"/>
      <c r="X588" s="252"/>
      <c r="Y588" s="252"/>
      <c r="Z588" s="252"/>
    </row>
    <row r="589" ht="15.75" customHeight="1">
      <c r="A589" s="252"/>
      <c r="B589" s="252"/>
      <c r="C589" s="252"/>
      <c r="D589" s="252"/>
      <c r="E589" s="259"/>
      <c r="F589" s="252"/>
      <c r="G589" s="252"/>
      <c r="H589" s="252"/>
      <c r="I589" s="252"/>
      <c r="J589" s="316"/>
      <c r="K589" s="316"/>
      <c r="L589" s="1317"/>
      <c r="M589" s="1132"/>
      <c r="N589" s="1132"/>
      <c r="O589" s="1132"/>
      <c r="P589" s="1132"/>
      <c r="Q589" s="1132"/>
      <c r="R589" s="1132"/>
      <c r="S589" s="1132"/>
      <c r="T589" s="252"/>
      <c r="U589" s="252"/>
      <c r="V589" s="252"/>
      <c r="W589" s="252"/>
      <c r="X589" s="252"/>
      <c r="Y589" s="252"/>
      <c r="Z589" s="252"/>
    </row>
    <row r="590" ht="15.75" customHeight="1">
      <c r="A590" s="252"/>
      <c r="B590" s="252"/>
      <c r="C590" s="252"/>
      <c r="D590" s="252"/>
      <c r="E590" s="259"/>
      <c r="F590" s="252"/>
      <c r="G590" s="252"/>
      <c r="H590" s="252"/>
      <c r="I590" s="252"/>
      <c r="J590" s="316"/>
      <c r="K590" s="316"/>
      <c r="L590" s="1317"/>
      <c r="M590" s="1132"/>
      <c r="N590" s="1132"/>
      <c r="O590" s="1132"/>
      <c r="P590" s="1132"/>
      <c r="Q590" s="1132"/>
      <c r="R590" s="1132"/>
      <c r="S590" s="1132"/>
      <c r="T590" s="252"/>
      <c r="U590" s="252"/>
      <c r="V590" s="252"/>
      <c r="W590" s="252"/>
      <c r="X590" s="252"/>
      <c r="Y590" s="252"/>
      <c r="Z590" s="252"/>
    </row>
    <row r="591" ht="15.75" customHeight="1">
      <c r="A591" s="252"/>
      <c r="B591" s="252"/>
      <c r="C591" s="252"/>
      <c r="D591" s="252"/>
      <c r="E591" s="259"/>
      <c r="F591" s="252"/>
      <c r="G591" s="252"/>
      <c r="H591" s="252"/>
      <c r="I591" s="252"/>
      <c r="J591" s="316"/>
      <c r="K591" s="316"/>
      <c r="L591" s="1317"/>
      <c r="M591" s="1132"/>
      <c r="N591" s="1132"/>
      <c r="O591" s="1132"/>
      <c r="P591" s="1132"/>
      <c r="Q591" s="1132"/>
      <c r="R591" s="1132"/>
      <c r="S591" s="1132"/>
      <c r="T591" s="252"/>
      <c r="U591" s="252"/>
      <c r="V591" s="252"/>
      <c r="W591" s="252"/>
      <c r="X591" s="252"/>
      <c r="Y591" s="252"/>
      <c r="Z591" s="252"/>
    </row>
    <row r="592" ht="15.75" customHeight="1">
      <c r="A592" s="252"/>
      <c r="B592" s="252"/>
      <c r="C592" s="252"/>
      <c r="D592" s="252"/>
      <c r="E592" s="259"/>
      <c r="F592" s="252"/>
      <c r="G592" s="252"/>
      <c r="H592" s="252"/>
      <c r="I592" s="252"/>
      <c r="J592" s="316"/>
      <c r="K592" s="316"/>
      <c r="L592" s="1317"/>
      <c r="M592" s="1132"/>
      <c r="N592" s="1132"/>
      <c r="O592" s="1132"/>
      <c r="P592" s="1132"/>
      <c r="Q592" s="1132"/>
      <c r="R592" s="1132"/>
      <c r="S592" s="1132"/>
      <c r="T592" s="252"/>
      <c r="U592" s="252"/>
      <c r="V592" s="252"/>
      <c r="W592" s="252"/>
      <c r="X592" s="252"/>
      <c r="Y592" s="252"/>
      <c r="Z592" s="252"/>
    </row>
    <row r="593" ht="15.75" customHeight="1">
      <c r="A593" s="252"/>
      <c r="B593" s="252"/>
      <c r="C593" s="252"/>
      <c r="D593" s="252"/>
      <c r="E593" s="259"/>
      <c r="F593" s="252"/>
      <c r="G593" s="252"/>
      <c r="H593" s="252"/>
      <c r="I593" s="252"/>
      <c r="J593" s="316"/>
      <c r="K593" s="316"/>
      <c r="L593" s="1317"/>
      <c r="M593" s="1132"/>
      <c r="N593" s="1132"/>
      <c r="O593" s="1132"/>
      <c r="P593" s="1132"/>
      <c r="Q593" s="1132"/>
      <c r="R593" s="1132"/>
      <c r="S593" s="1132"/>
      <c r="T593" s="252"/>
      <c r="U593" s="252"/>
      <c r="V593" s="252"/>
      <c r="W593" s="252"/>
      <c r="X593" s="252"/>
      <c r="Y593" s="252"/>
      <c r="Z593" s="252"/>
    </row>
    <row r="594" ht="15.75" customHeight="1">
      <c r="A594" s="252"/>
      <c r="B594" s="252"/>
      <c r="C594" s="252"/>
      <c r="D594" s="252"/>
      <c r="E594" s="259"/>
      <c r="F594" s="252"/>
      <c r="G594" s="252"/>
      <c r="H594" s="252"/>
      <c r="I594" s="252"/>
      <c r="J594" s="316"/>
      <c r="K594" s="316"/>
      <c r="L594" s="1317"/>
      <c r="M594" s="1132"/>
      <c r="N594" s="1132"/>
      <c r="O594" s="1132"/>
      <c r="P594" s="1132"/>
      <c r="Q594" s="1132"/>
      <c r="R594" s="1132"/>
      <c r="S594" s="1132"/>
      <c r="T594" s="252"/>
      <c r="U594" s="252"/>
      <c r="V594" s="252"/>
      <c r="W594" s="252"/>
      <c r="X594" s="252"/>
      <c r="Y594" s="252"/>
      <c r="Z594" s="252"/>
    </row>
    <row r="595" ht="15.75" customHeight="1">
      <c r="A595" s="252"/>
      <c r="B595" s="252"/>
      <c r="C595" s="252"/>
      <c r="D595" s="252"/>
      <c r="E595" s="259"/>
      <c r="F595" s="252"/>
      <c r="G595" s="252"/>
      <c r="H595" s="252"/>
      <c r="I595" s="252"/>
      <c r="J595" s="316"/>
      <c r="K595" s="316"/>
      <c r="L595" s="1317"/>
      <c r="M595" s="1132"/>
      <c r="N595" s="1132"/>
      <c r="O595" s="1132"/>
      <c r="P595" s="1132"/>
      <c r="Q595" s="1132"/>
      <c r="R595" s="1132"/>
      <c r="S595" s="1132"/>
      <c r="T595" s="252"/>
      <c r="U595" s="252"/>
      <c r="V595" s="252"/>
      <c r="W595" s="252"/>
      <c r="X595" s="252"/>
      <c r="Y595" s="252"/>
      <c r="Z595" s="252"/>
    </row>
    <row r="596" ht="15.75" customHeight="1">
      <c r="A596" s="252"/>
      <c r="B596" s="252"/>
      <c r="C596" s="252"/>
      <c r="D596" s="252"/>
      <c r="E596" s="259"/>
      <c r="F596" s="252"/>
      <c r="G596" s="252"/>
      <c r="H596" s="252"/>
      <c r="I596" s="252"/>
      <c r="J596" s="316"/>
      <c r="K596" s="316"/>
      <c r="L596" s="1317"/>
      <c r="M596" s="1132"/>
      <c r="N596" s="1132"/>
      <c r="O596" s="1132"/>
      <c r="P596" s="1132"/>
      <c r="Q596" s="1132"/>
      <c r="R596" s="1132"/>
      <c r="S596" s="1132"/>
      <c r="T596" s="252"/>
      <c r="U596" s="252"/>
      <c r="V596" s="252"/>
      <c r="W596" s="252"/>
      <c r="X596" s="252"/>
      <c r="Y596" s="252"/>
      <c r="Z596" s="252"/>
    </row>
    <row r="597" ht="15.75" customHeight="1">
      <c r="A597" s="252"/>
      <c r="B597" s="252"/>
      <c r="C597" s="252"/>
      <c r="D597" s="252"/>
      <c r="E597" s="259"/>
      <c r="F597" s="252"/>
      <c r="G597" s="252"/>
      <c r="H597" s="252"/>
      <c r="I597" s="252"/>
      <c r="J597" s="316"/>
      <c r="K597" s="316"/>
      <c r="L597" s="1317"/>
      <c r="M597" s="1132"/>
      <c r="N597" s="1132"/>
      <c r="O597" s="1132"/>
      <c r="P597" s="1132"/>
      <c r="Q597" s="1132"/>
      <c r="R597" s="1132"/>
      <c r="S597" s="1132"/>
      <c r="T597" s="252"/>
      <c r="U597" s="252"/>
      <c r="V597" s="252"/>
      <c r="W597" s="252"/>
      <c r="X597" s="252"/>
      <c r="Y597" s="252"/>
      <c r="Z597" s="252"/>
    </row>
    <row r="598" ht="15.75" customHeight="1">
      <c r="A598" s="252"/>
      <c r="B598" s="252"/>
      <c r="C598" s="252"/>
      <c r="D598" s="252"/>
      <c r="E598" s="259"/>
      <c r="F598" s="252"/>
      <c r="G598" s="252"/>
      <c r="H598" s="252"/>
      <c r="I598" s="252"/>
      <c r="J598" s="316"/>
      <c r="K598" s="316"/>
      <c r="L598" s="1317"/>
      <c r="M598" s="1132"/>
      <c r="N598" s="1132"/>
      <c r="O598" s="1132"/>
      <c r="P598" s="1132"/>
      <c r="Q598" s="1132"/>
      <c r="R598" s="1132"/>
      <c r="S598" s="1132"/>
      <c r="T598" s="252"/>
      <c r="U598" s="252"/>
      <c r="V598" s="252"/>
      <c r="W598" s="252"/>
      <c r="X598" s="252"/>
      <c r="Y598" s="252"/>
      <c r="Z598" s="252"/>
    </row>
    <row r="599" ht="15.75" customHeight="1">
      <c r="A599" s="252"/>
      <c r="B599" s="252"/>
      <c r="C599" s="252"/>
      <c r="D599" s="252"/>
      <c r="E599" s="259"/>
      <c r="F599" s="252"/>
      <c r="G599" s="252"/>
      <c r="H599" s="252"/>
      <c r="I599" s="252"/>
      <c r="J599" s="316"/>
      <c r="K599" s="316"/>
      <c r="L599" s="1317"/>
      <c r="M599" s="1132"/>
      <c r="N599" s="1132"/>
      <c r="O599" s="1132"/>
      <c r="P599" s="1132"/>
      <c r="Q599" s="1132"/>
      <c r="R599" s="1132"/>
      <c r="S599" s="1132"/>
      <c r="T599" s="252"/>
      <c r="U599" s="252"/>
      <c r="V599" s="252"/>
      <c r="W599" s="252"/>
      <c r="X599" s="252"/>
      <c r="Y599" s="252"/>
      <c r="Z599" s="252"/>
    </row>
    <row r="600" ht="15.75" customHeight="1">
      <c r="A600" s="252"/>
      <c r="B600" s="252"/>
      <c r="C600" s="252"/>
      <c r="D600" s="252"/>
      <c r="E600" s="259"/>
      <c r="F600" s="252"/>
      <c r="G600" s="252"/>
      <c r="H600" s="252"/>
      <c r="I600" s="252"/>
      <c r="J600" s="316"/>
      <c r="K600" s="316"/>
      <c r="L600" s="1317"/>
      <c r="M600" s="1132"/>
      <c r="N600" s="1132"/>
      <c r="O600" s="1132"/>
      <c r="P600" s="1132"/>
      <c r="Q600" s="1132"/>
      <c r="R600" s="1132"/>
      <c r="S600" s="1132"/>
      <c r="T600" s="252"/>
      <c r="U600" s="252"/>
      <c r="V600" s="252"/>
      <c r="W600" s="252"/>
      <c r="X600" s="252"/>
      <c r="Y600" s="252"/>
      <c r="Z600" s="252"/>
    </row>
    <row r="601" ht="15.75" customHeight="1">
      <c r="A601" s="252"/>
      <c r="B601" s="252"/>
      <c r="C601" s="252"/>
      <c r="D601" s="252"/>
      <c r="E601" s="259"/>
      <c r="F601" s="252"/>
      <c r="G601" s="252"/>
      <c r="H601" s="252"/>
      <c r="I601" s="252"/>
      <c r="J601" s="316"/>
      <c r="K601" s="316"/>
      <c r="L601" s="1317"/>
      <c r="M601" s="1132"/>
      <c r="N601" s="1132"/>
      <c r="O601" s="1132"/>
      <c r="P601" s="1132"/>
      <c r="Q601" s="1132"/>
      <c r="R601" s="1132"/>
      <c r="S601" s="1132"/>
      <c r="T601" s="252"/>
      <c r="U601" s="252"/>
      <c r="V601" s="252"/>
      <c r="W601" s="252"/>
      <c r="X601" s="252"/>
      <c r="Y601" s="252"/>
      <c r="Z601" s="252"/>
    </row>
    <row r="602" ht="15.75" customHeight="1">
      <c r="A602" s="252"/>
      <c r="B602" s="252"/>
      <c r="C602" s="252"/>
      <c r="D602" s="252"/>
      <c r="E602" s="259"/>
      <c r="F602" s="252"/>
      <c r="G602" s="252"/>
      <c r="H602" s="252"/>
      <c r="I602" s="252"/>
      <c r="J602" s="316"/>
      <c r="K602" s="316"/>
      <c r="L602" s="1317"/>
      <c r="M602" s="1132"/>
      <c r="N602" s="1132"/>
      <c r="O602" s="1132"/>
      <c r="P602" s="1132"/>
      <c r="Q602" s="1132"/>
      <c r="R602" s="1132"/>
      <c r="S602" s="1132"/>
      <c r="T602" s="252"/>
      <c r="U602" s="252"/>
      <c r="V602" s="252"/>
      <c r="W602" s="252"/>
      <c r="X602" s="252"/>
      <c r="Y602" s="252"/>
      <c r="Z602" s="252"/>
    </row>
    <row r="603" ht="15.75" customHeight="1">
      <c r="A603" s="252"/>
      <c r="B603" s="252"/>
      <c r="C603" s="252"/>
      <c r="D603" s="252"/>
      <c r="E603" s="259"/>
      <c r="F603" s="252"/>
      <c r="G603" s="252"/>
      <c r="H603" s="252"/>
      <c r="I603" s="252"/>
      <c r="J603" s="316"/>
      <c r="K603" s="316"/>
      <c r="L603" s="1317"/>
      <c r="M603" s="1132"/>
      <c r="N603" s="1132"/>
      <c r="O603" s="1132"/>
      <c r="P603" s="1132"/>
      <c r="Q603" s="1132"/>
      <c r="R603" s="1132"/>
      <c r="S603" s="1132"/>
      <c r="T603" s="252"/>
      <c r="U603" s="252"/>
      <c r="V603" s="252"/>
      <c r="W603" s="252"/>
      <c r="X603" s="252"/>
      <c r="Y603" s="252"/>
      <c r="Z603" s="252"/>
    </row>
    <row r="604" ht="15.75" customHeight="1">
      <c r="A604" s="252"/>
      <c r="B604" s="252"/>
      <c r="C604" s="252"/>
      <c r="D604" s="252"/>
      <c r="E604" s="259"/>
      <c r="F604" s="252"/>
      <c r="G604" s="252"/>
      <c r="H604" s="252"/>
      <c r="I604" s="252"/>
      <c r="J604" s="316"/>
      <c r="K604" s="316"/>
      <c r="L604" s="1317"/>
      <c r="M604" s="1132"/>
      <c r="N604" s="1132"/>
      <c r="O604" s="1132"/>
      <c r="P604" s="1132"/>
      <c r="Q604" s="1132"/>
      <c r="R604" s="1132"/>
      <c r="S604" s="1132"/>
      <c r="T604" s="252"/>
      <c r="U604" s="252"/>
      <c r="V604" s="252"/>
      <c r="W604" s="252"/>
      <c r="X604" s="252"/>
      <c r="Y604" s="252"/>
      <c r="Z604" s="252"/>
    </row>
    <row r="605" ht="15.75" customHeight="1">
      <c r="A605" s="252"/>
      <c r="B605" s="252"/>
      <c r="C605" s="252"/>
      <c r="D605" s="252"/>
      <c r="E605" s="259"/>
      <c r="F605" s="252"/>
      <c r="G605" s="252"/>
      <c r="H605" s="252"/>
      <c r="I605" s="252"/>
      <c r="J605" s="316"/>
      <c r="K605" s="316"/>
      <c r="L605" s="1317"/>
      <c r="M605" s="1132"/>
      <c r="N605" s="1132"/>
      <c r="O605" s="1132"/>
      <c r="P605" s="1132"/>
      <c r="Q605" s="1132"/>
      <c r="R605" s="1132"/>
      <c r="S605" s="1132"/>
      <c r="T605" s="252"/>
      <c r="U605" s="252"/>
      <c r="V605" s="252"/>
      <c r="W605" s="252"/>
      <c r="X605" s="252"/>
      <c r="Y605" s="252"/>
      <c r="Z605" s="252"/>
    </row>
    <row r="606" ht="15.75" customHeight="1">
      <c r="A606" s="252"/>
      <c r="B606" s="252"/>
      <c r="C606" s="252"/>
      <c r="D606" s="252"/>
      <c r="E606" s="259"/>
      <c r="F606" s="252"/>
      <c r="G606" s="252"/>
      <c r="H606" s="252"/>
      <c r="I606" s="252"/>
      <c r="J606" s="316"/>
      <c r="K606" s="316"/>
      <c r="L606" s="1317"/>
      <c r="M606" s="1132"/>
      <c r="N606" s="1132"/>
      <c r="O606" s="1132"/>
      <c r="P606" s="1132"/>
      <c r="Q606" s="1132"/>
      <c r="R606" s="1132"/>
      <c r="S606" s="1132"/>
      <c r="T606" s="252"/>
      <c r="U606" s="252"/>
      <c r="V606" s="252"/>
      <c r="W606" s="252"/>
      <c r="X606" s="252"/>
      <c r="Y606" s="252"/>
      <c r="Z606" s="252"/>
    </row>
    <row r="607" ht="15.75" customHeight="1">
      <c r="A607" s="252"/>
      <c r="B607" s="252"/>
      <c r="C607" s="252"/>
      <c r="D607" s="252"/>
      <c r="E607" s="259"/>
      <c r="F607" s="252"/>
      <c r="G607" s="252"/>
      <c r="H607" s="252"/>
      <c r="I607" s="252"/>
      <c r="J607" s="316"/>
      <c r="K607" s="316"/>
      <c r="L607" s="1317"/>
      <c r="M607" s="1132"/>
      <c r="N607" s="1132"/>
      <c r="O607" s="1132"/>
      <c r="P607" s="1132"/>
      <c r="Q607" s="1132"/>
      <c r="R607" s="1132"/>
      <c r="S607" s="1132"/>
      <c r="T607" s="252"/>
      <c r="U607" s="252"/>
      <c r="V607" s="252"/>
      <c r="W607" s="252"/>
      <c r="X607" s="252"/>
      <c r="Y607" s="252"/>
      <c r="Z607" s="252"/>
    </row>
    <row r="608" ht="15.75" customHeight="1">
      <c r="A608" s="252"/>
      <c r="B608" s="252"/>
      <c r="C608" s="252"/>
      <c r="D608" s="252"/>
      <c r="E608" s="259"/>
      <c r="F608" s="252"/>
      <c r="G608" s="252"/>
      <c r="H608" s="252"/>
      <c r="I608" s="252"/>
      <c r="J608" s="316"/>
      <c r="K608" s="316"/>
      <c r="L608" s="1317"/>
      <c r="M608" s="1132"/>
      <c r="N608" s="1132"/>
      <c r="O608" s="1132"/>
      <c r="P608" s="1132"/>
      <c r="Q608" s="1132"/>
      <c r="R608" s="1132"/>
      <c r="S608" s="1132"/>
      <c r="T608" s="252"/>
      <c r="U608" s="252"/>
      <c r="V608" s="252"/>
      <c r="W608" s="252"/>
      <c r="X608" s="252"/>
      <c r="Y608" s="252"/>
      <c r="Z608" s="252"/>
    </row>
    <row r="609" ht="15.75" customHeight="1">
      <c r="A609" s="252"/>
      <c r="B609" s="252"/>
      <c r="C609" s="252"/>
      <c r="D609" s="252"/>
      <c r="E609" s="259"/>
      <c r="F609" s="252"/>
      <c r="G609" s="252"/>
      <c r="H609" s="252"/>
      <c r="I609" s="252"/>
      <c r="J609" s="316"/>
      <c r="K609" s="316"/>
      <c r="L609" s="1317"/>
      <c r="M609" s="1132"/>
      <c r="N609" s="1132"/>
      <c r="O609" s="1132"/>
      <c r="P609" s="1132"/>
      <c r="Q609" s="1132"/>
      <c r="R609" s="1132"/>
      <c r="S609" s="1132"/>
      <c r="T609" s="252"/>
      <c r="U609" s="252"/>
      <c r="V609" s="252"/>
      <c r="W609" s="252"/>
      <c r="X609" s="252"/>
      <c r="Y609" s="252"/>
      <c r="Z609" s="252"/>
    </row>
    <row r="610" ht="15.75" customHeight="1">
      <c r="A610" s="252"/>
      <c r="B610" s="252"/>
      <c r="C610" s="252"/>
      <c r="D610" s="252"/>
      <c r="E610" s="259"/>
      <c r="F610" s="252"/>
      <c r="G610" s="252"/>
      <c r="H610" s="252"/>
      <c r="I610" s="252"/>
      <c r="J610" s="316"/>
      <c r="K610" s="316"/>
      <c r="L610" s="1317"/>
      <c r="M610" s="1132"/>
      <c r="N610" s="1132"/>
      <c r="O610" s="1132"/>
      <c r="P610" s="1132"/>
      <c r="Q610" s="1132"/>
      <c r="R610" s="1132"/>
      <c r="S610" s="1132"/>
      <c r="T610" s="252"/>
      <c r="U610" s="252"/>
      <c r="V610" s="252"/>
      <c r="W610" s="252"/>
      <c r="X610" s="252"/>
      <c r="Y610" s="252"/>
      <c r="Z610" s="252"/>
    </row>
    <row r="611" ht="15.75" customHeight="1">
      <c r="A611" s="252"/>
      <c r="B611" s="252"/>
      <c r="C611" s="252"/>
      <c r="D611" s="252"/>
      <c r="E611" s="259"/>
      <c r="F611" s="252"/>
      <c r="G611" s="252"/>
      <c r="H611" s="252"/>
      <c r="I611" s="252"/>
      <c r="J611" s="316"/>
      <c r="K611" s="316"/>
      <c r="L611" s="1317"/>
      <c r="M611" s="1132"/>
      <c r="N611" s="1132"/>
      <c r="O611" s="1132"/>
      <c r="P611" s="1132"/>
      <c r="Q611" s="1132"/>
      <c r="R611" s="1132"/>
      <c r="S611" s="1132"/>
      <c r="T611" s="252"/>
      <c r="U611" s="252"/>
      <c r="V611" s="252"/>
      <c r="W611" s="252"/>
      <c r="X611" s="252"/>
      <c r="Y611" s="252"/>
      <c r="Z611" s="252"/>
    </row>
    <row r="612" ht="15.75" customHeight="1">
      <c r="A612" s="252"/>
      <c r="B612" s="252"/>
      <c r="C612" s="252"/>
      <c r="D612" s="252"/>
      <c r="E612" s="259"/>
      <c r="F612" s="252"/>
      <c r="G612" s="252"/>
      <c r="H612" s="252"/>
      <c r="I612" s="252"/>
      <c r="J612" s="316"/>
      <c r="K612" s="316"/>
      <c r="L612" s="1317"/>
      <c r="M612" s="1132"/>
      <c r="N612" s="1132"/>
      <c r="O612" s="1132"/>
      <c r="P612" s="1132"/>
      <c r="Q612" s="1132"/>
      <c r="R612" s="1132"/>
      <c r="S612" s="1132"/>
      <c r="T612" s="252"/>
      <c r="U612" s="252"/>
      <c r="V612" s="252"/>
      <c r="W612" s="252"/>
      <c r="X612" s="252"/>
      <c r="Y612" s="252"/>
      <c r="Z612" s="252"/>
    </row>
    <row r="613" ht="15.75" customHeight="1">
      <c r="A613" s="252"/>
      <c r="B613" s="252"/>
      <c r="C613" s="252"/>
      <c r="D613" s="252"/>
      <c r="E613" s="259"/>
      <c r="F613" s="252"/>
      <c r="G613" s="252"/>
      <c r="H613" s="252"/>
      <c r="I613" s="252"/>
      <c r="J613" s="316"/>
      <c r="K613" s="316"/>
      <c r="L613" s="1317"/>
      <c r="M613" s="1132"/>
      <c r="N613" s="1132"/>
      <c r="O613" s="1132"/>
      <c r="P613" s="1132"/>
      <c r="Q613" s="1132"/>
      <c r="R613" s="1132"/>
      <c r="S613" s="1132"/>
      <c r="T613" s="252"/>
      <c r="U613" s="252"/>
      <c r="V613" s="252"/>
      <c r="W613" s="252"/>
      <c r="X613" s="252"/>
      <c r="Y613" s="252"/>
      <c r="Z613" s="252"/>
    </row>
    <row r="614" ht="15.75" customHeight="1">
      <c r="A614" s="252"/>
      <c r="B614" s="252"/>
      <c r="C614" s="252"/>
      <c r="D614" s="252"/>
      <c r="E614" s="259"/>
      <c r="F614" s="252"/>
      <c r="G614" s="252"/>
      <c r="H614" s="252"/>
      <c r="I614" s="252"/>
      <c r="J614" s="316"/>
      <c r="K614" s="316"/>
      <c r="L614" s="1317"/>
      <c r="M614" s="1132"/>
      <c r="N614" s="1132"/>
      <c r="O614" s="1132"/>
      <c r="P614" s="1132"/>
      <c r="Q614" s="1132"/>
      <c r="R614" s="1132"/>
      <c r="S614" s="1132"/>
      <c r="T614" s="252"/>
      <c r="U614" s="252"/>
      <c r="V614" s="252"/>
      <c r="W614" s="252"/>
      <c r="X614" s="252"/>
      <c r="Y614" s="252"/>
      <c r="Z614" s="252"/>
    </row>
    <row r="615" ht="15.75" customHeight="1">
      <c r="A615" s="252"/>
      <c r="B615" s="252"/>
      <c r="C615" s="252"/>
      <c r="D615" s="252"/>
      <c r="E615" s="259"/>
      <c r="F615" s="252"/>
      <c r="G615" s="252"/>
      <c r="H615" s="252"/>
      <c r="I615" s="252"/>
      <c r="J615" s="316"/>
      <c r="K615" s="316"/>
      <c r="L615" s="1317"/>
      <c r="M615" s="1132"/>
      <c r="N615" s="1132"/>
      <c r="O615" s="1132"/>
      <c r="P615" s="1132"/>
      <c r="Q615" s="1132"/>
      <c r="R615" s="1132"/>
      <c r="S615" s="1132"/>
      <c r="T615" s="252"/>
      <c r="U615" s="252"/>
      <c r="V615" s="252"/>
      <c r="W615" s="252"/>
      <c r="X615" s="252"/>
      <c r="Y615" s="252"/>
      <c r="Z615" s="252"/>
    </row>
    <row r="616" ht="15.75" customHeight="1">
      <c r="A616" s="252"/>
      <c r="B616" s="252"/>
      <c r="C616" s="252"/>
      <c r="D616" s="252"/>
      <c r="E616" s="259"/>
      <c r="F616" s="252"/>
      <c r="G616" s="252"/>
      <c r="H616" s="252"/>
      <c r="I616" s="252"/>
      <c r="J616" s="316"/>
      <c r="K616" s="316"/>
      <c r="L616" s="1317"/>
      <c r="M616" s="1132"/>
      <c r="N616" s="1132"/>
      <c r="O616" s="1132"/>
      <c r="P616" s="1132"/>
      <c r="Q616" s="1132"/>
      <c r="R616" s="1132"/>
      <c r="S616" s="1132"/>
      <c r="T616" s="252"/>
      <c r="U616" s="252"/>
      <c r="V616" s="252"/>
      <c r="W616" s="252"/>
      <c r="X616" s="252"/>
      <c r="Y616" s="252"/>
      <c r="Z616" s="252"/>
    </row>
    <row r="617" ht="15.75" customHeight="1">
      <c r="A617" s="252"/>
      <c r="B617" s="252"/>
      <c r="C617" s="252"/>
      <c r="D617" s="252"/>
      <c r="E617" s="259"/>
      <c r="F617" s="252"/>
      <c r="G617" s="252"/>
      <c r="H617" s="252"/>
      <c r="I617" s="252"/>
      <c r="J617" s="316"/>
      <c r="K617" s="316"/>
      <c r="L617" s="1317"/>
      <c r="M617" s="1132"/>
      <c r="N617" s="1132"/>
      <c r="O617" s="1132"/>
      <c r="P617" s="1132"/>
      <c r="Q617" s="1132"/>
      <c r="R617" s="1132"/>
      <c r="S617" s="1132"/>
      <c r="T617" s="252"/>
      <c r="U617" s="252"/>
      <c r="V617" s="252"/>
      <c r="W617" s="252"/>
      <c r="X617" s="252"/>
      <c r="Y617" s="252"/>
      <c r="Z617" s="252"/>
    </row>
    <row r="618" ht="15.75" customHeight="1">
      <c r="A618" s="252"/>
      <c r="B618" s="252"/>
      <c r="C618" s="252"/>
      <c r="D618" s="252"/>
      <c r="E618" s="259"/>
      <c r="F618" s="252"/>
      <c r="G618" s="252"/>
      <c r="H618" s="252"/>
      <c r="I618" s="252"/>
      <c r="J618" s="316"/>
      <c r="K618" s="316"/>
      <c r="L618" s="1317"/>
      <c r="M618" s="1132"/>
      <c r="N618" s="1132"/>
      <c r="O618" s="1132"/>
      <c r="P618" s="1132"/>
      <c r="Q618" s="1132"/>
      <c r="R618" s="1132"/>
      <c r="S618" s="1132"/>
      <c r="T618" s="252"/>
      <c r="U618" s="252"/>
      <c r="V618" s="252"/>
      <c r="W618" s="252"/>
      <c r="X618" s="252"/>
      <c r="Y618" s="252"/>
      <c r="Z618" s="252"/>
    </row>
    <row r="619" ht="15.75" customHeight="1">
      <c r="A619" s="252"/>
      <c r="B619" s="252"/>
      <c r="C619" s="252"/>
      <c r="D619" s="252"/>
      <c r="E619" s="259"/>
      <c r="F619" s="252"/>
      <c r="G619" s="252"/>
      <c r="H619" s="252"/>
      <c r="I619" s="252"/>
      <c r="J619" s="316"/>
      <c r="K619" s="316"/>
      <c r="L619" s="1317"/>
      <c r="M619" s="1132"/>
      <c r="N619" s="1132"/>
      <c r="O619" s="1132"/>
      <c r="P619" s="1132"/>
      <c r="Q619" s="1132"/>
      <c r="R619" s="1132"/>
      <c r="S619" s="1132"/>
      <c r="T619" s="252"/>
      <c r="U619" s="252"/>
      <c r="V619" s="252"/>
      <c r="W619" s="252"/>
      <c r="X619" s="252"/>
      <c r="Y619" s="252"/>
      <c r="Z619" s="252"/>
    </row>
    <row r="620" ht="15.75" customHeight="1">
      <c r="A620" s="252"/>
      <c r="B620" s="252"/>
      <c r="C620" s="252"/>
      <c r="D620" s="252"/>
      <c r="E620" s="259"/>
      <c r="F620" s="252"/>
      <c r="G620" s="252"/>
      <c r="H620" s="252"/>
      <c r="I620" s="252"/>
      <c r="J620" s="316"/>
      <c r="K620" s="316"/>
      <c r="L620" s="1317"/>
      <c r="M620" s="1132"/>
      <c r="N620" s="1132"/>
      <c r="O620" s="1132"/>
      <c r="P620" s="1132"/>
      <c r="Q620" s="1132"/>
      <c r="R620" s="1132"/>
      <c r="S620" s="1132"/>
      <c r="T620" s="252"/>
      <c r="U620" s="252"/>
      <c r="V620" s="252"/>
      <c r="W620" s="252"/>
      <c r="X620" s="252"/>
      <c r="Y620" s="252"/>
      <c r="Z620" s="252"/>
    </row>
    <row r="621" ht="15.75" customHeight="1">
      <c r="A621" s="252"/>
      <c r="B621" s="252"/>
      <c r="C621" s="252"/>
      <c r="D621" s="252"/>
      <c r="E621" s="259"/>
      <c r="F621" s="252"/>
      <c r="G621" s="252"/>
      <c r="H621" s="252"/>
      <c r="I621" s="252"/>
      <c r="J621" s="316"/>
      <c r="K621" s="316"/>
      <c r="L621" s="1317"/>
      <c r="M621" s="1132"/>
      <c r="N621" s="1132"/>
      <c r="O621" s="1132"/>
      <c r="P621" s="1132"/>
      <c r="Q621" s="1132"/>
      <c r="R621" s="1132"/>
      <c r="S621" s="1132"/>
      <c r="T621" s="252"/>
      <c r="U621" s="252"/>
      <c r="V621" s="252"/>
      <c r="W621" s="252"/>
      <c r="X621" s="252"/>
      <c r="Y621" s="252"/>
      <c r="Z621" s="252"/>
    </row>
    <row r="622" ht="15.75" customHeight="1">
      <c r="A622" s="252"/>
      <c r="B622" s="252"/>
      <c r="C622" s="252"/>
      <c r="D622" s="252"/>
      <c r="E622" s="259"/>
      <c r="F622" s="252"/>
      <c r="G622" s="252"/>
      <c r="H622" s="252"/>
      <c r="I622" s="252"/>
      <c r="J622" s="316"/>
      <c r="K622" s="316"/>
      <c r="L622" s="1317"/>
      <c r="M622" s="1132"/>
      <c r="N622" s="1132"/>
      <c r="O622" s="1132"/>
      <c r="P622" s="1132"/>
      <c r="Q622" s="1132"/>
      <c r="R622" s="1132"/>
      <c r="S622" s="1132"/>
      <c r="T622" s="252"/>
      <c r="U622" s="252"/>
      <c r="V622" s="252"/>
      <c r="W622" s="252"/>
      <c r="X622" s="252"/>
      <c r="Y622" s="252"/>
      <c r="Z622" s="252"/>
    </row>
    <row r="623" ht="15.75" customHeight="1">
      <c r="A623" s="252"/>
      <c r="B623" s="252"/>
      <c r="C623" s="252"/>
      <c r="D623" s="252"/>
      <c r="E623" s="259"/>
      <c r="F623" s="252"/>
      <c r="G623" s="252"/>
      <c r="H623" s="252"/>
      <c r="I623" s="252"/>
      <c r="J623" s="316"/>
      <c r="K623" s="316"/>
      <c r="L623" s="1317"/>
      <c r="M623" s="1132"/>
      <c r="N623" s="1132"/>
      <c r="O623" s="1132"/>
      <c r="P623" s="1132"/>
      <c r="Q623" s="1132"/>
      <c r="R623" s="1132"/>
      <c r="S623" s="1132"/>
      <c r="T623" s="252"/>
      <c r="U623" s="252"/>
      <c r="V623" s="252"/>
      <c r="W623" s="252"/>
      <c r="X623" s="252"/>
      <c r="Y623" s="252"/>
      <c r="Z623" s="252"/>
    </row>
    <row r="624" ht="15.75" customHeight="1">
      <c r="A624" s="252"/>
      <c r="B624" s="252"/>
      <c r="C624" s="252"/>
      <c r="D624" s="252"/>
      <c r="E624" s="259"/>
      <c r="F624" s="252"/>
      <c r="G624" s="252"/>
      <c r="H624" s="252"/>
      <c r="I624" s="252"/>
      <c r="J624" s="316"/>
      <c r="K624" s="316"/>
      <c r="L624" s="1317"/>
      <c r="M624" s="1132"/>
      <c r="N624" s="1132"/>
      <c r="O624" s="1132"/>
      <c r="P624" s="1132"/>
      <c r="Q624" s="1132"/>
      <c r="R624" s="1132"/>
      <c r="S624" s="1132"/>
      <c r="T624" s="252"/>
      <c r="U624" s="252"/>
      <c r="V624" s="252"/>
      <c r="W624" s="252"/>
      <c r="X624" s="252"/>
      <c r="Y624" s="252"/>
      <c r="Z624" s="252"/>
    </row>
    <row r="625" ht="15.75" customHeight="1">
      <c r="A625" s="252"/>
      <c r="B625" s="252"/>
      <c r="C625" s="252"/>
      <c r="D625" s="252"/>
      <c r="E625" s="259"/>
      <c r="F625" s="252"/>
      <c r="G625" s="252"/>
      <c r="H625" s="252"/>
      <c r="I625" s="252"/>
      <c r="J625" s="316"/>
      <c r="K625" s="316"/>
      <c r="L625" s="1317"/>
      <c r="M625" s="1132"/>
      <c r="N625" s="1132"/>
      <c r="O625" s="1132"/>
      <c r="P625" s="1132"/>
      <c r="Q625" s="1132"/>
      <c r="R625" s="1132"/>
      <c r="S625" s="1132"/>
      <c r="T625" s="252"/>
      <c r="U625" s="252"/>
      <c r="V625" s="252"/>
      <c r="W625" s="252"/>
      <c r="X625" s="252"/>
      <c r="Y625" s="252"/>
      <c r="Z625" s="252"/>
    </row>
    <row r="626" ht="15.75" customHeight="1">
      <c r="A626" s="252"/>
      <c r="B626" s="252"/>
      <c r="C626" s="252"/>
      <c r="D626" s="252"/>
      <c r="E626" s="259"/>
      <c r="F626" s="252"/>
      <c r="G626" s="252"/>
      <c r="H626" s="252"/>
      <c r="I626" s="252"/>
      <c r="J626" s="316"/>
      <c r="K626" s="316"/>
      <c r="L626" s="1317"/>
      <c r="M626" s="1132"/>
      <c r="N626" s="1132"/>
      <c r="O626" s="1132"/>
      <c r="P626" s="1132"/>
      <c r="Q626" s="1132"/>
      <c r="R626" s="1132"/>
      <c r="S626" s="1132"/>
      <c r="T626" s="252"/>
      <c r="U626" s="252"/>
      <c r="V626" s="252"/>
      <c r="W626" s="252"/>
      <c r="X626" s="252"/>
      <c r="Y626" s="252"/>
      <c r="Z626" s="252"/>
    </row>
    <row r="627" ht="15.75" customHeight="1">
      <c r="A627" s="252"/>
      <c r="B627" s="252"/>
      <c r="C627" s="252"/>
      <c r="D627" s="252"/>
      <c r="E627" s="259"/>
      <c r="F627" s="252"/>
      <c r="G627" s="252"/>
      <c r="H627" s="252"/>
      <c r="I627" s="252"/>
      <c r="J627" s="316"/>
      <c r="K627" s="316"/>
      <c r="L627" s="1317"/>
      <c r="M627" s="1132"/>
      <c r="N627" s="1132"/>
      <c r="O627" s="1132"/>
      <c r="P627" s="1132"/>
      <c r="Q627" s="1132"/>
      <c r="R627" s="1132"/>
      <c r="S627" s="1132"/>
      <c r="T627" s="252"/>
      <c r="U627" s="252"/>
      <c r="V627" s="252"/>
      <c r="W627" s="252"/>
      <c r="X627" s="252"/>
      <c r="Y627" s="252"/>
      <c r="Z627" s="252"/>
    </row>
    <row r="628" ht="15.75" customHeight="1">
      <c r="A628" s="252"/>
      <c r="B628" s="252"/>
      <c r="C628" s="252"/>
      <c r="D628" s="252"/>
      <c r="E628" s="259"/>
      <c r="F628" s="252"/>
      <c r="G628" s="252"/>
      <c r="H628" s="252"/>
      <c r="I628" s="252"/>
      <c r="J628" s="316"/>
      <c r="K628" s="316"/>
      <c r="L628" s="1317"/>
      <c r="M628" s="1132"/>
      <c r="N628" s="1132"/>
      <c r="O628" s="1132"/>
      <c r="P628" s="1132"/>
      <c r="Q628" s="1132"/>
      <c r="R628" s="1132"/>
      <c r="S628" s="1132"/>
      <c r="T628" s="252"/>
      <c r="U628" s="252"/>
      <c r="V628" s="252"/>
      <c r="W628" s="252"/>
      <c r="X628" s="252"/>
      <c r="Y628" s="252"/>
      <c r="Z628" s="252"/>
    </row>
    <row r="629" ht="15.75" customHeight="1">
      <c r="A629" s="252"/>
      <c r="B629" s="252"/>
      <c r="C629" s="252"/>
      <c r="D629" s="252"/>
      <c r="E629" s="259"/>
      <c r="F629" s="252"/>
      <c r="G629" s="252"/>
      <c r="H629" s="252"/>
      <c r="I629" s="252"/>
      <c r="J629" s="316"/>
      <c r="K629" s="316"/>
      <c r="L629" s="1317"/>
      <c r="M629" s="1132"/>
      <c r="N629" s="1132"/>
      <c r="O629" s="1132"/>
      <c r="P629" s="1132"/>
      <c r="Q629" s="1132"/>
      <c r="R629" s="1132"/>
      <c r="S629" s="1132"/>
      <c r="T629" s="252"/>
      <c r="U629" s="252"/>
      <c r="V629" s="252"/>
      <c r="W629" s="252"/>
      <c r="X629" s="252"/>
      <c r="Y629" s="252"/>
      <c r="Z629" s="252"/>
    </row>
    <row r="630" ht="15.75" customHeight="1">
      <c r="A630" s="252"/>
      <c r="B630" s="252"/>
      <c r="C630" s="252"/>
      <c r="D630" s="252"/>
      <c r="E630" s="259"/>
      <c r="F630" s="252"/>
      <c r="G630" s="252"/>
      <c r="H630" s="252"/>
      <c r="I630" s="252"/>
      <c r="J630" s="316"/>
      <c r="K630" s="316"/>
      <c r="L630" s="1317"/>
      <c r="M630" s="1132"/>
      <c r="N630" s="1132"/>
      <c r="O630" s="1132"/>
      <c r="P630" s="1132"/>
      <c r="Q630" s="1132"/>
      <c r="R630" s="1132"/>
      <c r="S630" s="1132"/>
      <c r="T630" s="252"/>
      <c r="U630" s="252"/>
      <c r="V630" s="252"/>
      <c r="W630" s="252"/>
      <c r="X630" s="252"/>
      <c r="Y630" s="252"/>
      <c r="Z630" s="252"/>
    </row>
    <row r="631" ht="15.75" customHeight="1">
      <c r="A631" s="252"/>
      <c r="B631" s="252"/>
      <c r="C631" s="252"/>
      <c r="D631" s="252"/>
      <c r="E631" s="259"/>
      <c r="F631" s="252"/>
      <c r="G631" s="252"/>
      <c r="H631" s="252"/>
      <c r="I631" s="252"/>
      <c r="J631" s="316"/>
      <c r="K631" s="316"/>
      <c r="L631" s="1317"/>
      <c r="M631" s="1132"/>
      <c r="N631" s="1132"/>
      <c r="O631" s="1132"/>
      <c r="P631" s="1132"/>
      <c r="Q631" s="1132"/>
      <c r="R631" s="1132"/>
      <c r="S631" s="1132"/>
      <c r="T631" s="252"/>
      <c r="U631" s="252"/>
      <c r="V631" s="252"/>
      <c r="W631" s="252"/>
      <c r="X631" s="252"/>
      <c r="Y631" s="252"/>
      <c r="Z631" s="252"/>
    </row>
    <row r="632" ht="15.75" customHeight="1">
      <c r="A632" s="252"/>
      <c r="B632" s="252"/>
      <c r="C632" s="252"/>
      <c r="D632" s="252"/>
      <c r="E632" s="259"/>
      <c r="F632" s="252"/>
      <c r="G632" s="252"/>
      <c r="H632" s="252"/>
      <c r="I632" s="252"/>
      <c r="J632" s="316"/>
      <c r="K632" s="316"/>
      <c r="L632" s="1317"/>
      <c r="M632" s="1132"/>
      <c r="N632" s="1132"/>
      <c r="O632" s="1132"/>
      <c r="P632" s="1132"/>
      <c r="Q632" s="1132"/>
      <c r="R632" s="1132"/>
      <c r="S632" s="1132"/>
      <c r="T632" s="252"/>
      <c r="U632" s="252"/>
      <c r="V632" s="252"/>
      <c r="W632" s="252"/>
      <c r="X632" s="252"/>
      <c r="Y632" s="252"/>
      <c r="Z632" s="252"/>
    </row>
    <row r="633" ht="15.75" customHeight="1">
      <c r="A633" s="252"/>
      <c r="B633" s="252"/>
      <c r="C633" s="252"/>
      <c r="D633" s="252"/>
      <c r="E633" s="259"/>
      <c r="F633" s="252"/>
      <c r="G633" s="252"/>
      <c r="H633" s="252"/>
      <c r="I633" s="252"/>
      <c r="J633" s="316"/>
      <c r="K633" s="316"/>
      <c r="L633" s="1317"/>
      <c r="M633" s="1132"/>
      <c r="N633" s="1132"/>
      <c r="O633" s="1132"/>
      <c r="P633" s="1132"/>
      <c r="Q633" s="1132"/>
      <c r="R633" s="1132"/>
      <c r="S633" s="1132"/>
      <c r="T633" s="252"/>
      <c r="U633" s="252"/>
      <c r="V633" s="252"/>
      <c r="W633" s="252"/>
      <c r="X633" s="252"/>
      <c r="Y633" s="252"/>
      <c r="Z633" s="252"/>
    </row>
    <row r="634" ht="15.75" customHeight="1">
      <c r="A634" s="252"/>
      <c r="B634" s="252"/>
      <c r="C634" s="252"/>
      <c r="D634" s="252"/>
      <c r="E634" s="259"/>
      <c r="F634" s="252"/>
      <c r="G634" s="252"/>
      <c r="H634" s="252"/>
      <c r="I634" s="252"/>
      <c r="J634" s="316"/>
      <c r="K634" s="316"/>
      <c r="L634" s="1317"/>
      <c r="M634" s="1132"/>
      <c r="N634" s="1132"/>
      <c r="O634" s="1132"/>
      <c r="P634" s="1132"/>
      <c r="Q634" s="1132"/>
      <c r="R634" s="1132"/>
      <c r="S634" s="1132"/>
      <c r="T634" s="252"/>
      <c r="U634" s="252"/>
      <c r="V634" s="252"/>
      <c r="W634" s="252"/>
      <c r="X634" s="252"/>
      <c r="Y634" s="252"/>
      <c r="Z634" s="252"/>
    </row>
    <row r="635" ht="15.75" customHeight="1">
      <c r="A635" s="252"/>
      <c r="B635" s="252"/>
      <c r="C635" s="252"/>
      <c r="D635" s="252"/>
      <c r="E635" s="259"/>
      <c r="F635" s="252"/>
      <c r="G635" s="252"/>
      <c r="H635" s="252"/>
      <c r="I635" s="252"/>
      <c r="J635" s="316"/>
      <c r="K635" s="316"/>
      <c r="L635" s="1317"/>
      <c r="M635" s="1132"/>
      <c r="N635" s="1132"/>
      <c r="O635" s="1132"/>
      <c r="P635" s="1132"/>
      <c r="Q635" s="1132"/>
      <c r="R635" s="1132"/>
      <c r="S635" s="1132"/>
      <c r="T635" s="252"/>
      <c r="U635" s="252"/>
      <c r="V635" s="252"/>
      <c r="W635" s="252"/>
      <c r="X635" s="252"/>
      <c r="Y635" s="252"/>
      <c r="Z635" s="252"/>
    </row>
    <row r="636" ht="15.75" customHeight="1">
      <c r="A636" s="252"/>
      <c r="B636" s="252"/>
      <c r="C636" s="252"/>
      <c r="D636" s="252"/>
      <c r="E636" s="259"/>
      <c r="F636" s="252"/>
      <c r="G636" s="252"/>
      <c r="H636" s="252"/>
      <c r="I636" s="252"/>
      <c r="J636" s="316"/>
      <c r="K636" s="316"/>
      <c r="L636" s="1317"/>
      <c r="M636" s="1132"/>
      <c r="N636" s="1132"/>
      <c r="O636" s="1132"/>
      <c r="P636" s="1132"/>
      <c r="Q636" s="1132"/>
      <c r="R636" s="1132"/>
      <c r="S636" s="1132"/>
      <c r="T636" s="252"/>
      <c r="U636" s="252"/>
      <c r="V636" s="252"/>
      <c r="W636" s="252"/>
      <c r="X636" s="252"/>
      <c r="Y636" s="252"/>
      <c r="Z636" s="252"/>
    </row>
    <row r="637" ht="15.75" customHeight="1">
      <c r="A637" s="252"/>
      <c r="B637" s="252"/>
      <c r="C637" s="252"/>
      <c r="D637" s="252"/>
      <c r="E637" s="259"/>
      <c r="F637" s="252"/>
      <c r="G637" s="252"/>
      <c r="H637" s="252"/>
      <c r="I637" s="252"/>
      <c r="J637" s="316"/>
      <c r="K637" s="316"/>
      <c r="L637" s="1317"/>
      <c r="M637" s="1132"/>
      <c r="N637" s="1132"/>
      <c r="O637" s="1132"/>
      <c r="P637" s="1132"/>
      <c r="Q637" s="1132"/>
      <c r="R637" s="1132"/>
      <c r="S637" s="1132"/>
      <c r="T637" s="252"/>
      <c r="U637" s="252"/>
      <c r="V637" s="252"/>
      <c r="W637" s="252"/>
      <c r="X637" s="252"/>
      <c r="Y637" s="252"/>
      <c r="Z637" s="252"/>
    </row>
    <row r="638" ht="15.75" customHeight="1">
      <c r="A638" s="252"/>
      <c r="B638" s="252"/>
      <c r="C638" s="252"/>
      <c r="D638" s="252"/>
      <c r="E638" s="259"/>
      <c r="F638" s="252"/>
      <c r="G638" s="252"/>
      <c r="H638" s="252"/>
      <c r="I638" s="252"/>
      <c r="J638" s="316"/>
      <c r="K638" s="316"/>
      <c r="L638" s="1317"/>
      <c r="M638" s="1132"/>
      <c r="N638" s="1132"/>
      <c r="O638" s="1132"/>
      <c r="P638" s="1132"/>
      <c r="Q638" s="1132"/>
      <c r="R638" s="1132"/>
      <c r="S638" s="1132"/>
      <c r="T638" s="252"/>
      <c r="U638" s="252"/>
      <c r="V638" s="252"/>
      <c r="W638" s="252"/>
      <c r="X638" s="252"/>
      <c r="Y638" s="252"/>
      <c r="Z638" s="252"/>
    </row>
    <row r="639" ht="15.75" customHeight="1">
      <c r="A639" s="252"/>
      <c r="B639" s="252"/>
      <c r="C639" s="252"/>
      <c r="D639" s="252"/>
      <c r="E639" s="259"/>
      <c r="F639" s="252"/>
      <c r="G639" s="252"/>
      <c r="H639" s="252"/>
      <c r="I639" s="252"/>
      <c r="J639" s="316"/>
      <c r="K639" s="316"/>
      <c r="L639" s="1317"/>
      <c r="M639" s="1132"/>
      <c r="N639" s="1132"/>
      <c r="O639" s="1132"/>
      <c r="P639" s="1132"/>
      <c r="Q639" s="1132"/>
      <c r="R639" s="1132"/>
      <c r="S639" s="1132"/>
      <c r="T639" s="252"/>
      <c r="U639" s="252"/>
      <c r="V639" s="252"/>
      <c r="W639" s="252"/>
      <c r="X639" s="252"/>
      <c r="Y639" s="252"/>
      <c r="Z639" s="252"/>
    </row>
    <row r="640" ht="15.75" customHeight="1">
      <c r="A640" s="252"/>
      <c r="B640" s="252"/>
      <c r="C640" s="252"/>
      <c r="D640" s="252"/>
      <c r="E640" s="259"/>
      <c r="F640" s="252"/>
      <c r="G640" s="252"/>
      <c r="H640" s="252"/>
      <c r="I640" s="252"/>
      <c r="J640" s="316"/>
      <c r="K640" s="316"/>
      <c r="L640" s="1317"/>
      <c r="M640" s="1132"/>
      <c r="N640" s="1132"/>
      <c r="O640" s="1132"/>
      <c r="P640" s="1132"/>
      <c r="Q640" s="1132"/>
      <c r="R640" s="1132"/>
      <c r="S640" s="1132"/>
      <c r="T640" s="252"/>
      <c r="U640" s="252"/>
      <c r="V640" s="252"/>
      <c r="W640" s="252"/>
      <c r="X640" s="252"/>
      <c r="Y640" s="252"/>
      <c r="Z640" s="252"/>
    </row>
    <row r="641" ht="15.75" customHeight="1">
      <c r="A641" s="252"/>
      <c r="B641" s="252"/>
      <c r="C641" s="252"/>
      <c r="D641" s="252"/>
      <c r="E641" s="259"/>
      <c r="F641" s="252"/>
      <c r="G641" s="252"/>
      <c r="H641" s="252"/>
      <c r="I641" s="252"/>
      <c r="J641" s="316"/>
      <c r="K641" s="316"/>
      <c r="L641" s="1317"/>
      <c r="M641" s="1132"/>
      <c r="N641" s="1132"/>
      <c r="O641" s="1132"/>
      <c r="P641" s="1132"/>
      <c r="Q641" s="1132"/>
      <c r="R641" s="1132"/>
      <c r="S641" s="1132"/>
      <c r="T641" s="252"/>
      <c r="U641" s="252"/>
      <c r="V641" s="252"/>
      <c r="W641" s="252"/>
      <c r="X641" s="252"/>
      <c r="Y641" s="252"/>
      <c r="Z641" s="252"/>
    </row>
    <row r="642" ht="15.75" customHeight="1">
      <c r="A642" s="252"/>
      <c r="B642" s="252"/>
      <c r="C642" s="252"/>
      <c r="D642" s="252"/>
      <c r="E642" s="259"/>
      <c r="F642" s="252"/>
      <c r="G642" s="252"/>
      <c r="H642" s="252"/>
      <c r="I642" s="252"/>
      <c r="J642" s="316"/>
      <c r="K642" s="316"/>
      <c r="L642" s="1317"/>
      <c r="M642" s="1132"/>
      <c r="N642" s="1132"/>
      <c r="O642" s="1132"/>
      <c r="P642" s="1132"/>
      <c r="Q642" s="1132"/>
      <c r="R642" s="1132"/>
      <c r="S642" s="1132"/>
      <c r="T642" s="252"/>
      <c r="U642" s="252"/>
      <c r="V642" s="252"/>
      <c r="W642" s="252"/>
      <c r="X642" s="252"/>
      <c r="Y642" s="252"/>
      <c r="Z642" s="252"/>
    </row>
    <row r="643" ht="15.75" customHeight="1">
      <c r="A643" s="252"/>
      <c r="B643" s="252"/>
      <c r="C643" s="252"/>
      <c r="D643" s="252"/>
      <c r="E643" s="259"/>
      <c r="F643" s="252"/>
      <c r="G643" s="252"/>
      <c r="H643" s="252"/>
      <c r="I643" s="252"/>
      <c r="J643" s="316"/>
      <c r="K643" s="316"/>
      <c r="L643" s="1317"/>
      <c r="M643" s="1132"/>
      <c r="N643" s="1132"/>
      <c r="O643" s="1132"/>
      <c r="P643" s="1132"/>
      <c r="Q643" s="1132"/>
      <c r="R643" s="1132"/>
      <c r="S643" s="1132"/>
      <c r="T643" s="252"/>
      <c r="U643" s="252"/>
      <c r="V643" s="252"/>
      <c r="W643" s="252"/>
      <c r="X643" s="252"/>
      <c r="Y643" s="252"/>
      <c r="Z643" s="252"/>
    </row>
    <row r="644" ht="15.75" customHeight="1">
      <c r="A644" s="252"/>
      <c r="B644" s="252"/>
      <c r="C644" s="252"/>
      <c r="D644" s="252"/>
      <c r="E644" s="259"/>
      <c r="F644" s="252"/>
      <c r="G644" s="252"/>
      <c r="H644" s="252"/>
      <c r="I644" s="252"/>
      <c r="J644" s="316"/>
      <c r="K644" s="316"/>
      <c r="L644" s="1317"/>
      <c r="M644" s="1132"/>
      <c r="N644" s="1132"/>
      <c r="O644" s="1132"/>
      <c r="P644" s="1132"/>
      <c r="Q644" s="1132"/>
      <c r="R644" s="1132"/>
      <c r="S644" s="1132"/>
      <c r="T644" s="252"/>
      <c r="U644" s="252"/>
      <c r="V644" s="252"/>
      <c r="W644" s="252"/>
      <c r="X644" s="252"/>
      <c r="Y644" s="252"/>
      <c r="Z644" s="252"/>
    </row>
    <row r="645" ht="15.75" customHeight="1">
      <c r="A645" s="252"/>
      <c r="B645" s="252"/>
      <c r="C645" s="252"/>
      <c r="D645" s="252"/>
      <c r="E645" s="259"/>
      <c r="F645" s="252"/>
      <c r="G645" s="252"/>
      <c r="H645" s="252"/>
      <c r="I645" s="252"/>
      <c r="J645" s="316"/>
      <c r="K645" s="316"/>
      <c r="L645" s="1317"/>
      <c r="M645" s="1132"/>
      <c r="N645" s="1132"/>
      <c r="O645" s="1132"/>
      <c r="P645" s="1132"/>
      <c r="Q645" s="1132"/>
      <c r="R645" s="1132"/>
      <c r="S645" s="1132"/>
      <c r="T645" s="252"/>
      <c r="U645" s="252"/>
      <c r="V645" s="252"/>
      <c r="W645" s="252"/>
      <c r="X645" s="252"/>
      <c r="Y645" s="252"/>
      <c r="Z645" s="252"/>
    </row>
    <row r="646" ht="15.75" customHeight="1">
      <c r="A646" s="252"/>
      <c r="B646" s="252"/>
      <c r="C646" s="252"/>
      <c r="D646" s="252"/>
      <c r="E646" s="259"/>
      <c r="F646" s="252"/>
      <c r="G646" s="252"/>
      <c r="H646" s="252"/>
      <c r="I646" s="252"/>
      <c r="J646" s="316"/>
      <c r="K646" s="316"/>
      <c r="L646" s="1317"/>
      <c r="M646" s="1132"/>
      <c r="N646" s="1132"/>
      <c r="O646" s="1132"/>
      <c r="P646" s="1132"/>
      <c r="Q646" s="1132"/>
      <c r="R646" s="1132"/>
      <c r="S646" s="1132"/>
      <c r="T646" s="252"/>
      <c r="U646" s="252"/>
      <c r="V646" s="252"/>
      <c r="W646" s="252"/>
      <c r="X646" s="252"/>
      <c r="Y646" s="252"/>
      <c r="Z646" s="252"/>
    </row>
    <row r="647" ht="15.75" customHeight="1">
      <c r="A647" s="252"/>
      <c r="B647" s="252"/>
      <c r="C647" s="252"/>
      <c r="D647" s="252"/>
      <c r="E647" s="259"/>
      <c r="F647" s="252"/>
      <c r="G647" s="252"/>
      <c r="H647" s="252"/>
      <c r="I647" s="252"/>
      <c r="J647" s="316"/>
      <c r="K647" s="316"/>
      <c r="L647" s="1317"/>
      <c r="M647" s="1132"/>
      <c r="N647" s="1132"/>
      <c r="O647" s="1132"/>
      <c r="P647" s="1132"/>
      <c r="Q647" s="1132"/>
      <c r="R647" s="1132"/>
      <c r="S647" s="1132"/>
      <c r="T647" s="252"/>
      <c r="U647" s="252"/>
      <c r="V647" s="252"/>
      <c r="W647" s="252"/>
      <c r="X647" s="252"/>
      <c r="Y647" s="252"/>
      <c r="Z647" s="252"/>
    </row>
    <row r="648" ht="15.75" customHeight="1">
      <c r="A648" s="252"/>
      <c r="B648" s="252"/>
      <c r="C648" s="252"/>
      <c r="D648" s="252"/>
      <c r="E648" s="259"/>
      <c r="F648" s="252"/>
      <c r="G648" s="252"/>
      <c r="H648" s="252"/>
      <c r="I648" s="252"/>
      <c r="J648" s="316"/>
      <c r="K648" s="316"/>
      <c r="L648" s="1317"/>
      <c r="M648" s="1132"/>
      <c r="N648" s="1132"/>
      <c r="O648" s="1132"/>
      <c r="P648" s="1132"/>
      <c r="Q648" s="1132"/>
      <c r="R648" s="1132"/>
      <c r="S648" s="1132"/>
      <c r="T648" s="252"/>
      <c r="U648" s="252"/>
      <c r="V648" s="252"/>
      <c r="W648" s="252"/>
      <c r="X648" s="252"/>
      <c r="Y648" s="252"/>
      <c r="Z648" s="252"/>
    </row>
    <row r="649" ht="15.75" customHeight="1">
      <c r="A649" s="252"/>
      <c r="B649" s="252"/>
      <c r="C649" s="252"/>
      <c r="D649" s="252"/>
      <c r="E649" s="259"/>
      <c r="F649" s="252"/>
      <c r="G649" s="252"/>
      <c r="H649" s="252"/>
      <c r="I649" s="252"/>
      <c r="J649" s="316"/>
      <c r="K649" s="316"/>
      <c r="L649" s="1317"/>
      <c r="M649" s="1132"/>
      <c r="N649" s="1132"/>
      <c r="O649" s="1132"/>
      <c r="P649" s="1132"/>
      <c r="Q649" s="1132"/>
      <c r="R649" s="1132"/>
      <c r="S649" s="1132"/>
      <c r="T649" s="252"/>
      <c r="U649" s="252"/>
      <c r="V649" s="252"/>
      <c r="W649" s="252"/>
      <c r="X649" s="252"/>
      <c r="Y649" s="252"/>
      <c r="Z649" s="252"/>
    </row>
    <row r="650" ht="15.75" customHeight="1">
      <c r="A650" s="252"/>
      <c r="B650" s="252"/>
      <c r="C650" s="252"/>
      <c r="D650" s="252"/>
      <c r="E650" s="259"/>
      <c r="F650" s="252"/>
      <c r="G650" s="252"/>
      <c r="H650" s="252"/>
      <c r="I650" s="252"/>
      <c r="J650" s="316"/>
      <c r="K650" s="316"/>
      <c r="L650" s="1317"/>
      <c r="M650" s="1132"/>
      <c r="N650" s="1132"/>
      <c r="O650" s="1132"/>
      <c r="P650" s="1132"/>
      <c r="Q650" s="1132"/>
      <c r="R650" s="1132"/>
      <c r="S650" s="1132"/>
      <c r="T650" s="252"/>
      <c r="U650" s="252"/>
      <c r="V650" s="252"/>
      <c r="W650" s="252"/>
      <c r="X650" s="252"/>
      <c r="Y650" s="252"/>
      <c r="Z650" s="252"/>
    </row>
    <row r="651" ht="15.75" customHeight="1">
      <c r="A651" s="252"/>
      <c r="B651" s="252"/>
      <c r="C651" s="252"/>
      <c r="D651" s="252"/>
      <c r="E651" s="259"/>
      <c r="F651" s="252"/>
      <c r="G651" s="252"/>
      <c r="H651" s="252"/>
      <c r="I651" s="252"/>
      <c r="J651" s="316"/>
      <c r="K651" s="316"/>
      <c r="L651" s="1317"/>
      <c r="M651" s="1132"/>
      <c r="N651" s="1132"/>
      <c r="O651" s="1132"/>
      <c r="P651" s="1132"/>
      <c r="Q651" s="1132"/>
      <c r="R651" s="1132"/>
      <c r="S651" s="1132"/>
      <c r="T651" s="252"/>
      <c r="U651" s="252"/>
      <c r="V651" s="252"/>
      <c r="W651" s="252"/>
      <c r="X651" s="252"/>
      <c r="Y651" s="252"/>
      <c r="Z651" s="252"/>
    </row>
    <row r="652" ht="15.75" customHeight="1">
      <c r="A652" s="252"/>
      <c r="B652" s="252"/>
      <c r="C652" s="252"/>
      <c r="D652" s="252"/>
      <c r="E652" s="259"/>
      <c r="F652" s="252"/>
      <c r="G652" s="252"/>
      <c r="H652" s="252"/>
      <c r="I652" s="252"/>
      <c r="J652" s="316"/>
      <c r="K652" s="316"/>
      <c r="L652" s="1317"/>
      <c r="M652" s="1132"/>
      <c r="N652" s="1132"/>
      <c r="O652" s="1132"/>
      <c r="P652" s="1132"/>
      <c r="Q652" s="1132"/>
      <c r="R652" s="1132"/>
      <c r="S652" s="1132"/>
      <c r="T652" s="252"/>
      <c r="U652" s="252"/>
      <c r="V652" s="252"/>
      <c r="W652" s="252"/>
      <c r="X652" s="252"/>
      <c r="Y652" s="252"/>
      <c r="Z652" s="252"/>
    </row>
    <row r="653" ht="15.75" customHeight="1">
      <c r="A653" s="252"/>
      <c r="B653" s="252"/>
      <c r="C653" s="252"/>
      <c r="D653" s="252"/>
      <c r="E653" s="259"/>
      <c r="F653" s="252"/>
      <c r="G653" s="252"/>
      <c r="H653" s="252"/>
      <c r="I653" s="252"/>
      <c r="J653" s="316"/>
      <c r="K653" s="316"/>
      <c r="L653" s="1317"/>
      <c r="M653" s="1132"/>
      <c r="N653" s="1132"/>
      <c r="O653" s="1132"/>
      <c r="P653" s="1132"/>
      <c r="Q653" s="1132"/>
      <c r="R653" s="1132"/>
      <c r="S653" s="1132"/>
      <c r="T653" s="252"/>
      <c r="U653" s="252"/>
      <c r="V653" s="252"/>
      <c r="W653" s="252"/>
      <c r="X653" s="252"/>
      <c r="Y653" s="252"/>
      <c r="Z653" s="252"/>
    </row>
    <row r="654" ht="15.75" customHeight="1">
      <c r="A654" s="252"/>
      <c r="B654" s="252"/>
      <c r="C654" s="252"/>
      <c r="D654" s="252"/>
      <c r="E654" s="259"/>
      <c r="F654" s="252"/>
      <c r="G654" s="252"/>
      <c r="H654" s="252"/>
      <c r="I654" s="252"/>
      <c r="J654" s="316"/>
      <c r="K654" s="316"/>
      <c r="L654" s="1317"/>
      <c r="M654" s="1132"/>
      <c r="N654" s="1132"/>
      <c r="O654" s="1132"/>
      <c r="P654" s="1132"/>
      <c r="Q654" s="1132"/>
      <c r="R654" s="1132"/>
      <c r="S654" s="1132"/>
      <c r="T654" s="252"/>
      <c r="U654" s="252"/>
      <c r="V654" s="252"/>
      <c r="W654" s="252"/>
      <c r="X654" s="252"/>
      <c r="Y654" s="252"/>
      <c r="Z654" s="252"/>
    </row>
    <row r="655" ht="15.75" customHeight="1">
      <c r="A655" s="252"/>
      <c r="B655" s="252"/>
      <c r="C655" s="252"/>
      <c r="D655" s="252"/>
      <c r="E655" s="259"/>
      <c r="F655" s="252"/>
      <c r="G655" s="252"/>
      <c r="H655" s="252"/>
      <c r="I655" s="252"/>
      <c r="J655" s="316"/>
      <c r="K655" s="316"/>
      <c r="L655" s="1317"/>
      <c r="M655" s="1132"/>
      <c r="N655" s="1132"/>
      <c r="O655" s="1132"/>
      <c r="P655" s="1132"/>
      <c r="Q655" s="1132"/>
      <c r="R655" s="1132"/>
      <c r="S655" s="1132"/>
      <c r="T655" s="252"/>
      <c r="U655" s="252"/>
      <c r="V655" s="252"/>
      <c r="W655" s="252"/>
      <c r="X655" s="252"/>
      <c r="Y655" s="252"/>
      <c r="Z655" s="252"/>
    </row>
    <row r="656" ht="15.75" customHeight="1">
      <c r="A656" s="252"/>
      <c r="B656" s="252"/>
      <c r="C656" s="252"/>
      <c r="D656" s="252"/>
      <c r="E656" s="259"/>
      <c r="F656" s="252"/>
      <c r="G656" s="252"/>
      <c r="H656" s="252"/>
      <c r="I656" s="252"/>
      <c r="J656" s="316"/>
      <c r="K656" s="316"/>
      <c r="L656" s="1317"/>
      <c r="M656" s="1132"/>
      <c r="N656" s="1132"/>
      <c r="O656" s="1132"/>
      <c r="P656" s="1132"/>
      <c r="Q656" s="1132"/>
      <c r="R656" s="1132"/>
      <c r="S656" s="1132"/>
      <c r="T656" s="252"/>
      <c r="U656" s="252"/>
      <c r="V656" s="252"/>
      <c r="W656" s="252"/>
      <c r="X656" s="252"/>
      <c r="Y656" s="252"/>
      <c r="Z656" s="252"/>
    </row>
    <row r="657" ht="15.75" customHeight="1">
      <c r="A657" s="252"/>
      <c r="B657" s="252"/>
      <c r="C657" s="252"/>
      <c r="D657" s="252"/>
      <c r="E657" s="259"/>
      <c r="F657" s="252"/>
      <c r="G657" s="252"/>
      <c r="H657" s="252"/>
      <c r="I657" s="252"/>
      <c r="J657" s="316"/>
      <c r="K657" s="316"/>
      <c r="L657" s="1317"/>
      <c r="M657" s="1132"/>
      <c r="N657" s="1132"/>
      <c r="O657" s="1132"/>
      <c r="P657" s="1132"/>
      <c r="Q657" s="1132"/>
      <c r="R657" s="1132"/>
      <c r="S657" s="1132"/>
      <c r="T657" s="252"/>
      <c r="U657" s="252"/>
      <c r="V657" s="252"/>
      <c r="W657" s="252"/>
      <c r="X657" s="252"/>
      <c r="Y657" s="252"/>
      <c r="Z657" s="252"/>
    </row>
    <row r="658" ht="15.75" customHeight="1">
      <c r="A658" s="252"/>
      <c r="B658" s="252"/>
      <c r="C658" s="252"/>
      <c r="D658" s="252"/>
      <c r="E658" s="259"/>
      <c r="F658" s="252"/>
      <c r="G658" s="252"/>
      <c r="H658" s="252"/>
      <c r="I658" s="252"/>
      <c r="J658" s="316"/>
      <c r="K658" s="316"/>
      <c r="L658" s="1317"/>
      <c r="M658" s="1132"/>
      <c r="N658" s="1132"/>
      <c r="O658" s="1132"/>
      <c r="P658" s="1132"/>
      <c r="Q658" s="1132"/>
      <c r="R658" s="1132"/>
      <c r="S658" s="1132"/>
      <c r="T658" s="252"/>
      <c r="U658" s="252"/>
      <c r="V658" s="252"/>
      <c r="W658" s="252"/>
      <c r="X658" s="252"/>
      <c r="Y658" s="252"/>
      <c r="Z658" s="252"/>
    </row>
    <row r="659" ht="15.75" customHeight="1">
      <c r="A659" s="252"/>
      <c r="B659" s="252"/>
      <c r="C659" s="252"/>
      <c r="D659" s="252"/>
      <c r="E659" s="259"/>
      <c r="F659" s="252"/>
      <c r="G659" s="252"/>
      <c r="H659" s="252"/>
      <c r="I659" s="252"/>
      <c r="J659" s="316"/>
      <c r="K659" s="316"/>
      <c r="L659" s="1317"/>
      <c r="M659" s="1132"/>
      <c r="N659" s="1132"/>
      <c r="O659" s="1132"/>
      <c r="P659" s="1132"/>
      <c r="Q659" s="1132"/>
      <c r="R659" s="1132"/>
      <c r="S659" s="1132"/>
      <c r="T659" s="252"/>
      <c r="U659" s="252"/>
      <c r="V659" s="252"/>
      <c r="W659" s="252"/>
      <c r="X659" s="252"/>
      <c r="Y659" s="252"/>
      <c r="Z659" s="252"/>
    </row>
    <row r="660" ht="15.75" customHeight="1">
      <c r="A660" s="252"/>
      <c r="B660" s="252"/>
      <c r="C660" s="252"/>
      <c r="D660" s="252"/>
      <c r="E660" s="259"/>
      <c r="F660" s="252"/>
      <c r="G660" s="252"/>
      <c r="H660" s="252"/>
      <c r="I660" s="252"/>
      <c r="J660" s="316"/>
      <c r="K660" s="316"/>
      <c r="L660" s="1317"/>
      <c r="M660" s="1132"/>
      <c r="N660" s="1132"/>
      <c r="O660" s="1132"/>
      <c r="P660" s="1132"/>
      <c r="Q660" s="1132"/>
      <c r="R660" s="1132"/>
      <c r="S660" s="1132"/>
      <c r="T660" s="252"/>
      <c r="U660" s="252"/>
      <c r="V660" s="252"/>
      <c r="W660" s="252"/>
      <c r="X660" s="252"/>
      <c r="Y660" s="252"/>
      <c r="Z660" s="252"/>
    </row>
    <row r="661" ht="15.75" customHeight="1">
      <c r="A661" s="252"/>
      <c r="B661" s="252"/>
      <c r="C661" s="252"/>
      <c r="D661" s="252"/>
      <c r="E661" s="259"/>
      <c r="F661" s="252"/>
      <c r="G661" s="252"/>
      <c r="H661" s="252"/>
      <c r="I661" s="252"/>
      <c r="J661" s="316"/>
      <c r="K661" s="316"/>
      <c r="L661" s="1317"/>
      <c r="M661" s="1132"/>
      <c r="N661" s="1132"/>
      <c r="O661" s="1132"/>
      <c r="P661" s="1132"/>
      <c r="Q661" s="1132"/>
      <c r="R661" s="1132"/>
      <c r="S661" s="1132"/>
      <c r="T661" s="252"/>
      <c r="U661" s="252"/>
      <c r="V661" s="252"/>
      <c r="W661" s="252"/>
      <c r="X661" s="252"/>
      <c r="Y661" s="252"/>
      <c r="Z661" s="252"/>
    </row>
    <row r="662" ht="15.75" customHeight="1">
      <c r="A662" s="252"/>
      <c r="B662" s="252"/>
      <c r="C662" s="252"/>
      <c r="D662" s="252"/>
      <c r="E662" s="259"/>
      <c r="F662" s="252"/>
      <c r="G662" s="252"/>
      <c r="H662" s="252"/>
      <c r="I662" s="252"/>
      <c r="J662" s="316"/>
      <c r="K662" s="316"/>
      <c r="L662" s="1317"/>
      <c r="M662" s="1132"/>
      <c r="N662" s="1132"/>
      <c r="O662" s="1132"/>
      <c r="P662" s="1132"/>
      <c r="Q662" s="1132"/>
      <c r="R662" s="1132"/>
      <c r="S662" s="1132"/>
      <c r="T662" s="252"/>
      <c r="U662" s="252"/>
      <c r="V662" s="252"/>
      <c r="W662" s="252"/>
      <c r="X662" s="252"/>
      <c r="Y662" s="252"/>
      <c r="Z662" s="252"/>
    </row>
    <row r="663" ht="15.75" customHeight="1">
      <c r="A663" s="252"/>
      <c r="B663" s="252"/>
      <c r="C663" s="252"/>
      <c r="D663" s="252"/>
      <c r="E663" s="259"/>
      <c r="F663" s="252"/>
      <c r="G663" s="252"/>
      <c r="H663" s="252"/>
      <c r="I663" s="252"/>
      <c r="J663" s="316"/>
      <c r="K663" s="316"/>
      <c r="L663" s="1317"/>
      <c r="M663" s="1132"/>
      <c r="N663" s="1132"/>
      <c r="O663" s="1132"/>
      <c r="P663" s="1132"/>
      <c r="Q663" s="1132"/>
      <c r="R663" s="1132"/>
      <c r="S663" s="1132"/>
      <c r="T663" s="252"/>
      <c r="U663" s="252"/>
      <c r="V663" s="252"/>
      <c r="W663" s="252"/>
      <c r="X663" s="252"/>
      <c r="Y663" s="252"/>
      <c r="Z663" s="252"/>
    </row>
    <row r="664" ht="15.75" customHeight="1">
      <c r="A664" s="252"/>
      <c r="B664" s="252"/>
      <c r="C664" s="252"/>
      <c r="D664" s="252"/>
      <c r="E664" s="259"/>
      <c r="F664" s="252"/>
      <c r="G664" s="252"/>
      <c r="H664" s="252"/>
      <c r="I664" s="252"/>
      <c r="J664" s="316"/>
      <c r="K664" s="316"/>
      <c r="L664" s="1317"/>
      <c r="M664" s="1132"/>
      <c r="N664" s="1132"/>
      <c r="O664" s="1132"/>
      <c r="P664" s="1132"/>
      <c r="Q664" s="1132"/>
      <c r="R664" s="1132"/>
      <c r="S664" s="1132"/>
      <c r="T664" s="252"/>
      <c r="U664" s="252"/>
      <c r="V664" s="252"/>
      <c r="W664" s="252"/>
      <c r="X664" s="252"/>
      <c r="Y664" s="252"/>
      <c r="Z664" s="252"/>
    </row>
    <row r="665" ht="15.75" customHeight="1">
      <c r="A665" s="252"/>
      <c r="B665" s="252"/>
      <c r="C665" s="252"/>
      <c r="D665" s="252"/>
      <c r="E665" s="259"/>
      <c r="F665" s="252"/>
      <c r="G665" s="252"/>
      <c r="H665" s="252"/>
      <c r="I665" s="252"/>
      <c r="J665" s="316"/>
      <c r="K665" s="316"/>
      <c r="L665" s="1317"/>
      <c r="M665" s="1132"/>
      <c r="N665" s="1132"/>
      <c r="O665" s="1132"/>
      <c r="P665" s="1132"/>
      <c r="Q665" s="1132"/>
      <c r="R665" s="1132"/>
      <c r="S665" s="1132"/>
      <c r="T665" s="252"/>
      <c r="U665" s="252"/>
      <c r="V665" s="252"/>
      <c r="W665" s="252"/>
      <c r="X665" s="252"/>
      <c r="Y665" s="252"/>
      <c r="Z665" s="252"/>
    </row>
    <row r="666" ht="15.75" customHeight="1">
      <c r="A666" s="252"/>
      <c r="B666" s="252"/>
      <c r="C666" s="252"/>
      <c r="D666" s="252"/>
      <c r="E666" s="259"/>
      <c r="F666" s="252"/>
      <c r="G666" s="252"/>
      <c r="H666" s="252"/>
      <c r="I666" s="252"/>
      <c r="J666" s="316"/>
      <c r="K666" s="316"/>
      <c r="L666" s="1317"/>
      <c r="M666" s="1132"/>
      <c r="N666" s="1132"/>
      <c r="O666" s="1132"/>
      <c r="P666" s="1132"/>
      <c r="Q666" s="1132"/>
      <c r="R666" s="1132"/>
      <c r="S666" s="1132"/>
      <c r="T666" s="252"/>
      <c r="U666" s="252"/>
      <c r="V666" s="252"/>
      <c r="W666" s="252"/>
      <c r="X666" s="252"/>
      <c r="Y666" s="252"/>
      <c r="Z666" s="252"/>
    </row>
    <row r="667" ht="15.75" customHeight="1">
      <c r="A667" s="252"/>
      <c r="B667" s="252"/>
      <c r="C667" s="252"/>
      <c r="D667" s="252"/>
      <c r="E667" s="259"/>
      <c r="F667" s="252"/>
      <c r="G667" s="252"/>
      <c r="H667" s="252"/>
      <c r="I667" s="252"/>
      <c r="J667" s="316"/>
      <c r="K667" s="316"/>
      <c r="L667" s="1317"/>
      <c r="M667" s="1132"/>
      <c r="N667" s="1132"/>
      <c r="O667" s="1132"/>
      <c r="P667" s="1132"/>
      <c r="Q667" s="1132"/>
      <c r="R667" s="1132"/>
      <c r="S667" s="1132"/>
      <c r="T667" s="252"/>
      <c r="U667" s="252"/>
      <c r="V667" s="252"/>
      <c r="W667" s="252"/>
      <c r="X667" s="252"/>
      <c r="Y667" s="252"/>
      <c r="Z667" s="252"/>
    </row>
    <row r="668" ht="15.75" customHeight="1">
      <c r="A668" s="252"/>
      <c r="B668" s="252"/>
      <c r="C668" s="252"/>
      <c r="D668" s="252"/>
      <c r="E668" s="259"/>
      <c r="F668" s="252"/>
      <c r="G668" s="252"/>
      <c r="H668" s="252"/>
      <c r="I668" s="252"/>
      <c r="J668" s="316"/>
      <c r="K668" s="316"/>
      <c r="L668" s="1317"/>
      <c r="M668" s="1132"/>
      <c r="N668" s="1132"/>
      <c r="O668" s="1132"/>
      <c r="P668" s="1132"/>
      <c r="Q668" s="1132"/>
      <c r="R668" s="1132"/>
      <c r="S668" s="1132"/>
      <c r="T668" s="252"/>
      <c r="U668" s="252"/>
      <c r="V668" s="252"/>
      <c r="W668" s="252"/>
      <c r="X668" s="252"/>
      <c r="Y668" s="252"/>
      <c r="Z668" s="252"/>
    </row>
    <row r="669" ht="15.75" customHeight="1">
      <c r="A669" s="252"/>
      <c r="B669" s="252"/>
      <c r="C669" s="252"/>
      <c r="D669" s="252"/>
      <c r="E669" s="259"/>
      <c r="F669" s="252"/>
      <c r="G669" s="252"/>
      <c r="H669" s="252"/>
      <c r="I669" s="252"/>
      <c r="J669" s="316"/>
      <c r="K669" s="316"/>
      <c r="L669" s="1317"/>
      <c r="M669" s="1132"/>
      <c r="N669" s="1132"/>
      <c r="O669" s="1132"/>
      <c r="P669" s="1132"/>
      <c r="Q669" s="1132"/>
      <c r="R669" s="1132"/>
      <c r="S669" s="1132"/>
      <c r="T669" s="252"/>
      <c r="U669" s="252"/>
      <c r="V669" s="252"/>
      <c r="W669" s="252"/>
      <c r="X669" s="252"/>
      <c r="Y669" s="252"/>
      <c r="Z669" s="252"/>
    </row>
    <row r="670" ht="15.75" customHeight="1">
      <c r="A670" s="252"/>
      <c r="B670" s="252"/>
      <c r="C670" s="252"/>
      <c r="D670" s="252"/>
      <c r="E670" s="259"/>
      <c r="F670" s="252"/>
      <c r="G670" s="252"/>
      <c r="H670" s="252"/>
      <c r="I670" s="252"/>
      <c r="J670" s="316"/>
      <c r="K670" s="316"/>
      <c r="L670" s="1317"/>
      <c r="M670" s="1132"/>
      <c r="N670" s="1132"/>
      <c r="O670" s="1132"/>
      <c r="P670" s="1132"/>
      <c r="Q670" s="1132"/>
      <c r="R670" s="1132"/>
      <c r="S670" s="1132"/>
      <c r="T670" s="252"/>
      <c r="U670" s="252"/>
      <c r="V670" s="252"/>
      <c r="W670" s="252"/>
      <c r="X670" s="252"/>
      <c r="Y670" s="252"/>
      <c r="Z670" s="252"/>
    </row>
    <row r="671" ht="15.75" customHeight="1">
      <c r="A671" s="252"/>
      <c r="B671" s="252"/>
      <c r="C671" s="252"/>
      <c r="D671" s="252"/>
      <c r="E671" s="259"/>
      <c r="F671" s="252"/>
      <c r="G671" s="252"/>
      <c r="H671" s="252"/>
      <c r="I671" s="252"/>
      <c r="J671" s="316"/>
      <c r="K671" s="316"/>
      <c r="L671" s="1317"/>
      <c r="M671" s="1132"/>
      <c r="N671" s="1132"/>
      <c r="O671" s="1132"/>
      <c r="P671" s="1132"/>
      <c r="Q671" s="1132"/>
      <c r="R671" s="1132"/>
      <c r="S671" s="1132"/>
      <c r="T671" s="252"/>
      <c r="U671" s="252"/>
      <c r="V671" s="252"/>
      <c r="W671" s="252"/>
      <c r="X671" s="252"/>
      <c r="Y671" s="252"/>
      <c r="Z671" s="252"/>
    </row>
    <row r="672" ht="15.75" customHeight="1">
      <c r="A672" s="252"/>
      <c r="B672" s="252"/>
      <c r="C672" s="252"/>
      <c r="D672" s="252"/>
      <c r="E672" s="259"/>
      <c r="F672" s="252"/>
      <c r="G672" s="252"/>
      <c r="H672" s="252"/>
      <c r="I672" s="252"/>
      <c r="J672" s="316"/>
      <c r="K672" s="316"/>
      <c r="L672" s="1317"/>
      <c r="M672" s="1132"/>
      <c r="N672" s="1132"/>
      <c r="O672" s="1132"/>
      <c r="P672" s="1132"/>
      <c r="Q672" s="1132"/>
      <c r="R672" s="1132"/>
      <c r="S672" s="1132"/>
      <c r="T672" s="252"/>
      <c r="U672" s="252"/>
      <c r="V672" s="252"/>
      <c r="W672" s="252"/>
      <c r="X672" s="252"/>
      <c r="Y672" s="252"/>
      <c r="Z672" s="252"/>
    </row>
    <row r="673" ht="15.75" customHeight="1">
      <c r="A673" s="252"/>
      <c r="B673" s="252"/>
      <c r="C673" s="252"/>
      <c r="D673" s="252"/>
      <c r="E673" s="259"/>
      <c r="F673" s="252"/>
      <c r="G673" s="252"/>
      <c r="H673" s="252"/>
      <c r="I673" s="252"/>
      <c r="J673" s="316"/>
      <c r="K673" s="316"/>
      <c r="L673" s="1317"/>
      <c r="M673" s="1132"/>
      <c r="N673" s="1132"/>
      <c r="O673" s="1132"/>
      <c r="P673" s="1132"/>
      <c r="Q673" s="1132"/>
      <c r="R673" s="1132"/>
      <c r="S673" s="1132"/>
      <c r="T673" s="252"/>
      <c r="U673" s="252"/>
      <c r="V673" s="252"/>
      <c r="W673" s="252"/>
      <c r="X673" s="252"/>
      <c r="Y673" s="252"/>
      <c r="Z673" s="252"/>
    </row>
    <row r="674" ht="15.75" customHeight="1">
      <c r="A674" s="252"/>
      <c r="B674" s="252"/>
      <c r="C674" s="252"/>
      <c r="D674" s="252"/>
      <c r="E674" s="259"/>
      <c r="F674" s="252"/>
      <c r="G674" s="252"/>
      <c r="H674" s="252"/>
      <c r="I674" s="252"/>
      <c r="J674" s="316"/>
      <c r="K674" s="316"/>
      <c r="L674" s="1317"/>
      <c r="M674" s="1132"/>
      <c r="N674" s="1132"/>
      <c r="O674" s="1132"/>
      <c r="P674" s="1132"/>
      <c r="Q674" s="1132"/>
      <c r="R674" s="1132"/>
      <c r="S674" s="1132"/>
      <c r="T674" s="252"/>
      <c r="U674" s="252"/>
      <c r="V674" s="252"/>
      <c r="W674" s="252"/>
      <c r="X674" s="252"/>
      <c r="Y674" s="252"/>
      <c r="Z674" s="252"/>
    </row>
    <row r="675" ht="15.75" customHeight="1">
      <c r="A675" s="252"/>
      <c r="B675" s="252"/>
      <c r="C675" s="252"/>
      <c r="D675" s="252"/>
      <c r="E675" s="259"/>
      <c r="F675" s="252"/>
      <c r="G675" s="252"/>
      <c r="H675" s="252"/>
      <c r="I675" s="252"/>
      <c r="J675" s="316"/>
      <c r="K675" s="316"/>
      <c r="L675" s="1317"/>
      <c r="M675" s="1132"/>
      <c r="N675" s="1132"/>
      <c r="O675" s="1132"/>
      <c r="P675" s="1132"/>
      <c r="Q675" s="1132"/>
      <c r="R675" s="1132"/>
      <c r="S675" s="1132"/>
      <c r="T675" s="252"/>
      <c r="U675" s="252"/>
      <c r="V675" s="252"/>
      <c r="W675" s="252"/>
      <c r="X675" s="252"/>
      <c r="Y675" s="252"/>
      <c r="Z675" s="252"/>
    </row>
    <row r="676" ht="15.75" customHeight="1">
      <c r="A676" s="252"/>
      <c r="B676" s="252"/>
      <c r="C676" s="252"/>
      <c r="D676" s="252"/>
      <c r="E676" s="259"/>
      <c r="F676" s="252"/>
      <c r="G676" s="252"/>
      <c r="H676" s="252"/>
      <c r="I676" s="252"/>
      <c r="J676" s="316"/>
      <c r="K676" s="316"/>
      <c r="L676" s="1317"/>
      <c r="M676" s="1132"/>
      <c r="N676" s="1132"/>
      <c r="O676" s="1132"/>
      <c r="P676" s="1132"/>
      <c r="Q676" s="1132"/>
      <c r="R676" s="1132"/>
      <c r="S676" s="1132"/>
      <c r="T676" s="252"/>
      <c r="U676" s="252"/>
      <c r="V676" s="252"/>
      <c r="W676" s="252"/>
      <c r="X676" s="252"/>
      <c r="Y676" s="252"/>
      <c r="Z676" s="252"/>
    </row>
    <row r="677" ht="15.75" customHeight="1">
      <c r="A677" s="252"/>
      <c r="B677" s="252"/>
      <c r="C677" s="252"/>
      <c r="D677" s="252"/>
      <c r="E677" s="259"/>
      <c r="F677" s="252"/>
      <c r="G677" s="252"/>
      <c r="H677" s="252"/>
      <c r="I677" s="252"/>
      <c r="J677" s="316"/>
      <c r="K677" s="316"/>
      <c r="L677" s="1317"/>
      <c r="M677" s="1132"/>
      <c r="N677" s="1132"/>
      <c r="O677" s="1132"/>
      <c r="P677" s="1132"/>
      <c r="Q677" s="1132"/>
      <c r="R677" s="1132"/>
      <c r="S677" s="1132"/>
      <c r="T677" s="252"/>
      <c r="U677" s="252"/>
      <c r="V677" s="252"/>
      <c r="W677" s="252"/>
      <c r="X677" s="252"/>
      <c r="Y677" s="252"/>
      <c r="Z677" s="252"/>
    </row>
    <row r="678" ht="15.75" customHeight="1">
      <c r="A678" s="252"/>
      <c r="B678" s="252"/>
      <c r="C678" s="252"/>
      <c r="D678" s="252"/>
      <c r="E678" s="259"/>
      <c r="F678" s="252"/>
      <c r="G678" s="252"/>
      <c r="H678" s="252"/>
      <c r="I678" s="252"/>
      <c r="J678" s="316"/>
      <c r="K678" s="316"/>
      <c r="L678" s="1317"/>
      <c r="M678" s="1132"/>
      <c r="N678" s="1132"/>
      <c r="O678" s="1132"/>
      <c r="P678" s="1132"/>
      <c r="Q678" s="1132"/>
      <c r="R678" s="1132"/>
      <c r="S678" s="1132"/>
      <c r="T678" s="252"/>
      <c r="U678" s="252"/>
      <c r="V678" s="252"/>
      <c r="W678" s="252"/>
      <c r="X678" s="252"/>
      <c r="Y678" s="252"/>
      <c r="Z678" s="252"/>
    </row>
    <row r="679" ht="15.75" customHeight="1">
      <c r="A679" s="252"/>
      <c r="B679" s="252"/>
      <c r="C679" s="252"/>
      <c r="D679" s="252"/>
      <c r="E679" s="259"/>
      <c r="F679" s="252"/>
      <c r="G679" s="252"/>
      <c r="H679" s="252"/>
      <c r="I679" s="252"/>
      <c r="J679" s="316"/>
      <c r="K679" s="316"/>
      <c r="L679" s="1317"/>
      <c r="M679" s="1132"/>
      <c r="N679" s="1132"/>
      <c r="O679" s="1132"/>
      <c r="P679" s="1132"/>
      <c r="Q679" s="1132"/>
      <c r="R679" s="1132"/>
      <c r="S679" s="1132"/>
      <c r="T679" s="252"/>
      <c r="U679" s="252"/>
      <c r="V679" s="252"/>
      <c r="W679" s="252"/>
      <c r="X679" s="252"/>
      <c r="Y679" s="252"/>
      <c r="Z679" s="252"/>
    </row>
    <row r="680" ht="15.75" customHeight="1">
      <c r="A680" s="252"/>
      <c r="B680" s="252"/>
      <c r="C680" s="252"/>
      <c r="D680" s="252"/>
      <c r="E680" s="259"/>
      <c r="F680" s="252"/>
      <c r="G680" s="252"/>
      <c r="H680" s="252"/>
      <c r="I680" s="252"/>
      <c r="J680" s="316"/>
      <c r="K680" s="316"/>
      <c r="L680" s="1317"/>
      <c r="M680" s="1132"/>
      <c r="N680" s="1132"/>
      <c r="O680" s="1132"/>
      <c r="P680" s="1132"/>
      <c r="Q680" s="1132"/>
      <c r="R680" s="1132"/>
      <c r="S680" s="1132"/>
      <c r="T680" s="252"/>
      <c r="U680" s="252"/>
      <c r="V680" s="252"/>
      <c r="W680" s="252"/>
      <c r="X680" s="252"/>
      <c r="Y680" s="252"/>
      <c r="Z680" s="252"/>
    </row>
    <row r="681" ht="15.75" customHeight="1">
      <c r="A681" s="252"/>
      <c r="B681" s="252"/>
      <c r="C681" s="252"/>
      <c r="D681" s="252"/>
      <c r="E681" s="259"/>
      <c r="F681" s="252"/>
      <c r="G681" s="252"/>
      <c r="H681" s="252"/>
      <c r="I681" s="252"/>
      <c r="J681" s="316"/>
      <c r="K681" s="316"/>
      <c r="L681" s="1317"/>
      <c r="M681" s="1132"/>
      <c r="N681" s="1132"/>
      <c r="O681" s="1132"/>
      <c r="P681" s="1132"/>
      <c r="Q681" s="1132"/>
      <c r="R681" s="1132"/>
      <c r="S681" s="1132"/>
      <c r="T681" s="252"/>
      <c r="U681" s="252"/>
      <c r="V681" s="252"/>
      <c r="W681" s="252"/>
      <c r="X681" s="252"/>
      <c r="Y681" s="252"/>
      <c r="Z681" s="252"/>
    </row>
    <row r="682" ht="15.75" customHeight="1">
      <c r="A682" s="252"/>
      <c r="B682" s="252"/>
      <c r="C682" s="252"/>
      <c r="D682" s="252"/>
      <c r="E682" s="259"/>
      <c r="F682" s="252"/>
      <c r="G682" s="252"/>
      <c r="H682" s="252"/>
      <c r="I682" s="252"/>
      <c r="J682" s="316"/>
      <c r="K682" s="316"/>
      <c r="L682" s="1317"/>
      <c r="M682" s="1132"/>
      <c r="N682" s="1132"/>
      <c r="O682" s="1132"/>
      <c r="P682" s="1132"/>
      <c r="Q682" s="1132"/>
      <c r="R682" s="1132"/>
      <c r="S682" s="1132"/>
      <c r="T682" s="252"/>
      <c r="U682" s="252"/>
      <c r="V682" s="252"/>
      <c r="W682" s="252"/>
      <c r="X682" s="252"/>
      <c r="Y682" s="252"/>
      <c r="Z682" s="252"/>
    </row>
    <row r="683" ht="15.75" customHeight="1">
      <c r="A683" s="252"/>
      <c r="B683" s="252"/>
      <c r="C683" s="252"/>
      <c r="D683" s="252"/>
      <c r="E683" s="259"/>
      <c r="F683" s="252"/>
      <c r="G683" s="252"/>
      <c r="H683" s="252"/>
      <c r="I683" s="252"/>
      <c r="J683" s="316"/>
      <c r="K683" s="316"/>
      <c r="L683" s="1317"/>
      <c r="M683" s="1132"/>
      <c r="N683" s="1132"/>
      <c r="O683" s="1132"/>
      <c r="P683" s="1132"/>
      <c r="Q683" s="1132"/>
      <c r="R683" s="1132"/>
      <c r="S683" s="1132"/>
      <c r="T683" s="252"/>
      <c r="U683" s="252"/>
      <c r="V683" s="252"/>
      <c r="W683" s="252"/>
      <c r="X683" s="252"/>
      <c r="Y683" s="252"/>
      <c r="Z683" s="252"/>
    </row>
    <row r="684" ht="15.75" customHeight="1">
      <c r="A684" s="252"/>
      <c r="B684" s="252"/>
      <c r="C684" s="252"/>
      <c r="D684" s="252"/>
      <c r="E684" s="259"/>
      <c r="F684" s="252"/>
      <c r="G684" s="252"/>
      <c r="H684" s="252"/>
      <c r="I684" s="252"/>
      <c r="J684" s="316"/>
      <c r="K684" s="316"/>
      <c r="L684" s="1317"/>
      <c r="M684" s="1132"/>
      <c r="N684" s="1132"/>
      <c r="O684" s="1132"/>
      <c r="P684" s="1132"/>
      <c r="Q684" s="1132"/>
      <c r="R684" s="1132"/>
      <c r="S684" s="1132"/>
      <c r="T684" s="252"/>
      <c r="U684" s="252"/>
      <c r="V684" s="252"/>
      <c r="W684" s="252"/>
      <c r="X684" s="252"/>
      <c r="Y684" s="252"/>
      <c r="Z684" s="252"/>
    </row>
    <row r="685" ht="15.75" customHeight="1">
      <c r="A685" s="252"/>
      <c r="B685" s="252"/>
      <c r="C685" s="252"/>
      <c r="D685" s="252"/>
      <c r="E685" s="259"/>
      <c r="F685" s="252"/>
      <c r="G685" s="252"/>
      <c r="H685" s="252"/>
      <c r="I685" s="252"/>
      <c r="J685" s="316"/>
      <c r="K685" s="316"/>
      <c r="L685" s="1317"/>
      <c r="M685" s="1132"/>
      <c r="N685" s="1132"/>
      <c r="O685" s="1132"/>
      <c r="P685" s="1132"/>
      <c r="Q685" s="1132"/>
      <c r="R685" s="1132"/>
      <c r="S685" s="1132"/>
      <c r="T685" s="252"/>
      <c r="U685" s="252"/>
      <c r="V685" s="252"/>
      <c r="W685" s="252"/>
      <c r="X685" s="252"/>
      <c r="Y685" s="252"/>
      <c r="Z685" s="252"/>
    </row>
    <row r="686" ht="15.75" customHeight="1">
      <c r="A686" s="252"/>
      <c r="B686" s="252"/>
      <c r="C686" s="252"/>
      <c r="D686" s="252"/>
      <c r="E686" s="259"/>
      <c r="F686" s="252"/>
      <c r="G686" s="252"/>
      <c r="H686" s="252"/>
      <c r="I686" s="252"/>
      <c r="J686" s="316"/>
      <c r="K686" s="316"/>
      <c r="L686" s="1317"/>
      <c r="M686" s="1132"/>
      <c r="N686" s="1132"/>
      <c r="O686" s="1132"/>
      <c r="P686" s="1132"/>
      <c r="Q686" s="1132"/>
      <c r="R686" s="1132"/>
      <c r="S686" s="1132"/>
      <c r="T686" s="252"/>
      <c r="U686" s="252"/>
      <c r="V686" s="252"/>
      <c r="W686" s="252"/>
      <c r="X686" s="252"/>
      <c r="Y686" s="252"/>
      <c r="Z686" s="252"/>
    </row>
    <row r="687" ht="15.75" customHeight="1">
      <c r="A687" s="252"/>
      <c r="B687" s="252"/>
      <c r="C687" s="252"/>
      <c r="D687" s="252"/>
      <c r="E687" s="259"/>
      <c r="F687" s="252"/>
      <c r="G687" s="252"/>
      <c r="H687" s="252"/>
      <c r="I687" s="252"/>
      <c r="J687" s="316"/>
      <c r="K687" s="316"/>
      <c r="L687" s="1317"/>
      <c r="M687" s="1132"/>
      <c r="N687" s="1132"/>
      <c r="O687" s="1132"/>
      <c r="P687" s="1132"/>
      <c r="Q687" s="1132"/>
      <c r="R687" s="1132"/>
      <c r="S687" s="1132"/>
      <c r="T687" s="252"/>
      <c r="U687" s="252"/>
      <c r="V687" s="252"/>
      <c r="W687" s="252"/>
      <c r="X687" s="252"/>
      <c r="Y687" s="252"/>
      <c r="Z687" s="252"/>
    </row>
    <row r="688" ht="15.75" customHeight="1">
      <c r="A688" s="252"/>
      <c r="B688" s="252"/>
      <c r="C688" s="252"/>
      <c r="D688" s="252"/>
      <c r="E688" s="259"/>
      <c r="F688" s="252"/>
      <c r="G688" s="252"/>
      <c r="H688" s="252"/>
      <c r="I688" s="252"/>
      <c r="J688" s="316"/>
      <c r="K688" s="316"/>
      <c r="L688" s="1317"/>
      <c r="M688" s="1132"/>
      <c r="N688" s="1132"/>
      <c r="O688" s="1132"/>
      <c r="P688" s="1132"/>
      <c r="Q688" s="1132"/>
      <c r="R688" s="1132"/>
      <c r="S688" s="1132"/>
      <c r="T688" s="252"/>
      <c r="U688" s="252"/>
      <c r="V688" s="252"/>
      <c r="W688" s="252"/>
      <c r="X688" s="252"/>
      <c r="Y688" s="252"/>
      <c r="Z688" s="252"/>
    </row>
    <row r="689" ht="15.75" customHeight="1">
      <c r="A689" s="252"/>
      <c r="B689" s="252"/>
      <c r="C689" s="252"/>
      <c r="D689" s="252"/>
      <c r="E689" s="259"/>
      <c r="F689" s="252"/>
      <c r="G689" s="252"/>
      <c r="H689" s="252"/>
      <c r="I689" s="252"/>
      <c r="J689" s="316"/>
      <c r="K689" s="316"/>
      <c r="L689" s="1317"/>
      <c r="M689" s="1132"/>
      <c r="N689" s="1132"/>
      <c r="O689" s="1132"/>
      <c r="P689" s="1132"/>
      <c r="Q689" s="1132"/>
      <c r="R689" s="1132"/>
      <c r="S689" s="1132"/>
      <c r="T689" s="252"/>
      <c r="U689" s="252"/>
      <c r="V689" s="252"/>
      <c r="W689" s="252"/>
      <c r="X689" s="252"/>
      <c r="Y689" s="252"/>
      <c r="Z689" s="252"/>
    </row>
    <row r="690" ht="15.75" customHeight="1">
      <c r="A690" s="252"/>
      <c r="B690" s="252"/>
      <c r="C690" s="252"/>
      <c r="D690" s="252"/>
      <c r="E690" s="259"/>
      <c r="F690" s="252"/>
      <c r="G690" s="252"/>
      <c r="H690" s="252"/>
      <c r="I690" s="252"/>
      <c r="J690" s="316"/>
      <c r="K690" s="316"/>
      <c r="L690" s="1317"/>
      <c r="M690" s="1132"/>
      <c r="N690" s="1132"/>
      <c r="O690" s="1132"/>
      <c r="P690" s="1132"/>
      <c r="Q690" s="1132"/>
      <c r="R690" s="1132"/>
      <c r="S690" s="1132"/>
      <c r="T690" s="252"/>
      <c r="U690" s="252"/>
      <c r="V690" s="252"/>
      <c r="W690" s="252"/>
      <c r="X690" s="252"/>
      <c r="Y690" s="252"/>
      <c r="Z690" s="252"/>
    </row>
    <row r="691" ht="15.75" customHeight="1">
      <c r="A691" s="252"/>
      <c r="B691" s="252"/>
      <c r="C691" s="252"/>
      <c r="D691" s="252"/>
      <c r="E691" s="259"/>
      <c r="F691" s="252"/>
      <c r="G691" s="252"/>
      <c r="H691" s="252"/>
      <c r="I691" s="252"/>
      <c r="J691" s="316"/>
      <c r="K691" s="316"/>
      <c r="L691" s="1317"/>
      <c r="M691" s="1132"/>
      <c r="N691" s="1132"/>
      <c r="O691" s="1132"/>
      <c r="P691" s="1132"/>
      <c r="Q691" s="1132"/>
      <c r="R691" s="1132"/>
      <c r="S691" s="1132"/>
      <c r="T691" s="252"/>
      <c r="U691" s="252"/>
      <c r="V691" s="252"/>
      <c r="W691" s="252"/>
      <c r="X691" s="252"/>
      <c r="Y691" s="252"/>
      <c r="Z691" s="252"/>
    </row>
    <row r="692" ht="15.75" customHeight="1">
      <c r="A692" s="252"/>
      <c r="B692" s="252"/>
      <c r="C692" s="252"/>
      <c r="D692" s="252"/>
      <c r="E692" s="259"/>
      <c r="F692" s="252"/>
      <c r="G692" s="252"/>
      <c r="H692" s="252"/>
      <c r="I692" s="252"/>
      <c r="J692" s="316"/>
      <c r="K692" s="316"/>
      <c r="L692" s="1317"/>
      <c r="M692" s="1132"/>
      <c r="N692" s="1132"/>
      <c r="O692" s="1132"/>
      <c r="P692" s="1132"/>
      <c r="Q692" s="1132"/>
      <c r="R692" s="1132"/>
      <c r="S692" s="1132"/>
      <c r="T692" s="252"/>
      <c r="U692" s="252"/>
      <c r="V692" s="252"/>
      <c r="W692" s="252"/>
      <c r="X692" s="252"/>
      <c r="Y692" s="252"/>
      <c r="Z692" s="252"/>
    </row>
    <row r="693" ht="15.75" customHeight="1">
      <c r="A693" s="252"/>
      <c r="B693" s="252"/>
      <c r="C693" s="252"/>
      <c r="D693" s="252"/>
      <c r="E693" s="259"/>
      <c r="F693" s="252"/>
      <c r="G693" s="252"/>
      <c r="H693" s="252"/>
      <c r="I693" s="252"/>
      <c r="J693" s="316"/>
      <c r="K693" s="316"/>
      <c r="L693" s="1317"/>
      <c r="M693" s="1132"/>
      <c r="N693" s="1132"/>
      <c r="O693" s="1132"/>
      <c r="P693" s="1132"/>
      <c r="Q693" s="1132"/>
      <c r="R693" s="1132"/>
      <c r="S693" s="1132"/>
      <c r="T693" s="252"/>
      <c r="U693" s="252"/>
      <c r="V693" s="252"/>
      <c r="W693" s="252"/>
      <c r="X693" s="252"/>
      <c r="Y693" s="252"/>
      <c r="Z693" s="252"/>
    </row>
    <row r="694" ht="15.75" customHeight="1">
      <c r="A694" s="252"/>
      <c r="B694" s="252"/>
      <c r="C694" s="252"/>
      <c r="D694" s="252"/>
      <c r="E694" s="259"/>
      <c r="F694" s="252"/>
      <c r="G694" s="252"/>
      <c r="H694" s="252"/>
      <c r="I694" s="252"/>
      <c r="J694" s="316"/>
      <c r="K694" s="316"/>
      <c r="L694" s="1317"/>
      <c r="M694" s="1132"/>
      <c r="N694" s="1132"/>
      <c r="O694" s="1132"/>
      <c r="P694" s="1132"/>
      <c r="Q694" s="1132"/>
      <c r="R694" s="1132"/>
      <c r="S694" s="1132"/>
      <c r="T694" s="252"/>
      <c r="U694" s="252"/>
      <c r="V694" s="252"/>
      <c r="W694" s="252"/>
      <c r="X694" s="252"/>
      <c r="Y694" s="252"/>
      <c r="Z694" s="252"/>
    </row>
    <row r="695" ht="15.75" customHeight="1">
      <c r="A695" s="252"/>
      <c r="B695" s="252"/>
      <c r="C695" s="252"/>
      <c r="D695" s="252"/>
      <c r="E695" s="259"/>
      <c r="F695" s="252"/>
      <c r="G695" s="252"/>
      <c r="H695" s="252"/>
      <c r="I695" s="252"/>
      <c r="J695" s="316"/>
      <c r="K695" s="316"/>
      <c r="L695" s="1317"/>
      <c r="M695" s="1132"/>
      <c r="N695" s="1132"/>
      <c r="O695" s="1132"/>
      <c r="P695" s="1132"/>
      <c r="Q695" s="1132"/>
      <c r="R695" s="1132"/>
      <c r="S695" s="1132"/>
      <c r="T695" s="252"/>
      <c r="U695" s="252"/>
      <c r="V695" s="252"/>
      <c r="W695" s="252"/>
      <c r="X695" s="252"/>
      <c r="Y695" s="252"/>
      <c r="Z695" s="252"/>
    </row>
    <row r="696" ht="15.75" customHeight="1">
      <c r="A696" s="252"/>
      <c r="B696" s="252"/>
      <c r="C696" s="252"/>
      <c r="D696" s="252"/>
      <c r="E696" s="259"/>
      <c r="F696" s="252"/>
      <c r="G696" s="252"/>
      <c r="H696" s="252"/>
      <c r="I696" s="252"/>
      <c r="J696" s="316"/>
      <c r="K696" s="316"/>
      <c r="L696" s="1317"/>
      <c r="M696" s="1132"/>
      <c r="N696" s="1132"/>
      <c r="O696" s="1132"/>
      <c r="P696" s="1132"/>
      <c r="Q696" s="1132"/>
      <c r="R696" s="1132"/>
      <c r="S696" s="1132"/>
      <c r="T696" s="252"/>
      <c r="U696" s="252"/>
      <c r="V696" s="252"/>
      <c r="W696" s="252"/>
      <c r="X696" s="252"/>
      <c r="Y696" s="252"/>
      <c r="Z696" s="252"/>
    </row>
    <row r="697" ht="15.75" customHeight="1">
      <c r="A697" s="252"/>
      <c r="B697" s="252"/>
      <c r="C697" s="252"/>
      <c r="D697" s="252"/>
      <c r="E697" s="259"/>
      <c r="F697" s="252"/>
      <c r="G697" s="252"/>
      <c r="H697" s="252"/>
      <c r="I697" s="252"/>
      <c r="J697" s="316"/>
      <c r="K697" s="316"/>
      <c r="L697" s="1317"/>
      <c r="M697" s="1132"/>
      <c r="N697" s="1132"/>
      <c r="O697" s="1132"/>
      <c r="P697" s="1132"/>
      <c r="Q697" s="1132"/>
      <c r="R697" s="1132"/>
      <c r="S697" s="1132"/>
      <c r="T697" s="252"/>
      <c r="U697" s="252"/>
      <c r="V697" s="252"/>
      <c r="W697" s="252"/>
      <c r="X697" s="252"/>
      <c r="Y697" s="252"/>
      <c r="Z697" s="252"/>
    </row>
    <row r="698" ht="15.75" customHeight="1">
      <c r="A698" s="252"/>
      <c r="B698" s="252"/>
      <c r="C698" s="252"/>
      <c r="D698" s="252"/>
      <c r="E698" s="259"/>
      <c r="F698" s="252"/>
      <c r="G698" s="252"/>
      <c r="H698" s="252"/>
      <c r="I698" s="252"/>
      <c r="J698" s="316"/>
      <c r="K698" s="316"/>
      <c r="L698" s="1317"/>
      <c r="M698" s="1132"/>
      <c r="N698" s="1132"/>
      <c r="O698" s="1132"/>
      <c r="P698" s="1132"/>
      <c r="Q698" s="1132"/>
      <c r="R698" s="1132"/>
      <c r="S698" s="1132"/>
      <c r="T698" s="252"/>
      <c r="U698" s="252"/>
      <c r="V698" s="252"/>
      <c r="W698" s="252"/>
      <c r="X698" s="252"/>
      <c r="Y698" s="252"/>
      <c r="Z698" s="252"/>
    </row>
    <row r="699" ht="15.75" customHeight="1">
      <c r="A699" s="252"/>
      <c r="B699" s="252"/>
      <c r="C699" s="252"/>
      <c r="D699" s="252"/>
      <c r="E699" s="259"/>
      <c r="F699" s="252"/>
      <c r="G699" s="252"/>
      <c r="H699" s="252"/>
      <c r="I699" s="252"/>
      <c r="J699" s="316"/>
      <c r="K699" s="316"/>
      <c r="L699" s="1317"/>
      <c r="M699" s="1132"/>
      <c r="N699" s="1132"/>
      <c r="O699" s="1132"/>
      <c r="P699" s="1132"/>
      <c r="Q699" s="1132"/>
      <c r="R699" s="1132"/>
      <c r="S699" s="1132"/>
      <c r="T699" s="252"/>
      <c r="U699" s="252"/>
      <c r="V699" s="252"/>
      <c r="W699" s="252"/>
      <c r="X699" s="252"/>
      <c r="Y699" s="252"/>
      <c r="Z699" s="252"/>
    </row>
    <row r="700" ht="15.75" customHeight="1">
      <c r="A700" s="252"/>
      <c r="B700" s="252"/>
      <c r="C700" s="252"/>
      <c r="D700" s="252"/>
      <c r="E700" s="259"/>
      <c r="F700" s="252"/>
      <c r="G700" s="252"/>
      <c r="H700" s="252"/>
      <c r="I700" s="252"/>
      <c r="J700" s="316"/>
      <c r="K700" s="316"/>
      <c r="L700" s="1317"/>
      <c r="M700" s="1132"/>
      <c r="N700" s="1132"/>
      <c r="O700" s="1132"/>
      <c r="P700" s="1132"/>
      <c r="Q700" s="1132"/>
      <c r="R700" s="1132"/>
      <c r="S700" s="1132"/>
      <c r="T700" s="252"/>
      <c r="U700" s="252"/>
      <c r="V700" s="252"/>
      <c r="W700" s="252"/>
      <c r="X700" s="252"/>
      <c r="Y700" s="252"/>
      <c r="Z700" s="252"/>
    </row>
    <row r="701" ht="15.75" customHeight="1">
      <c r="A701" s="252"/>
      <c r="B701" s="252"/>
      <c r="C701" s="252"/>
      <c r="D701" s="252"/>
      <c r="E701" s="259"/>
      <c r="F701" s="252"/>
      <c r="G701" s="252"/>
      <c r="H701" s="252"/>
      <c r="I701" s="252"/>
      <c r="J701" s="316"/>
      <c r="K701" s="316"/>
      <c r="L701" s="1317"/>
      <c r="M701" s="1132"/>
      <c r="N701" s="1132"/>
      <c r="O701" s="1132"/>
      <c r="P701" s="1132"/>
      <c r="Q701" s="1132"/>
      <c r="R701" s="1132"/>
      <c r="S701" s="1132"/>
      <c r="T701" s="252"/>
      <c r="U701" s="252"/>
      <c r="V701" s="252"/>
      <c r="W701" s="252"/>
      <c r="X701" s="252"/>
      <c r="Y701" s="252"/>
      <c r="Z701" s="252"/>
    </row>
    <row r="702" ht="15.75" customHeight="1">
      <c r="A702" s="252"/>
      <c r="B702" s="252"/>
      <c r="C702" s="252"/>
      <c r="D702" s="252"/>
      <c r="E702" s="259"/>
      <c r="F702" s="252"/>
      <c r="G702" s="252"/>
      <c r="H702" s="252"/>
      <c r="I702" s="252"/>
      <c r="J702" s="316"/>
      <c r="K702" s="316"/>
      <c r="L702" s="1317"/>
      <c r="M702" s="1132"/>
      <c r="N702" s="1132"/>
      <c r="O702" s="1132"/>
      <c r="P702" s="1132"/>
      <c r="Q702" s="1132"/>
      <c r="R702" s="1132"/>
      <c r="S702" s="1132"/>
      <c r="T702" s="252"/>
      <c r="U702" s="252"/>
      <c r="V702" s="252"/>
      <c r="W702" s="252"/>
      <c r="X702" s="252"/>
      <c r="Y702" s="252"/>
      <c r="Z702" s="252"/>
    </row>
    <row r="703" ht="15.75" customHeight="1">
      <c r="A703" s="252"/>
      <c r="B703" s="252"/>
      <c r="C703" s="252"/>
      <c r="D703" s="252"/>
      <c r="E703" s="259"/>
      <c r="F703" s="252"/>
      <c r="G703" s="252"/>
      <c r="H703" s="252"/>
      <c r="I703" s="252"/>
      <c r="J703" s="316"/>
      <c r="K703" s="316"/>
      <c r="L703" s="1317"/>
      <c r="M703" s="1132"/>
      <c r="N703" s="1132"/>
      <c r="O703" s="1132"/>
      <c r="P703" s="1132"/>
      <c r="Q703" s="1132"/>
      <c r="R703" s="1132"/>
      <c r="S703" s="1132"/>
      <c r="T703" s="252"/>
      <c r="U703" s="252"/>
      <c r="V703" s="252"/>
      <c r="W703" s="252"/>
      <c r="X703" s="252"/>
      <c r="Y703" s="252"/>
      <c r="Z703" s="252"/>
    </row>
    <row r="704" ht="15.75" customHeight="1">
      <c r="A704" s="252"/>
      <c r="B704" s="252"/>
      <c r="C704" s="252"/>
      <c r="D704" s="252"/>
      <c r="E704" s="259"/>
      <c r="F704" s="252"/>
      <c r="G704" s="252"/>
      <c r="H704" s="252"/>
      <c r="I704" s="252"/>
      <c r="J704" s="316"/>
      <c r="K704" s="316"/>
      <c r="L704" s="1317"/>
      <c r="M704" s="1132"/>
      <c r="N704" s="1132"/>
      <c r="O704" s="1132"/>
      <c r="P704" s="1132"/>
      <c r="Q704" s="1132"/>
      <c r="R704" s="1132"/>
      <c r="S704" s="1132"/>
      <c r="T704" s="252"/>
      <c r="U704" s="252"/>
      <c r="V704" s="252"/>
      <c r="W704" s="252"/>
      <c r="X704" s="252"/>
      <c r="Y704" s="252"/>
      <c r="Z704" s="252"/>
    </row>
    <row r="705" ht="15.75" customHeight="1">
      <c r="A705" s="252"/>
      <c r="B705" s="252"/>
      <c r="C705" s="252"/>
      <c r="D705" s="252"/>
      <c r="E705" s="259"/>
      <c r="F705" s="252"/>
      <c r="G705" s="252"/>
      <c r="H705" s="252"/>
      <c r="I705" s="252"/>
      <c r="J705" s="316"/>
      <c r="K705" s="316"/>
      <c r="L705" s="1317"/>
      <c r="M705" s="1132"/>
      <c r="N705" s="1132"/>
      <c r="O705" s="1132"/>
      <c r="P705" s="1132"/>
      <c r="Q705" s="1132"/>
      <c r="R705" s="1132"/>
      <c r="S705" s="1132"/>
      <c r="T705" s="252"/>
      <c r="U705" s="252"/>
      <c r="V705" s="252"/>
      <c r="W705" s="252"/>
      <c r="X705" s="252"/>
      <c r="Y705" s="252"/>
      <c r="Z705" s="252"/>
    </row>
    <row r="706" ht="15.75" customHeight="1">
      <c r="A706" s="252"/>
      <c r="B706" s="252"/>
      <c r="C706" s="252"/>
      <c r="D706" s="252"/>
      <c r="E706" s="259"/>
      <c r="F706" s="252"/>
      <c r="G706" s="252"/>
      <c r="H706" s="252"/>
      <c r="I706" s="252"/>
      <c r="J706" s="316"/>
      <c r="K706" s="316"/>
      <c r="L706" s="1317"/>
      <c r="M706" s="1132"/>
      <c r="N706" s="1132"/>
      <c r="O706" s="1132"/>
      <c r="P706" s="1132"/>
      <c r="Q706" s="1132"/>
      <c r="R706" s="1132"/>
      <c r="S706" s="1132"/>
      <c r="T706" s="252"/>
      <c r="U706" s="252"/>
      <c r="V706" s="252"/>
      <c r="W706" s="252"/>
      <c r="X706" s="252"/>
      <c r="Y706" s="252"/>
      <c r="Z706" s="252"/>
    </row>
    <row r="707" ht="15.75" customHeight="1">
      <c r="A707" s="252"/>
      <c r="B707" s="252"/>
      <c r="C707" s="252"/>
      <c r="D707" s="252"/>
      <c r="E707" s="259"/>
      <c r="F707" s="252"/>
      <c r="G707" s="252"/>
      <c r="H707" s="252"/>
      <c r="I707" s="252"/>
      <c r="J707" s="316"/>
      <c r="K707" s="316"/>
      <c r="L707" s="1317"/>
      <c r="M707" s="1132"/>
      <c r="N707" s="1132"/>
      <c r="O707" s="1132"/>
      <c r="P707" s="1132"/>
      <c r="Q707" s="1132"/>
      <c r="R707" s="1132"/>
      <c r="S707" s="1132"/>
      <c r="T707" s="252"/>
      <c r="U707" s="252"/>
      <c r="V707" s="252"/>
      <c r="W707" s="252"/>
      <c r="X707" s="252"/>
      <c r="Y707" s="252"/>
      <c r="Z707" s="252"/>
    </row>
    <row r="708" ht="15.75" customHeight="1">
      <c r="A708" s="252"/>
      <c r="B708" s="252"/>
      <c r="C708" s="252"/>
      <c r="D708" s="252"/>
      <c r="E708" s="259"/>
      <c r="F708" s="252"/>
      <c r="G708" s="252"/>
      <c r="H708" s="252"/>
      <c r="I708" s="252"/>
      <c r="J708" s="316"/>
      <c r="K708" s="316"/>
      <c r="L708" s="1317"/>
      <c r="M708" s="1132"/>
      <c r="N708" s="1132"/>
      <c r="O708" s="1132"/>
      <c r="P708" s="1132"/>
      <c r="Q708" s="1132"/>
      <c r="R708" s="1132"/>
      <c r="S708" s="1132"/>
      <c r="T708" s="252"/>
      <c r="U708" s="252"/>
      <c r="V708" s="252"/>
      <c r="W708" s="252"/>
      <c r="X708" s="252"/>
      <c r="Y708" s="252"/>
      <c r="Z708" s="252"/>
    </row>
    <row r="709" ht="15.75" customHeight="1">
      <c r="A709" s="252"/>
      <c r="B709" s="252"/>
      <c r="C709" s="252"/>
      <c r="D709" s="252"/>
      <c r="E709" s="259"/>
      <c r="F709" s="252"/>
      <c r="G709" s="252"/>
      <c r="H709" s="252"/>
      <c r="I709" s="252"/>
      <c r="J709" s="316"/>
      <c r="K709" s="316"/>
      <c r="L709" s="1317"/>
      <c r="M709" s="1132"/>
      <c r="N709" s="1132"/>
      <c r="O709" s="1132"/>
      <c r="P709" s="1132"/>
      <c r="Q709" s="1132"/>
      <c r="R709" s="1132"/>
      <c r="S709" s="1132"/>
      <c r="T709" s="252"/>
      <c r="U709" s="252"/>
      <c r="V709" s="252"/>
      <c r="W709" s="252"/>
      <c r="X709" s="252"/>
      <c r="Y709" s="252"/>
      <c r="Z709" s="252"/>
    </row>
    <row r="710" ht="15.75" customHeight="1">
      <c r="A710" s="252"/>
      <c r="B710" s="252"/>
      <c r="C710" s="252"/>
      <c r="D710" s="252"/>
      <c r="E710" s="259"/>
      <c r="F710" s="252"/>
      <c r="G710" s="252"/>
      <c r="H710" s="252"/>
      <c r="I710" s="252"/>
      <c r="J710" s="316"/>
      <c r="K710" s="316"/>
      <c r="L710" s="1317"/>
      <c r="M710" s="1132"/>
      <c r="N710" s="1132"/>
      <c r="O710" s="1132"/>
      <c r="P710" s="1132"/>
      <c r="Q710" s="1132"/>
      <c r="R710" s="1132"/>
      <c r="S710" s="1132"/>
      <c r="T710" s="252"/>
      <c r="U710" s="252"/>
      <c r="V710" s="252"/>
      <c r="W710" s="252"/>
      <c r="X710" s="252"/>
      <c r="Y710" s="252"/>
      <c r="Z710" s="252"/>
    </row>
    <row r="711" ht="15.75" customHeight="1">
      <c r="A711" s="252"/>
      <c r="B711" s="252"/>
      <c r="C711" s="252"/>
      <c r="D711" s="252"/>
      <c r="E711" s="259"/>
      <c r="F711" s="252"/>
      <c r="G711" s="252"/>
      <c r="H711" s="252"/>
      <c r="I711" s="252"/>
      <c r="J711" s="316"/>
      <c r="K711" s="316"/>
      <c r="L711" s="1317"/>
      <c r="M711" s="1132"/>
      <c r="N711" s="1132"/>
      <c r="O711" s="1132"/>
      <c r="P711" s="1132"/>
      <c r="Q711" s="1132"/>
      <c r="R711" s="1132"/>
      <c r="S711" s="1132"/>
      <c r="T711" s="252"/>
      <c r="U711" s="252"/>
      <c r="V711" s="252"/>
      <c r="W711" s="252"/>
      <c r="X711" s="252"/>
      <c r="Y711" s="252"/>
      <c r="Z711" s="252"/>
    </row>
    <row r="712" ht="15.75" customHeight="1">
      <c r="A712" s="252"/>
      <c r="B712" s="252"/>
      <c r="C712" s="252"/>
      <c r="D712" s="252"/>
      <c r="E712" s="259"/>
      <c r="F712" s="252"/>
      <c r="G712" s="252"/>
      <c r="H712" s="252"/>
      <c r="I712" s="252"/>
      <c r="J712" s="316"/>
      <c r="K712" s="316"/>
      <c r="L712" s="1317"/>
      <c r="M712" s="1132"/>
      <c r="N712" s="1132"/>
      <c r="O712" s="1132"/>
      <c r="P712" s="1132"/>
      <c r="Q712" s="1132"/>
      <c r="R712" s="1132"/>
      <c r="S712" s="1132"/>
      <c r="T712" s="252"/>
      <c r="U712" s="252"/>
      <c r="V712" s="252"/>
      <c r="W712" s="252"/>
      <c r="X712" s="252"/>
      <c r="Y712" s="252"/>
      <c r="Z712" s="252"/>
    </row>
    <row r="713" ht="15.75" customHeight="1">
      <c r="A713" s="252"/>
      <c r="B713" s="252"/>
      <c r="C713" s="252"/>
      <c r="D713" s="252"/>
      <c r="E713" s="259"/>
      <c r="F713" s="252"/>
      <c r="G713" s="252"/>
      <c r="H713" s="252"/>
      <c r="I713" s="252"/>
      <c r="J713" s="316"/>
      <c r="K713" s="316"/>
      <c r="L713" s="1317"/>
      <c r="M713" s="1132"/>
      <c r="N713" s="1132"/>
      <c r="O713" s="1132"/>
      <c r="P713" s="1132"/>
      <c r="Q713" s="1132"/>
      <c r="R713" s="1132"/>
      <c r="S713" s="1132"/>
      <c r="T713" s="252"/>
      <c r="U713" s="252"/>
      <c r="V713" s="252"/>
      <c r="W713" s="252"/>
      <c r="X713" s="252"/>
      <c r="Y713" s="252"/>
      <c r="Z713" s="252"/>
    </row>
    <row r="714" ht="15.75" customHeight="1">
      <c r="A714" s="252"/>
      <c r="B714" s="252"/>
      <c r="C714" s="252"/>
      <c r="D714" s="252"/>
      <c r="E714" s="259"/>
      <c r="F714" s="252"/>
      <c r="G714" s="252"/>
      <c r="H714" s="252"/>
      <c r="I714" s="252"/>
      <c r="J714" s="316"/>
      <c r="K714" s="316"/>
      <c r="L714" s="1317"/>
      <c r="M714" s="1132"/>
      <c r="N714" s="1132"/>
      <c r="O714" s="1132"/>
      <c r="P714" s="1132"/>
      <c r="Q714" s="1132"/>
      <c r="R714" s="1132"/>
      <c r="S714" s="1132"/>
      <c r="T714" s="252"/>
      <c r="U714" s="252"/>
      <c r="V714" s="252"/>
      <c r="W714" s="252"/>
      <c r="X714" s="252"/>
      <c r="Y714" s="252"/>
      <c r="Z714" s="252"/>
    </row>
    <row r="715" ht="15.75" customHeight="1">
      <c r="A715" s="252"/>
      <c r="B715" s="252"/>
      <c r="C715" s="252"/>
      <c r="D715" s="252"/>
      <c r="E715" s="259"/>
      <c r="F715" s="252"/>
      <c r="G715" s="252"/>
      <c r="H715" s="252"/>
      <c r="I715" s="252"/>
      <c r="J715" s="316"/>
      <c r="K715" s="316"/>
      <c r="L715" s="1317"/>
      <c r="M715" s="1132"/>
      <c r="N715" s="1132"/>
      <c r="O715" s="1132"/>
      <c r="P715" s="1132"/>
      <c r="Q715" s="1132"/>
      <c r="R715" s="1132"/>
      <c r="S715" s="1132"/>
      <c r="T715" s="252"/>
      <c r="U715" s="252"/>
      <c r="V715" s="252"/>
      <c r="W715" s="252"/>
      <c r="X715" s="252"/>
      <c r="Y715" s="252"/>
      <c r="Z715" s="252"/>
    </row>
    <row r="716" ht="15.75" customHeight="1">
      <c r="A716" s="252"/>
      <c r="B716" s="252"/>
      <c r="C716" s="252"/>
      <c r="D716" s="252"/>
      <c r="E716" s="259"/>
      <c r="F716" s="252"/>
      <c r="G716" s="252"/>
      <c r="H716" s="252"/>
      <c r="I716" s="252"/>
      <c r="J716" s="316"/>
      <c r="K716" s="316"/>
      <c r="L716" s="1317"/>
      <c r="M716" s="1132"/>
      <c r="N716" s="1132"/>
      <c r="O716" s="1132"/>
      <c r="P716" s="1132"/>
      <c r="Q716" s="1132"/>
      <c r="R716" s="1132"/>
      <c r="S716" s="1132"/>
      <c r="T716" s="252"/>
      <c r="U716" s="252"/>
      <c r="V716" s="252"/>
      <c r="W716" s="252"/>
      <c r="X716" s="252"/>
      <c r="Y716" s="252"/>
      <c r="Z716" s="252"/>
    </row>
    <row r="717" ht="15.75" customHeight="1">
      <c r="A717" s="252"/>
      <c r="B717" s="252"/>
      <c r="C717" s="252"/>
      <c r="D717" s="252"/>
      <c r="E717" s="259"/>
      <c r="F717" s="252"/>
      <c r="G717" s="252"/>
      <c r="H717" s="252"/>
      <c r="I717" s="252"/>
      <c r="J717" s="316"/>
      <c r="K717" s="316"/>
      <c r="L717" s="1317"/>
      <c r="M717" s="1132"/>
      <c r="N717" s="1132"/>
      <c r="O717" s="1132"/>
      <c r="P717" s="1132"/>
      <c r="Q717" s="1132"/>
      <c r="R717" s="1132"/>
      <c r="S717" s="1132"/>
      <c r="T717" s="252"/>
      <c r="U717" s="252"/>
      <c r="V717" s="252"/>
      <c r="W717" s="252"/>
      <c r="X717" s="252"/>
      <c r="Y717" s="252"/>
      <c r="Z717" s="252"/>
    </row>
    <row r="718" ht="15.75" customHeight="1">
      <c r="A718" s="252"/>
      <c r="B718" s="252"/>
      <c r="C718" s="252"/>
      <c r="D718" s="252"/>
      <c r="E718" s="259"/>
      <c r="F718" s="252"/>
      <c r="G718" s="252"/>
      <c r="H718" s="252"/>
      <c r="I718" s="252"/>
      <c r="J718" s="316"/>
      <c r="K718" s="316"/>
      <c r="L718" s="1317"/>
      <c r="M718" s="1132"/>
      <c r="N718" s="1132"/>
      <c r="O718" s="1132"/>
      <c r="P718" s="1132"/>
      <c r="Q718" s="1132"/>
      <c r="R718" s="1132"/>
      <c r="S718" s="1132"/>
      <c r="T718" s="252"/>
      <c r="U718" s="252"/>
      <c r="V718" s="252"/>
      <c r="W718" s="252"/>
      <c r="X718" s="252"/>
      <c r="Y718" s="252"/>
      <c r="Z718" s="252"/>
    </row>
    <row r="719" ht="15.75" customHeight="1">
      <c r="A719" s="252"/>
      <c r="B719" s="252"/>
      <c r="C719" s="252"/>
      <c r="D719" s="252"/>
      <c r="E719" s="259"/>
      <c r="F719" s="252"/>
      <c r="G719" s="252"/>
      <c r="H719" s="252"/>
      <c r="I719" s="252"/>
      <c r="J719" s="316"/>
      <c r="K719" s="316"/>
      <c r="L719" s="1317"/>
      <c r="M719" s="1132"/>
      <c r="N719" s="1132"/>
      <c r="O719" s="1132"/>
      <c r="P719" s="1132"/>
      <c r="Q719" s="1132"/>
      <c r="R719" s="1132"/>
      <c r="S719" s="1132"/>
      <c r="T719" s="252"/>
      <c r="U719" s="252"/>
      <c r="V719" s="252"/>
      <c r="W719" s="252"/>
      <c r="X719" s="252"/>
      <c r="Y719" s="252"/>
      <c r="Z719" s="252"/>
    </row>
    <row r="720" ht="15.75" customHeight="1">
      <c r="A720" s="252"/>
      <c r="B720" s="252"/>
      <c r="C720" s="252"/>
      <c r="D720" s="252"/>
      <c r="E720" s="259"/>
      <c r="F720" s="252"/>
      <c r="G720" s="252"/>
      <c r="H720" s="252"/>
      <c r="I720" s="252"/>
      <c r="J720" s="316"/>
      <c r="K720" s="316"/>
      <c r="L720" s="1317"/>
      <c r="M720" s="1132"/>
      <c r="N720" s="1132"/>
      <c r="O720" s="1132"/>
      <c r="P720" s="1132"/>
      <c r="Q720" s="1132"/>
      <c r="R720" s="1132"/>
      <c r="S720" s="1132"/>
      <c r="T720" s="252"/>
      <c r="U720" s="252"/>
      <c r="V720" s="252"/>
      <c r="W720" s="252"/>
      <c r="X720" s="252"/>
      <c r="Y720" s="252"/>
      <c r="Z720" s="252"/>
    </row>
    <row r="721" ht="15.75" customHeight="1">
      <c r="A721" s="252"/>
      <c r="B721" s="252"/>
      <c r="C721" s="252"/>
      <c r="D721" s="252"/>
      <c r="E721" s="259"/>
      <c r="F721" s="252"/>
      <c r="G721" s="252"/>
      <c r="H721" s="252"/>
      <c r="I721" s="252"/>
      <c r="J721" s="316"/>
      <c r="K721" s="316"/>
      <c r="L721" s="1317"/>
      <c r="M721" s="1132"/>
      <c r="N721" s="1132"/>
      <c r="O721" s="1132"/>
      <c r="P721" s="1132"/>
      <c r="Q721" s="1132"/>
      <c r="R721" s="1132"/>
      <c r="S721" s="1132"/>
      <c r="T721" s="252"/>
      <c r="U721" s="252"/>
      <c r="V721" s="252"/>
      <c r="W721" s="252"/>
      <c r="X721" s="252"/>
      <c r="Y721" s="252"/>
      <c r="Z721" s="252"/>
    </row>
    <row r="722" ht="15.75" customHeight="1">
      <c r="A722" s="252"/>
      <c r="B722" s="252"/>
      <c r="C722" s="252"/>
      <c r="D722" s="252"/>
      <c r="E722" s="259"/>
      <c r="F722" s="252"/>
      <c r="G722" s="252"/>
      <c r="H722" s="252"/>
      <c r="I722" s="252"/>
      <c r="J722" s="316"/>
      <c r="K722" s="316"/>
      <c r="L722" s="1317"/>
      <c r="M722" s="1132"/>
      <c r="N722" s="1132"/>
      <c r="O722" s="1132"/>
      <c r="P722" s="1132"/>
      <c r="Q722" s="1132"/>
      <c r="R722" s="1132"/>
      <c r="S722" s="1132"/>
      <c r="T722" s="252"/>
      <c r="U722" s="252"/>
      <c r="V722" s="252"/>
      <c r="W722" s="252"/>
      <c r="X722" s="252"/>
      <c r="Y722" s="252"/>
      <c r="Z722" s="252"/>
    </row>
    <row r="723" ht="15.75" customHeight="1">
      <c r="A723" s="252"/>
      <c r="B723" s="252"/>
      <c r="C723" s="252"/>
      <c r="D723" s="252"/>
      <c r="E723" s="259"/>
      <c r="F723" s="252"/>
      <c r="G723" s="252"/>
      <c r="H723" s="252"/>
      <c r="I723" s="252"/>
      <c r="J723" s="316"/>
      <c r="K723" s="316"/>
      <c r="L723" s="1317"/>
      <c r="M723" s="1132"/>
      <c r="N723" s="1132"/>
      <c r="O723" s="1132"/>
      <c r="P723" s="1132"/>
      <c r="Q723" s="1132"/>
      <c r="R723" s="1132"/>
      <c r="S723" s="1132"/>
      <c r="T723" s="252"/>
      <c r="U723" s="252"/>
      <c r="V723" s="252"/>
      <c r="W723" s="252"/>
      <c r="X723" s="252"/>
      <c r="Y723" s="252"/>
      <c r="Z723" s="252"/>
    </row>
    <row r="724" ht="15.75" customHeight="1">
      <c r="A724" s="252"/>
      <c r="B724" s="252"/>
      <c r="C724" s="252"/>
      <c r="D724" s="252"/>
      <c r="E724" s="259"/>
      <c r="F724" s="252"/>
      <c r="G724" s="252"/>
      <c r="H724" s="252"/>
      <c r="I724" s="252"/>
      <c r="J724" s="316"/>
      <c r="K724" s="316"/>
      <c r="L724" s="1317"/>
      <c r="M724" s="1132"/>
      <c r="N724" s="1132"/>
      <c r="O724" s="1132"/>
      <c r="P724" s="1132"/>
      <c r="Q724" s="1132"/>
      <c r="R724" s="1132"/>
      <c r="S724" s="1132"/>
      <c r="T724" s="252"/>
      <c r="U724" s="252"/>
      <c r="V724" s="252"/>
      <c r="W724" s="252"/>
      <c r="X724" s="252"/>
      <c r="Y724" s="252"/>
      <c r="Z724" s="252"/>
    </row>
    <row r="725" ht="15.75" customHeight="1">
      <c r="A725" s="252"/>
      <c r="B725" s="252"/>
      <c r="C725" s="252"/>
      <c r="D725" s="252"/>
      <c r="E725" s="259"/>
      <c r="F725" s="252"/>
      <c r="G725" s="252"/>
      <c r="H725" s="252"/>
      <c r="I725" s="252"/>
      <c r="J725" s="316"/>
      <c r="K725" s="316"/>
      <c r="L725" s="1317"/>
      <c r="M725" s="1132"/>
      <c r="N725" s="1132"/>
      <c r="O725" s="1132"/>
      <c r="P725" s="1132"/>
      <c r="Q725" s="1132"/>
      <c r="R725" s="1132"/>
      <c r="S725" s="1132"/>
      <c r="T725" s="252"/>
      <c r="U725" s="252"/>
      <c r="V725" s="252"/>
      <c r="W725" s="252"/>
      <c r="X725" s="252"/>
      <c r="Y725" s="252"/>
      <c r="Z725" s="252"/>
    </row>
    <row r="726" ht="15.75" customHeight="1">
      <c r="A726" s="252"/>
      <c r="B726" s="252"/>
      <c r="C726" s="252"/>
      <c r="D726" s="252"/>
      <c r="E726" s="259"/>
      <c r="F726" s="252"/>
      <c r="G726" s="252"/>
      <c r="H726" s="252"/>
      <c r="I726" s="252"/>
      <c r="J726" s="316"/>
      <c r="K726" s="316"/>
      <c r="L726" s="1317"/>
      <c r="M726" s="1132"/>
      <c r="N726" s="1132"/>
      <c r="O726" s="1132"/>
      <c r="P726" s="1132"/>
      <c r="Q726" s="1132"/>
      <c r="R726" s="1132"/>
      <c r="S726" s="1132"/>
      <c r="T726" s="252"/>
      <c r="U726" s="252"/>
      <c r="V726" s="252"/>
      <c r="W726" s="252"/>
      <c r="X726" s="252"/>
      <c r="Y726" s="252"/>
      <c r="Z726" s="252"/>
    </row>
    <row r="727" ht="15.75" customHeight="1">
      <c r="A727" s="252"/>
      <c r="B727" s="252"/>
      <c r="C727" s="252"/>
      <c r="D727" s="252"/>
      <c r="E727" s="259"/>
      <c r="F727" s="252"/>
      <c r="G727" s="252"/>
      <c r="H727" s="252"/>
      <c r="I727" s="252"/>
      <c r="J727" s="316"/>
      <c r="K727" s="316"/>
      <c r="L727" s="1317"/>
      <c r="M727" s="1132"/>
      <c r="N727" s="1132"/>
      <c r="O727" s="1132"/>
      <c r="P727" s="1132"/>
      <c r="Q727" s="1132"/>
      <c r="R727" s="1132"/>
      <c r="S727" s="1132"/>
      <c r="T727" s="252"/>
      <c r="U727" s="252"/>
      <c r="V727" s="252"/>
      <c r="W727" s="252"/>
      <c r="X727" s="252"/>
      <c r="Y727" s="252"/>
      <c r="Z727" s="252"/>
    </row>
    <row r="728" ht="15.75" customHeight="1">
      <c r="A728" s="252"/>
      <c r="B728" s="252"/>
      <c r="C728" s="252"/>
      <c r="D728" s="252"/>
      <c r="E728" s="259"/>
      <c r="F728" s="252"/>
      <c r="G728" s="252"/>
      <c r="H728" s="252"/>
      <c r="I728" s="252"/>
      <c r="J728" s="316"/>
      <c r="K728" s="316"/>
      <c r="L728" s="1317"/>
      <c r="M728" s="1132"/>
      <c r="N728" s="1132"/>
      <c r="O728" s="1132"/>
      <c r="P728" s="1132"/>
      <c r="Q728" s="1132"/>
      <c r="R728" s="1132"/>
      <c r="S728" s="1132"/>
      <c r="T728" s="252"/>
      <c r="U728" s="252"/>
      <c r="V728" s="252"/>
      <c r="W728" s="252"/>
      <c r="X728" s="252"/>
      <c r="Y728" s="252"/>
      <c r="Z728" s="252"/>
    </row>
    <row r="729" ht="15.75" customHeight="1">
      <c r="A729" s="252"/>
      <c r="B729" s="252"/>
      <c r="C729" s="252"/>
      <c r="D729" s="252"/>
      <c r="E729" s="259"/>
      <c r="F729" s="252"/>
      <c r="G729" s="252"/>
      <c r="H729" s="252"/>
      <c r="I729" s="252"/>
      <c r="J729" s="316"/>
      <c r="K729" s="316"/>
      <c r="L729" s="1317"/>
      <c r="M729" s="1132"/>
      <c r="N729" s="1132"/>
      <c r="O729" s="1132"/>
      <c r="P729" s="1132"/>
      <c r="Q729" s="1132"/>
      <c r="R729" s="1132"/>
      <c r="S729" s="1132"/>
      <c r="T729" s="252"/>
      <c r="U729" s="252"/>
      <c r="V729" s="252"/>
      <c r="W729" s="252"/>
      <c r="X729" s="252"/>
      <c r="Y729" s="252"/>
      <c r="Z729" s="252"/>
    </row>
    <row r="730" ht="15.75" customHeight="1">
      <c r="A730" s="252"/>
      <c r="B730" s="252"/>
      <c r="C730" s="252"/>
      <c r="D730" s="252"/>
      <c r="E730" s="259"/>
      <c r="F730" s="252"/>
      <c r="G730" s="252"/>
      <c r="H730" s="252"/>
      <c r="I730" s="252"/>
      <c r="J730" s="316"/>
      <c r="K730" s="316"/>
      <c r="L730" s="1317"/>
      <c r="M730" s="1132"/>
      <c r="N730" s="1132"/>
      <c r="O730" s="1132"/>
      <c r="P730" s="1132"/>
      <c r="Q730" s="1132"/>
      <c r="R730" s="1132"/>
      <c r="S730" s="1132"/>
      <c r="T730" s="252"/>
      <c r="U730" s="252"/>
      <c r="V730" s="252"/>
      <c r="W730" s="252"/>
      <c r="X730" s="252"/>
      <c r="Y730" s="252"/>
      <c r="Z730" s="252"/>
    </row>
    <row r="731" ht="15.75" customHeight="1">
      <c r="A731" s="252"/>
      <c r="B731" s="252"/>
      <c r="C731" s="252"/>
      <c r="D731" s="252"/>
      <c r="E731" s="259"/>
      <c r="F731" s="252"/>
      <c r="G731" s="252"/>
      <c r="H731" s="252"/>
      <c r="I731" s="252"/>
      <c r="J731" s="316"/>
      <c r="K731" s="316"/>
      <c r="L731" s="1317"/>
      <c r="M731" s="1132"/>
      <c r="N731" s="1132"/>
      <c r="O731" s="1132"/>
      <c r="P731" s="1132"/>
      <c r="Q731" s="1132"/>
      <c r="R731" s="1132"/>
      <c r="S731" s="1132"/>
      <c r="T731" s="252"/>
      <c r="U731" s="252"/>
      <c r="V731" s="252"/>
      <c r="W731" s="252"/>
      <c r="X731" s="252"/>
      <c r="Y731" s="252"/>
      <c r="Z731" s="252"/>
    </row>
    <row r="732" ht="15.75" customHeight="1">
      <c r="A732" s="252"/>
      <c r="B732" s="252"/>
      <c r="C732" s="252"/>
      <c r="D732" s="252"/>
      <c r="E732" s="259"/>
      <c r="F732" s="252"/>
      <c r="G732" s="252"/>
      <c r="H732" s="252"/>
      <c r="I732" s="252"/>
      <c r="J732" s="316"/>
      <c r="K732" s="316"/>
      <c r="L732" s="1317"/>
      <c r="M732" s="1132"/>
      <c r="N732" s="1132"/>
      <c r="O732" s="1132"/>
      <c r="P732" s="1132"/>
      <c r="Q732" s="1132"/>
      <c r="R732" s="1132"/>
      <c r="S732" s="1132"/>
      <c r="T732" s="252"/>
      <c r="U732" s="252"/>
      <c r="V732" s="252"/>
      <c r="W732" s="252"/>
      <c r="X732" s="252"/>
      <c r="Y732" s="252"/>
      <c r="Z732" s="252"/>
    </row>
    <row r="733" ht="15.75" customHeight="1">
      <c r="A733" s="252"/>
      <c r="B733" s="252"/>
      <c r="C733" s="252"/>
      <c r="D733" s="252"/>
      <c r="E733" s="259"/>
      <c r="F733" s="252"/>
      <c r="G733" s="252"/>
      <c r="H733" s="252"/>
      <c r="I733" s="252"/>
      <c r="J733" s="316"/>
      <c r="K733" s="316"/>
      <c r="L733" s="1317"/>
      <c r="M733" s="1132"/>
      <c r="N733" s="1132"/>
      <c r="O733" s="1132"/>
      <c r="P733" s="1132"/>
      <c r="Q733" s="1132"/>
      <c r="R733" s="1132"/>
      <c r="S733" s="1132"/>
      <c r="T733" s="252"/>
      <c r="U733" s="252"/>
      <c r="V733" s="252"/>
      <c r="W733" s="252"/>
      <c r="X733" s="252"/>
      <c r="Y733" s="252"/>
      <c r="Z733" s="252"/>
    </row>
    <row r="734" ht="15.75" customHeight="1">
      <c r="A734" s="252"/>
      <c r="B734" s="252"/>
      <c r="C734" s="252"/>
      <c r="D734" s="252"/>
      <c r="E734" s="259"/>
      <c r="F734" s="252"/>
      <c r="G734" s="252"/>
      <c r="H734" s="252"/>
      <c r="I734" s="252"/>
      <c r="J734" s="316"/>
      <c r="K734" s="316"/>
      <c r="L734" s="1317"/>
      <c r="M734" s="1132"/>
      <c r="N734" s="1132"/>
      <c r="O734" s="1132"/>
      <c r="P734" s="1132"/>
      <c r="Q734" s="1132"/>
      <c r="R734" s="1132"/>
      <c r="S734" s="1132"/>
      <c r="T734" s="252"/>
      <c r="U734" s="252"/>
      <c r="V734" s="252"/>
      <c r="W734" s="252"/>
      <c r="X734" s="252"/>
      <c r="Y734" s="252"/>
      <c r="Z734" s="252"/>
    </row>
    <row r="735" ht="15.75" customHeight="1">
      <c r="A735" s="252"/>
      <c r="B735" s="252"/>
      <c r="C735" s="252"/>
      <c r="D735" s="252"/>
      <c r="E735" s="259"/>
      <c r="F735" s="252"/>
      <c r="G735" s="252"/>
      <c r="H735" s="252"/>
      <c r="I735" s="252"/>
      <c r="J735" s="316"/>
      <c r="K735" s="316"/>
      <c r="L735" s="1317"/>
      <c r="M735" s="1132"/>
      <c r="N735" s="1132"/>
      <c r="O735" s="1132"/>
      <c r="P735" s="1132"/>
      <c r="Q735" s="1132"/>
      <c r="R735" s="1132"/>
      <c r="S735" s="1132"/>
      <c r="T735" s="252"/>
      <c r="U735" s="252"/>
      <c r="V735" s="252"/>
      <c r="W735" s="252"/>
      <c r="X735" s="252"/>
      <c r="Y735" s="252"/>
      <c r="Z735" s="252"/>
    </row>
    <row r="736" ht="15.75" customHeight="1">
      <c r="A736" s="252"/>
      <c r="B736" s="252"/>
      <c r="C736" s="252"/>
      <c r="D736" s="252"/>
      <c r="E736" s="259"/>
      <c r="F736" s="252"/>
      <c r="G736" s="252"/>
      <c r="H736" s="252"/>
      <c r="I736" s="252"/>
      <c r="J736" s="316"/>
      <c r="K736" s="316"/>
      <c r="L736" s="1317"/>
      <c r="M736" s="1132"/>
      <c r="N736" s="1132"/>
      <c r="O736" s="1132"/>
      <c r="P736" s="1132"/>
      <c r="Q736" s="1132"/>
      <c r="R736" s="1132"/>
      <c r="S736" s="1132"/>
      <c r="T736" s="252"/>
      <c r="U736" s="252"/>
      <c r="V736" s="252"/>
      <c r="W736" s="252"/>
      <c r="X736" s="252"/>
      <c r="Y736" s="252"/>
      <c r="Z736" s="252"/>
    </row>
    <row r="737" ht="15.75" customHeight="1">
      <c r="A737" s="252"/>
      <c r="B737" s="252"/>
      <c r="C737" s="252"/>
      <c r="D737" s="252"/>
      <c r="E737" s="259"/>
      <c r="F737" s="252"/>
      <c r="G737" s="252"/>
      <c r="H737" s="252"/>
      <c r="I737" s="252"/>
      <c r="J737" s="316"/>
      <c r="K737" s="316"/>
      <c r="L737" s="1317"/>
      <c r="M737" s="1132"/>
      <c r="N737" s="1132"/>
      <c r="O737" s="1132"/>
      <c r="P737" s="1132"/>
      <c r="Q737" s="1132"/>
      <c r="R737" s="1132"/>
      <c r="S737" s="1132"/>
      <c r="T737" s="252"/>
      <c r="U737" s="252"/>
      <c r="V737" s="252"/>
      <c r="W737" s="252"/>
      <c r="X737" s="252"/>
      <c r="Y737" s="252"/>
      <c r="Z737" s="252"/>
    </row>
    <row r="738" ht="15.75" customHeight="1">
      <c r="A738" s="252"/>
      <c r="B738" s="252"/>
      <c r="C738" s="252"/>
      <c r="D738" s="252"/>
      <c r="E738" s="259"/>
      <c r="F738" s="252"/>
      <c r="G738" s="252"/>
      <c r="H738" s="252"/>
      <c r="I738" s="252"/>
      <c r="J738" s="316"/>
      <c r="K738" s="316"/>
      <c r="L738" s="1317"/>
      <c r="M738" s="1132"/>
      <c r="N738" s="1132"/>
      <c r="O738" s="1132"/>
      <c r="P738" s="1132"/>
      <c r="Q738" s="1132"/>
      <c r="R738" s="1132"/>
      <c r="S738" s="1132"/>
      <c r="T738" s="252"/>
      <c r="U738" s="252"/>
      <c r="V738" s="252"/>
      <c r="W738" s="252"/>
      <c r="X738" s="252"/>
      <c r="Y738" s="252"/>
      <c r="Z738" s="252"/>
    </row>
    <row r="739" ht="15.75" customHeight="1">
      <c r="A739" s="252"/>
      <c r="B739" s="252"/>
      <c r="C739" s="252"/>
      <c r="D739" s="252"/>
      <c r="E739" s="259"/>
      <c r="F739" s="252"/>
      <c r="G739" s="252"/>
      <c r="H739" s="252"/>
      <c r="I739" s="252"/>
      <c r="J739" s="316"/>
      <c r="K739" s="316"/>
      <c r="L739" s="1317"/>
      <c r="M739" s="1132"/>
      <c r="N739" s="1132"/>
      <c r="O739" s="1132"/>
      <c r="P739" s="1132"/>
      <c r="Q739" s="1132"/>
      <c r="R739" s="1132"/>
      <c r="S739" s="1132"/>
      <c r="T739" s="252"/>
      <c r="U739" s="252"/>
      <c r="V739" s="252"/>
      <c r="W739" s="252"/>
      <c r="X739" s="252"/>
      <c r="Y739" s="252"/>
      <c r="Z739" s="252"/>
    </row>
    <row r="740" ht="15.75" customHeight="1">
      <c r="A740" s="252"/>
      <c r="B740" s="252"/>
      <c r="C740" s="252"/>
      <c r="D740" s="252"/>
      <c r="E740" s="259"/>
      <c r="F740" s="252"/>
      <c r="G740" s="252"/>
      <c r="H740" s="252"/>
      <c r="I740" s="252"/>
      <c r="J740" s="316"/>
      <c r="K740" s="316"/>
      <c r="L740" s="1317"/>
      <c r="M740" s="1132"/>
      <c r="N740" s="1132"/>
      <c r="O740" s="1132"/>
      <c r="P740" s="1132"/>
      <c r="Q740" s="1132"/>
      <c r="R740" s="1132"/>
      <c r="S740" s="1132"/>
      <c r="T740" s="252"/>
      <c r="U740" s="252"/>
      <c r="V740" s="252"/>
      <c r="W740" s="252"/>
      <c r="X740" s="252"/>
      <c r="Y740" s="252"/>
      <c r="Z740" s="252"/>
    </row>
    <row r="741" ht="15.75" customHeight="1">
      <c r="A741" s="252"/>
      <c r="B741" s="252"/>
      <c r="C741" s="252"/>
      <c r="D741" s="252"/>
      <c r="E741" s="259"/>
      <c r="F741" s="252"/>
      <c r="G741" s="252"/>
      <c r="H741" s="252"/>
      <c r="I741" s="252"/>
      <c r="J741" s="316"/>
      <c r="K741" s="316"/>
      <c r="L741" s="1317"/>
      <c r="M741" s="1132"/>
      <c r="N741" s="1132"/>
      <c r="O741" s="1132"/>
      <c r="P741" s="1132"/>
      <c r="Q741" s="1132"/>
      <c r="R741" s="1132"/>
      <c r="S741" s="1132"/>
      <c r="T741" s="252"/>
      <c r="U741" s="252"/>
      <c r="V741" s="252"/>
      <c r="W741" s="252"/>
      <c r="X741" s="252"/>
      <c r="Y741" s="252"/>
      <c r="Z741" s="252"/>
    </row>
    <row r="742" ht="15.75" customHeight="1">
      <c r="A742" s="252"/>
      <c r="B742" s="252"/>
      <c r="C742" s="252"/>
      <c r="D742" s="252"/>
      <c r="E742" s="259"/>
      <c r="F742" s="252"/>
      <c r="G742" s="252"/>
      <c r="H742" s="252"/>
      <c r="I742" s="252"/>
      <c r="J742" s="316"/>
      <c r="K742" s="316"/>
      <c r="L742" s="1317"/>
      <c r="M742" s="1132"/>
      <c r="N742" s="1132"/>
      <c r="O742" s="1132"/>
      <c r="P742" s="1132"/>
      <c r="Q742" s="1132"/>
      <c r="R742" s="1132"/>
      <c r="S742" s="1132"/>
      <c r="T742" s="252"/>
      <c r="U742" s="252"/>
      <c r="V742" s="252"/>
      <c r="W742" s="252"/>
      <c r="X742" s="252"/>
      <c r="Y742" s="252"/>
      <c r="Z742" s="252"/>
    </row>
    <row r="743" ht="15.75" customHeight="1">
      <c r="A743" s="252"/>
      <c r="B743" s="252"/>
      <c r="C743" s="252"/>
      <c r="D743" s="252"/>
      <c r="E743" s="259"/>
      <c r="F743" s="252"/>
      <c r="G743" s="252"/>
      <c r="H743" s="252"/>
      <c r="I743" s="252"/>
      <c r="J743" s="316"/>
      <c r="K743" s="316"/>
      <c r="L743" s="1317"/>
      <c r="M743" s="1132"/>
      <c r="N743" s="1132"/>
      <c r="O743" s="1132"/>
      <c r="P743" s="1132"/>
      <c r="Q743" s="1132"/>
      <c r="R743" s="1132"/>
      <c r="S743" s="1132"/>
      <c r="T743" s="252"/>
      <c r="U743" s="252"/>
      <c r="V743" s="252"/>
      <c r="W743" s="252"/>
      <c r="X743" s="252"/>
      <c r="Y743" s="252"/>
      <c r="Z743" s="252"/>
    </row>
    <row r="744" ht="15.75" customHeight="1">
      <c r="A744" s="252"/>
      <c r="B744" s="252"/>
      <c r="C744" s="252"/>
      <c r="D744" s="252"/>
      <c r="E744" s="259"/>
      <c r="F744" s="252"/>
      <c r="G744" s="252"/>
      <c r="H744" s="252"/>
      <c r="I744" s="252"/>
      <c r="J744" s="316"/>
      <c r="K744" s="316"/>
      <c r="L744" s="1317"/>
      <c r="M744" s="1132"/>
      <c r="N744" s="1132"/>
      <c r="O744" s="1132"/>
      <c r="P744" s="1132"/>
      <c r="Q744" s="1132"/>
      <c r="R744" s="1132"/>
      <c r="S744" s="1132"/>
      <c r="T744" s="252"/>
      <c r="U744" s="252"/>
      <c r="V744" s="252"/>
      <c r="W744" s="252"/>
      <c r="X744" s="252"/>
      <c r="Y744" s="252"/>
      <c r="Z744" s="252"/>
    </row>
    <row r="745" ht="15.75" customHeight="1">
      <c r="A745" s="252"/>
      <c r="B745" s="252"/>
      <c r="C745" s="252"/>
      <c r="D745" s="252"/>
      <c r="E745" s="259"/>
      <c r="F745" s="252"/>
      <c r="G745" s="252"/>
      <c r="H745" s="252"/>
      <c r="I745" s="252"/>
      <c r="J745" s="316"/>
      <c r="K745" s="316"/>
      <c r="L745" s="1317"/>
      <c r="M745" s="1132"/>
      <c r="N745" s="1132"/>
      <c r="O745" s="1132"/>
      <c r="P745" s="1132"/>
      <c r="Q745" s="1132"/>
      <c r="R745" s="1132"/>
      <c r="S745" s="1132"/>
      <c r="T745" s="252"/>
      <c r="U745" s="252"/>
      <c r="V745" s="252"/>
      <c r="W745" s="252"/>
      <c r="X745" s="252"/>
      <c r="Y745" s="252"/>
      <c r="Z745" s="252"/>
    </row>
    <row r="746" ht="15.75" customHeight="1">
      <c r="A746" s="252"/>
      <c r="B746" s="252"/>
      <c r="C746" s="252"/>
      <c r="D746" s="252"/>
      <c r="E746" s="259"/>
      <c r="F746" s="252"/>
      <c r="G746" s="252"/>
      <c r="H746" s="252"/>
      <c r="I746" s="252"/>
      <c r="J746" s="316"/>
      <c r="K746" s="316"/>
      <c r="L746" s="1317"/>
      <c r="M746" s="1132"/>
      <c r="N746" s="1132"/>
      <c r="O746" s="1132"/>
      <c r="P746" s="1132"/>
      <c r="Q746" s="1132"/>
      <c r="R746" s="1132"/>
      <c r="S746" s="1132"/>
      <c r="T746" s="252"/>
      <c r="U746" s="252"/>
      <c r="V746" s="252"/>
      <c r="W746" s="252"/>
      <c r="X746" s="252"/>
      <c r="Y746" s="252"/>
      <c r="Z746" s="252"/>
    </row>
    <row r="747" ht="15.75" customHeight="1">
      <c r="A747" s="252"/>
      <c r="B747" s="252"/>
      <c r="C747" s="252"/>
      <c r="D747" s="252"/>
      <c r="E747" s="259"/>
      <c r="F747" s="252"/>
      <c r="G747" s="252"/>
      <c r="H747" s="252"/>
      <c r="I747" s="252"/>
      <c r="J747" s="316"/>
      <c r="K747" s="316"/>
      <c r="L747" s="1317"/>
      <c r="M747" s="1132"/>
      <c r="N747" s="1132"/>
      <c r="O747" s="1132"/>
      <c r="P747" s="1132"/>
      <c r="Q747" s="1132"/>
      <c r="R747" s="1132"/>
      <c r="S747" s="1132"/>
      <c r="T747" s="252"/>
      <c r="U747" s="252"/>
      <c r="V747" s="252"/>
      <c r="W747" s="252"/>
      <c r="X747" s="252"/>
      <c r="Y747" s="252"/>
      <c r="Z747" s="252"/>
    </row>
    <row r="748" ht="15.75" customHeight="1">
      <c r="A748" s="252"/>
      <c r="B748" s="252"/>
      <c r="C748" s="252"/>
      <c r="D748" s="252"/>
      <c r="E748" s="259"/>
      <c r="F748" s="252"/>
      <c r="G748" s="252"/>
      <c r="H748" s="252"/>
      <c r="I748" s="252"/>
      <c r="J748" s="316"/>
      <c r="K748" s="316"/>
      <c r="L748" s="1317"/>
      <c r="M748" s="1132"/>
      <c r="N748" s="1132"/>
      <c r="O748" s="1132"/>
      <c r="P748" s="1132"/>
      <c r="Q748" s="1132"/>
      <c r="R748" s="1132"/>
      <c r="S748" s="1132"/>
      <c r="T748" s="252"/>
      <c r="U748" s="252"/>
      <c r="V748" s="252"/>
      <c r="W748" s="252"/>
      <c r="X748" s="252"/>
      <c r="Y748" s="252"/>
      <c r="Z748" s="252"/>
    </row>
    <row r="749" ht="15.75" customHeight="1">
      <c r="A749" s="252"/>
      <c r="B749" s="252"/>
      <c r="C749" s="252"/>
      <c r="D749" s="252"/>
      <c r="E749" s="259"/>
      <c r="F749" s="252"/>
      <c r="G749" s="252"/>
      <c r="H749" s="252"/>
      <c r="I749" s="252"/>
      <c r="J749" s="316"/>
      <c r="K749" s="316"/>
      <c r="L749" s="1317"/>
      <c r="M749" s="1132"/>
      <c r="N749" s="1132"/>
      <c r="O749" s="1132"/>
      <c r="P749" s="1132"/>
      <c r="Q749" s="1132"/>
      <c r="R749" s="1132"/>
      <c r="S749" s="1132"/>
      <c r="T749" s="252"/>
      <c r="U749" s="252"/>
      <c r="V749" s="252"/>
      <c r="W749" s="252"/>
      <c r="X749" s="252"/>
      <c r="Y749" s="252"/>
      <c r="Z749" s="252"/>
    </row>
    <row r="750" ht="15.75" customHeight="1">
      <c r="A750" s="252"/>
      <c r="B750" s="252"/>
      <c r="C750" s="252"/>
      <c r="D750" s="252"/>
      <c r="E750" s="259"/>
      <c r="F750" s="252"/>
      <c r="G750" s="252"/>
      <c r="H750" s="252"/>
      <c r="I750" s="252"/>
      <c r="J750" s="316"/>
      <c r="K750" s="316"/>
      <c r="L750" s="1317"/>
      <c r="M750" s="1132"/>
      <c r="N750" s="1132"/>
      <c r="O750" s="1132"/>
      <c r="P750" s="1132"/>
      <c r="Q750" s="1132"/>
      <c r="R750" s="1132"/>
      <c r="S750" s="1132"/>
      <c r="T750" s="252"/>
      <c r="U750" s="252"/>
      <c r="V750" s="252"/>
      <c r="W750" s="252"/>
      <c r="X750" s="252"/>
      <c r="Y750" s="252"/>
      <c r="Z750" s="252"/>
    </row>
    <row r="751" ht="15.75" customHeight="1">
      <c r="A751" s="252"/>
      <c r="B751" s="252"/>
      <c r="C751" s="252"/>
      <c r="D751" s="252"/>
      <c r="E751" s="259"/>
      <c r="F751" s="252"/>
      <c r="G751" s="252"/>
      <c r="H751" s="252"/>
      <c r="I751" s="252"/>
      <c r="J751" s="316"/>
      <c r="K751" s="316"/>
      <c r="L751" s="1317"/>
      <c r="M751" s="1132"/>
      <c r="N751" s="1132"/>
      <c r="O751" s="1132"/>
      <c r="P751" s="1132"/>
      <c r="Q751" s="1132"/>
      <c r="R751" s="1132"/>
      <c r="S751" s="1132"/>
      <c r="T751" s="252"/>
      <c r="U751" s="252"/>
      <c r="V751" s="252"/>
      <c r="W751" s="252"/>
      <c r="X751" s="252"/>
      <c r="Y751" s="252"/>
      <c r="Z751" s="252"/>
    </row>
    <row r="752" ht="15.75" customHeight="1">
      <c r="A752" s="252"/>
      <c r="B752" s="252"/>
      <c r="C752" s="252"/>
      <c r="D752" s="252"/>
      <c r="E752" s="259"/>
      <c r="F752" s="252"/>
      <c r="G752" s="252"/>
      <c r="H752" s="252"/>
      <c r="I752" s="252"/>
      <c r="J752" s="316"/>
      <c r="K752" s="316"/>
      <c r="L752" s="1317"/>
      <c r="M752" s="1132"/>
      <c r="N752" s="1132"/>
      <c r="O752" s="1132"/>
      <c r="P752" s="1132"/>
      <c r="Q752" s="1132"/>
      <c r="R752" s="1132"/>
      <c r="S752" s="1132"/>
      <c r="T752" s="252"/>
      <c r="U752" s="252"/>
      <c r="V752" s="252"/>
      <c r="W752" s="252"/>
      <c r="X752" s="252"/>
      <c r="Y752" s="252"/>
      <c r="Z752" s="252"/>
    </row>
    <row r="753" ht="15.75" customHeight="1">
      <c r="A753" s="252"/>
      <c r="B753" s="252"/>
      <c r="C753" s="252"/>
      <c r="D753" s="252"/>
      <c r="E753" s="259"/>
      <c r="F753" s="252"/>
      <c r="G753" s="252"/>
      <c r="H753" s="252"/>
      <c r="I753" s="252"/>
      <c r="J753" s="316"/>
      <c r="K753" s="316"/>
      <c r="L753" s="1317"/>
      <c r="M753" s="1132"/>
      <c r="N753" s="1132"/>
      <c r="O753" s="1132"/>
      <c r="P753" s="1132"/>
      <c r="Q753" s="1132"/>
      <c r="R753" s="1132"/>
      <c r="S753" s="1132"/>
      <c r="T753" s="252"/>
      <c r="U753" s="252"/>
      <c r="V753" s="252"/>
      <c r="W753" s="252"/>
      <c r="X753" s="252"/>
      <c r="Y753" s="252"/>
      <c r="Z753" s="252"/>
    </row>
    <row r="754" ht="15.75" customHeight="1">
      <c r="A754" s="252"/>
      <c r="B754" s="252"/>
      <c r="C754" s="252"/>
      <c r="D754" s="252"/>
      <c r="E754" s="259"/>
      <c r="F754" s="252"/>
      <c r="G754" s="252"/>
      <c r="H754" s="252"/>
      <c r="I754" s="252"/>
      <c r="J754" s="316"/>
      <c r="K754" s="316"/>
      <c r="L754" s="1317"/>
      <c r="M754" s="1132"/>
      <c r="N754" s="1132"/>
      <c r="O754" s="1132"/>
      <c r="P754" s="1132"/>
      <c r="Q754" s="1132"/>
      <c r="R754" s="1132"/>
      <c r="S754" s="1132"/>
      <c r="T754" s="252"/>
      <c r="U754" s="252"/>
      <c r="V754" s="252"/>
      <c r="W754" s="252"/>
      <c r="X754" s="252"/>
      <c r="Y754" s="252"/>
      <c r="Z754" s="252"/>
    </row>
    <row r="755" ht="15.75" customHeight="1">
      <c r="A755" s="252"/>
      <c r="B755" s="252"/>
      <c r="C755" s="252"/>
      <c r="D755" s="252"/>
      <c r="E755" s="259"/>
      <c r="F755" s="252"/>
      <c r="G755" s="252"/>
      <c r="H755" s="252"/>
      <c r="I755" s="252"/>
      <c r="J755" s="316"/>
      <c r="K755" s="316"/>
      <c r="L755" s="1317"/>
      <c r="M755" s="1132"/>
      <c r="N755" s="1132"/>
      <c r="O755" s="1132"/>
      <c r="P755" s="1132"/>
      <c r="Q755" s="1132"/>
      <c r="R755" s="1132"/>
      <c r="S755" s="1132"/>
      <c r="T755" s="252"/>
      <c r="U755" s="252"/>
      <c r="V755" s="252"/>
      <c r="W755" s="252"/>
      <c r="X755" s="252"/>
      <c r="Y755" s="252"/>
      <c r="Z755" s="252"/>
    </row>
    <row r="756" ht="15.75" customHeight="1">
      <c r="A756" s="252"/>
      <c r="B756" s="252"/>
      <c r="C756" s="252"/>
      <c r="D756" s="252"/>
      <c r="E756" s="259"/>
      <c r="F756" s="252"/>
      <c r="G756" s="252"/>
      <c r="H756" s="252"/>
      <c r="I756" s="252"/>
      <c r="J756" s="316"/>
      <c r="K756" s="316"/>
      <c r="L756" s="1317"/>
      <c r="M756" s="1132"/>
      <c r="N756" s="1132"/>
      <c r="O756" s="1132"/>
      <c r="P756" s="1132"/>
      <c r="Q756" s="1132"/>
      <c r="R756" s="1132"/>
      <c r="S756" s="1132"/>
      <c r="T756" s="252"/>
      <c r="U756" s="252"/>
      <c r="V756" s="252"/>
      <c r="W756" s="252"/>
      <c r="X756" s="252"/>
      <c r="Y756" s="252"/>
      <c r="Z756" s="252"/>
    </row>
    <row r="757" ht="15.75" customHeight="1">
      <c r="A757" s="252"/>
      <c r="B757" s="252"/>
      <c r="C757" s="252"/>
      <c r="D757" s="252"/>
      <c r="E757" s="259"/>
      <c r="F757" s="252"/>
      <c r="G757" s="252"/>
      <c r="H757" s="252"/>
      <c r="I757" s="252"/>
      <c r="J757" s="316"/>
      <c r="K757" s="316"/>
      <c r="L757" s="1317"/>
      <c r="M757" s="1132"/>
      <c r="N757" s="1132"/>
      <c r="O757" s="1132"/>
      <c r="P757" s="1132"/>
      <c r="Q757" s="1132"/>
      <c r="R757" s="1132"/>
      <c r="S757" s="1132"/>
      <c r="T757" s="252"/>
      <c r="U757" s="252"/>
      <c r="V757" s="252"/>
      <c r="W757" s="252"/>
      <c r="X757" s="252"/>
      <c r="Y757" s="252"/>
      <c r="Z757" s="252"/>
    </row>
    <row r="758" ht="15.75" customHeight="1">
      <c r="A758" s="252"/>
      <c r="B758" s="252"/>
      <c r="C758" s="252"/>
      <c r="D758" s="252"/>
      <c r="E758" s="259"/>
      <c r="F758" s="252"/>
      <c r="G758" s="252"/>
      <c r="H758" s="252"/>
      <c r="I758" s="252"/>
      <c r="J758" s="316"/>
      <c r="K758" s="316"/>
      <c r="L758" s="1317"/>
      <c r="M758" s="1132"/>
      <c r="N758" s="1132"/>
      <c r="O758" s="1132"/>
      <c r="P758" s="1132"/>
      <c r="Q758" s="1132"/>
      <c r="R758" s="1132"/>
      <c r="S758" s="1132"/>
      <c r="T758" s="252"/>
      <c r="U758" s="252"/>
      <c r="V758" s="252"/>
      <c r="W758" s="252"/>
      <c r="X758" s="252"/>
      <c r="Y758" s="252"/>
      <c r="Z758" s="252"/>
    </row>
    <row r="759" ht="15.75" customHeight="1">
      <c r="A759" s="252"/>
      <c r="B759" s="252"/>
      <c r="C759" s="252"/>
      <c r="D759" s="252"/>
      <c r="E759" s="259"/>
      <c r="F759" s="252"/>
      <c r="G759" s="252"/>
      <c r="H759" s="252"/>
      <c r="I759" s="252"/>
      <c r="J759" s="316"/>
      <c r="K759" s="316"/>
      <c r="L759" s="1317"/>
      <c r="M759" s="1132"/>
      <c r="N759" s="1132"/>
      <c r="O759" s="1132"/>
      <c r="P759" s="1132"/>
      <c r="Q759" s="1132"/>
      <c r="R759" s="1132"/>
      <c r="S759" s="1132"/>
      <c r="T759" s="252"/>
      <c r="U759" s="252"/>
      <c r="V759" s="252"/>
      <c r="W759" s="252"/>
      <c r="X759" s="252"/>
      <c r="Y759" s="252"/>
      <c r="Z759" s="252"/>
    </row>
    <row r="760" ht="15.75" customHeight="1">
      <c r="A760" s="252"/>
      <c r="B760" s="252"/>
      <c r="C760" s="252"/>
      <c r="D760" s="252"/>
      <c r="E760" s="259"/>
      <c r="F760" s="252"/>
      <c r="G760" s="252"/>
      <c r="H760" s="252"/>
      <c r="I760" s="252"/>
      <c r="J760" s="316"/>
      <c r="K760" s="316"/>
      <c r="L760" s="1317"/>
      <c r="M760" s="1132"/>
      <c r="N760" s="1132"/>
      <c r="O760" s="1132"/>
      <c r="P760" s="1132"/>
      <c r="Q760" s="1132"/>
      <c r="R760" s="1132"/>
      <c r="S760" s="1132"/>
      <c r="T760" s="252"/>
      <c r="U760" s="252"/>
      <c r="V760" s="252"/>
      <c r="W760" s="252"/>
      <c r="X760" s="252"/>
      <c r="Y760" s="252"/>
      <c r="Z760" s="252"/>
    </row>
    <row r="761" ht="15.75" customHeight="1">
      <c r="A761" s="252"/>
      <c r="B761" s="252"/>
      <c r="C761" s="252"/>
      <c r="D761" s="252"/>
      <c r="E761" s="259"/>
      <c r="F761" s="252"/>
      <c r="G761" s="252"/>
      <c r="H761" s="252"/>
      <c r="I761" s="252"/>
      <c r="J761" s="316"/>
      <c r="K761" s="316"/>
      <c r="L761" s="1317"/>
      <c r="M761" s="1132"/>
      <c r="N761" s="1132"/>
      <c r="O761" s="1132"/>
      <c r="P761" s="1132"/>
      <c r="Q761" s="1132"/>
      <c r="R761" s="1132"/>
      <c r="S761" s="1132"/>
      <c r="T761" s="252"/>
      <c r="U761" s="252"/>
      <c r="V761" s="252"/>
      <c r="W761" s="252"/>
      <c r="X761" s="252"/>
      <c r="Y761" s="252"/>
      <c r="Z761" s="252"/>
    </row>
    <row r="762" ht="15.75" customHeight="1">
      <c r="A762" s="252"/>
      <c r="B762" s="252"/>
      <c r="C762" s="252"/>
      <c r="D762" s="252"/>
      <c r="E762" s="259"/>
      <c r="F762" s="252"/>
      <c r="G762" s="252"/>
      <c r="H762" s="252"/>
      <c r="I762" s="252"/>
      <c r="J762" s="316"/>
      <c r="K762" s="316"/>
      <c r="L762" s="1317"/>
      <c r="M762" s="1132"/>
      <c r="N762" s="1132"/>
      <c r="O762" s="1132"/>
      <c r="P762" s="1132"/>
      <c r="Q762" s="1132"/>
      <c r="R762" s="1132"/>
      <c r="S762" s="1132"/>
      <c r="T762" s="252"/>
      <c r="U762" s="252"/>
      <c r="V762" s="252"/>
      <c r="W762" s="252"/>
      <c r="X762" s="252"/>
      <c r="Y762" s="252"/>
      <c r="Z762" s="252"/>
    </row>
    <row r="763" ht="15.75" customHeight="1">
      <c r="A763" s="252"/>
      <c r="B763" s="252"/>
      <c r="C763" s="252"/>
      <c r="D763" s="252"/>
      <c r="E763" s="259"/>
      <c r="F763" s="252"/>
      <c r="G763" s="252"/>
      <c r="H763" s="252"/>
      <c r="I763" s="252"/>
      <c r="J763" s="316"/>
      <c r="K763" s="316"/>
      <c r="L763" s="1317"/>
      <c r="M763" s="1132"/>
      <c r="N763" s="1132"/>
      <c r="O763" s="1132"/>
      <c r="P763" s="1132"/>
      <c r="Q763" s="1132"/>
      <c r="R763" s="1132"/>
      <c r="S763" s="1132"/>
      <c r="T763" s="252"/>
      <c r="U763" s="252"/>
      <c r="V763" s="252"/>
      <c r="W763" s="252"/>
      <c r="X763" s="252"/>
      <c r="Y763" s="252"/>
      <c r="Z763" s="252"/>
    </row>
    <row r="764" ht="15.75" customHeight="1">
      <c r="A764" s="252"/>
      <c r="B764" s="252"/>
      <c r="C764" s="252"/>
      <c r="D764" s="252"/>
      <c r="E764" s="259"/>
      <c r="F764" s="252"/>
      <c r="G764" s="252"/>
      <c r="H764" s="252"/>
      <c r="I764" s="252"/>
      <c r="J764" s="316"/>
      <c r="K764" s="316"/>
      <c r="L764" s="1317"/>
      <c r="M764" s="1132"/>
      <c r="N764" s="1132"/>
      <c r="O764" s="1132"/>
      <c r="P764" s="1132"/>
      <c r="Q764" s="1132"/>
      <c r="R764" s="1132"/>
      <c r="S764" s="1132"/>
      <c r="T764" s="252"/>
      <c r="U764" s="252"/>
      <c r="V764" s="252"/>
      <c r="W764" s="252"/>
      <c r="X764" s="252"/>
      <c r="Y764" s="252"/>
      <c r="Z764" s="252"/>
    </row>
    <row r="765" ht="15.75" customHeight="1">
      <c r="A765" s="252"/>
      <c r="B765" s="252"/>
      <c r="C765" s="252"/>
      <c r="D765" s="252"/>
      <c r="E765" s="259"/>
      <c r="F765" s="252"/>
      <c r="G765" s="252"/>
      <c r="H765" s="252"/>
      <c r="I765" s="252"/>
      <c r="J765" s="316"/>
      <c r="K765" s="316"/>
      <c r="L765" s="1317"/>
      <c r="M765" s="1132"/>
      <c r="N765" s="1132"/>
      <c r="O765" s="1132"/>
      <c r="P765" s="1132"/>
      <c r="Q765" s="1132"/>
      <c r="R765" s="1132"/>
      <c r="S765" s="1132"/>
      <c r="T765" s="252"/>
      <c r="U765" s="252"/>
      <c r="V765" s="252"/>
      <c r="W765" s="252"/>
      <c r="X765" s="252"/>
      <c r="Y765" s="252"/>
      <c r="Z765" s="252"/>
    </row>
    <row r="766" ht="15.75" customHeight="1">
      <c r="A766" s="252"/>
      <c r="B766" s="252"/>
      <c r="C766" s="252"/>
      <c r="D766" s="252"/>
      <c r="E766" s="259"/>
      <c r="F766" s="252"/>
      <c r="G766" s="252"/>
      <c r="H766" s="252"/>
      <c r="I766" s="252"/>
      <c r="J766" s="316"/>
      <c r="K766" s="316"/>
      <c r="L766" s="1317"/>
      <c r="M766" s="1132"/>
      <c r="N766" s="1132"/>
      <c r="O766" s="1132"/>
      <c r="P766" s="1132"/>
      <c r="Q766" s="1132"/>
      <c r="R766" s="1132"/>
      <c r="S766" s="1132"/>
      <c r="T766" s="252"/>
      <c r="U766" s="252"/>
      <c r="V766" s="252"/>
      <c r="W766" s="252"/>
      <c r="X766" s="252"/>
      <c r="Y766" s="252"/>
      <c r="Z766" s="252"/>
    </row>
    <row r="767" ht="15.75" customHeight="1">
      <c r="A767" s="252"/>
      <c r="B767" s="252"/>
      <c r="C767" s="252"/>
      <c r="D767" s="252"/>
      <c r="E767" s="259"/>
      <c r="F767" s="252"/>
      <c r="G767" s="252"/>
      <c r="H767" s="252"/>
      <c r="I767" s="252"/>
      <c r="J767" s="316"/>
      <c r="K767" s="316"/>
      <c r="L767" s="1317"/>
      <c r="M767" s="1132"/>
      <c r="N767" s="1132"/>
      <c r="O767" s="1132"/>
      <c r="P767" s="1132"/>
      <c r="Q767" s="1132"/>
      <c r="R767" s="1132"/>
      <c r="S767" s="1132"/>
      <c r="T767" s="252"/>
      <c r="U767" s="252"/>
      <c r="V767" s="252"/>
      <c r="W767" s="252"/>
      <c r="X767" s="252"/>
      <c r="Y767" s="252"/>
      <c r="Z767" s="252"/>
    </row>
    <row r="768" ht="15.75" customHeight="1">
      <c r="A768" s="252"/>
      <c r="B768" s="252"/>
      <c r="C768" s="252"/>
      <c r="D768" s="252"/>
      <c r="E768" s="259"/>
      <c r="F768" s="252"/>
      <c r="G768" s="252"/>
      <c r="H768" s="252"/>
      <c r="I768" s="252"/>
      <c r="J768" s="316"/>
      <c r="K768" s="316"/>
      <c r="L768" s="1317"/>
      <c r="M768" s="1132"/>
      <c r="N768" s="1132"/>
      <c r="O768" s="1132"/>
      <c r="P768" s="1132"/>
      <c r="Q768" s="1132"/>
      <c r="R768" s="1132"/>
      <c r="S768" s="1132"/>
      <c r="T768" s="252"/>
      <c r="U768" s="252"/>
      <c r="V768" s="252"/>
      <c r="W768" s="252"/>
      <c r="X768" s="252"/>
      <c r="Y768" s="252"/>
      <c r="Z768" s="252"/>
    </row>
    <row r="769" ht="15.75" customHeight="1">
      <c r="A769" s="252"/>
      <c r="B769" s="252"/>
      <c r="C769" s="252"/>
      <c r="D769" s="252"/>
      <c r="E769" s="259"/>
      <c r="F769" s="252"/>
      <c r="G769" s="252"/>
      <c r="H769" s="252"/>
      <c r="I769" s="252"/>
      <c r="J769" s="316"/>
      <c r="K769" s="316"/>
      <c r="L769" s="1317"/>
      <c r="M769" s="1132"/>
      <c r="N769" s="1132"/>
      <c r="O769" s="1132"/>
      <c r="P769" s="1132"/>
      <c r="Q769" s="1132"/>
      <c r="R769" s="1132"/>
      <c r="S769" s="1132"/>
      <c r="T769" s="252"/>
      <c r="U769" s="252"/>
      <c r="V769" s="252"/>
      <c r="W769" s="252"/>
      <c r="X769" s="252"/>
      <c r="Y769" s="252"/>
      <c r="Z769" s="252"/>
    </row>
    <row r="770" ht="15.75" customHeight="1">
      <c r="A770" s="252"/>
      <c r="B770" s="252"/>
      <c r="C770" s="252"/>
      <c r="D770" s="252"/>
      <c r="E770" s="259"/>
      <c r="F770" s="252"/>
      <c r="G770" s="252"/>
      <c r="H770" s="252"/>
      <c r="I770" s="252"/>
      <c r="J770" s="316"/>
      <c r="K770" s="316"/>
      <c r="L770" s="1317"/>
      <c r="M770" s="1132"/>
      <c r="N770" s="1132"/>
      <c r="O770" s="1132"/>
      <c r="P770" s="1132"/>
      <c r="Q770" s="1132"/>
      <c r="R770" s="1132"/>
      <c r="S770" s="1132"/>
      <c r="T770" s="252"/>
      <c r="U770" s="252"/>
      <c r="V770" s="252"/>
      <c r="W770" s="252"/>
      <c r="X770" s="252"/>
      <c r="Y770" s="252"/>
      <c r="Z770" s="252"/>
    </row>
    <row r="771" ht="15.75" customHeight="1">
      <c r="A771" s="252"/>
      <c r="B771" s="252"/>
      <c r="C771" s="252"/>
      <c r="D771" s="252"/>
      <c r="E771" s="259"/>
      <c r="F771" s="252"/>
      <c r="G771" s="252"/>
      <c r="H771" s="252"/>
      <c r="I771" s="252"/>
      <c r="J771" s="316"/>
      <c r="K771" s="316"/>
      <c r="L771" s="1317"/>
      <c r="M771" s="1132"/>
      <c r="N771" s="1132"/>
      <c r="O771" s="1132"/>
      <c r="P771" s="1132"/>
      <c r="Q771" s="1132"/>
      <c r="R771" s="1132"/>
      <c r="S771" s="1132"/>
      <c r="T771" s="252"/>
      <c r="U771" s="252"/>
      <c r="V771" s="252"/>
      <c r="W771" s="252"/>
      <c r="X771" s="252"/>
      <c r="Y771" s="252"/>
      <c r="Z771" s="252"/>
    </row>
    <row r="772" ht="15.75" customHeight="1">
      <c r="A772" s="252"/>
      <c r="B772" s="252"/>
      <c r="C772" s="252"/>
      <c r="D772" s="252"/>
      <c r="E772" s="259"/>
      <c r="F772" s="252"/>
      <c r="G772" s="252"/>
      <c r="H772" s="252"/>
      <c r="I772" s="252"/>
      <c r="J772" s="316"/>
      <c r="K772" s="316"/>
      <c r="L772" s="1317"/>
      <c r="M772" s="1132"/>
      <c r="N772" s="1132"/>
      <c r="O772" s="1132"/>
      <c r="P772" s="1132"/>
      <c r="Q772" s="1132"/>
      <c r="R772" s="1132"/>
      <c r="S772" s="1132"/>
      <c r="T772" s="252"/>
      <c r="U772" s="252"/>
      <c r="V772" s="252"/>
      <c r="W772" s="252"/>
      <c r="X772" s="252"/>
      <c r="Y772" s="252"/>
      <c r="Z772" s="252"/>
    </row>
    <row r="773" ht="15.75" customHeight="1">
      <c r="A773" s="252"/>
      <c r="B773" s="252"/>
      <c r="C773" s="252"/>
      <c r="D773" s="252"/>
      <c r="E773" s="259"/>
      <c r="F773" s="252"/>
      <c r="G773" s="252"/>
      <c r="H773" s="252"/>
      <c r="I773" s="252"/>
      <c r="J773" s="316"/>
      <c r="K773" s="316"/>
      <c r="L773" s="1317"/>
      <c r="M773" s="1132"/>
      <c r="N773" s="1132"/>
      <c r="O773" s="1132"/>
      <c r="P773" s="1132"/>
      <c r="Q773" s="1132"/>
      <c r="R773" s="1132"/>
      <c r="S773" s="1132"/>
      <c r="T773" s="252"/>
      <c r="U773" s="252"/>
      <c r="V773" s="252"/>
      <c r="W773" s="252"/>
      <c r="X773" s="252"/>
      <c r="Y773" s="252"/>
      <c r="Z773" s="252"/>
    </row>
    <row r="774" ht="15.75" customHeight="1">
      <c r="A774" s="252"/>
      <c r="B774" s="252"/>
      <c r="C774" s="252"/>
      <c r="D774" s="252"/>
      <c r="E774" s="259"/>
      <c r="F774" s="252"/>
      <c r="G774" s="252"/>
      <c r="H774" s="252"/>
      <c r="I774" s="252"/>
      <c r="J774" s="316"/>
      <c r="K774" s="316"/>
      <c r="L774" s="1317"/>
      <c r="M774" s="1132"/>
      <c r="N774" s="1132"/>
      <c r="O774" s="1132"/>
      <c r="P774" s="1132"/>
      <c r="Q774" s="1132"/>
      <c r="R774" s="1132"/>
      <c r="S774" s="1132"/>
      <c r="T774" s="252"/>
      <c r="U774" s="252"/>
      <c r="V774" s="252"/>
      <c r="W774" s="252"/>
      <c r="X774" s="252"/>
      <c r="Y774" s="252"/>
      <c r="Z774" s="252"/>
    </row>
    <row r="775" ht="15.75" customHeight="1">
      <c r="A775" s="252"/>
      <c r="B775" s="252"/>
      <c r="C775" s="252"/>
      <c r="D775" s="252"/>
      <c r="E775" s="259"/>
      <c r="F775" s="252"/>
      <c r="G775" s="252"/>
      <c r="H775" s="252"/>
      <c r="I775" s="252"/>
      <c r="J775" s="316"/>
      <c r="K775" s="316"/>
      <c r="L775" s="1317"/>
      <c r="M775" s="1132"/>
      <c r="N775" s="1132"/>
      <c r="O775" s="1132"/>
      <c r="P775" s="1132"/>
      <c r="Q775" s="1132"/>
      <c r="R775" s="1132"/>
      <c r="S775" s="1132"/>
      <c r="T775" s="252"/>
      <c r="U775" s="252"/>
      <c r="V775" s="252"/>
      <c r="W775" s="252"/>
      <c r="X775" s="252"/>
      <c r="Y775" s="252"/>
      <c r="Z775" s="252"/>
    </row>
    <row r="776" ht="15.75" customHeight="1">
      <c r="A776" s="252"/>
      <c r="B776" s="252"/>
      <c r="C776" s="252"/>
      <c r="D776" s="252"/>
      <c r="E776" s="259"/>
      <c r="F776" s="252"/>
      <c r="G776" s="252"/>
      <c r="H776" s="252"/>
      <c r="I776" s="252"/>
      <c r="J776" s="316"/>
      <c r="K776" s="316"/>
      <c r="L776" s="1317"/>
      <c r="M776" s="1132"/>
      <c r="N776" s="1132"/>
      <c r="O776" s="1132"/>
      <c r="P776" s="1132"/>
      <c r="Q776" s="1132"/>
      <c r="R776" s="1132"/>
      <c r="S776" s="1132"/>
      <c r="T776" s="252"/>
      <c r="U776" s="252"/>
      <c r="V776" s="252"/>
      <c r="W776" s="252"/>
      <c r="X776" s="252"/>
      <c r="Y776" s="252"/>
      <c r="Z776" s="252"/>
    </row>
    <row r="777" ht="15.75" customHeight="1">
      <c r="A777" s="252"/>
      <c r="B777" s="252"/>
      <c r="C777" s="252"/>
      <c r="D777" s="252"/>
      <c r="E777" s="259"/>
      <c r="F777" s="252"/>
      <c r="G777" s="252"/>
      <c r="H777" s="252"/>
      <c r="I777" s="252"/>
      <c r="J777" s="316"/>
      <c r="K777" s="316"/>
      <c r="L777" s="1317"/>
      <c r="M777" s="1132"/>
      <c r="N777" s="1132"/>
      <c r="O777" s="1132"/>
      <c r="P777" s="1132"/>
      <c r="Q777" s="1132"/>
      <c r="R777" s="1132"/>
      <c r="S777" s="1132"/>
      <c r="T777" s="252"/>
      <c r="U777" s="252"/>
      <c r="V777" s="252"/>
      <c r="W777" s="252"/>
      <c r="X777" s="252"/>
      <c r="Y777" s="252"/>
      <c r="Z777" s="252"/>
    </row>
    <row r="778" ht="15.75" customHeight="1">
      <c r="A778" s="252"/>
      <c r="B778" s="252"/>
      <c r="C778" s="252"/>
      <c r="D778" s="252"/>
      <c r="E778" s="259"/>
      <c r="F778" s="252"/>
      <c r="G778" s="252"/>
      <c r="H778" s="252"/>
      <c r="I778" s="252"/>
      <c r="J778" s="316"/>
      <c r="K778" s="316"/>
      <c r="L778" s="1317"/>
      <c r="M778" s="1132"/>
      <c r="N778" s="1132"/>
      <c r="O778" s="1132"/>
      <c r="P778" s="1132"/>
      <c r="Q778" s="1132"/>
      <c r="R778" s="1132"/>
      <c r="S778" s="1132"/>
      <c r="T778" s="252"/>
      <c r="U778" s="252"/>
      <c r="V778" s="252"/>
      <c r="W778" s="252"/>
      <c r="X778" s="252"/>
      <c r="Y778" s="252"/>
      <c r="Z778" s="252"/>
    </row>
    <row r="779" ht="15.75" customHeight="1">
      <c r="A779" s="252"/>
      <c r="B779" s="252"/>
      <c r="C779" s="252"/>
      <c r="D779" s="252"/>
      <c r="E779" s="259"/>
      <c r="F779" s="252"/>
      <c r="G779" s="252"/>
      <c r="H779" s="252"/>
      <c r="I779" s="252"/>
      <c r="J779" s="316"/>
      <c r="K779" s="316"/>
      <c r="L779" s="1317"/>
      <c r="M779" s="1132"/>
      <c r="N779" s="1132"/>
      <c r="O779" s="1132"/>
      <c r="P779" s="1132"/>
      <c r="Q779" s="1132"/>
      <c r="R779" s="1132"/>
      <c r="S779" s="1132"/>
      <c r="T779" s="252"/>
      <c r="U779" s="252"/>
      <c r="V779" s="252"/>
      <c r="W779" s="252"/>
      <c r="X779" s="252"/>
      <c r="Y779" s="252"/>
      <c r="Z779" s="252"/>
    </row>
    <row r="780" ht="15.75" customHeight="1">
      <c r="A780" s="252"/>
      <c r="B780" s="252"/>
      <c r="C780" s="252"/>
      <c r="D780" s="252"/>
      <c r="E780" s="259"/>
      <c r="F780" s="252"/>
      <c r="G780" s="252"/>
      <c r="H780" s="252"/>
      <c r="I780" s="252"/>
      <c r="J780" s="316"/>
      <c r="K780" s="316"/>
      <c r="L780" s="1317"/>
      <c r="M780" s="1132"/>
      <c r="N780" s="1132"/>
      <c r="O780" s="1132"/>
      <c r="P780" s="1132"/>
      <c r="Q780" s="1132"/>
      <c r="R780" s="1132"/>
      <c r="S780" s="1132"/>
      <c r="T780" s="252"/>
      <c r="U780" s="252"/>
      <c r="V780" s="252"/>
      <c r="W780" s="252"/>
      <c r="X780" s="252"/>
      <c r="Y780" s="252"/>
      <c r="Z780" s="252"/>
    </row>
    <row r="781" ht="15.75" customHeight="1">
      <c r="A781" s="252"/>
      <c r="B781" s="252"/>
      <c r="C781" s="252"/>
      <c r="D781" s="252"/>
      <c r="E781" s="259"/>
      <c r="F781" s="252"/>
      <c r="G781" s="252"/>
      <c r="H781" s="252"/>
      <c r="I781" s="252"/>
      <c r="J781" s="316"/>
      <c r="K781" s="316"/>
      <c r="L781" s="1317"/>
      <c r="M781" s="1132"/>
      <c r="N781" s="1132"/>
      <c r="O781" s="1132"/>
      <c r="P781" s="1132"/>
      <c r="Q781" s="1132"/>
      <c r="R781" s="1132"/>
      <c r="S781" s="1132"/>
      <c r="T781" s="252"/>
      <c r="U781" s="252"/>
      <c r="V781" s="252"/>
      <c r="W781" s="252"/>
      <c r="X781" s="252"/>
      <c r="Y781" s="252"/>
      <c r="Z781" s="252"/>
    </row>
    <row r="782" ht="15.75" customHeight="1">
      <c r="A782" s="252"/>
      <c r="B782" s="252"/>
      <c r="C782" s="252"/>
      <c r="D782" s="252"/>
      <c r="E782" s="259"/>
      <c r="F782" s="252"/>
      <c r="G782" s="252"/>
      <c r="H782" s="252"/>
      <c r="I782" s="252"/>
      <c r="J782" s="316"/>
      <c r="K782" s="316"/>
      <c r="L782" s="1317"/>
      <c r="M782" s="1132"/>
      <c r="N782" s="1132"/>
      <c r="O782" s="1132"/>
      <c r="P782" s="1132"/>
      <c r="Q782" s="1132"/>
      <c r="R782" s="1132"/>
      <c r="S782" s="1132"/>
      <c r="T782" s="252"/>
      <c r="U782" s="252"/>
      <c r="V782" s="252"/>
      <c r="W782" s="252"/>
      <c r="X782" s="252"/>
      <c r="Y782" s="252"/>
      <c r="Z782" s="252"/>
    </row>
    <row r="783" ht="15.75" customHeight="1">
      <c r="A783" s="252"/>
      <c r="B783" s="252"/>
      <c r="C783" s="252"/>
      <c r="D783" s="252"/>
      <c r="E783" s="259"/>
      <c r="F783" s="252"/>
      <c r="G783" s="252"/>
      <c r="H783" s="252"/>
      <c r="I783" s="252"/>
      <c r="J783" s="316"/>
      <c r="K783" s="316"/>
      <c r="L783" s="1317"/>
      <c r="M783" s="1132"/>
      <c r="N783" s="1132"/>
      <c r="O783" s="1132"/>
      <c r="P783" s="1132"/>
      <c r="Q783" s="1132"/>
      <c r="R783" s="1132"/>
      <c r="S783" s="1132"/>
      <c r="T783" s="252"/>
      <c r="U783" s="252"/>
      <c r="V783" s="252"/>
      <c r="W783" s="252"/>
      <c r="X783" s="252"/>
      <c r="Y783" s="252"/>
      <c r="Z783" s="252"/>
    </row>
    <row r="784" ht="15.75" customHeight="1">
      <c r="A784" s="252"/>
      <c r="B784" s="252"/>
      <c r="C784" s="252"/>
      <c r="D784" s="252"/>
      <c r="E784" s="259"/>
      <c r="F784" s="252"/>
      <c r="G784" s="252"/>
      <c r="H784" s="252"/>
      <c r="I784" s="252"/>
      <c r="J784" s="316"/>
      <c r="K784" s="316"/>
      <c r="L784" s="1317"/>
      <c r="M784" s="1132"/>
      <c r="N784" s="1132"/>
      <c r="O784" s="1132"/>
      <c r="P784" s="1132"/>
      <c r="Q784" s="1132"/>
      <c r="R784" s="1132"/>
      <c r="S784" s="1132"/>
      <c r="T784" s="252"/>
      <c r="U784" s="252"/>
      <c r="V784" s="252"/>
      <c r="W784" s="252"/>
      <c r="X784" s="252"/>
      <c r="Y784" s="252"/>
      <c r="Z784" s="252"/>
    </row>
    <row r="785" ht="15.75" customHeight="1">
      <c r="A785" s="252"/>
      <c r="B785" s="252"/>
      <c r="C785" s="252"/>
      <c r="D785" s="252"/>
      <c r="E785" s="259"/>
      <c r="F785" s="252"/>
      <c r="G785" s="252"/>
      <c r="H785" s="252"/>
      <c r="I785" s="252"/>
      <c r="J785" s="316"/>
      <c r="K785" s="316"/>
      <c r="L785" s="1317"/>
      <c r="M785" s="1132"/>
      <c r="N785" s="1132"/>
      <c r="O785" s="1132"/>
      <c r="P785" s="1132"/>
      <c r="Q785" s="1132"/>
      <c r="R785" s="1132"/>
      <c r="S785" s="1132"/>
      <c r="T785" s="252"/>
      <c r="U785" s="252"/>
      <c r="V785" s="252"/>
      <c r="W785" s="252"/>
      <c r="X785" s="252"/>
      <c r="Y785" s="252"/>
      <c r="Z785" s="252"/>
    </row>
    <row r="786" ht="15.75" customHeight="1">
      <c r="A786" s="252"/>
      <c r="B786" s="252"/>
      <c r="C786" s="252"/>
      <c r="D786" s="252"/>
      <c r="E786" s="259"/>
      <c r="F786" s="252"/>
      <c r="G786" s="252"/>
      <c r="H786" s="252"/>
      <c r="I786" s="252"/>
      <c r="J786" s="316"/>
      <c r="K786" s="316"/>
      <c r="L786" s="1317"/>
      <c r="M786" s="1132"/>
      <c r="N786" s="1132"/>
      <c r="O786" s="1132"/>
      <c r="P786" s="1132"/>
      <c r="Q786" s="1132"/>
      <c r="R786" s="1132"/>
      <c r="S786" s="1132"/>
      <c r="T786" s="252"/>
      <c r="U786" s="252"/>
      <c r="V786" s="252"/>
      <c r="W786" s="252"/>
      <c r="X786" s="252"/>
      <c r="Y786" s="252"/>
      <c r="Z786" s="252"/>
    </row>
    <row r="787" ht="15.75" customHeight="1">
      <c r="A787" s="252"/>
      <c r="B787" s="252"/>
      <c r="C787" s="252"/>
      <c r="D787" s="252"/>
      <c r="E787" s="259"/>
      <c r="F787" s="252"/>
      <c r="G787" s="252"/>
      <c r="H787" s="252"/>
      <c r="I787" s="252"/>
      <c r="J787" s="316"/>
      <c r="K787" s="316"/>
      <c r="L787" s="1317"/>
      <c r="M787" s="1132"/>
      <c r="N787" s="1132"/>
      <c r="O787" s="1132"/>
      <c r="P787" s="1132"/>
      <c r="Q787" s="1132"/>
      <c r="R787" s="1132"/>
      <c r="S787" s="1132"/>
      <c r="T787" s="252"/>
      <c r="U787" s="252"/>
      <c r="V787" s="252"/>
      <c r="W787" s="252"/>
      <c r="X787" s="252"/>
      <c r="Y787" s="252"/>
      <c r="Z787" s="252"/>
    </row>
    <row r="788" ht="15.75" customHeight="1">
      <c r="A788" s="252"/>
      <c r="B788" s="252"/>
      <c r="C788" s="252"/>
      <c r="D788" s="252"/>
      <c r="E788" s="259"/>
      <c r="F788" s="252"/>
      <c r="G788" s="252"/>
      <c r="H788" s="252"/>
      <c r="I788" s="252"/>
      <c r="J788" s="316"/>
      <c r="K788" s="316"/>
      <c r="L788" s="1317"/>
      <c r="M788" s="1132"/>
      <c r="N788" s="1132"/>
      <c r="O788" s="1132"/>
      <c r="P788" s="1132"/>
      <c r="Q788" s="1132"/>
      <c r="R788" s="1132"/>
      <c r="S788" s="1132"/>
      <c r="T788" s="252"/>
      <c r="U788" s="252"/>
      <c r="V788" s="252"/>
      <c r="W788" s="252"/>
      <c r="X788" s="252"/>
      <c r="Y788" s="252"/>
      <c r="Z788" s="252"/>
    </row>
    <row r="789" ht="15.75" customHeight="1">
      <c r="A789" s="252"/>
      <c r="B789" s="252"/>
      <c r="C789" s="252"/>
      <c r="D789" s="252"/>
      <c r="E789" s="259"/>
      <c r="F789" s="252"/>
      <c r="G789" s="252"/>
      <c r="H789" s="252"/>
      <c r="I789" s="252"/>
      <c r="J789" s="316"/>
      <c r="K789" s="316"/>
      <c r="L789" s="1317"/>
      <c r="M789" s="1132"/>
      <c r="N789" s="1132"/>
      <c r="O789" s="1132"/>
      <c r="P789" s="1132"/>
      <c r="Q789" s="1132"/>
      <c r="R789" s="1132"/>
      <c r="S789" s="1132"/>
      <c r="T789" s="252"/>
      <c r="U789" s="252"/>
      <c r="V789" s="252"/>
      <c r="W789" s="252"/>
      <c r="X789" s="252"/>
      <c r="Y789" s="252"/>
      <c r="Z789" s="252"/>
    </row>
    <row r="790" ht="15.75" customHeight="1">
      <c r="A790" s="252"/>
      <c r="B790" s="252"/>
      <c r="C790" s="252"/>
      <c r="D790" s="252"/>
      <c r="E790" s="259"/>
      <c r="F790" s="252"/>
      <c r="G790" s="252"/>
      <c r="H790" s="252"/>
      <c r="I790" s="252"/>
      <c r="J790" s="316"/>
      <c r="K790" s="316"/>
      <c r="L790" s="1317"/>
      <c r="M790" s="1132"/>
      <c r="N790" s="1132"/>
      <c r="O790" s="1132"/>
      <c r="P790" s="1132"/>
      <c r="Q790" s="1132"/>
      <c r="R790" s="1132"/>
      <c r="S790" s="1132"/>
      <c r="T790" s="252"/>
      <c r="U790" s="252"/>
      <c r="V790" s="252"/>
      <c r="W790" s="252"/>
      <c r="X790" s="252"/>
      <c r="Y790" s="252"/>
      <c r="Z790" s="252"/>
    </row>
    <row r="791" ht="15.75" customHeight="1">
      <c r="A791" s="252"/>
      <c r="B791" s="252"/>
      <c r="C791" s="252"/>
      <c r="D791" s="252"/>
      <c r="E791" s="259"/>
      <c r="F791" s="252"/>
      <c r="G791" s="252"/>
      <c r="H791" s="252"/>
      <c r="I791" s="252"/>
      <c r="J791" s="316"/>
      <c r="K791" s="316"/>
      <c r="L791" s="1317"/>
      <c r="M791" s="1132"/>
      <c r="N791" s="1132"/>
      <c r="O791" s="1132"/>
      <c r="P791" s="1132"/>
      <c r="Q791" s="1132"/>
      <c r="R791" s="1132"/>
      <c r="S791" s="1132"/>
      <c r="T791" s="252"/>
      <c r="U791" s="252"/>
      <c r="V791" s="252"/>
      <c r="W791" s="252"/>
      <c r="X791" s="252"/>
      <c r="Y791" s="252"/>
      <c r="Z791" s="252"/>
    </row>
    <row r="792" ht="15.75" customHeight="1">
      <c r="A792" s="252"/>
      <c r="B792" s="252"/>
      <c r="C792" s="252"/>
      <c r="D792" s="252"/>
      <c r="E792" s="259"/>
      <c r="F792" s="252"/>
      <c r="G792" s="252"/>
      <c r="H792" s="252"/>
      <c r="I792" s="252"/>
      <c r="J792" s="316"/>
      <c r="K792" s="316"/>
      <c r="L792" s="1317"/>
      <c r="M792" s="1132"/>
      <c r="N792" s="1132"/>
      <c r="O792" s="1132"/>
      <c r="P792" s="1132"/>
      <c r="Q792" s="1132"/>
      <c r="R792" s="1132"/>
      <c r="S792" s="1132"/>
      <c r="T792" s="252"/>
      <c r="U792" s="252"/>
      <c r="V792" s="252"/>
      <c r="W792" s="252"/>
      <c r="X792" s="252"/>
      <c r="Y792" s="252"/>
      <c r="Z792" s="252"/>
    </row>
    <row r="793" ht="15.75" customHeight="1">
      <c r="A793" s="252"/>
      <c r="B793" s="252"/>
      <c r="C793" s="252"/>
      <c r="D793" s="252"/>
      <c r="E793" s="259"/>
      <c r="F793" s="252"/>
      <c r="G793" s="252"/>
      <c r="H793" s="252"/>
      <c r="I793" s="252"/>
      <c r="J793" s="316"/>
      <c r="K793" s="316"/>
      <c r="L793" s="1317"/>
      <c r="M793" s="1132"/>
      <c r="N793" s="1132"/>
      <c r="O793" s="1132"/>
      <c r="P793" s="1132"/>
      <c r="Q793" s="1132"/>
      <c r="R793" s="1132"/>
      <c r="S793" s="1132"/>
      <c r="T793" s="252"/>
      <c r="U793" s="252"/>
      <c r="V793" s="252"/>
      <c r="W793" s="252"/>
      <c r="X793" s="252"/>
      <c r="Y793" s="252"/>
      <c r="Z793" s="252"/>
    </row>
    <row r="794" ht="15.75" customHeight="1">
      <c r="A794" s="252"/>
      <c r="B794" s="252"/>
      <c r="C794" s="252"/>
      <c r="D794" s="252"/>
      <c r="E794" s="259"/>
      <c r="F794" s="252"/>
      <c r="G794" s="252"/>
      <c r="H794" s="252"/>
      <c r="I794" s="252"/>
      <c r="J794" s="316"/>
      <c r="K794" s="316"/>
      <c r="L794" s="1317"/>
      <c r="M794" s="1132"/>
      <c r="N794" s="1132"/>
      <c r="O794" s="1132"/>
      <c r="P794" s="1132"/>
      <c r="Q794" s="1132"/>
      <c r="R794" s="1132"/>
      <c r="S794" s="1132"/>
      <c r="T794" s="252"/>
      <c r="U794" s="252"/>
      <c r="V794" s="252"/>
      <c r="W794" s="252"/>
      <c r="X794" s="252"/>
      <c r="Y794" s="252"/>
      <c r="Z794" s="252"/>
    </row>
    <row r="795" ht="15.75" customHeight="1">
      <c r="A795" s="252"/>
      <c r="B795" s="252"/>
      <c r="C795" s="252"/>
      <c r="D795" s="252"/>
      <c r="E795" s="259"/>
      <c r="F795" s="252"/>
      <c r="G795" s="252"/>
      <c r="H795" s="252"/>
      <c r="I795" s="252"/>
      <c r="J795" s="316"/>
      <c r="K795" s="316"/>
      <c r="L795" s="1317"/>
      <c r="M795" s="1132"/>
      <c r="N795" s="1132"/>
      <c r="O795" s="1132"/>
      <c r="P795" s="1132"/>
      <c r="Q795" s="1132"/>
      <c r="R795" s="1132"/>
      <c r="S795" s="1132"/>
      <c r="T795" s="252"/>
      <c r="U795" s="252"/>
      <c r="V795" s="252"/>
      <c r="W795" s="252"/>
      <c r="X795" s="252"/>
      <c r="Y795" s="252"/>
      <c r="Z795" s="252"/>
    </row>
    <row r="796" ht="15.75" customHeight="1">
      <c r="A796" s="252"/>
      <c r="B796" s="252"/>
      <c r="C796" s="252"/>
      <c r="D796" s="252"/>
      <c r="E796" s="259"/>
      <c r="F796" s="252"/>
      <c r="G796" s="252"/>
      <c r="H796" s="252"/>
      <c r="I796" s="252"/>
      <c r="J796" s="316"/>
      <c r="K796" s="316"/>
      <c r="L796" s="1317"/>
      <c r="M796" s="1132"/>
      <c r="N796" s="1132"/>
      <c r="O796" s="1132"/>
      <c r="P796" s="1132"/>
      <c r="Q796" s="1132"/>
      <c r="R796" s="1132"/>
      <c r="S796" s="1132"/>
      <c r="T796" s="252"/>
      <c r="U796" s="252"/>
      <c r="V796" s="252"/>
      <c r="W796" s="252"/>
      <c r="X796" s="252"/>
      <c r="Y796" s="252"/>
      <c r="Z796" s="252"/>
    </row>
    <row r="797" ht="15.75" customHeight="1">
      <c r="A797" s="252"/>
      <c r="B797" s="252"/>
      <c r="C797" s="252"/>
      <c r="D797" s="252"/>
      <c r="E797" s="259"/>
      <c r="F797" s="252"/>
      <c r="G797" s="252"/>
      <c r="H797" s="252"/>
      <c r="I797" s="252"/>
      <c r="J797" s="316"/>
      <c r="K797" s="316"/>
      <c r="L797" s="1317"/>
      <c r="M797" s="1132"/>
      <c r="N797" s="1132"/>
      <c r="O797" s="1132"/>
      <c r="P797" s="1132"/>
      <c r="Q797" s="1132"/>
      <c r="R797" s="1132"/>
      <c r="S797" s="1132"/>
      <c r="T797" s="252"/>
      <c r="U797" s="252"/>
      <c r="V797" s="252"/>
      <c r="W797" s="252"/>
      <c r="X797" s="252"/>
      <c r="Y797" s="252"/>
      <c r="Z797" s="252"/>
    </row>
    <row r="798" ht="15.75" customHeight="1">
      <c r="A798" s="252"/>
      <c r="B798" s="252"/>
      <c r="C798" s="252"/>
      <c r="D798" s="252"/>
      <c r="E798" s="259"/>
      <c r="F798" s="252"/>
      <c r="G798" s="252"/>
      <c r="H798" s="252"/>
      <c r="I798" s="252"/>
      <c r="J798" s="316"/>
      <c r="K798" s="316"/>
      <c r="L798" s="1317"/>
      <c r="M798" s="1132"/>
      <c r="N798" s="1132"/>
      <c r="O798" s="1132"/>
      <c r="P798" s="1132"/>
      <c r="Q798" s="1132"/>
      <c r="R798" s="1132"/>
      <c r="S798" s="1132"/>
      <c r="T798" s="252"/>
      <c r="U798" s="252"/>
      <c r="V798" s="252"/>
      <c r="W798" s="252"/>
      <c r="X798" s="252"/>
      <c r="Y798" s="252"/>
      <c r="Z798" s="252"/>
    </row>
    <row r="799" ht="15.75" customHeight="1">
      <c r="A799" s="252"/>
      <c r="B799" s="252"/>
      <c r="C799" s="252"/>
      <c r="D799" s="252"/>
      <c r="E799" s="259"/>
      <c r="F799" s="252"/>
      <c r="G799" s="252"/>
      <c r="H799" s="252"/>
      <c r="I799" s="252"/>
      <c r="J799" s="316"/>
      <c r="K799" s="316"/>
      <c r="L799" s="1317"/>
      <c r="M799" s="1132"/>
      <c r="N799" s="1132"/>
      <c r="O799" s="1132"/>
      <c r="P799" s="1132"/>
      <c r="Q799" s="1132"/>
      <c r="R799" s="1132"/>
      <c r="S799" s="1132"/>
      <c r="T799" s="252"/>
      <c r="U799" s="252"/>
      <c r="V799" s="252"/>
      <c r="W799" s="252"/>
      <c r="X799" s="252"/>
      <c r="Y799" s="252"/>
      <c r="Z799" s="252"/>
    </row>
    <row r="800" ht="15.75" customHeight="1">
      <c r="A800" s="252"/>
      <c r="B800" s="252"/>
      <c r="C800" s="252"/>
      <c r="D800" s="252"/>
      <c r="E800" s="259"/>
      <c r="F800" s="252"/>
      <c r="G800" s="252"/>
      <c r="H800" s="252"/>
      <c r="I800" s="252"/>
      <c r="J800" s="316"/>
      <c r="K800" s="316"/>
      <c r="L800" s="1317"/>
      <c r="M800" s="1132"/>
      <c r="N800" s="1132"/>
      <c r="O800" s="1132"/>
      <c r="P800" s="1132"/>
      <c r="Q800" s="1132"/>
      <c r="R800" s="1132"/>
      <c r="S800" s="1132"/>
      <c r="T800" s="252"/>
      <c r="U800" s="252"/>
      <c r="V800" s="252"/>
      <c r="W800" s="252"/>
      <c r="X800" s="252"/>
      <c r="Y800" s="252"/>
      <c r="Z800" s="252"/>
    </row>
    <row r="801" ht="15.75" customHeight="1">
      <c r="A801" s="252"/>
      <c r="B801" s="252"/>
      <c r="C801" s="252"/>
      <c r="D801" s="252"/>
      <c r="E801" s="259"/>
      <c r="F801" s="252"/>
      <c r="G801" s="252"/>
      <c r="H801" s="252"/>
      <c r="I801" s="252"/>
      <c r="J801" s="316"/>
      <c r="K801" s="316"/>
      <c r="L801" s="1317"/>
      <c r="M801" s="1132"/>
      <c r="N801" s="1132"/>
      <c r="O801" s="1132"/>
      <c r="P801" s="1132"/>
      <c r="Q801" s="1132"/>
      <c r="R801" s="1132"/>
      <c r="S801" s="1132"/>
      <c r="T801" s="252"/>
      <c r="U801" s="252"/>
      <c r="V801" s="252"/>
      <c r="W801" s="252"/>
      <c r="X801" s="252"/>
      <c r="Y801" s="252"/>
      <c r="Z801" s="252"/>
    </row>
    <row r="802" ht="15.75" customHeight="1">
      <c r="A802" s="252"/>
      <c r="B802" s="252"/>
      <c r="C802" s="252"/>
      <c r="D802" s="252"/>
      <c r="E802" s="259"/>
      <c r="F802" s="252"/>
      <c r="G802" s="252"/>
      <c r="H802" s="252"/>
      <c r="I802" s="252"/>
      <c r="J802" s="316"/>
      <c r="K802" s="316"/>
      <c r="L802" s="1317"/>
      <c r="M802" s="1132"/>
      <c r="N802" s="1132"/>
      <c r="O802" s="1132"/>
      <c r="P802" s="1132"/>
      <c r="Q802" s="1132"/>
      <c r="R802" s="1132"/>
      <c r="S802" s="1132"/>
      <c r="T802" s="252"/>
      <c r="U802" s="252"/>
      <c r="V802" s="252"/>
      <c r="W802" s="252"/>
      <c r="X802" s="252"/>
      <c r="Y802" s="252"/>
      <c r="Z802" s="252"/>
    </row>
    <row r="803" ht="15.75" customHeight="1">
      <c r="A803" s="252"/>
      <c r="B803" s="252"/>
      <c r="C803" s="252"/>
      <c r="D803" s="252"/>
      <c r="E803" s="259"/>
      <c r="F803" s="252"/>
      <c r="G803" s="252"/>
      <c r="H803" s="252"/>
      <c r="I803" s="252"/>
      <c r="J803" s="316"/>
      <c r="K803" s="316"/>
      <c r="L803" s="1317"/>
      <c r="M803" s="1132"/>
      <c r="N803" s="1132"/>
      <c r="O803" s="1132"/>
      <c r="P803" s="1132"/>
      <c r="Q803" s="1132"/>
      <c r="R803" s="1132"/>
      <c r="S803" s="1132"/>
      <c r="T803" s="252"/>
      <c r="U803" s="252"/>
      <c r="V803" s="252"/>
      <c r="W803" s="252"/>
      <c r="X803" s="252"/>
      <c r="Y803" s="252"/>
      <c r="Z803" s="252"/>
    </row>
    <row r="804" ht="15.75" customHeight="1">
      <c r="A804" s="252"/>
      <c r="B804" s="252"/>
      <c r="C804" s="252"/>
      <c r="D804" s="252"/>
      <c r="E804" s="259"/>
      <c r="F804" s="252"/>
      <c r="G804" s="252"/>
      <c r="H804" s="252"/>
      <c r="I804" s="252"/>
      <c r="J804" s="316"/>
      <c r="K804" s="316"/>
      <c r="L804" s="1317"/>
      <c r="M804" s="1132"/>
      <c r="N804" s="1132"/>
      <c r="O804" s="1132"/>
      <c r="P804" s="1132"/>
      <c r="Q804" s="1132"/>
      <c r="R804" s="1132"/>
      <c r="S804" s="1132"/>
      <c r="T804" s="252"/>
      <c r="U804" s="252"/>
      <c r="V804" s="252"/>
      <c r="W804" s="252"/>
      <c r="X804" s="252"/>
      <c r="Y804" s="252"/>
      <c r="Z804" s="252"/>
    </row>
    <row r="805" ht="15.75" customHeight="1">
      <c r="A805" s="252"/>
      <c r="B805" s="252"/>
      <c r="C805" s="252"/>
      <c r="D805" s="252"/>
      <c r="E805" s="259"/>
      <c r="F805" s="252"/>
      <c r="G805" s="252"/>
      <c r="H805" s="252"/>
      <c r="I805" s="252"/>
      <c r="J805" s="316"/>
      <c r="K805" s="316"/>
      <c r="L805" s="1317"/>
      <c r="M805" s="1132"/>
      <c r="N805" s="1132"/>
      <c r="O805" s="1132"/>
      <c r="P805" s="1132"/>
      <c r="Q805" s="1132"/>
      <c r="R805" s="1132"/>
      <c r="S805" s="1132"/>
      <c r="T805" s="252"/>
      <c r="U805" s="252"/>
      <c r="V805" s="252"/>
      <c r="W805" s="252"/>
      <c r="X805" s="252"/>
      <c r="Y805" s="252"/>
      <c r="Z805" s="252"/>
    </row>
    <row r="806" ht="15.75" customHeight="1">
      <c r="A806" s="252"/>
      <c r="B806" s="252"/>
      <c r="C806" s="252"/>
      <c r="D806" s="252"/>
      <c r="E806" s="259"/>
      <c r="F806" s="252"/>
      <c r="G806" s="252"/>
      <c r="H806" s="252"/>
      <c r="I806" s="252"/>
      <c r="J806" s="316"/>
      <c r="K806" s="316"/>
      <c r="L806" s="1317"/>
      <c r="M806" s="1132"/>
      <c r="N806" s="1132"/>
      <c r="O806" s="1132"/>
      <c r="P806" s="1132"/>
      <c r="Q806" s="1132"/>
      <c r="R806" s="1132"/>
      <c r="S806" s="1132"/>
      <c r="T806" s="252"/>
      <c r="U806" s="252"/>
      <c r="V806" s="252"/>
      <c r="W806" s="252"/>
      <c r="X806" s="252"/>
      <c r="Y806" s="252"/>
      <c r="Z806" s="252"/>
    </row>
    <row r="807" ht="15.75" customHeight="1">
      <c r="A807" s="252"/>
      <c r="B807" s="252"/>
      <c r="C807" s="252"/>
      <c r="D807" s="252"/>
      <c r="E807" s="259"/>
      <c r="F807" s="252"/>
      <c r="G807" s="252"/>
      <c r="H807" s="252"/>
      <c r="I807" s="252"/>
      <c r="J807" s="316"/>
      <c r="K807" s="316"/>
      <c r="L807" s="1317"/>
      <c r="M807" s="1132"/>
      <c r="N807" s="1132"/>
      <c r="O807" s="1132"/>
      <c r="P807" s="1132"/>
      <c r="Q807" s="1132"/>
      <c r="R807" s="1132"/>
      <c r="S807" s="1132"/>
      <c r="T807" s="252"/>
      <c r="U807" s="252"/>
      <c r="V807" s="252"/>
      <c r="W807" s="252"/>
      <c r="X807" s="252"/>
      <c r="Y807" s="252"/>
      <c r="Z807" s="252"/>
    </row>
    <row r="808" ht="15.75" customHeight="1">
      <c r="A808" s="252"/>
      <c r="B808" s="252"/>
      <c r="C808" s="252"/>
      <c r="D808" s="252"/>
      <c r="E808" s="259"/>
      <c r="F808" s="252"/>
      <c r="G808" s="252"/>
      <c r="H808" s="252"/>
      <c r="I808" s="252"/>
      <c r="J808" s="316"/>
      <c r="K808" s="316"/>
      <c r="L808" s="1317"/>
      <c r="M808" s="1132"/>
      <c r="N808" s="1132"/>
      <c r="O808" s="1132"/>
      <c r="P808" s="1132"/>
      <c r="Q808" s="1132"/>
      <c r="R808" s="1132"/>
      <c r="S808" s="1132"/>
      <c r="T808" s="252"/>
      <c r="U808" s="252"/>
      <c r="V808" s="252"/>
      <c r="W808" s="252"/>
      <c r="X808" s="252"/>
      <c r="Y808" s="252"/>
      <c r="Z808" s="252"/>
    </row>
    <row r="809" ht="15.75" customHeight="1">
      <c r="A809" s="252"/>
      <c r="B809" s="252"/>
      <c r="C809" s="252"/>
      <c r="D809" s="252"/>
      <c r="E809" s="259"/>
      <c r="F809" s="252"/>
      <c r="G809" s="252"/>
      <c r="H809" s="252"/>
      <c r="I809" s="252"/>
      <c r="J809" s="316"/>
      <c r="K809" s="316"/>
      <c r="L809" s="1317"/>
      <c r="M809" s="1132"/>
      <c r="N809" s="1132"/>
      <c r="O809" s="1132"/>
      <c r="P809" s="1132"/>
      <c r="Q809" s="1132"/>
      <c r="R809" s="1132"/>
      <c r="S809" s="1132"/>
      <c r="T809" s="252"/>
      <c r="U809" s="252"/>
      <c r="V809" s="252"/>
      <c r="W809" s="252"/>
      <c r="X809" s="252"/>
      <c r="Y809" s="252"/>
      <c r="Z809" s="252"/>
    </row>
    <row r="810" ht="15.75" customHeight="1">
      <c r="A810" s="252"/>
      <c r="B810" s="252"/>
      <c r="C810" s="252"/>
      <c r="D810" s="252"/>
      <c r="E810" s="259"/>
      <c r="F810" s="252"/>
      <c r="G810" s="252"/>
      <c r="H810" s="252"/>
      <c r="I810" s="252"/>
      <c r="J810" s="316"/>
      <c r="K810" s="316"/>
      <c r="L810" s="1317"/>
      <c r="M810" s="1132"/>
      <c r="N810" s="1132"/>
      <c r="O810" s="1132"/>
      <c r="P810" s="1132"/>
      <c r="Q810" s="1132"/>
      <c r="R810" s="1132"/>
      <c r="S810" s="1132"/>
      <c r="T810" s="252"/>
      <c r="U810" s="252"/>
      <c r="V810" s="252"/>
      <c r="W810" s="252"/>
      <c r="X810" s="252"/>
      <c r="Y810" s="252"/>
      <c r="Z810" s="252"/>
    </row>
    <row r="811" ht="15.75" customHeight="1">
      <c r="A811" s="252"/>
      <c r="B811" s="252"/>
      <c r="C811" s="252"/>
      <c r="D811" s="252"/>
      <c r="E811" s="259"/>
      <c r="F811" s="252"/>
      <c r="G811" s="252"/>
      <c r="H811" s="252"/>
      <c r="I811" s="252"/>
      <c r="J811" s="316"/>
      <c r="K811" s="316"/>
      <c r="L811" s="1317"/>
      <c r="M811" s="1132"/>
      <c r="N811" s="1132"/>
      <c r="O811" s="1132"/>
      <c r="P811" s="1132"/>
      <c r="Q811" s="1132"/>
      <c r="R811" s="1132"/>
      <c r="S811" s="1132"/>
      <c r="T811" s="252"/>
      <c r="U811" s="252"/>
      <c r="V811" s="252"/>
      <c r="W811" s="252"/>
      <c r="X811" s="252"/>
      <c r="Y811" s="252"/>
      <c r="Z811" s="252"/>
    </row>
    <row r="812" ht="15.75" customHeight="1">
      <c r="A812" s="252"/>
      <c r="B812" s="252"/>
      <c r="C812" s="252"/>
      <c r="D812" s="252"/>
      <c r="E812" s="259"/>
      <c r="F812" s="252"/>
      <c r="G812" s="252"/>
      <c r="H812" s="252"/>
      <c r="I812" s="252"/>
      <c r="J812" s="316"/>
      <c r="K812" s="316"/>
      <c r="L812" s="1317"/>
      <c r="M812" s="1132"/>
      <c r="N812" s="1132"/>
      <c r="O812" s="1132"/>
      <c r="P812" s="1132"/>
      <c r="Q812" s="1132"/>
      <c r="R812" s="1132"/>
      <c r="S812" s="1132"/>
      <c r="T812" s="252"/>
      <c r="U812" s="252"/>
      <c r="V812" s="252"/>
      <c r="W812" s="252"/>
      <c r="X812" s="252"/>
      <c r="Y812" s="252"/>
      <c r="Z812" s="252"/>
    </row>
    <row r="813" ht="15.75" customHeight="1">
      <c r="A813" s="252"/>
      <c r="B813" s="252"/>
      <c r="C813" s="252"/>
      <c r="D813" s="252"/>
      <c r="E813" s="259"/>
      <c r="F813" s="252"/>
      <c r="G813" s="252"/>
      <c r="H813" s="252"/>
      <c r="I813" s="252"/>
      <c r="J813" s="316"/>
      <c r="K813" s="316"/>
      <c r="L813" s="1317"/>
      <c r="M813" s="1132"/>
      <c r="N813" s="1132"/>
      <c r="O813" s="1132"/>
      <c r="P813" s="1132"/>
      <c r="Q813" s="1132"/>
      <c r="R813" s="1132"/>
      <c r="S813" s="1132"/>
      <c r="T813" s="252"/>
      <c r="U813" s="252"/>
      <c r="V813" s="252"/>
      <c r="W813" s="252"/>
      <c r="X813" s="252"/>
      <c r="Y813" s="252"/>
      <c r="Z813" s="252"/>
    </row>
    <row r="814" ht="15.75" customHeight="1">
      <c r="A814" s="252"/>
      <c r="B814" s="252"/>
      <c r="C814" s="252"/>
      <c r="D814" s="252"/>
      <c r="E814" s="259"/>
      <c r="F814" s="252"/>
      <c r="G814" s="252"/>
      <c r="H814" s="252"/>
      <c r="I814" s="252"/>
      <c r="J814" s="316"/>
      <c r="K814" s="316"/>
      <c r="L814" s="1317"/>
      <c r="M814" s="1132"/>
      <c r="N814" s="1132"/>
      <c r="O814" s="1132"/>
      <c r="P814" s="1132"/>
      <c r="Q814" s="1132"/>
      <c r="R814" s="1132"/>
      <c r="S814" s="1132"/>
      <c r="T814" s="252"/>
      <c r="U814" s="252"/>
      <c r="V814" s="252"/>
      <c r="W814" s="252"/>
      <c r="X814" s="252"/>
      <c r="Y814" s="252"/>
      <c r="Z814" s="252"/>
    </row>
    <row r="815" ht="15.75" customHeight="1">
      <c r="A815" s="252"/>
      <c r="B815" s="252"/>
      <c r="C815" s="252"/>
      <c r="D815" s="252"/>
      <c r="E815" s="259"/>
      <c r="F815" s="252"/>
      <c r="G815" s="252"/>
      <c r="H815" s="252"/>
      <c r="I815" s="252"/>
      <c r="J815" s="316"/>
      <c r="K815" s="316"/>
      <c r="L815" s="1317"/>
      <c r="M815" s="1132"/>
      <c r="N815" s="1132"/>
      <c r="O815" s="1132"/>
      <c r="P815" s="1132"/>
      <c r="Q815" s="1132"/>
      <c r="R815" s="1132"/>
      <c r="S815" s="1132"/>
      <c r="T815" s="252"/>
      <c r="U815" s="252"/>
      <c r="V815" s="252"/>
      <c r="W815" s="252"/>
      <c r="X815" s="252"/>
      <c r="Y815" s="252"/>
      <c r="Z815" s="252"/>
    </row>
    <row r="816" ht="15.75" customHeight="1">
      <c r="A816" s="252"/>
      <c r="B816" s="252"/>
      <c r="C816" s="252"/>
      <c r="D816" s="252"/>
      <c r="E816" s="259"/>
      <c r="F816" s="252"/>
      <c r="G816" s="252"/>
      <c r="H816" s="252"/>
      <c r="I816" s="252"/>
      <c r="J816" s="316"/>
      <c r="K816" s="316"/>
      <c r="L816" s="1317"/>
      <c r="M816" s="1132"/>
      <c r="N816" s="1132"/>
      <c r="O816" s="1132"/>
      <c r="P816" s="1132"/>
      <c r="Q816" s="1132"/>
      <c r="R816" s="1132"/>
      <c r="S816" s="1132"/>
      <c r="T816" s="252"/>
      <c r="U816" s="252"/>
      <c r="V816" s="252"/>
      <c r="W816" s="252"/>
      <c r="X816" s="252"/>
      <c r="Y816" s="252"/>
      <c r="Z816" s="252"/>
    </row>
    <row r="817" ht="15.75" customHeight="1">
      <c r="A817" s="252"/>
      <c r="B817" s="252"/>
      <c r="C817" s="252"/>
      <c r="D817" s="252"/>
      <c r="E817" s="259"/>
      <c r="F817" s="252"/>
      <c r="G817" s="252"/>
      <c r="H817" s="252"/>
      <c r="I817" s="252"/>
      <c r="J817" s="316"/>
      <c r="K817" s="316"/>
      <c r="L817" s="1317"/>
      <c r="M817" s="1132"/>
      <c r="N817" s="1132"/>
      <c r="O817" s="1132"/>
      <c r="P817" s="1132"/>
      <c r="Q817" s="1132"/>
      <c r="R817" s="1132"/>
      <c r="S817" s="1132"/>
      <c r="T817" s="252"/>
      <c r="U817" s="252"/>
      <c r="V817" s="252"/>
      <c r="W817" s="252"/>
      <c r="X817" s="252"/>
      <c r="Y817" s="252"/>
      <c r="Z817" s="252"/>
    </row>
    <row r="818" ht="15.75" customHeight="1">
      <c r="A818" s="252"/>
      <c r="B818" s="252"/>
      <c r="C818" s="252"/>
      <c r="D818" s="252"/>
      <c r="E818" s="259"/>
      <c r="F818" s="252"/>
      <c r="G818" s="252"/>
      <c r="H818" s="252"/>
      <c r="I818" s="252"/>
      <c r="J818" s="316"/>
      <c r="K818" s="316"/>
      <c r="L818" s="1317"/>
      <c r="M818" s="1132"/>
      <c r="N818" s="1132"/>
      <c r="O818" s="1132"/>
      <c r="P818" s="1132"/>
      <c r="Q818" s="1132"/>
      <c r="R818" s="1132"/>
      <c r="S818" s="1132"/>
      <c r="T818" s="252"/>
      <c r="U818" s="252"/>
      <c r="V818" s="252"/>
      <c r="W818" s="252"/>
      <c r="X818" s="252"/>
      <c r="Y818" s="252"/>
      <c r="Z818" s="252"/>
    </row>
    <row r="819" ht="15.75" customHeight="1">
      <c r="A819" s="252"/>
      <c r="B819" s="252"/>
      <c r="C819" s="252"/>
      <c r="D819" s="252"/>
      <c r="E819" s="259"/>
      <c r="F819" s="252"/>
      <c r="G819" s="252"/>
      <c r="H819" s="252"/>
      <c r="I819" s="252"/>
      <c r="J819" s="316"/>
      <c r="K819" s="316"/>
      <c r="L819" s="1317"/>
      <c r="M819" s="1132"/>
      <c r="N819" s="1132"/>
      <c r="O819" s="1132"/>
      <c r="P819" s="1132"/>
      <c r="Q819" s="1132"/>
      <c r="R819" s="1132"/>
      <c r="S819" s="1132"/>
      <c r="T819" s="252"/>
      <c r="U819" s="252"/>
      <c r="V819" s="252"/>
      <c r="W819" s="252"/>
      <c r="X819" s="252"/>
      <c r="Y819" s="252"/>
      <c r="Z819" s="252"/>
    </row>
    <row r="820" ht="15.75" customHeight="1">
      <c r="A820" s="252"/>
      <c r="B820" s="252"/>
      <c r="C820" s="252"/>
      <c r="D820" s="252"/>
      <c r="E820" s="259"/>
      <c r="F820" s="252"/>
      <c r="G820" s="252"/>
      <c r="H820" s="252"/>
      <c r="I820" s="252"/>
      <c r="J820" s="316"/>
      <c r="K820" s="316"/>
      <c r="L820" s="1317"/>
      <c r="M820" s="1132"/>
      <c r="N820" s="1132"/>
      <c r="O820" s="1132"/>
      <c r="P820" s="1132"/>
      <c r="Q820" s="1132"/>
      <c r="R820" s="1132"/>
      <c r="S820" s="1132"/>
      <c r="T820" s="252"/>
      <c r="U820" s="252"/>
      <c r="V820" s="252"/>
      <c r="W820" s="252"/>
      <c r="X820" s="252"/>
      <c r="Y820" s="252"/>
      <c r="Z820" s="252"/>
    </row>
    <row r="821" ht="15.75" customHeight="1">
      <c r="A821" s="252"/>
      <c r="B821" s="252"/>
      <c r="C821" s="252"/>
      <c r="D821" s="252"/>
      <c r="E821" s="259"/>
      <c r="F821" s="252"/>
      <c r="G821" s="252"/>
      <c r="H821" s="252"/>
      <c r="I821" s="252"/>
      <c r="J821" s="316"/>
      <c r="K821" s="316"/>
      <c r="L821" s="1317"/>
      <c r="M821" s="1132"/>
      <c r="N821" s="1132"/>
      <c r="O821" s="1132"/>
      <c r="P821" s="1132"/>
      <c r="Q821" s="1132"/>
      <c r="R821" s="1132"/>
      <c r="S821" s="1132"/>
      <c r="T821" s="252"/>
      <c r="U821" s="252"/>
      <c r="V821" s="252"/>
      <c r="W821" s="252"/>
      <c r="X821" s="252"/>
      <c r="Y821" s="252"/>
      <c r="Z821" s="252"/>
    </row>
    <row r="822" ht="15.75" customHeight="1">
      <c r="A822" s="252"/>
      <c r="B822" s="252"/>
      <c r="C822" s="252"/>
      <c r="D822" s="252"/>
      <c r="E822" s="259"/>
      <c r="F822" s="252"/>
      <c r="G822" s="252"/>
      <c r="H822" s="252"/>
      <c r="I822" s="252"/>
      <c r="J822" s="316"/>
      <c r="K822" s="316"/>
      <c r="L822" s="1317"/>
      <c r="M822" s="1132"/>
      <c r="N822" s="1132"/>
      <c r="O822" s="1132"/>
      <c r="P822" s="1132"/>
      <c r="Q822" s="1132"/>
      <c r="R822" s="1132"/>
      <c r="S822" s="1132"/>
      <c r="T822" s="252"/>
      <c r="U822" s="252"/>
      <c r="V822" s="252"/>
      <c r="W822" s="252"/>
      <c r="X822" s="252"/>
      <c r="Y822" s="252"/>
      <c r="Z822" s="252"/>
    </row>
    <row r="823" ht="15.75" customHeight="1">
      <c r="A823" s="252"/>
      <c r="B823" s="252"/>
      <c r="C823" s="252"/>
      <c r="D823" s="252"/>
      <c r="E823" s="259"/>
      <c r="F823" s="252"/>
      <c r="G823" s="252"/>
      <c r="H823" s="252"/>
      <c r="I823" s="252"/>
      <c r="J823" s="316"/>
      <c r="K823" s="316"/>
      <c r="L823" s="1317"/>
      <c r="M823" s="1132"/>
      <c r="N823" s="1132"/>
      <c r="O823" s="1132"/>
      <c r="P823" s="1132"/>
      <c r="Q823" s="1132"/>
      <c r="R823" s="1132"/>
      <c r="S823" s="1132"/>
      <c r="T823" s="252"/>
      <c r="U823" s="252"/>
      <c r="V823" s="252"/>
      <c r="W823" s="252"/>
      <c r="X823" s="252"/>
      <c r="Y823" s="252"/>
      <c r="Z823" s="252"/>
    </row>
    <row r="824" ht="15.75" customHeight="1">
      <c r="A824" s="252"/>
      <c r="B824" s="252"/>
      <c r="C824" s="252"/>
      <c r="D824" s="252"/>
      <c r="E824" s="259"/>
      <c r="F824" s="252"/>
      <c r="G824" s="252"/>
      <c r="H824" s="252"/>
      <c r="I824" s="252"/>
      <c r="J824" s="316"/>
      <c r="K824" s="316"/>
      <c r="L824" s="1317"/>
      <c r="M824" s="1132"/>
      <c r="N824" s="1132"/>
      <c r="O824" s="1132"/>
      <c r="P824" s="1132"/>
      <c r="Q824" s="1132"/>
      <c r="R824" s="1132"/>
      <c r="S824" s="1132"/>
      <c r="T824" s="252"/>
      <c r="U824" s="252"/>
      <c r="V824" s="252"/>
      <c r="W824" s="252"/>
      <c r="X824" s="252"/>
      <c r="Y824" s="252"/>
      <c r="Z824" s="252"/>
    </row>
    <row r="825" ht="15.75" customHeight="1">
      <c r="A825" s="252"/>
      <c r="B825" s="252"/>
      <c r="C825" s="252"/>
      <c r="D825" s="252"/>
      <c r="E825" s="259"/>
      <c r="F825" s="252"/>
      <c r="G825" s="252"/>
      <c r="H825" s="252"/>
      <c r="I825" s="252"/>
      <c r="J825" s="316"/>
      <c r="K825" s="316"/>
      <c r="L825" s="1317"/>
      <c r="M825" s="1132"/>
      <c r="N825" s="1132"/>
      <c r="O825" s="1132"/>
      <c r="P825" s="1132"/>
      <c r="Q825" s="1132"/>
      <c r="R825" s="1132"/>
      <c r="S825" s="1132"/>
      <c r="T825" s="252"/>
      <c r="U825" s="252"/>
      <c r="V825" s="252"/>
      <c r="W825" s="252"/>
      <c r="X825" s="252"/>
      <c r="Y825" s="252"/>
      <c r="Z825" s="252"/>
    </row>
    <row r="826" ht="15.75" customHeight="1">
      <c r="A826" s="252"/>
      <c r="B826" s="252"/>
      <c r="C826" s="252"/>
      <c r="D826" s="252"/>
      <c r="E826" s="259"/>
      <c r="F826" s="252"/>
      <c r="G826" s="252"/>
      <c r="H826" s="252"/>
      <c r="I826" s="252"/>
      <c r="J826" s="316"/>
      <c r="K826" s="316"/>
      <c r="L826" s="1317"/>
      <c r="M826" s="1132"/>
      <c r="N826" s="1132"/>
      <c r="O826" s="1132"/>
      <c r="P826" s="1132"/>
      <c r="Q826" s="1132"/>
      <c r="R826" s="1132"/>
      <c r="S826" s="1132"/>
      <c r="T826" s="252"/>
      <c r="U826" s="252"/>
      <c r="V826" s="252"/>
      <c r="W826" s="252"/>
      <c r="X826" s="252"/>
      <c r="Y826" s="252"/>
      <c r="Z826" s="252"/>
    </row>
    <row r="827" ht="15.75" customHeight="1">
      <c r="A827" s="252"/>
      <c r="B827" s="252"/>
      <c r="C827" s="252"/>
      <c r="D827" s="252"/>
      <c r="E827" s="259"/>
      <c r="F827" s="252"/>
      <c r="G827" s="252"/>
      <c r="H827" s="252"/>
      <c r="I827" s="252"/>
      <c r="J827" s="316"/>
      <c r="K827" s="316"/>
      <c r="L827" s="1317"/>
      <c r="M827" s="1132"/>
      <c r="N827" s="1132"/>
      <c r="O827" s="1132"/>
      <c r="P827" s="1132"/>
      <c r="Q827" s="1132"/>
      <c r="R827" s="1132"/>
      <c r="S827" s="1132"/>
      <c r="T827" s="252"/>
      <c r="U827" s="252"/>
      <c r="V827" s="252"/>
      <c r="W827" s="252"/>
      <c r="X827" s="252"/>
      <c r="Y827" s="252"/>
      <c r="Z827" s="252"/>
    </row>
    <row r="828" ht="15.75" customHeight="1">
      <c r="A828" s="252"/>
      <c r="B828" s="252"/>
      <c r="C828" s="252"/>
      <c r="D828" s="252"/>
      <c r="E828" s="259"/>
      <c r="F828" s="252"/>
      <c r="G828" s="252"/>
      <c r="H828" s="252"/>
      <c r="I828" s="252"/>
      <c r="J828" s="316"/>
      <c r="K828" s="316"/>
      <c r="L828" s="1317"/>
      <c r="M828" s="1132"/>
      <c r="N828" s="1132"/>
      <c r="O828" s="1132"/>
      <c r="P828" s="1132"/>
      <c r="Q828" s="1132"/>
      <c r="R828" s="1132"/>
      <c r="S828" s="1132"/>
      <c r="T828" s="252"/>
      <c r="U828" s="252"/>
      <c r="V828" s="252"/>
      <c r="W828" s="252"/>
      <c r="X828" s="252"/>
      <c r="Y828" s="252"/>
      <c r="Z828" s="252"/>
    </row>
    <row r="829" ht="15.75" customHeight="1">
      <c r="A829" s="252"/>
      <c r="B829" s="252"/>
      <c r="C829" s="252"/>
      <c r="D829" s="252"/>
      <c r="E829" s="259"/>
      <c r="F829" s="252"/>
      <c r="G829" s="252"/>
      <c r="H829" s="252"/>
      <c r="I829" s="252"/>
      <c r="J829" s="316"/>
      <c r="K829" s="316"/>
      <c r="L829" s="1317"/>
      <c r="M829" s="1132"/>
      <c r="N829" s="1132"/>
      <c r="O829" s="1132"/>
      <c r="P829" s="1132"/>
      <c r="Q829" s="1132"/>
      <c r="R829" s="1132"/>
      <c r="S829" s="1132"/>
      <c r="T829" s="252"/>
      <c r="U829" s="252"/>
      <c r="V829" s="252"/>
      <c r="W829" s="252"/>
      <c r="X829" s="252"/>
      <c r="Y829" s="252"/>
      <c r="Z829" s="252"/>
    </row>
    <row r="830" ht="15.75" customHeight="1">
      <c r="A830" s="252"/>
      <c r="B830" s="252"/>
      <c r="C830" s="252"/>
      <c r="D830" s="252"/>
      <c r="E830" s="259"/>
      <c r="F830" s="252"/>
      <c r="G830" s="252"/>
      <c r="H830" s="252"/>
      <c r="I830" s="252"/>
      <c r="J830" s="316"/>
      <c r="K830" s="316"/>
      <c r="L830" s="1317"/>
      <c r="M830" s="1132"/>
      <c r="N830" s="1132"/>
      <c r="O830" s="1132"/>
      <c r="P830" s="1132"/>
      <c r="Q830" s="1132"/>
      <c r="R830" s="1132"/>
      <c r="S830" s="1132"/>
      <c r="T830" s="252"/>
      <c r="U830" s="252"/>
      <c r="V830" s="252"/>
      <c r="W830" s="252"/>
      <c r="X830" s="252"/>
      <c r="Y830" s="252"/>
      <c r="Z830" s="252"/>
    </row>
    <row r="831" ht="15.75" customHeight="1">
      <c r="A831" s="252"/>
      <c r="B831" s="252"/>
      <c r="C831" s="252"/>
      <c r="D831" s="252"/>
      <c r="E831" s="259"/>
      <c r="F831" s="252"/>
      <c r="G831" s="252"/>
      <c r="H831" s="252"/>
      <c r="I831" s="252"/>
      <c r="J831" s="316"/>
      <c r="K831" s="316"/>
      <c r="L831" s="1317"/>
      <c r="M831" s="1132"/>
      <c r="N831" s="1132"/>
      <c r="O831" s="1132"/>
      <c r="P831" s="1132"/>
      <c r="Q831" s="1132"/>
      <c r="R831" s="1132"/>
      <c r="S831" s="1132"/>
      <c r="T831" s="252"/>
      <c r="U831" s="252"/>
      <c r="V831" s="252"/>
      <c r="W831" s="252"/>
      <c r="X831" s="252"/>
      <c r="Y831" s="252"/>
      <c r="Z831" s="252"/>
    </row>
    <row r="832" ht="15.75" customHeight="1">
      <c r="A832" s="252"/>
      <c r="B832" s="252"/>
      <c r="C832" s="252"/>
      <c r="D832" s="252"/>
      <c r="E832" s="259"/>
      <c r="F832" s="252"/>
      <c r="G832" s="252"/>
      <c r="H832" s="252"/>
      <c r="I832" s="252"/>
      <c r="J832" s="316"/>
      <c r="K832" s="316"/>
      <c r="L832" s="1317"/>
      <c r="M832" s="1132"/>
      <c r="N832" s="1132"/>
      <c r="O832" s="1132"/>
      <c r="P832" s="1132"/>
      <c r="Q832" s="1132"/>
      <c r="R832" s="1132"/>
      <c r="S832" s="1132"/>
      <c r="T832" s="252"/>
      <c r="U832" s="252"/>
      <c r="V832" s="252"/>
      <c r="W832" s="252"/>
      <c r="X832" s="252"/>
      <c r="Y832" s="252"/>
      <c r="Z832" s="252"/>
    </row>
    <row r="833" ht="15.75" customHeight="1">
      <c r="A833" s="252"/>
      <c r="B833" s="252"/>
      <c r="C833" s="252"/>
      <c r="D833" s="252"/>
      <c r="E833" s="259"/>
      <c r="F833" s="252"/>
      <c r="G833" s="252"/>
      <c r="H833" s="252"/>
      <c r="I833" s="252"/>
      <c r="J833" s="316"/>
      <c r="K833" s="316"/>
      <c r="L833" s="1317"/>
      <c r="M833" s="1132"/>
      <c r="N833" s="1132"/>
      <c r="O833" s="1132"/>
      <c r="P833" s="1132"/>
      <c r="Q833" s="1132"/>
      <c r="R833" s="1132"/>
      <c r="S833" s="1132"/>
      <c r="T833" s="252"/>
      <c r="U833" s="252"/>
      <c r="V833" s="252"/>
      <c r="W833" s="252"/>
      <c r="X833" s="252"/>
      <c r="Y833" s="252"/>
      <c r="Z833" s="252"/>
    </row>
    <row r="834" ht="15.75" customHeight="1">
      <c r="A834" s="252"/>
      <c r="B834" s="252"/>
      <c r="C834" s="252"/>
      <c r="D834" s="252"/>
      <c r="E834" s="259"/>
      <c r="F834" s="252"/>
      <c r="G834" s="252"/>
      <c r="H834" s="252"/>
      <c r="I834" s="252"/>
      <c r="J834" s="316"/>
      <c r="K834" s="316"/>
      <c r="L834" s="1317"/>
      <c r="M834" s="1132"/>
      <c r="N834" s="1132"/>
      <c r="O834" s="1132"/>
      <c r="P834" s="1132"/>
      <c r="Q834" s="1132"/>
      <c r="R834" s="1132"/>
      <c r="S834" s="1132"/>
      <c r="T834" s="252"/>
      <c r="U834" s="252"/>
      <c r="V834" s="252"/>
      <c r="W834" s="252"/>
      <c r="X834" s="252"/>
      <c r="Y834" s="252"/>
      <c r="Z834" s="252"/>
    </row>
    <row r="835" ht="15.75" customHeight="1">
      <c r="A835" s="252"/>
      <c r="B835" s="252"/>
      <c r="C835" s="252"/>
      <c r="D835" s="252"/>
      <c r="E835" s="259"/>
      <c r="F835" s="252"/>
      <c r="G835" s="252"/>
      <c r="H835" s="252"/>
      <c r="I835" s="252"/>
      <c r="J835" s="316"/>
      <c r="K835" s="316"/>
      <c r="L835" s="1317"/>
      <c r="M835" s="1132"/>
      <c r="N835" s="1132"/>
      <c r="O835" s="1132"/>
      <c r="P835" s="1132"/>
      <c r="Q835" s="1132"/>
      <c r="R835" s="1132"/>
      <c r="S835" s="1132"/>
      <c r="T835" s="252"/>
      <c r="U835" s="252"/>
      <c r="V835" s="252"/>
      <c r="W835" s="252"/>
      <c r="X835" s="252"/>
      <c r="Y835" s="252"/>
      <c r="Z835" s="252"/>
    </row>
    <row r="836" ht="15.75" customHeight="1">
      <c r="A836" s="252"/>
      <c r="B836" s="252"/>
      <c r="C836" s="252"/>
      <c r="D836" s="252"/>
      <c r="E836" s="259"/>
      <c r="F836" s="252"/>
      <c r="G836" s="252"/>
      <c r="H836" s="252"/>
      <c r="I836" s="252"/>
      <c r="J836" s="316"/>
      <c r="K836" s="316"/>
      <c r="L836" s="1317"/>
      <c r="M836" s="1132"/>
      <c r="N836" s="1132"/>
      <c r="O836" s="1132"/>
      <c r="P836" s="1132"/>
      <c r="Q836" s="1132"/>
      <c r="R836" s="1132"/>
      <c r="S836" s="1132"/>
      <c r="T836" s="252"/>
      <c r="U836" s="252"/>
      <c r="V836" s="252"/>
      <c r="W836" s="252"/>
      <c r="X836" s="252"/>
      <c r="Y836" s="252"/>
      <c r="Z836" s="252"/>
    </row>
    <row r="837" ht="15.75" customHeight="1">
      <c r="A837" s="252"/>
      <c r="B837" s="252"/>
      <c r="C837" s="252"/>
      <c r="D837" s="252"/>
      <c r="E837" s="259"/>
      <c r="F837" s="252"/>
      <c r="G837" s="252"/>
      <c r="H837" s="252"/>
      <c r="I837" s="252"/>
      <c r="J837" s="316"/>
      <c r="K837" s="316"/>
      <c r="L837" s="1317"/>
      <c r="M837" s="1132"/>
      <c r="N837" s="1132"/>
      <c r="O837" s="1132"/>
      <c r="P837" s="1132"/>
      <c r="Q837" s="1132"/>
      <c r="R837" s="1132"/>
      <c r="S837" s="1132"/>
      <c r="T837" s="252"/>
      <c r="U837" s="252"/>
      <c r="V837" s="252"/>
      <c r="W837" s="252"/>
      <c r="X837" s="252"/>
      <c r="Y837" s="252"/>
      <c r="Z837" s="252"/>
    </row>
    <row r="838" ht="15.75" customHeight="1">
      <c r="A838" s="252"/>
      <c r="B838" s="252"/>
      <c r="C838" s="252"/>
      <c r="D838" s="252"/>
      <c r="E838" s="259"/>
      <c r="F838" s="252"/>
      <c r="G838" s="252"/>
      <c r="H838" s="252"/>
      <c r="I838" s="252"/>
      <c r="J838" s="316"/>
      <c r="K838" s="316"/>
      <c r="L838" s="1317"/>
      <c r="M838" s="1132"/>
      <c r="N838" s="1132"/>
      <c r="O838" s="1132"/>
      <c r="P838" s="1132"/>
      <c r="Q838" s="1132"/>
      <c r="R838" s="1132"/>
      <c r="S838" s="1132"/>
      <c r="T838" s="252"/>
      <c r="U838" s="252"/>
      <c r="V838" s="252"/>
      <c r="W838" s="252"/>
      <c r="X838" s="252"/>
      <c r="Y838" s="252"/>
      <c r="Z838" s="252"/>
    </row>
    <row r="839" ht="15.75" customHeight="1">
      <c r="A839" s="252"/>
      <c r="B839" s="252"/>
      <c r="C839" s="252"/>
      <c r="D839" s="252"/>
      <c r="E839" s="259"/>
      <c r="F839" s="252"/>
      <c r="G839" s="252"/>
      <c r="H839" s="252"/>
      <c r="I839" s="252"/>
      <c r="J839" s="316"/>
      <c r="K839" s="316"/>
      <c r="L839" s="1317"/>
      <c r="M839" s="1132"/>
      <c r="N839" s="1132"/>
      <c r="O839" s="1132"/>
      <c r="P839" s="1132"/>
      <c r="Q839" s="1132"/>
      <c r="R839" s="1132"/>
      <c r="S839" s="1132"/>
      <c r="T839" s="252"/>
      <c r="U839" s="252"/>
      <c r="V839" s="252"/>
      <c r="W839" s="252"/>
      <c r="X839" s="252"/>
      <c r="Y839" s="252"/>
      <c r="Z839" s="252"/>
    </row>
    <row r="840" ht="15.75" customHeight="1">
      <c r="A840" s="252"/>
      <c r="B840" s="252"/>
      <c r="C840" s="252"/>
      <c r="D840" s="252"/>
      <c r="E840" s="259"/>
      <c r="F840" s="252"/>
      <c r="G840" s="252"/>
      <c r="H840" s="252"/>
      <c r="I840" s="252"/>
      <c r="J840" s="316"/>
      <c r="K840" s="316"/>
      <c r="L840" s="1317"/>
      <c r="M840" s="1132"/>
      <c r="N840" s="1132"/>
      <c r="O840" s="1132"/>
      <c r="P840" s="1132"/>
      <c r="Q840" s="1132"/>
      <c r="R840" s="1132"/>
      <c r="S840" s="1132"/>
      <c r="T840" s="252"/>
      <c r="U840" s="252"/>
      <c r="V840" s="252"/>
      <c r="W840" s="252"/>
      <c r="X840" s="252"/>
      <c r="Y840" s="252"/>
      <c r="Z840" s="252"/>
    </row>
    <row r="841" ht="15.75" customHeight="1">
      <c r="A841" s="252"/>
      <c r="B841" s="252"/>
      <c r="C841" s="252"/>
      <c r="D841" s="252"/>
      <c r="E841" s="259"/>
      <c r="F841" s="252"/>
      <c r="G841" s="252"/>
      <c r="H841" s="252"/>
      <c r="I841" s="252"/>
      <c r="J841" s="316"/>
      <c r="K841" s="316"/>
      <c r="L841" s="1317"/>
      <c r="M841" s="1132"/>
      <c r="N841" s="1132"/>
      <c r="O841" s="1132"/>
      <c r="P841" s="1132"/>
      <c r="Q841" s="1132"/>
      <c r="R841" s="1132"/>
      <c r="S841" s="1132"/>
      <c r="T841" s="252"/>
      <c r="U841" s="252"/>
      <c r="V841" s="252"/>
      <c r="W841" s="252"/>
      <c r="X841" s="252"/>
      <c r="Y841" s="252"/>
      <c r="Z841" s="252"/>
    </row>
    <row r="842" ht="15.75" customHeight="1">
      <c r="A842" s="252"/>
      <c r="B842" s="252"/>
      <c r="C842" s="252"/>
      <c r="D842" s="252"/>
      <c r="E842" s="259"/>
      <c r="F842" s="252"/>
      <c r="G842" s="252"/>
      <c r="H842" s="252"/>
      <c r="I842" s="252"/>
      <c r="J842" s="316"/>
      <c r="K842" s="316"/>
      <c r="L842" s="1317"/>
      <c r="M842" s="1132"/>
      <c r="N842" s="1132"/>
      <c r="O842" s="1132"/>
      <c r="P842" s="1132"/>
      <c r="Q842" s="1132"/>
      <c r="R842" s="1132"/>
      <c r="S842" s="1132"/>
      <c r="T842" s="252"/>
      <c r="U842" s="252"/>
      <c r="V842" s="252"/>
      <c r="W842" s="252"/>
      <c r="X842" s="252"/>
      <c r="Y842" s="252"/>
      <c r="Z842" s="252"/>
    </row>
    <row r="843" ht="15.75" customHeight="1">
      <c r="A843" s="252"/>
      <c r="B843" s="252"/>
      <c r="C843" s="252"/>
      <c r="D843" s="252"/>
      <c r="E843" s="259"/>
      <c r="F843" s="252"/>
      <c r="G843" s="252"/>
      <c r="H843" s="252"/>
      <c r="I843" s="252"/>
      <c r="J843" s="316"/>
      <c r="K843" s="316"/>
      <c r="L843" s="1317"/>
      <c r="M843" s="1132"/>
      <c r="N843" s="1132"/>
      <c r="O843" s="1132"/>
      <c r="P843" s="1132"/>
      <c r="Q843" s="1132"/>
      <c r="R843" s="1132"/>
      <c r="S843" s="1132"/>
      <c r="T843" s="252"/>
      <c r="U843" s="252"/>
      <c r="V843" s="252"/>
      <c r="W843" s="252"/>
      <c r="X843" s="252"/>
      <c r="Y843" s="252"/>
      <c r="Z843" s="252"/>
    </row>
    <row r="844" ht="15.75" customHeight="1">
      <c r="A844" s="252"/>
      <c r="B844" s="252"/>
      <c r="C844" s="252"/>
      <c r="D844" s="252"/>
      <c r="E844" s="259"/>
      <c r="F844" s="252"/>
      <c r="G844" s="252"/>
      <c r="H844" s="252"/>
      <c r="I844" s="252"/>
      <c r="J844" s="316"/>
      <c r="K844" s="316"/>
      <c r="L844" s="1317"/>
      <c r="M844" s="1132"/>
      <c r="N844" s="1132"/>
      <c r="O844" s="1132"/>
      <c r="P844" s="1132"/>
      <c r="Q844" s="1132"/>
      <c r="R844" s="1132"/>
      <c r="S844" s="1132"/>
      <c r="T844" s="252"/>
      <c r="U844" s="252"/>
      <c r="V844" s="252"/>
      <c r="W844" s="252"/>
      <c r="X844" s="252"/>
      <c r="Y844" s="252"/>
      <c r="Z844" s="252"/>
    </row>
    <row r="845" ht="15.75" customHeight="1">
      <c r="A845" s="252"/>
      <c r="B845" s="252"/>
      <c r="C845" s="252"/>
      <c r="D845" s="252"/>
      <c r="E845" s="259"/>
      <c r="F845" s="252"/>
      <c r="G845" s="252"/>
      <c r="H845" s="252"/>
      <c r="I845" s="252"/>
      <c r="J845" s="316"/>
      <c r="K845" s="316"/>
      <c r="L845" s="1317"/>
      <c r="M845" s="1132"/>
      <c r="N845" s="1132"/>
      <c r="O845" s="1132"/>
      <c r="P845" s="1132"/>
      <c r="Q845" s="1132"/>
      <c r="R845" s="1132"/>
      <c r="S845" s="1132"/>
      <c r="T845" s="252"/>
      <c r="U845" s="252"/>
      <c r="V845" s="252"/>
      <c r="W845" s="252"/>
      <c r="X845" s="252"/>
      <c r="Y845" s="252"/>
      <c r="Z845" s="252"/>
    </row>
    <row r="846" ht="15.75" customHeight="1">
      <c r="A846" s="252"/>
      <c r="B846" s="252"/>
      <c r="C846" s="252"/>
      <c r="D846" s="252"/>
      <c r="E846" s="259"/>
      <c r="F846" s="252"/>
      <c r="G846" s="252"/>
      <c r="H846" s="252"/>
      <c r="I846" s="252"/>
      <c r="J846" s="316"/>
      <c r="K846" s="316"/>
      <c r="L846" s="1317"/>
      <c r="M846" s="1132"/>
      <c r="N846" s="1132"/>
      <c r="O846" s="1132"/>
      <c r="P846" s="1132"/>
      <c r="Q846" s="1132"/>
      <c r="R846" s="1132"/>
      <c r="S846" s="1132"/>
      <c r="T846" s="252"/>
      <c r="U846" s="252"/>
      <c r="V846" s="252"/>
      <c r="W846" s="252"/>
      <c r="X846" s="252"/>
      <c r="Y846" s="252"/>
      <c r="Z846" s="252"/>
    </row>
    <row r="847" ht="15.75" customHeight="1">
      <c r="A847" s="252"/>
      <c r="B847" s="252"/>
      <c r="C847" s="252"/>
      <c r="D847" s="252"/>
      <c r="E847" s="259"/>
      <c r="F847" s="252"/>
      <c r="G847" s="252"/>
      <c r="H847" s="252"/>
      <c r="I847" s="252"/>
      <c r="J847" s="316"/>
      <c r="K847" s="316"/>
      <c r="L847" s="1317"/>
      <c r="M847" s="1132"/>
      <c r="N847" s="1132"/>
      <c r="O847" s="1132"/>
      <c r="P847" s="1132"/>
      <c r="Q847" s="1132"/>
      <c r="R847" s="1132"/>
      <c r="S847" s="1132"/>
      <c r="T847" s="252"/>
      <c r="U847" s="252"/>
      <c r="V847" s="252"/>
      <c r="W847" s="252"/>
      <c r="X847" s="252"/>
      <c r="Y847" s="252"/>
      <c r="Z847" s="252"/>
    </row>
    <row r="848" ht="15.75" customHeight="1">
      <c r="A848" s="252"/>
      <c r="B848" s="252"/>
      <c r="C848" s="252"/>
      <c r="D848" s="252"/>
      <c r="E848" s="259"/>
      <c r="F848" s="252"/>
      <c r="G848" s="252"/>
      <c r="H848" s="252"/>
      <c r="I848" s="252"/>
      <c r="J848" s="316"/>
      <c r="K848" s="316"/>
      <c r="L848" s="1317"/>
      <c r="M848" s="1132"/>
      <c r="N848" s="1132"/>
      <c r="O848" s="1132"/>
      <c r="P848" s="1132"/>
      <c r="Q848" s="1132"/>
      <c r="R848" s="1132"/>
      <c r="S848" s="1132"/>
      <c r="T848" s="252"/>
      <c r="U848" s="252"/>
      <c r="V848" s="252"/>
      <c r="W848" s="252"/>
      <c r="X848" s="252"/>
      <c r="Y848" s="252"/>
      <c r="Z848" s="252"/>
    </row>
    <row r="849" ht="15.75" customHeight="1">
      <c r="A849" s="252"/>
      <c r="B849" s="252"/>
      <c r="C849" s="252"/>
      <c r="D849" s="252"/>
      <c r="E849" s="259"/>
      <c r="F849" s="252"/>
      <c r="G849" s="252"/>
      <c r="H849" s="252"/>
      <c r="I849" s="252"/>
      <c r="J849" s="316"/>
      <c r="K849" s="316"/>
      <c r="L849" s="1317"/>
      <c r="M849" s="1132"/>
      <c r="N849" s="1132"/>
      <c r="O849" s="1132"/>
      <c r="P849" s="1132"/>
      <c r="Q849" s="1132"/>
      <c r="R849" s="1132"/>
      <c r="S849" s="1132"/>
      <c r="T849" s="252"/>
      <c r="U849" s="252"/>
      <c r="V849" s="252"/>
      <c r="W849" s="252"/>
      <c r="X849" s="252"/>
      <c r="Y849" s="252"/>
      <c r="Z849" s="252"/>
    </row>
    <row r="850" ht="15.75" customHeight="1">
      <c r="A850" s="252"/>
      <c r="B850" s="252"/>
      <c r="C850" s="252"/>
      <c r="D850" s="252"/>
      <c r="E850" s="259"/>
      <c r="F850" s="252"/>
      <c r="G850" s="252"/>
      <c r="H850" s="252"/>
      <c r="I850" s="252"/>
      <c r="J850" s="316"/>
      <c r="K850" s="316"/>
      <c r="L850" s="1317"/>
      <c r="M850" s="1132"/>
      <c r="N850" s="1132"/>
      <c r="O850" s="1132"/>
      <c r="P850" s="1132"/>
      <c r="Q850" s="1132"/>
      <c r="R850" s="1132"/>
      <c r="S850" s="1132"/>
      <c r="T850" s="252"/>
      <c r="U850" s="252"/>
      <c r="V850" s="252"/>
      <c r="W850" s="252"/>
      <c r="X850" s="252"/>
      <c r="Y850" s="252"/>
      <c r="Z850" s="252"/>
    </row>
    <row r="851" ht="15.75" customHeight="1">
      <c r="A851" s="252"/>
      <c r="B851" s="252"/>
      <c r="C851" s="252"/>
      <c r="D851" s="252"/>
      <c r="E851" s="259"/>
      <c r="F851" s="252"/>
      <c r="G851" s="252"/>
      <c r="H851" s="252"/>
      <c r="I851" s="252"/>
      <c r="J851" s="316"/>
      <c r="K851" s="316"/>
      <c r="L851" s="1317"/>
      <c r="M851" s="1132"/>
      <c r="N851" s="1132"/>
      <c r="O851" s="1132"/>
      <c r="P851" s="1132"/>
      <c r="Q851" s="1132"/>
      <c r="R851" s="1132"/>
      <c r="S851" s="1132"/>
      <c r="T851" s="252"/>
      <c r="U851" s="252"/>
      <c r="V851" s="252"/>
      <c r="W851" s="252"/>
      <c r="X851" s="252"/>
      <c r="Y851" s="252"/>
      <c r="Z851" s="252"/>
    </row>
    <row r="852" ht="15.75" customHeight="1">
      <c r="A852" s="252"/>
      <c r="B852" s="252"/>
      <c r="C852" s="252"/>
      <c r="D852" s="252"/>
      <c r="E852" s="259"/>
      <c r="F852" s="252"/>
      <c r="G852" s="252"/>
      <c r="H852" s="252"/>
      <c r="I852" s="252"/>
      <c r="J852" s="316"/>
      <c r="K852" s="316"/>
      <c r="L852" s="1317"/>
      <c r="M852" s="1132"/>
      <c r="N852" s="1132"/>
      <c r="O852" s="1132"/>
      <c r="P852" s="1132"/>
      <c r="Q852" s="1132"/>
      <c r="R852" s="1132"/>
      <c r="S852" s="1132"/>
      <c r="T852" s="252"/>
      <c r="U852" s="252"/>
      <c r="V852" s="252"/>
      <c r="W852" s="252"/>
      <c r="X852" s="252"/>
      <c r="Y852" s="252"/>
      <c r="Z852" s="252"/>
    </row>
    <row r="853" ht="15.75" customHeight="1">
      <c r="A853" s="252"/>
      <c r="B853" s="252"/>
      <c r="C853" s="252"/>
      <c r="D853" s="252"/>
      <c r="E853" s="259"/>
      <c r="F853" s="252"/>
      <c r="G853" s="252"/>
      <c r="H853" s="252"/>
      <c r="I853" s="252"/>
      <c r="J853" s="316"/>
      <c r="K853" s="316"/>
      <c r="L853" s="1317"/>
      <c r="M853" s="1132"/>
      <c r="N853" s="1132"/>
      <c r="O853" s="1132"/>
      <c r="P853" s="1132"/>
      <c r="Q853" s="1132"/>
      <c r="R853" s="1132"/>
      <c r="S853" s="1132"/>
      <c r="T853" s="252"/>
      <c r="U853" s="252"/>
      <c r="V853" s="252"/>
      <c r="W853" s="252"/>
      <c r="X853" s="252"/>
      <c r="Y853" s="252"/>
      <c r="Z853" s="252"/>
    </row>
    <row r="854" ht="15.75" customHeight="1">
      <c r="A854" s="252"/>
      <c r="B854" s="252"/>
      <c r="C854" s="252"/>
      <c r="D854" s="252"/>
      <c r="E854" s="259"/>
      <c r="F854" s="252"/>
      <c r="G854" s="252"/>
      <c r="H854" s="252"/>
      <c r="I854" s="252"/>
      <c r="J854" s="316"/>
      <c r="K854" s="316"/>
      <c r="L854" s="1317"/>
      <c r="M854" s="1132"/>
      <c r="N854" s="1132"/>
      <c r="O854" s="1132"/>
      <c r="P854" s="1132"/>
      <c r="Q854" s="1132"/>
      <c r="R854" s="1132"/>
      <c r="S854" s="1132"/>
      <c r="T854" s="252"/>
      <c r="U854" s="252"/>
      <c r="V854" s="252"/>
      <c r="W854" s="252"/>
      <c r="X854" s="252"/>
      <c r="Y854" s="252"/>
      <c r="Z854" s="252"/>
    </row>
    <row r="855" ht="15.75" customHeight="1">
      <c r="A855" s="252"/>
      <c r="B855" s="252"/>
      <c r="C855" s="252"/>
      <c r="D855" s="252"/>
      <c r="E855" s="259"/>
      <c r="F855" s="252"/>
      <c r="G855" s="252"/>
      <c r="H855" s="252"/>
      <c r="I855" s="252"/>
      <c r="J855" s="316"/>
      <c r="K855" s="316"/>
      <c r="L855" s="1317"/>
      <c r="M855" s="1132"/>
      <c r="N855" s="1132"/>
      <c r="O855" s="1132"/>
      <c r="P855" s="1132"/>
      <c r="Q855" s="1132"/>
      <c r="R855" s="1132"/>
      <c r="S855" s="1132"/>
      <c r="T855" s="252"/>
      <c r="U855" s="252"/>
      <c r="V855" s="252"/>
      <c r="W855" s="252"/>
      <c r="X855" s="252"/>
      <c r="Y855" s="252"/>
      <c r="Z855" s="252"/>
    </row>
    <row r="856" ht="15.75" customHeight="1">
      <c r="A856" s="252"/>
      <c r="B856" s="252"/>
      <c r="C856" s="252"/>
      <c r="D856" s="252"/>
      <c r="E856" s="259"/>
      <c r="F856" s="252"/>
      <c r="G856" s="252"/>
      <c r="H856" s="252"/>
      <c r="I856" s="252"/>
      <c r="J856" s="316"/>
      <c r="K856" s="316"/>
      <c r="L856" s="1317"/>
      <c r="M856" s="1132"/>
      <c r="N856" s="1132"/>
      <c r="O856" s="1132"/>
      <c r="P856" s="1132"/>
      <c r="Q856" s="1132"/>
      <c r="R856" s="1132"/>
      <c r="S856" s="1132"/>
      <c r="T856" s="252"/>
      <c r="U856" s="252"/>
      <c r="V856" s="252"/>
      <c r="W856" s="252"/>
      <c r="X856" s="252"/>
      <c r="Y856" s="252"/>
      <c r="Z856" s="252"/>
    </row>
    <row r="857" ht="15.75" customHeight="1">
      <c r="A857" s="252"/>
      <c r="B857" s="252"/>
      <c r="C857" s="252"/>
      <c r="D857" s="252"/>
      <c r="E857" s="259"/>
      <c r="F857" s="252"/>
      <c r="G857" s="252"/>
      <c r="H857" s="252"/>
      <c r="I857" s="252"/>
      <c r="J857" s="316"/>
      <c r="K857" s="316"/>
      <c r="L857" s="1317"/>
      <c r="M857" s="1132"/>
      <c r="N857" s="1132"/>
      <c r="O857" s="1132"/>
      <c r="P857" s="1132"/>
      <c r="Q857" s="1132"/>
      <c r="R857" s="1132"/>
      <c r="S857" s="1132"/>
      <c r="T857" s="252"/>
      <c r="U857" s="252"/>
      <c r="V857" s="252"/>
      <c r="W857" s="252"/>
      <c r="X857" s="252"/>
      <c r="Y857" s="252"/>
      <c r="Z857" s="252"/>
    </row>
    <row r="858" ht="15.75" customHeight="1">
      <c r="A858" s="252"/>
      <c r="B858" s="252"/>
      <c r="C858" s="252"/>
      <c r="D858" s="252"/>
      <c r="E858" s="259"/>
      <c r="F858" s="252"/>
      <c r="G858" s="252"/>
      <c r="H858" s="252"/>
      <c r="I858" s="252"/>
      <c r="J858" s="316"/>
      <c r="K858" s="316"/>
      <c r="L858" s="1317"/>
      <c r="M858" s="1132"/>
      <c r="N858" s="1132"/>
      <c r="O858" s="1132"/>
      <c r="P858" s="1132"/>
      <c r="Q858" s="1132"/>
      <c r="R858" s="1132"/>
      <c r="S858" s="1132"/>
      <c r="T858" s="252"/>
      <c r="U858" s="252"/>
      <c r="V858" s="252"/>
      <c r="W858" s="252"/>
      <c r="X858" s="252"/>
      <c r="Y858" s="252"/>
      <c r="Z858" s="252"/>
    </row>
    <row r="859" ht="15.75" customHeight="1">
      <c r="A859" s="252"/>
      <c r="B859" s="252"/>
      <c r="C859" s="252"/>
      <c r="D859" s="252"/>
      <c r="E859" s="259"/>
      <c r="F859" s="252"/>
      <c r="G859" s="252"/>
      <c r="H859" s="252"/>
      <c r="I859" s="252"/>
      <c r="J859" s="316"/>
      <c r="K859" s="316"/>
      <c r="L859" s="1317"/>
      <c r="M859" s="1132"/>
      <c r="N859" s="1132"/>
      <c r="O859" s="1132"/>
      <c r="P859" s="1132"/>
      <c r="Q859" s="1132"/>
      <c r="R859" s="1132"/>
      <c r="S859" s="1132"/>
      <c r="T859" s="252"/>
      <c r="U859" s="252"/>
      <c r="V859" s="252"/>
      <c r="W859" s="252"/>
      <c r="X859" s="252"/>
      <c r="Y859" s="252"/>
      <c r="Z859" s="252"/>
    </row>
    <row r="860" ht="15.75" customHeight="1">
      <c r="A860" s="252"/>
      <c r="B860" s="252"/>
      <c r="C860" s="252"/>
      <c r="D860" s="252"/>
      <c r="E860" s="259"/>
      <c r="F860" s="252"/>
      <c r="G860" s="252"/>
      <c r="H860" s="252"/>
      <c r="I860" s="252"/>
      <c r="J860" s="316"/>
      <c r="K860" s="316"/>
      <c r="L860" s="1317"/>
      <c r="M860" s="1132"/>
      <c r="N860" s="1132"/>
      <c r="O860" s="1132"/>
      <c r="P860" s="1132"/>
      <c r="Q860" s="1132"/>
      <c r="R860" s="1132"/>
      <c r="S860" s="1132"/>
      <c r="T860" s="252"/>
      <c r="U860" s="252"/>
      <c r="V860" s="252"/>
      <c r="W860" s="252"/>
      <c r="X860" s="252"/>
      <c r="Y860" s="252"/>
      <c r="Z860" s="252"/>
    </row>
    <row r="861" ht="15.75" customHeight="1">
      <c r="A861" s="252"/>
      <c r="B861" s="252"/>
      <c r="C861" s="252"/>
      <c r="D861" s="252"/>
      <c r="E861" s="259"/>
      <c r="F861" s="252"/>
      <c r="G861" s="252"/>
      <c r="H861" s="252"/>
      <c r="I861" s="252"/>
      <c r="J861" s="316"/>
      <c r="K861" s="316"/>
      <c r="L861" s="1317"/>
      <c r="M861" s="1132"/>
      <c r="N861" s="1132"/>
      <c r="O861" s="1132"/>
      <c r="P861" s="1132"/>
      <c r="Q861" s="1132"/>
      <c r="R861" s="1132"/>
      <c r="S861" s="1132"/>
      <c r="T861" s="252"/>
      <c r="U861" s="252"/>
      <c r="V861" s="252"/>
      <c r="W861" s="252"/>
      <c r="X861" s="252"/>
      <c r="Y861" s="252"/>
      <c r="Z861" s="252"/>
    </row>
    <row r="862" ht="15.75" customHeight="1">
      <c r="A862" s="252"/>
      <c r="B862" s="252"/>
      <c r="C862" s="252"/>
      <c r="D862" s="252"/>
      <c r="E862" s="259"/>
      <c r="F862" s="252"/>
      <c r="G862" s="252"/>
      <c r="H862" s="252"/>
      <c r="I862" s="252"/>
      <c r="J862" s="316"/>
      <c r="K862" s="316"/>
      <c r="L862" s="1317"/>
      <c r="M862" s="1132"/>
      <c r="N862" s="1132"/>
      <c r="O862" s="1132"/>
      <c r="P862" s="1132"/>
      <c r="Q862" s="1132"/>
      <c r="R862" s="1132"/>
      <c r="S862" s="1132"/>
      <c r="T862" s="252"/>
      <c r="U862" s="252"/>
      <c r="V862" s="252"/>
      <c r="W862" s="252"/>
      <c r="X862" s="252"/>
      <c r="Y862" s="252"/>
      <c r="Z862" s="252"/>
    </row>
    <row r="863" ht="15.75" customHeight="1">
      <c r="A863" s="252"/>
      <c r="B863" s="252"/>
      <c r="C863" s="252"/>
      <c r="D863" s="252"/>
      <c r="E863" s="259"/>
      <c r="F863" s="252"/>
      <c r="G863" s="252"/>
      <c r="H863" s="252"/>
      <c r="I863" s="252"/>
      <c r="J863" s="316"/>
      <c r="K863" s="316"/>
      <c r="L863" s="1317"/>
      <c r="M863" s="1132"/>
      <c r="N863" s="1132"/>
      <c r="O863" s="1132"/>
      <c r="P863" s="1132"/>
      <c r="Q863" s="1132"/>
      <c r="R863" s="1132"/>
      <c r="S863" s="1132"/>
      <c r="T863" s="252"/>
      <c r="U863" s="252"/>
      <c r="V863" s="252"/>
      <c r="W863" s="252"/>
      <c r="X863" s="252"/>
      <c r="Y863" s="252"/>
      <c r="Z863" s="252"/>
    </row>
    <row r="864" ht="15.75" customHeight="1">
      <c r="A864" s="252"/>
      <c r="B864" s="252"/>
      <c r="C864" s="252"/>
      <c r="D864" s="252"/>
      <c r="E864" s="259"/>
      <c r="F864" s="252"/>
      <c r="G864" s="252"/>
      <c r="H864" s="252"/>
      <c r="I864" s="252"/>
      <c r="J864" s="316"/>
      <c r="K864" s="316"/>
      <c r="L864" s="1317"/>
      <c r="M864" s="1132"/>
      <c r="N864" s="1132"/>
      <c r="O864" s="1132"/>
      <c r="P864" s="1132"/>
      <c r="Q864" s="1132"/>
      <c r="R864" s="1132"/>
      <c r="S864" s="1132"/>
      <c r="T864" s="252"/>
      <c r="U864" s="252"/>
      <c r="V864" s="252"/>
      <c r="W864" s="252"/>
      <c r="X864" s="252"/>
      <c r="Y864" s="252"/>
      <c r="Z864" s="252"/>
    </row>
    <row r="865" ht="15.75" customHeight="1">
      <c r="A865" s="252"/>
      <c r="B865" s="252"/>
      <c r="C865" s="252"/>
      <c r="D865" s="252"/>
      <c r="E865" s="259"/>
      <c r="F865" s="252"/>
      <c r="G865" s="252"/>
      <c r="H865" s="252"/>
      <c r="I865" s="252"/>
      <c r="J865" s="316"/>
      <c r="K865" s="316"/>
      <c r="L865" s="1317"/>
      <c r="M865" s="1132"/>
      <c r="N865" s="1132"/>
      <c r="O865" s="1132"/>
      <c r="P865" s="1132"/>
      <c r="Q865" s="1132"/>
      <c r="R865" s="1132"/>
      <c r="S865" s="1132"/>
      <c r="T865" s="252"/>
      <c r="U865" s="252"/>
      <c r="V865" s="252"/>
      <c r="W865" s="252"/>
      <c r="X865" s="252"/>
      <c r="Y865" s="252"/>
      <c r="Z865" s="252"/>
    </row>
    <row r="866" ht="15.75" customHeight="1">
      <c r="A866" s="252"/>
      <c r="B866" s="252"/>
      <c r="C866" s="252"/>
      <c r="D866" s="252"/>
      <c r="E866" s="259"/>
      <c r="F866" s="252"/>
      <c r="G866" s="252"/>
      <c r="H866" s="252"/>
      <c r="I866" s="252"/>
      <c r="J866" s="316"/>
      <c r="K866" s="316"/>
      <c r="L866" s="1317"/>
      <c r="M866" s="1132"/>
      <c r="N866" s="1132"/>
      <c r="O866" s="1132"/>
      <c r="P866" s="1132"/>
      <c r="Q866" s="1132"/>
      <c r="R866" s="1132"/>
      <c r="S866" s="1132"/>
      <c r="T866" s="252"/>
      <c r="U866" s="252"/>
      <c r="V866" s="252"/>
      <c r="W866" s="252"/>
      <c r="X866" s="252"/>
      <c r="Y866" s="252"/>
      <c r="Z866" s="252"/>
    </row>
    <row r="867" ht="15.75" customHeight="1">
      <c r="A867" s="252"/>
      <c r="B867" s="252"/>
      <c r="C867" s="252"/>
      <c r="D867" s="252"/>
      <c r="E867" s="259"/>
      <c r="F867" s="252"/>
      <c r="G867" s="252"/>
      <c r="H867" s="252"/>
      <c r="I867" s="252"/>
      <c r="J867" s="316"/>
      <c r="K867" s="316"/>
      <c r="L867" s="1317"/>
      <c r="M867" s="1132"/>
      <c r="N867" s="1132"/>
      <c r="O867" s="1132"/>
      <c r="P867" s="1132"/>
      <c r="Q867" s="1132"/>
      <c r="R867" s="1132"/>
      <c r="S867" s="1132"/>
      <c r="T867" s="252"/>
      <c r="U867" s="252"/>
      <c r="V867" s="252"/>
      <c r="W867" s="252"/>
      <c r="X867" s="252"/>
      <c r="Y867" s="252"/>
      <c r="Z867" s="252"/>
    </row>
    <row r="868" ht="15.75" customHeight="1">
      <c r="A868" s="252"/>
      <c r="B868" s="252"/>
      <c r="C868" s="252"/>
      <c r="D868" s="252"/>
      <c r="E868" s="259"/>
      <c r="F868" s="252"/>
      <c r="G868" s="252"/>
      <c r="H868" s="252"/>
      <c r="I868" s="252"/>
      <c r="J868" s="316"/>
      <c r="K868" s="316"/>
      <c r="L868" s="1317"/>
      <c r="M868" s="1132"/>
      <c r="N868" s="1132"/>
      <c r="O868" s="1132"/>
      <c r="P868" s="1132"/>
      <c r="Q868" s="1132"/>
      <c r="R868" s="1132"/>
      <c r="S868" s="1132"/>
      <c r="T868" s="252"/>
      <c r="U868" s="252"/>
      <c r="V868" s="252"/>
      <c r="W868" s="252"/>
      <c r="X868" s="252"/>
      <c r="Y868" s="252"/>
      <c r="Z868" s="252"/>
    </row>
    <row r="869" ht="15.75" customHeight="1">
      <c r="A869" s="252"/>
      <c r="B869" s="252"/>
      <c r="C869" s="252"/>
      <c r="D869" s="252"/>
      <c r="E869" s="259"/>
      <c r="F869" s="252"/>
      <c r="G869" s="252"/>
      <c r="H869" s="252"/>
      <c r="I869" s="252"/>
      <c r="J869" s="316"/>
      <c r="K869" s="316"/>
      <c r="L869" s="1317"/>
      <c r="M869" s="1132"/>
      <c r="N869" s="1132"/>
      <c r="O869" s="1132"/>
      <c r="P869" s="1132"/>
      <c r="Q869" s="1132"/>
      <c r="R869" s="1132"/>
      <c r="S869" s="1132"/>
      <c r="T869" s="252"/>
      <c r="U869" s="252"/>
      <c r="V869" s="252"/>
      <c r="W869" s="252"/>
      <c r="X869" s="252"/>
      <c r="Y869" s="252"/>
      <c r="Z869" s="252"/>
    </row>
    <row r="870" ht="15.75" customHeight="1">
      <c r="A870" s="252"/>
      <c r="B870" s="252"/>
      <c r="C870" s="252"/>
      <c r="D870" s="252"/>
      <c r="E870" s="259"/>
      <c r="F870" s="252"/>
      <c r="G870" s="252"/>
      <c r="H870" s="252"/>
      <c r="I870" s="252"/>
      <c r="J870" s="316"/>
      <c r="K870" s="316"/>
      <c r="L870" s="1317"/>
      <c r="M870" s="1132"/>
      <c r="N870" s="1132"/>
      <c r="O870" s="1132"/>
      <c r="P870" s="1132"/>
      <c r="Q870" s="1132"/>
      <c r="R870" s="1132"/>
      <c r="S870" s="1132"/>
      <c r="T870" s="252"/>
      <c r="U870" s="252"/>
      <c r="V870" s="252"/>
      <c r="W870" s="252"/>
      <c r="X870" s="252"/>
      <c r="Y870" s="252"/>
      <c r="Z870" s="252"/>
    </row>
    <row r="871" ht="15.75" customHeight="1">
      <c r="A871" s="252"/>
      <c r="B871" s="252"/>
      <c r="C871" s="252"/>
      <c r="D871" s="252"/>
      <c r="E871" s="259"/>
      <c r="F871" s="252"/>
      <c r="G871" s="252"/>
      <c r="H871" s="252"/>
      <c r="I871" s="252"/>
      <c r="J871" s="316"/>
      <c r="K871" s="316"/>
      <c r="L871" s="1317"/>
      <c r="M871" s="1132"/>
      <c r="N871" s="1132"/>
      <c r="O871" s="1132"/>
      <c r="P871" s="1132"/>
      <c r="Q871" s="1132"/>
      <c r="R871" s="1132"/>
      <c r="S871" s="1132"/>
      <c r="T871" s="252"/>
      <c r="U871" s="252"/>
      <c r="V871" s="252"/>
      <c r="W871" s="252"/>
      <c r="X871" s="252"/>
      <c r="Y871" s="252"/>
      <c r="Z871" s="252"/>
    </row>
    <row r="872" ht="15.75" customHeight="1">
      <c r="A872" s="252"/>
      <c r="B872" s="252"/>
      <c r="C872" s="252"/>
      <c r="D872" s="252"/>
      <c r="E872" s="259"/>
      <c r="F872" s="252"/>
      <c r="G872" s="252"/>
      <c r="H872" s="252"/>
      <c r="I872" s="252"/>
      <c r="J872" s="316"/>
      <c r="K872" s="316"/>
      <c r="L872" s="1317"/>
      <c r="M872" s="1132"/>
      <c r="N872" s="1132"/>
      <c r="O872" s="1132"/>
      <c r="P872" s="1132"/>
      <c r="Q872" s="1132"/>
      <c r="R872" s="1132"/>
      <c r="S872" s="1132"/>
      <c r="T872" s="252"/>
      <c r="U872" s="252"/>
      <c r="V872" s="252"/>
      <c r="W872" s="252"/>
      <c r="X872" s="252"/>
      <c r="Y872" s="252"/>
      <c r="Z872" s="252"/>
    </row>
    <row r="873" ht="15.75" customHeight="1">
      <c r="A873" s="252"/>
      <c r="B873" s="252"/>
      <c r="C873" s="252"/>
      <c r="D873" s="252"/>
      <c r="E873" s="259"/>
      <c r="F873" s="252"/>
      <c r="G873" s="252"/>
      <c r="H873" s="252"/>
      <c r="I873" s="252"/>
      <c r="J873" s="316"/>
      <c r="K873" s="316"/>
      <c r="L873" s="1317"/>
      <c r="M873" s="1132"/>
      <c r="N873" s="1132"/>
      <c r="O873" s="1132"/>
      <c r="P873" s="1132"/>
      <c r="Q873" s="1132"/>
      <c r="R873" s="1132"/>
      <c r="S873" s="1132"/>
      <c r="T873" s="252"/>
      <c r="U873" s="252"/>
      <c r="V873" s="252"/>
      <c r="W873" s="252"/>
      <c r="X873" s="252"/>
      <c r="Y873" s="252"/>
      <c r="Z873" s="252"/>
    </row>
    <row r="874" ht="15.75" customHeight="1">
      <c r="A874" s="252"/>
      <c r="B874" s="252"/>
      <c r="C874" s="252"/>
      <c r="D874" s="252"/>
      <c r="E874" s="259"/>
      <c r="F874" s="252"/>
      <c r="G874" s="252"/>
      <c r="H874" s="252"/>
      <c r="I874" s="252"/>
      <c r="J874" s="316"/>
      <c r="K874" s="316"/>
      <c r="L874" s="1317"/>
      <c r="M874" s="1132"/>
      <c r="N874" s="1132"/>
      <c r="O874" s="1132"/>
      <c r="P874" s="1132"/>
      <c r="Q874" s="1132"/>
      <c r="R874" s="1132"/>
      <c r="S874" s="1132"/>
      <c r="T874" s="252"/>
      <c r="U874" s="252"/>
      <c r="V874" s="252"/>
      <c r="W874" s="252"/>
      <c r="X874" s="252"/>
      <c r="Y874" s="252"/>
      <c r="Z874" s="252"/>
    </row>
    <row r="875" ht="15.75" customHeight="1">
      <c r="A875" s="252"/>
      <c r="B875" s="252"/>
      <c r="C875" s="252"/>
      <c r="D875" s="252"/>
      <c r="E875" s="259"/>
      <c r="F875" s="252"/>
      <c r="G875" s="252"/>
      <c r="H875" s="252"/>
      <c r="I875" s="252"/>
      <c r="J875" s="316"/>
      <c r="K875" s="316"/>
      <c r="L875" s="1317"/>
      <c r="M875" s="1132"/>
      <c r="N875" s="1132"/>
      <c r="O875" s="1132"/>
      <c r="P875" s="1132"/>
      <c r="Q875" s="1132"/>
      <c r="R875" s="1132"/>
      <c r="S875" s="1132"/>
      <c r="T875" s="252"/>
      <c r="U875" s="252"/>
      <c r="V875" s="252"/>
      <c r="W875" s="252"/>
      <c r="X875" s="252"/>
      <c r="Y875" s="252"/>
      <c r="Z875" s="252"/>
    </row>
    <row r="876" ht="15.75" customHeight="1">
      <c r="A876" s="252"/>
      <c r="B876" s="252"/>
      <c r="C876" s="252"/>
      <c r="D876" s="252"/>
      <c r="E876" s="259"/>
      <c r="F876" s="252"/>
      <c r="G876" s="252"/>
      <c r="H876" s="252"/>
      <c r="I876" s="252"/>
      <c r="J876" s="316"/>
      <c r="K876" s="316"/>
      <c r="L876" s="1317"/>
      <c r="M876" s="1132"/>
      <c r="N876" s="1132"/>
      <c r="O876" s="1132"/>
      <c r="P876" s="1132"/>
      <c r="Q876" s="1132"/>
      <c r="R876" s="1132"/>
      <c r="S876" s="1132"/>
      <c r="T876" s="252"/>
      <c r="U876" s="252"/>
      <c r="V876" s="252"/>
      <c r="W876" s="252"/>
      <c r="X876" s="252"/>
      <c r="Y876" s="252"/>
      <c r="Z876" s="252"/>
    </row>
    <row r="877" ht="15.75" customHeight="1">
      <c r="A877" s="252"/>
      <c r="B877" s="252"/>
      <c r="C877" s="252"/>
      <c r="D877" s="252"/>
      <c r="E877" s="259"/>
      <c r="F877" s="252"/>
      <c r="G877" s="252"/>
      <c r="H877" s="252"/>
      <c r="I877" s="252"/>
      <c r="J877" s="316"/>
      <c r="K877" s="316"/>
      <c r="L877" s="1317"/>
      <c r="M877" s="1132"/>
      <c r="N877" s="1132"/>
      <c r="O877" s="1132"/>
      <c r="P877" s="1132"/>
      <c r="Q877" s="1132"/>
      <c r="R877" s="1132"/>
      <c r="S877" s="1132"/>
      <c r="T877" s="252"/>
      <c r="U877" s="252"/>
      <c r="V877" s="252"/>
      <c r="W877" s="252"/>
      <c r="X877" s="252"/>
      <c r="Y877" s="252"/>
      <c r="Z877" s="252"/>
    </row>
    <row r="878" ht="15.75" customHeight="1">
      <c r="A878" s="252"/>
      <c r="B878" s="252"/>
      <c r="C878" s="252"/>
      <c r="D878" s="252"/>
      <c r="E878" s="259"/>
      <c r="F878" s="252"/>
      <c r="G878" s="252"/>
      <c r="H878" s="252"/>
      <c r="I878" s="252"/>
      <c r="J878" s="316"/>
      <c r="K878" s="316"/>
      <c r="L878" s="1317"/>
      <c r="M878" s="1132"/>
      <c r="N878" s="1132"/>
      <c r="O878" s="1132"/>
      <c r="P878" s="1132"/>
      <c r="Q878" s="1132"/>
      <c r="R878" s="1132"/>
      <c r="S878" s="1132"/>
      <c r="T878" s="252"/>
      <c r="U878" s="252"/>
      <c r="V878" s="252"/>
      <c r="W878" s="252"/>
      <c r="X878" s="252"/>
      <c r="Y878" s="252"/>
      <c r="Z878" s="252"/>
    </row>
    <row r="879" ht="15.75" customHeight="1">
      <c r="A879" s="252"/>
      <c r="B879" s="252"/>
      <c r="C879" s="252"/>
      <c r="D879" s="252"/>
      <c r="E879" s="259"/>
      <c r="F879" s="252"/>
      <c r="G879" s="252"/>
      <c r="H879" s="252"/>
      <c r="I879" s="252"/>
      <c r="J879" s="316"/>
      <c r="K879" s="316"/>
      <c r="L879" s="1317"/>
      <c r="M879" s="1132"/>
      <c r="N879" s="1132"/>
      <c r="O879" s="1132"/>
      <c r="P879" s="1132"/>
      <c r="Q879" s="1132"/>
      <c r="R879" s="1132"/>
      <c r="S879" s="1132"/>
      <c r="T879" s="252"/>
      <c r="U879" s="252"/>
      <c r="V879" s="252"/>
      <c r="W879" s="252"/>
      <c r="X879" s="252"/>
      <c r="Y879" s="252"/>
      <c r="Z879" s="252"/>
    </row>
    <row r="880" ht="15.75" customHeight="1">
      <c r="A880" s="252"/>
      <c r="B880" s="252"/>
      <c r="C880" s="252"/>
      <c r="D880" s="252"/>
      <c r="E880" s="259"/>
      <c r="F880" s="252"/>
      <c r="G880" s="252"/>
      <c r="H880" s="252"/>
      <c r="I880" s="252"/>
      <c r="J880" s="316"/>
      <c r="K880" s="316"/>
      <c r="L880" s="1317"/>
      <c r="M880" s="1132"/>
      <c r="N880" s="1132"/>
      <c r="O880" s="1132"/>
      <c r="P880" s="1132"/>
      <c r="Q880" s="1132"/>
      <c r="R880" s="1132"/>
      <c r="S880" s="1132"/>
      <c r="T880" s="252"/>
      <c r="U880" s="252"/>
      <c r="V880" s="252"/>
      <c r="W880" s="252"/>
      <c r="X880" s="252"/>
      <c r="Y880" s="252"/>
      <c r="Z880" s="252"/>
    </row>
    <row r="881" ht="15.75" customHeight="1">
      <c r="A881" s="252"/>
      <c r="B881" s="252"/>
      <c r="C881" s="252"/>
      <c r="D881" s="252"/>
      <c r="E881" s="259"/>
      <c r="F881" s="252"/>
      <c r="G881" s="252"/>
      <c r="H881" s="252"/>
      <c r="I881" s="252"/>
      <c r="J881" s="316"/>
      <c r="K881" s="316"/>
      <c r="L881" s="1317"/>
      <c r="M881" s="1132"/>
      <c r="N881" s="1132"/>
      <c r="O881" s="1132"/>
      <c r="P881" s="1132"/>
      <c r="Q881" s="1132"/>
      <c r="R881" s="1132"/>
      <c r="S881" s="1132"/>
      <c r="T881" s="252"/>
      <c r="U881" s="252"/>
      <c r="V881" s="252"/>
      <c r="W881" s="252"/>
      <c r="X881" s="252"/>
      <c r="Y881" s="252"/>
      <c r="Z881" s="252"/>
    </row>
    <row r="882" ht="15.75" customHeight="1">
      <c r="A882" s="252"/>
      <c r="B882" s="252"/>
      <c r="C882" s="252"/>
      <c r="D882" s="252"/>
      <c r="E882" s="259"/>
      <c r="F882" s="252"/>
      <c r="G882" s="252"/>
      <c r="H882" s="252"/>
      <c r="I882" s="252"/>
      <c r="J882" s="316"/>
      <c r="K882" s="316"/>
      <c r="L882" s="1317"/>
      <c r="M882" s="1132"/>
      <c r="N882" s="1132"/>
      <c r="O882" s="1132"/>
      <c r="P882" s="1132"/>
      <c r="Q882" s="1132"/>
      <c r="R882" s="1132"/>
      <c r="S882" s="1132"/>
      <c r="T882" s="252"/>
      <c r="U882" s="252"/>
      <c r="V882" s="252"/>
      <c r="W882" s="252"/>
      <c r="X882" s="252"/>
      <c r="Y882" s="252"/>
      <c r="Z882" s="252"/>
    </row>
    <row r="883" ht="15.75" customHeight="1">
      <c r="A883" s="252"/>
      <c r="B883" s="252"/>
      <c r="C883" s="252"/>
      <c r="D883" s="252"/>
      <c r="E883" s="259"/>
      <c r="F883" s="252"/>
      <c r="G883" s="252"/>
      <c r="H883" s="252"/>
      <c r="I883" s="252"/>
      <c r="J883" s="316"/>
      <c r="K883" s="316"/>
      <c r="L883" s="1317"/>
      <c r="M883" s="1132"/>
      <c r="N883" s="1132"/>
      <c r="O883" s="1132"/>
      <c r="P883" s="1132"/>
      <c r="Q883" s="1132"/>
      <c r="R883" s="1132"/>
      <c r="S883" s="1132"/>
      <c r="T883" s="252"/>
      <c r="U883" s="252"/>
      <c r="V883" s="252"/>
      <c r="W883" s="252"/>
      <c r="X883" s="252"/>
      <c r="Y883" s="252"/>
      <c r="Z883" s="252"/>
    </row>
    <row r="884" ht="15.75" customHeight="1">
      <c r="A884" s="252"/>
      <c r="B884" s="252"/>
      <c r="C884" s="252"/>
      <c r="D884" s="252"/>
      <c r="E884" s="259"/>
      <c r="F884" s="252"/>
      <c r="G884" s="252"/>
      <c r="H884" s="252"/>
      <c r="I884" s="252"/>
      <c r="J884" s="316"/>
      <c r="K884" s="316"/>
      <c r="L884" s="1317"/>
      <c r="M884" s="1132"/>
      <c r="N884" s="1132"/>
      <c r="O884" s="1132"/>
      <c r="P884" s="1132"/>
      <c r="Q884" s="1132"/>
      <c r="R884" s="1132"/>
      <c r="S884" s="1132"/>
      <c r="T884" s="252"/>
      <c r="U884" s="252"/>
      <c r="V884" s="252"/>
      <c r="W884" s="252"/>
      <c r="X884" s="252"/>
      <c r="Y884" s="252"/>
      <c r="Z884" s="252"/>
    </row>
    <row r="885" ht="15.75" customHeight="1">
      <c r="A885" s="252"/>
      <c r="B885" s="252"/>
      <c r="C885" s="252"/>
      <c r="D885" s="252"/>
      <c r="E885" s="259"/>
      <c r="F885" s="252"/>
      <c r="G885" s="252"/>
      <c r="H885" s="252"/>
      <c r="I885" s="252"/>
      <c r="J885" s="316"/>
      <c r="K885" s="316"/>
      <c r="L885" s="1317"/>
      <c r="M885" s="1132"/>
      <c r="N885" s="1132"/>
      <c r="O885" s="1132"/>
      <c r="P885" s="1132"/>
      <c r="Q885" s="1132"/>
      <c r="R885" s="1132"/>
      <c r="S885" s="1132"/>
      <c r="T885" s="252"/>
      <c r="U885" s="252"/>
      <c r="V885" s="252"/>
      <c r="W885" s="252"/>
      <c r="X885" s="252"/>
      <c r="Y885" s="252"/>
      <c r="Z885" s="252"/>
    </row>
    <row r="886" ht="15.75" customHeight="1">
      <c r="A886" s="252"/>
      <c r="B886" s="252"/>
      <c r="C886" s="252"/>
      <c r="D886" s="252"/>
      <c r="E886" s="259"/>
      <c r="F886" s="252"/>
      <c r="G886" s="252"/>
      <c r="H886" s="252"/>
      <c r="I886" s="252"/>
      <c r="J886" s="316"/>
      <c r="K886" s="316"/>
      <c r="L886" s="1317"/>
      <c r="M886" s="1132"/>
      <c r="N886" s="1132"/>
      <c r="O886" s="1132"/>
      <c r="P886" s="1132"/>
      <c r="Q886" s="1132"/>
      <c r="R886" s="1132"/>
      <c r="S886" s="1132"/>
      <c r="T886" s="252"/>
      <c r="U886" s="252"/>
      <c r="V886" s="252"/>
      <c r="W886" s="252"/>
      <c r="X886" s="252"/>
      <c r="Y886" s="252"/>
      <c r="Z886" s="252"/>
    </row>
    <row r="887" ht="15.75" customHeight="1">
      <c r="A887" s="252"/>
      <c r="B887" s="252"/>
      <c r="C887" s="252"/>
      <c r="D887" s="252"/>
      <c r="E887" s="259"/>
      <c r="F887" s="252"/>
      <c r="G887" s="252"/>
      <c r="H887" s="252"/>
      <c r="I887" s="252"/>
      <c r="J887" s="316"/>
      <c r="K887" s="316"/>
      <c r="L887" s="1317"/>
      <c r="M887" s="1132"/>
      <c r="N887" s="1132"/>
      <c r="O887" s="1132"/>
      <c r="P887" s="1132"/>
      <c r="Q887" s="1132"/>
      <c r="R887" s="1132"/>
      <c r="S887" s="1132"/>
      <c r="T887" s="252"/>
      <c r="U887" s="252"/>
      <c r="V887" s="252"/>
      <c r="W887" s="252"/>
      <c r="X887" s="252"/>
      <c r="Y887" s="252"/>
      <c r="Z887" s="252"/>
    </row>
    <row r="888" ht="15.75" customHeight="1">
      <c r="A888" s="252"/>
      <c r="B888" s="252"/>
      <c r="C888" s="252"/>
      <c r="D888" s="252"/>
      <c r="E888" s="259"/>
      <c r="F888" s="252"/>
      <c r="G888" s="252"/>
      <c r="H888" s="252"/>
      <c r="I888" s="252"/>
      <c r="J888" s="316"/>
      <c r="K888" s="316"/>
      <c r="L888" s="1317"/>
      <c r="M888" s="1132"/>
      <c r="N888" s="1132"/>
      <c r="O888" s="1132"/>
      <c r="P888" s="1132"/>
      <c r="Q888" s="1132"/>
      <c r="R888" s="1132"/>
      <c r="S888" s="1132"/>
      <c r="T888" s="252"/>
      <c r="U888" s="252"/>
      <c r="V888" s="252"/>
      <c r="W888" s="252"/>
      <c r="X888" s="252"/>
      <c r="Y888" s="252"/>
      <c r="Z888" s="252"/>
    </row>
    <row r="889" ht="15.75" customHeight="1">
      <c r="A889" s="252"/>
      <c r="B889" s="252"/>
      <c r="C889" s="252"/>
      <c r="D889" s="252"/>
      <c r="E889" s="259"/>
      <c r="F889" s="252"/>
      <c r="G889" s="252"/>
      <c r="H889" s="252"/>
      <c r="I889" s="252"/>
      <c r="J889" s="316"/>
      <c r="K889" s="316"/>
      <c r="L889" s="1317"/>
      <c r="M889" s="1132"/>
      <c r="N889" s="1132"/>
      <c r="O889" s="1132"/>
      <c r="P889" s="1132"/>
      <c r="Q889" s="1132"/>
      <c r="R889" s="1132"/>
      <c r="S889" s="1132"/>
      <c r="T889" s="252"/>
      <c r="U889" s="252"/>
      <c r="V889" s="252"/>
      <c r="W889" s="252"/>
      <c r="X889" s="252"/>
      <c r="Y889" s="252"/>
      <c r="Z889" s="252"/>
    </row>
    <row r="890" ht="15.75" customHeight="1">
      <c r="A890" s="252"/>
      <c r="B890" s="252"/>
      <c r="C890" s="252"/>
      <c r="D890" s="252"/>
      <c r="E890" s="259"/>
      <c r="F890" s="252"/>
      <c r="G890" s="252"/>
      <c r="H890" s="252"/>
      <c r="I890" s="252"/>
      <c r="J890" s="316"/>
      <c r="K890" s="316"/>
      <c r="L890" s="1317"/>
      <c r="M890" s="1132"/>
      <c r="N890" s="1132"/>
      <c r="O890" s="1132"/>
      <c r="P890" s="1132"/>
      <c r="Q890" s="1132"/>
      <c r="R890" s="1132"/>
      <c r="S890" s="1132"/>
      <c r="T890" s="252"/>
      <c r="U890" s="252"/>
      <c r="V890" s="252"/>
      <c r="W890" s="252"/>
      <c r="X890" s="252"/>
      <c r="Y890" s="252"/>
      <c r="Z890" s="252"/>
    </row>
    <row r="891" ht="15.75" customHeight="1">
      <c r="A891" s="252"/>
      <c r="B891" s="252"/>
      <c r="C891" s="252"/>
      <c r="D891" s="252"/>
      <c r="E891" s="259"/>
      <c r="F891" s="252"/>
      <c r="G891" s="252"/>
      <c r="H891" s="252"/>
      <c r="I891" s="252"/>
      <c r="J891" s="316"/>
      <c r="K891" s="316"/>
      <c r="L891" s="1317"/>
      <c r="M891" s="1132"/>
      <c r="N891" s="1132"/>
      <c r="O891" s="1132"/>
      <c r="P891" s="1132"/>
      <c r="Q891" s="1132"/>
      <c r="R891" s="1132"/>
      <c r="S891" s="1132"/>
      <c r="T891" s="252"/>
      <c r="U891" s="252"/>
      <c r="V891" s="252"/>
      <c r="W891" s="252"/>
      <c r="X891" s="252"/>
      <c r="Y891" s="252"/>
      <c r="Z891" s="252"/>
    </row>
    <row r="892" ht="15.75" customHeight="1">
      <c r="A892" s="252"/>
      <c r="B892" s="252"/>
      <c r="C892" s="252"/>
      <c r="D892" s="252"/>
      <c r="E892" s="259"/>
      <c r="F892" s="252"/>
      <c r="G892" s="252"/>
      <c r="H892" s="252"/>
      <c r="I892" s="252"/>
      <c r="J892" s="316"/>
      <c r="K892" s="316"/>
      <c r="L892" s="1317"/>
      <c r="M892" s="1132"/>
      <c r="N892" s="1132"/>
      <c r="O892" s="1132"/>
      <c r="P892" s="1132"/>
      <c r="Q892" s="1132"/>
      <c r="R892" s="1132"/>
      <c r="S892" s="1132"/>
      <c r="T892" s="252"/>
      <c r="U892" s="252"/>
      <c r="V892" s="252"/>
      <c r="W892" s="252"/>
      <c r="X892" s="252"/>
      <c r="Y892" s="252"/>
      <c r="Z892" s="252"/>
    </row>
    <row r="893" ht="15.75" customHeight="1">
      <c r="A893" s="252"/>
      <c r="B893" s="252"/>
      <c r="C893" s="252"/>
      <c r="D893" s="252"/>
      <c r="E893" s="259"/>
      <c r="F893" s="252"/>
      <c r="G893" s="252"/>
      <c r="H893" s="252"/>
      <c r="I893" s="252"/>
      <c r="J893" s="316"/>
      <c r="K893" s="316"/>
      <c r="L893" s="1317"/>
      <c r="M893" s="1132"/>
      <c r="N893" s="1132"/>
      <c r="O893" s="1132"/>
      <c r="P893" s="1132"/>
      <c r="Q893" s="1132"/>
      <c r="R893" s="1132"/>
      <c r="S893" s="1132"/>
      <c r="T893" s="252"/>
      <c r="U893" s="252"/>
      <c r="V893" s="252"/>
      <c r="W893" s="252"/>
      <c r="X893" s="252"/>
      <c r="Y893" s="252"/>
      <c r="Z893" s="252"/>
    </row>
    <row r="894" ht="15.75" customHeight="1">
      <c r="A894" s="252"/>
      <c r="B894" s="252"/>
      <c r="C894" s="252"/>
      <c r="D894" s="252"/>
      <c r="E894" s="259"/>
      <c r="F894" s="252"/>
      <c r="G894" s="252"/>
      <c r="H894" s="252"/>
      <c r="I894" s="252"/>
      <c r="J894" s="316"/>
      <c r="K894" s="316"/>
      <c r="L894" s="1317"/>
      <c r="M894" s="1132"/>
      <c r="N894" s="1132"/>
      <c r="O894" s="1132"/>
      <c r="P894" s="1132"/>
      <c r="Q894" s="1132"/>
      <c r="R894" s="1132"/>
      <c r="S894" s="1132"/>
      <c r="T894" s="252"/>
      <c r="U894" s="252"/>
      <c r="V894" s="252"/>
      <c r="W894" s="252"/>
      <c r="X894" s="252"/>
      <c r="Y894" s="252"/>
      <c r="Z894" s="252"/>
    </row>
    <row r="895" ht="15.75" customHeight="1">
      <c r="A895" s="252"/>
      <c r="B895" s="252"/>
      <c r="C895" s="252"/>
      <c r="D895" s="252"/>
      <c r="E895" s="259"/>
      <c r="F895" s="252"/>
      <c r="G895" s="252"/>
      <c r="H895" s="252"/>
      <c r="I895" s="252"/>
      <c r="J895" s="316"/>
      <c r="K895" s="316"/>
      <c r="L895" s="1317"/>
      <c r="M895" s="1132"/>
      <c r="N895" s="1132"/>
      <c r="O895" s="1132"/>
      <c r="P895" s="1132"/>
      <c r="Q895" s="1132"/>
      <c r="R895" s="1132"/>
      <c r="S895" s="1132"/>
      <c r="T895" s="252"/>
      <c r="U895" s="252"/>
      <c r="V895" s="252"/>
      <c r="W895" s="252"/>
      <c r="X895" s="252"/>
      <c r="Y895" s="252"/>
      <c r="Z895" s="252"/>
    </row>
    <row r="896" ht="15.75" customHeight="1">
      <c r="A896" s="252"/>
      <c r="B896" s="252"/>
      <c r="C896" s="252"/>
      <c r="D896" s="252"/>
      <c r="E896" s="259"/>
      <c r="F896" s="252"/>
      <c r="G896" s="252"/>
      <c r="H896" s="252"/>
      <c r="I896" s="252"/>
      <c r="J896" s="316"/>
      <c r="K896" s="316"/>
      <c r="L896" s="1317"/>
      <c r="M896" s="1132"/>
      <c r="N896" s="1132"/>
      <c r="O896" s="1132"/>
      <c r="P896" s="1132"/>
      <c r="Q896" s="1132"/>
      <c r="R896" s="1132"/>
      <c r="S896" s="1132"/>
      <c r="T896" s="252"/>
      <c r="U896" s="252"/>
      <c r="V896" s="252"/>
      <c r="W896" s="252"/>
      <c r="X896" s="252"/>
      <c r="Y896" s="252"/>
      <c r="Z896" s="252"/>
    </row>
    <row r="897" ht="15.75" customHeight="1">
      <c r="A897" s="252"/>
      <c r="B897" s="252"/>
      <c r="C897" s="252"/>
      <c r="D897" s="252"/>
      <c r="E897" s="259"/>
      <c r="F897" s="252"/>
      <c r="G897" s="252"/>
      <c r="H897" s="252"/>
      <c r="I897" s="252"/>
      <c r="J897" s="316"/>
      <c r="K897" s="316"/>
      <c r="L897" s="1317"/>
      <c r="M897" s="1132"/>
      <c r="N897" s="1132"/>
      <c r="O897" s="1132"/>
      <c r="P897" s="1132"/>
      <c r="Q897" s="1132"/>
      <c r="R897" s="1132"/>
      <c r="S897" s="1132"/>
      <c r="T897" s="252"/>
      <c r="U897" s="252"/>
      <c r="V897" s="252"/>
      <c r="W897" s="252"/>
      <c r="X897" s="252"/>
      <c r="Y897" s="252"/>
      <c r="Z897" s="252"/>
    </row>
    <row r="898" ht="15.75" customHeight="1">
      <c r="A898" s="252"/>
      <c r="B898" s="252"/>
      <c r="C898" s="252"/>
      <c r="D898" s="252"/>
      <c r="E898" s="259"/>
      <c r="F898" s="252"/>
      <c r="G898" s="252"/>
      <c r="H898" s="252"/>
      <c r="I898" s="252"/>
      <c r="J898" s="316"/>
      <c r="K898" s="316"/>
      <c r="L898" s="1317"/>
      <c r="M898" s="1132"/>
      <c r="N898" s="1132"/>
      <c r="O898" s="1132"/>
      <c r="P898" s="1132"/>
      <c r="Q898" s="1132"/>
      <c r="R898" s="1132"/>
      <c r="S898" s="1132"/>
      <c r="T898" s="252"/>
      <c r="U898" s="252"/>
      <c r="V898" s="252"/>
      <c r="W898" s="252"/>
      <c r="X898" s="252"/>
      <c r="Y898" s="252"/>
      <c r="Z898" s="252"/>
    </row>
    <row r="899" ht="15.75" customHeight="1">
      <c r="A899" s="252"/>
      <c r="B899" s="252"/>
      <c r="C899" s="252"/>
      <c r="D899" s="252"/>
      <c r="E899" s="259"/>
      <c r="F899" s="252"/>
      <c r="G899" s="252"/>
      <c r="H899" s="252"/>
      <c r="I899" s="252"/>
      <c r="J899" s="316"/>
      <c r="K899" s="316"/>
      <c r="L899" s="1317"/>
      <c r="M899" s="1132"/>
      <c r="N899" s="1132"/>
      <c r="O899" s="1132"/>
      <c r="P899" s="1132"/>
      <c r="Q899" s="1132"/>
      <c r="R899" s="1132"/>
      <c r="S899" s="1132"/>
      <c r="T899" s="252"/>
      <c r="U899" s="252"/>
      <c r="V899" s="252"/>
      <c r="W899" s="252"/>
      <c r="X899" s="252"/>
      <c r="Y899" s="252"/>
      <c r="Z899" s="252"/>
    </row>
    <row r="900" ht="15.75" customHeight="1">
      <c r="A900" s="252"/>
      <c r="B900" s="252"/>
      <c r="C900" s="252"/>
      <c r="D900" s="252"/>
      <c r="E900" s="259"/>
      <c r="F900" s="252"/>
      <c r="G900" s="252"/>
      <c r="H900" s="252"/>
      <c r="I900" s="252"/>
      <c r="J900" s="316"/>
      <c r="K900" s="316"/>
      <c r="L900" s="1317"/>
      <c r="M900" s="1132"/>
      <c r="N900" s="1132"/>
      <c r="O900" s="1132"/>
      <c r="P900" s="1132"/>
      <c r="Q900" s="1132"/>
      <c r="R900" s="1132"/>
      <c r="S900" s="1132"/>
      <c r="T900" s="252"/>
      <c r="U900" s="252"/>
      <c r="V900" s="252"/>
      <c r="W900" s="252"/>
      <c r="X900" s="252"/>
      <c r="Y900" s="252"/>
      <c r="Z900" s="252"/>
    </row>
    <row r="901" ht="15.75" customHeight="1">
      <c r="A901" s="252"/>
      <c r="B901" s="252"/>
      <c r="C901" s="252"/>
      <c r="D901" s="252"/>
      <c r="E901" s="259"/>
      <c r="F901" s="252"/>
      <c r="G901" s="252"/>
      <c r="H901" s="252"/>
      <c r="I901" s="252"/>
      <c r="J901" s="316"/>
      <c r="K901" s="316"/>
      <c r="L901" s="1317"/>
      <c r="M901" s="1132"/>
      <c r="N901" s="1132"/>
      <c r="O901" s="1132"/>
      <c r="P901" s="1132"/>
      <c r="Q901" s="1132"/>
      <c r="R901" s="1132"/>
      <c r="S901" s="1132"/>
      <c r="T901" s="252"/>
      <c r="U901" s="252"/>
      <c r="V901" s="252"/>
      <c r="W901" s="252"/>
      <c r="X901" s="252"/>
      <c r="Y901" s="252"/>
      <c r="Z901" s="252"/>
    </row>
    <row r="902" ht="15.75" customHeight="1">
      <c r="A902" s="252"/>
      <c r="B902" s="252"/>
      <c r="C902" s="252"/>
      <c r="D902" s="252"/>
      <c r="E902" s="259"/>
      <c r="F902" s="252"/>
      <c r="G902" s="252"/>
      <c r="H902" s="252"/>
      <c r="I902" s="252"/>
      <c r="J902" s="316"/>
      <c r="K902" s="316"/>
      <c r="L902" s="1317"/>
      <c r="M902" s="1132"/>
      <c r="N902" s="1132"/>
      <c r="O902" s="1132"/>
      <c r="P902" s="1132"/>
      <c r="Q902" s="1132"/>
      <c r="R902" s="1132"/>
      <c r="S902" s="1132"/>
      <c r="T902" s="252"/>
      <c r="U902" s="252"/>
      <c r="V902" s="252"/>
      <c r="W902" s="252"/>
      <c r="X902" s="252"/>
      <c r="Y902" s="252"/>
      <c r="Z902" s="252"/>
    </row>
    <row r="903" ht="15.75" customHeight="1">
      <c r="A903" s="252"/>
      <c r="B903" s="252"/>
      <c r="C903" s="252"/>
      <c r="D903" s="252"/>
      <c r="E903" s="259"/>
      <c r="F903" s="252"/>
      <c r="G903" s="252"/>
      <c r="H903" s="252"/>
      <c r="I903" s="252"/>
      <c r="J903" s="316"/>
      <c r="K903" s="316"/>
      <c r="L903" s="1317"/>
      <c r="M903" s="1132"/>
      <c r="N903" s="1132"/>
      <c r="O903" s="1132"/>
      <c r="P903" s="1132"/>
      <c r="Q903" s="1132"/>
      <c r="R903" s="1132"/>
      <c r="S903" s="1132"/>
      <c r="T903" s="252"/>
      <c r="U903" s="252"/>
      <c r="V903" s="252"/>
      <c r="W903" s="252"/>
      <c r="X903" s="252"/>
      <c r="Y903" s="252"/>
      <c r="Z903" s="252"/>
    </row>
    <row r="904" ht="15.75" customHeight="1">
      <c r="A904" s="252"/>
      <c r="B904" s="252"/>
      <c r="C904" s="252"/>
      <c r="D904" s="252"/>
      <c r="E904" s="259"/>
      <c r="F904" s="252"/>
      <c r="G904" s="252"/>
      <c r="H904" s="252"/>
      <c r="I904" s="252"/>
      <c r="J904" s="316"/>
      <c r="K904" s="316"/>
      <c r="L904" s="1317"/>
      <c r="M904" s="1132"/>
      <c r="N904" s="1132"/>
      <c r="O904" s="1132"/>
      <c r="P904" s="1132"/>
      <c r="Q904" s="1132"/>
      <c r="R904" s="1132"/>
      <c r="S904" s="1132"/>
      <c r="T904" s="252"/>
      <c r="U904" s="252"/>
      <c r="V904" s="252"/>
      <c r="W904" s="252"/>
      <c r="X904" s="252"/>
      <c r="Y904" s="252"/>
      <c r="Z904" s="252"/>
    </row>
    <row r="905" ht="15.75" customHeight="1">
      <c r="A905" s="252"/>
      <c r="B905" s="252"/>
      <c r="C905" s="252"/>
      <c r="D905" s="252"/>
      <c r="E905" s="259"/>
      <c r="F905" s="252"/>
      <c r="G905" s="252"/>
      <c r="H905" s="252"/>
      <c r="I905" s="252"/>
      <c r="J905" s="316"/>
      <c r="K905" s="316"/>
      <c r="L905" s="1317"/>
      <c r="M905" s="1132"/>
      <c r="N905" s="1132"/>
      <c r="O905" s="1132"/>
      <c r="P905" s="1132"/>
      <c r="Q905" s="1132"/>
      <c r="R905" s="1132"/>
      <c r="S905" s="1132"/>
      <c r="T905" s="252"/>
      <c r="U905" s="252"/>
      <c r="V905" s="252"/>
      <c r="W905" s="252"/>
      <c r="X905" s="252"/>
      <c r="Y905" s="252"/>
      <c r="Z905" s="252"/>
    </row>
    <row r="906" ht="15.75" customHeight="1">
      <c r="A906" s="252"/>
      <c r="B906" s="252"/>
      <c r="C906" s="252"/>
      <c r="D906" s="252"/>
      <c r="E906" s="259"/>
      <c r="F906" s="252"/>
      <c r="G906" s="252"/>
      <c r="H906" s="252"/>
      <c r="I906" s="252"/>
      <c r="J906" s="316"/>
      <c r="K906" s="316"/>
      <c r="L906" s="1317"/>
      <c r="M906" s="1132"/>
      <c r="N906" s="1132"/>
      <c r="O906" s="1132"/>
      <c r="P906" s="1132"/>
      <c r="Q906" s="1132"/>
      <c r="R906" s="1132"/>
      <c r="S906" s="1132"/>
      <c r="T906" s="252"/>
      <c r="U906" s="252"/>
      <c r="V906" s="252"/>
      <c r="W906" s="252"/>
      <c r="X906" s="252"/>
      <c r="Y906" s="252"/>
      <c r="Z906" s="252"/>
    </row>
    <row r="907" ht="15.75" customHeight="1">
      <c r="A907" s="252"/>
      <c r="B907" s="252"/>
      <c r="C907" s="252"/>
      <c r="D907" s="252"/>
      <c r="E907" s="259"/>
      <c r="F907" s="252"/>
      <c r="G907" s="252"/>
      <c r="H907" s="252"/>
      <c r="I907" s="252"/>
      <c r="J907" s="316"/>
      <c r="K907" s="316"/>
      <c r="L907" s="1317"/>
      <c r="M907" s="1132"/>
      <c r="N907" s="1132"/>
      <c r="O907" s="1132"/>
      <c r="P907" s="1132"/>
      <c r="Q907" s="1132"/>
      <c r="R907" s="1132"/>
      <c r="S907" s="1132"/>
      <c r="T907" s="252"/>
      <c r="U907" s="252"/>
      <c r="V907" s="252"/>
      <c r="W907" s="252"/>
      <c r="X907" s="252"/>
      <c r="Y907" s="252"/>
      <c r="Z907" s="252"/>
    </row>
    <row r="908" ht="15.75" customHeight="1">
      <c r="A908" s="252"/>
      <c r="B908" s="252"/>
      <c r="C908" s="252"/>
      <c r="D908" s="252"/>
      <c r="E908" s="259"/>
      <c r="F908" s="252"/>
      <c r="G908" s="252"/>
      <c r="H908" s="252"/>
      <c r="I908" s="252"/>
      <c r="J908" s="316"/>
      <c r="K908" s="316"/>
      <c r="L908" s="1317"/>
      <c r="M908" s="1132"/>
      <c r="N908" s="1132"/>
      <c r="O908" s="1132"/>
      <c r="P908" s="1132"/>
      <c r="Q908" s="1132"/>
      <c r="R908" s="1132"/>
      <c r="S908" s="1132"/>
      <c r="T908" s="252"/>
      <c r="U908" s="252"/>
      <c r="V908" s="252"/>
      <c r="W908" s="252"/>
      <c r="X908" s="252"/>
      <c r="Y908" s="252"/>
      <c r="Z908" s="252"/>
    </row>
    <row r="909" ht="15.75" customHeight="1">
      <c r="A909" s="252"/>
      <c r="B909" s="252"/>
      <c r="C909" s="252"/>
      <c r="D909" s="252"/>
      <c r="E909" s="259"/>
      <c r="F909" s="252"/>
      <c r="G909" s="252"/>
      <c r="H909" s="252"/>
      <c r="I909" s="252"/>
      <c r="J909" s="316"/>
      <c r="K909" s="316"/>
      <c r="L909" s="1317"/>
      <c r="M909" s="1132"/>
      <c r="N909" s="1132"/>
      <c r="O909" s="1132"/>
      <c r="P909" s="1132"/>
      <c r="Q909" s="1132"/>
      <c r="R909" s="1132"/>
      <c r="S909" s="1132"/>
      <c r="T909" s="252"/>
      <c r="U909" s="252"/>
      <c r="V909" s="252"/>
      <c r="W909" s="252"/>
      <c r="X909" s="252"/>
      <c r="Y909" s="252"/>
      <c r="Z909" s="252"/>
    </row>
    <row r="910" ht="15.75" customHeight="1">
      <c r="A910" s="252"/>
      <c r="B910" s="252"/>
      <c r="C910" s="252"/>
      <c r="D910" s="252"/>
      <c r="E910" s="259"/>
      <c r="F910" s="252"/>
      <c r="G910" s="252"/>
      <c r="H910" s="252"/>
      <c r="I910" s="252"/>
      <c r="J910" s="316"/>
      <c r="K910" s="316"/>
      <c r="L910" s="1317"/>
      <c r="M910" s="1132"/>
      <c r="N910" s="1132"/>
      <c r="O910" s="1132"/>
      <c r="P910" s="1132"/>
      <c r="Q910" s="1132"/>
      <c r="R910" s="1132"/>
      <c r="S910" s="1132"/>
      <c r="T910" s="252"/>
      <c r="U910" s="252"/>
      <c r="V910" s="252"/>
      <c r="W910" s="252"/>
      <c r="X910" s="252"/>
      <c r="Y910" s="252"/>
      <c r="Z910" s="252"/>
    </row>
    <row r="911" ht="15.75" customHeight="1">
      <c r="A911" s="252"/>
      <c r="B911" s="252"/>
      <c r="C911" s="252"/>
      <c r="D911" s="252"/>
      <c r="E911" s="259"/>
      <c r="F911" s="252"/>
      <c r="G911" s="252"/>
      <c r="H911" s="252"/>
      <c r="I911" s="252"/>
      <c r="J911" s="316"/>
      <c r="K911" s="316"/>
      <c r="L911" s="1317"/>
      <c r="M911" s="1132"/>
      <c r="N911" s="1132"/>
      <c r="O911" s="1132"/>
      <c r="P911" s="1132"/>
      <c r="Q911" s="1132"/>
      <c r="R911" s="1132"/>
      <c r="S911" s="1132"/>
      <c r="T911" s="252"/>
      <c r="U911" s="252"/>
      <c r="V911" s="252"/>
      <c r="W911" s="252"/>
      <c r="X911" s="252"/>
      <c r="Y911" s="252"/>
      <c r="Z911" s="252"/>
    </row>
    <row r="912" ht="15.75" customHeight="1">
      <c r="A912" s="252"/>
      <c r="B912" s="252"/>
      <c r="C912" s="252"/>
      <c r="D912" s="252"/>
      <c r="E912" s="259"/>
      <c r="F912" s="252"/>
      <c r="G912" s="252"/>
      <c r="H912" s="252"/>
      <c r="I912" s="252"/>
      <c r="J912" s="316"/>
      <c r="K912" s="316"/>
      <c r="L912" s="1317"/>
      <c r="M912" s="1132"/>
      <c r="N912" s="1132"/>
      <c r="O912" s="1132"/>
      <c r="P912" s="1132"/>
      <c r="Q912" s="1132"/>
      <c r="R912" s="1132"/>
      <c r="S912" s="1132"/>
      <c r="T912" s="252"/>
      <c r="U912" s="252"/>
      <c r="V912" s="252"/>
      <c r="W912" s="252"/>
      <c r="X912" s="252"/>
      <c r="Y912" s="252"/>
      <c r="Z912" s="252"/>
    </row>
    <row r="913" ht="15.75" customHeight="1">
      <c r="A913" s="252"/>
      <c r="B913" s="252"/>
      <c r="C913" s="252"/>
      <c r="D913" s="252"/>
      <c r="E913" s="259"/>
      <c r="F913" s="252"/>
      <c r="G913" s="252"/>
      <c r="H913" s="252"/>
      <c r="I913" s="252"/>
      <c r="J913" s="316"/>
      <c r="K913" s="316"/>
      <c r="L913" s="1317"/>
      <c r="M913" s="1132"/>
      <c r="N913" s="1132"/>
      <c r="O913" s="1132"/>
      <c r="P913" s="1132"/>
      <c r="Q913" s="1132"/>
      <c r="R913" s="1132"/>
      <c r="S913" s="1132"/>
      <c r="T913" s="252"/>
      <c r="U913" s="252"/>
      <c r="V913" s="252"/>
      <c r="W913" s="252"/>
      <c r="X913" s="252"/>
      <c r="Y913" s="252"/>
      <c r="Z913" s="252"/>
    </row>
    <row r="914" ht="15.75" customHeight="1">
      <c r="A914" s="252"/>
      <c r="B914" s="252"/>
      <c r="C914" s="252"/>
      <c r="D914" s="252"/>
      <c r="E914" s="259"/>
      <c r="F914" s="252"/>
      <c r="G914" s="252"/>
      <c r="H914" s="252"/>
      <c r="I914" s="252"/>
      <c r="J914" s="316"/>
      <c r="K914" s="316"/>
      <c r="L914" s="1317"/>
      <c r="M914" s="1132"/>
      <c r="N914" s="1132"/>
      <c r="O914" s="1132"/>
      <c r="P914" s="1132"/>
      <c r="Q914" s="1132"/>
      <c r="R914" s="1132"/>
      <c r="S914" s="1132"/>
      <c r="T914" s="252"/>
      <c r="U914" s="252"/>
      <c r="V914" s="252"/>
      <c r="W914" s="252"/>
      <c r="X914" s="252"/>
      <c r="Y914" s="252"/>
      <c r="Z914" s="252"/>
    </row>
    <row r="915" ht="15.75" customHeight="1">
      <c r="A915" s="252"/>
      <c r="B915" s="252"/>
      <c r="C915" s="252"/>
      <c r="D915" s="252"/>
      <c r="E915" s="259"/>
      <c r="F915" s="252"/>
      <c r="G915" s="252"/>
      <c r="H915" s="252"/>
      <c r="I915" s="252"/>
      <c r="J915" s="316"/>
      <c r="K915" s="316"/>
      <c r="L915" s="1317"/>
      <c r="M915" s="1132"/>
      <c r="N915" s="1132"/>
      <c r="O915" s="1132"/>
      <c r="P915" s="1132"/>
      <c r="Q915" s="1132"/>
      <c r="R915" s="1132"/>
      <c r="S915" s="1132"/>
      <c r="T915" s="252"/>
      <c r="U915" s="252"/>
      <c r="V915" s="252"/>
      <c r="W915" s="252"/>
      <c r="X915" s="252"/>
      <c r="Y915" s="252"/>
      <c r="Z915" s="252"/>
    </row>
    <row r="916" ht="15.75" customHeight="1">
      <c r="A916" s="252"/>
      <c r="B916" s="252"/>
      <c r="C916" s="252"/>
      <c r="D916" s="252"/>
      <c r="E916" s="259"/>
      <c r="F916" s="252"/>
      <c r="G916" s="252"/>
      <c r="H916" s="252"/>
      <c r="I916" s="252"/>
      <c r="J916" s="316"/>
      <c r="K916" s="316"/>
      <c r="L916" s="1317"/>
      <c r="M916" s="1132"/>
      <c r="N916" s="1132"/>
      <c r="O916" s="1132"/>
      <c r="P916" s="1132"/>
      <c r="Q916" s="1132"/>
      <c r="R916" s="1132"/>
      <c r="S916" s="1132"/>
      <c r="T916" s="252"/>
      <c r="U916" s="252"/>
      <c r="V916" s="252"/>
      <c r="W916" s="252"/>
      <c r="X916" s="252"/>
      <c r="Y916" s="252"/>
      <c r="Z916" s="252"/>
    </row>
    <row r="917" ht="15.75" customHeight="1">
      <c r="A917" s="252"/>
      <c r="B917" s="252"/>
      <c r="C917" s="252"/>
      <c r="D917" s="252"/>
      <c r="E917" s="259"/>
      <c r="F917" s="252"/>
      <c r="G917" s="252"/>
      <c r="H917" s="252"/>
      <c r="I917" s="252"/>
      <c r="J917" s="316"/>
      <c r="K917" s="316"/>
      <c r="L917" s="1317"/>
      <c r="M917" s="1132"/>
      <c r="N917" s="1132"/>
      <c r="O917" s="1132"/>
      <c r="P917" s="1132"/>
      <c r="Q917" s="1132"/>
      <c r="R917" s="1132"/>
      <c r="S917" s="1132"/>
      <c r="T917" s="252"/>
      <c r="U917" s="252"/>
      <c r="V917" s="252"/>
      <c r="W917" s="252"/>
      <c r="X917" s="252"/>
      <c r="Y917" s="252"/>
      <c r="Z917" s="252"/>
    </row>
    <row r="918" ht="15.75" customHeight="1">
      <c r="A918" s="252"/>
      <c r="B918" s="252"/>
      <c r="C918" s="252"/>
      <c r="D918" s="252"/>
      <c r="E918" s="259"/>
      <c r="F918" s="252"/>
      <c r="G918" s="252"/>
      <c r="H918" s="252"/>
      <c r="I918" s="252"/>
      <c r="J918" s="316"/>
      <c r="K918" s="316"/>
      <c r="L918" s="1317"/>
      <c r="M918" s="1132"/>
      <c r="N918" s="1132"/>
      <c r="O918" s="1132"/>
      <c r="P918" s="1132"/>
      <c r="Q918" s="1132"/>
      <c r="R918" s="1132"/>
      <c r="S918" s="1132"/>
      <c r="T918" s="252"/>
      <c r="U918" s="252"/>
      <c r="V918" s="252"/>
      <c r="W918" s="252"/>
      <c r="X918" s="252"/>
      <c r="Y918" s="252"/>
      <c r="Z918" s="252"/>
    </row>
    <row r="919" ht="15.75" customHeight="1">
      <c r="A919" s="252"/>
      <c r="B919" s="252"/>
      <c r="C919" s="252"/>
      <c r="D919" s="252"/>
      <c r="E919" s="259"/>
      <c r="F919" s="252"/>
      <c r="G919" s="252"/>
      <c r="H919" s="252"/>
      <c r="I919" s="252"/>
      <c r="J919" s="316"/>
      <c r="K919" s="316"/>
      <c r="L919" s="1317"/>
      <c r="M919" s="1132"/>
      <c r="N919" s="1132"/>
      <c r="O919" s="1132"/>
      <c r="P919" s="1132"/>
      <c r="Q919" s="1132"/>
      <c r="R919" s="1132"/>
      <c r="S919" s="1132"/>
      <c r="T919" s="252"/>
      <c r="U919" s="252"/>
      <c r="V919" s="252"/>
      <c r="W919" s="252"/>
      <c r="X919" s="252"/>
      <c r="Y919" s="252"/>
      <c r="Z919" s="252"/>
    </row>
    <row r="920" ht="15.75" customHeight="1">
      <c r="A920" s="252"/>
      <c r="B920" s="252"/>
      <c r="C920" s="252"/>
      <c r="D920" s="252"/>
      <c r="E920" s="259"/>
      <c r="F920" s="252"/>
      <c r="G920" s="252"/>
      <c r="H920" s="252"/>
      <c r="I920" s="252"/>
      <c r="J920" s="316"/>
      <c r="K920" s="316"/>
      <c r="L920" s="1317"/>
      <c r="M920" s="1132"/>
      <c r="N920" s="1132"/>
      <c r="O920" s="1132"/>
      <c r="P920" s="1132"/>
      <c r="Q920" s="1132"/>
      <c r="R920" s="1132"/>
      <c r="S920" s="1132"/>
      <c r="T920" s="252"/>
      <c r="U920" s="252"/>
      <c r="V920" s="252"/>
      <c r="W920" s="252"/>
      <c r="X920" s="252"/>
      <c r="Y920" s="252"/>
      <c r="Z920" s="252"/>
    </row>
    <row r="921" ht="15.75" customHeight="1">
      <c r="A921" s="252"/>
      <c r="B921" s="252"/>
      <c r="C921" s="252"/>
      <c r="D921" s="252"/>
      <c r="E921" s="259"/>
      <c r="F921" s="252"/>
      <c r="G921" s="252"/>
      <c r="H921" s="252"/>
      <c r="I921" s="252"/>
      <c r="J921" s="316"/>
      <c r="K921" s="316"/>
      <c r="L921" s="1317"/>
      <c r="M921" s="1132"/>
      <c r="N921" s="1132"/>
      <c r="O921" s="1132"/>
      <c r="P921" s="1132"/>
      <c r="Q921" s="1132"/>
      <c r="R921" s="1132"/>
      <c r="S921" s="1132"/>
      <c r="T921" s="252"/>
      <c r="U921" s="252"/>
      <c r="V921" s="252"/>
      <c r="W921" s="252"/>
      <c r="X921" s="252"/>
      <c r="Y921" s="252"/>
      <c r="Z921" s="252"/>
    </row>
    <row r="922" ht="15.75" customHeight="1">
      <c r="A922" s="252"/>
      <c r="B922" s="252"/>
      <c r="C922" s="252"/>
      <c r="D922" s="252"/>
      <c r="E922" s="259"/>
      <c r="F922" s="252"/>
      <c r="G922" s="252"/>
      <c r="H922" s="252"/>
      <c r="I922" s="252"/>
      <c r="J922" s="316"/>
      <c r="K922" s="316"/>
      <c r="L922" s="1317"/>
      <c r="M922" s="1132"/>
      <c r="N922" s="1132"/>
      <c r="O922" s="1132"/>
      <c r="P922" s="1132"/>
      <c r="Q922" s="1132"/>
      <c r="R922" s="1132"/>
      <c r="S922" s="1132"/>
      <c r="T922" s="252"/>
      <c r="U922" s="252"/>
      <c r="V922" s="252"/>
      <c r="W922" s="252"/>
      <c r="X922" s="252"/>
      <c r="Y922" s="252"/>
      <c r="Z922" s="252"/>
    </row>
    <row r="923" ht="15.75" customHeight="1">
      <c r="A923" s="252"/>
      <c r="B923" s="252"/>
      <c r="C923" s="252"/>
      <c r="D923" s="252"/>
      <c r="E923" s="259"/>
      <c r="F923" s="252"/>
      <c r="G923" s="252"/>
      <c r="H923" s="252"/>
      <c r="I923" s="252"/>
      <c r="J923" s="316"/>
      <c r="K923" s="316"/>
      <c r="L923" s="1317"/>
      <c r="M923" s="1132"/>
      <c r="N923" s="1132"/>
      <c r="O923" s="1132"/>
      <c r="P923" s="1132"/>
      <c r="Q923" s="1132"/>
      <c r="R923" s="1132"/>
      <c r="S923" s="1132"/>
      <c r="T923" s="252"/>
      <c r="U923" s="252"/>
      <c r="V923" s="252"/>
      <c r="W923" s="252"/>
      <c r="X923" s="252"/>
      <c r="Y923" s="252"/>
      <c r="Z923" s="252"/>
    </row>
    <row r="924" ht="15.75" customHeight="1">
      <c r="A924" s="252"/>
      <c r="B924" s="252"/>
      <c r="C924" s="252"/>
      <c r="D924" s="252"/>
      <c r="E924" s="259"/>
      <c r="F924" s="252"/>
      <c r="G924" s="252"/>
      <c r="H924" s="252"/>
      <c r="I924" s="252"/>
      <c r="J924" s="316"/>
      <c r="K924" s="316"/>
      <c r="L924" s="1317"/>
      <c r="M924" s="1132"/>
      <c r="N924" s="1132"/>
      <c r="O924" s="1132"/>
      <c r="P924" s="1132"/>
      <c r="Q924" s="1132"/>
      <c r="R924" s="1132"/>
      <c r="S924" s="1132"/>
      <c r="T924" s="252"/>
      <c r="U924" s="252"/>
      <c r="V924" s="252"/>
      <c r="W924" s="252"/>
      <c r="X924" s="252"/>
      <c r="Y924" s="252"/>
      <c r="Z924" s="252"/>
    </row>
    <row r="925" ht="15.75" customHeight="1">
      <c r="A925" s="252"/>
      <c r="B925" s="252"/>
      <c r="C925" s="252"/>
      <c r="D925" s="252"/>
      <c r="E925" s="259"/>
      <c r="F925" s="252"/>
      <c r="G925" s="252"/>
      <c r="H925" s="252"/>
      <c r="I925" s="252"/>
      <c r="J925" s="316"/>
      <c r="K925" s="316"/>
      <c r="L925" s="1317"/>
      <c r="M925" s="1132"/>
      <c r="N925" s="1132"/>
      <c r="O925" s="1132"/>
      <c r="P925" s="1132"/>
      <c r="Q925" s="1132"/>
      <c r="R925" s="1132"/>
      <c r="S925" s="1132"/>
      <c r="T925" s="252"/>
      <c r="U925" s="252"/>
      <c r="V925" s="252"/>
      <c r="W925" s="252"/>
      <c r="X925" s="252"/>
      <c r="Y925" s="252"/>
      <c r="Z925" s="252"/>
    </row>
    <row r="926" ht="15.75" customHeight="1">
      <c r="A926" s="252"/>
      <c r="B926" s="252"/>
      <c r="C926" s="252"/>
      <c r="D926" s="252"/>
      <c r="E926" s="259"/>
      <c r="F926" s="252"/>
      <c r="G926" s="252"/>
      <c r="H926" s="252"/>
      <c r="I926" s="252"/>
      <c r="J926" s="316"/>
      <c r="K926" s="316"/>
      <c r="L926" s="1317"/>
      <c r="M926" s="1132"/>
      <c r="N926" s="1132"/>
      <c r="O926" s="1132"/>
      <c r="P926" s="1132"/>
      <c r="Q926" s="1132"/>
      <c r="R926" s="1132"/>
      <c r="S926" s="1132"/>
      <c r="T926" s="252"/>
      <c r="U926" s="252"/>
      <c r="V926" s="252"/>
      <c r="W926" s="252"/>
      <c r="X926" s="252"/>
      <c r="Y926" s="252"/>
      <c r="Z926" s="252"/>
    </row>
    <row r="927" ht="15.75" customHeight="1">
      <c r="A927" s="252"/>
      <c r="B927" s="252"/>
      <c r="C927" s="252"/>
      <c r="D927" s="252"/>
      <c r="E927" s="259"/>
      <c r="F927" s="252"/>
      <c r="G927" s="252"/>
      <c r="H927" s="252"/>
      <c r="I927" s="252"/>
      <c r="J927" s="316"/>
      <c r="K927" s="316"/>
      <c r="L927" s="1317"/>
      <c r="M927" s="1132"/>
      <c r="N927" s="1132"/>
      <c r="O927" s="1132"/>
      <c r="P927" s="1132"/>
      <c r="Q927" s="1132"/>
      <c r="R927" s="1132"/>
      <c r="S927" s="1132"/>
      <c r="T927" s="252"/>
      <c r="U927" s="252"/>
      <c r="V927" s="252"/>
      <c r="W927" s="252"/>
      <c r="X927" s="252"/>
      <c r="Y927" s="252"/>
      <c r="Z927" s="252"/>
    </row>
    <row r="928" ht="15.75" customHeight="1">
      <c r="A928" s="252"/>
      <c r="B928" s="252"/>
      <c r="C928" s="252"/>
      <c r="D928" s="252"/>
      <c r="E928" s="259"/>
      <c r="F928" s="252"/>
      <c r="G928" s="252"/>
      <c r="H928" s="252"/>
      <c r="I928" s="252"/>
      <c r="J928" s="316"/>
      <c r="K928" s="316"/>
      <c r="L928" s="1317"/>
      <c r="M928" s="1132"/>
      <c r="N928" s="1132"/>
      <c r="O928" s="1132"/>
      <c r="P928" s="1132"/>
      <c r="Q928" s="1132"/>
      <c r="R928" s="1132"/>
      <c r="S928" s="1132"/>
      <c r="T928" s="252"/>
      <c r="U928" s="252"/>
      <c r="V928" s="252"/>
      <c r="W928" s="252"/>
      <c r="X928" s="252"/>
      <c r="Y928" s="252"/>
      <c r="Z928" s="252"/>
    </row>
    <row r="929" ht="15.75" customHeight="1">
      <c r="A929" s="252"/>
      <c r="B929" s="252"/>
      <c r="C929" s="252"/>
      <c r="D929" s="252"/>
      <c r="E929" s="259"/>
      <c r="F929" s="252"/>
      <c r="G929" s="252"/>
      <c r="H929" s="252"/>
      <c r="I929" s="252"/>
      <c r="J929" s="316"/>
      <c r="K929" s="316"/>
      <c r="L929" s="1317"/>
      <c r="M929" s="1132"/>
      <c r="N929" s="1132"/>
      <c r="O929" s="1132"/>
      <c r="P929" s="1132"/>
      <c r="Q929" s="1132"/>
      <c r="R929" s="1132"/>
      <c r="S929" s="1132"/>
      <c r="T929" s="252"/>
      <c r="U929" s="252"/>
      <c r="V929" s="252"/>
      <c r="W929" s="252"/>
      <c r="X929" s="252"/>
      <c r="Y929" s="252"/>
      <c r="Z929" s="252"/>
    </row>
    <row r="930" ht="15.75" customHeight="1">
      <c r="A930" s="252"/>
      <c r="B930" s="252"/>
      <c r="C930" s="252"/>
      <c r="D930" s="252"/>
      <c r="E930" s="259"/>
      <c r="F930" s="252"/>
      <c r="G930" s="252"/>
      <c r="H930" s="252"/>
      <c r="I930" s="252"/>
      <c r="J930" s="316"/>
      <c r="K930" s="316"/>
      <c r="L930" s="1317"/>
      <c r="M930" s="1132"/>
      <c r="N930" s="1132"/>
      <c r="O930" s="1132"/>
      <c r="P930" s="1132"/>
      <c r="Q930" s="1132"/>
      <c r="R930" s="1132"/>
      <c r="S930" s="1132"/>
      <c r="T930" s="252"/>
      <c r="U930" s="252"/>
      <c r="V930" s="252"/>
      <c r="W930" s="252"/>
      <c r="X930" s="252"/>
      <c r="Y930" s="252"/>
      <c r="Z930" s="252"/>
    </row>
    <row r="931" ht="15.75" customHeight="1">
      <c r="A931" s="252"/>
      <c r="B931" s="252"/>
      <c r="C931" s="252"/>
      <c r="D931" s="252"/>
      <c r="E931" s="259"/>
      <c r="F931" s="252"/>
      <c r="G931" s="252"/>
      <c r="H931" s="252"/>
      <c r="I931" s="252"/>
      <c r="J931" s="316"/>
      <c r="K931" s="316"/>
      <c r="L931" s="1317"/>
      <c r="M931" s="1132"/>
      <c r="N931" s="1132"/>
      <c r="O931" s="1132"/>
      <c r="P931" s="1132"/>
      <c r="Q931" s="1132"/>
      <c r="R931" s="1132"/>
      <c r="S931" s="1132"/>
      <c r="T931" s="252"/>
      <c r="U931" s="252"/>
      <c r="V931" s="252"/>
      <c r="W931" s="252"/>
      <c r="X931" s="252"/>
      <c r="Y931" s="252"/>
      <c r="Z931" s="252"/>
    </row>
    <row r="932" ht="15.75" customHeight="1">
      <c r="A932" s="252"/>
      <c r="B932" s="252"/>
      <c r="C932" s="252"/>
      <c r="D932" s="252"/>
      <c r="E932" s="259"/>
      <c r="F932" s="252"/>
      <c r="G932" s="252"/>
      <c r="H932" s="252"/>
      <c r="I932" s="252"/>
      <c r="J932" s="316"/>
      <c r="K932" s="316"/>
      <c r="L932" s="1317"/>
      <c r="M932" s="1132"/>
      <c r="N932" s="1132"/>
      <c r="O932" s="1132"/>
      <c r="P932" s="1132"/>
      <c r="Q932" s="1132"/>
      <c r="R932" s="1132"/>
      <c r="S932" s="1132"/>
      <c r="T932" s="252"/>
      <c r="U932" s="252"/>
      <c r="V932" s="252"/>
      <c r="W932" s="252"/>
      <c r="X932" s="252"/>
      <c r="Y932" s="252"/>
      <c r="Z932" s="252"/>
    </row>
    <row r="933" ht="15.75" customHeight="1">
      <c r="A933" s="252"/>
      <c r="B933" s="252"/>
      <c r="C933" s="252"/>
      <c r="D933" s="252"/>
      <c r="E933" s="259"/>
      <c r="F933" s="252"/>
      <c r="G933" s="252"/>
      <c r="H933" s="252"/>
      <c r="I933" s="252"/>
      <c r="J933" s="316"/>
      <c r="K933" s="316"/>
      <c r="L933" s="1317"/>
      <c r="M933" s="1132"/>
      <c r="N933" s="1132"/>
      <c r="O933" s="1132"/>
      <c r="P933" s="1132"/>
      <c r="Q933" s="1132"/>
      <c r="R933" s="1132"/>
      <c r="S933" s="1132"/>
      <c r="T933" s="252"/>
      <c r="U933" s="252"/>
      <c r="V933" s="252"/>
      <c r="W933" s="252"/>
      <c r="X933" s="252"/>
      <c r="Y933" s="252"/>
      <c r="Z933" s="252"/>
    </row>
    <row r="934" ht="15.75" customHeight="1">
      <c r="A934" s="252"/>
      <c r="B934" s="252"/>
      <c r="C934" s="252"/>
      <c r="D934" s="252"/>
      <c r="E934" s="259"/>
      <c r="F934" s="252"/>
      <c r="G934" s="252"/>
      <c r="H934" s="252"/>
      <c r="I934" s="252"/>
      <c r="J934" s="316"/>
      <c r="K934" s="316"/>
      <c r="L934" s="1317"/>
      <c r="M934" s="1132"/>
      <c r="N934" s="1132"/>
      <c r="O934" s="1132"/>
      <c r="P934" s="1132"/>
      <c r="Q934" s="1132"/>
      <c r="R934" s="1132"/>
      <c r="S934" s="1132"/>
      <c r="T934" s="252"/>
      <c r="U934" s="252"/>
      <c r="V934" s="252"/>
      <c r="W934" s="252"/>
      <c r="X934" s="252"/>
      <c r="Y934" s="252"/>
      <c r="Z934" s="252"/>
    </row>
    <row r="935" ht="15.75" customHeight="1">
      <c r="A935" s="252"/>
      <c r="B935" s="252"/>
      <c r="C935" s="252"/>
      <c r="D935" s="252"/>
      <c r="E935" s="259"/>
      <c r="F935" s="252"/>
      <c r="G935" s="252"/>
      <c r="H935" s="252"/>
      <c r="I935" s="252"/>
      <c r="J935" s="316"/>
      <c r="K935" s="316"/>
      <c r="L935" s="1317"/>
      <c r="M935" s="1132"/>
      <c r="N935" s="1132"/>
      <c r="O935" s="1132"/>
      <c r="P935" s="1132"/>
      <c r="Q935" s="1132"/>
      <c r="R935" s="1132"/>
      <c r="S935" s="1132"/>
      <c r="T935" s="252"/>
      <c r="U935" s="252"/>
      <c r="V935" s="252"/>
      <c r="W935" s="252"/>
      <c r="X935" s="252"/>
      <c r="Y935" s="252"/>
      <c r="Z935" s="252"/>
    </row>
    <row r="936" ht="15.75" customHeight="1">
      <c r="A936" s="252"/>
      <c r="B936" s="252"/>
      <c r="C936" s="252"/>
      <c r="D936" s="252"/>
      <c r="E936" s="259"/>
      <c r="F936" s="252"/>
      <c r="G936" s="252"/>
      <c r="H936" s="252"/>
      <c r="I936" s="252"/>
      <c r="J936" s="316"/>
      <c r="K936" s="316"/>
      <c r="L936" s="1317"/>
      <c r="M936" s="1132"/>
      <c r="N936" s="1132"/>
      <c r="O936" s="1132"/>
      <c r="P936" s="1132"/>
      <c r="Q936" s="1132"/>
      <c r="R936" s="1132"/>
      <c r="S936" s="1132"/>
      <c r="T936" s="252"/>
      <c r="U936" s="252"/>
      <c r="V936" s="252"/>
      <c r="W936" s="252"/>
      <c r="X936" s="252"/>
      <c r="Y936" s="252"/>
      <c r="Z936" s="252"/>
    </row>
    <row r="937" ht="15.75" customHeight="1">
      <c r="A937" s="252"/>
      <c r="B937" s="252"/>
      <c r="C937" s="252"/>
      <c r="D937" s="252"/>
      <c r="E937" s="259"/>
      <c r="F937" s="252"/>
      <c r="G937" s="252"/>
      <c r="H937" s="252"/>
      <c r="I937" s="252"/>
      <c r="J937" s="316"/>
      <c r="K937" s="316"/>
      <c r="L937" s="1317"/>
      <c r="M937" s="1132"/>
      <c r="N937" s="1132"/>
      <c r="O937" s="1132"/>
      <c r="P937" s="1132"/>
      <c r="Q937" s="1132"/>
      <c r="R937" s="1132"/>
      <c r="S937" s="1132"/>
      <c r="T937" s="252"/>
      <c r="U937" s="252"/>
      <c r="V937" s="252"/>
      <c r="W937" s="252"/>
      <c r="X937" s="252"/>
      <c r="Y937" s="252"/>
      <c r="Z937" s="252"/>
    </row>
    <row r="938" ht="15.75" customHeight="1">
      <c r="A938" s="252"/>
      <c r="B938" s="252"/>
      <c r="C938" s="252"/>
      <c r="D938" s="252"/>
      <c r="E938" s="259"/>
      <c r="F938" s="252"/>
      <c r="G938" s="252"/>
      <c r="H938" s="252"/>
      <c r="I938" s="252"/>
      <c r="J938" s="316"/>
      <c r="K938" s="316"/>
      <c r="L938" s="1317"/>
      <c r="M938" s="1132"/>
      <c r="N938" s="1132"/>
      <c r="O938" s="1132"/>
      <c r="P938" s="1132"/>
      <c r="Q938" s="1132"/>
      <c r="R938" s="1132"/>
      <c r="S938" s="1132"/>
      <c r="T938" s="252"/>
      <c r="U938" s="252"/>
      <c r="V938" s="252"/>
      <c r="W938" s="252"/>
      <c r="X938" s="252"/>
      <c r="Y938" s="252"/>
      <c r="Z938" s="252"/>
    </row>
    <row r="939" ht="15.75" customHeight="1">
      <c r="A939" s="252"/>
      <c r="B939" s="252"/>
      <c r="C939" s="252"/>
      <c r="D939" s="252"/>
      <c r="E939" s="259"/>
      <c r="F939" s="252"/>
      <c r="G939" s="252"/>
      <c r="H939" s="252"/>
      <c r="I939" s="252"/>
      <c r="J939" s="316"/>
      <c r="K939" s="316"/>
      <c r="L939" s="1317"/>
      <c r="M939" s="1132"/>
      <c r="N939" s="1132"/>
      <c r="O939" s="1132"/>
      <c r="P939" s="1132"/>
      <c r="Q939" s="1132"/>
      <c r="R939" s="1132"/>
      <c r="S939" s="1132"/>
      <c r="T939" s="252"/>
      <c r="U939" s="252"/>
      <c r="V939" s="252"/>
      <c r="W939" s="252"/>
      <c r="X939" s="252"/>
      <c r="Y939" s="252"/>
      <c r="Z939" s="252"/>
    </row>
    <row r="940" ht="15.75" customHeight="1">
      <c r="A940" s="252"/>
      <c r="B940" s="252"/>
      <c r="C940" s="252"/>
      <c r="D940" s="252"/>
      <c r="E940" s="259"/>
      <c r="F940" s="252"/>
      <c r="G940" s="252"/>
      <c r="H940" s="252"/>
      <c r="I940" s="252"/>
      <c r="J940" s="316"/>
      <c r="K940" s="316"/>
      <c r="L940" s="1317"/>
      <c r="M940" s="1132"/>
      <c r="N940" s="1132"/>
      <c r="O940" s="1132"/>
      <c r="P940" s="1132"/>
      <c r="Q940" s="1132"/>
      <c r="R940" s="1132"/>
      <c r="S940" s="1132"/>
      <c r="T940" s="252"/>
      <c r="U940" s="252"/>
      <c r="V940" s="252"/>
      <c r="W940" s="252"/>
      <c r="X940" s="252"/>
      <c r="Y940" s="252"/>
      <c r="Z940" s="252"/>
    </row>
    <row r="941" ht="15.75" customHeight="1">
      <c r="A941" s="252"/>
      <c r="B941" s="252"/>
      <c r="C941" s="252"/>
      <c r="D941" s="252"/>
      <c r="E941" s="259"/>
      <c r="F941" s="252"/>
      <c r="G941" s="252"/>
      <c r="H941" s="252"/>
      <c r="I941" s="252"/>
      <c r="J941" s="316"/>
      <c r="K941" s="316"/>
      <c r="L941" s="1317"/>
      <c r="M941" s="1132"/>
      <c r="N941" s="1132"/>
      <c r="O941" s="1132"/>
      <c r="P941" s="1132"/>
      <c r="Q941" s="1132"/>
      <c r="R941" s="1132"/>
      <c r="S941" s="1132"/>
      <c r="T941" s="252"/>
      <c r="U941" s="252"/>
      <c r="V941" s="252"/>
      <c r="W941" s="252"/>
      <c r="X941" s="252"/>
      <c r="Y941" s="252"/>
      <c r="Z941" s="252"/>
    </row>
    <row r="942" ht="15.75" customHeight="1">
      <c r="A942" s="252"/>
      <c r="B942" s="252"/>
      <c r="C942" s="252"/>
      <c r="D942" s="252"/>
      <c r="E942" s="259"/>
      <c r="F942" s="252"/>
      <c r="G942" s="252"/>
      <c r="H942" s="252"/>
      <c r="I942" s="252"/>
      <c r="J942" s="316"/>
      <c r="K942" s="316"/>
      <c r="L942" s="1317"/>
      <c r="M942" s="1132"/>
      <c r="N942" s="1132"/>
      <c r="O942" s="1132"/>
      <c r="P942" s="1132"/>
      <c r="Q942" s="1132"/>
      <c r="R942" s="1132"/>
      <c r="S942" s="1132"/>
      <c r="T942" s="252"/>
      <c r="U942" s="252"/>
      <c r="V942" s="252"/>
      <c r="W942" s="252"/>
      <c r="X942" s="252"/>
      <c r="Y942" s="252"/>
      <c r="Z942" s="252"/>
    </row>
    <row r="943" ht="15.75" customHeight="1">
      <c r="A943" s="252"/>
      <c r="B943" s="252"/>
      <c r="C943" s="252"/>
      <c r="D943" s="252"/>
      <c r="E943" s="259"/>
      <c r="F943" s="252"/>
      <c r="G943" s="252"/>
      <c r="H943" s="252"/>
      <c r="I943" s="252"/>
      <c r="J943" s="316"/>
      <c r="K943" s="316"/>
      <c r="L943" s="1317"/>
      <c r="M943" s="1132"/>
      <c r="N943" s="1132"/>
      <c r="O943" s="1132"/>
      <c r="P943" s="1132"/>
      <c r="Q943" s="1132"/>
      <c r="R943" s="1132"/>
      <c r="S943" s="1132"/>
      <c r="T943" s="252"/>
      <c r="U943" s="252"/>
      <c r="V943" s="252"/>
      <c r="W943" s="252"/>
      <c r="X943" s="252"/>
      <c r="Y943" s="252"/>
      <c r="Z943" s="252"/>
    </row>
    <row r="944" ht="15.75" customHeight="1">
      <c r="A944" s="252"/>
      <c r="B944" s="252"/>
      <c r="C944" s="252"/>
      <c r="D944" s="252"/>
      <c r="E944" s="259"/>
      <c r="F944" s="252"/>
      <c r="G944" s="252"/>
      <c r="H944" s="252"/>
      <c r="I944" s="252"/>
      <c r="J944" s="316"/>
      <c r="K944" s="316"/>
      <c r="L944" s="1317"/>
      <c r="M944" s="1132"/>
      <c r="N944" s="1132"/>
      <c r="O944" s="1132"/>
      <c r="P944" s="1132"/>
      <c r="Q944" s="1132"/>
      <c r="R944" s="1132"/>
      <c r="S944" s="1132"/>
      <c r="T944" s="252"/>
      <c r="U944" s="252"/>
      <c r="V944" s="252"/>
      <c r="W944" s="252"/>
      <c r="X944" s="252"/>
      <c r="Y944" s="252"/>
      <c r="Z944" s="252"/>
    </row>
    <row r="945" ht="15.75" customHeight="1">
      <c r="A945" s="252"/>
      <c r="B945" s="252"/>
      <c r="C945" s="252"/>
      <c r="D945" s="252"/>
      <c r="E945" s="259"/>
      <c r="F945" s="252"/>
      <c r="G945" s="252"/>
      <c r="H945" s="252"/>
      <c r="I945" s="252"/>
      <c r="J945" s="316"/>
      <c r="K945" s="316"/>
      <c r="L945" s="1317"/>
      <c r="M945" s="1132"/>
      <c r="N945" s="1132"/>
      <c r="O945" s="1132"/>
      <c r="P945" s="1132"/>
      <c r="Q945" s="1132"/>
      <c r="R945" s="1132"/>
      <c r="S945" s="1132"/>
      <c r="T945" s="252"/>
      <c r="U945" s="252"/>
      <c r="V945" s="252"/>
      <c r="W945" s="252"/>
      <c r="X945" s="252"/>
      <c r="Y945" s="252"/>
      <c r="Z945" s="252"/>
    </row>
    <row r="946" ht="15.75" customHeight="1">
      <c r="A946" s="252"/>
      <c r="B946" s="252"/>
      <c r="C946" s="252"/>
      <c r="D946" s="252"/>
      <c r="E946" s="259"/>
      <c r="F946" s="252"/>
      <c r="G946" s="252"/>
      <c r="H946" s="252"/>
      <c r="I946" s="252"/>
      <c r="J946" s="316"/>
      <c r="K946" s="316"/>
      <c r="L946" s="1317"/>
      <c r="M946" s="1132"/>
      <c r="N946" s="1132"/>
      <c r="O946" s="1132"/>
      <c r="P946" s="1132"/>
      <c r="Q946" s="1132"/>
      <c r="R946" s="1132"/>
      <c r="S946" s="1132"/>
      <c r="T946" s="252"/>
      <c r="U946" s="252"/>
      <c r="V946" s="252"/>
      <c r="W946" s="252"/>
      <c r="X946" s="252"/>
      <c r="Y946" s="252"/>
      <c r="Z946" s="252"/>
    </row>
    <row r="947" ht="15.75" customHeight="1">
      <c r="A947" s="252"/>
      <c r="B947" s="252"/>
      <c r="C947" s="252"/>
      <c r="D947" s="252"/>
      <c r="E947" s="259"/>
      <c r="F947" s="252"/>
      <c r="G947" s="252"/>
      <c r="H947" s="252"/>
      <c r="I947" s="252"/>
      <c r="J947" s="316"/>
      <c r="K947" s="316"/>
      <c r="L947" s="1317"/>
      <c r="M947" s="1132"/>
      <c r="N947" s="1132"/>
      <c r="O947" s="1132"/>
      <c r="P947" s="1132"/>
      <c r="Q947" s="1132"/>
      <c r="R947" s="1132"/>
      <c r="S947" s="1132"/>
      <c r="T947" s="252"/>
      <c r="U947" s="252"/>
      <c r="V947" s="252"/>
      <c r="W947" s="252"/>
      <c r="X947" s="252"/>
      <c r="Y947" s="252"/>
      <c r="Z947" s="252"/>
    </row>
    <row r="948" ht="15.75" customHeight="1">
      <c r="A948" s="252"/>
      <c r="B948" s="252"/>
      <c r="C948" s="252"/>
      <c r="D948" s="252"/>
      <c r="E948" s="259"/>
      <c r="F948" s="252"/>
      <c r="G948" s="252"/>
      <c r="H948" s="252"/>
      <c r="I948" s="252"/>
      <c r="J948" s="316"/>
      <c r="K948" s="316"/>
      <c r="L948" s="1317"/>
      <c r="M948" s="1132"/>
      <c r="N948" s="1132"/>
      <c r="O948" s="1132"/>
      <c r="P948" s="1132"/>
      <c r="Q948" s="1132"/>
      <c r="R948" s="1132"/>
      <c r="S948" s="1132"/>
      <c r="T948" s="252"/>
      <c r="U948" s="252"/>
      <c r="V948" s="252"/>
      <c r="W948" s="252"/>
      <c r="X948" s="252"/>
      <c r="Y948" s="252"/>
      <c r="Z948" s="252"/>
    </row>
    <row r="949" ht="15.75" customHeight="1">
      <c r="A949" s="252"/>
      <c r="B949" s="252"/>
      <c r="C949" s="252"/>
      <c r="D949" s="252"/>
      <c r="E949" s="259"/>
      <c r="F949" s="252"/>
      <c r="G949" s="252"/>
      <c r="H949" s="252"/>
      <c r="I949" s="252"/>
      <c r="J949" s="316"/>
      <c r="K949" s="316"/>
      <c r="L949" s="1317"/>
      <c r="M949" s="1132"/>
      <c r="N949" s="1132"/>
      <c r="O949" s="1132"/>
      <c r="P949" s="1132"/>
      <c r="Q949" s="1132"/>
      <c r="R949" s="1132"/>
      <c r="S949" s="1132"/>
      <c r="T949" s="252"/>
      <c r="U949" s="252"/>
      <c r="V949" s="252"/>
      <c r="W949" s="252"/>
      <c r="X949" s="252"/>
      <c r="Y949" s="252"/>
      <c r="Z949" s="252"/>
    </row>
    <row r="950" ht="15.75" customHeight="1">
      <c r="A950" s="252"/>
      <c r="B950" s="252"/>
      <c r="C950" s="252"/>
      <c r="D950" s="252"/>
      <c r="E950" s="259"/>
      <c r="F950" s="252"/>
      <c r="G950" s="252"/>
      <c r="H950" s="252"/>
      <c r="I950" s="252"/>
      <c r="J950" s="316"/>
      <c r="K950" s="316"/>
      <c r="L950" s="1317"/>
      <c r="M950" s="1132"/>
      <c r="N950" s="1132"/>
      <c r="O950" s="1132"/>
      <c r="P950" s="1132"/>
      <c r="Q950" s="1132"/>
      <c r="R950" s="1132"/>
      <c r="S950" s="1132"/>
      <c r="T950" s="252"/>
      <c r="U950" s="252"/>
      <c r="V950" s="252"/>
      <c r="W950" s="252"/>
      <c r="X950" s="252"/>
      <c r="Y950" s="252"/>
      <c r="Z950" s="252"/>
    </row>
    <row r="951" ht="15.75" customHeight="1">
      <c r="A951" s="252"/>
      <c r="B951" s="252"/>
      <c r="C951" s="252"/>
      <c r="D951" s="252"/>
      <c r="E951" s="259"/>
      <c r="F951" s="252"/>
      <c r="G951" s="252"/>
      <c r="H951" s="252"/>
      <c r="I951" s="252"/>
      <c r="J951" s="316"/>
      <c r="K951" s="316"/>
      <c r="L951" s="1317"/>
      <c r="M951" s="1132"/>
      <c r="N951" s="1132"/>
      <c r="O951" s="1132"/>
      <c r="P951" s="1132"/>
      <c r="Q951" s="1132"/>
      <c r="R951" s="1132"/>
      <c r="S951" s="1132"/>
      <c r="T951" s="252"/>
      <c r="U951" s="252"/>
      <c r="V951" s="252"/>
      <c r="W951" s="252"/>
      <c r="X951" s="252"/>
      <c r="Y951" s="252"/>
      <c r="Z951" s="252"/>
    </row>
    <row r="952" ht="15.75" customHeight="1">
      <c r="A952" s="252"/>
      <c r="B952" s="252"/>
      <c r="C952" s="252"/>
      <c r="D952" s="252"/>
      <c r="E952" s="259"/>
      <c r="F952" s="252"/>
      <c r="G952" s="252"/>
      <c r="H952" s="252"/>
      <c r="I952" s="252"/>
      <c r="J952" s="316"/>
      <c r="K952" s="316"/>
      <c r="L952" s="1317"/>
      <c r="M952" s="1132"/>
      <c r="N952" s="1132"/>
      <c r="O952" s="1132"/>
      <c r="P952" s="1132"/>
      <c r="Q952" s="1132"/>
      <c r="R952" s="1132"/>
      <c r="S952" s="1132"/>
      <c r="T952" s="252"/>
      <c r="U952" s="252"/>
      <c r="V952" s="252"/>
      <c r="W952" s="252"/>
      <c r="X952" s="252"/>
      <c r="Y952" s="252"/>
      <c r="Z952" s="252"/>
    </row>
    <row r="953" ht="15.75" customHeight="1">
      <c r="A953" s="252"/>
      <c r="B953" s="252"/>
      <c r="C953" s="252"/>
      <c r="D953" s="252"/>
      <c r="E953" s="259"/>
      <c r="F953" s="252"/>
      <c r="G953" s="252"/>
      <c r="H953" s="252"/>
      <c r="I953" s="252"/>
      <c r="J953" s="316"/>
      <c r="K953" s="316"/>
      <c r="L953" s="1317"/>
      <c r="M953" s="1132"/>
      <c r="N953" s="1132"/>
      <c r="O953" s="1132"/>
      <c r="P953" s="1132"/>
      <c r="Q953" s="1132"/>
      <c r="R953" s="1132"/>
      <c r="S953" s="1132"/>
      <c r="T953" s="252"/>
      <c r="U953" s="252"/>
      <c r="V953" s="252"/>
      <c r="W953" s="252"/>
      <c r="X953" s="252"/>
      <c r="Y953" s="252"/>
      <c r="Z953" s="252"/>
    </row>
    <row r="954" ht="15.75" customHeight="1">
      <c r="A954" s="252"/>
      <c r="B954" s="252"/>
      <c r="C954" s="252"/>
      <c r="D954" s="252"/>
      <c r="E954" s="259"/>
      <c r="F954" s="252"/>
      <c r="G954" s="252"/>
      <c r="H954" s="252"/>
      <c r="I954" s="252"/>
      <c r="J954" s="316"/>
      <c r="K954" s="316"/>
      <c r="L954" s="1317"/>
      <c r="M954" s="1132"/>
      <c r="N954" s="1132"/>
      <c r="O954" s="1132"/>
      <c r="P954" s="1132"/>
      <c r="Q954" s="1132"/>
      <c r="R954" s="1132"/>
      <c r="S954" s="1132"/>
      <c r="T954" s="252"/>
      <c r="U954" s="252"/>
      <c r="V954" s="252"/>
      <c r="W954" s="252"/>
      <c r="X954" s="252"/>
      <c r="Y954" s="252"/>
      <c r="Z954" s="252"/>
    </row>
    <row r="955" ht="15.75" customHeight="1">
      <c r="A955" s="252"/>
      <c r="B955" s="252"/>
      <c r="C955" s="252"/>
      <c r="D955" s="252"/>
      <c r="E955" s="259"/>
      <c r="F955" s="252"/>
      <c r="G955" s="252"/>
      <c r="H955" s="252"/>
      <c r="I955" s="252"/>
      <c r="J955" s="316"/>
      <c r="K955" s="316"/>
      <c r="L955" s="1317"/>
      <c r="M955" s="1132"/>
      <c r="N955" s="1132"/>
      <c r="O955" s="1132"/>
      <c r="P955" s="1132"/>
      <c r="Q955" s="1132"/>
      <c r="R955" s="1132"/>
      <c r="S955" s="1132"/>
      <c r="T955" s="252"/>
      <c r="U955" s="252"/>
      <c r="V955" s="252"/>
      <c r="W955" s="252"/>
      <c r="X955" s="252"/>
      <c r="Y955" s="252"/>
      <c r="Z955" s="252"/>
    </row>
    <row r="956" ht="15.75" customHeight="1">
      <c r="A956" s="252"/>
      <c r="B956" s="252"/>
      <c r="C956" s="252"/>
      <c r="D956" s="252"/>
      <c r="E956" s="259"/>
      <c r="F956" s="252"/>
      <c r="G956" s="252"/>
      <c r="H956" s="252"/>
      <c r="I956" s="252"/>
      <c r="J956" s="316"/>
      <c r="K956" s="316"/>
      <c r="L956" s="1317"/>
      <c r="M956" s="1132"/>
      <c r="N956" s="1132"/>
      <c r="O956" s="1132"/>
      <c r="P956" s="1132"/>
      <c r="Q956" s="1132"/>
      <c r="R956" s="1132"/>
      <c r="S956" s="1132"/>
      <c r="T956" s="252"/>
      <c r="U956" s="252"/>
      <c r="V956" s="252"/>
      <c r="W956" s="252"/>
      <c r="X956" s="252"/>
      <c r="Y956" s="252"/>
      <c r="Z956" s="252"/>
    </row>
    <row r="957" ht="15.75" customHeight="1">
      <c r="A957" s="252"/>
      <c r="B957" s="252"/>
      <c r="C957" s="252"/>
      <c r="D957" s="252"/>
      <c r="E957" s="259"/>
      <c r="F957" s="252"/>
      <c r="G957" s="252"/>
      <c r="H957" s="252"/>
      <c r="I957" s="252"/>
      <c r="J957" s="316"/>
      <c r="K957" s="316"/>
      <c r="L957" s="1317"/>
      <c r="M957" s="1132"/>
      <c r="N957" s="1132"/>
      <c r="O957" s="1132"/>
      <c r="P957" s="1132"/>
      <c r="Q957" s="1132"/>
      <c r="R957" s="1132"/>
      <c r="S957" s="1132"/>
      <c r="T957" s="252"/>
      <c r="U957" s="252"/>
      <c r="V957" s="252"/>
      <c r="W957" s="252"/>
      <c r="X957" s="252"/>
      <c r="Y957" s="252"/>
      <c r="Z957" s="252"/>
    </row>
    <row r="958" ht="15.75" customHeight="1">
      <c r="A958" s="252"/>
      <c r="B958" s="252"/>
      <c r="C958" s="252"/>
      <c r="D958" s="252"/>
      <c r="E958" s="259"/>
      <c r="F958" s="252"/>
      <c r="G958" s="252"/>
      <c r="H958" s="252"/>
      <c r="I958" s="252"/>
      <c r="J958" s="316"/>
      <c r="K958" s="316"/>
      <c r="L958" s="1317"/>
      <c r="M958" s="1132"/>
      <c r="N958" s="1132"/>
      <c r="O958" s="1132"/>
      <c r="P958" s="1132"/>
      <c r="Q958" s="1132"/>
      <c r="R958" s="1132"/>
      <c r="S958" s="1132"/>
      <c r="T958" s="252"/>
      <c r="U958" s="252"/>
      <c r="V958" s="252"/>
      <c r="W958" s="252"/>
      <c r="X958" s="252"/>
      <c r="Y958" s="252"/>
      <c r="Z958" s="252"/>
    </row>
    <row r="959" ht="15.75" customHeight="1">
      <c r="A959" s="252"/>
      <c r="B959" s="252"/>
      <c r="C959" s="252"/>
      <c r="D959" s="252"/>
      <c r="E959" s="259"/>
      <c r="F959" s="252"/>
      <c r="G959" s="252"/>
      <c r="H959" s="252"/>
      <c r="I959" s="252"/>
      <c r="J959" s="316"/>
      <c r="K959" s="316"/>
      <c r="L959" s="1317"/>
      <c r="M959" s="1132"/>
      <c r="N959" s="1132"/>
      <c r="O959" s="1132"/>
      <c r="P959" s="1132"/>
      <c r="Q959" s="1132"/>
      <c r="R959" s="1132"/>
      <c r="S959" s="1132"/>
      <c r="T959" s="252"/>
      <c r="U959" s="252"/>
      <c r="V959" s="252"/>
      <c r="W959" s="252"/>
      <c r="X959" s="252"/>
      <c r="Y959" s="252"/>
      <c r="Z959" s="252"/>
    </row>
    <row r="960" ht="15.75" customHeight="1">
      <c r="A960" s="252"/>
      <c r="B960" s="252"/>
      <c r="C960" s="252"/>
      <c r="D960" s="252"/>
      <c r="E960" s="259"/>
      <c r="F960" s="252"/>
      <c r="G960" s="252"/>
      <c r="H960" s="252"/>
      <c r="I960" s="252"/>
      <c r="J960" s="316"/>
      <c r="K960" s="316"/>
      <c r="L960" s="1317"/>
      <c r="M960" s="1132"/>
      <c r="N960" s="1132"/>
      <c r="O960" s="1132"/>
      <c r="P960" s="1132"/>
      <c r="Q960" s="1132"/>
      <c r="R960" s="1132"/>
      <c r="S960" s="1132"/>
      <c r="T960" s="252"/>
      <c r="U960" s="252"/>
      <c r="V960" s="252"/>
      <c r="W960" s="252"/>
      <c r="X960" s="252"/>
      <c r="Y960" s="252"/>
      <c r="Z960" s="252"/>
    </row>
    <row r="961" ht="15.75" customHeight="1">
      <c r="A961" s="252"/>
      <c r="B961" s="252"/>
      <c r="C961" s="252"/>
      <c r="D961" s="252"/>
      <c r="E961" s="259"/>
      <c r="F961" s="252"/>
      <c r="G961" s="252"/>
      <c r="H961" s="252"/>
      <c r="I961" s="252"/>
      <c r="J961" s="316"/>
      <c r="K961" s="316"/>
      <c r="L961" s="1317"/>
      <c r="M961" s="1132"/>
      <c r="N961" s="1132"/>
      <c r="O961" s="1132"/>
      <c r="P961" s="1132"/>
      <c r="Q961" s="1132"/>
      <c r="R961" s="1132"/>
      <c r="S961" s="1132"/>
      <c r="T961" s="252"/>
      <c r="U961" s="252"/>
      <c r="V961" s="252"/>
      <c r="W961" s="252"/>
      <c r="X961" s="252"/>
      <c r="Y961" s="252"/>
      <c r="Z961" s="252"/>
    </row>
    <row r="962" ht="15.75" customHeight="1">
      <c r="A962" s="252"/>
      <c r="B962" s="252"/>
      <c r="C962" s="252"/>
      <c r="D962" s="252"/>
      <c r="E962" s="259"/>
      <c r="F962" s="252"/>
      <c r="G962" s="252"/>
      <c r="H962" s="252"/>
      <c r="I962" s="252"/>
      <c r="J962" s="316"/>
      <c r="K962" s="316"/>
      <c r="L962" s="1317"/>
      <c r="M962" s="1132"/>
      <c r="N962" s="1132"/>
      <c r="O962" s="1132"/>
      <c r="P962" s="1132"/>
      <c r="Q962" s="1132"/>
      <c r="R962" s="1132"/>
      <c r="S962" s="1132"/>
      <c r="T962" s="252"/>
      <c r="U962" s="252"/>
      <c r="V962" s="252"/>
      <c r="W962" s="252"/>
      <c r="X962" s="252"/>
      <c r="Y962" s="252"/>
      <c r="Z962" s="252"/>
    </row>
    <row r="963" ht="15.75" customHeight="1">
      <c r="A963" s="252"/>
      <c r="B963" s="252"/>
      <c r="C963" s="252"/>
      <c r="D963" s="252"/>
      <c r="E963" s="259"/>
      <c r="F963" s="252"/>
      <c r="G963" s="252"/>
      <c r="H963" s="252"/>
      <c r="I963" s="252"/>
      <c r="J963" s="316"/>
      <c r="K963" s="316"/>
      <c r="L963" s="1317"/>
      <c r="M963" s="1132"/>
      <c r="N963" s="1132"/>
      <c r="O963" s="1132"/>
      <c r="P963" s="1132"/>
      <c r="Q963" s="1132"/>
      <c r="R963" s="1132"/>
      <c r="S963" s="1132"/>
      <c r="T963" s="252"/>
      <c r="U963" s="252"/>
      <c r="V963" s="252"/>
      <c r="W963" s="252"/>
      <c r="X963" s="252"/>
      <c r="Y963" s="252"/>
      <c r="Z963" s="252"/>
    </row>
    <row r="964" ht="15.75" customHeight="1">
      <c r="A964" s="252"/>
      <c r="B964" s="252"/>
      <c r="C964" s="252"/>
      <c r="D964" s="252"/>
      <c r="E964" s="259"/>
      <c r="F964" s="252"/>
      <c r="G964" s="252"/>
      <c r="H964" s="252"/>
      <c r="I964" s="252"/>
      <c r="J964" s="316"/>
      <c r="K964" s="316"/>
      <c r="L964" s="1317"/>
      <c r="M964" s="1132"/>
      <c r="N964" s="1132"/>
      <c r="O964" s="1132"/>
      <c r="P964" s="1132"/>
      <c r="Q964" s="1132"/>
      <c r="R964" s="1132"/>
      <c r="S964" s="1132"/>
      <c r="T964" s="252"/>
      <c r="U964" s="252"/>
      <c r="V964" s="252"/>
      <c r="W964" s="252"/>
      <c r="X964" s="252"/>
      <c r="Y964" s="252"/>
      <c r="Z964" s="252"/>
    </row>
    <row r="965" ht="15.75" customHeight="1">
      <c r="A965" s="252"/>
      <c r="B965" s="252"/>
      <c r="C965" s="252"/>
      <c r="D965" s="252"/>
      <c r="E965" s="259"/>
      <c r="F965" s="252"/>
      <c r="G965" s="252"/>
      <c r="H965" s="252"/>
      <c r="I965" s="252"/>
      <c r="J965" s="316"/>
      <c r="K965" s="316"/>
      <c r="L965" s="1317"/>
      <c r="M965" s="1132"/>
      <c r="N965" s="1132"/>
      <c r="O965" s="1132"/>
      <c r="P965" s="1132"/>
      <c r="Q965" s="1132"/>
      <c r="R965" s="1132"/>
      <c r="S965" s="1132"/>
      <c r="T965" s="252"/>
      <c r="U965" s="252"/>
      <c r="V965" s="252"/>
      <c r="W965" s="252"/>
      <c r="X965" s="252"/>
      <c r="Y965" s="252"/>
      <c r="Z965" s="252"/>
    </row>
    <row r="966" ht="15.75" customHeight="1">
      <c r="A966" s="252"/>
      <c r="B966" s="252"/>
      <c r="C966" s="252"/>
      <c r="D966" s="252"/>
      <c r="E966" s="259"/>
      <c r="F966" s="252"/>
      <c r="G966" s="252"/>
      <c r="H966" s="252"/>
      <c r="I966" s="252"/>
      <c r="J966" s="316"/>
      <c r="K966" s="316"/>
      <c r="L966" s="1317"/>
      <c r="M966" s="1132"/>
      <c r="N966" s="1132"/>
      <c r="O966" s="1132"/>
      <c r="P966" s="1132"/>
      <c r="Q966" s="1132"/>
      <c r="R966" s="1132"/>
      <c r="S966" s="1132"/>
      <c r="T966" s="252"/>
      <c r="U966" s="252"/>
      <c r="V966" s="252"/>
      <c r="W966" s="252"/>
      <c r="X966" s="252"/>
      <c r="Y966" s="252"/>
      <c r="Z966" s="252"/>
    </row>
    <row r="967" ht="15.75" customHeight="1">
      <c r="A967" s="252"/>
      <c r="B967" s="252"/>
      <c r="C967" s="252"/>
      <c r="D967" s="252"/>
      <c r="E967" s="259"/>
      <c r="F967" s="252"/>
      <c r="G967" s="252"/>
      <c r="H967" s="252"/>
      <c r="I967" s="252"/>
      <c r="J967" s="316"/>
      <c r="K967" s="316"/>
      <c r="L967" s="1317"/>
      <c r="M967" s="1132"/>
      <c r="N967" s="1132"/>
      <c r="O967" s="1132"/>
      <c r="P967" s="1132"/>
      <c r="Q967" s="1132"/>
      <c r="R967" s="1132"/>
      <c r="S967" s="1132"/>
      <c r="T967" s="252"/>
      <c r="U967" s="252"/>
      <c r="V967" s="252"/>
      <c r="W967" s="252"/>
      <c r="X967" s="252"/>
      <c r="Y967" s="252"/>
      <c r="Z967" s="252"/>
    </row>
    <row r="968" ht="15.75" customHeight="1">
      <c r="A968" s="252"/>
      <c r="B968" s="252"/>
      <c r="C968" s="252"/>
      <c r="D968" s="252"/>
      <c r="E968" s="259"/>
      <c r="F968" s="252"/>
      <c r="G968" s="252"/>
      <c r="H968" s="252"/>
      <c r="I968" s="252"/>
      <c r="J968" s="316"/>
      <c r="K968" s="316"/>
      <c r="L968" s="1317"/>
      <c r="M968" s="1132"/>
      <c r="N968" s="1132"/>
      <c r="O968" s="1132"/>
      <c r="P968" s="1132"/>
      <c r="Q968" s="1132"/>
      <c r="R968" s="1132"/>
      <c r="S968" s="1132"/>
      <c r="T968" s="252"/>
      <c r="U968" s="252"/>
      <c r="V968" s="252"/>
      <c r="W968" s="252"/>
      <c r="X968" s="252"/>
      <c r="Y968" s="252"/>
      <c r="Z968" s="252"/>
    </row>
    <row r="969" ht="15.75" customHeight="1">
      <c r="A969" s="252"/>
      <c r="B969" s="252"/>
      <c r="C969" s="252"/>
      <c r="D969" s="252"/>
      <c r="E969" s="259"/>
      <c r="F969" s="252"/>
      <c r="G969" s="252"/>
      <c r="H969" s="252"/>
      <c r="I969" s="252"/>
      <c r="J969" s="316"/>
      <c r="K969" s="316"/>
      <c r="L969" s="1317"/>
      <c r="M969" s="1132"/>
      <c r="N969" s="1132"/>
      <c r="O969" s="1132"/>
      <c r="P969" s="1132"/>
      <c r="Q969" s="1132"/>
      <c r="R969" s="1132"/>
      <c r="S969" s="1132"/>
      <c r="T969" s="252"/>
      <c r="U969" s="252"/>
      <c r="V969" s="252"/>
      <c r="W969" s="252"/>
      <c r="X969" s="252"/>
      <c r="Y969" s="252"/>
      <c r="Z969" s="252"/>
    </row>
    <row r="970" ht="15.75" customHeight="1">
      <c r="A970" s="252"/>
      <c r="B970" s="252"/>
      <c r="C970" s="252"/>
      <c r="D970" s="252"/>
      <c r="E970" s="259"/>
      <c r="F970" s="252"/>
      <c r="G970" s="252"/>
      <c r="H970" s="252"/>
      <c r="I970" s="252"/>
      <c r="J970" s="316"/>
      <c r="K970" s="316"/>
      <c r="L970" s="1317"/>
      <c r="M970" s="1132"/>
      <c r="N970" s="1132"/>
      <c r="O970" s="1132"/>
      <c r="P970" s="1132"/>
      <c r="Q970" s="1132"/>
      <c r="R970" s="1132"/>
      <c r="S970" s="1132"/>
      <c r="T970" s="252"/>
      <c r="U970" s="252"/>
      <c r="V970" s="252"/>
      <c r="W970" s="252"/>
      <c r="X970" s="252"/>
      <c r="Y970" s="252"/>
      <c r="Z970" s="252"/>
    </row>
    <row r="971" ht="15.75" customHeight="1">
      <c r="A971" s="252"/>
      <c r="B971" s="252"/>
      <c r="C971" s="252"/>
      <c r="D971" s="252"/>
      <c r="E971" s="259"/>
      <c r="F971" s="252"/>
      <c r="G971" s="252"/>
      <c r="H971" s="252"/>
      <c r="I971" s="252"/>
      <c r="J971" s="316"/>
      <c r="K971" s="316"/>
      <c r="L971" s="1317"/>
      <c r="M971" s="1132"/>
      <c r="N971" s="1132"/>
      <c r="O971" s="1132"/>
      <c r="P971" s="1132"/>
      <c r="Q971" s="1132"/>
      <c r="R971" s="1132"/>
      <c r="S971" s="1132"/>
      <c r="T971" s="252"/>
      <c r="U971" s="252"/>
      <c r="V971" s="252"/>
      <c r="W971" s="252"/>
      <c r="X971" s="252"/>
      <c r="Y971" s="252"/>
      <c r="Z971" s="252"/>
    </row>
    <row r="972" ht="15.75" customHeight="1">
      <c r="A972" s="252"/>
      <c r="B972" s="252"/>
      <c r="C972" s="252"/>
      <c r="D972" s="252"/>
      <c r="E972" s="259"/>
      <c r="F972" s="252"/>
      <c r="G972" s="252"/>
      <c r="H972" s="252"/>
      <c r="I972" s="252"/>
      <c r="J972" s="316"/>
      <c r="K972" s="316"/>
      <c r="L972" s="1317"/>
      <c r="M972" s="1132"/>
      <c r="N972" s="1132"/>
      <c r="O972" s="1132"/>
      <c r="P972" s="1132"/>
      <c r="Q972" s="1132"/>
      <c r="R972" s="1132"/>
      <c r="S972" s="1132"/>
      <c r="T972" s="252"/>
      <c r="U972" s="252"/>
      <c r="V972" s="252"/>
      <c r="W972" s="252"/>
      <c r="X972" s="252"/>
      <c r="Y972" s="252"/>
      <c r="Z972" s="252"/>
    </row>
    <row r="973" ht="15.75" customHeight="1">
      <c r="A973" s="252"/>
      <c r="B973" s="252"/>
      <c r="C973" s="252"/>
      <c r="D973" s="252"/>
      <c r="E973" s="259"/>
      <c r="F973" s="252"/>
      <c r="G973" s="252"/>
      <c r="H973" s="252"/>
      <c r="I973" s="252"/>
      <c r="J973" s="316"/>
      <c r="K973" s="316"/>
      <c r="L973" s="1317"/>
      <c r="M973" s="1132"/>
      <c r="N973" s="1132"/>
      <c r="O973" s="1132"/>
      <c r="P973" s="1132"/>
      <c r="Q973" s="1132"/>
      <c r="R973" s="1132"/>
      <c r="S973" s="1132"/>
      <c r="T973" s="252"/>
      <c r="U973" s="252"/>
      <c r="V973" s="252"/>
      <c r="W973" s="252"/>
      <c r="X973" s="252"/>
      <c r="Y973" s="252"/>
      <c r="Z973" s="252"/>
    </row>
    <row r="974" ht="15.75" customHeight="1">
      <c r="A974" s="252"/>
      <c r="B974" s="252"/>
      <c r="C974" s="252"/>
      <c r="D974" s="252"/>
      <c r="E974" s="259"/>
      <c r="F974" s="252"/>
      <c r="G974" s="252"/>
      <c r="H974" s="252"/>
      <c r="I974" s="252"/>
      <c r="J974" s="316"/>
      <c r="K974" s="316"/>
      <c r="L974" s="1317"/>
      <c r="M974" s="1132"/>
      <c r="N974" s="1132"/>
      <c r="O974" s="1132"/>
      <c r="P974" s="1132"/>
      <c r="Q974" s="1132"/>
      <c r="R974" s="1132"/>
      <c r="S974" s="1132"/>
      <c r="T974" s="252"/>
      <c r="U974" s="252"/>
      <c r="V974" s="252"/>
      <c r="W974" s="252"/>
      <c r="X974" s="252"/>
      <c r="Y974" s="252"/>
      <c r="Z974" s="252"/>
    </row>
    <row r="975" ht="15.75" customHeight="1">
      <c r="A975" s="252"/>
      <c r="B975" s="252"/>
      <c r="C975" s="252"/>
      <c r="D975" s="252"/>
      <c r="E975" s="259"/>
      <c r="F975" s="252"/>
      <c r="G975" s="252"/>
      <c r="H975" s="252"/>
      <c r="I975" s="252"/>
      <c r="J975" s="316"/>
      <c r="K975" s="316"/>
      <c r="L975" s="1317"/>
      <c r="M975" s="1132"/>
      <c r="N975" s="1132"/>
      <c r="O975" s="1132"/>
      <c r="P975" s="1132"/>
      <c r="Q975" s="1132"/>
      <c r="R975" s="1132"/>
      <c r="S975" s="1132"/>
      <c r="T975" s="252"/>
      <c r="U975" s="252"/>
      <c r="V975" s="252"/>
      <c r="W975" s="252"/>
      <c r="X975" s="252"/>
      <c r="Y975" s="252"/>
      <c r="Z975" s="252"/>
    </row>
    <row r="976" ht="15.75" customHeight="1">
      <c r="A976" s="252"/>
      <c r="B976" s="252"/>
      <c r="C976" s="252"/>
      <c r="D976" s="252"/>
      <c r="E976" s="259"/>
      <c r="F976" s="252"/>
      <c r="G976" s="252"/>
      <c r="H976" s="252"/>
      <c r="I976" s="252"/>
      <c r="J976" s="316"/>
      <c r="K976" s="316"/>
      <c r="L976" s="1317"/>
      <c r="M976" s="1132"/>
      <c r="N976" s="1132"/>
      <c r="O976" s="1132"/>
      <c r="P976" s="1132"/>
      <c r="Q976" s="1132"/>
      <c r="R976" s="1132"/>
      <c r="S976" s="1132"/>
      <c r="T976" s="252"/>
      <c r="U976" s="252"/>
      <c r="V976" s="252"/>
      <c r="W976" s="252"/>
      <c r="X976" s="252"/>
      <c r="Y976" s="252"/>
      <c r="Z976" s="252"/>
    </row>
    <row r="977" ht="15.75" customHeight="1">
      <c r="A977" s="252"/>
      <c r="B977" s="252"/>
      <c r="C977" s="252"/>
      <c r="D977" s="252"/>
      <c r="E977" s="259"/>
      <c r="F977" s="252"/>
      <c r="G977" s="252"/>
      <c r="H977" s="252"/>
      <c r="I977" s="252"/>
      <c r="J977" s="316"/>
      <c r="K977" s="316"/>
      <c r="L977" s="1317"/>
      <c r="M977" s="1132"/>
      <c r="N977" s="1132"/>
      <c r="O977" s="1132"/>
      <c r="P977" s="1132"/>
      <c r="Q977" s="1132"/>
      <c r="R977" s="1132"/>
      <c r="S977" s="1132"/>
      <c r="T977" s="252"/>
      <c r="U977" s="252"/>
      <c r="V977" s="252"/>
      <c r="W977" s="252"/>
      <c r="X977" s="252"/>
      <c r="Y977" s="252"/>
      <c r="Z977" s="252"/>
    </row>
    <row r="978" ht="15.75" customHeight="1">
      <c r="A978" s="252"/>
      <c r="B978" s="252"/>
      <c r="C978" s="252"/>
      <c r="D978" s="252"/>
      <c r="E978" s="259"/>
      <c r="F978" s="252"/>
      <c r="G978" s="252"/>
      <c r="H978" s="252"/>
      <c r="I978" s="252"/>
      <c r="J978" s="316"/>
      <c r="K978" s="316"/>
      <c r="L978" s="1317"/>
      <c r="M978" s="1132"/>
      <c r="N978" s="1132"/>
      <c r="O978" s="1132"/>
      <c r="P978" s="1132"/>
      <c r="Q978" s="1132"/>
      <c r="R978" s="1132"/>
      <c r="S978" s="1132"/>
      <c r="T978" s="252"/>
      <c r="U978" s="252"/>
      <c r="V978" s="252"/>
      <c r="W978" s="252"/>
      <c r="X978" s="252"/>
      <c r="Y978" s="252"/>
      <c r="Z978" s="252"/>
    </row>
    <row r="979" ht="15.75" customHeight="1">
      <c r="A979" s="252"/>
      <c r="B979" s="252"/>
      <c r="C979" s="252"/>
      <c r="D979" s="252"/>
      <c r="E979" s="259"/>
      <c r="F979" s="252"/>
      <c r="G979" s="252"/>
      <c r="H979" s="252"/>
      <c r="I979" s="252"/>
      <c r="J979" s="316"/>
      <c r="K979" s="316"/>
      <c r="L979" s="1317"/>
      <c r="M979" s="1132"/>
      <c r="N979" s="1132"/>
      <c r="O979" s="1132"/>
      <c r="P979" s="1132"/>
      <c r="Q979" s="1132"/>
      <c r="R979" s="1132"/>
      <c r="S979" s="1132"/>
      <c r="T979" s="252"/>
      <c r="U979" s="252"/>
      <c r="V979" s="252"/>
      <c r="W979" s="252"/>
      <c r="X979" s="252"/>
      <c r="Y979" s="252"/>
      <c r="Z979" s="252"/>
    </row>
    <row r="980" ht="15.75" customHeight="1">
      <c r="A980" s="252"/>
      <c r="B980" s="252"/>
      <c r="C980" s="252"/>
      <c r="D980" s="252"/>
      <c r="E980" s="259"/>
      <c r="F980" s="252"/>
      <c r="G980" s="252"/>
      <c r="H980" s="252"/>
      <c r="I980" s="252"/>
      <c r="J980" s="316"/>
      <c r="K980" s="316"/>
      <c r="L980" s="1317"/>
      <c r="M980" s="1132"/>
      <c r="N980" s="1132"/>
      <c r="O980" s="1132"/>
      <c r="P980" s="1132"/>
      <c r="Q980" s="1132"/>
      <c r="R980" s="1132"/>
      <c r="S980" s="1132"/>
      <c r="T980" s="252"/>
      <c r="U980" s="252"/>
      <c r="V980" s="252"/>
      <c r="W980" s="252"/>
      <c r="X980" s="252"/>
      <c r="Y980" s="252"/>
      <c r="Z980" s="252"/>
    </row>
    <row r="981" ht="15.75" customHeight="1">
      <c r="A981" s="252"/>
      <c r="B981" s="252"/>
      <c r="C981" s="252"/>
      <c r="D981" s="252"/>
      <c r="E981" s="259"/>
      <c r="F981" s="252"/>
      <c r="G981" s="252"/>
      <c r="H981" s="252"/>
      <c r="I981" s="252"/>
      <c r="J981" s="316"/>
      <c r="K981" s="316"/>
      <c r="L981" s="1317"/>
      <c r="M981" s="1132"/>
      <c r="N981" s="1132"/>
      <c r="O981" s="1132"/>
      <c r="P981" s="1132"/>
      <c r="Q981" s="1132"/>
      <c r="R981" s="1132"/>
      <c r="S981" s="1132"/>
      <c r="T981" s="252"/>
      <c r="U981" s="252"/>
      <c r="V981" s="252"/>
      <c r="W981" s="252"/>
      <c r="X981" s="252"/>
      <c r="Y981" s="252"/>
      <c r="Z981" s="252"/>
    </row>
    <row r="982" ht="15.75" customHeight="1">
      <c r="A982" s="252"/>
      <c r="B982" s="252"/>
      <c r="C982" s="252"/>
      <c r="D982" s="252"/>
      <c r="E982" s="259"/>
      <c r="F982" s="252"/>
      <c r="G982" s="252"/>
      <c r="H982" s="252"/>
      <c r="I982" s="252"/>
      <c r="J982" s="316"/>
      <c r="K982" s="316"/>
      <c r="L982" s="1317"/>
      <c r="M982" s="1132"/>
      <c r="N982" s="1132"/>
      <c r="O982" s="1132"/>
      <c r="P982" s="1132"/>
      <c r="Q982" s="1132"/>
      <c r="R982" s="1132"/>
      <c r="S982" s="1132"/>
      <c r="T982" s="252"/>
      <c r="U982" s="252"/>
      <c r="V982" s="252"/>
      <c r="W982" s="252"/>
      <c r="X982" s="252"/>
      <c r="Y982" s="252"/>
      <c r="Z982" s="252"/>
    </row>
    <row r="983" ht="15.75" customHeight="1">
      <c r="A983" s="252"/>
      <c r="B983" s="252"/>
      <c r="C983" s="252"/>
      <c r="D983" s="252"/>
      <c r="E983" s="259"/>
      <c r="F983" s="252"/>
      <c r="G983" s="252"/>
      <c r="H983" s="252"/>
      <c r="I983" s="252"/>
      <c r="J983" s="316"/>
      <c r="K983" s="316"/>
      <c r="L983" s="1317"/>
      <c r="M983" s="1132"/>
      <c r="N983" s="1132"/>
      <c r="O983" s="1132"/>
      <c r="P983" s="1132"/>
      <c r="Q983" s="1132"/>
      <c r="R983" s="1132"/>
      <c r="S983" s="1132"/>
      <c r="T983" s="252"/>
      <c r="U983" s="252"/>
      <c r="V983" s="252"/>
      <c r="W983" s="252"/>
      <c r="X983" s="252"/>
      <c r="Y983" s="252"/>
      <c r="Z983" s="252"/>
    </row>
    <row r="984" ht="15.75" customHeight="1">
      <c r="A984" s="252"/>
      <c r="B984" s="252"/>
      <c r="C984" s="252"/>
      <c r="D984" s="252"/>
      <c r="E984" s="259"/>
      <c r="F984" s="252"/>
      <c r="G984" s="252"/>
      <c r="H984" s="252"/>
      <c r="I984" s="252"/>
      <c r="J984" s="316"/>
      <c r="K984" s="316"/>
      <c r="L984" s="1317"/>
      <c r="M984" s="1132"/>
      <c r="N984" s="1132"/>
      <c r="O984" s="1132"/>
      <c r="P984" s="1132"/>
      <c r="Q984" s="1132"/>
      <c r="R984" s="1132"/>
      <c r="S984" s="1132"/>
      <c r="T984" s="252"/>
      <c r="U984" s="252"/>
      <c r="V984" s="252"/>
      <c r="W984" s="252"/>
      <c r="X984" s="252"/>
      <c r="Y984" s="252"/>
      <c r="Z984" s="252"/>
    </row>
    <row r="985" ht="15.75" customHeight="1">
      <c r="A985" s="252"/>
      <c r="B985" s="252"/>
      <c r="C985" s="252"/>
      <c r="D985" s="252"/>
      <c r="E985" s="259"/>
      <c r="F985" s="252"/>
      <c r="G985" s="252"/>
      <c r="H985" s="252"/>
      <c r="I985" s="252"/>
      <c r="J985" s="316"/>
      <c r="K985" s="316"/>
      <c r="L985" s="1317"/>
      <c r="M985" s="1132"/>
      <c r="N985" s="1132"/>
      <c r="O985" s="1132"/>
      <c r="P985" s="1132"/>
      <c r="Q985" s="1132"/>
      <c r="R985" s="1132"/>
      <c r="S985" s="1132"/>
      <c r="T985" s="252"/>
      <c r="U985" s="252"/>
      <c r="V985" s="252"/>
      <c r="W985" s="252"/>
      <c r="X985" s="252"/>
      <c r="Y985" s="252"/>
      <c r="Z985" s="252"/>
    </row>
    <row r="986" ht="15.75" customHeight="1">
      <c r="A986" s="252"/>
      <c r="B986" s="252"/>
      <c r="C986" s="252"/>
      <c r="D986" s="252"/>
      <c r="E986" s="259"/>
      <c r="F986" s="252"/>
      <c r="G986" s="252"/>
      <c r="H986" s="252"/>
      <c r="I986" s="252"/>
      <c r="J986" s="316"/>
      <c r="K986" s="316"/>
      <c r="L986" s="1317"/>
      <c r="M986" s="1132"/>
      <c r="N986" s="1132"/>
      <c r="O986" s="1132"/>
      <c r="P986" s="1132"/>
      <c r="Q986" s="1132"/>
      <c r="R986" s="1132"/>
      <c r="S986" s="1132"/>
      <c r="T986" s="252"/>
      <c r="U986" s="252"/>
      <c r="V986" s="252"/>
      <c r="W986" s="252"/>
      <c r="X986" s="252"/>
      <c r="Y986" s="252"/>
      <c r="Z986" s="252"/>
    </row>
    <row r="987" ht="15.75" customHeight="1">
      <c r="A987" s="252"/>
      <c r="B987" s="252"/>
      <c r="C987" s="252"/>
      <c r="D987" s="252"/>
      <c r="E987" s="259"/>
      <c r="F987" s="252"/>
      <c r="G987" s="252"/>
      <c r="H987" s="252"/>
      <c r="I987" s="252"/>
      <c r="J987" s="316"/>
      <c r="K987" s="316"/>
      <c r="L987" s="1317"/>
      <c r="M987" s="1132"/>
      <c r="N987" s="1132"/>
      <c r="O987" s="1132"/>
      <c r="P987" s="1132"/>
      <c r="Q987" s="1132"/>
      <c r="R987" s="1132"/>
      <c r="S987" s="1132"/>
      <c r="T987" s="252"/>
      <c r="U987" s="252"/>
      <c r="V987" s="252"/>
      <c r="W987" s="252"/>
      <c r="X987" s="252"/>
      <c r="Y987" s="252"/>
      <c r="Z987" s="252"/>
    </row>
    <row r="988" ht="15.75" customHeight="1">
      <c r="A988" s="252"/>
      <c r="B988" s="252"/>
      <c r="C988" s="252"/>
      <c r="D988" s="252"/>
      <c r="E988" s="259"/>
      <c r="F988" s="252"/>
      <c r="G988" s="252"/>
      <c r="H988" s="252"/>
      <c r="I988" s="252"/>
      <c r="J988" s="316"/>
      <c r="K988" s="316"/>
      <c r="L988" s="1317"/>
      <c r="M988" s="1132"/>
      <c r="N988" s="1132"/>
      <c r="O988" s="1132"/>
      <c r="P988" s="1132"/>
      <c r="Q988" s="1132"/>
      <c r="R988" s="1132"/>
      <c r="S988" s="1132"/>
      <c r="T988" s="252"/>
      <c r="U988" s="252"/>
      <c r="V988" s="252"/>
      <c r="W988" s="252"/>
      <c r="X988" s="252"/>
      <c r="Y988" s="252"/>
      <c r="Z988" s="252"/>
    </row>
    <row r="989" ht="15.75" customHeight="1">
      <c r="A989" s="252"/>
      <c r="B989" s="252"/>
      <c r="C989" s="252"/>
      <c r="D989" s="252"/>
      <c r="E989" s="259"/>
      <c r="F989" s="252"/>
      <c r="G989" s="252"/>
      <c r="H989" s="252"/>
      <c r="I989" s="252"/>
      <c r="J989" s="316"/>
      <c r="K989" s="316"/>
      <c r="L989" s="1317"/>
      <c r="M989" s="1132"/>
      <c r="N989" s="1132"/>
      <c r="O989" s="1132"/>
      <c r="P989" s="1132"/>
      <c r="Q989" s="1132"/>
      <c r="R989" s="1132"/>
      <c r="S989" s="1132"/>
      <c r="T989" s="252"/>
      <c r="U989" s="252"/>
      <c r="V989" s="252"/>
      <c r="W989" s="252"/>
      <c r="X989" s="252"/>
      <c r="Y989" s="252"/>
      <c r="Z989" s="252"/>
    </row>
    <row r="990" ht="15.75" customHeight="1">
      <c r="A990" s="252"/>
      <c r="B990" s="252"/>
      <c r="C990" s="252"/>
      <c r="D990" s="252"/>
      <c r="E990" s="259"/>
      <c r="F990" s="252"/>
      <c r="G990" s="252"/>
      <c r="H990" s="252"/>
      <c r="I990" s="252"/>
      <c r="J990" s="316"/>
      <c r="K990" s="316"/>
      <c r="L990" s="1317"/>
      <c r="M990" s="1132"/>
      <c r="N990" s="1132"/>
      <c r="O990" s="1132"/>
      <c r="P990" s="1132"/>
      <c r="Q990" s="1132"/>
      <c r="R990" s="1132"/>
      <c r="S990" s="1132"/>
      <c r="T990" s="252"/>
      <c r="U990" s="252"/>
      <c r="V990" s="252"/>
      <c r="W990" s="252"/>
      <c r="X990" s="252"/>
      <c r="Y990" s="252"/>
      <c r="Z990" s="252"/>
    </row>
    <row r="991" ht="15.75" customHeight="1">
      <c r="A991" s="252"/>
      <c r="B991" s="252"/>
      <c r="C991" s="252"/>
      <c r="D991" s="252"/>
      <c r="E991" s="259"/>
      <c r="F991" s="252"/>
      <c r="G991" s="252"/>
      <c r="H991" s="252"/>
      <c r="I991" s="252"/>
      <c r="J991" s="316"/>
      <c r="K991" s="316"/>
      <c r="L991" s="1317"/>
      <c r="M991" s="1132"/>
      <c r="N991" s="1132"/>
      <c r="O991" s="1132"/>
      <c r="P991" s="1132"/>
      <c r="Q991" s="1132"/>
      <c r="R991" s="1132"/>
      <c r="S991" s="1132"/>
      <c r="T991" s="252"/>
      <c r="U991" s="252"/>
      <c r="V991" s="252"/>
      <c r="W991" s="252"/>
      <c r="X991" s="252"/>
      <c r="Y991" s="252"/>
      <c r="Z991" s="252"/>
    </row>
    <row r="992" ht="15.75" customHeight="1">
      <c r="A992" s="252"/>
      <c r="B992" s="252"/>
      <c r="C992" s="252"/>
      <c r="D992" s="252"/>
      <c r="E992" s="259"/>
      <c r="F992" s="252"/>
      <c r="G992" s="252"/>
      <c r="H992" s="252"/>
      <c r="I992" s="252"/>
      <c r="J992" s="316"/>
      <c r="K992" s="316"/>
      <c r="L992" s="1317"/>
      <c r="M992" s="1132"/>
      <c r="N992" s="1132"/>
      <c r="O992" s="1132"/>
      <c r="P992" s="1132"/>
      <c r="Q992" s="1132"/>
      <c r="R992" s="1132"/>
      <c r="S992" s="1132"/>
      <c r="T992" s="252"/>
      <c r="U992" s="252"/>
      <c r="V992" s="252"/>
      <c r="W992" s="252"/>
      <c r="X992" s="252"/>
      <c r="Y992" s="252"/>
      <c r="Z992" s="252"/>
    </row>
    <row r="993" ht="15.75" customHeight="1">
      <c r="A993" s="252"/>
      <c r="B993" s="252"/>
      <c r="C993" s="252"/>
      <c r="D993" s="252"/>
      <c r="E993" s="259"/>
      <c r="F993" s="252"/>
      <c r="G993" s="252"/>
      <c r="H993" s="252"/>
      <c r="I993" s="252"/>
      <c r="J993" s="316"/>
      <c r="K993" s="316"/>
      <c r="L993" s="1317"/>
      <c r="M993" s="1132"/>
      <c r="N993" s="1132"/>
      <c r="O993" s="1132"/>
      <c r="P993" s="1132"/>
      <c r="Q993" s="1132"/>
      <c r="R993" s="1132"/>
      <c r="S993" s="1132"/>
      <c r="T993" s="252"/>
      <c r="U993" s="252"/>
      <c r="V993" s="252"/>
      <c r="W993" s="252"/>
      <c r="X993" s="252"/>
      <c r="Y993" s="252"/>
      <c r="Z993" s="252"/>
    </row>
    <row r="994" ht="15.75" customHeight="1">
      <c r="A994" s="252"/>
      <c r="B994" s="252"/>
      <c r="C994" s="252"/>
      <c r="D994" s="252"/>
      <c r="E994" s="259"/>
      <c r="F994" s="252"/>
      <c r="G994" s="252"/>
      <c r="H994" s="252"/>
      <c r="I994" s="252"/>
      <c r="J994" s="316"/>
      <c r="K994" s="316"/>
      <c r="L994" s="1317"/>
      <c r="M994" s="1132"/>
      <c r="N994" s="1132"/>
      <c r="O994" s="1132"/>
      <c r="P994" s="1132"/>
      <c r="Q994" s="1132"/>
      <c r="R994" s="1132"/>
      <c r="S994" s="1132"/>
      <c r="T994" s="252"/>
      <c r="U994" s="252"/>
      <c r="V994" s="252"/>
      <c r="W994" s="252"/>
      <c r="X994" s="252"/>
      <c r="Y994" s="252"/>
      <c r="Z994" s="252"/>
    </row>
    <row r="995" ht="15.75" customHeight="1">
      <c r="A995" s="252"/>
      <c r="B995" s="252"/>
      <c r="C995" s="252"/>
      <c r="D995" s="252"/>
      <c r="E995" s="259"/>
      <c r="F995" s="252"/>
      <c r="G995" s="252"/>
      <c r="H995" s="252"/>
      <c r="I995" s="252"/>
      <c r="J995" s="316"/>
      <c r="K995" s="316"/>
      <c r="L995" s="1317"/>
      <c r="M995" s="1132"/>
      <c r="N995" s="1132"/>
      <c r="O995" s="1132"/>
      <c r="P995" s="1132"/>
      <c r="Q995" s="1132"/>
      <c r="R995" s="1132"/>
      <c r="S995" s="1132"/>
      <c r="T995" s="252"/>
      <c r="U995" s="252"/>
      <c r="V995" s="252"/>
      <c r="W995" s="252"/>
      <c r="X995" s="252"/>
      <c r="Y995" s="252"/>
      <c r="Z995" s="252"/>
    </row>
    <row r="996" ht="15.75" customHeight="1">
      <c r="A996" s="252"/>
      <c r="B996" s="252"/>
      <c r="C996" s="252"/>
      <c r="D996" s="252"/>
      <c r="E996" s="259"/>
      <c r="F996" s="252"/>
      <c r="G996" s="252"/>
      <c r="H996" s="252"/>
      <c r="I996" s="252"/>
      <c r="J996" s="316"/>
      <c r="K996" s="316"/>
      <c r="L996" s="1317"/>
      <c r="M996" s="1132"/>
      <c r="N996" s="1132"/>
      <c r="O996" s="1132"/>
      <c r="P996" s="1132"/>
      <c r="Q996" s="1132"/>
      <c r="R996" s="1132"/>
      <c r="S996" s="1132"/>
      <c r="T996" s="252"/>
      <c r="U996" s="252"/>
      <c r="V996" s="252"/>
      <c r="W996" s="252"/>
      <c r="X996" s="252"/>
      <c r="Y996" s="252"/>
      <c r="Z996" s="252"/>
    </row>
    <row r="997" ht="15.75" customHeight="1">
      <c r="A997" s="252"/>
      <c r="B997" s="252"/>
      <c r="C997" s="252"/>
      <c r="D997" s="252"/>
      <c r="E997" s="259"/>
      <c r="F997" s="252"/>
      <c r="G997" s="252"/>
      <c r="H997" s="252"/>
      <c r="I997" s="252"/>
      <c r="J997" s="316"/>
      <c r="K997" s="316"/>
      <c r="L997" s="1317"/>
      <c r="M997" s="1132"/>
      <c r="N997" s="1132"/>
      <c r="O997" s="1132"/>
      <c r="P997" s="1132"/>
      <c r="Q997" s="1132"/>
      <c r="R997" s="1132"/>
      <c r="S997" s="1132"/>
      <c r="T997" s="252"/>
      <c r="U997" s="252"/>
      <c r="V997" s="252"/>
      <c r="W997" s="252"/>
      <c r="X997" s="252"/>
      <c r="Y997" s="252"/>
      <c r="Z997" s="252"/>
    </row>
    <row r="998" ht="15.75" customHeight="1">
      <c r="A998" s="252"/>
      <c r="B998" s="252"/>
      <c r="C998" s="252"/>
      <c r="D998" s="252"/>
      <c r="E998" s="259"/>
      <c r="F998" s="252"/>
      <c r="G998" s="252"/>
      <c r="H998" s="252"/>
      <c r="I998" s="252"/>
      <c r="J998" s="316"/>
      <c r="K998" s="316"/>
      <c r="L998" s="1317"/>
      <c r="M998" s="1132"/>
      <c r="N998" s="1132"/>
      <c r="O998" s="1132"/>
      <c r="P998" s="1132"/>
      <c r="Q998" s="1132"/>
      <c r="R998" s="1132"/>
      <c r="S998" s="1132"/>
      <c r="T998" s="252"/>
      <c r="U998" s="252"/>
      <c r="V998" s="252"/>
      <c r="W998" s="252"/>
      <c r="X998" s="252"/>
      <c r="Y998" s="252"/>
      <c r="Z998" s="252"/>
    </row>
    <row r="999" ht="15.75" customHeight="1">
      <c r="A999" s="252"/>
      <c r="B999" s="252"/>
      <c r="C999" s="252"/>
      <c r="D999" s="252"/>
      <c r="E999" s="259"/>
      <c r="F999" s="252"/>
      <c r="G999" s="252"/>
      <c r="H999" s="252"/>
      <c r="I999" s="252"/>
      <c r="J999" s="316"/>
      <c r="K999" s="316"/>
      <c r="L999" s="1317"/>
      <c r="M999" s="1132"/>
      <c r="N999" s="1132"/>
      <c r="O999" s="1132"/>
      <c r="P999" s="1132"/>
      <c r="Q999" s="1132"/>
      <c r="R999" s="1132"/>
      <c r="S999" s="1132"/>
      <c r="T999" s="252"/>
      <c r="U999" s="252"/>
      <c r="V999" s="252"/>
      <c r="W999" s="252"/>
      <c r="X999" s="252"/>
      <c r="Y999" s="252"/>
      <c r="Z999" s="252"/>
    </row>
    <row r="1000" ht="15.75" customHeight="1">
      <c r="A1000" s="252"/>
      <c r="B1000" s="252"/>
      <c r="C1000" s="252"/>
      <c r="D1000" s="252"/>
      <c r="E1000" s="259"/>
      <c r="F1000" s="252"/>
      <c r="G1000" s="252"/>
      <c r="H1000" s="252"/>
      <c r="I1000" s="252"/>
      <c r="J1000" s="316"/>
      <c r="K1000" s="316"/>
      <c r="L1000" s="1317"/>
      <c r="M1000" s="1132"/>
      <c r="N1000" s="1132"/>
      <c r="O1000" s="1132"/>
      <c r="P1000" s="1132"/>
      <c r="Q1000" s="1132"/>
      <c r="R1000" s="1132"/>
      <c r="S1000" s="1132"/>
      <c r="T1000" s="252"/>
      <c r="U1000" s="252"/>
      <c r="V1000" s="252"/>
      <c r="W1000" s="252"/>
      <c r="X1000" s="252"/>
      <c r="Y1000" s="252"/>
      <c r="Z1000" s="252"/>
    </row>
  </sheetData>
  <mergeCells count="23">
    <mergeCell ref="A4:I4"/>
    <mergeCell ref="A5:I5"/>
    <mergeCell ref="A6:I6"/>
    <mergeCell ref="A10:C12"/>
    <mergeCell ref="D10:E10"/>
    <mergeCell ref="G10:I10"/>
    <mergeCell ref="D11:E11"/>
    <mergeCell ref="D86:E86"/>
    <mergeCell ref="G86:I86"/>
    <mergeCell ref="B123:D123"/>
    <mergeCell ref="E123:H123"/>
    <mergeCell ref="J123:K123"/>
    <mergeCell ref="B124:D124"/>
    <mergeCell ref="E124:H124"/>
    <mergeCell ref="J124:K124"/>
    <mergeCell ref="A46:J46"/>
    <mergeCell ref="A48:C50"/>
    <mergeCell ref="D48:E48"/>
    <mergeCell ref="G48:I48"/>
    <mergeCell ref="D49:E49"/>
    <mergeCell ref="A84:J84"/>
    <mergeCell ref="A86:C88"/>
    <mergeCell ref="D87:E87"/>
  </mergeCells>
  <printOptions/>
  <pageMargins bottom="0.6692913385826772" footer="0.0" header="0.0" left="1.062992125984252" right="0.11811023622047244" top="0.8661417322834646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27.88"/>
    <col customWidth="1" min="3" max="3" width="17.5"/>
    <col customWidth="1" min="4" max="4" width="1.0"/>
    <col customWidth="1" min="5" max="5" width="9.88"/>
    <col customWidth="1" min="6" max="6" width="13.63"/>
    <col customWidth="1" hidden="1" min="7" max="7" width="13.13"/>
    <col customWidth="1" hidden="1" min="8" max="8" width="15.13"/>
    <col customWidth="1" min="9" max="9" width="12.88"/>
    <col customWidth="1" min="10" max="10" width="13.13"/>
    <col customWidth="1" min="11" max="11" width="12.88"/>
    <col customWidth="1" min="12" max="12" width="11.0"/>
    <col customWidth="1" min="13" max="13" width="12.25"/>
    <col customWidth="1" min="14" max="14" width="8.0"/>
    <col customWidth="1" min="15" max="15" width="12.25"/>
    <col customWidth="1" min="16" max="26" width="8.0"/>
  </cols>
  <sheetData>
    <row r="1" ht="12.75" customHeight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 ht="12.75" customHeight="1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 ht="12.75" customHeight="1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 ht="12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2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2.75" customHeight="1">
      <c r="A9" s="111" t="s">
        <v>1196</v>
      </c>
      <c r="B9" s="2"/>
      <c r="C9" s="2"/>
      <c r="D9" s="2"/>
      <c r="E9" s="2"/>
      <c r="F9" s="2"/>
      <c r="G9" s="9"/>
      <c r="H9" s="9"/>
      <c r="I9" s="9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2.75" customHeight="1">
      <c r="A10" s="11" t="s">
        <v>364</v>
      </c>
      <c r="B10" s="12"/>
      <c r="C10" s="13"/>
      <c r="D10" s="637" t="s">
        <v>7</v>
      </c>
      <c r="E10" s="13"/>
      <c r="F10" s="14" t="s">
        <v>8</v>
      </c>
      <c r="G10" s="15" t="s">
        <v>9</v>
      </c>
      <c r="H10" s="12"/>
      <c r="I10" s="13"/>
      <c r="J10" s="14" t="s">
        <v>10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2.75" customHeight="1">
      <c r="A11" s="18"/>
      <c r="C11" s="19"/>
      <c r="D11" s="76" t="s">
        <v>11</v>
      </c>
      <c r="E11" s="19"/>
      <c r="F11" s="21" t="s">
        <v>12</v>
      </c>
      <c r="G11" s="21" t="s">
        <v>13</v>
      </c>
      <c r="H11" s="22" t="s">
        <v>14</v>
      </c>
      <c r="I11" s="21" t="s">
        <v>15</v>
      </c>
      <c r="J11" s="21" t="s">
        <v>16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2.75" customHeight="1">
      <c r="A12" s="23"/>
      <c r="B12" s="24"/>
      <c r="C12" s="25"/>
      <c r="D12" s="638"/>
      <c r="E12" s="639"/>
      <c r="F12" s="26" t="s">
        <v>17</v>
      </c>
      <c r="G12" s="27" t="s">
        <v>17</v>
      </c>
      <c r="H12" s="27" t="s">
        <v>18</v>
      </c>
      <c r="I12" s="27" t="s">
        <v>18</v>
      </c>
      <c r="J12" s="27" t="s">
        <v>18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2.75" customHeight="1">
      <c r="A13" s="254" t="s">
        <v>20</v>
      </c>
      <c r="B13" s="2"/>
      <c r="C13" s="147"/>
      <c r="D13" s="9"/>
      <c r="E13" s="147"/>
      <c r="F13" s="147"/>
      <c r="G13" s="147"/>
      <c r="H13" s="147"/>
      <c r="I13" s="149"/>
      <c r="J13" s="149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2.75" customHeight="1">
      <c r="A14" s="56"/>
      <c r="B14" s="8" t="s">
        <v>22</v>
      </c>
      <c r="C14" s="147"/>
      <c r="D14" s="9"/>
      <c r="E14" s="147"/>
      <c r="F14" s="147"/>
      <c r="G14" s="147"/>
      <c r="H14" s="147"/>
      <c r="I14" s="149"/>
      <c r="J14" s="149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2.75" customHeight="1">
      <c r="A15" s="33"/>
      <c r="B15" s="6" t="s">
        <v>24</v>
      </c>
      <c r="C15" s="1325"/>
      <c r="D15" s="6"/>
      <c r="E15" s="1303" t="s">
        <v>25</v>
      </c>
      <c r="F15" s="36">
        <v>1.64102519E7</v>
      </c>
      <c r="G15" s="36">
        <v>8839714.86</v>
      </c>
      <c r="H15" s="36">
        <f>I15-G15</f>
        <v>9318438.14</v>
      </c>
      <c r="I15" s="36">
        <v>1.8158153E7</v>
      </c>
      <c r="J15" s="36">
        <v>1.9687836E7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2.75" customHeight="1">
      <c r="A16" s="33"/>
      <c r="B16" s="6" t="s">
        <v>26</v>
      </c>
      <c r="C16" s="75"/>
      <c r="D16" s="6"/>
      <c r="E16" s="1303" t="s">
        <v>25</v>
      </c>
      <c r="F16" s="1023">
        <v>0.0</v>
      </c>
      <c r="G16" s="1023">
        <v>0.0</v>
      </c>
      <c r="H16" s="1023">
        <v>0.0</v>
      </c>
      <c r="I16" s="1023">
        <v>0.0</v>
      </c>
      <c r="J16" s="36">
        <v>41191.0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2.75" customHeight="1">
      <c r="A17" s="33"/>
      <c r="B17" s="6" t="s">
        <v>1197</v>
      </c>
      <c r="C17" s="75"/>
      <c r="D17" s="6"/>
      <c r="E17" s="1303" t="s">
        <v>28</v>
      </c>
      <c r="F17" s="36">
        <v>1152931.3</v>
      </c>
      <c r="G17" s="36">
        <v>515344.6</v>
      </c>
      <c r="H17" s="36">
        <f t="shared" ref="H17:H37" si="1">I17-G17</f>
        <v>721483.4</v>
      </c>
      <c r="I17" s="36">
        <v>1236828.0</v>
      </c>
      <c r="J17" s="36">
        <v>1660380.0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2.75" customHeight="1">
      <c r="A18" s="41"/>
      <c r="B18" s="29" t="s">
        <v>583</v>
      </c>
      <c r="C18" s="75"/>
      <c r="D18" s="6"/>
      <c r="E18" s="1303" t="s">
        <v>30</v>
      </c>
      <c r="F18" s="36">
        <v>1232272.74</v>
      </c>
      <c r="G18" s="36">
        <v>618000.0</v>
      </c>
      <c r="H18" s="36">
        <f t="shared" si="1"/>
        <v>654000</v>
      </c>
      <c r="I18" s="36">
        <v>1272000.0</v>
      </c>
      <c r="J18" s="36">
        <v>1272000.0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2.75" customHeight="1">
      <c r="A19" s="41"/>
      <c r="B19" s="29" t="s">
        <v>489</v>
      </c>
      <c r="C19" s="75"/>
      <c r="D19" s="6"/>
      <c r="E19" s="1303" t="s">
        <v>32</v>
      </c>
      <c r="F19" s="36">
        <v>57000.0</v>
      </c>
      <c r="G19" s="36">
        <v>23750.0</v>
      </c>
      <c r="H19" s="36">
        <f t="shared" si="1"/>
        <v>33250</v>
      </c>
      <c r="I19" s="36">
        <v>57000.0</v>
      </c>
      <c r="J19" s="36">
        <v>57000.0</v>
      </c>
      <c r="K19" s="518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2.75" customHeight="1">
      <c r="A20" s="41"/>
      <c r="B20" s="29" t="s">
        <v>514</v>
      </c>
      <c r="C20" s="75"/>
      <c r="D20" s="6"/>
      <c r="E20" s="1303" t="s">
        <v>34</v>
      </c>
      <c r="F20" s="36">
        <v>0.0</v>
      </c>
      <c r="G20" s="36">
        <v>0.0</v>
      </c>
      <c r="H20" s="36">
        <f t="shared" si="1"/>
        <v>57000</v>
      </c>
      <c r="I20" s="36">
        <v>57000.0</v>
      </c>
      <c r="J20" s="36">
        <v>57000.0</v>
      </c>
      <c r="K20" s="518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2.75" customHeight="1">
      <c r="A21" s="41"/>
      <c r="B21" s="29" t="s">
        <v>367</v>
      </c>
      <c r="C21" s="75"/>
      <c r="D21" s="6"/>
      <c r="E21" s="1313" t="s">
        <v>36</v>
      </c>
      <c r="F21" s="36">
        <v>312000.0</v>
      </c>
      <c r="G21" s="191">
        <v>315000.0</v>
      </c>
      <c r="H21" s="36">
        <f t="shared" si="1"/>
        <v>3000</v>
      </c>
      <c r="I21" s="36">
        <v>318000.0</v>
      </c>
      <c r="J21" s="36">
        <v>318000.0</v>
      </c>
      <c r="K21" s="518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2.75" customHeight="1">
      <c r="A22" s="41"/>
      <c r="B22" s="29" t="s">
        <v>1095</v>
      </c>
      <c r="C22" s="223"/>
      <c r="D22" s="6"/>
      <c r="E22" s="1313" t="s">
        <v>395</v>
      </c>
      <c r="F22" s="36">
        <v>565600.0</v>
      </c>
      <c r="G22" s="191">
        <v>148150.0</v>
      </c>
      <c r="H22" s="36">
        <f t="shared" si="1"/>
        <v>551450</v>
      </c>
      <c r="I22" s="36">
        <v>699600.0</v>
      </c>
      <c r="J22" s="191">
        <v>699600.0</v>
      </c>
      <c r="K22" s="518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2.75" customHeight="1">
      <c r="A23" s="41"/>
      <c r="B23" s="29" t="s">
        <v>1161</v>
      </c>
      <c r="C23" s="223"/>
      <c r="D23" s="6"/>
      <c r="E23" s="1313" t="s">
        <v>1162</v>
      </c>
      <c r="F23" s="36">
        <v>51619.39</v>
      </c>
      <c r="G23" s="191">
        <v>13274.83</v>
      </c>
      <c r="H23" s="36">
        <f t="shared" si="1"/>
        <v>82125.17</v>
      </c>
      <c r="I23" s="36">
        <v>95400.0</v>
      </c>
      <c r="J23" s="191">
        <v>95400.0</v>
      </c>
      <c r="K23" s="518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2.75" customHeight="1">
      <c r="A24" s="114"/>
      <c r="B24" s="29" t="s">
        <v>37</v>
      </c>
      <c r="C24" s="147"/>
      <c r="D24" s="2"/>
      <c r="E24" s="1313" t="s">
        <v>38</v>
      </c>
      <c r="F24" s="77">
        <v>253000.0</v>
      </c>
      <c r="G24" s="78">
        <v>0.0</v>
      </c>
      <c r="H24" s="36">
        <f t="shared" si="1"/>
        <v>265000</v>
      </c>
      <c r="I24" s="77">
        <v>265000.0</v>
      </c>
      <c r="J24" s="208">
        <v>265000.0</v>
      </c>
      <c r="K24" s="51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2.75" customHeight="1">
      <c r="A25" s="114"/>
      <c r="B25" s="29" t="s">
        <v>39</v>
      </c>
      <c r="C25" s="147"/>
      <c r="D25" s="2"/>
      <c r="E25" s="1313" t="s">
        <v>38</v>
      </c>
      <c r="F25" s="77">
        <v>504500.0</v>
      </c>
      <c r="G25" s="78">
        <v>0.0</v>
      </c>
      <c r="H25" s="36">
        <f t="shared" si="1"/>
        <v>0</v>
      </c>
      <c r="I25" s="77">
        <v>0.0</v>
      </c>
      <c r="J25" s="208">
        <v>0.0</v>
      </c>
      <c r="K25" s="51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2.75" customHeight="1">
      <c r="A26" s="41"/>
      <c r="B26" s="29" t="s">
        <v>1198</v>
      </c>
      <c r="C26" s="75"/>
      <c r="D26" s="6"/>
      <c r="E26" s="1313" t="s">
        <v>517</v>
      </c>
      <c r="F26" s="36">
        <v>13400.0</v>
      </c>
      <c r="G26" s="191">
        <v>3750.0</v>
      </c>
      <c r="H26" s="36">
        <f t="shared" si="1"/>
        <v>11250</v>
      </c>
      <c r="I26" s="1355">
        <v>15000.0</v>
      </c>
      <c r="J26" s="191">
        <v>15000.0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2.75" customHeight="1">
      <c r="A27" s="41"/>
      <c r="B27" s="29" t="s">
        <v>573</v>
      </c>
      <c r="C27" s="75"/>
      <c r="D27" s="6"/>
      <c r="E27" s="1313" t="s">
        <v>517</v>
      </c>
      <c r="F27" s="36">
        <v>0.0</v>
      </c>
      <c r="G27" s="191">
        <v>384500.0</v>
      </c>
      <c r="H27" s="36">
        <f t="shared" si="1"/>
        <v>285000</v>
      </c>
      <c r="I27" s="1355">
        <v>669500.0</v>
      </c>
      <c r="J27" s="191">
        <v>0.0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2.75" customHeight="1">
      <c r="A28" s="41"/>
      <c r="B28" s="29" t="s">
        <v>40</v>
      </c>
      <c r="C28" s="75"/>
      <c r="D28" s="6"/>
      <c r="E28" s="1313" t="s">
        <v>41</v>
      </c>
      <c r="F28" s="36">
        <v>40000.0</v>
      </c>
      <c r="G28" s="191">
        <v>5000.0</v>
      </c>
      <c r="H28" s="36">
        <f t="shared" si="1"/>
        <v>15000</v>
      </c>
      <c r="I28" s="36">
        <v>20000.0</v>
      </c>
      <c r="J28" s="191">
        <v>35000.0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2.75" customHeight="1">
      <c r="A29" s="41"/>
      <c r="B29" s="128" t="s">
        <v>44</v>
      </c>
      <c r="C29" s="75"/>
      <c r="D29" s="6"/>
      <c r="E29" s="1313" t="s">
        <v>45</v>
      </c>
      <c r="F29" s="36">
        <v>1460385.0</v>
      </c>
      <c r="G29" s="37">
        <v>1577428.5</v>
      </c>
      <c r="H29" s="36">
        <f t="shared" si="1"/>
        <v>42736.5</v>
      </c>
      <c r="I29" s="36">
        <v>1620165.0</v>
      </c>
      <c r="J29" s="191">
        <v>1785513.0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2.75" customHeight="1">
      <c r="A30" s="41"/>
      <c r="B30" s="29" t="s">
        <v>434</v>
      </c>
      <c r="C30" s="75"/>
      <c r="D30" s="6"/>
      <c r="E30" s="1313" t="s">
        <v>45</v>
      </c>
      <c r="F30" s="36">
        <v>1455207.9</v>
      </c>
      <c r="G30" s="191">
        <v>0.0</v>
      </c>
      <c r="H30" s="36">
        <f t="shared" si="1"/>
        <v>1620165</v>
      </c>
      <c r="I30" s="36">
        <v>1620165.0</v>
      </c>
      <c r="J30" s="191">
        <v>1785513.0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2.75" customHeight="1">
      <c r="A31" s="41"/>
      <c r="B31" s="29" t="s">
        <v>47</v>
      </c>
      <c r="C31" s="75"/>
      <c r="D31" s="6"/>
      <c r="E31" s="1313" t="s">
        <v>48</v>
      </c>
      <c r="F31" s="36">
        <v>255000.0</v>
      </c>
      <c r="G31" s="191">
        <v>0.0</v>
      </c>
      <c r="H31" s="36">
        <f t="shared" si="1"/>
        <v>265000</v>
      </c>
      <c r="I31" s="36">
        <v>265000.0</v>
      </c>
      <c r="J31" s="191">
        <v>265000.0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2.75" customHeight="1">
      <c r="A32" s="41"/>
      <c r="B32" s="29" t="s">
        <v>51</v>
      </c>
      <c r="C32" s="75"/>
      <c r="D32" s="6"/>
      <c r="E32" s="1313" t="s">
        <v>52</v>
      </c>
      <c r="F32" s="36">
        <v>2102257.22</v>
      </c>
      <c r="G32" s="191">
        <v>938570.86</v>
      </c>
      <c r="H32" s="36">
        <f t="shared" si="1"/>
        <v>1388827.14</v>
      </c>
      <c r="I32" s="36">
        <v>2327398.0</v>
      </c>
      <c r="J32" s="191">
        <v>2566729.0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2.75" customHeight="1">
      <c r="A33" s="41"/>
      <c r="B33" s="29" t="s">
        <v>370</v>
      </c>
      <c r="C33" s="75"/>
      <c r="D33" s="6"/>
      <c r="E33" s="1313" t="s">
        <v>54</v>
      </c>
      <c r="F33" s="36">
        <v>62000.0</v>
      </c>
      <c r="G33" s="191">
        <v>26500.0</v>
      </c>
      <c r="H33" s="36">
        <f t="shared" si="1"/>
        <v>37100</v>
      </c>
      <c r="I33" s="36">
        <v>63600.0</v>
      </c>
      <c r="J33" s="36">
        <v>95400.0</v>
      </c>
      <c r="K33" s="11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2.75" customHeight="1">
      <c r="A34" s="41"/>
      <c r="B34" s="29" t="s">
        <v>55</v>
      </c>
      <c r="C34" s="75"/>
      <c r="D34" s="6"/>
      <c r="E34" s="1313" t="s">
        <v>56</v>
      </c>
      <c r="F34" s="36">
        <v>204898.0</v>
      </c>
      <c r="G34" s="191">
        <v>110642.23</v>
      </c>
      <c r="H34" s="36">
        <f t="shared" si="1"/>
        <v>159481.77</v>
      </c>
      <c r="I34" s="36">
        <v>270124.0</v>
      </c>
      <c r="J34" s="36">
        <v>357193.0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2.75" customHeight="1">
      <c r="A35" s="41"/>
      <c r="B35" s="29" t="s">
        <v>338</v>
      </c>
      <c r="C35" s="75"/>
      <c r="D35" s="6"/>
      <c r="E35" s="1313" t="s">
        <v>58</v>
      </c>
      <c r="F35" s="36">
        <v>61900.0</v>
      </c>
      <c r="G35" s="36">
        <v>25900.0</v>
      </c>
      <c r="H35" s="36">
        <f t="shared" si="1"/>
        <v>37700</v>
      </c>
      <c r="I35" s="36">
        <v>63600.0</v>
      </c>
      <c r="J35" s="36">
        <v>63600.0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2.75" customHeight="1">
      <c r="A36" s="41"/>
      <c r="B36" s="29" t="s">
        <v>49</v>
      </c>
      <c r="C36" s="75"/>
      <c r="D36" s="6"/>
      <c r="E36" s="6" t="s">
        <v>50</v>
      </c>
      <c r="F36" s="36">
        <v>0.0</v>
      </c>
      <c r="G36" s="191">
        <v>0.0</v>
      </c>
      <c r="H36" s="36">
        <f t="shared" si="1"/>
        <v>159000</v>
      </c>
      <c r="I36" s="36">
        <v>159000.0</v>
      </c>
      <c r="J36" s="36">
        <v>0.0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2.75" customHeight="1">
      <c r="A37" s="41"/>
      <c r="B37" s="29" t="s">
        <v>59</v>
      </c>
      <c r="C37" s="75"/>
      <c r="D37" s="6"/>
      <c r="E37" s="1313" t="s">
        <v>60</v>
      </c>
      <c r="F37" s="36">
        <v>1207200.0</v>
      </c>
      <c r="G37" s="36">
        <v>0.0</v>
      </c>
      <c r="H37" s="36">
        <f t="shared" si="1"/>
        <v>0</v>
      </c>
      <c r="I37" s="36">
        <v>0.0</v>
      </c>
      <c r="J37" s="36">
        <v>0.0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0" customHeight="1">
      <c r="A38" s="963"/>
      <c r="B38" s="964" t="s">
        <v>61</v>
      </c>
      <c r="C38" s="1078"/>
      <c r="D38" s="850"/>
      <c r="E38" s="1078"/>
      <c r="F38" s="956">
        <f t="shared" ref="F38:J38" si="2">SUM(F15:F37)</f>
        <v>27401423.45</v>
      </c>
      <c r="G38" s="956">
        <f t="shared" si="2"/>
        <v>13545525.88</v>
      </c>
      <c r="H38" s="956">
        <f t="shared" si="2"/>
        <v>15707007.12</v>
      </c>
      <c r="I38" s="956">
        <f t="shared" si="2"/>
        <v>29252533</v>
      </c>
      <c r="J38" s="956">
        <f t="shared" si="2"/>
        <v>31122355</v>
      </c>
      <c r="K38" s="1356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ht="12.75" customHeight="1">
      <c r="A39" s="1357"/>
      <c r="B39" s="405" t="s">
        <v>62</v>
      </c>
      <c r="C39" s="75"/>
      <c r="D39" s="29"/>
      <c r="E39" s="75"/>
      <c r="F39" s="36"/>
      <c r="G39" s="36"/>
      <c r="H39" s="36"/>
      <c r="I39" s="36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2.75" customHeight="1">
      <c r="A40" s="1357"/>
      <c r="B40" s="29" t="s">
        <v>209</v>
      </c>
      <c r="C40" s="6"/>
      <c r="D40" s="41"/>
      <c r="E40" s="1303" t="s">
        <v>65</v>
      </c>
      <c r="F40" s="36">
        <v>373022.88</v>
      </c>
      <c r="G40" s="36">
        <v>60922.0</v>
      </c>
      <c r="H40" s="36">
        <f t="shared" ref="H40:H45" si="3">I40-G40</f>
        <v>219078</v>
      </c>
      <c r="I40" s="36">
        <v>280000.0</v>
      </c>
      <c r="J40" s="36">
        <v>350000.0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2.75" customHeight="1">
      <c r="A41" s="1357"/>
      <c r="B41" s="29" t="s">
        <v>68</v>
      </c>
      <c r="C41" s="6"/>
      <c r="D41" s="41"/>
      <c r="E41" s="1303" t="s">
        <v>69</v>
      </c>
      <c r="F41" s="36">
        <v>105445.0</v>
      </c>
      <c r="G41" s="36">
        <v>17750.0</v>
      </c>
      <c r="H41" s="36">
        <f t="shared" si="3"/>
        <v>112250</v>
      </c>
      <c r="I41" s="36">
        <v>130000.0</v>
      </c>
      <c r="J41" s="36">
        <v>100000.0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2.75" customHeight="1">
      <c r="A42" s="114"/>
      <c r="B42" s="9" t="s">
        <v>397</v>
      </c>
      <c r="C42" s="2"/>
      <c r="D42" s="114"/>
      <c r="E42" s="1095" t="s">
        <v>398</v>
      </c>
      <c r="F42" s="77">
        <v>674380.86</v>
      </c>
      <c r="G42" s="36">
        <v>330596.06</v>
      </c>
      <c r="H42" s="36">
        <f t="shared" si="3"/>
        <v>449403.94</v>
      </c>
      <c r="I42" s="77">
        <v>780000.0</v>
      </c>
      <c r="J42" s="77">
        <v>780000.0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2.75" customHeight="1">
      <c r="A43" s="114"/>
      <c r="B43" s="9" t="s">
        <v>372</v>
      </c>
      <c r="C43" s="2"/>
      <c r="D43" s="114"/>
      <c r="E43" s="1304" t="s">
        <v>148</v>
      </c>
      <c r="F43" s="77">
        <v>2225108.47</v>
      </c>
      <c r="G43" s="77">
        <v>2598857.98</v>
      </c>
      <c r="H43" s="36">
        <f t="shared" si="3"/>
        <v>401142.02</v>
      </c>
      <c r="I43" s="77">
        <v>3000000.0</v>
      </c>
      <c r="J43" s="77">
        <v>3300000.0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2.75" customHeight="1">
      <c r="A44" s="114"/>
      <c r="B44" s="9" t="s">
        <v>73</v>
      </c>
      <c r="C44" s="2"/>
      <c r="D44" s="114"/>
      <c r="E44" s="1303" t="s">
        <v>74</v>
      </c>
      <c r="F44" s="77">
        <v>256143.23</v>
      </c>
      <c r="G44" s="77">
        <v>68945.36</v>
      </c>
      <c r="H44" s="36">
        <f t="shared" si="3"/>
        <v>211054.64</v>
      </c>
      <c r="I44" s="77">
        <v>280000.0</v>
      </c>
      <c r="J44" s="77">
        <v>280000.0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2.75" customHeight="1">
      <c r="A45" s="158"/>
      <c r="B45" s="521" t="s">
        <v>75</v>
      </c>
      <c r="C45" s="256"/>
      <c r="D45" s="158"/>
      <c r="E45" s="1311" t="s">
        <v>76</v>
      </c>
      <c r="F45" s="91">
        <v>138650.5</v>
      </c>
      <c r="G45" s="91">
        <v>144484.0</v>
      </c>
      <c r="H45" s="65">
        <f t="shared" si="3"/>
        <v>70516</v>
      </c>
      <c r="I45" s="91">
        <v>215000.0</v>
      </c>
      <c r="J45" s="91">
        <v>195000.0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4.5" customHeight="1">
      <c r="A46" s="2"/>
      <c r="B46" s="9"/>
      <c r="C46" s="2"/>
      <c r="D46" s="2"/>
      <c r="E46" s="9"/>
      <c r="F46" s="59"/>
      <c r="G46" s="59"/>
      <c r="H46" s="1358"/>
      <c r="I46" s="1358"/>
      <c r="J46" s="1358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8.0" customHeight="1">
      <c r="A47" s="111" t="s">
        <v>1199</v>
      </c>
      <c r="B47" s="2"/>
      <c r="C47" s="2"/>
      <c r="D47" s="2"/>
      <c r="E47" s="2"/>
      <c r="F47" s="2"/>
      <c r="G47" s="9"/>
      <c r="H47" s="9"/>
      <c r="I47" s="9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0.5" customHeight="1">
      <c r="A48" s="9"/>
      <c r="B48" s="2"/>
      <c r="C48" s="2"/>
      <c r="D48" s="2"/>
      <c r="E48" s="2"/>
      <c r="F48" s="2"/>
      <c r="G48" s="9"/>
      <c r="H48" s="9"/>
      <c r="I48" s="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2.75" customHeight="1">
      <c r="A49" s="305" t="s">
        <v>1200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2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2.75" customHeight="1">
      <c r="A51" s="11" t="s">
        <v>364</v>
      </c>
      <c r="B51" s="12"/>
      <c r="C51" s="13"/>
      <c r="D51" s="637" t="s">
        <v>7</v>
      </c>
      <c r="E51" s="13"/>
      <c r="F51" s="14" t="s">
        <v>8</v>
      </c>
      <c r="G51" s="15" t="s">
        <v>9</v>
      </c>
      <c r="H51" s="12"/>
      <c r="I51" s="13"/>
      <c r="J51" s="14" t="s">
        <v>10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2.75" customHeight="1">
      <c r="A52" s="18"/>
      <c r="C52" s="19"/>
      <c r="D52" s="76" t="s">
        <v>11</v>
      </c>
      <c r="E52" s="19"/>
      <c r="F52" s="21" t="s">
        <v>12</v>
      </c>
      <c r="G52" s="21" t="s">
        <v>13</v>
      </c>
      <c r="H52" s="22" t="s">
        <v>14</v>
      </c>
      <c r="I52" s="21" t="s">
        <v>15</v>
      </c>
      <c r="J52" s="21" t="s">
        <v>16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2.75" customHeight="1">
      <c r="A53" s="23"/>
      <c r="B53" s="24"/>
      <c r="C53" s="25"/>
      <c r="D53" s="638"/>
      <c r="E53" s="639"/>
      <c r="F53" s="26" t="s">
        <v>17</v>
      </c>
      <c r="G53" s="27" t="s">
        <v>17</v>
      </c>
      <c r="H53" s="27" t="s">
        <v>18</v>
      </c>
      <c r="I53" s="27" t="s">
        <v>18</v>
      </c>
      <c r="J53" s="27" t="s">
        <v>18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7.25" customHeight="1">
      <c r="A54" s="114"/>
      <c r="B54" s="9" t="s">
        <v>151</v>
      </c>
      <c r="C54" s="2"/>
      <c r="D54" s="114"/>
      <c r="E54" s="1303" t="s">
        <v>152</v>
      </c>
      <c r="F54" s="77">
        <v>437242.26</v>
      </c>
      <c r="G54" s="77">
        <v>237388.37</v>
      </c>
      <c r="H54" s="36">
        <f t="shared" ref="H54:H69" si="4">I54-G54</f>
        <v>292611.63</v>
      </c>
      <c r="I54" s="77">
        <v>530000.0</v>
      </c>
      <c r="J54" s="77">
        <v>530000.0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2.75" customHeight="1">
      <c r="A55" s="114"/>
      <c r="B55" s="9" t="s">
        <v>403</v>
      </c>
      <c r="C55" s="2"/>
      <c r="D55" s="114"/>
      <c r="E55" s="1303" t="s">
        <v>80</v>
      </c>
      <c r="F55" s="113">
        <v>545.0</v>
      </c>
      <c r="G55" s="113">
        <v>120.0</v>
      </c>
      <c r="H55" s="36">
        <f t="shared" si="4"/>
        <v>880</v>
      </c>
      <c r="I55" s="113">
        <v>1000.0</v>
      </c>
      <c r="J55" s="113">
        <v>1000.0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2.75" customHeight="1">
      <c r="A56" s="114"/>
      <c r="B56" s="29" t="s">
        <v>1201</v>
      </c>
      <c r="C56" s="6"/>
      <c r="D56" s="41"/>
      <c r="E56" s="1304" t="s">
        <v>82</v>
      </c>
      <c r="F56" s="36">
        <v>100800.0</v>
      </c>
      <c r="G56" s="36">
        <v>44900.0</v>
      </c>
      <c r="H56" s="36">
        <f t="shared" si="4"/>
        <v>55900</v>
      </c>
      <c r="I56" s="36">
        <v>100800.0</v>
      </c>
      <c r="J56" s="36">
        <v>100800.0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2.75" customHeight="1">
      <c r="A57" s="114"/>
      <c r="B57" s="9" t="s">
        <v>347</v>
      </c>
      <c r="C57" s="2"/>
      <c r="D57" s="114"/>
      <c r="E57" s="1303" t="s">
        <v>86</v>
      </c>
      <c r="F57" s="77">
        <v>65988.0</v>
      </c>
      <c r="G57" s="77">
        <v>32994.0</v>
      </c>
      <c r="H57" s="36">
        <f t="shared" si="4"/>
        <v>37006</v>
      </c>
      <c r="I57" s="77">
        <v>70000.0</v>
      </c>
      <c r="J57" s="77">
        <v>70000.0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2.75" customHeight="1">
      <c r="A58" s="76"/>
      <c r="B58" s="9" t="s">
        <v>149</v>
      </c>
      <c r="C58" s="1162"/>
      <c r="D58" s="114"/>
      <c r="E58" s="1303" t="s">
        <v>150</v>
      </c>
      <c r="F58" s="77">
        <v>476580.24</v>
      </c>
      <c r="G58" s="77">
        <v>501652.32</v>
      </c>
      <c r="H58" s="36">
        <f t="shared" si="4"/>
        <v>20347.68</v>
      </c>
      <c r="I58" s="77">
        <v>522000.0</v>
      </c>
      <c r="J58" s="77">
        <v>0.0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2.75" customHeight="1">
      <c r="A59" s="76"/>
      <c r="B59" s="9" t="s">
        <v>622</v>
      </c>
      <c r="C59" s="1162"/>
      <c r="D59" s="114"/>
      <c r="E59" s="1303" t="s">
        <v>353</v>
      </c>
      <c r="F59" s="77">
        <v>129075.0</v>
      </c>
      <c r="G59" s="77">
        <v>0.0</v>
      </c>
      <c r="H59" s="36">
        <f t="shared" si="4"/>
        <v>200000</v>
      </c>
      <c r="I59" s="77">
        <v>200000.0</v>
      </c>
      <c r="J59" s="77">
        <v>100000.0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2.75" customHeight="1">
      <c r="A60" s="76"/>
      <c r="B60" s="9" t="s">
        <v>98</v>
      </c>
      <c r="C60" s="1162"/>
      <c r="D60" s="114"/>
      <c r="E60" s="1303" t="s">
        <v>99</v>
      </c>
      <c r="F60" s="77">
        <v>13890.0</v>
      </c>
      <c r="G60" s="77">
        <v>0.0</v>
      </c>
      <c r="H60" s="36">
        <f t="shared" si="4"/>
        <v>100000</v>
      </c>
      <c r="I60" s="77">
        <v>100000.0</v>
      </c>
      <c r="J60" s="77">
        <v>150000.0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2.75" customHeight="1">
      <c r="A61" s="114"/>
      <c r="B61" s="9" t="s">
        <v>100</v>
      </c>
      <c r="C61" s="2"/>
      <c r="D61" s="114"/>
      <c r="E61" s="1303" t="s">
        <v>101</v>
      </c>
      <c r="F61" s="77">
        <v>83750.66</v>
      </c>
      <c r="G61" s="77">
        <v>32610.0</v>
      </c>
      <c r="H61" s="36">
        <f t="shared" si="4"/>
        <v>67390</v>
      </c>
      <c r="I61" s="77">
        <v>100000.0</v>
      </c>
      <c r="J61" s="77">
        <v>100000.0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2.75" customHeight="1">
      <c r="A62" s="114"/>
      <c r="B62" s="9" t="s">
        <v>106</v>
      </c>
      <c r="C62" s="2"/>
      <c r="D62" s="114"/>
      <c r="E62" s="1303" t="s">
        <v>107</v>
      </c>
      <c r="F62" s="77">
        <v>60000.0</v>
      </c>
      <c r="G62" s="77">
        <v>16229.58</v>
      </c>
      <c r="H62" s="36">
        <f t="shared" si="4"/>
        <v>70270.42</v>
      </c>
      <c r="I62" s="77">
        <v>86500.0</v>
      </c>
      <c r="J62" s="77">
        <v>60000.0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2.75" customHeight="1">
      <c r="A63" s="114"/>
      <c r="B63" s="9" t="s">
        <v>376</v>
      </c>
      <c r="C63" s="2"/>
      <c r="D63" s="114"/>
      <c r="E63" s="1303" t="s">
        <v>109</v>
      </c>
      <c r="F63" s="77">
        <v>8040.07</v>
      </c>
      <c r="G63" s="77">
        <v>13000.0</v>
      </c>
      <c r="H63" s="36">
        <f t="shared" si="4"/>
        <v>0</v>
      </c>
      <c r="I63" s="77">
        <v>13000.0</v>
      </c>
      <c r="J63" s="77">
        <v>13000.0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2.75" customHeight="1">
      <c r="A64" s="114"/>
      <c r="B64" s="9" t="s">
        <v>348</v>
      </c>
      <c r="C64" s="2"/>
      <c r="D64" s="114"/>
      <c r="E64" s="1304" t="s">
        <v>117</v>
      </c>
      <c r="F64" s="77">
        <v>4480.0</v>
      </c>
      <c r="G64" s="77">
        <v>0.0</v>
      </c>
      <c r="H64" s="36">
        <f t="shared" si="4"/>
        <v>2500</v>
      </c>
      <c r="I64" s="77">
        <v>2500.0</v>
      </c>
      <c r="J64" s="77">
        <v>10000.0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2.75" customHeight="1">
      <c r="A65" s="114"/>
      <c r="B65" s="9" t="s">
        <v>118</v>
      </c>
      <c r="C65" s="2"/>
      <c r="D65" s="114"/>
      <c r="E65" s="1304" t="s">
        <v>119</v>
      </c>
      <c r="F65" s="77">
        <v>6945.0</v>
      </c>
      <c r="G65" s="77">
        <v>1375.0</v>
      </c>
      <c r="H65" s="36">
        <f t="shared" si="4"/>
        <v>6125</v>
      </c>
      <c r="I65" s="77">
        <v>7500.0</v>
      </c>
      <c r="J65" s="77">
        <v>7500.0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2.75" customHeight="1">
      <c r="A66" s="76"/>
      <c r="B66" s="9" t="s">
        <v>180</v>
      </c>
      <c r="C66" s="2"/>
      <c r="D66" s="114"/>
      <c r="E66" s="1303" t="s">
        <v>94</v>
      </c>
      <c r="F66" s="77">
        <v>0.0</v>
      </c>
      <c r="G66" s="77">
        <v>0.0</v>
      </c>
      <c r="H66" s="36">
        <f t="shared" si="4"/>
        <v>15000</v>
      </c>
      <c r="I66" s="77">
        <v>15000.0</v>
      </c>
      <c r="J66" s="77">
        <v>0.0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2.75" customHeight="1">
      <c r="A67" s="76"/>
      <c r="B67" s="9" t="s">
        <v>1202</v>
      </c>
      <c r="C67" s="2"/>
      <c r="D67" s="114"/>
      <c r="E67" s="1303" t="s">
        <v>1203</v>
      </c>
      <c r="F67" s="77">
        <v>450000.0</v>
      </c>
      <c r="G67" s="77">
        <v>222000.0</v>
      </c>
      <c r="H67" s="36">
        <f t="shared" si="4"/>
        <v>28000</v>
      </c>
      <c r="I67" s="77">
        <v>250000.0</v>
      </c>
      <c r="J67" s="77">
        <v>250000.0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2.75" customHeight="1">
      <c r="A68" s="76"/>
      <c r="B68" s="9" t="s">
        <v>112</v>
      </c>
      <c r="C68" s="2"/>
      <c r="D68" s="114"/>
      <c r="E68" s="1303" t="s">
        <v>113</v>
      </c>
      <c r="F68" s="77">
        <v>0.0</v>
      </c>
      <c r="G68" s="77">
        <v>0.0</v>
      </c>
      <c r="H68" s="36">
        <f t="shared" si="4"/>
        <v>0</v>
      </c>
      <c r="I68" s="77">
        <v>0.0</v>
      </c>
      <c r="J68" s="77">
        <v>18000.0</v>
      </c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2.75" customHeight="1">
      <c r="A69" s="114"/>
      <c r="B69" s="9" t="s">
        <v>122</v>
      </c>
      <c r="C69" s="2"/>
      <c r="D69" s="114"/>
      <c r="E69" s="1303" t="s">
        <v>123</v>
      </c>
      <c r="F69" s="77">
        <v>78594.07</v>
      </c>
      <c r="G69" s="77">
        <v>12500.0</v>
      </c>
      <c r="H69" s="36">
        <f t="shared" si="4"/>
        <v>47500</v>
      </c>
      <c r="I69" s="77">
        <v>60000.0</v>
      </c>
      <c r="J69" s="77">
        <v>15000.0</v>
      </c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2.75" customHeight="1">
      <c r="A70" s="114"/>
      <c r="B70" s="520" t="s">
        <v>1204</v>
      </c>
      <c r="C70" s="147"/>
      <c r="D70" s="2"/>
      <c r="E70" s="416"/>
      <c r="F70" s="77"/>
      <c r="G70" s="77"/>
      <c r="H70" s="36"/>
      <c r="I70" s="77"/>
      <c r="J70" s="77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2.75" customHeight="1">
      <c r="A71" s="114"/>
      <c r="B71" s="9" t="s">
        <v>1205</v>
      </c>
      <c r="C71" s="147"/>
      <c r="D71" s="2"/>
      <c r="E71" s="1304" t="s">
        <v>174</v>
      </c>
      <c r="F71" s="77">
        <v>621660.4</v>
      </c>
      <c r="G71" s="77">
        <v>270384.4</v>
      </c>
      <c r="H71" s="36">
        <f t="shared" ref="H71:H72" si="5">I71-G71</f>
        <v>381311.6</v>
      </c>
      <c r="I71" s="77">
        <v>651696.0</v>
      </c>
      <c r="J71" s="77">
        <v>1660740.0</v>
      </c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2.75" customHeight="1">
      <c r="A72" s="114"/>
      <c r="B72" s="9" t="s">
        <v>1206</v>
      </c>
      <c r="C72" s="2"/>
      <c r="D72" s="114"/>
      <c r="E72" s="1303" t="s">
        <v>94</v>
      </c>
      <c r="F72" s="208">
        <v>0.0</v>
      </c>
      <c r="G72" s="208">
        <v>94783.41</v>
      </c>
      <c r="H72" s="36">
        <f t="shared" si="5"/>
        <v>146524.59</v>
      </c>
      <c r="I72" s="208">
        <v>241308.0</v>
      </c>
      <c r="J72" s="208">
        <v>252072.0</v>
      </c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4.25" customHeight="1">
      <c r="A73" s="408"/>
      <c r="B73" s="350" t="s">
        <v>284</v>
      </c>
      <c r="C73" s="936"/>
      <c r="D73" s="409"/>
      <c r="E73" s="936"/>
      <c r="F73" s="417">
        <f t="shared" ref="F73:J73" si="6">SUM(F40:F72)</f>
        <v>6310341.64</v>
      </c>
      <c r="G73" s="417">
        <f t="shared" si="6"/>
        <v>4701492.48</v>
      </c>
      <c r="H73" s="417">
        <f t="shared" si="6"/>
        <v>2934811.52</v>
      </c>
      <c r="I73" s="417">
        <f t="shared" si="6"/>
        <v>7636304</v>
      </c>
      <c r="J73" s="417">
        <f t="shared" si="6"/>
        <v>8343112</v>
      </c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4.25" customHeight="1">
      <c r="A74" s="1359" t="s">
        <v>285</v>
      </c>
      <c r="B74" s="1360"/>
      <c r="C74" s="1361"/>
      <c r="D74" s="1360"/>
      <c r="E74" s="1361"/>
      <c r="F74" s="1362">
        <f t="shared" ref="F74:J74" si="7">+F73+F38</f>
        <v>33711765.09</v>
      </c>
      <c r="G74" s="1362">
        <f t="shared" si="7"/>
        <v>18247018.36</v>
      </c>
      <c r="H74" s="1362">
        <f t="shared" si="7"/>
        <v>18641818.64</v>
      </c>
      <c r="I74" s="1362">
        <f t="shared" si="7"/>
        <v>36888837</v>
      </c>
      <c r="J74" s="1362">
        <f t="shared" si="7"/>
        <v>39465467</v>
      </c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2.75" customHeight="1">
      <c r="A75" s="56"/>
      <c r="B75" s="1363" t="s">
        <v>286</v>
      </c>
      <c r="C75" s="147"/>
      <c r="D75" s="2"/>
      <c r="E75" s="147"/>
      <c r="F75" s="149"/>
      <c r="G75" s="149"/>
      <c r="H75" s="149"/>
      <c r="I75" s="149"/>
      <c r="J75" s="149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2.75" customHeight="1">
      <c r="A76" s="56"/>
      <c r="B76" s="9" t="s">
        <v>313</v>
      </c>
      <c r="C76" s="147"/>
      <c r="D76" s="2"/>
      <c r="E76" s="147" t="s">
        <v>290</v>
      </c>
      <c r="F76" s="77">
        <v>201424.0</v>
      </c>
      <c r="G76" s="77">
        <v>0.0</v>
      </c>
      <c r="H76" s="77">
        <f t="shared" ref="H76:H80" si="8">I76-G76</f>
        <v>0</v>
      </c>
      <c r="I76" s="77">
        <v>0.0</v>
      </c>
      <c r="J76" s="77">
        <v>350000.0</v>
      </c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2.75" customHeight="1">
      <c r="A77" s="56"/>
      <c r="B77" s="2" t="s">
        <v>629</v>
      </c>
      <c r="C77" s="228"/>
      <c r="D77" s="2"/>
      <c r="E77" s="1095" t="s">
        <v>630</v>
      </c>
      <c r="F77" s="77">
        <v>60000.0</v>
      </c>
      <c r="G77" s="77">
        <v>1625000.0</v>
      </c>
      <c r="H77" s="77">
        <f t="shared" si="8"/>
        <v>0</v>
      </c>
      <c r="I77" s="77">
        <v>1625000.0</v>
      </c>
      <c r="J77" s="77">
        <f>650000+140000</f>
        <v>790000</v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2.75" customHeight="1">
      <c r="A78" s="56"/>
      <c r="B78" s="2" t="s">
        <v>381</v>
      </c>
      <c r="C78" s="228"/>
      <c r="D78" s="2"/>
      <c r="E78" s="1095" t="s">
        <v>292</v>
      </c>
      <c r="F78" s="77">
        <v>40500.0</v>
      </c>
      <c r="G78" s="77">
        <v>82000.0</v>
      </c>
      <c r="H78" s="77">
        <f t="shared" si="8"/>
        <v>0</v>
      </c>
      <c r="I78" s="208">
        <v>82000.0</v>
      </c>
      <c r="J78" s="208">
        <f>50000+60000</f>
        <v>110000</v>
      </c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2.75" customHeight="1">
      <c r="A79" s="56"/>
      <c r="B79" s="2" t="s">
        <v>625</v>
      </c>
      <c r="C79" s="228"/>
      <c r="D79" s="2"/>
      <c r="E79" s="1095" t="s">
        <v>384</v>
      </c>
      <c r="F79" s="77">
        <v>0.0</v>
      </c>
      <c r="G79" s="77">
        <v>0.0</v>
      </c>
      <c r="H79" s="77">
        <f t="shared" si="8"/>
        <v>0</v>
      </c>
      <c r="I79" s="208">
        <v>0.0</v>
      </c>
      <c r="J79" s="208">
        <v>150000.0</v>
      </c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2.75" customHeight="1">
      <c r="A80" s="56"/>
      <c r="B80" s="2" t="s">
        <v>295</v>
      </c>
      <c r="C80" s="228"/>
      <c r="D80" s="2"/>
      <c r="E80" s="1095" t="s">
        <v>296</v>
      </c>
      <c r="F80" s="77">
        <v>1980000.0</v>
      </c>
      <c r="G80" s="77">
        <v>0.0</v>
      </c>
      <c r="H80" s="77">
        <f t="shared" si="8"/>
        <v>0</v>
      </c>
      <c r="I80" s="208">
        <v>0.0</v>
      </c>
      <c r="J80" s="208">
        <v>0.0</v>
      </c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3.5" customHeight="1">
      <c r="A81" s="1265"/>
      <c r="B81" s="526" t="s">
        <v>634</v>
      </c>
      <c r="C81" s="1364"/>
      <c r="D81" s="526"/>
      <c r="E81" s="1365"/>
      <c r="F81" s="369">
        <f t="shared" ref="F81:J81" si="9">SUM(F76:F80)</f>
        <v>2281924</v>
      </c>
      <c r="G81" s="369">
        <f t="shared" si="9"/>
        <v>1707000</v>
      </c>
      <c r="H81" s="369">
        <f t="shared" si="9"/>
        <v>0</v>
      </c>
      <c r="I81" s="369">
        <f t="shared" si="9"/>
        <v>1707000</v>
      </c>
      <c r="J81" s="369">
        <f t="shared" si="9"/>
        <v>1400000</v>
      </c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9.5" customHeight="1">
      <c r="A82" s="332" t="s">
        <v>318</v>
      </c>
      <c r="B82" s="242"/>
      <c r="C82" s="242"/>
      <c r="D82" s="1163"/>
      <c r="E82" s="1128"/>
      <c r="F82" s="482">
        <f t="shared" ref="F82:J82" si="10">F74+F81</f>
        <v>35993689.09</v>
      </c>
      <c r="G82" s="482">
        <f t="shared" si="10"/>
        <v>19954018.36</v>
      </c>
      <c r="H82" s="482">
        <f t="shared" si="10"/>
        <v>18641818.64</v>
      </c>
      <c r="I82" s="482">
        <f t="shared" si="10"/>
        <v>38595837</v>
      </c>
      <c r="J82" s="482">
        <f t="shared" si="10"/>
        <v>40865467</v>
      </c>
      <c r="K82" s="6"/>
      <c r="L82" s="6"/>
      <c r="M82" s="966"/>
      <c r="N82" s="6"/>
      <c r="O82" s="136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8.0" customHeight="1">
      <c r="A86" s="111" t="s">
        <v>1207</v>
      </c>
      <c r="B86" s="3"/>
      <c r="C86" s="3"/>
      <c r="D86" s="3"/>
      <c r="E86" s="3"/>
      <c r="F86" s="3"/>
      <c r="G86" s="3"/>
      <c r="H86" s="3"/>
      <c r="I86" s="3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2.75" customHeight="1">
      <c r="A87" s="504"/>
      <c r="B87" s="3"/>
      <c r="C87" s="3"/>
      <c r="D87" s="3"/>
      <c r="E87" s="3"/>
      <c r="F87" s="3"/>
      <c r="G87" s="3"/>
      <c r="H87" s="3"/>
      <c r="I87" s="3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2.75" customHeight="1">
      <c r="A88" s="305" t="s">
        <v>1200</v>
      </c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2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2.75" customHeight="1">
      <c r="A90" s="11" t="s">
        <v>364</v>
      </c>
      <c r="B90" s="12"/>
      <c r="C90" s="13"/>
      <c r="D90" s="637" t="s">
        <v>7</v>
      </c>
      <c r="E90" s="13"/>
      <c r="F90" s="14" t="s">
        <v>8</v>
      </c>
      <c r="G90" s="15" t="s">
        <v>9</v>
      </c>
      <c r="H90" s="12"/>
      <c r="I90" s="13"/>
      <c r="J90" s="14" t="s">
        <v>10</v>
      </c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2.75" customHeight="1">
      <c r="A91" s="18"/>
      <c r="C91" s="19"/>
      <c r="D91" s="76" t="s">
        <v>11</v>
      </c>
      <c r="E91" s="19"/>
      <c r="F91" s="21" t="s">
        <v>12</v>
      </c>
      <c r="G91" s="21" t="s">
        <v>13</v>
      </c>
      <c r="H91" s="22" t="s">
        <v>14</v>
      </c>
      <c r="I91" s="21" t="s">
        <v>15</v>
      </c>
      <c r="J91" s="21" t="s">
        <v>16</v>
      </c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2.75" customHeight="1">
      <c r="A92" s="23"/>
      <c r="B92" s="24"/>
      <c r="C92" s="25"/>
      <c r="D92" s="638"/>
      <c r="E92" s="639"/>
      <c r="F92" s="26" t="s">
        <v>17</v>
      </c>
      <c r="G92" s="27" t="s">
        <v>17</v>
      </c>
      <c r="H92" s="27" t="s">
        <v>18</v>
      </c>
      <c r="I92" s="27" t="s">
        <v>18</v>
      </c>
      <c r="J92" s="27" t="s">
        <v>18</v>
      </c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2.75" customHeight="1">
      <c r="A93" s="441"/>
      <c r="B93" s="1308"/>
      <c r="C93" s="1308"/>
      <c r="D93" s="69"/>
      <c r="E93" s="69"/>
      <c r="F93" s="1367"/>
      <c r="G93" s="1367"/>
      <c r="H93" s="1367"/>
      <c r="I93" s="1367"/>
      <c r="J93" s="1368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2.75" customHeight="1">
      <c r="A94" s="251" t="s">
        <v>319</v>
      </c>
      <c r="B94" s="1"/>
      <c r="C94" s="1"/>
      <c r="D94" s="259"/>
      <c r="E94" s="252"/>
      <c r="F94" s="252"/>
      <c r="G94" s="252"/>
      <c r="H94" s="2"/>
      <c r="I94" s="2"/>
      <c r="J94" s="147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2.75" customHeight="1">
      <c r="A95" s="251" t="s">
        <v>320</v>
      </c>
      <c r="B95" s="252"/>
      <c r="C95" s="252"/>
      <c r="D95" s="259"/>
      <c r="E95" s="16"/>
      <c r="F95" s="252"/>
      <c r="G95" s="252"/>
      <c r="H95" s="2"/>
      <c r="I95" s="2"/>
      <c r="J95" s="147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2.75" customHeight="1">
      <c r="A96" s="251"/>
      <c r="B96" s="252"/>
      <c r="C96" s="252"/>
      <c r="D96" s="259"/>
      <c r="E96" s="16"/>
      <c r="F96" s="252"/>
      <c r="G96" s="252"/>
      <c r="H96" s="2"/>
      <c r="I96" s="2"/>
      <c r="J96" s="147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2.75" customHeight="1">
      <c r="A97" s="251"/>
      <c r="B97" s="252"/>
      <c r="C97" s="252"/>
      <c r="D97" s="259"/>
      <c r="E97" s="16"/>
      <c r="F97" s="252"/>
      <c r="G97" s="252"/>
      <c r="H97" s="2"/>
      <c r="I97" s="2"/>
      <c r="J97" s="147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2.75" customHeight="1">
      <c r="A98" s="363"/>
      <c r="B98" s="252"/>
      <c r="C98" s="252"/>
      <c r="D98" s="259"/>
      <c r="E98" s="252"/>
      <c r="F98" s="252"/>
      <c r="G98" s="252"/>
      <c r="H98" s="2"/>
      <c r="I98" s="2"/>
      <c r="J98" s="147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0" customHeight="1">
      <c r="A99" s="114"/>
      <c r="B99" s="1369"/>
      <c r="C99" s="2"/>
      <c r="D99" s="2"/>
      <c r="E99" s="2"/>
      <c r="F99" s="2"/>
      <c r="G99" s="2"/>
      <c r="H99" s="2"/>
      <c r="I99" s="2"/>
      <c r="J99" s="147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ht="12.75" customHeight="1">
      <c r="A100" s="1370" t="s">
        <v>1208</v>
      </c>
      <c r="D100" s="5" t="s">
        <v>323</v>
      </c>
      <c r="H100" s="8" t="s">
        <v>324</v>
      </c>
      <c r="I100" s="5" t="s">
        <v>643</v>
      </c>
      <c r="J100" s="19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2.75" customHeight="1">
      <c r="A101" s="428" t="s">
        <v>1209</v>
      </c>
      <c r="D101" s="3" t="s">
        <v>326</v>
      </c>
      <c r="H101" s="2" t="s">
        <v>327</v>
      </c>
      <c r="I101" s="3" t="s">
        <v>327</v>
      </c>
      <c r="J101" s="19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2.75" customHeight="1">
      <c r="A102" s="158"/>
      <c r="B102" s="256"/>
      <c r="C102" s="256"/>
      <c r="D102" s="256"/>
      <c r="E102" s="256"/>
      <c r="F102" s="256"/>
      <c r="G102" s="256"/>
      <c r="H102" s="256"/>
      <c r="I102" s="256"/>
      <c r="J102" s="258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2.75" customHeight="1">
      <c r="A103" s="2"/>
      <c r="B103" s="1369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2.75" customHeight="1">
      <c r="A104" s="2"/>
      <c r="B104" s="1369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2.75" customHeight="1">
      <c r="A105" s="2"/>
      <c r="B105" s="1369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2.75" customHeight="1">
      <c r="A106" s="2"/>
      <c r="B106" s="1369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2.75" customHeight="1">
      <c r="A107" s="2"/>
      <c r="B107" s="1369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2.75" customHeight="1">
      <c r="A108" s="2"/>
      <c r="B108" s="1369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2.75" customHeight="1">
      <c r="A109" s="2"/>
      <c r="B109" s="1369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2.75" customHeight="1">
      <c r="A110" s="2"/>
      <c r="B110" s="1369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2.75" customHeight="1">
      <c r="A111" s="2"/>
      <c r="B111" s="1369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2.75" customHeight="1">
      <c r="A112" s="2"/>
      <c r="B112" s="1369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3">
    <mergeCell ref="A4:I4"/>
    <mergeCell ref="A5:I5"/>
    <mergeCell ref="A6:I6"/>
    <mergeCell ref="A10:C12"/>
    <mergeCell ref="D10:E10"/>
    <mergeCell ref="G10:I10"/>
    <mergeCell ref="D11:E11"/>
    <mergeCell ref="D90:E90"/>
    <mergeCell ref="G90:I90"/>
    <mergeCell ref="A90:C92"/>
    <mergeCell ref="A100:C100"/>
    <mergeCell ref="D100:G100"/>
    <mergeCell ref="I100:J100"/>
    <mergeCell ref="A101:C101"/>
    <mergeCell ref="D101:G101"/>
    <mergeCell ref="I101:J101"/>
    <mergeCell ref="A49:J49"/>
    <mergeCell ref="A51:C53"/>
    <mergeCell ref="D51:E51"/>
    <mergeCell ref="G51:I51"/>
    <mergeCell ref="D52:E52"/>
    <mergeCell ref="A88:J88"/>
    <mergeCell ref="D91:E91"/>
  </mergeCells>
  <printOptions/>
  <pageMargins bottom="0.6692913385826772" footer="0.0" header="0.0" left="1.062992125984252" right="0.11811023622047244" top="0.8661417322834646"/>
  <pageSetup orientation="landscape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28.63"/>
    <col customWidth="1" min="3" max="3" width="22.0"/>
    <col customWidth="1" min="4" max="4" width="0.75"/>
    <col customWidth="1" min="5" max="5" width="9.75"/>
    <col customWidth="1" min="6" max="6" width="12.5"/>
    <col customWidth="1" hidden="1" min="7" max="7" width="12.5"/>
    <col customWidth="1" hidden="1" min="8" max="8" width="12.88"/>
    <col customWidth="1" min="9" max="9" width="13.38"/>
    <col customWidth="1" min="10" max="10" width="12.75"/>
    <col customWidth="1" min="11" max="26" width="8.0"/>
  </cols>
  <sheetData>
    <row r="1" ht="12.75" customHeight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 ht="12.75" customHeight="1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 ht="12.75" customHeight="1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 ht="12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2.75" customHeight="1">
      <c r="A8" s="111" t="s">
        <v>1210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2.75" customHeight="1">
      <c r="A9" s="11" t="s">
        <v>364</v>
      </c>
      <c r="B9" s="12"/>
      <c r="C9" s="13"/>
      <c r="D9" s="637" t="s">
        <v>329</v>
      </c>
      <c r="E9" s="12"/>
      <c r="F9" s="14" t="s">
        <v>8</v>
      </c>
      <c r="G9" s="15" t="s">
        <v>9</v>
      </c>
      <c r="H9" s="12"/>
      <c r="I9" s="13"/>
      <c r="J9" s="14" t="s">
        <v>10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2.75" customHeight="1">
      <c r="A10" s="18"/>
      <c r="C10" s="19"/>
      <c r="D10" s="76" t="s">
        <v>11</v>
      </c>
      <c r="E10" s="19"/>
      <c r="F10" s="21" t="s">
        <v>12</v>
      </c>
      <c r="G10" s="21" t="s">
        <v>13</v>
      </c>
      <c r="H10" s="22" t="s">
        <v>14</v>
      </c>
      <c r="I10" s="21" t="s">
        <v>15</v>
      </c>
      <c r="J10" s="21" t="s">
        <v>16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2.75" customHeight="1">
      <c r="A11" s="23"/>
      <c r="B11" s="24"/>
      <c r="C11" s="25"/>
      <c r="D11" s="638"/>
      <c r="E11" s="639"/>
      <c r="F11" s="26" t="s">
        <v>17</v>
      </c>
      <c r="G11" s="27" t="s">
        <v>17</v>
      </c>
      <c r="H11" s="27" t="s">
        <v>18</v>
      </c>
      <c r="I11" s="27" t="s">
        <v>18</v>
      </c>
      <c r="J11" s="27" t="s">
        <v>18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2.75" customHeight="1">
      <c r="A12" s="28" t="s">
        <v>20</v>
      </c>
      <c r="B12" s="29"/>
      <c r="C12" s="75"/>
      <c r="D12" s="6"/>
      <c r="E12" s="6"/>
      <c r="F12" s="32"/>
      <c r="G12" s="75"/>
      <c r="H12" s="75"/>
      <c r="I12" s="31"/>
      <c r="J12" s="31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2.75" customHeight="1">
      <c r="A13" s="33"/>
      <c r="B13" s="29" t="s">
        <v>22</v>
      </c>
      <c r="C13" s="75"/>
      <c r="D13" s="6"/>
      <c r="E13" s="29"/>
      <c r="F13" s="31"/>
      <c r="G13" s="75"/>
      <c r="H13" s="75"/>
      <c r="I13" s="31"/>
      <c r="J13" s="31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2.75" customHeight="1">
      <c r="A14" s="33"/>
      <c r="B14" s="6" t="s">
        <v>24</v>
      </c>
      <c r="C14" s="75"/>
      <c r="D14" s="6"/>
      <c r="E14" s="1303" t="s">
        <v>25</v>
      </c>
      <c r="F14" s="36">
        <v>7562873.0</v>
      </c>
      <c r="G14" s="36">
        <v>3964362.28</v>
      </c>
      <c r="H14" s="36">
        <f>I14-G14</f>
        <v>3978769.72</v>
      </c>
      <c r="I14" s="36">
        <v>7943132.0</v>
      </c>
      <c r="J14" s="36">
        <v>8784912.0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2.75" customHeight="1">
      <c r="A15" s="33"/>
      <c r="B15" s="6" t="s">
        <v>26</v>
      </c>
      <c r="C15" s="75"/>
      <c r="D15" s="6"/>
      <c r="E15" s="1303" t="s">
        <v>25</v>
      </c>
      <c r="F15" s="1023">
        <v>0.0</v>
      </c>
      <c r="G15" s="1023">
        <v>0.0</v>
      </c>
      <c r="H15" s="1023">
        <v>0.0</v>
      </c>
      <c r="I15" s="1023">
        <v>0.0</v>
      </c>
      <c r="J15" s="36">
        <v>17486.0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2.75" customHeight="1">
      <c r="A16" s="33"/>
      <c r="B16" s="6" t="s">
        <v>1211</v>
      </c>
      <c r="C16" s="223"/>
      <c r="D16" s="6"/>
      <c r="E16" s="1303" t="s">
        <v>28</v>
      </c>
      <c r="F16" s="36">
        <v>1130920.14</v>
      </c>
      <c r="G16" s="36">
        <v>524708.42</v>
      </c>
      <c r="H16" s="36">
        <f t="shared" ref="H16:H34" si="1">I16-G16</f>
        <v>712119.58</v>
      </c>
      <c r="I16" s="36">
        <v>1236828.0</v>
      </c>
      <c r="J16" s="36">
        <v>1544004.0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2.75" customHeight="1">
      <c r="A17" s="1371"/>
      <c r="B17" s="29" t="s">
        <v>488</v>
      </c>
      <c r="C17" s="75"/>
      <c r="D17" s="29"/>
      <c r="E17" s="1303" t="s">
        <v>30</v>
      </c>
      <c r="F17" s="36">
        <v>740727.29</v>
      </c>
      <c r="G17" s="191">
        <v>360000.0</v>
      </c>
      <c r="H17" s="36">
        <f t="shared" si="1"/>
        <v>384000</v>
      </c>
      <c r="I17" s="191">
        <v>744000.0</v>
      </c>
      <c r="J17" s="191">
        <v>744000.0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2.75" customHeight="1">
      <c r="A18" s="1372"/>
      <c r="B18" s="29" t="s">
        <v>1212</v>
      </c>
      <c r="C18" s="75"/>
      <c r="D18" s="29"/>
      <c r="E18" s="1303" t="s">
        <v>36</v>
      </c>
      <c r="F18" s="36">
        <v>186000.0</v>
      </c>
      <c r="G18" s="191">
        <v>186000.0</v>
      </c>
      <c r="H18" s="36">
        <f t="shared" si="1"/>
        <v>0</v>
      </c>
      <c r="I18" s="191">
        <v>186000.0</v>
      </c>
      <c r="J18" s="191">
        <v>186000.0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2.75" customHeight="1">
      <c r="A19" s="1372"/>
      <c r="B19" s="29" t="s">
        <v>394</v>
      </c>
      <c r="C19" s="223"/>
      <c r="D19" s="29"/>
      <c r="E19" s="1303" t="s">
        <v>395</v>
      </c>
      <c r="F19" s="36">
        <v>360571.0</v>
      </c>
      <c r="G19" s="191">
        <v>97950.0</v>
      </c>
      <c r="H19" s="36">
        <f t="shared" si="1"/>
        <v>311250</v>
      </c>
      <c r="I19" s="191">
        <v>409200.0</v>
      </c>
      <c r="J19" s="191">
        <v>409200.0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2.75" customHeight="1">
      <c r="A20" s="1372"/>
      <c r="B20" s="29" t="s">
        <v>1161</v>
      </c>
      <c r="C20" s="223"/>
      <c r="D20" s="29"/>
      <c r="E20" s="1303" t="s">
        <v>1162</v>
      </c>
      <c r="F20" s="36">
        <v>26747.29</v>
      </c>
      <c r="G20" s="36">
        <v>6668.17</v>
      </c>
      <c r="H20" s="36">
        <f t="shared" si="1"/>
        <v>49131.83</v>
      </c>
      <c r="I20" s="36">
        <v>55800.0</v>
      </c>
      <c r="J20" s="36">
        <v>55800.0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2.75" customHeight="1">
      <c r="A21" s="41"/>
      <c r="B21" s="29" t="s">
        <v>37</v>
      </c>
      <c r="C21" s="75"/>
      <c r="D21" s="29"/>
      <c r="E21" s="1303" t="s">
        <v>38</v>
      </c>
      <c r="F21" s="36">
        <v>155000.0</v>
      </c>
      <c r="G21" s="36">
        <v>0.0</v>
      </c>
      <c r="H21" s="36">
        <f t="shared" si="1"/>
        <v>155000</v>
      </c>
      <c r="I21" s="36">
        <v>155000.0</v>
      </c>
      <c r="J21" s="36">
        <v>155000.0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2.75" customHeight="1">
      <c r="A22" s="41"/>
      <c r="B22" s="29" t="s">
        <v>39</v>
      </c>
      <c r="C22" s="75"/>
      <c r="D22" s="29"/>
      <c r="E22" s="1303" t="s">
        <v>38</v>
      </c>
      <c r="F22" s="36">
        <v>310000.0</v>
      </c>
      <c r="G22" s="36">
        <v>0.0</v>
      </c>
      <c r="H22" s="36">
        <f t="shared" si="1"/>
        <v>0</v>
      </c>
      <c r="I22" s="36">
        <v>0.0</v>
      </c>
      <c r="J22" s="36">
        <v>0.0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2.75" customHeight="1">
      <c r="A23" s="1372"/>
      <c r="B23" s="29" t="s">
        <v>1213</v>
      </c>
      <c r="C23" s="75"/>
      <c r="D23" s="29"/>
      <c r="E23" s="1303" t="s">
        <v>517</v>
      </c>
      <c r="F23" s="36">
        <v>7200.0</v>
      </c>
      <c r="G23" s="36">
        <v>2400.0</v>
      </c>
      <c r="H23" s="36">
        <f t="shared" si="1"/>
        <v>4800</v>
      </c>
      <c r="I23" s="36">
        <v>7200.0</v>
      </c>
      <c r="J23" s="36">
        <v>7200.0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2.75" customHeight="1">
      <c r="A24" s="1372"/>
      <c r="B24" s="29" t="s">
        <v>573</v>
      </c>
      <c r="C24" s="75"/>
      <c r="D24" s="29"/>
      <c r="E24" s="1303" t="s">
        <v>517</v>
      </c>
      <c r="F24" s="36">
        <v>0.0</v>
      </c>
      <c r="G24" s="191">
        <v>342500.0</v>
      </c>
      <c r="H24" s="36">
        <f t="shared" si="1"/>
        <v>62500</v>
      </c>
      <c r="I24" s="191">
        <v>405000.0</v>
      </c>
      <c r="J24" s="191">
        <v>0.0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2.75" customHeight="1">
      <c r="A25" s="41"/>
      <c r="B25" s="29" t="s">
        <v>40</v>
      </c>
      <c r="C25" s="75"/>
      <c r="D25" s="29"/>
      <c r="E25" s="1303" t="s">
        <v>41</v>
      </c>
      <c r="F25" s="36">
        <v>5000.0</v>
      </c>
      <c r="G25" s="191">
        <v>5000.0</v>
      </c>
      <c r="H25" s="36">
        <f t="shared" si="1"/>
        <v>5000</v>
      </c>
      <c r="I25" s="191">
        <v>10000.0</v>
      </c>
      <c r="J25" s="191">
        <v>20000.0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2.75" customHeight="1">
      <c r="A26" s="41"/>
      <c r="B26" s="29" t="s">
        <v>44</v>
      </c>
      <c r="C26" s="75"/>
      <c r="D26" s="29"/>
      <c r="E26" s="1303" t="s">
        <v>45</v>
      </c>
      <c r="F26" s="36">
        <v>706416.0</v>
      </c>
      <c r="G26" s="36">
        <v>764791.0</v>
      </c>
      <c r="H26" s="36">
        <f t="shared" si="1"/>
        <v>2287</v>
      </c>
      <c r="I26" s="36">
        <v>767078.0</v>
      </c>
      <c r="J26" s="36">
        <v>862791.0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2.75" customHeight="1">
      <c r="A27" s="41"/>
      <c r="B27" s="29" t="s">
        <v>434</v>
      </c>
      <c r="C27" s="75"/>
      <c r="D27" s="29"/>
      <c r="E27" s="1303" t="s">
        <v>45</v>
      </c>
      <c r="F27" s="36">
        <v>727170.0</v>
      </c>
      <c r="G27" s="36">
        <v>0.0</v>
      </c>
      <c r="H27" s="36">
        <f t="shared" si="1"/>
        <v>767078</v>
      </c>
      <c r="I27" s="36">
        <v>767078.0</v>
      </c>
      <c r="J27" s="36">
        <v>862791.0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2.75" customHeight="1">
      <c r="A28" s="41"/>
      <c r="B28" s="29" t="s">
        <v>47</v>
      </c>
      <c r="C28" s="75"/>
      <c r="D28" s="29"/>
      <c r="E28" s="1303" t="s">
        <v>48</v>
      </c>
      <c r="F28" s="36">
        <v>155000.0</v>
      </c>
      <c r="G28" s="191">
        <v>0.0</v>
      </c>
      <c r="H28" s="36">
        <f t="shared" si="1"/>
        <v>155000</v>
      </c>
      <c r="I28" s="191">
        <v>155000.0</v>
      </c>
      <c r="J28" s="191">
        <v>155000.0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2.75" customHeight="1">
      <c r="A29" s="41"/>
      <c r="B29" s="29" t="s">
        <v>51</v>
      </c>
      <c r="C29" s="75"/>
      <c r="D29" s="29"/>
      <c r="E29" s="1303" t="s">
        <v>52</v>
      </c>
      <c r="F29" s="36">
        <v>1042728.02</v>
      </c>
      <c r="G29" s="36">
        <v>453143.44</v>
      </c>
      <c r="H29" s="36">
        <f t="shared" si="1"/>
        <v>648451.56</v>
      </c>
      <c r="I29" s="36">
        <v>1101595.0</v>
      </c>
      <c r="J29" s="36">
        <v>1241568.0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2.75" customHeight="1">
      <c r="A30" s="41"/>
      <c r="B30" s="29" t="s">
        <v>53</v>
      </c>
      <c r="C30" s="75"/>
      <c r="D30" s="29"/>
      <c r="E30" s="1303" t="s">
        <v>54</v>
      </c>
      <c r="F30" s="36">
        <v>37100.0</v>
      </c>
      <c r="G30" s="191">
        <v>15500.0</v>
      </c>
      <c r="H30" s="36">
        <f t="shared" si="1"/>
        <v>21700</v>
      </c>
      <c r="I30" s="191">
        <v>37200.0</v>
      </c>
      <c r="J30" s="191">
        <v>55800.0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2.75" customHeight="1">
      <c r="A31" s="41"/>
      <c r="B31" s="29" t="s">
        <v>55</v>
      </c>
      <c r="C31" s="75"/>
      <c r="D31" s="29"/>
      <c r="E31" s="1303" t="s">
        <v>56</v>
      </c>
      <c r="F31" s="36">
        <v>114757.68</v>
      </c>
      <c r="G31" s="36">
        <v>56001.73</v>
      </c>
      <c r="H31" s="36">
        <f t="shared" si="1"/>
        <v>91477.27</v>
      </c>
      <c r="I31" s="36">
        <v>147479.0</v>
      </c>
      <c r="J31" s="36">
        <v>167435.0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2.75" customHeight="1">
      <c r="A32" s="41"/>
      <c r="B32" s="29" t="s">
        <v>371</v>
      </c>
      <c r="C32" s="75"/>
      <c r="D32" s="29"/>
      <c r="E32" s="1303" t="s">
        <v>58</v>
      </c>
      <c r="F32" s="36">
        <v>37100.0</v>
      </c>
      <c r="G32" s="191">
        <v>15500.0</v>
      </c>
      <c r="H32" s="36">
        <f t="shared" si="1"/>
        <v>21700</v>
      </c>
      <c r="I32" s="191">
        <v>37200.0</v>
      </c>
      <c r="J32" s="191">
        <v>37200.0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2.75" customHeight="1">
      <c r="A33" s="41"/>
      <c r="B33" s="29" t="s">
        <v>49</v>
      </c>
      <c r="C33" s="75"/>
      <c r="D33" s="29"/>
      <c r="E33" s="1303" t="s">
        <v>50</v>
      </c>
      <c r="F33" s="36">
        <v>0.0</v>
      </c>
      <c r="G33" s="191">
        <v>0.0</v>
      </c>
      <c r="H33" s="36">
        <f t="shared" si="1"/>
        <v>93000</v>
      </c>
      <c r="I33" s="191">
        <v>93000.0</v>
      </c>
      <c r="J33" s="191">
        <v>0.0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2.75" customHeight="1">
      <c r="A34" s="41"/>
      <c r="B34" s="29" t="s">
        <v>59</v>
      </c>
      <c r="C34" s="75"/>
      <c r="D34" s="29"/>
      <c r="E34" s="1204" t="s">
        <v>60</v>
      </c>
      <c r="F34" s="36">
        <v>744000.0</v>
      </c>
      <c r="G34" s="191">
        <v>0.0</v>
      </c>
      <c r="H34" s="36">
        <f t="shared" si="1"/>
        <v>0</v>
      </c>
      <c r="I34" s="191">
        <v>0.0</v>
      </c>
      <c r="J34" s="191">
        <v>0.0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43"/>
      <c r="B35" s="44" t="s">
        <v>61</v>
      </c>
      <c r="C35" s="287"/>
      <c r="D35" s="45"/>
      <c r="E35" s="287"/>
      <c r="F35" s="47">
        <f t="shared" ref="F35:J35" si="2">SUM(F14:F34)</f>
        <v>14049310.42</v>
      </c>
      <c r="G35" s="47">
        <f t="shared" si="2"/>
        <v>6794525.04</v>
      </c>
      <c r="H35" s="47">
        <f t="shared" si="2"/>
        <v>7463264.96</v>
      </c>
      <c r="I35" s="47">
        <f t="shared" si="2"/>
        <v>14257790</v>
      </c>
      <c r="J35" s="47">
        <f t="shared" si="2"/>
        <v>15306187</v>
      </c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ht="12.75" customHeight="1">
      <c r="A36" s="72"/>
      <c r="B36" s="29" t="s">
        <v>62</v>
      </c>
      <c r="C36" s="75"/>
      <c r="D36" s="66"/>
      <c r="E36" s="66"/>
      <c r="F36" s="31"/>
      <c r="G36" s="31"/>
      <c r="H36" s="31"/>
      <c r="I36" s="31"/>
      <c r="J36" s="31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2.75" customHeight="1">
      <c r="A37" s="41"/>
      <c r="B37" s="29" t="s">
        <v>341</v>
      </c>
      <c r="C37" s="416"/>
      <c r="D37" s="6"/>
      <c r="E37" s="1303" t="s">
        <v>65</v>
      </c>
      <c r="F37" s="36">
        <v>123906.5</v>
      </c>
      <c r="G37" s="36">
        <v>28967.5</v>
      </c>
      <c r="H37" s="36">
        <f t="shared" ref="H37:H46" si="3">I37-G37</f>
        <v>141032.5</v>
      </c>
      <c r="I37" s="36">
        <v>170000.0</v>
      </c>
      <c r="J37" s="36">
        <v>170000.0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2.75" customHeight="1">
      <c r="A38" s="41"/>
      <c r="B38" s="29" t="s">
        <v>68</v>
      </c>
      <c r="C38" s="416"/>
      <c r="D38" s="6"/>
      <c r="E38" s="1303" t="s">
        <v>69</v>
      </c>
      <c r="F38" s="36">
        <v>44420.0</v>
      </c>
      <c r="G38" s="36">
        <v>8600.0</v>
      </c>
      <c r="H38" s="36">
        <f t="shared" si="3"/>
        <v>66400</v>
      </c>
      <c r="I38" s="36">
        <v>75000.0</v>
      </c>
      <c r="J38" s="36">
        <v>75000.0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2.75" customHeight="1">
      <c r="A39" s="41"/>
      <c r="B39" s="29" t="s">
        <v>1128</v>
      </c>
      <c r="C39" s="416"/>
      <c r="D39" s="6"/>
      <c r="E39" s="1095" t="s">
        <v>398</v>
      </c>
      <c r="F39" s="36">
        <v>434473.96</v>
      </c>
      <c r="G39" s="36">
        <v>177957.28</v>
      </c>
      <c r="H39" s="36">
        <f t="shared" si="3"/>
        <v>369042.72</v>
      </c>
      <c r="I39" s="36">
        <v>547000.0</v>
      </c>
      <c r="J39" s="36">
        <v>600000.0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2.75" customHeight="1">
      <c r="A40" s="41"/>
      <c r="B40" s="29" t="s">
        <v>147</v>
      </c>
      <c r="C40" s="416"/>
      <c r="D40" s="6"/>
      <c r="E40" s="1304" t="s">
        <v>148</v>
      </c>
      <c r="F40" s="36">
        <v>1528311.94</v>
      </c>
      <c r="G40" s="36">
        <v>2576342.15</v>
      </c>
      <c r="H40" s="36">
        <f t="shared" si="3"/>
        <v>23657.85</v>
      </c>
      <c r="I40" s="36">
        <v>2600000.0</v>
      </c>
      <c r="J40" s="36">
        <v>3000000.0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2.75" customHeight="1">
      <c r="A41" s="41"/>
      <c r="B41" s="29" t="s">
        <v>73</v>
      </c>
      <c r="C41" s="416"/>
      <c r="D41" s="6"/>
      <c r="E41" s="1303" t="s">
        <v>74</v>
      </c>
      <c r="F41" s="36">
        <v>229390.32</v>
      </c>
      <c r="G41" s="36">
        <v>69512.36</v>
      </c>
      <c r="H41" s="36">
        <f t="shared" si="3"/>
        <v>170487.64</v>
      </c>
      <c r="I41" s="36">
        <v>240000.0</v>
      </c>
      <c r="J41" s="36">
        <v>240000.0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2.75" customHeight="1">
      <c r="A42" s="41"/>
      <c r="B42" s="29" t="s">
        <v>402</v>
      </c>
      <c r="C42" s="416"/>
      <c r="D42" s="6"/>
      <c r="E42" s="1303" t="s">
        <v>76</v>
      </c>
      <c r="F42" s="36">
        <v>193659.0</v>
      </c>
      <c r="G42" s="36">
        <v>185913.75</v>
      </c>
      <c r="H42" s="36">
        <f t="shared" si="3"/>
        <v>20086.25</v>
      </c>
      <c r="I42" s="36">
        <v>206000.0</v>
      </c>
      <c r="J42" s="36">
        <v>100000.0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2.75" customHeight="1">
      <c r="A43" s="41"/>
      <c r="B43" s="29" t="s">
        <v>151</v>
      </c>
      <c r="C43" s="416"/>
      <c r="D43" s="6"/>
      <c r="E43" s="1303" t="s">
        <v>152</v>
      </c>
      <c r="F43" s="36">
        <v>208458.49</v>
      </c>
      <c r="G43" s="36">
        <v>65363.28</v>
      </c>
      <c r="H43" s="36">
        <f t="shared" si="3"/>
        <v>198636.72</v>
      </c>
      <c r="I43" s="36">
        <v>264000.0</v>
      </c>
      <c r="J43" s="36">
        <v>264000.0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2.75" customHeight="1">
      <c r="A44" s="41"/>
      <c r="B44" s="29" t="s">
        <v>403</v>
      </c>
      <c r="C44" s="416"/>
      <c r="D44" s="41"/>
      <c r="E44" s="1303" t="s">
        <v>80</v>
      </c>
      <c r="F44" s="36">
        <v>150.0</v>
      </c>
      <c r="G44" s="36">
        <v>0.0</v>
      </c>
      <c r="H44" s="36">
        <f t="shared" si="3"/>
        <v>600</v>
      </c>
      <c r="I44" s="36">
        <v>600.0</v>
      </c>
      <c r="J44" s="36">
        <v>3000.0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2.75" customHeight="1">
      <c r="A45" s="41"/>
      <c r="B45" s="29" t="s">
        <v>83</v>
      </c>
      <c r="C45" s="416"/>
      <c r="D45" s="41"/>
      <c r="E45" s="1303" t="s">
        <v>82</v>
      </c>
      <c r="F45" s="36">
        <v>107700.0</v>
      </c>
      <c r="G45" s="77">
        <v>45500.0</v>
      </c>
      <c r="H45" s="36">
        <f t="shared" si="3"/>
        <v>63700</v>
      </c>
      <c r="I45" s="77">
        <v>109200.0</v>
      </c>
      <c r="J45" s="77">
        <v>109200.0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2.75" customHeight="1">
      <c r="A46" s="465"/>
      <c r="B46" s="62" t="s">
        <v>347</v>
      </c>
      <c r="C46" s="468"/>
      <c r="D46" s="465"/>
      <c r="E46" s="1311" t="s">
        <v>86</v>
      </c>
      <c r="F46" s="65">
        <v>77988.0</v>
      </c>
      <c r="G46" s="65">
        <v>38994.0</v>
      </c>
      <c r="H46" s="65">
        <f t="shared" si="3"/>
        <v>39006</v>
      </c>
      <c r="I46" s="65">
        <v>78000.0</v>
      </c>
      <c r="J46" s="65">
        <v>78000.0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4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8.0" customHeight="1">
      <c r="A48" s="111" t="s">
        <v>1214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2.75" customHeight="1">
      <c r="A50" s="305" t="s">
        <v>350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2.75" customHeight="1">
      <c r="A51" s="305"/>
      <c r="B51" s="305"/>
      <c r="C51" s="305"/>
      <c r="D51" s="305"/>
      <c r="E51" s="305"/>
      <c r="F51" s="305"/>
      <c r="G51" s="305"/>
      <c r="H51" s="305"/>
      <c r="I51" s="305"/>
      <c r="J51" s="305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2.75" customHeight="1">
      <c r="A52" s="11" t="s">
        <v>364</v>
      </c>
      <c r="B52" s="12"/>
      <c r="C52" s="13"/>
      <c r="D52" s="637" t="s">
        <v>329</v>
      </c>
      <c r="E52" s="12"/>
      <c r="F52" s="14" t="s">
        <v>8</v>
      </c>
      <c r="G52" s="15" t="s">
        <v>9</v>
      </c>
      <c r="H52" s="12"/>
      <c r="I52" s="13"/>
      <c r="J52" s="14" t="s">
        <v>10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2.75" customHeight="1">
      <c r="A53" s="18"/>
      <c r="C53" s="19"/>
      <c r="D53" s="76" t="s">
        <v>11</v>
      </c>
      <c r="E53" s="19"/>
      <c r="F53" s="21" t="s">
        <v>12</v>
      </c>
      <c r="G53" s="21" t="s">
        <v>13</v>
      </c>
      <c r="H53" s="22" t="s">
        <v>14</v>
      </c>
      <c r="I53" s="21" t="s">
        <v>15</v>
      </c>
      <c r="J53" s="21" t="s">
        <v>16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2.75" customHeight="1">
      <c r="A54" s="23"/>
      <c r="B54" s="24"/>
      <c r="C54" s="25"/>
      <c r="D54" s="638"/>
      <c r="E54" s="639"/>
      <c r="F54" s="26" t="s">
        <v>17</v>
      </c>
      <c r="G54" s="27" t="s">
        <v>17</v>
      </c>
      <c r="H54" s="27" t="s">
        <v>18</v>
      </c>
      <c r="I54" s="27" t="s">
        <v>18</v>
      </c>
      <c r="J54" s="27" t="s">
        <v>18</v>
      </c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2.75" customHeight="1">
      <c r="A55" s="95"/>
      <c r="B55" s="68" t="s">
        <v>1215</v>
      </c>
      <c r="C55" s="1373"/>
      <c r="D55" s="95"/>
      <c r="E55" s="1374" t="s">
        <v>150</v>
      </c>
      <c r="F55" s="71">
        <v>476580.24</v>
      </c>
      <c r="G55" s="71">
        <v>501652.32</v>
      </c>
      <c r="H55" s="71">
        <f t="shared" ref="H55:H67" si="4">I55-G55</f>
        <v>20347.68</v>
      </c>
      <c r="I55" s="71">
        <v>522000.0</v>
      </c>
      <c r="J55" s="553">
        <v>0.0</v>
      </c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2.75" customHeight="1">
      <c r="A56" s="41"/>
      <c r="B56" s="416" t="s">
        <v>1216</v>
      </c>
      <c r="C56" s="416"/>
      <c r="D56" s="41"/>
      <c r="E56" s="1303" t="s">
        <v>353</v>
      </c>
      <c r="F56" s="36">
        <v>0.0</v>
      </c>
      <c r="G56" s="77">
        <v>0.0</v>
      </c>
      <c r="H56" s="77">
        <f t="shared" si="4"/>
        <v>60000</v>
      </c>
      <c r="I56" s="77">
        <v>60000.0</v>
      </c>
      <c r="J56" s="77">
        <v>60000.0</v>
      </c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2.75" customHeight="1">
      <c r="A57" s="41"/>
      <c r="B57" s="416" t="s">
        <v>98</v>
      </c>
      <c r="C57" s="416"/>
      <c r="D57" s="41"/>
      <c r="E57" s="1303" t="s">
        <v>99</v>
      </c>
      <c r="F57" s="36">
        <v>23792.46</v>
      </c>
      <c r="G57" s="77">
        <v>2650.0</v>
      </c>
      <c r="H57" s="77">
        <f t="shared" si="4"/>
        <v>117350</v>
      </c>
      <c r="I57" s="77">
        <v>120000.0</v>
      </c>
      <c r="J57" s="77">
        <v>120000.0</v>
      </c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2.75" customHeight="1">
      <c r="A58" s="41"/>
      <c r="B58" s="29" t="s">
        <v>100</v>
      </c>
      <c r="C58" s="6"/>
      <c r="D58" s="33"/>
      <c r="E58" s="1303" t="s">
        <v>101</v>
      </c>
      <c r="F58" s="36">
        <v>128680.0</v>
      </c>
      <c r="G58" s="77">
        <v>43560.0</v>
      </c>
      <c r="H58" s="77">
        <f t="shared" si="4"/>
        <v>76440</v>
      </c>
      <c r="I58" s="77">
        <v>120000.0</v>
      </c>
      <c r="J58" s="77">
        <v>140000.0</v>
      </c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2.75" customHeight="1">
      <c r="A59" s="41"/>
      <c r="B59" s="29" t="s">
        <v>1217</v>
      </c>
      <c r="C59" s="6"/>
      <c r="D59" s="33"/>
      <c r="E59" s="1303" t="s">
        <v>103</v>
      </c>
      <c r="F59" s="36">
        <v>0.0</v>
      </c>
      <c r="G59" s="77">
        <v>0.0</v>
      </c>
      <c r="H59" s="77">
        <f t="shared" si="4"/>
        <v>5000</v>
      </c>
      <c r="I59" s="77">
        <v>5000.0</v>
      </c>
      <c r="J59" s="77">
        <v>6000.0</v>
      </c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2.75" customHeight="1">
      <c r="A60" s="41"/>
      <c r="B60" s="29" t="s">
        <v>348</v>
      </c>
      <c r="C60" s="416"/>
      <c r="D60" s="41"/>
      <c r="E60" s="1304" t="s">
        <v>117</v>
      </c>
      <c r="F60" s="36">
        <v>2240.0</v>
      </c>
      <c r="G60" s="77">
        <v>0.0</v>
      </c>
      <c r="H60" s="77">
        <f t="shared" si="4"/>
        <v>10000</v>
      </c>
      <c r="I60" s="77">
        <v>10000.0</v>
      </c>
      <c r="J60" s="77">
        <v>10000.0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2.75" customHeight="1">
      <c r="A61" s="41"/>
      <c r="B61" s="29" t="s">
        <v>112</v>
      </c>
      <c r="C61" s="416"/>
      <c r="D61" s="41"/>
      <c r="E61" s="1304" t="s">
        <v>113</v>
      </c>
      <c r="F61" s="36">
        <v>0.0</v>
      </c>
      <c r="G61" s="77">
        <v>0.0</v>
      </c>
      <c r="H61" s="77">
        <f t="shared" si="4"/>
        <v>3000</v>
      </c>
      <c r="I61" s="77">
        <v>3000.0</v>
      </c>
      <c r="J61" s="77">
        <v>3000.0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2.75" customHeight="1">
      <c r="A62" s="41"/>
      <c r="B62" s="29" t="s">
        <v>1048</v>
      </c>
      <c r="C62" s="416"/>
      <c r="D62" s="41"/>
      <c r="E62" s="1304" t="s">
        <v>119</v>
      </c>
      <c r="F62" s="36">
        <v>5508.0</v>
      </c>
      <c r="G62" s="77">
        <v>1002.0</v>
      </c>
      <c r="H62" s="77">
        <f t="shared" si="4"/>
        <v>6498</v>
      </c>
      <c r="I62" s="77">
        <v>7500.0</v>
      </c>
      <c r="J62" s="77">
        <v>7500.0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2.75" customHeight="1">
      <c r="A63" s="41"/>
      <c r="B63" s="9" t="s">
        <v>1202</v>
      </c>
      <c r="C63" s="416"/>
      <c r="D63" s="41"/>
      <c r="E63" s="1304" t="s">
        <v>1203</v>
      </c>
      <c r="F63" s="36">
        <v>0.0</v>
      </c>
      <c r="G63" s="77">
        <v>0.0</v>
      </c>
      <c r="H63" s="77">
        <f t="shared" si="4"/>
        <v>250000</v>
      </c>
      <c r="I63" s="77">
        <v>250000.0</v>
      </c>
      <c r="J63" s="77">
        <v>500000.0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2.75" customHeight="1">
      <c r="A64" s="41"/>
      <c r="B64" s="29" t="s">
        <v>270</v>
      </c>
      <c r="C64" s="6"/>
      <c r="D64" s="33"/>
      <c r="E64" s="1303" t="s">
        <v>107</v>
      </c>
      <c r="F64" s="36">
        <v>54498.12</v>
      </c>
      <c r="G64" s="77">
        <v>1570.0</v>
      </c>
      <c r="H64" s="77">
        <f t="shared" si="4"/>
        <v>61430</v>
      </c>
      <c r="I64" s="77">
        <v>63000.0</v>
      </c>
      <c r="J64" s="77">
        <v>70000.0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2.75" customHeight="1">
      <c r="A65" s="41"/>
      <c r="B65" s="29" t="s">
        <v>1218</v>
      </c>
      <c r="C65" s="416"/>
      <c r="D65" s="41"/>
      <c r="E65" s="1303" t="s">
        <v>109</v>
      </c>
      <c r="F65" s="36">
        <v>20405.88</v>
      </c>
      <c r="G65" s="77">
        <v>0.0</v>
      </c>
      <c r="H65" s="77">
        <f t="shared" si="4"/>
        <v>35000</v>
      </c>
      <c r="I65" s="77">
        <v>35000.0</v>
      </c>
      <c r="J65" s="77">
        <v>35000.0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2.75" customHeight="1">
      <c r="A66" s="72"/>
      <c r="B66" s="29" t="s">
        <v>122</v>
      </c>
      <c r="C66" s="6"/>
      <c r="D66" s="33"/>
      <c r="E66" s="1303" t="s">
        <v>123</v>
      </c>
      <c r="F66" s="36">
        <v>18000.0</v>
      </c>
      <c r="G66" s="77">
        <v>4500.0</v>
      </c>
      <c r="H66" s="77">
        <f t="shared" si="4"/>
        <v>17500</v>
      </c>
      <c r="I66" s="77">
        <v>22000.0</v>
      </c>
      <c r="J66" s="77">
        <v>15000.0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2.75" customHeight="1">
      <c r="A67" s="72"/>
      <c r="B67" s="29" t="s">
        <v>1219</v>
      </c>
      <c r="C67" s="6"/>
      <c r="D67" s="33"/>
      <c r="E67" s="1303" t="s">
        <v>123</v>
      </c>
      <c r="F67" s="36">
        <v>0.0</v>
      </c>
      <c r="G67" s="77">
        <v>0.0</v>
      </c>
      <c r="H67" s="77">
        <f t="shared" si="4"/>
        <v>50000</v>
      </c>
      <c r="I67" s="77">
        <v>50000.0</v>
      </c>
      <c r="J67" s="77">
        <v>0.0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2.75" customHeight="1">
      <c r="A68" s="41"/>
      <c r="B68" s="520" t="s">
        <v>1204</v>
      </c>
      <c r="C68" s="1375"/>
      <c r="D68" s="41"/>
      <c r="E68" s="453"/>
      <c r="F68" s="36"/>
      <c r="G68" s="77"/>
      <c r="H68" s="77"/>
      <c r="I68" s="77"/>
      <c r="J68" s="77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2.75" customHeight="1">
      <c r="A69" s="41"/>
      <c r="B69" s="816" t="s">
        <v>1220</v>
      </c>
      <c r="C69" s="416"/>
      <c r="D69" s="41"/>
      <c r="E69" s="1304" t="s">
        <v>174</v>
      </c>
      <c r="F69" s="36">
        <v>1009172.77</v>
      </c>
      <c r="G69" s="77">
        <v>658242.0</v>
      </c>
      <c r="H69" s="77">
        <f t="shared" ref="H69:H70" si="5">I69-G69</f>
        <v>2767763</v>
      </c>
      <c r="I69" s="77">
        <v>3426005.0</v>
      </c>
      <c r="J69" s="77">
        <v>4916256.0</v>
      </c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2.75" customHeight="1">
      <c r="A70" s="41"/>
      <c r="B70" s="816" t="s">
        <v>600</v>
      </c>
      <c r="C70" s="29"/>
      <c r="D70" s="41"/>
      <c r="E70" s="1304" t="s">
        <v>94</v>
      </c>
      <c r="F70" s="541">
        <v>24969.9</v>
      </c>
      <c r="G70" s="77">
        <v>187901.06</v>
      </c>
      <c r="H70" s="77">
        <f t="shared" si="5"/>
        <v>267198.94</v>
      </c>
      <c r="I70" s="208">
        <v>455100.0</v>
      </c>
      <c r="J70" s="208">
        <v>475620.0</v>
      </c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408"/>
      <c r="B71" s="44" t="s">
        <v>284</v>
      </c>
      <c r="C71" s="409"/>
      <c r="D71" s="408"/>
      <c r="E71" s="936"/>
      <c r="F71" s="533">
        <f t="shared" ref="F71:J71" si="6">SUM(F37:F70)</f>
        <v>4712305.58</v>
      </c>
      <c r="G71" s="533">
        <f t="shared" si="6"/>
        <v>4598227.7</v>
      </c>
      <c r="H71" s="533">
        <f t="shared" si="6"/>
        <v>4840177.3</v>
      </c>
      <c r="I71" s="533">
        <f t="shared" si="6"/>
        <v>9438405</v>
      </c>
      <c r="J71" s="533">
        <f t="shared" si="6"/>
        <v>10997576</v>
      </c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7.25" customHeight="1">
      <c r="A72" s="1376" t="s">
        <v>285</v>
      </c>
      <c r="B72" s="1377"/>
      <c r="C72" s="1378"/>
      <c r="D72" s="1379"/>
      <c r="E72" s="1380"/>
      <c r="F72" s="1381">
        <f t="shared" ref="F72:J72" si="7">F35+F71</f>
        <v>18761616</v>
      </c>
      <c r="G72" s="1381">
        <f t="shared" si="7"/>
        <v>11392752.74</v>
      </c>
      <c r="H72" s="1381">
        <f t="shared" si="7"/>
        <v>12303442.26</v>
      </c>
      <c r="I72" s="1381">
        <f t="shared" si="7"/>
        <v>23696195</v>
      </c>
      <c r="J72" s="1381">
        <f t="shared" si="7"/>
        <v>26303763</v>
      </c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2.75" customHeight="1">
      <c r="A73" s="33"/>
      <c r="B73" s="29" t="s">
        <v>356</v>
      </c>
      <c r="C73" s="6"/>
      <c r="D73" s="41"/>
      <c r="E73" s="1382"/>
      <c r="F73" s="31"/>
      <c r="G73" s="31"/>
      <c r="H73" s="31"/>
      <c r="I73" s="36"/>
      <c r="J73" s="36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2.75" customHeight="1">
      <c r="A74" s="33"/>
      <c r="B74" s="1383" t="s">
        <v>313</v>
      </c>
      <c r="C74" s="222"/>
      <c r="D74" s="41"/>
      <c r="E74" s="1095" t="s">
        <v>290</v>
      </c>
      <c r="F74" s="191">
        <v>115953.4</v>
      </c>
      <c r="G74" s="36">
        <v>135000.0</v>
      </c>
      <c r="H74" s="191">
        <f t="shared" ref="H74:H77" si="8">I74-G74</f>
        <v>0</v>
      </c>
      <c r="I74" s="36">
        <v>135000.0</v>
      </c>
      <c r="J74" s="36">
        <v>100000.0</v>
      </c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2.75" customHeight="1">
      <c r="A75" s="33"/>
      <c r="B75" s="6" t="s">
        <v>1221</v>
      </c>
      <c r="C75" s="75"/>
      <c r="D75" s="41"/>
      <c r="E75" s="1095" t="s">
        <v>630</v>
      </c>
      <c r="F75" s="191">
        <v>2000000.0</v>
      </c>
      <c r="G75" s="36">
        <v>668000.0</v>
      </c>
      <c r="H75" s="191">
        <f t="shared" si="8"/>
        <v>0</v>
      </c>
      <c r="I75" s="191">
        <v>668000.0</v>
      </c>
      <c r="J75" s="191">
        <v>360000.0</v>
      </c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2.75" customHeight="1">
      <c r="A76" s="33"/>
      <c r="B76" s="6" t="s">
        <v>505</v>
      </c>
      <c r="C76" s="75"/>
      <c r="D76" s="41"/>
      <c r="E76" s="1095" t="s">
        <v>292</v>
      </c>
      <c r="F76" s="191">
        <v>50000.0</v>
      </c>
      <c r="G76" s="36">
        <v>60000.0</v>
      </c>
      <c r="H76" s="191">
        <f t="shared" si="8"/>
        <v>0</v>
      </c>
      <c r="I76" s="36">
        <v>60000.0</v>
      </c>
      <c r="J76" s="36">
        <v>100000.0</v>
      </c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2.75" customHeight="1">
      <c r="A77" s="33"/>
      <c r="B77" s="29" t="s">
        <v>1222</v>
      </c>
      <c r="C77" s="1384"/>
      <c r="D77" s="41"/>
      <c r="E77" s="1095" t="s">
        <v>300</v>
      </c>
      <c r="F77" s="191">
        <v>0.0</v>
      </c>
      <c r="G77" s="191">
        <v>20000.0</v>
      </c>
      <c r="H77" s="191">
        <f t="shared" si="8"/>
        <v>0</v>
      </c>
      <c r="I77" s="191">
        <v>20000.0</v>
      </c>
      <c r="J77" s="191">
        <v>0.0</v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353"/>
      <c r="B78" s="375" t="s">
        <v>317</v>
      </c>
      <c r="C78" s="534"/>
      <c r="D78" s="940"/>
      <c r="E78" s="534"/>
      <c r="F78" s="1385">
        <f t="shared" ref="F78:J78" si="9">SUM(F74:F77)</f>
        <v>2165953.4</v>
      </c>
      <c r="G78" s="1385">
        <f t="shared" si="9"/>
        <v>883000</v>
      </c>
      <c r="H78" s="1385">
        <f t="shared" si="9"/>
        <v>0</v>
      </c>
      <c r="I78" s="1385">
        <f t="shared" si="9"/>
        <v>883000</v>
      </c>
      <c r="J78" s="1385">
        <f t="shared" si="9"/>
        <v>560000</v>
      </c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9.5" customHeight="1">
      <c r="A79" s="240" t="s">
        <v>318</v>
      </c>
      <c r="B79" s="1386"/>
      <c r="C79" s="1128"/>
      <c r="D79" s="1163"/>
      <c r="E79" s="1128"/>
      <c r="F79" s="427">
        <f t="shared" ref="F79:J79" si="10">F72+F78</f>
        <v>20927569.4</v>
      </c>
      <c r="G79" s="427">
        <f t="shared" si="10"/>
        <v>12275752.74</v>
      </c>
      <c r="H79" s="427">
        <f t="shared" si="10"/>
        <v>12303442.26</v>
      </c>
      <c r="I79" s="427">
        <f t="shared" si="10"/>
        <v>24579195</v>
      </c>
      <c r="J79" s="427">
        <f t="shared" si="10"/>
        <v>26863763</v>
      </c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9.0" customHeight="1">
      <c r="A80" s="2"/>
      <c r="B80" s="3"/>
      <c r="C80" s="2"/>
      <c r="D80" s="428"/>
      <c r="E80" s="428"/>
      <c r="F80" s="428"/>
      <c r="G80" s="428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2.75" customHeight="1">
      <c r="A81" s="338" t="s">
        <v>413</v>
      </c>
      <c r="B81" s="1"/>
      <c r="C81" s="1"/>
      <c r="D81" s="259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2.75" customHeight="1">
      <c r="A82" s="338" t="s">
        <v>414</v>
      </c>
      <c r="D82" s="259"/>
      <c r="E82" s="16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2.75" customHeight="1">
      <c r="D83" s="259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2.75" customHeight="1">
      <c r="D84" s="259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2.75" customHeight="1">
      <c r="D85" s="259"/>
      <c r="E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2.75" customHeight="1">
      <c r="B86" s="5"/>
      <c r="C86" s="5"/>
      <c r="E86" s="111"/>
      <c r="F86" s="5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0" customHeight="1">
      <c r="A88" s="8" t="s">
        <v>1223</v>
      </c>
      <c r="B88" s="8"/>
      <c r="C88" s="5" t="s">
        <v>323</v>
      </c>
      <c r="H88" s="8" t="s">
        <v>324</v>
      </c>
      <c r="I88" s="5" t="s">
        <v>643</v>
      </c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0" customHeight="1">
      <c r="A89" s="2" t="s">
        <v>1224</v>
      </c>
      <c r="B89" s="2"/>
      <c r="C89" s="3" t="s">
        <v>326</v>
      </c>
      <c r="H89" s="2" t="s">
        <v>327</v>
      </c>
      <c r="I89" s="3" t="s">
        <v>327</v>
      </c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2.75" customHeight="1">
      <c r="A90" s="2"/>
      <c r="B90" s="2"/>
      <c r="C90" s="2"/>
      <c r="D90" s="2"/>
      <c r="E90" s="29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2.75" customHeight="1">
      <c r="A95" s="2"/>
      <c r="B95" s="2"/>
      <c r="C95" s="2"/>
      <c r="D95" s="2"/>
      <c r="E95" s="29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7">
    <mergeCell ref="A4:I4"/>
    <mergeCell ref="A5:I5"/>
    <mergeCell ref="A6:I6"/>
    <mergeCell ref="A9:C11"/>
    <mergeCell ref="D9:E9"/>
    <mergeCell ref="G9:I9"/>
    <mergeCell ref="D10:E10"/>
    <mergeCell ref="C88:G88"/>
    <mergeCell ref="C89:G89"/>
    <mergeCell ref="I89:J89"/>
    <mergeCell ref="A50:J50"/>
    <mergeCell ref="A52:C54"/>
    <mergeCell ref="D52:E52"/>
    <mergeCell ref="G52:I52"/>
    <mergeCell ref="D53:E53"/>
    <mergeCell ref="C86:D86"/>
    <mergeCell ref="I88:J88"/>
  </mergeCells>
  <printOptions/>
  <pageMargins bottom="0.6299212598425197" footer="0.0" header="0.0" left="0.984251968503937" right="0.11811023622047245" top="0.6692913385826772"/>
  <pageSetup orientation="landscape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5"/>
    <col customWidth="1" min="2" max="3" width="22.5"/>
    <col customWidth="1" min="4" max="4" width="1.38"/>
    <col customWidth="1" min="5" max="5" width="10.25"/>
    <col customWidth="1" min="6" max="6" width="12.13"/>
    <col customWidth="1" hidden="1" min="7" max="7" width="13.13"/>
    <col customWidth="1" hidden="1" min="8" max="8" width="14.13"/>
    <col customWidth="1" min="9" max="9" width="12.63"/>
    <col customWidth="1" min="10" max="10" width="13.25"/>
    <col customWidth="1" min="11" max="26" width="8.0"/>
  </cols>
  <sheetData>
    <row r="1" ht="12.75" customHeight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 ht="12.75" customHeight="1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 ht="12.75" customHeight="1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 ht="16.5" customHeight="1">
      <c r="A7" s="5"/>
      <c r="B7" s="5"/>
      <c r="C7" s="5"/>
      <c r="D7" s="5"/>
      <c r="E7" s="5"/>
      <c r="F7" s="5"/>
      <c r="G7" s="5"/>
      <c r="H7" s="5"/>
      <c r="I7" s="5"/>
      <c r="J7" s="6"/>
      <c r="K7" s="7"/>
      <c r="L7" s="7"/>
      <c r="M7" s="340"/>
      <c r="N7" s="7"/>
      <c r="O7" s="7"/>
      <c r="P7" s="7"/>
      <c r="Q7" s="6"/>
      <c r="R7" s="6"/>
      <c r="S7" s="6"/>
      <c r="T7" s="6"/>
      <c r="U7" s="6"/>
      <c r="V7" s="6"/>
      <c r="W7" s="6"/>
      <c r="X7" s="6"/>
      <c r="Y7" s="6"/>
      <c r="Z7" s="6"/>
    </row>
    <row r="8" ht="12.75" customHeight="1">
      <c r="A8" s="111" t="s">
        <v>1225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2.0" customHeight="1">
      <c r="A9" s="11" t="s">
        <v>364</v>
      </c>
      <c r="B9" s="12"/>
      <c r="C9" s="13"/>
      <c r="D9" s="11" t="s">
        <v>7</v>
      </c>
      <c r="E9" s="13"/>
      <c r="F9" s="14" t="s">
        <v>8</v>
      </c>
      <c r="G9" s="15" t="s">
        <v>9</v>
      </c>
      <c r="H9" s="12"/>
      <c r="I9" s="13"/>
      <c r="J9" s="14" t="s">
        <v>10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2.75" customHeight="1">
      <c r="A10" s="18"/>
      <c r="C10" s="19"/>
      <c r="D10" s="72" t="s">
        <v>11</v>
      </c>
      <c r="E10" s="19"/>
      <c r="F10" s="21" t="s">
        <v>12</v>
      </c>
      <c r="G10" s="21" t="s">
        <v>13</v>
      </c>
      <c r="H10" s="22" t="s">
        <v>14</v>
      </c>
      <c r="I10" s="21" t="s">
        <v>15</v>
      </c>
      <c r="J10" s="21" t="s">
        <v>16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2.75" customHeight="1">
      <c r="A11" s="23"/>
      <c r="B11" s="24"/>
      <c r="C11" s="25"/>
      <c r="D11" s="88"/>
      <c r="E11" s="440"/>
      <c r="F11" s="26" t="s">
        <v>17</v>
      </c>
      <c r="G11" s="27" t="s">
        <v>17</v>
      </c>
      <c r="H11" s="27" t="s">
        <v>18</v>
      </c>
      <c r="I11" s="27" t="s">
        <v>18</v>
      </c>
      <c r="J11" s="27" t="s">
        <v>18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5.0" customHeight="1">
      <c r="A12" s="28" t="s">
        <v>20</v>
      </c>
      <c r="B12" s="9"/>
      <c r="C12" s="2"/>
      <c r="D12" s="114"/>
      <c r="E12" s="147"/>
      <c r="F12" s="147"/>
      <c r="G12" s="147"/>
      <c r="H12" s="147"/>
      <c r="I12" s="149"/>
      <c r="J12" s="149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2.75" customHeight="1">
      <c r="A13" s="56"/>
      <c r="B13" s="504" t="s">
        <v>22</v>
      </c>
      <c r="C13" s="2"/>
      <c r="D13" s="114"/>
      <c r="E13" s="453"/>
      <c r="F13" s="147"/>
      <c r="G13" s="147"/>
      <c r="H13" s="147"/>
      <c r="I13" s="149"/>
      <c r="J13" s="149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2.75" customHeight="1">
      <c r="A14" s="56"/>
      <c r="B14" s="2" t="s">
        <v>1226</v>
      </c>
      <c r="C14" s="2"/>
      <c r="D14" s="114"/>
      <c r="E14" s="1303" t="s">
        <v>25</v>
      </c>
      <c r="F14" s="208">
        <v>6043661.79</v>
      </c>
      <c r="G14" s="208">
        <v>2836500.73</v>
      </c>
      <c r="H14" s="208">
        <f>I14-G14</f>
        <v>3343557.27</v>
      </c>
      <c r="I14" s="77">
        <v>6180058.0</v>
      </c>
      <c r="J14" s="77">
        <v>7152768.0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2.75" customHeight="1">
      <c r="A15" s="56"/>
      <c r="B15" s="2" t="s">
        <v>1227</v>
      </c>
      <c r="C15" s="2"/>
      <c r="D15" s="114"/>
      <c r="E15" s="1303" t="s">
        <v>25</v>
      </c>
      <c r="F15" s="642">
        <v>0.0</v>
      </c>
      <c r="G15" s="642">
        <v>0.0</v>
      </c>
      <c r="H15" s="642">
        <v>0.0</v>
      </c>
      <c r="I15" s="642">
        <v>0.0</v>
      </c>
      <c r="J15" s="77">
        <v>11052.0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2.75" customHeight="1">
      <c r="A16" s="56"/>
      <c r="B16" s="2" t="s">
        <v>661</v>
      </c>
      <c r="C16" s="2"/>
      <c r="D16" s="114"/>
      <c r="E16" s="1303" t="s">
        <v>28</v>
      </c>
      <c r="F16" s="208">
        <v>781554.0</v>
      </c>
      <c r="G16" s="208">
        <v>242484.35</v>
      </c>
      <c r="H16" s="208">
        <f t="shared" ref="H16:H34" si="1">I16-G16</f>
        <v>615011.65</v>
      </c>
      <c r="I16" s="77">
        <v>857496.0</v>
      </c>
      <c r="J16" s="77">
        <v>1141464.0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2.75" customHeight="1">
      <c r="A17" s="56"/>
      <c r="B17" s="9" t="s">
        <v>572</v>
      </c>
      <c r="C17" s="2"/>
      <c r="D17" s="56"/>
      <c r="E17" s="1313" t="s">
        <v>30</v>
      </c>
      <c r="F17" s="77">
        <v>579000.18</v>
      </c>
      <c r="G17" s="77">
        <v>265000.0</v>
      </c>
      <c r="H17" s="208">
        <f t="shared" si="1"/>
        <v>335000</v>
      </c>
      <c r="I17" s="77">
        <v>600000.0</v>
      </c>
      <c r="J17" s="77">
        <v>600000.0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2.75" customHeight="1">
      <c r="A18" s="114"/>
      <c r="B18" s="9" t="s">
        <v>367</v>
      </c>
      <c r="C18" s="2"/>
      <c r="D18" s="56"/>
      <c r="E18" s="1313" t="s">
        <v>36</v>
      </c>
      <c r="F18" s="77">
        <v>150000.0</v>
      </c>
      <c r="G18" s="77">
        <v>126000.0</v>
      </c>
      <c r="H18" s="208">
        <f t="shared" si="1"/>
        <v>24000</v>
      </c>
      <c r="I18" s="77">
        <v>150000.0</v>
      </c>
      <c r="J18" s="77">
        <v>150000.0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2.75" customHeight="1">
      <c r="A19" s="114"/>
      <c r="B19" s="9" t="s">
        <v>394</v>
      </c>
      <c r="C19" s="1162"/>
      <c r="D19" s="56"/>
      <c r="E19" s="1313" t="s">
        <v>395</v>
      </c>
      <c r="F19" s="77">
        <v>296450.0</v>
      </c>
      <c r="G19" s="77">
        <v>86450.0</v>
      </c>
      <c r="H19" s="208">
        <f t="shared" si="1"/>
        <v>243550</v>
      </c>
      <c r="I19" s="77">
        <v>330000.0</v>
      </c>
      <c r="J19" s="77">
        <v>330000.0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2.75" customHeight="1">
      <c r="A20" s="114"/>
      <c r="B20" s="9" t="s">
        <v>1228</v>
      </c>
      <c r="C20" s="1162"/>
      <c r="D20" s="56"/>
      <c r="E20" s="1313" t="s">
        <v>1162</v>
      </c>
      <c r="F20" s="77">
        <v>21511.21</v>
      </c>
      <c r="G20" s="77">
        <v>7520.36</v>
      </c>
      <c r="H20" s="208">
        <f t="shared" si="1"/>
        <v>37479.64</v>
      </c>
      <c r="I20" s="77">
        <v>45000.0</v>
      </c>
      <c r="J20" s="77">
        <v>45000.0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2.75" customHeight="1">
      <c r="A21" s="114"/>
      <c r="B21" s="9" t="s">
        <v>37</v>
      </c>
      <c r="C21" s="2"/>
      <c r="D21" s="56"/>
      <c r="E21" s="1313" t="s">
        <v>38</v>
      </c>
      <c r="F21" s="77">
        <v>111500.0</v>
      </c>
      <c r="G21" s="77">
        <v>0.0</v>
      </c>
      <c r="H21" s="208">
        <f t="shared" si="1"/>
        <v>125000</v>
      </c>
      <c r="I21" s="77">
        <v>125000.0</v>
      </c>
      <c r="J21" s="77">
        <v>125000.0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2.75" customHeight="1">
      <c r="A22" s="114"/>
      <c r="B22" s="9" t="s">
        <v>1229</v>
      </c>
      <c r="C22" s="2"/>
      <c r="D22" s="56"/>
      <c r="E22" s="1313" t="s">
        <v>517</v>
      </c>
      <c r="F22" s="77">
        <v>5600.0</v>
      </c>
      <c r="G22" s="77">
        <v>0.0</v>
      </c>
      <c r="H22" s="208">
        <f t="shared" si="1"/>
        <v>6000</v>
      </c>
      <c r="I22" s="77">
        <v>6000.0</v>
      </c>
      <c r="J22" s="77">
        <v>5600.0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2.75" customHeight="1">
      <c r="A23" s="114"/>
      <c r="B23" s="9" t="s">
        <v>573</v>
      </c>
      <c r="C23" s="2"/>
      <c r="D23" s="56"/>
      <c r="E23" s="1313" t="s">
        <v>517</v>
      </c>
      <c r="F23" s="77">
        <v>0.0</v>
      </c>
      <c r="G23" s="77">
        <v>0.0</v>
      </c>
      <c r="H23" s="208">
        <f t="shared" si="1"/>
        <v>285500</v>
      </c>
      <c r="I23" s="77">
        <v>285500.0</v>
      </c>
      <c r="J23" s="77">
        <v>0.0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2.75" customHeight="1">
      <c r="A24" s="114"/>
      <c r="B24" s="9" t="s">
        <v>39</v>
      </c>
      <c r="C24" s="2"/>
      <c r="D24" s="56"/>
      <c r="E24" s="1313" t="s">
        <v>38</v>
      </c>
      <c r="F24" s="77">
        <v>222000.0</v>
      </c>
      <c r="G24" s="77">
        <v>0.0</v>
      </c>
      <c r="H24" s="208">
        <f t="shared" si="1"/>
        <v>0</v>
      </c>
      <c r="I24" s="77">
        <v>0.0</v>
      </c>
      <c r="J24" s="77">
        <v>0.0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2.75" customHeight="1">
      <c r="A25" s="114"/>
      <c r="B25" s="9" t="s">
        <v>40</v>
      </c>
      <c r="C25" s="2"/>
      <c r="D25" s="56"/>
      <c r="E25" s="1313" t="s">
        <v>41</v>
      </c>
      <c r="F25" s="77">
        <v>30000.0</v>
      </c>
      <c r="G25" s="77">
        <v>0.0</v>
      </c>
      <c r="H25" s="208">
        <f t="shared" si="1"/>
        <v>0</v>
      </c>
      <c r="I25" s="77">
        <v>0.0</v>
      </c>
      <c r="J25" s="77">
        <v>15000.0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2.75" customHeight="1">
      <c r="A26" s="114"/>
      <c r="B26" s="9" t="s">
        <v>44</v>
      </c>
      <c r="C26" s="2"/>
      <c r="D26" s="56"/>
      <c r="E26" s="1313" t="s">
        <v>45</v>
      </c>
      <c r="F26" s="77">
        <v>584868.0</v>
      </c>
      <c r="G26" s="77">
        <v>532374.0</v>
      </c>
      <c r="H26" s="208">
        <f t="shared" si="1"/>
        <v>83180</v>
      </c>
      <c r="I26" s="77">
        <v>615554.0</v>
      </c>
      <c r="J26" s="77">
        <v>692923.0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2.75" customHeight="1">
      <c r="A27" s="114"/>
      <c r="B27" s="9" t="s">
        <v>46</v>
      </c>
      <c r="C27" s="2"/>
      <c r="D27" s="56"/>
      <c r="E27" s="1313" t="s">
        <v>45</v>
      </c>
      <c r="F27" s="77">
        <v>535370.1</v>
      </c>
      <c r="G27" s="77">
        <v>0.0</v>
      </c>
      <c r="H27" s="208">
        <f t="shared" si="1"/>
        <v>615554</v>
      </c>
      <c r="I27" s="77">
        <v>615554.0</v>
      </c>
      <c r="J27" s="77">
        <v>692923.0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2.75" customHeight="1">
      <c r="A28" s="114"/>
      <c r="B28" s="9" t="s">
        <v>47</v>
      </c>
      <c r="C28" s="2"/>
      <c r="D28" s="56"/>
      <c r="E28" s="1313" t="s">
        <v>48</v>
      </c>
      <c r="F28" s="77">
        <v>114500.0</v>
      </c>
      <c r="G28" s="77">
        <v>0.0</v>
      </c>
      <c r="H28" s="208">
        <f t="shared" si="1"/>
        <v>125000</v>
      </c>
      <c r="I28" s="77">
        <v>125000.0</v>
      </c>
      <c r="J28" s="77">
        <v>125000.0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2.75" customHeight="1">
      <c r="A29" s="114"/>
      <c r="B29" s="9" t="s">
        <v>51</v>
      </c>
      <c r="C29" s="2"/>
      <c r="D29" s="56"/>
      <c r="E29" s="1313" t="s">
        <v>52</v>
      </c>
      <c r="F29" s="77">
        <v>820841.49</v>
      </c>
      <c r="G29" s="77">
        <v>301051.62</v>
      </c>
      <c r="H29" s="208">
        <f t="shared" si="1"/>
        <v>585056.38</v>
      </c>
      <c r="I29" s="77">
        <v>886108.0</v>
      </c>
      <c r="J29" s="77">
        <v>996634.0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2.75" customHeight="1">
      <c r="A30" s="114"/>
      <c r="B30" s="9" t="s">
        <v>370</v>
      </c>
      <c r="C30" s="2"/>
      <c r="D30" s="56"/>
      <c r="E30" s="1313" t="s">
        <v>54</v>
      </c>
      <c r="F30" s="77">
        <v>29000.0</v>
      </c>
      <c r="G30" s="77">
        <v>11200.0</v>
      </c>
      <c r="H30" s="208">
        <f t="shared" si="1"/>
        <v>18800</v>
      </c>
      <c r="I30" s="77">
        <v>30000.0</v>
      </c>
      <c r="J30" s="77">
        <v>45000.0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2.75" customHeight="1">
      <c r="A31" s="114"/>
      <c r="B31" s="9" t="s">
        <v>55</v>
      </c>
      <c r="C31" s="2"/>
      <c r="D31" s="56"/>
      <c r="E31" s="1313" t="s">
        <v>56</v>
      </c>
      <c r="F31" s="77">
        <v>85036.03</v>
      </c>
      <c r="G31" s="77">
        <v>37659.63</v>
      </c>
      <c r="H31" s="208">
        <f t="shared" si="1"/>
        <v>70001.37</v>
      </c>
      <c r="I31" s="77">
        <v>107661.0</v>
      </c>
      <c r="J31" s="77">
        <v>143639.0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2.75" customHeight="1">
      <c r="A32" s="114"/>
      <c r="B32" s="9" t="s">
        <v>1230</v>
      </c>
      <c r="C32" s="2"/>
      <c r="D32" s="56"/>
      <c r="E32" s="1313" t="s">
        <v>58</v>
      </c>
      <c r="F32" s="77">
        <v>29100.0</v>
      </c>
      <c r="G32" s="77">
        <v>10900.0</v>
      </c>
      <c r="H32" s="208">
        <f t="shared" si="1"/>
        <v>19100</v>
      </c>
      <c r="I32" s="77">
        <v>30000.0</v>
      </c>
      <c r="J32" s="77">
        <v>30000.0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2.75" customHeight="1">
      <c r="A33" s="114"/>
      <c r="B33" s="9" t="s">
        <v>49</v>
      </c>
      <c r="C33" s="2"/>
      <c r="D33" s="56"/>
      <c r="E33" s="1313" t="s">
        <v>50</v>
      </c>
      <c r="F33" s="77">
        <v>0.0</v>
      </c>
      <c r="G33" s="77">
        <v>0.0</v>
      </c>
      <c r="H33" s="208">
        <f t="shared" si="1"/>
        <v>75000</v>
      </c>
      <c r="I33" s="77">
        <v>75000.0</v>
      </c>
      <c r="J33" s="77">
        <v>0.0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2.75" customHeight="1">
      <c r="A34" s="114"/>
      <c r="B34" s="9" t="s">
        <v>59</v>
      </c>
      <c r="C34" s="2"/>
      <c r="D34" s="56"/>
      <c r="E34" s="1313" t="s">
        <v>60</v>
      </c>
      <c r="F34" s="77">
        <v>523200.0</v>
      </c>
      <c r="G34" s="77">
        <v>0.0</v>
      </c>
      <c r="H34" s="208">
        <f t="shared" si="1"/>
        <v>0</v>
      </c>
      <c r="I34" s="77">
        <v>0.0</v>
      </c>
      <c r="J34" s="77">
        <v>0.0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2.75" customHeight="1">
      <c r="A35" s="408"/>
      <c r="B35" s="350" t="s">
        <v>61</v>
      </c>
      <c r="C35" s="409"/>
      <c r="D35" s="408"/>
      <c r="E35" s="936"/>
      <c r="F35" s="411">
        <f t="shared" ref="F35:J35" si="2">SUM(F14:F34)</f>
        <v>10963192.8</v>
      </c>
      <c r="G35" s="411">
        <f t="shared" si="2"/>
        <v>4457140.69</v>
      </c>
      <c r="H35" s="411">
        <f t="shared" si="2"/>
        <v>6606790.31</v>
      </c>
      <c r="I35" s="411">
        <f t="shared" si="2"/>
        <v>11063931</v>
      </c>
      <c r="J35" s="411">
        <f t="shared" si="2"/>
        <v>12302003</v>
      </c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2.75" customHeight="1">
      <c r="A36" s="76"/>
      <c r="B36" s="504" t="s">
        <v>62</v>
      </c>
      <c r="C36" s="2"/>
      <c r="D36" s="114"/>
      <c r="E36" s="1063"/>
      <c r="F36" s="77"/>
      <c r="G36" s="77"/>
      <c r="H36" s="77"/>
      <c r="I36" s="77"/>
      <c r="J36" s="77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2.75" customHeight="1">
      <c r="A37" s="114"/>
      <c r="B37" s="9" t="s">
        <v>341</v>
      </c>
      <c r="C37" s="2"/>
      <c r="D37" s="56"/>
      <c r="E37" s="1303" t="s">
        <v>65</v>
      </c>
      <c r="F37" s="208">
        <v>96562.32</v>
      </c>
      <c r="G37" s="77">
        <v>20375.75</v>
      </c>
      <c r="H37" s="208">
        <f t="shared" ref="H37:H46" si="3">I37-G37</f>
        <v>129624.25</v>
      </c>
      <c r="I37" s="77">
        <v>150000.0</v>
      </c>
      <c r="J37" s="77">
        <v>150000.0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2.75" customHeight="1">
      <c r="A38" s="114"/>
      <c r="B38" s="9" t="s">
        <v>68</v>
      </c>
      <c r="C38" s="2"/>
      <c r="D38" s="56"/>
      <c r="E38" s="1303" t="s">
        <v>69</v>
      </c>
      <c r="F38" s="208">
        <v>64200.0</v>
      </c>
      <c r="G38" s="77">
        <v>6000.0</v>
      </c>
      <c r="H38" s="208">
        <f t="shared" si="3"/>
        <v>94000</v>
      </c>
      <c r="I38" s="77">
        <v>100000.0</v>
      </c>
      <c r="J38" s="77">
        <v>100000.0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2.75" customHeight="1">
      <c r="A39" s="114"/>
      <c r="B39" s="9" t="s">
        <v>397</v>
      </c>
      <c r="C39" s="2"/>
      <c r="D39" s="56"/>
      <c r="E39" s="1095" t="s">
        <v>398</v>
      </c>
      <c r="F39" s="208">
        <v>218193.37</v>
      </c>
      <c r="G39" s="77">
        <v>119678.36</v>
      </c>
      <c r="H39" s="208">
        <f t="shared" si="3"/>
        <v>180321.64</v>
      </c>
      <c r="I39" s="77">
        <v>300000.0</v>
      </c>
      <c r="J39" s="77">
        <v>300000.0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2.75" customHeight="1">
      <c r="A40" s="56"/>
      <c r="B40" s="9" t="s">
        <v>147</v>
      </c>
      <c r="C40" s="2"/>
      <c r="D40" s="56"/>
      <c r="E40" s="1304" t="s">
        <v>148</v>
      </c>
      <c r="F40" s="208">
        <v>920305.33</v>
      </c>
      <c r="G40" s="77">
        <v>1334510.44</v>
      </c>
      <c r="H40" s="208">
        <f t="shared" si="3"/>
        <v>165489.56</v>
      </c>
      <c r="I40" s="77">
        <v>1500000.0</v>
      </c>
      <c r="J40" s="77">
        <v>1500000.0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2.75" customHeight="1">
      <c r="A41" s="56"/>
      <c r="B41" s="9" t="s">
        <v>73</v>
      </c>
      <c r="C41" s="2"/>
      <c r="D41" s="56"/>
      <c r="E41" s="1303" t="s">
        <v>74</v>
      </c>
      <c r="F41" s="208">
        <v>198131.94</v>
      </c>
      <c r="G41" s="77">
        <v>45730.64</v>
      </c>
      <c r="H41" s="208">
        <f t="shared" si="3"/>
        <v>204269.36</v>
      </c>
      <c r="I41" s="77">
        <v>250000.0</v>
      </c>
      <c r="J41" s="77">
        <v>250000.0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2.75" customHeight="1">
      <c r="A42" s="56"/>
      <c r="B42" s="9" t="s">
        <v>343</v>
      </c>
      <c r="C42" s="2"/>
      <c r="D42" s="56"/>
      <c r="E42" s="1303" t="s">
        <v>344</v>
      </c>
      <c r="F42" s="208">
        <v>5000.0</v>
      </c>
      <c r="G42" s="77">
        <v>0.0</v>
      </c>
      <c r="H42" s="208">
        <f t="shared" si="3"/>
        <v>5000</v>
      </c>
      <c r="I42" s="77">
        <v>5000.0</v>
      </c>
      <c r="J42" s="77">
        <v>0.0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2.75" customHeight="1">
      <c r="A43" s="56"/>
      <c r="B43" s="9" t="s">
        <v>402</v>
      </c>
      <c r="C43" s="2"/>
      <c r="D43" s="56"/>
      <c r="E43" s="1303" t="s">
        <v>76</v>
      </c>
      <c r="F43" s="208">
        <f>165968.25+4</f>
        <v>165972.25</v>
      </c>
      <c r="G43" s="77">
        <v>157688.0</v>
      </c>
      <c r="H43" s="208">
        <f t="shared" si="3"/>
        <v>27312</v>
      </c>
      <c r="I43" s="77">
        <v>185000.0</v>
      </c>
      <c r="J43" s="77">
        <v>150000.0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2.75" customHeight="1">
      <c r="A44" s="114"/>
      <c r="B44" s="9" t="s">
        <v>151</v>
      </c>
      <c r="C44" s="2"/>
      <c r="D44" s="56"/>
      <c r="E44" s="1303" t="s">
        <v>152</v>
      </c>
      <c r="F44" s="208">
        <v>195427.65</v>
      </c>
      <c r="G44" s="77">
        <v>102763.04</v>
      </c>
      <c r="H44" s="208">
        <f t="shared" si="3"/>
        <v>182236.96</v>
      </c>
      <c r="I44" s="77">
        <v>285000.0</v>
      </c>
      <c r="J44" s="77">
        <v>285000.0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2.75" customHeight="1">
      <c r="A45" s="114"/>
      <c r="B45" s="9" t="s">
        <v>403</v>
      </c>
      <c r="C45" s="2"/>
      <c r="D45" s="56"/>
      <c r="E45" s="1303" t="s">
        <v>80</v>
      </c>
      <c r="F45" s="208">
        <v>0.0</v>
      </c>
      <c r="G45" s="77">
        <v>900.0</v>
      </c>
      <c r="H45" s="208">
        <f t="shared" si="3"/>
        <v>100</v>
      </c>
      <c r="I45" s="77">
        <v>1000.0</v>
      </c>
      <c r="J45" s="77">
        <v>3000.0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2.75" customHeight="1">
      <c r="A46" s="158"/>
      <c r="B46" s="521" t="s">
        <v>83</v>
      </c>
      <c r="C46" s="256"/>
      <c r="D46" s="1387"/>
      <c r="E46" s="1311" t="s">
        <v>82</v>
      </c>
      <c r="F46" s="523">
        <v>98900.0</v>
      </c>
      <c r="G46" s="91">
        <v>41500.0</v>
      </c>
      <c r="H46" s="91">
        <f t="shared" si="3"/>
        <v>58100</v>
      </c>
      <c r="I46" s="91">
        <v>99600.0</v>
      </c>
      <c r="J46" s="91">
        <v>99600.0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8.0" customHeight="1">
      <c r="A47" s="111" t="s">
        <v>1231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9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2.75" customHeight="1">
      <c r="A49" s="305" t="s">
        <v>350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2.0" customHeight="1">
      <c r="A50" s="111"/>
      <c r="B50" s="93"/>
      <c r="C50" s="93"/>
      <c r="D50" s="615"/>
      <c r="E50" s="93"/>
      <c r="F50" s="93"/>
      <c r="G50" s="93"/>
      <c r="H50" s="93"/>
      <c r="I50" s="93"/>
      <c r="J50" s="9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2.75" customHeight="1">
      <c r="A51" s="11" t="s">
        <v>364</v>
      </c>
      <c r="B51" s="12"/>
      <c r="C51" s="13"/>
      <c r="D51" s="11" t="s">
        <v>7</v>
      </c>
      <c r="E51" s="13"/>
      <c r="F51" s="14" t="s">
        <v>8</v>
      </c>
      <c r="G51" s="15" t="s">
        <v>9</v>
      </c>
      <c r="H51" s="12"/>
      <c r="I51" s="13"/>
      <c r="J51" s="14" t="s">
        <v>10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2.75" customHeight="1">
      <c r="A52" s="18"/>
      <c r="C52" s="19"/>
      <c r="D52" s="72" t="s">
        <v>11</v>
      </c>
      <c r="E52" s="19"/>
      <c r="F52" s="21" t="s">
        <v>12</v>
      </c>
      <c r="G52" s="21" t="s">
        <v>13</v>
      </c>
      <c r="H52" s="22" t="s">
        <v>14</v>
      </c>
      <c r="I52" s="21" t="s">
        <v>15</v>
      </c>
      <c r="J52" s="21" t="s">
        <v>16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2.75" customHeight="1">
      <c r="A53" s="23"/>
      <c r="B53" s="24"/>
      <c r="C53" s="25"/>
      <c r="D53" s="88"/>
      <c r="E53" s="440"/>
      <c r="F53" s="26" t="s">
        <v>17</v>
      </c>
      <c r="G53" s="27" t="s">
        <v>17</v>
      </c>
      <c r="H53" s="27" t="s">
        <v>18</v>
      </c>
      <c r="I53" s="27" t="s">
        <v>18</v>
      </c>
      <c r="J53" s="27" t="s">
        <v>18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2.75" customHeight="1">
      <c r="A54" s="114"/>
      <c r="B54" s="9" t="s">
        <v>347</v>
      </c>
      <c r="C54" s="2"/>
      <c r="D54" s="56"/>
      <c r="E54" s="1303" t="s">
        <v>86</v>
      </c>
      <c r="F54" s="77">
        <v>33230.32</v>
      </c>
      <c r="G54" s="77">
        <v>34920.0</v>
      </c>
      <c r="H54" s="77">
        <f t="shared" ref="H54:H64" si="4">I54-G54</f>
        <v>55080</v>
      </c>
      <c r="I54" s="77">
        <v>90000.0</v>
      </c>
      <c r="J54" s="77">
        <v>70000.0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2.75" customHeight="1">
      <c r="A55" s="114"/>
      <c r="B55" s="9" t="s">
        <v>149</v>
      </c>
      <c r="C55" s="2"/>
      <c r="D55" s="56"/>
      <c r="E55" s="1303" t="s">
        <v>150</v>
      </c>
      <c r="F55" s="208">
        <v>500629.32</v>
      </c>
      <c r="G55" s="77">
        <v>503656.41</v>
      </c>
      <c r="H55" s="208">
        <f t="shared" si="4"/>
        <v>18343.59</v>
      </c>
      <c r="I55" s="77">
        <v>522000.0</v>
      </c>
      <c r="J55" s="81">
        <v>0.0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2.75" customHeight="1">
      <c r="A56" s="114"/>
      <c r="B56" s="9" t="s">
        <v>1232</v>
      </c>
      <c r="C56" s="2"/>
      <c r="D56" s="56"/>
      <c r="E56" s="1303" t="s">
        <v>353</v>
      </c>
      <c r="F56" s="208">
        <v>19475.0</v>
      </c>
      <c r="G56" s="77">
        <v>0.0</v>
      </c>
      <c r="H56" s="208">
        <f t="shared" si="4"/>
        <v>100000</v>
      </c>
      <c r="I56" s="77">
        <v>100000.0</v>
      </c>
      <c r="J56" s="77">
        <v>100000.0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2.75" customHeight="1">
      <c r="A57" s="114"/>
      <c r="B57" s="9" t="s">
        <v>1233</v>
      </c>
      <c r="C57" s="2"/>
      <c r="D57" s="56"/>
      <c r="E57" s="1303" t="s">
        <v>99</v>
      </c>
      <c r="F57" s="208">
        <v>36488.0</v>
      </c>
      <c r="G57" s="77">
        <v>15910.0</v>
      </c>
      <c r="H57" s="208">
        <f t="shared" si="4"/>
        <v>59090</v>
      </c>
      <c r="I57" s="77">
        <v>75000.0</v>
      </c>
      <c r="J57" s="77">
        <v>75000.0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2.75" customHeight="1">
      <c r="A58" s="114"/>
      <c r="B58" s="9" t="s">
        <v>100</v>
      </c>
      <c r="C58" s="2"/>
      <c r="D58" s="56"/>
      <c r="E58" s="1303" t="s">
        <v>101</v>
      </c>
      <c r="F58" s="208">
        <v>48500.0</v>
      </c>
      <c r="G58" s="77">
        <v>54941.58</v>
      </c>
      <c r="H58" s="208">
        <f t="shared" si="4"/>
        <v>43058.42</v>
      </c>
      <c r="I58" s="77">
        <v>98000.0</v>
      </c>
      <c r="J58" s="77">
        <v>150000.0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2.75" customHeight="1">
      <c r="A59" s="114"/>
      <c r="B59" s="9" t="s">
        <v>1202</v>
      </c>
      <c r="C59" s="2"/>
      <c r="D59" s="56"/>
      <c r="E59" s="1303" t="s">
        <v>1203</v>
      </c>
      <c r="F59" s="208">
        <v>0.0</v>
      </c>
      <c r="G59" s="77">
        <v>0.0</v>
      </c>
      <c r="H59" s="208">
        <f t="shared" si="4"/>
        <v>500000</v>
      </c>
      <c r="I59" s="77">
        <v>500000.0</v>
      </c>
      <c r="J59" s="77">
        <v>500000.0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2.75" customHeight="1">
      <c r="A60" s="114"/>
      <c r="B60" s="9" t="s">
        <v>270</v>
      </c>
      <c r="C60" s="2"/>
      <c r="D60" s="56"/>
      <c r="E60" s="1303" t="s">
        <v>107</v>
      </c>
      <c r="F60" s="208">
        <v>38069.06</v>
      </c>
      <c r="G60" s="77">
        <v>26840.0</v>
      </c>
      <c r="H60" s="208">
        <f t="shared" si="4"/>
        <v>63160</v>
      </c>
      <c r="I60" s="77">
        <v>90000.0</v>
      </c>
      <c r="J60" s="77">
        <v>90000.0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2.75" customHeight="1">
      <c r="A61" s="114"/>
      <c r="B61" s="9" t="s">
        <v>376</v>
      </c>
      <c r="C61" s="2"/>
      <c r="D61" s="56"/>
      <c r="E61" s="1303" t="s">
        <v>109</v>
      </c>
      <c r="F61" s="208">
        <v>16459.99</v>
      </c>
      <c r="G61" s="77">
        <v>17734.6</v>
      </c>
      <c r="H61" s="208">
        <f t="shared" si="4"/>
        <v>2265.4</v>
      </c>
      <c r="I61" s="77">
        <v>20000.0</v>
      </c>
      <c r="J61" s="77">
        <v>20000.0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2.75" customHeight="1">
      <c r="A62" s="114"/>
      <c r="B62" s="9" t="s">
        <v>112</v>
      </c>
      <c r="C62" s="2"/>
      <c r="D62" s="56"/>
      <c r="E62" s="1303" t="s">
        <v>113</v>
      </c>
      <c r="F62" s="208">
        <v>0.0</v>
      </c>
      <c r="G62" s="77">
        <v>0.0</v>
      </c>
      <c r="H62" s="208">
        <f t="shared" si="4"/>
        <v>2000</v>
      </c>
      <c r="I62" s="77">
        <v>2000.0</v>
      </c>
      <c r="J62" s="77">
        <v>2000.0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2.75" customHeight="1">
      <c r="A63" s="114"/>
      <c r="B63" s="9" t="s">
        <v>348</v>
      </c>
      <c r="C63" s="2"/>
      <c r="D63" s="56"/>
      <c r="E63" s="1303" t="s">
        <v>117</v>
      </c>
      <c r="F63" s="208">
        <v>1120.0</v>
      </c>
      <c r="G63" s="77">
        <v>0.0</v>
      </c>
      <c r="H63" s="208">
        <f t="shared" si="4"/>
        <v>10000</v>
      </c>
      <c r="I63" s="77">
        <v>10000.0</v>
      </c>
      <c r="J63" s="77">
        <v>10000.0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2.75" customHeight="1">
      <c r="A64" s="114"/>
      <c r="B64" s="9" t="s">
        <v>136</v>
      </c>
      <c r="C64" s="2"/>
      <c r="D64" s="56"/>
      <c r="E64" s="1303" t="s">
        <v>123</v>
      </c>
      <c r="F64" s="208">
        <v>22975.0</v>
      </c>
      <c r="G64" s="77">
        <v>15000.0</v>
      </c>
      <c r="H64" s="208">
        <f t="shared" si="4"/>
        <v>185000</v>
      </c>
      <c r="I64" s="77">
        <v>200000.0</v>
      </c>
      <c r="J64" s="77">
        <v>15000.0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2.75" customHeight="1">
      <c r="A65" s="114"/>
      <c r="B65" s="520" t="s">
        <v>1204</v>
      </c>
      <c r="C65" s="2"/>
      <c r="D65" s="56"/>
      <c r="E65" s="453"/>
      <c r="F65" s="208"/>
      <c r="G65" s="77"/>
      <c r="H65" s="208"/>
      <c r="I65" s="77"/>
      <c r="J65" s="77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2.75" customHeight="1">
      <c r="A66" s="114"/>
      <c r="B66" s="9" t="s">
        <v>1234</v>
      </c>
      <c r="C66" s="2"/>
      <c r="D66" s="56"/>
      <c r="E66" s="453" t="s">
        <v>174</v>
      </c>
      <c r="F66" s="208">
        <v>677483.77</v>
      </c>
      <c r="G66" s="77">
        <v>176310.85</v>
      </c>
      <c r="H66" s="208">
        <f t="shared" ref="H66:H67" si="5">I66-G66</f>
        <v>450481.15</v>
      </c>
      <c r="I66" s="77">
        <v>626792.0</v>
      </c>
      <c r="J66" s="77">
        <v>2180904.0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2.75" customHeight="1">
      <c r="A67" s="114"/>
      <c r="B67" s="9" t="s">
        <v>600</v>
      </c>
      <c r="C67" s="2"/>
      <c r="D67" s="56"/>
      <c r="E67" s="1303" t="s">
        <v>94</v>
      </c>
      <c r="F67" s="208">
        <v>152392.5</v>
      </c>
      <c r="G67" s="208">
        <v>139607.0</v>
      </c>
      <c r="H67" s="208">
        <f t="shared" si="5"/>
        <v>291973</v>
      </c>
      <c r="I67" s="208">
        <v>431580.0</v>
      </c>
      <c r="J67" s="208">
        <v>418404.0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2.75" customHeight="1">
      <c r="A68" s="501"/>
      <c r="B68" s="502" t="s">
        <v>284</v>
      </c>
      <c r="C68" s="526"/>
      <c r="D68" s="501"/>
      <c r="E68" s="503"/>
      <c r="F68" s="1365">
        <f t="shared" ref="F68:J68" si="6">SUM(F37:F67)</f>
        <v>3509515.82</v>
      </c>
      <c r="G68" s="1365">
        <f t="shared" si="6"/>
        <v>2814066.67</v>
      </c>
      <c r="H68" s="1365">
        <f t="shared" si="6"/>
        <v>2826905.33</v>
      </c>
      <c r="I68" s="1365">
        <f t="shared" si="6"/>
        <v>5640972</v>
      </c>
      <c r="J68" s="1365">
        <f t="shared" si="6"/>
        <v>6468908</v>
      </c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2.75" customHeight="1">
      <c r="A69" s="43" t="s">
        <v>285</v>
      </c>
      <c r="B69" s="44"/>
      <c r="C69" s="45"/>
      <c r="D69" s="237"/>
      <c r="E69" s="287"/>
      <c r="F69" s="217">
        <f t="shared" ref="F69:J69" si="7">F35+F68</f>
        <v>14472708.62</v>
      </c>
      <c r="G69" s="217">
        <f t="shared" si="7"/>
        <v>7271207.36</v>
      </c>
      <c r="H69" s="217">
        <f t="shared" si="7"/>
        <v>9433695.64</v>
      </c>
      <c r="I69" s="217">
        <f t="shared" si="7"/>
        <v>16704903</v>
      </c>
      <c r="J69" s="217">
        <f t="shared" si="7"/>
        <v>18770911</v>
      </c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2.75" customHeight="1">
      <c r="A70" s="56"/>
      <c r="B70" s="504" t="s">
        <v>286</v>
      </c>
      <c r="C70" s="2"/>
      <c r="D70" s="114"/>
      <c r="E70" s="1063"/>
      <c r="F70" s="149"/>
      <c r="G70" s="149"/>
      <c r="H70" s="149"/>
      <c r="I70" s="149"/>
      <c r="J70" s="77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2.75" customHeight="1">
      <c r="A71" s="56"/>
      <c r="B71" s="2" t="s">
        <v>1235</v>
      </c>
      <c r="C71" s="1162"/>
      <c r="D71" s="114"/>
      <c r="E71" s="1095" t="s">
        <v>290</v>
      </c>
      <c r="F71" s="208">
        <v>79980.0</v>
      </c>
      <c r="G71" s="208">
        <v>145000.0</v>
      </c>
      <c r="H71" s="208">
        <f t="shared" ref="H71:H75" si="8">I71-G71</f>
        <v>0</v>
      </c>
      <c r="I71" s="208">
        <v>145000.0</v>
      </c>
      <c r="J71" s="208">
        <v>50000.0</v>
      </c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2.75" customHeight="1">
      <c r="A72" s="56"/>
      <c r="B72" s="2" t="s">
        <v>1236</v>
      </c>
      <c r="C72" s="338"/>
      <c r="D72" s="114"/>
      <c r="E72" s="1095" t="s">
        <v>630</v>
      </c>
      <c r="F72" s="208">
        <v>1815000.0</v>
      </c>
      <c r="G72" s="77">
        <v>1500000.0</v>
      </c>
      <c r="H72" s="208">
        <f t="shared" si="8"/>
        <v>0</v>
      </c>
      <c r="I72" s="77">
        <v>1500000.0</v>
      </c>
      <c r="J72" s="77">
        <v>150000.0</v>
      </c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2.75" customHeight="1">
      <c r="A73" s="56"/>
      <c r="B73" s="9" t="s">
        <v>380</v>
      </c>
      <c r="C73" s="2"/>
      <c r="D73" s="114"/>
      <c r="E73" s="453" t="s">
        <v>288</v>
      </c>
      <c r="F73" s="208">
        <v>0.0</v>
      </c>
      <c r="G73" s="208">
        <v>50000.0</v>
      </c>
      <c r="H73" s="208">
        <f t="shared" si="8"/>
        <v>0</v>
      </c>
      <c r="I73" s="208">
        <v>50000.0</v>
      </c>
      <c r="J73" s="208">
        <v>150000.0</v>
      </c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2.75" customHeight="1">
      <c r="A74" s="56"/>
      <c r="B74" s="9" t="s">
        <v>1237</v>
      </c>
      <c r="C74" s="2"/>
      <c r="D74" s="114"/>
      <c r="E74" s="453" t="s">
        <v>300</v>
      </c>
      <c r="F74" s="208">
        <v>23500.0</v>
      </c>
      <c r="G74" s="208">
        <v>0.0</v>
      </c>
      <c r="H74" s="208">
        <f t="shared" si="8"/>
        <v>0</v>
      </c>
      <c r="I74" s="208">
        <v>0.0</v>
      </c>
      <c r="J74" s="208">
        <v>0.0</v>
      </c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2.75" customHeight="1">
      <c r="A75" s="56"/>
      <c r="B75" s="9" t="s">
        <v>1238</v>
      </c>
      <c r="C75" s="338"/>
      <c r="D75" s="114"/>
      <c r="E75" s="1095" t="s">
        <v>292</v>
      </c>
      <c r="F75" s="208">
        <v>38000.0</v>
      </c>
      <c r="G75" s="208">
        <v>20000.0</v>
      </c>
      <c r="H75" s="208">
        <f t="shared" si="8"/>
        <v>0</v>
      </c>
      <c r="I75" s="208">
        <v>20000.0</v>
      </c>
      <c r="J75" s="208">
        <v>0.0</v>
      </c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2.75" customHeight="1">
      <c r="A76" s="1265"/>
      <c r="B76" s="502" t="s">
        <v>385</v>
      </c>
      <c r="C76" s="526"/>
      <c r="D76" s="501"/>
      <c r="E76" s="503"/>
      <c r="F76" s="1365">
        <f t="shared" ref="F76:J76" si="9">SUM(F71:F75)</f>
        <v>1956480</v>
      </c>
      <c r="G76" s="1365">
        <f t="shared" si="9"/>
        <v>1715000</v>
      </c>
      <c r="H76" s="1365">
        <f t="shared" si="9"/>
        <v>0</v>
      </c>
      <c r="I76" s="1365">
        <f t="shared" si="9"/>
        <v>1715000</v>
      </c>
      <c r="J76" s="1365">
        <f t="shared" si="9"/>
        <v>350000</v>
      </c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2.75" customHeight="1">
      <c r="A77" s="353"/>
      <c r="B77" s="354" t="s">
        <v>408</v>
      </c>
      <c r="C77" s="941"/>
      <c r="D77" s="940"/>
      <c r="E77" s="534"/>
      <c r="F77" s="1388"/>
      <c r="G77" s="1388"/>
      <c r="H77" s="1388"/>
      <c r="I77" s="1388"/>
      <c r="J77" s="1385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2.75" customHeight="1">
      <c r="A78" s="1387"/>
      <c r="B78" s="258" t="s">
        <v>1239</v>
      </c>
      <c r="C78" s="256"/>
      <c r="D78" s="158"/>
      <c r="E78" s="1389" t="s">
        <v>887</v>
      </c>
      <c r="F78" s="1390">
        <v>0.0</v>
      </c>
      <c r="G78" s="1390">
        <v>0.0</v>
      </c>
      <c r="H78" s="1390">
        <f>I78-G78</f>
        <v>800000</v>
      </c>
      <c r="I78" s="1390">
        <v>800000.0</v>
      </c>
      <c r="J78" s="523">
        <v>0.0</v>
      </c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2.75" customHeight="1">
      <c r="A79" s="789"/>
      <c r="B79" s="504" t="s">
        <v>317</v>
      </c>
      <c r="C79" s="8"/>
      <c r="D79" s="254"/>
      <c r="E79" s="871"/>
      <c r="F79" s="519">
        <f t="shared" ref="F79:J79" si="10">F76+F78</f>
        <v>1956480</v>
      </c>
      <c r="G79" s="519">
        <f t="shared" si="10"/>
        <v>1715000</v>
      </c>
      <c r="H79" s="519">
        <f t="shared" si="10"/>
        <v>800000</v>
      </c>
      <c r="I79" s="519">
        <f t="shared" si="10"/>
        <v>2515000</v>
      </c>
      <c r="J79" s="519">
        <f t="shared" si="10"/>
        <v>350000</v>
      </c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7.25" customHeight="1">
      <c r="A80" s="240" t="s">
        <v>318</v>
      </c>
      <c r="B80" s="1386"/>
      <c r="C80" s="425"/>
      <c r="D80" s="1163"/>
      <c r="E80" s="1128"/>
      <c r="F80" s="427">
        <f t="shared" ref="F80:J80" si="11">F69+F79</f>
        <v>16429188.62</v>
      </c>
      <c r="G80" s="427">
        <f t="shared" si="11"/>
        <v>8986207.36</v>
      </c>
      <c r="H80" s="427">
        <f t="shared" si="11"/>
        <v>10233695.64</v>
      </c>
      <c r="I80" s="427">
        <f t="shared" si="11"/>
        <v>19219903</v>
      </c>
      <c r="J80" s="427">
        <f t="shared" si="11"/>
        <v>19120911</v>
      </c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9.0" customHeight="1">
      <c r="A81" s="2"/>
      <c r="B81" s="2"/>
      <c r="C81" s="2"/>
      <c r="D81" s="2"/>
      <c r="E81" s="16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2.75" customHeight="1">
      <c r="A82" s="338" t="s">
        <v>413</v>
      </c>
      <c r="B82" s="2"/>
      <c r="C82" s="2"/>
      <c r="D82" s="2"/>
      <c r="E82" s="16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2.75" customHeight="1">
      <c r="A83" s="338" t="s">
        <v>414</v>
      </c>
      <c r="B83" s="2"/>
      <c r="C83" s="2"/>
      <c r="D83" s="2"/>
      <c r="E83" s="16"/>
      <c r="F83" s="2"/>
      <c r="G83" s="2"/>
      <c r="H83" s="2"/>
      <c r="I83" s="2"/>
      <c r="J83" s="78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2.75" customHeight="1">
      <c r="A87" s="2"/>
      <c r="B87" s="430" t="s">
        <v>1240</v>
      </c>
      <c r="D87" s="5" t="s">
        <v>323</v>
      </c>
      <c r="H87" s="8" t="s">
        <v>324</v>
      </c>
      <c r="I87" s="5" t="s">
        <v>1241</v>
      </c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2.75" customHeight="1">
      <c r="A88" s="2"/>
      <c r="B88" s="2" t="s">
        <v>1242</v>
      </c>
      <c r="C88" s="2"/>
      <c r="D88" s="3" t="s">
        <v>326</v>
      </c>
      <c r="H88" s="2" t="s">
        <v>327</v>
      </c>
      <c r="I88" s="3" t="s">
        <v>1243</v>
      </c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2.75" customHeight="1">
      <c r="A89" s="2"/>
      <c r="B89" s="338" t="s">
        <v>1244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7">
    <mergeCell ref="A4:I4"/>
    <mergeCell ref="A5:I5"/>
    <mergeCell ref="A6:I6"/>
    <mergeCell ref="A9:C11"/>
    <mergeCell ref="D9:E9"/>
    <mergeCell ref="G9:I9"/>
    <mergeCell ref="D10:E10"/>
    <mergeCell ref="D87:G87"/>
    <mergeCell ref="D88:G88"/>
    <mergeCell ref="I88:J88"/>
    <mergeCell ref="A49:J49"/>
    <mergeCell ref="A51:C53"/>
    <mergeCell ref="D51:E51"/>
    <mergeCell ref="G51:I51"/>
    <mergeCell ref="D52:E52"/>
    <mergeCell ref="B87:C87"/>
    <mergeCell ref="I87:J87"/>
  </mergeCells>
  <printOptions/>
  <pageMargins bottom="0.6299212598425197" footer="0.0" header="0.0" left="0.984251968503937" right="0.11811023622047244" top="0.6692913385826772"/>
  <pageSetup orientation="landscape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25"/>
    <col customWidth="1" min="2" max="2" width="24.88"/>
    <col customWidth="1" min="3" max="3" width="20.5"/>
    <col customWidth="1" min="4" max="4" width="0.75"/>
    <col customWidth="1" min="5" max="5" width="9.88"/>
    <col customWidth="1" min="6" max="6" width="11.88"/>
    <col customWidth="1" hidden="1" min="7" max="7" width="12.13"/>
    <col customWidth="1" hidden="1" min="8" max="8" width="14.5"/>
    <col customWidth="1" min="9" max="9" width="13.75"/>
    <col customWidth="1" min="10" max="11" width="13.13"/>
    <col customWidth="1" min="12" max="14" width="6.63"/>
    <col customWidth="1" min="15" max="15" width="8.38"/>
    <col customWidth="1" min="16" max="16" width="9.88"/>
    <col customWidth="1" min="17" max="17" width="12.75"/>
    <col customWidth="1" min="18" max="18" width="14.5"/>
    <col customWidth="1" min="19" max="26" width="8.0"/>
  </cols>
  <sheetData>
    <row r="1" ht="12.75" customHeight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 ht="12.75" customHeight="1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 ht="12.75" customHeight="1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 ht="12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1391"/>
      <c r="M7" s="1203"/>
      <c r="N7" s="1203"/>
      <c r="O7" s="2"/>
      <c r="P7" s="2"/>
      <c r="Q7" s="4"/>
      <c r="R7" s="4"/>
      <c r="S7" s="4"/>
      <c r="T7" s="2"/>
      <c r="U7" s="2"/>
      <c r="V7" s="2"/>
      <c r="W7" s="2"/>
      <c r="X7" s="2"/>
      <c r="Y7" s="2"/>
      <c r="Z7" s="2"/>
    </row>
    <row r="8" ht="12.75" customHeight="1">
      <c r="A8" s="111" t="s">
        <v>1245</v>
      </c>
      <c r="B8" s="2"/>
      <c r="C8" s="2"/>
      <c r="D8" s="2"/>
      <c r="E8" s="2"/>
      <c r="F8" s="2"/>
      <c r="G8" s="9"/>
      <c r="H8" s="9"/>
      <c r="I8" s="9"/>
      <c r="J8" s="2"/>
      <c r="K8" s="2"/>
      <c r="L8" s="1391"/>
      <c r="M8" s="1203"/>
      <c r="N8" s="1203"/>
      <c r="O8" s="2"/>
      <c r="P8" s="2"/>
      <c r="Q8" s="4"/>
      <c r="R8" s="4"/>
      <c r="S8" s="4"/>
      <c r="T8" s="2"/>
      <c r="U8" s="2"/>
      <c r="V8" s="2"/>
      <c r="W8" s="2"/>
      <c r="X8" s="2"/>
      <c r="Y8" s="2"/>
      <c r="Z8" s="2"/>
    </row>
    <row r="9" ht="12.75" customHeight="1">
      <c r="A9" s="11" t="s">
        <v>364</v>
      </c>
      <c r="B9" s="12"/>
      <c r="C9" s="13"/>
      <c r="D9" s="1392" t="s">
        <v>430</v>
      </c>
      <c r="E9" s="13"/>
      <c r="F9" s="14" t="s">
        <v>8</v>
      </c>
      <c r="G9" s="15" t="s">
        <v>9</v>
      </c>
      <c r="H9" s="12"/>
      <c r="I9" s="13"/>
      <c r="J9" s="14" t="s">
        <v>10</v>
      </c>
      <c r="K9" s="93"/>
      <c r="L9" s="1393"/>
      <c r="M9" s="1394"/>
      <c r="N9" s="1394"/>
      <c r="O9" s="2"/>
      <c r="P9" s="2"/>
      <c r="Q9" s="4"/>
      <c r="R9" s="4"/>
      <c r="S9" s="4"/>
      <c r="T9" s="2"/>
      <c r="U9" s="2"/>
      <c r="V9" s="2"/>
      <c r="W9" s="2"/>
      <c r="X9" s="2"/>
      <c r="Y9" s="2"/>
      <c r="Z9" s="2"/>
    </row>
    <row r="10" ht="12.75" customHeight="1">
      <c r="A10" s="18"/>
      <c r="C10" s="19"/>
      <c r="D10" s="18"/>
      <c r="E10" s="19"/>
      <c r="F10" s="21" t="s">
        <v>12</v>
      </c>
      <c r="G10" s="21" t="s">
        <v>13</v>
      </c>
      <c r="H10" s="22" t="s">
        <v>14</v>
      </c>
      <c r="I10" s="21" t="s">
        <v>15</v>
      </c>
      <c r="J10" s="21" t="s">
        <v>16</v>
      </c>
      <c r="K10" s="93"/>
      <c r="L10" s="1393"/>
      <c r="M10" s="1394"/>
      <c r="N10" s="1394"/>
      <c r="O10" s="2"/>
      <c r="P10" s="2"/>
      <c r="Q10" s="94" t="s">
        <v>1246</v>
      </c>
      <c r="R10" s="4"/>
      <c r="S10" s="4"/>
      <c r="T10" s="2"/>
      <c r="U10" s="2"/>
      <c r="V10" s="2"/>
      <c r="W10" s="2"/>
      <c r="X10" s="2"/>
      <c r="Y10" s="2"/>
      <c r="Z10" s="2"/>
    </row>
    <row r="11" ht="12.75" customHeight="1">
      <c r="A11" s="23"/>
      <c r="B11" s="24"/>
      <c r="C11" s="25"/>
      <c r="D11" s="23"/>
      <c r="E11" s="25"/>
      <c r="F11" s="26" t="s">
        <v>17</v>
      </c>
      <c r="G11" s="27" t="s">
        <v>17</v>
      </c>
      <c r="H11" s="27" t="s">
        <v>18</v>
      </c>
      <c r="I11" s="27" t="s">
        <v>18</v>
      </c>
      <c r="J11" s="27" t="s">
        <v>18</v>
      </c>
      <c r="K11" s="66"/>
      <c r="L11" s="1393"/>
      <c r="M11" s="1394"/>
      <c r="N11" s="1394"/>
      <c r="O11" s="2"/>
      <c r="P11" s="2"/>
      <c r="Q11" s="94" t="s">
        <v>1247</v>
      </c>
      <c r="R11" s="4"/>
      <c r="S11" s="4"/>
      <c r="T11" s="2"/>
      <c r="U11" s="2"/>
      <c r="V11" s="2"/>
      <c r="W11" s="2"/>
      <c r="X11" s="2"/>
      <c r="Y11" s="2"/>
      <c r="Z11" s="2"/>
    </row>
    <row r="12" ht="12.75" customHeight="1">
      <c r="A12" s="56" t="s">
        <v>20</v>
      </c>
      <c r="B12" s="9"/>
      <c r="C12" s="147"/>
      <c r="D12" s="2"/>
      <c r="E12" s="2"/>
      <c r="F12" s="1395"/>
      <c r="G12" s="1395"/>
      <c r="H12" s="1395"/>
      <c r="I12" s="1395"/>
      <c r="J12" s="1395"/>
      <c r="K12" s="2"/>
      <c r="L12" s="1391"/>
      <c r="M12" s="1203"/>
      <c r="N12" s="1203"/>
      <c r="O12" s="2"/>
      <c r="P12" s="2"/>
      <c r="Q12" s="1022" t="s">
        <v>1248</v>
      </c>
      <c r="R12" s="4"/>
      <c r="S12" s="4"/>
      <c r="T12" s="2"/>
      <c r="U12" s="2"/>
      <c r="V12" s="2"/>
      <c r="W12" s="2"/>
      <c r="X12" s="2"/>
      <c r="Y12" s="2"/>
      <c r="Z12" s="2"/>
    </row>
    <row r="13" ht="12.75" customHeight="1">
      <c r="A13" s="56"/>
      <c r="B13" s="9" t="s">
        <v>22</v>
      </c>
      <c r="C13" s="147"/>
      <c r="D13" s="2"/>
      <c r="E13" s="9"/>
      <c r="F13" s="149"/>
      <c r="G13" s="149"/>
      <c r="H13" s="149"/>
      <c r="I13" s="149"/>
      <c r="J13" s="149"/>
      <c r="K13" s="2"/>
      <c r="L13" s="1391"/>
      <c r="M13" s="1203"/>
      <c r="N13" s="1203"/>
      <c r="O13" s="2"/>
      <c r="P13" s="2"/>
      <c r="Q13" s="10">
        <f>27+5</f>
        <v>32</v>
      </c>
      <c r="R13" s="118"/>
      <c r="S13" s="4"/>
      <c r="T13" s="2"/>
      <c r="U13" s="2"/>
      <c r="V13" s="2"/>
      <c r="W13" s="2"/>
      <c r="X13" s="2"/>
      <c r="Y13" s="2"/>
      <c r="Z13" s="2"/>
    </row>
    <row r="14" ht="12.75" customHeight="1">
      <c r="A14" s="56"/>
      <c r="B14" s="2" t="s">
        <v>24</v>
      </c>
      <c r="C14" s="147"/>
      <c r="D14" s="2"/>
      <c r="E14" s="1313" t="s">
        <v>25</v>
      </c>
      <c r="F14" s="517">
        <v>8284222.74</v>
      </c>
      <c r="G14" s="77">
        <v>4217939.69</v>
      </c>
      <c r="H14" s="77">
        <f t="shared" ref="H14:H35" si="1">I14-G14</f>
        <v>4685364.31</v>
      </c>
      <c r="I14" s="58">
        <v>8903304.0</v>
      </c>
      <c r="J14" s="58">
        <v>9886920.0</v>
      </c>
      <c r="K14" s="59"/>
      <c r="L14" s="1396"/>
      <c r="M14" s="1397"/>
      <c r="N14" s="1397"/>
      <c r="O14" s="117"/>
      <c r="P14" s="2"/>
      <c r="Q14" s="1031"/>
      <c r="R14" s="118"/>
      <c r="S14" s="4"/>
      <c r="T14" s="2"/>
      <c r="U14" s="2"/>
      <c r="V14" s="2"/>
      <c r="W14" s="2"/>
      <c r="X14" s="2"/>
      <c r="Y14" s="2"/>
      <c r="Z14" s="2"/>
    </row>
    <row r="15" ht="12.75" customHeight="1">
      <c r="A15" s="56"/>
      <c r="B15" s="2" t="s">
        <v>26</v>
      </c>
      <c r="C15" s="147"/>
      <c r="D15" s="2"/>
      <c r="E15" s="1313" t="s">
        <v>25</v>
      </c>
      <c r="F15" s="643">
        <v>0.0</v>
      </c>
      <c r="G15" s="643">
        <v>0.0</v>
      </c>
      <c r="H15" s="643">
        <f t="shared" si="1"/>
        <v>0</v>
      </c>
      <c r="I15" s="1141">
        <v>0.0</v>
      </c>
      <c r="J15" s="58">
        <v>10877.0</v>
      </c>
      <c r="K15" s="59"/>
      <c r="L15" s="1396"/>
      <c r="M15" s="1397"/>
      <c r="N15" s="1397"/>
      <c r="O15" s="2"/>
      <c r="P15" s="2"/>
      <c r="Q15" s="1031"/>
      <c r="R15" s="1031"/>
      <c r="S15" s="4"/>
      <c r="T15" s="2"/>
      <c r="U15" s="2"/>
      <c r="V15" s="2"/>
      <c r="W15" s="2"/>
      <c r="X15" s="2"/>
      <c r="Y15" s="2"/>
      <c r="Z15" s="2"/>
    </row>
    <row r="16" ht="12.75" customHeight="1">
      <c r="A16" s="56"/>
      <c r="B16" s="338" t="s">
        <v>661</v>
      </c>
      <c r="C16" s="537"/>
      <c r="D16" s="2"/>
      <c r="E16" s="1313" t="s">
        <v>28</v>
      </c>
      <c r="F16" s="77">
        <v>947920.6</v>
      </c>
      <c r="G16" s="77">
        <v>423398.16</v>
      </c>
      <c r="H16" s="77">
        <f t="shared" si="1"/>
        <v>590325.84</v>
      </c>
      <c r="I16" s="58">
        <v>1013724.0</v>
      </c>
      <c r="J16" s="58">
        <v>1304328.0</v>
      </c>
      <c r="K16" s="59"/>
      <c r="L16" s="1396"/>
      <c r="M16" s="1397"/>
      <c r="N16" s="1397"/>
      <c r="O16" s="2"/>
      <c r="P16" s="2"/>
      <c r="Q16" s="1031"/>
      <c r="R16" s="4"/>
      <c r="S16" s="4"/>
      <c r="T16" s="2"/>
      <c r="U16" s="2"/>
      <c r="V16" s="2"/>
      <c r="W16" s="2"/>
      <c r="X16" s="2"/>
      <c r="Y16" s="2"/>
      <c r="Z16" s="2"/>
    </row>
    <row r="17" ht="12.75" customHeight="1">
      <c r="A17" s="789"/>
      <c r="B17" s="9" t="s">
        <v>488</v>
      </c>
      <c r="C17" s="147"/>
      <c r="D17" s="9"/>
      <c r="E17" s="1313" t="s">
        <v>30</v>
      </c>
      <c r="F17" s="77">
        <v>759727.3</v>
      </c>
      <c r="G17" s="77">
        <v>358727.28</v>
      </c>
      <c r="H17" s="77">
        <f t="shared" si="1"/>
        <v>409272.72</v>
      </c>
      <c r="I17" s="58">
        <v>768000.0</v>
      </c>
      <c r="J17" s="58">
        <v>768000.0</v>
      </c>
      <c r="K17" s="59"/>
      <c r="L17" s="1396"/>
      <c r="M17" s="1397"/>
      <c r="N17" s="1397"/>
      <c r="O17" s="2"/>
      <c r="P17" s="2"/>
      <c r="Q17" s="1031"/>
      <c r="R17" s="118"/>
      <c r="S17" s="4"/>
      <c r="T17" s="2"/>
      <c r="U17" s="2"/>
      <c r="V17" s="2"/>
      <c r="W17" s="2"/>
      <c r="X17" s="2"/>
      <c r="Y17" s="2"/>
      <c r="Z17" s="2"/>
    </row>
    <row r="18" ht="12.75" customHeight="1">
      <c r="A18" s="254"/>
      <c r="B18" s="9" t="s">
        <v>1249</v>
      </c>
      <c r="C18" s="147"/>
      <c r="D18" s="9"/>
      <c r="E18" s="1313" t="s">
        <v>36</v>
      </c>
      <c r="F18" s="77">
        <v>192000.0</v>
      </c>
      <c r="G18" s="77">
        <v>192000.0</v>
      </c>
      <c r="H18" s="77">
        <f t="shared" si="1"/>
        <v>0</v>
      </c>
      <c r="I18" s="58">
        <v>192000.0</v>
      </c>
      <c r="J18" s="58">
        <v>192000.0</v>
      </c>
      <c r="K18" s="59"/>
      <c r="L18" s="1396"/>
      <c r="M18" s="1397"/>
      <c r="N18" s="1397"/>
      <c r="O18" s="2"/>
      <c r="P18" s="2"/>
      <c r="Q18" s="1031"/>
      <c r="R18" s="437"/>
      <c r="S18" s="4"/>
      <c r="T18" s="2"/>
      <c r="U18" s="2"/>
      <c r="V18" s="2"/>
      <c r="W18" s="2"/>
      <c r="X18" s="2"/>
      <c r="Y18" s="2"/>
      <c r="Z18" s="2"/>
    </row>
    <row r="19" ht="12.75" customHeight="1">
      <c r="A19" s="254"/>
      <c r="B19" s="9" t="s">
        <v>394</v>
      </c>
      <c r="C19" s="228"/>
      <c r="D19" s="9"/>
      <c r="E19" s="1313" t="s">
        <v>395</v>
      </c>
      <c r="F19" s="77">
        <v>358250.0</v>
      </c>
      <c r="G19" s="77">
        <v>91650.0</v>
      </c>
      <c r="H19" s="77">
        <f t="shared" si="1"/>
        <v>330750</v>
      </c>
      <c r="I19" s="58">
        <v>422400.0</v>
      </c>
      <c r="J19" s="58">
        <v>422400.0</v>
      </c>
      <c r="K19" s="59"/>
      <c r="L19" s="1396"/>
      <c r="M19" s="1397"/>
      <c r="N19" s="1397"/>
      <c r="O19" s="344"/>
      <c r="P19" s="2"/>
      <c r="Q19" s="4"/>
      <c r="R19" s="118"/>
      <c r="S19" s="1031"/>
      <c r="T19" s="2"/>
      <c r="U19" s="2"/>
      <c r="V19" s="2"/>
      <c r="W19" s="2"/>
      <c r="X19" s="2"/>
      <c r="Y19" s="2"/>
      <c r="Z19" s="2"/>
    </row>
    <row r="20" ht="12.75" customHeight="1">
      <c r="A20" s="254"/>
      <c r="B20" s="9" t="s">
        <v>1161</v>
      </c>
      <c r="C20" s="228"/>
      <c r="D20" s="9"/>
      <c r="E20" s="1313" t="s">
        <v>1162</v>
      </c>
      <c r="F20" s="77">
        <v>35713.18</v>
      </c>
      <c r="G20" s="77">
        <v>14018.04</v>
      </c>
      <c r="H20" s="77">
        <f t="shared" si="1"/>
        <v>43581.96</v>
      </c>
      <c r="I20" s="58">
        <v>57600.0</v>
      </c>
      <c r="J20" s="58">
        <v>57600.0</v>
      </c>
      <c r="K20" s="59"/>
      <c r="L20" s="1396"/>
      <c r="M20" s="1397"/>
      <c r="N20" s="1397"/>
      <c r="O20" s="1398"/>
      <c r="P20" s="2"/>
      <c r="Q20" s="4"/>
      <c r="R20" s="118"/>
      <c r="S20" s="1031"/>
      <c r="T20" s="2"/>
      <c r="U20" s="2"/>
      <c r="V20" s="2"/>
      <c r="W20" s="2"/>
      <c r="X20" s="2"/>
      <c r="Y20" s="2"/>
      <c r="Z20" s="2"/>
    </row>
    <row r="21" ht="12.75" customHeight="1">
      <c r="A21" s="114"/>
      <c r="B21" s="9" t="s">
        <v>37</v>
      </c>
      <c r="C21" s="147"/>
      <c r="D21" s="9"/>
      <c r="E21" s="1313" t="s">
        <v>38</v>
      </c>
      <c r="F21" s="77">
        <v>160000.0</v>
      </c>
      <c r="G21" s="77">
        <v>0.0</v>
      </c>
      <c r="H21" s="77">
        <f t="shared" si="1"/>
        <v>160000</v>
      </c>
      <c r="I21" s="58">
        <v>160000.0</v>
      </c>
      <c r="J21" s="58">
        <v>160000.0</v>
      </c>
      <c r="K21" s="59"/>
      <c r="L21" s="1396"/>
      <c r="M21" s="1397"/>
      <c r="N21" s="1397"/>
      <c r="O21" s="1398"/>
      <c r="P21" s="2"/>
      <c r="Q21" s="4"/>
      <c r="R21" s="118"/>
      <c r="S21" s="1031"/>
      <c r="T21" s="2"/>
      <c r="U21" s="2"/>
      <c r="V21" s="2"/>
      <c r="W21" s="2"/>
      <c r="X21" s="2"/>
      <c r="Y21" s="2"/>
      <c r="Z21" s="2"/>
    </row>
    <row r="22" ht="12.75" customHeight="1">
      <c r="A22" s="114"/>
      <c r="B22" s="9" t="s">
        <v>1250</v>
      </c>
      <c r="C22" s="147"/>
      <c r="D22" s="9"/>
      <c r="E22" s="1313" t="s">
        <v>38</v>
      </c>
      <c r="F22" s="77">
        <v>320000.0</v>
      </c>
      <c r="G22" s="77">
        <v>0.0</v>
      </c>
      <c r="H22" s="77">
        <f t="shared" si="1"/>
        <v>0</v>
      </c>
      <c r="I22" s="58">
        <v>0.0</v>
      </c>
      <c r="J22" s="58">
        <v>0.0</v>
      </c>
      <c r="K22" s="59"/>
      <c r="L22" s="1396"/>
      <c r="M22" s="1397"/>
      <c r="N22" s="1397"/>
      <c r="O22" s="1398"/>
      <c r="P22" s="2"/>
      <c r="Q22" s="4"/>
      <c r="R22" s="118"/>
      <c r="S22" s="1031"/>
      <c r="T22" s="2"/>
      <c r="U22" s="2"/>
      <c r="V22" s="2"/>
      <c r="W22" s="2"/>
      <c r="X22" s="2"/>
      <c r="Y22" s="2"/>
      <c r="Z22" s="2"/>
    </row>
    <row r="23" ht="12.75" customHeight="1">
      <c r="A23" s="1399"/>
      <c r="B23" s="9" t="s">
        <v>1251</v>
      </c>
      <c r="C23" s="147"/>
      <c r="D23" s="9"/>
      <c r="E23" s="1313" t="s">
        <v>517</v>
      </c>
      <c r="F23" s="77">
        <v>8024.19</v>
      </c>
      <c r="G23" s="77">
        <v>2100.0</v>
      </c>
      <c r="H23" s="77">
        <f t="shared" si="1"/>
        <v>8700</v>
      </c>
      <c r="I23" s="58">
        <v>10800.0</v>
      </c>
      <c r="J23" s="58">
        <v>10800.0</v>
      </c>
      <c r="K23" s="59"/>
      <c r="L23" s="1400"/>
      <c r="M23" s="1401"/>
      <c r="N23" s="1401"/>
      <c r="O23" s="2"/>
      <c r="P23" s="2"/>
      <c r="Q23" s="1031"/>
      <c r="R23" s="1031"/>
      <c r="S23" s="4"/>
      <c r="T23" s="2"/>
      <c r="U23" s="2"/>
      <c r="V23" s="2"/>
      <c r="W23" s="2"/>
      <c r="X23" s="2"/>
      <c r="Y23" s="2"/>
      <c r="Z23" s="2"/>
    </row>
    <row r="24" ht="12.75" customHeight="1">
      <c r="A24" s="1399"/>
      <c r="B24" s="9" t="s">
        <v>573</v>
      </c>
      <c r="C24" s="147"/>
      <c r="D24" s="9"/>
      <c r="E24" s="1313" t="s">
        <v>517</v>
      </c>
      <c r="F24" s="77">
        <v>0.0</v>
      </c>
      <c r="G24" s="77">
        <v>362000.0</v>
      </c>
      <c r="H24" s="77">
        <f t="shared" si="1"/>
        <v>41000</v>
      </c>
      <c r="I24" s="58">
        <v>403000.0</v>
      </c>
      <c r="J24" s="1141">
        <v>0.0</v>
      </c>
      <c r="K24" s="1402"/>
      <c r="L24" s="1400"/>
      <c r="M24" s="1401"/>
      <c r="N24" s="1401"/>
      <c r="O24" s="2"/>
      <c r="P24" s="2"/>
      <c r="Q24" s="1031"/>
      <c r="R24" s="1031"/>
      <c r="S24" s="4"/>
      <c r="T24" s="2"/>
      <c r="U24" s="2"/>
      <c r="V24" s="2"/>
      <c r="W24" s="2"/>
      <c r="X24" s="2"/>
      <c r="Y24" s="2"/>
      <c r="Z24" s="2"/>
    </row>
    <row r="25" ht="12.75" customHeight="1">
      <c r="A25" s="114"/>
      <c r="B25" s="9" t="s">
        <v>40</v>
      </c>
      <c r="C25" s="147"/>
      <c r="D25" s="9"/>
      <c r="E25" s="1313" t="s">
        <v>41</v>
      </c>
      <c r="F25" s="77">
        <v>20000.0</v>
      </c>
      <c r="G25" s="77">
        <v>5000.0</v>
      </c>
      <c r="H25" s="77">
        <f t="shared" si="1"/>
        <v>10000</v>
      </c>
      <c r="I25" s="58">
        <v>15000.0</v>
      </c>
      <c r="J25" s="58">
        <v>25000.0</v>
      </c>
      <c r="K25" s="59"/>
      <c r="L25" s="1400"/>
      <c r="M25" s="1401"/>
      <c r="N25" s="1401"/>
      <c r="O25" s="2"/>
      <c r="P25" s="2"/>
      <c r="Q25" s="1031"/>
      <c r="R25" s="1031"/>
      <c r="S25" s="4"/>
      <c r="T25" s="2"/>
      <c r="U25" s="2"/>
      <c r="V25" s="2"/>
      <c r="W25" s="2"/>
      <c r="X25" s="2"/>
      <c r="Y25" s="2"/>
      <c r="Z25" s="2"/>
    </row>
    <row r="26" ht="12.75" customHeight="1">
      <c r="A26" s="114"/>
      <c r="B26" s="9" t="s">
        <v>369</v>
      </c>
      <c r="C26" s="147"/>
      <c r="D26" s="9"/>
      <c r="E26" s="1313" t="s">
        <v>43</v>
      </c>
      <c r="F26" s="77">
        <v>225502.76</v>
      </c>
      <c r="G26" s="77">
        <v>0.0</v>
      </c>
      <c r="H26" s="77">
        <f t="shared" si="1"/>
        <v>80000</v>
      </c>
      <c r="I26" s="58">
        <v>80000.0</v>
      </c>
      <c r="J26" s="58">
        <v>80000.0</v>
      </c>
      <c r="K26" s="59"/>
      <c r="L26" s="1400"/>
      <c r="M26" s="1401"/>
      <c r="N26" s="1401"/>
      <c r="O26" s="2"/>
      <c r="P26" s="2"/>
      <c r="Q26" s="1031"/>
      <c r="R26" s="1031"/>
      <c r="S26" s="4"/>
      <c r="T26" s="2"/>
      <c r="U26" s="2"/>
      <c r="V26" s="2"/>
      <c r="W26" s="2"/>
      <c r="X26" s="2"/>
      <c r="Y26" s="2"/>
      <c r="Z26" s="2"/>
    </row>
    <row r="27" ht="12.75" customHeight="1">
      <c r="A27" s="114"/>
      <c r="B27" s="9" t="s">
        <v>44</v>
      </c>
      <c r="C27" s="147"/>
      <c r="D27" s="9"/>
      <c r="E27" s="1313" t="s">
        <v>45</v>
      </c>
      <c r="F27" s="77">
        <v>716012.0</v>
      </c>
      <c r="G27" s="77">
        <v>736670.0</v>
      </c>
      <c r="H27" s="77">
        <f t="shared" si="1"/>
        <v>90023</v>
      </c>
      <c r="I27" s="58">
        <v>826693.0</v>
      </c>
      <c r="J27" s="58">
        <v>935417.0</v>
      </c>
      <c r="K27" s="59"/>
      <c r="L27" s="1400"/>
      <c r="M27" s="1401"/>
      <c r="N27" s="1401"/>
      <c r="O27" s="2"/>
      <c r="P27" s="2"/>
      <c r="Q27" s="1031"/>
      <c r="R27" s="1031"/>
      <c r="S27" s="4"/>
      <c r="T27" s="2"/>
      <c r="U27" s="2"/>
      <c r="V27" s="2"/>
      <c r="W27" s="2"/>
      <c r="X27" s="2"/>
      <c r="Y27" s="2"/>
      <c r="Z27" s="2"/>
    </row>
    <row r="28" ht="12.75" customHeight="1">
      <c r="A28" s="114"/>
      <c r="B28" s="9" t="s">
        <v>46</v>
      </c>
      <c r="C28" s="147"/>
      <c r="D28" s="9"/>
      <c r="E28" s="1313" t="s">
        <v>45</v>
      </c>
      <c r="F28" s="77">
        <v>731038.0</v>
      </c>
      <c r="G28" s="77">
        <v>0.0</v>
      </c>
      <c r="H28" s="77">
        <f t="shared" si="1"/>
        <v>826693</v>
      </c>
      <c r="I28" s="58">
        <v>826693.0</v>
      </c>
      <c r="J28" s="58">
        <v>935417.0</v>
      </c>
      <c r="K28" s="59"/>
      <c r="L28" s="1396"/>
      <c r="M28" s="1397"/>
      <c r="N28" s="1397"/>
      <c r="O28" s="2"/>
      <c r="P28" s="2"/>
      <c r="Q28" s="1031"/>
      <c r="R28" s="1031"/>
      <c r="S28" s="4"/>
      <c r="T28" s="2"/>
      <c r="U28" s="2"/>
      <c r="V28" s="2"/>
      <c r="W28" s="2"/>
      <c r="X28" s="2"/>
      <c r="Y28" s="2"/>
      <c r="Z28" s="2"/>
    </row>
    <row r="29" ht="12.75" customHeight="1">
      <c r="A29" s="114"/>
      <c r="B29" s="9" t="s">
        <v>334</v>
      </c>
      <c r="C29" s="147"/>
      <c r="D29" s="9"/>
      <c r="E29" s="1313" t="s">
        <v>48</v>
      </c>
      <c r="F29" s="77">
        <v>157000.0</v>
      </c>
      <c r="G29" s="77">
        <v>0.0</v>
      </c>
      <c r="H29" s="77">
        <f t="shared" si="1"/>
        <v>160000</v>
      </c>
      <c r="I29" s="58">
        <v>160000.0</v>
      </c>
      <c r="J29" s="58">
        <v>160000.0</v>
      </c>
      <c r="K29" s="59"/>
      <c r="L29" s="1396"/>
      <c r="M29" s="1397"/>
      <c r="N29" s="1397"/>
      <c r="O29" s="2"/>
      <c r="P29" s="2"/>
      <c r="Q29" s="1031"/>
      <c r="R29" s="118"/>
      <c r="S29" s="4"/>
      <c r="T29" s="2"/>
      <c r="U29" s="2"/>
      <c r="V29" s="2"/>
      <c r="W29" s="2"/>
      <c r="X29" s="2"/>
      <c r="Y29" s="2"/>
      <c r="Z29" s="2"/>
    </row>
    <row r="30" ht="12.75" customHeight="1">
      <c r="A30" s="114"/>
      <c r="B30" s="9" t="s">
        <v>51</v>
      </c>
      <c r="C30" s="147"/>
      <c r="D30" s="9"/>
      <c r="E30" s="1313" t="s">
        <v>52</v>
      </c>
      <c r="F30" s="77">
        <v>1106009.94</v>
      </c>
      <c r="G30" s="77">
        <v>473242.59</v>
      </c>
      <c r="H30" s="77">
        <f t="shared" si="1"/>
        <v>716800.41</v>
      </c>
      <c r="I30" s="58">
        <v>1190043.0</v>
      </c>
      <c r="J30" s="58">
        <v>1344255.0</v>
      </c>
      <c r="K30" s="59"/>
      <c r="L30" s="1396"/>
      <c r="M30" s="1397"/>
      <c r="N30" s="1397"/>
      <c r="O30" s="2"/>
      <c r="P30" s="117"/>
      <c r="Q30" s="1031"/>
      <c r="R30" s="118"/>
      <c r="S30" s="4"/>
      <c r="T30" s="2"/>
      <c r="U30" s="2"/>
      <c r="V30" s="2"/>
      <c r="W30" s="2"/>
      <c r="X30" s="2"/>
      <c r="Y30" s="2"/>
      <c r="Z30" s="2"/>
    </row>
    <row r="31" ht="12.75" customHeight="1">
      <c r="A31" s="114"/>
      <c r="B31" s="9" t="s">
        <v>370</v>
      </c>
      <c r="C31" s="147"/>
      <c r="D31" s="9"/>
      <c r="E31" s="1313" t="s">
        <v>54</v>
      </c>
      <c r="F31" s="77">
        <v>38200.0</v>
      </c>
      <c r="G31" s="77">
        <v>15600.0</v>
      </c>
      <c r="H31" s="77">
        <f t="shared" si="1"/>
        <v>22800</v>
      </c>
      <c r="I31" s="77">
        <v>38400.0</v>
      </c>
      <c r="J31" s="77">
        <v>57600.0</v>
      </c>
      <c r="K31" s="78"/>
      <c r="L31" s="1396"/>
      <c r="M31" s="1397"/>
      <c r="N31" s="1397"/>
      <c r="O31" s="2"/>
      <c r="P31" s="2"/>
      <c r="Q31" s="1031"/>
      <c r="R31" s="437"/>
      <c r="S31" s="4"/>
      <c r="T31" s="2"/>
      <c r="U31" s="2"/>
      <c r="V31" s="2"/>
      <c r="W31" s="2"/>
      <c r="X31" s="2"/>
      <c r="Y31" s="2"/>
      <c r="Z31" s="2"/>
    </row>
    <row r="32" ht="12.75" customHeight="1">
      <c r="A32" s="114"/>
      <c r="B32" s="9" t="s">
        <v>337</v>
      </c>
      <c r="C32" s="147"/>
      <c r="D32" s="9"/>
      <c r="E32" s="1313" t="s">
        <v>56</v>
      </c>
      <c r="F32" s="77">
        <v>112982.0</v>
      </c>
      <c r="G32" s="77">
        <v>58502.96</v>
      </c>
      <c r="H32" s="77">
        <f t="shared" si="1"/>
        <v>84672.04</v>
      </c>
      <c r="I32" s="77">
        <v>143175.0</v>
      </c>
      <c r="J32" s="77">
        <v>192883.0</v>
      </c>
      <c r="K32" s="78"/>
      <c r="L32" s="1396"/>
      <c r="M32" s="1397"/>
      <c r="N32" s="1397"/>
      <c r="O32" s="117"/>
      <c r="P32" s="2"/>
      <c r="Q32" s="1031"/>
      <c r="R32" s="118"/>
      <c r="S32" s="4"/>
      <c r="T32" s="2"/>
      <c r="U32" s="2"/>
      <c r="V32" s="2"/>
      <c r="W32" s="2"/>
      <c r="X32" s="2"/>
      <c r="Y32" s="2"/>
      <c r="Z32" s="2"/>
    </row>
    <row r="33" ht="12.75" customHeight="1">
      <c r="A33" s="114"/>
      <c r="B33" s="9" t="s">
        <v>1252</v>
      </c>
      <c r="C33" s="147"/>
      <c r="D33" s="9"/>
      <c r="E33" s="1313" t="s">
        <v>58</v>
      </c>
      <c r="F33" s="77">
        <v>38100.0</v>
      </c>
      <c r="G33" s="77">
        <v>15500.0</v>
      </c>
      <c r="H33" s="77">
        <f t="shared" si="1"/>
        <v>22900</v>
      </c>
      <c r="I33" s="77">
        <v>38400.0</v>
      </c>
      <c r="J33" s="77">
        <v>38400.0</v>
      </c>
      <c r="K33" s="78"/>
      <c r="L33" s="1396"/>
      <c r="M33" s="1397"/>
      <c r="N33" s="1397"/>
      <c r="O33" s="2"/>
      <c r="P33" s="2"/>
      <c r="Q33" s="1031"/>
      <c r="R33" s="437"/>
      <c r="S33" s="4"/>
      <c r="T33" s="2"/>
      <c r="U33" s="2"/>
      <c r="V33" s="2"/>
      <c r="W33" s="2"/>
      <c r="X33" s="2"/>
      <c r="Y33" s="2"/>
      <c r="Z33" s="2"/>
    </row>
    <row r="34" ht="12.75" customHeight="1">
      <c r="A34" s="114"/>
      <c r="B34" s="9" t="s">
        <v>49</v>
      </c>
      <c r="C34" s="147"/>
      <c r="D34" s="9"/>
      <c r="E34" s="1313" t="s">
        <v>50</v>
      </c>
      <c r="F34" s="77">
        <v>0.0</v>
      </c>
      <c r="G34" s="77">
        <v>0.0</v>
      </c>
      <c r="H34" s="77">
        <f t="shared" si="1"/>
        <v>96000</v>
      </c>
      <c r="I34" s="77">
        <v>96000.0</v>
      </c>
      <c r="J34" s="77">
        <v>0.0</v>
      </c>
      <c r="K34" s="78"/>
      <c r="L34" s="1396"/>
      <c r="M34" s="1397"/>
      <c r="N34" s="1397"/>
      <c r="O34" s="2"/>
      <c r="P34" s="2"/>
      <c r="Q34" s="1031"/>
      <c r="R34" s="437"/>
      <c r="S34" s="4"/>
      <c r="T34" s="2"/>
      <c r="U34" s="2"/>
      <c r="V34" s="2"/>
      <c r="W34" s="2"/>
      <c r="X34" s="2"/>
      <c r="Y34" s="2"/>
      <c r="Z34" s="2"/>
    </row>
    <row r="35" ht="12.75" customHeight="1">
      <c r="A35" s="41"/>
      <c r="B35" s="1403" t="s">
        <v>59</v>
      </c>
      <c r="C35" s="1404"/>
      <c r="D35" s="1403"/>
      <c r="E35" s="1405" t="s">
        <v>60</v>
      </c>
      <c r="F35" s="1406">
        <v>763200.0</v>
      </c>
      <c r="G35" s="1406">
        <v>0.0</v>
      </c>
      <c r="H35" s="935">
        <f t="shared" si="1"/>
        <v>0</v>
      </c>
      <c r="I35" s="1406">
        <v>0.0</v>
      </c>
      <c r="J35" s="1406">
        <v>0.0</v>
      </c>
      <c r="K35" s="37"/>
      <c r="L35" s="1407" t="s">
        <v>96</v>
      </c>
      <c r="M35" s="1408"/>
      <c r="N35" s="1408"/>
      <c r="O35" s="6"/>
      <c r="P35" s="6"/>
      <c r="Q35" s="1327"/>
      <c r="R35" s="1339"/>
      <c r="S35" s="7"/>
      <c r="T35" s="6"/>
      <c r="U35" s="6"/>
      <c r="V35" s="6"/>
      <c r="W35" s="6"/>
      <c r="X35" s="6"/>
      <c r="Y35" s="6"/>
      <c r="Z35" s="6"/>
    </row>
    <row r="36" ht="16.5" customHeight="1">
      <c r="A36" s="43" t="s">
        <v>1253</v>
      </c>
      <c r="B36" s="371"/>
      <c r="C36" s="1409"/>
      <c r="D36" s="372"/>
      <c r="E36" s="372"/>
      <c r="F36" s="1410">
        <f t="shared" ref="F36:J36" si="2">SUM(F14:F35)</f>
        <v>14973902.71</v>
      </c>
      <c r="G36" s="1410">
        <f t="shared" si="2"/>
        <v>6966348.72</v>
      </c>
      <c r="H36" s="1410">
        <f t="shared" si="2"/>
        <v>8378883.28</v>
      </c>
      <c r="I36" s="1410">
        <f t="shared" si="2"/>
        <v>15345232</v>
      </c>
      <c r="J36" s="1410">
        <f t="shared" si="2"/>
        <v>16581897</v>
      </c>
      <c r="K36" s="48"/>
      <c r="L36" s="218">
        <f>(J36-I36)/I36</f>
        <v>0.08058952774</v>
      </c>
      <c r="M36" s="289"/>
      <c r="N36" s="289"/>
      <c r="O36" s="1366"/>
      <c r="P36" s="6"/>
      <c r="Q36" s="1327"/>
      <c r="R36" s="1411"/>
      <c r="S36" s="7"/>
      <c r="T36" s="6"/>
      <c r="U36" s="6"/>
      <c r="V36" s="6"/>
      <c r="W36" s="6"/>
      <c r="X36" s="6"/>
      <c r="Y36" s="6"/>
      <c r="Z36" s="6"/>
    </row>
    <row r="37" ht="12.75" customHeight="1">
      <c r="A37" s="33"/>
      <c r="B37" s="29" t="s">
        <v>62</v>
      </c>
      <c r="C37" s="75"/>
      <c r="D37" s="6"/>
      <c r="E37" s="66"/>
      <c r="F37" s="31"/>
      <c r="G37" s="31"/>
      <c r="H37" s="31"/>
      <c r="I37" s="31"/>
      <c r="J37" s="31"/>
      <c r="K37" s="6"/>
      <c r="L37" s="1391" t="s">
        <v>63</v>
      </c>
      <c r="M37" s="1203"/>
      <c r="N37" s="1203"/>
      <c r="O37" s="2"/>
      <c r="P37" s="2"/>
      <c r="Q37" s="4"/>
      <c r="R37" s="4"/>
      <c r="S37" s="4"/>
      <c r="T37" s="2"/>
      <c r="U37" s="2"/>
      <c r="V37" s="2"/>
      <c r="W37" s="2"/>
      <c r="X37" s="2"/>
      <c r="Y37" s="2"/>
      <c r="Z37" s="2"/>
    </row>
    <row r="38" ht="12.75" customHeight="1">
      <c r="A38" s="114"/>
      <c r="B38" s="9" t="s">
        <v>209</v>
      </c>
      <c r="C38" s="147"/>
      <c r="D38" s="9"/>
      <c r="E38" s="455" t="s">
        <v>65</v>
      </c>
      <c r="F38" s="77">
        <v>285188.44</v>
      </c>
      <c r="G38" s="77">
        <v>42646.0</v>
      </c>
      <c r="H38" s="77">
        <f t="shared" ref="H38:H44" si="3">I38-G38</f>
        <v>157354</v>
      </c>
      <c r="I38" s="77">
        <v>200000.0</v>
      </c>
      <c r="J38" s="77">
        <v>300000.0</v>
      </c>
      <c r="K38" s="78"/>
      <c r="L38" s="1412" t="s">
        <v>96</v>
      </c>
      <c r="M38" s="1203"/>
      <c r="N38" s="1203"/>
      <c r="O38" s="2"/>
      <c r="P38" s="2"/>
      <c r="Q38" s="4"/>
      <c r="R38" s="4"/>
      <c r="S38" s="4"/>
      <c r="T38" s="2"/>
      <c r="U38" s="2"/>
      <c r="V38" s="2"/>
      <c r="W38" s="2"/>
      <c r="X38" s="2"/>
      <c r="Y38" s="2"/>
      <c r="Z38" s="2"/>
    </row>
    <row r="39" ht="12.75" customHeight="1">
      <c r="A39" s="114"/>
      <c r="B39" s="9" t="s">
        <v>68</v>
      </c>
      <c r="C39" s="147"/>
      <c r="D39" s="9"/>
      <c r="E39" s="455" t="s">
        <v>69</v>
      </c>
      <c r="F39" s="77">
        <v>87415.0</v>
      </c>
      <c r="G39" s="77">
        <v>2000.0</v>
      </c>
      <c r="H39" s="77">
        <f t="shared" si="3"/>
        <v>98000</v>
      </c>
      <c r="I39" s="77">
        <v>100000.0</v>
      </c>
      <c r="J39" s="77">
        <v>100000.0</v>
      </c>
      <c r="K39" s="78"/>
      <c r="L39" s="1412" t="s">
        <v>96</v>
      </c>
      <c r="M39" s="1203"/>
      <c r="N39" s="1203"/>
      <c r="O39" s="2"/>
      <c r="P39" s="2"/>
      <c r="Q39" s="4"/>
      <c r="R39" s="4"/>
      <c r="S39" s="4"/>
      <c r="T39" s="2"/>
      <c r="U39" s="2"/>
      <c r="V39" s="2"/>
      <c r="W39" s="2"/>
      <c r="X39" s="2"/>
      <c r="Y39" s="2"/>
      <c r="Z39" s="2"/>
    </row>
    <row r="40" ht="12.75" customHeight="1">
      <c r="A40" s="114"/>
      <c r="B40" s="9" t="s">
        <v>397</v>
      </c>
      <c r="C40" s="147"/>
      <c r="D40" s="9"/>
      <c r="E40" s="1313" t="s">
        <v>398</v>
      </c>
      <c r="F40" s="77">
        <v>399977.53</v>
      </c>
      <c r="G40" s="77">
        <v>179993.7</v>
      </c>
      <c r="H40" s="77">
        <f t="shared" si="3"/>
        <v>240006.3</v>
      </c>
      <c r="I40" s="77">
        <v>420000.0</v>
      </c>
      <c r="J40" s="77">
        <v>430000.0</v>
      </c>
      <c r="K40" s="78"/>
      <c r="L40" s="1391"/>
      <c r="M40" s="1203"/>
      <c r="N40" s="1203"/>
      <c r="O40" s="2"/>
      <c r="P40" s="2"/>
      <c r="Q40" s="4"/>
      <c r="R40" s="4"/>
      <c r="S40" s="4"/>
      <c r="T40" s="2"/>
      <c r="U40" s="2"/>
      <c r="V40" s="2"/>
      <c r="W40" s="2"/>
      <c r="X40" s="2"/>
      <c r="Y40" s="2"/>
      <c r="Z40" s="2"/>
    </row>
    <row r="41" ht="12.75" customHeight="1">
      <c r="A41" s="56"/>
      <c r="B41" s="9" t="s">
        <v>147</v>
      </c>
      <c r="C41" s="147"/>
      <c r="D41" s="9"/>
      <c r="E41" s="1303" t="s">
        <v>148</v>
      </c>
      <c r="F41" s="208">
        <v>2232379.45</v>
      </c>
      <c r="G41" s="77">
        <v>3022061.54</v>
      </c>
      <c r="H41" s="77">
        <f t="shared" si="3"/>
        <v>77938.46</v>
      </c>
      <c r="I41" s="77">
        <v>3100000.0</v>
      </c>
      <c r="J41" s="77">
        <v>3100000.0</v>
      </c>
      <c r="K41" s="78"/>
      <c r="L41" s="1391"/>
      <c r="M41" s="1203"/>
      <c r="N41" s="1203"/>
      <c r="O41" s="2"/>
      <c r="P41" s="2"/>
      <c r="Q41" s="4"/>
      <c r="R41" s="4"/>
      <c r="S41" s="4"/>
      <c r="T41" s="2"/>
      <c r="U41" s="2"/>
      <c r="V41" s="2"/>
      <c r="W41" s="2"/>
      <c r="X41" s="2"/>
      <c r="Y41" s="2"/>
      <c r="Z41" s="2"/>
    </row>
    <row r="42" ht="12.75" customHeight="1">
      <c r="A42" s="56"/>
      <c r="B42" s="9" t="s">
        <v>73</v>
      </c>
      <c r="C42" s="147"/>
      <c r="D42" s="9"/>
      <c r="E42" s="1303" t="s">
        <v>74</v>
      </c>
      <c r="F42" s="208">
        <v>242957.8</v>
      </c>
      <c r="G42" s="77">
        <v>59661.74</v>
      </c>
      <c r="H42" s="77">
        <f t="shared" si="3"/>
        <v>190338.26</v>
      </c>
      <c r="I42" s="77">
        <v>250000.0</v>
      </c>
      <c r="J42" s="77">
        <v>250000.0</v>
      </c>
      <c r="K42" s="78"/>
      <c r="L42" s="1391"/>
      <c r="M42" s="1203"/>
      <c r="N42" s="1203"/>
      <c r="O42" s="2"/>
      <c r="P42" s="2"/>
      <c r="Q42" s="4"/>
      <c r="R42" s="4"/>
      <c r="S42" s="4"/>
      <c r="T42" s="2"/>
      <c r="U42" s="2"/>
      <c r="V42" s="2"/>
      <c r="W42" s="2"/>
      <c r="X42" s="2"/>
      <c r="Y42" s="2"/>
      <c r="Z42" s="2"/>
    </row>
    <row r="43" ht="14.25" customHeight="1">
      <c r="A43" s="56"/>
      <c r="B43" s="9" t="s">
        <v>402</v>
      </c>
      <c r="C43" s="147"/>
      <c r="D43" s="9"/>
      <c r="E43" s="1303" t="s">
        <v>76</v>
      </c>
      <c r="F43" s="36">
        <v>394963.58</v>
      </c>
      <c r="G43" s="36">
        <v>336157.2</v>
      </c>
      <c r="H43" s="77">
        <f t="shared" si="3"/>
        <v>29842.8</v>
      </c>
      <c r="I43" s="77">
        <v>366000.0</v>
      </c>
      <c r="J43" s="77">
        <v>218000.0</v>
      </c>
      <c r="K43" s="78"/>
      <c r="L43" s="1391"/>
      <c r="M43" s="1203"/>
      <c r="N43" s="1203"/>
      <c r="O43" s="2"/>
      <c r="P43" s="2"/>
      <c r="Q43" s="4"/>
      <c r="R43" s="4"/>
      <c r="S43" s="4"/>
      <c r="T43" s="2"/>
      <c r="U43" s="2"/>
      <c r="V43" s="2"/>
      <c r="W43" s="2"/>
      <c r="X43" s="2"/>
      <c r="Y43" s="2"/>
      <c r="Z43" s="2"/>
    </row>
    <row r="44" ht="12.75" customHeight="1">
      <c r="A44" s="158"/>
      <c r="B44" s="521" t="s">
        <v>151</v>
      </c>
      <c r="C44" s="258"/>
      <c r="D44" s="521"/>
      <c r="E44" s="1311" t="s">
        <v>152</v>
      </c>
      <c r="F44" s="523">
        <v>236108.34</v>
      </c>
      <c r="G44" s="91">
        <v>138095.77</v>
      </c>
      <c r="H44" s="91">
        <f t="shared" si="3"/>
        <v>161904.23</v>
      </c>
      <c r="I44" s="91">
        <v>300000.0</v>
      </c>
      <c r="J44" s="91">
        <v>300000.0</v>
      </c>
      <c r="K44" s="78"/>
      <c r="L44" s="1413"/>
      <c r="M44" s="1414"/>
      <c r="N44" s="1414"/>
      <c r="O44" s="652"/>
      <c r="P44" s="652"/>
      <c r="Q44" s="1415"/>
      <c r="R44" s="1415"/>
      <c r="S44" s="1415"/>
      <c r="T44" s="652"/>
      <c r="U44" s="652"/>
      <c r="V44" s="652"/>
      <c r="W44" s="652"/>
      <c r="X44" s="652"/>
      <c r="Y44" s="652"/>
      <c r="Z44" s="652"/>
    </row>
    <row r="45" ht="4.5" customHeight="1">
      <c r="A45" s="652"/>
      <c r="B45" s="1416"/>
      <c r="C45" s="652"/>
      <c r="D45" s="652"/>
      <c r="E45" s="652"/>
      <c r="F45" s="652"/>
      <c r="G45" s="652"/>
      <c r="H45" s="652"/>
      <c r="I45" s="652"/>
      <c r="J45" s="652"/>
      <c r="K45" s="652"/>
      <c r="L45" s="1413"/>
      <c r="M45" s="1414"/>
      <c r="N45" s="1414"/>
      <c r="O45" s="652"/>
      <c r="P45" s="652"/>
      <c r="Q45" s="1415"/>
      <c r="R45" s="1415"/>
      <c r="S45" s="1415"/>
      <c r="T45" s="652"/>
      <c r="U45" s="652"/>
      <c r="V45" s="652"/>
      <c r="W45" s="652"/>
      <c r="X45" s="652"/>
      <c r="Y45" s="652"/>
      <c r="Z45" s="652"/>
    </row>
    <row r="46" ht="12.75" customHeight="1">
      <c r="A46" s="111" t="s">
        <v>1254</v>
      </c>
      <c r="B46" s="2"/>
      <c r="C46" s="2"/>
      <c r="D46" s="2"/>
      <c r="E46" s="2"/>
      <c r="F46" s="2"/>
      <c r="G46" s="9"/>
      <c r="H46" s="9"/>
      <c r="I46" s="9"/>
      <c r="J46" s="2"/>
      <c r="K46" s="2"/>
      <c r="L46" s="1391"/>
      <c r="M46" s="1203"/>
      <c r="N46" s="1203"/>
      <c r="O46" s="2"/>
      <c r="P46" s="2"/>
      <c r="Q46" s="4"/>
      <c r="R46" s="4"/>
      <c r="S46" s="4"/>
      <c r="T46" s="2"/>
      <c r="U46" s="2"/>
      <c r="V46" s="2"/>
      <c r="W46" s="2"/>
      <c r="X46" s="2"/>
      <c r="Y46" s="2"/>
      <c r="Z46" s="2"/>
    </row>
    <row r="47" ht="9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1391"/>
      <c r="M47" s="1203"/>
      <c r="N47" s="1203"/>
      <c r="O47" s="2"/>
      <c r="P47" s="2"/>
      <c r="Q47" s="4"/>
      <c r="R47" s="4"/>
      <c r="S47" s="4"/>
      <c r="T47" s="2"/>
      <c r="U47" s="2"/>
      <c r="V47" s="2"/>
      <c r="W47" s="2"/>
      <c r="X47" s="2"/>
      <c r="Y47" s="2"/>
      <c r="Z47" s="2"/>
    </row>
    <row r="48" ht="12.75" customHeight="1">
      <c r="A48" s="305" t="s">
        <v>350</v>
      </c>
      <c r="K48" s="305"/>
      <c r="L48" s="1391"/>
      <c r="M48" s="1203"/>
      <c r="N48" s="1203"/>
      <c r="O48" s="2"/>
      <c r="P48" s="2"/>
      <c r="Q48" s="4"/>
      <c r="R48" s="4"/>
      <c r="S48" s="4"/>
      <c r="T48" s="2"/>
      <c r="U48" s="2"/>
      <c r="V48" s="2"/>
      <c r="W48" s="2"/>
      <c r="X48" s="2"/>
      <c r="Y48" s="2"/>
      <c r="Z48" s="2"/>
    </row>
    <row r="49" ht="9.75" customHeight="1">
      <c r="A49" s="305"/>
      <c r="B49" s="305"/>
      <c r="C49" s="305"/>
      <c r="D49" s="305"/>
      <c r="E49" s="305"/>
      <c r="F49" s="305"/>
      <c r="G49" s="305"/>
      <c r="H49" s="305"/>
      <c r="I49" s="305"/>
      <c r="J49" s="305"/>
      <c r="K49" s="305"/>
      <c r="L49" s="1391"/>
      <c r="M49" s="1203"/>
      <c r="N49" s="1203"/>
      <c r="O49" s="2"/>
      <c r="P49" s="2"/>
      <c r="Q49" s="4"/>
      <c r="R49" s="4"/>
      <c r="S49" s="4"/>
      <c r="T49" s="2"/>
      <c r="U49" s="2"/>
      <c r="V49" s="2"/>
      <c r="W49" s="2"/>
      <c r="X49" s="2"/>
      <c r="Y49" s="2"/>
      <c r="Z49" s="2"/>
    </row>
    <row r="50" ht="12.75" customHeight="1">
      <c r="A50" s="11" t="s">
        <v>364</v>
      </c>
      <c r="B50" s="12"/>
      <c r="C50" s="13"/>
      <c r="D50" s="1392" t="s">
        <v>430</v>
      </c>
      <c r="E50" s="13"/>
      <c r="F50" s="14" t="s">
        <v>8</v>
      </c>
      <c r="G50" s="15" t="s">
        <v>9</v>
      </c>
      <c r="H50" s="12"/>
      <c r="I50" s="13"/>
      <c r="J50" s="14" t="s">
        <v>10</v>
      </c>
      <c r="K50" s="93"/>
      <c r="L50" s="1393"/>
      <c r="M50" s="1394"/>
      <c r="N50" s="1394"/>
      <c r="O50" s="2"/>
      <c r="P50" s="2"/>
      <c r="Q50" s="4"/>
      <c r="R50" s="4"/>
      <c r="S50" s="4"/>
      <c r="T50" s="2"/>
      <c r="U50" s="2"/>
      <c r="V50" s="2"/>
      <c r="W50" s="2"/>
      <c r="X50" s="2"/>
      <c r="Y50" s="2"/>
      <c r="Z50" s="2"/>
    </row>
    <row r="51" ht="12.75" customHeight="1">
      <c r="A51" s="18"/>
      <c r="C51" s="19"/>
      <c r="D51" s="18"/>
      <c r="E51" s="19"/>
      <c r="F51" s="21" t="s">
        <v>12</v>
      </c>
      <c r="G51" s="21" t="s">
        <v>13</v>
      </c>
      <c r="H51" s="22" t="s">
        <v>14</v>
      </c>
      <c r="I51" s="21" t="s">
        <v>15</v>
      </c>
      <c r="J51" s="21" t="s">
        <v>16</v>
      </c>
      <c r="K51" s="93"/>
      <c r="L51" s="1393"/>
      <c r="M51" s="1394"/>
      <c r="N51" s="1394"/>
      <c r="O51" s="2"/>
      <c r="P51" s="2"/>
      <c r="Q51" s="4"/>
      <c r="R51" s="4"/>
      <c r="S51" s="4"/>
      <c r="T51" s="2"/>
      <c r="U51" s="2"/>
      <c r="V51" s="2"/>
      <c r="W51" s="2"/>
      <c r="X51" s="2"/>
      <c r="Y51" s="2"/>
      <c r="Z51" s="2"/>
    </row>
    <row r="52" ht="12.75" customHeight="1">
      <c r="A52" s="23"/>
      <c r="B52" s="24"/>
      <c r="C52" s="25"/>
      <c r="D52" s="23"/>
      <c r="E52" s="25"/>
      <c r="F52" s="26" t="s">
        <v>17</v>
      </c>
      <c r="G52" s="27" t="s">
        <v>17</v>
      </c>
      <c r="H52" s="27" t="s">
        <v>18</v>
      </c>
      <c r="I52" s="27" t="s">
        <v>18</v>
      </c>
      <c r="J52" s="27" t="s">
        <v>18</v>
      </c>
      <c r="K52" s="66"/>
      <c r="L52" s="1393"/>
      <c r="M52" s="1394"/>
      <c r="N52" s="1394"/>
      <c r="O52" s="2"/>
      <c r="P52" s="2"/>
      <c r="Q52" s="4"/>
      <c r="R52" s="4"/>
      <c r="S52" s="4"/>
      <c r="T52" s="2"/>
      <c r="U52" s="2"/>
      <c r="V52" s="2"/>
      <c r="W52" s="2"/>
      <c r="X52" s="2"/>
      <c r="Y52" s="2"/>
      <c r="Z52" s="2"/>
    </row>
    <row r="53" ht="12.75" customHeight="1">
      <c r="A53" s="114"/>
      <c r="B53" s="1340" t="s">
        <v>403</v>
      </c>
      <c r="C53" s="147"/>
      <c r="D53" s="9"/>
      <c r="E53" s="1303" t="s">
        <v>80</v>
      </c>
      <c r="F53" s="208"/>
      <c r="G53" s="77">
        <v>0.0</v>
      </c>
      <c r="H53" s="77">
        <f t="shared" ref="H53:H68" si="4">I53-G53</f>
        <v>1000</v>
      </c>
      <c r="I53" s="77">
        <v>1000.0</v>
      </c>
      <c r="J53" s="77">
        <v>3000.0</v>
      </c>
      <c r="K53" s="78"/>
      <c r="L53" s="1393"/>
      <c r="M53" s="1394"/>
      <c r="N53" s="1394"/>
      <c r="O53" s="2"/>
      <c r="P53" s="2"/>
      <c r="Q53" s="4"/>
      <c r="R53" s="4"/>
      <c r="S53" s="4"/>
      <c r="T53" s="2"/>
      <c r="U53" s="2"/>
      <c r="V53" s="2"/>
      <c r="W53" s="2"/>
      <c r="X53" s="2"/>
      <c r="Y53" s="2"/>
      <c r="Z53" s="2"/>
    </row>
    <row r="54" ht="12.75" customHeight="1">
      <c r="A54" s="56"/>
      <c r="B54" s="9" t="s">
        <v>83</v>
      </c>
      <c r="C54" s="147"/>
      <c r="D54" s="9"/>
      <c r="E54" s="1303" t="s">
        <v>82</v>
      </c>
      <c r="F54" s="208">
        <v>102100.0</v>
      </c>
      <c r="G54" s="77">
        <v>42000.0</v>
      </c>
      <c r="H54" s="77">
        <f t="shared" si="4"/>
        <v>64000</v>
      </c>
      <c r="I54" s="77">
        <v>106000.0</v>
      </c>
      <c r="J54" s="77">
        <v>106000.0</v>
      </c>
      <c r="K54" s="78"/>
      <c r="L54" s="1393"/>
      <c r="M54" s="1394"/>
      <c r="N54" s="1394"/>
      <c r="O54" s="2"/>
      <c r="P54" s="2"/>
      <c r="Q54" s="4"/>
      <c r="R54" s="4"/>
      <c r="S54" s="4"/>
      <c r="T54" s="2"/>
      <c r="U54" s="2"/>
      <c r="V54" s="2"/>
      <c r="W54" s="2"/>
      <c r="X54" s="2"/>
      <c r="Y54" s="2"/>
      <c r="Z54" s="2"/>
    </row>
    <row r="55" ht="12.75" customHeight="1">
      <c r="A55" s="56"/>
      <c r="B55" s="1340" t="s">
        <v>347</v>
      </c>
      <c r="C55" s="147"/>
      <c r="D55" s="9"/>
      <c r="E55" s="1303" t="s">
        <v>86</v>
      </c>
      <c r="F55" s="208">
        <v>90000.0</v>
      </c>
      <c r="G55" s="77">
        <v>45000.0</v>
      </c>
      <c r="H55" s="77">
        <f t="shared" si="4"/>
        <v>45000</v>
      </c>
      <c r="I55" s="77">
        <v>90000.0</v>
      </c>
      <c r="J55" s="77">
        <v>90000.0</v>
      </c>
      <c r="K55" s="78"/>
      <c r="L55" s="1417"/>
      <c r="M55" s="510"/>
      <c r="N55" s="510"/>
      <c r="O55" s="2"/>
      <c r="P55" s="2"/>
      <c r="Q55" s="4"/>
      <c r="R55" s="4"/>
      <c r="S55" s="4"/>
      <c r="T55" s="2"/>
      <c r="U55" s="2"/>
      <c r="V55" s="2"/>
      <c r="W55" s="2"/>
      <c r="X55" s="2"/>
      <c r="Y55" s="2"/>
      <c r="Z55" s="2"/>
    </row>
    <row r="56" ht="12.75" customHeight="1">
      <c r="A56" s="114"/>
      <c r="B56" s="9" t="s">
        <v>442</v>
      </c>
      <c r="C56" s="147"/>
      <c r="D56" s="9"/>
      <c r="E56" s="1303" t="s">
        <v>443</v>
      </c>
      <c r="F56" s="208">
        <v>900.0</v>
      </c>
      <c r="G56" s="77">
        <v>2600.0</v>
      </c>
      <c r="H56" s="77">
        <f t="shared" si="4"/>
        <v>3400</v>
      </c>
      <c r="I56" s="77">
        <v>6000.0</v>
      </c>
      <c r="J56" s="77">
        <v>6000.0</v>
      </c>
      <c r="K56" s="78"/>
      <c r="L56" s="1417"/>
      <c r="M56" s="510"/>
      <c r="N56" s="510"/>
      <c r="O56" s="2"/>
      <c r="P56" s="2"/>
      <c r="Q56" s="4"/>
      <c r="R56" s="4"/>
      <c r="S56" s="4"/>
      <c r="T56" s="2"/>
      <c r="U56" s="2"/>
      <c r="V56" s="2"/>
      <c r="W56" s="2"/>
      <c r="X56" s="2"/>
      <c r="Y56" s="2"/>
      <c r="Z56" s="2"/>
    </row>
    <row r="57" ht="12.75" customHeight="1">
      <c r="A57" s="114"/>
      <c r="B57" s="9" t="s">
        <v>1202</v>
      </c>
      <c r="C57" s="147"/>
      <c r="D57" s="9"/>
      <c r="E57" s="453" t="s">
        <v>1203</v>
      </c>
      <c r="F57" s="208">
        <v>0.0</v>
      </c>
      <c r="G57" s="77">
        <v>444000.0</v>
      </c>
      <c r="H57" s="77">
        <f t="shared" si="4"/>
        <v>56000</v>
      </c>
      <c r="I57" s="208">
        <v>500000.0</v>
      </c>
      <c r="J57" s="208">
        <v>500000.0</v>
      </c>
      <c r="K57" s="78"/>
      <c r="L57" s="1417"/>
      <c r="M57" s="510"/>
      <c r="N57" s="510"/>
      <c r="O57" s="2"/>
      <c r="P57" s="2"/>
      <c r="Q57" s="4"/>
      <c r="R57" s="4"/>
      <c r="S57" s="4"/>
      <c r="T57" s="2"/>
      <c r="U57" s="2"/>
      <c r="V57" s="2"/>
      <c r="W57" s="2"/>
      <c r="X57" s="2"/>
      <c r="Y57" s="2"/>
      <c r="Z57" s="2"/>
    </row>
    <row r="58" ht="12.75" customHeight="1">
      <c r="A58" s="114"/>
      <c r="B58" s="9" t="s">
        <v>180</v>
      </c>
      <c r="C58" s="147"/>
      <c r="D58" s="9"/>
      <c r="E58" s="453" t="s">
        <v>94</v>
      </c>
      <c r="F58" s="208">
        <v>0.0</v>
      </c>
      <c r="G58" s="77">
        <v>0.0</v>
      </c>
      <c r="H58" s="77">
        <f t="shared" si="4"/>
        <v>35000</v>
      </c>
      <c r="I58" s="208">
        <v>35000.0</v>
      </c>
      <c r="J58" s="208">
        <v>20000.0</v>
      </c>
      <c r="K58" s="78"/>
      <c r="L58" s="1417"/>
      <c r="M58" s="510"/>
      <c r="N58" s="510"/>
      <c r="O58" s="2"/>
      <c r="P58" s="2"/>
      <c r="Q58" s="4"/>
      <c r="R58" s="4"/>
      <c r="S58" s="4"/>
      <c r="T58" s="2"/>
      <c r="U58" s="2"/>
      <c r="V58" s="2"/>
      <c r="W58" s="2"/>
      <c r="X58" s="2"/>
      <c r="Y58" s="2"/>
      <c r="Z58" s="2"/>
    </row>
    <row r="59" ht="12.75" customHeight="1">
      <c r="A59" s="114"/>
      <c r="B59" s="9" t="s">
        <v>348</v>
      </c>
      <c r="C59" s="147"/>
      <c r="D59" s="9"/>
      <c r="E59" s="1303" t="s">
        <v>117</v>
      </c>
      <c r="F59" s="208">
        <v>1120.0</v>
      </c>
      <c r="G59" s="77">
        <v>0.0</v>
      </c>
      <c r="H59" s="77">
        <f t="shared" si="4"/>
        <v>10000</v>
      </c>
      <c r="I59" s="208">
        <v>10000.0</v>
      </c>
      <c r="J59" s="208">
        <v>10000.0</v>
      </c>
      <c r="K59" s="78"/>
      <c r="L59" s="1418"/>
      <c r="M59" s="491"/>
      <c r="N59" s="491"/>
      <c r="O59" s="2"/>
      <c r="P59" s="2"/>
      <c r="Q59" s="4"/>
      <c r="R59" s="4"/>
      <c r="S59" s="4"/>
      <c r="T59" s="2"/>
      <c r="U59" s="2"/>
      <c r="V59" s="2"/>
      <c r="W59" s="2"/>
      <c r="X59" s="2"/>
      <c r="Y59" s="2"/>
      <c r="Z59" s="2"/>
    </row>
    <row r="60" ht="12.75" customHeight="1">
      <c r="A60" s="114"/>
      <c r="B60" s="9" t="s">
        <v>149</v>
      </c>
      <c r="C60" s="228"/>
      <c r="D60" s="9"/>
      <c r="E60" s="1303" t="s">
        <v>150</v>
      </c>
      <c r="F60" s="208">
        <v>476580.24</v>
      </c>
      <c r="G60" s="77">
        <v>501652.32</v>
      </c>
      <c r="H60" s="77">
        <f t="shared" si="4"/>
        <v>20347.68</v>
      </c>
      <c r="I60" s="77">
        <v>522000.0</v>
      </c>
      <c r="J60" s="81">
        <v>0.0</v>
      </c>
      <c r="K60" s="78"/>
      <c r="L60" s="1417"/>
      <c r="M60" s="510"/>
      <c r="N60" s="510"/>
      <c r="O60" s="2"/>
      <c r="P60" s="2"/>
      <c r="Q60" s="4"/>
      <c r="R60" s="4"/>
      <c r="S60" s="4"/>
      <c r="T60" s="2"/>
      <c r="U60" s="2"/>
      <c r="V60" s="2"/>
      <c r="W60" s="2"/>
      <c r="X60" s="2"/>
      <c r="Y60" s="2"/>
      <c r="Z60" s="2"/>
    </row>
    <row r="61" ht="12.75" customHeight="1">
      <c r="A61" s="114"/>
      <c r="B61" s="9" t="s">
        <v>1232</v>
      </c>
      <c r="C61" s="147"/>
      <c r="D61" s="9"/>
      <c r="E61" s="1303" t="s">
        <v>353</v>
      </c>
      <c r="F61" s="208">
        <v>1536371.33</v>
      </c>
      <c r="G61" s="77">
        <v>0.0</v>
      </c>
      <c r="H61" s="77">
        <f t="shared" si="4"/>
        <v>50000</v>
      </c>
      <c r="I61" s="77">
        <v>50000.0</v>
      </c>
      <c r="J61" s="77">
        <v>50000.0</v>
      </c>
      <c r="K61" s="78"/>
      <c r="L61" s="1417"/>
      <c r="M61" s="510"/>
      <c r="N61" s="510"/>
      <c r="O61" s="212"/>
      <c r="P61" s="2"/>
      <c r="Q61" s="4"/>
      <c r="R61" s="4"/>
      <c r="S61" s="4"/>
      <c r="T61" s="2"/>
      <c r="U61" s="2"/>
      <c r="V61" s="2"/>
      <c r="W61" s="2"/>
      <c r="X61" s="2"/>
      <c r="Y61" s="2"/>
      <c r="Z61" s="2"/>
    </row>
    <row r="62" ht="12.75" customHeight="1">
      <c r="A62" s="114"/>
      <c r="B62" s="9" t="s">
        <v>165</v>
      </c>
      <c r="C62" s="147"/>
      <c r="D62" s="9"/>
      <c r="E62" s="1303" t="s">
        <v>99</v>
      </c>
      <c r="F62" s="208">
        <v>55685.0</v>
      </c>
      <c r="G62" s="77">
        <v>50930.0</v>
      </c>
      <c r="H62" s="77">
        <f t="shared" si="4"/>
        <v>29070</v>
      </c>
      <c r="I62" s="77">
        <v>80000.0</v>
      </c>
      <c r="J62" s="77">
        <v>80000.0</v>
      </c>
      <c r="K62" s="78"/>
      <c r="L62" s="1417"/>
      <c r="M62" s="510"/>
      <c r="N62" s="510"/>
      <c r="O62" s="2"/>
      <c r="P62" s="2"/>
      <c r="Q62" s="4"/>
      <c r="R62" s="4"/>
      <c r="S62" s="4"/>
      <c r="T62" s="2"/>
      <c r="U62" s="2"/>
      <c r="V62" s="2"/>
      <c r="W62" s="2"/>
      <c r="X62" s="2"/>
      <c r="Y62" s="2"/>
      <c r="Z62" s="2"/>
    </row>
    <row r="63" ht="12.75" customHeight="1">
      <c r="A63" s="114"/>
      <c r="B63" s="9" t="s">
        <v>1004</v>
      </c>
      <c r="C63" s="147"/>
      <c r="D63" s="9"/>
      <c r="E63" s="1303" t="s">
        <v>577</v>
      </c>
      <c r="F63" s="208">
        <v>0.0</v>
      </c>
      <c r="G63" s="77">
        <v>0.0</v>
      </c>
      <c r="H63" s="77">
        <f t="shared" si="4"/>
        <v>5000</v>
      </c>
      <c r="I63" s="77">
        <v>5000.0</v>
      </c>
      <c r="J63" s="77">
        <v>5000.0</v>
      </c>
      <c r="K63" s="78"/>
      <c r="L63" s="1417"/>
      <c r="M63" s="510"/>
      <c r="N63" s="510"/>
      <c r="O63" s="2"/>
      <c r="P63" s="2"/>
      <c r="Q63" s="4"/>
      <c r="R63" s="4"/>
      <c r="S63" s="4"/>
      <c r="T63" s="2"/>
      <c r="U63" s="2"/>
      <c r="V63" s="2"/>
      <c r="W63" s="2"/>
      <c r="X63" s="2"/>
      <c r="Y63" s="2"/>
      <c r="Z63" s="2"/>
    </row>
    <row r="64" ht="12.75" customHeight="1">
      <c r="A64" s="114"/>
      <c r="B64" s="9" t="s">
        <v>100</v>
      </c>
      <c r="C64" s="147"/>
      <c r="D64" s="9"/>
      <c r="E64" s="1303" t="s">
        <v>101</v>
      </c>
      <c r="F64" s="208">
        <v>89449.79</v>
      </c>
      <c r="G64" s="77">
        <v>8354.0</v>
      </c>
      <c r="H64" s="77">
        <f t="shared" si="4"/>
        <v>241646</v>
      </c>
      <c r="I64" s="77">
        <v>250000.0</v>
      </c>
      <c r="J64" s="77">
        <v>120000.0</v>
      </c>
      <c r="K64" s="78"/>
      <c r="L64" s="1396"/>
      <c r="M64" s="1397"/>
      <c r="N64" s="1397"/>
      <c r="O64" s="2"/>
      <c r="P64" s="2"/>
      <c r="Q64" s="4"/>
      <c r="R64" s="4"/>
      <c r="S64" s="4"/>
      <c r="T64" s="2"/>
      <c r="U64" s="2"/>
      <c r="V64" s="2"/>
      <c r="W64" s="2"/>
      <c r="X64" s="2"/>
      <c r="Y64" s="2"/>
      <c r="Z64" s="2"/>
    </row>
    <row r="65" ht="12.75" customHeight="1">
      <c r="A65" s="114"/>
      <c r="B65" s="9" t="s">
        <v>112</v>
      </c>
      <c r="C65" s="147"/>
      <c r="D65" s="9"/>
      <c r="E65" s="1095" t="s">
        <v>113</v>
      </c>
      <c r="F65" s="208">
        <v>0.0</v>
      </c>
      <c r="G65" s="77">
        <v>0.0</v>
      </c>
      <c r="H65" s="77">
        <f t="shared" si="4"/>
        <v>5000</v>
      </c>
      <c r="I65" s="77">
        <v>5000.0</v>
      </c>
      <c r="J65" s="77">
        <v>5000.0</v>
      </c>
      <c r="K65" s="78"/>
      <c r="L65" s="1396"/>
      <c r="M65" s="1397"/>
      <c r="N65" s="1397"/>
      <c r="O65" s="2"/>
      <c r="P65" s="2"/>
      <c r="Q65" s="4"/>
      <c r="R65" s="4"/>
      <c r="S65" s="4"/>
      <c r="T65" s="2"/>
      <c r="U65" s="2"/>
      <c r="V65" s="2"/>
      <c r="W65" s="2"/>
      <c r="X65" s="2"/>
      <c r="Y65" s="2"/>
      <c r="Z65" s="2"/>
    </row>
    <row r="66" ht="12.75" customHeight="1">
      <c r="A66" s="114"/>
      <c r="B66" s="9" t="s">
        <v>270</v>
      </c>
      <c r="C66" s="147"/>
      <c r="D66" s="9"/>
      <c r="E66" s="1303" t="s">
        <v>107</v>
      </c>
      <c r="F66" s="208">
        <v>34906.24</v>
      </c>
      <c r="G66" s="77">
        <v>10598.12</v>
      </c>
      <c r="H66" s="77">
        <f t="shared" si="4"/>
        <v>57401.88</v>
      </c>
      <c r="I66" s="77">
        <v>68000.0</v>
      </c>
      <c r="J66" s="77">
        <v>68000.0</v>
      </c>
      <c r="K66" s="78"/>
      <c r="L66" s="1396"/>
      <c r="M66" s="1397"/>
      <c r="N66" s="1397"/>
      <c r="O66" s="2"/>
      <c r="P66" s="2"/>
      <c r="Q66" s="4"/>
      <c r="R66" s="4"/>
      <c r="S66" s="4"/>
      <c r="T66" s="2"/>
      <c r="U66" s="2"/>
      <c r="V66" s="2"/>
      <c r="W66" s="2"/>
      <c r="X66" s="2"/>
      <c r="Y66" s="2"/>
      <c r="Z66" s="2"/>
    </row>
    <row r="67" ht="12.75" customHeight="1">
      <c r="A67" s="114"/>
      <c r="B67" s="9" t="s">
        <v>376</v>
      </c>
      <c r="C67" s="147"/>
      <c r="D67" s="9"/>
      <c r="E67" s="1303" t="s">
        <v>109</v>
      </c>
      <c r="F67" s="208">
        <v>16767.7</v>
      </c>
      <c r="G67" s="77">
        <v>5833.22</v>
      </c>
      <c r="H67" s="77">
        <f t="shared" si="4"/>
        <v>29166.78</v>
      </c>
      <c r="I67" s="77">
        <v>35000.0</v>
      </c>
      <c r="J67" s="77">
        <v>35000.0</v>
      </c>
      <c r="K67" s="78"/>
      <c r="L67" s="1391"/>
      <c r="M67" s="1203"/>
      <c r="N67" s="1203"/>
      <c r="O67" s="2"/>
      <c r="P67" s="2"/>
      <c r="Q67" s="4"/>
      <c r="R67" s="4"/>
      <c r="S67" s="4"/>
      <c r="T67" s="2"/>
      <c r="U67" s="2"/>
      <c r="V67" s="2"/>
      <c r="W67" s="2"/>
      <c r="X67" s="2"/>
      <c r="Y67" s="2"/>
      <c r="Z67" s="2"/>
    </row>
    <row r="68" ht="12.75" customHeight="1">
      <c r="A68" s="114"/>
      <c r="B68" s="9" t="s">
        <v>136</v>
      </c>
      <c r="C68" s="147"/>
      <c r="D68" s="9"/>
      <c r="E68" s="1303" t="s">
        <v>123</v>
      </c>
      <c r="F68" s="208">
        <v>266400.0</v>
      </c>
      <c r="G68" s="77">
        <v>35000.0</v>
      </c>
      <c r="H68" s="77">
        <f t="shared" si="4"/>
        <v>0</v>
      </c>
      <c r="I68" s="77">
        <v>35000.0</v>
      </c>
      <c r="J68" s="77">
        <v>15000.0</v>
      </c>
      <c r="K68" s="78"/>
      <c r="L68" s="1391"/>
      <c r="M68" s="1203"/>
      <c r="N68" s="1203"/>
      <c r="O68" s="2"/>
      <c r="P68" s="2"/>
      <c r="Q68" s="4"/>
      <c r="R68" s="4"/>
      <c r="S68" s="4"/>
      <c r="T68" s="2"/>
      <c r="U68" s="2"/>
      <c r="V68" s="2"/>
      <c r="W68" s="2"/>
      <c r="X68" s="2"/>
      <c r="Y68" s="2"/>
      <c r="Z68" s="2"/>
    </row>
    <row r="69" ht="12.75" customHeight="1">
      <c r="A69" s="114"/>
      <c r="B69" s="520" t="s">
        <v>1204</v>
      </c>
      <c r="C69" s="228"/>
      <c r="D69" s="9"/>
      <c r="E69" s="453"/>
      <c r="F69" s="208"/>
      <c r="G69" s="77"/>
      <c r="H69" s="77"/>
      <c r="I69" s="77"/>
      <c r="J69" s="77"/>
      <c r="K69" s="78"/>
      <c r="L69" s="1391"/>
      <c r="M69" s="1203"/>
      <c r="N69" s="1203"/>
      <c r="O69" s="2"/>
      <c r="P69" s="2"/>
      <c r="Q69" s="4"/>
      <c r="R69" s="4"/>
      <c r="S69" s="4"/>
      <c r="T69" s="2"/>
      <c r="U69" s="2"/>
      <c r="V69" s="2"/>
      <c r="W69" s="2"/>
      <c r="X69" s="2"/>
      <c r="Y69" s="2"/>
      <c r="Z69" s="2"/>
    </row>
    <row r="70" ht="12.75" customHeight="1">
      <c r="A70" s="114"/>
      <c r="B70" s="9" t="s">
        <v>1255</v>
      </c>
      <c r="C70" s="147"/>
      <c r="D70" s="9"/>
      <c r="E70" s="1303" t="s">
        <v>174</v>
      </c>
      <c r="F70" s="208">
        <v>54000.0</v>
      </c>
      <c r="G70" s="77">
        <v>299964.0</v>
      </c>
      <c r="H70" s="77">
        <f>I70-G70</f>
        <v>517062</v>
      </c>
      <c r="I70" s="77">
        <v>817026.0</v>
      </c>
      <c r="J70" s="77">
        <v>2415318.0</v>
      </c>
      <c r="K70" s="78"/>
      <c r="L70" s="1412"/>
      <c r="M70" s="490"/>
      <c r="N70" s="490"/>
      <c r="O70" s="490"/>
      <c r="P70" s="2"/>
      <c r="Q70" s="4"/>
      <c r="R70" s="4"/>
      <c r="S70" s="4"/>
      <c r="T70" s="2"/>
      <c r="U70" s="2"/>
      <c r="V70" s="2"/>
      <c r="W70" s="2"/>
      <c r="X70" s="2"/>
      <c r="Y70" s="2"/>
      <c r="Z70" s="2"/>
    </row>
    <row r="71" ht="12.75" customHeight="1">
      <c r="A71" s="43"/>
      <c r="B71" s="44" t="s">
        <v>284</v>
      </c>
      <c r="C71" s="45"/>
      <c r="D71" s="237"/>
      <c r="E71" s="287"/>
      <c r="F71" s="217">
        <f t="shared" ref="F71:J71" si="5">SUM(F38:F70)</f>
        <v>6603270.44</v>
      </c>
      <c r="G71" s="217">
        <f t="shared" si="5"/>
        <v>5226547.61</v>
      </c>
      <c r="H71" s="217">
        <f t="shared" si="5"/>
        <v>2124478.39</v>
      </c>
      <c r="I71" s="217">
        <f t="shared" si="5"/>
        <v>7351026</v>
      </c>
      <c r="J71" s="217">
        <f t="shared" si="5"/>
        <v>8226318</v>
      </c>
      <c r="K71" s="48"/>
      <c r="L71" s="218">
        <f>(J71-I71)/I71</f>
        <v>0.1190707256</v>
      </c>
      <c r="M71" s="289"/>
      <c r="N71" s="289"/>
      <c r="O71" s="6"/>
      <c r="P71" s="6"/>
      <c r="Q71" s="7"/>
      <c r="R71" s="7"/>
      <c r="S71" s="7"/>
      <c r="T71" s="6"/>
      <c r="U71" s="6"/>
      <c r="V71" s="6"/>
      <c r="W71" s="6"/>
      <c r="X71" s="6"/>
      <c r="Y71" s="6"/>
      <c r="Z71" s="6"/>
    </row>
    <row r="72" ht="16.5" customHeight="1">
      <c r="A72" s="43" t="s">
        <v>285</v>
      </c>
      <c r="B72" s="44"/>
      <c r="C72" s="45"/>
      <c r="D72" s="237"/>
      <c r="E72" s="287"/>
      <c r="F72" s="217">
        <f t="shared" ref="F72:J72" si="6">F36+F71</f>
        <v>21577173.15</v>
      </c>
      <c r="G72" s="217">
        <f t="shared" si="6"/>
        <v>12192896.33</v>
      </c>
      <c r="H72" s="217">
        <f t="shared" si="6"/>
        <v>10503361.67</v>
      </c>
      <c r="I72" s="217">
        <f t="shared" si="6"/>
        <v>22696258</v>
      </c>
      <c r="J72" s="217">
        <f t="shared" si="6"/>
        <v>24808215</v>
      </c>
      <c r="K72" s="48"/>
      <c r="L72" s="458" t="s">
        <v>63</v>
      </c>
      <c r="M72" s="1419"/>
      <c r="N72" s="1419"/>
      <c r="O72" s="6"/>
      <c r="P72" s="37"/>
      <c r="Q72" s="7"/>
      <c r="R72" s="7"/>
      <c r="S72" s="7"/>
      <c r="T72" s="6"/>
      <c r="U72" s="6"/>
      <c r="V72" s="6"/>
      <c r="W72" s="6"/>
      <c r="X72" s="6"/>
      <c r="Y72" s="6"/>
      <c r="Z72" s="6"/>
    </row>
    <row r="73" ht="12.75" customHeight="1">
      <c r="A73" s="56"/>
      <c r="B73" s="9" t="s">
        <v>286</v>
      </c>
      <c r="C73" s="2"/>
      <c r="D73" s="114"/>
      <c r="E73" s="1063"/>
      <c r="F73" s="345"/>
      <c r="G73" s="149"/>
      <c r="H73" s="149"/>
      <c r="I73" s="149"/>
      <c r="J73" s="149"/>
      <c r="K73" s="2"/>
      <c r="L73" s="1391"/>
      <c r="M73" s="1203"/>
      <c r="N73" s="1203"/>
      <c r="O73" s="2"/>
      <c r="P73" s="256"/>
      <c r="Q73" s="1420"/>
      <c r="R73" s="4"/>
      <c r="S73" s="4"/>
      <c r="T73" s="2"/>
      <c r="U73" s="2"/>
      <c r="V73" s="2"/>
      <c r="W73" s="2"/>
      <c r="X73" s="2"/>
      <c r="Y73" s="2"/>
      <c r="Z73" s="2"/>
    </row>
    <row r="74" ht="12.75" customHeight="1">
      <c r="A74" s="56"/>
      <c r="B74" s="6" t="s">
        <v>1053</v>
      </c>
      <c r="C74" s="1162"/>
      <c r="D74" s="114"/>
      <c r="E74" s="1095" t="s">
        <v>290</v>
      </c>
      <c r="F74" s="36">
        <v>160884.0</v>
      </c>
      <c r="G74" s="77">
        <v>90000.0</v>
      </c>
      <c r="H74" s="208">
        <f t="shared" ref="H74:H78" si="7">I74-G74</f>
        <v>0</v>
      </c>
      <c r="I74" s="77">
        <v>90000.0</v>
      </c>
      <c r="J74" s="77">
        <v>350000.0</v>
      </c>
      <c r="K74" s="2"/>
      <c r="L74" s="1391"/>
      <c r="M74" s="1203"/>
      <c r="N74" s="1203"/>
      <c r="O74" s="2"/>
      <c r="P74" s="2"/>
      <c r="Q74" s="4"/>
      <c r="R74" s="4"/>
      <c r="S74" s="4"/>
      <c r="T74" s="2"/>
      <c r="U74" s="2"/>
      <c r="V74" s="2"/>
      <c r="W74" s="2"/>
      <c r="X74" s="2"/>
      <c r="Y74" s="2"/>
      <c r="Z74" s="2"/>
    </row>
    <row r="75" ht="12.75" customHeight="1">
      <c r="A75" s="56"/>
      <c r="B75" s="2" t="s">
        <v>465</v>
      </c>
      <c r="C75" s="652"/>
      <c r="D75" s="114"/>
      <c r="E75" s="1095" t="s">
        <v>300</v>
      </c>
      <c r="F75" s="36">
        <v>54800.0</v>
      </c>
      <c r="G75" s="77">
        <v>29000.0</v>
      </c>
      <c r="H75" s="208">
        <f t="shared" si="7"/>
        <v>0</v>
      </c>
      <c r="I75" s="77">
        <v>29000.0</v>
      </c>
      <c r="J75" s="77">
        <v>18000.0</v>
      </c>
      <c r="K75" s="2"/>
      <c r="L75" s="1391"/>
      <c r="M75" s="1203"/>
      <c r="N75" s="1203"/>
      <c r="O75" s="2"/>
      <c r="P75" s="2"/>
      <c r="Q75" s="4"/>
      <c r="R75" s="4"/>
      <c r="S75" s="4"/>
      <c r="T75" s="2"/>
      <c r="U75" s="2"/>
      <c r="V75" s="2"/>
      <c r="W75" s="2"/>
      <c r="X75" s="2"/>
      <c r="Y75" s="2"/>
      <c r="Z75" s="2"/>
    </row>
    <row r="76" ht="12.75" customHeight="1">
      <c r="A76" s="56"/>
      <c r="B76" s="2" t="s">
        <v>381</v>
      </c>
      <c r="C76" s="2"/>
      <c r="D76" s="251"/>
      <c r="E76" s="1303" t="s">
        <v>292</v>
      </c>
      <c r="F76" s="36">
        <v>225998.0</v>
      </c>
      <c r="G76" s="77">
        <v>53900.0</v>
      </c>
      <c r="H76" s="208">
        <f t="shared" si="7"/>
        <v>1100</v>
      </c>
      <c r="I76" s="77">
        <v>55000.0</v>
      </c>
      <c r="J76" s="77">
        <v>87000.0</v>
      </c>
      <c r="K76" s="2"/>
      <c r="L76" s="1391"/>
      <c r="M76" s="1203"/>
      <c r="N76" s="1203"/>
      <c r="O76" s="2"/>
      <c r="P76" s="2"/>
      <c r="Q76" s="4"/>
      <c r="R76" s="4"/>
      <c r="S76" s="4"/>
      <c r="T76" s="2"/>
      <c r="U76" s="2"/>
      <c r="V76" s="2"/>
      <c r="W76" s="2"/>
      <c r="X76" s="2"/>
      <c r="Y76" s="2"/>
      <c r="Z76" s="2"/>
    </row>
    <row r="77" ht="12.75" customHeight="1">
      <c r="A77" s="56"/>
      <c r="B77" s="9" t="s">
        <v>1256</v>
      </c>
      <c r="C77" s="1162"/>
      <c r="D77" s="114"/>
      <c r="E77" s="1095" t="s">
        <v>288</v>
      </c>
      <c r="F77" s="36">
        <v>47370.0</v>
      </c>
      <c r="G77" s="77">
        <v>150000.0</v>
      </c>
      <c r="H77" s="208">
        <f t="shared" si="7"/>
        <v>0</v>
      </c>
      <c r="I77" s="77">
        <v>150000.0</v>
      </c>
      <c r="J77" s="77">
        <v>0.0</v>
      </c>
      <c r="K77" s="78"/>
      <c r="L77" s="1391"/>
      <c r="M77" s="1203"/>
      <c r="N77" s="1203"/>
      <c r="O77" s="2"/>
      <c r="P77" s="78"/>
      <c r="Q77" s="4"/>
      <c r="R77" s="4"/>
      <c r="S77" s="4"/>
      <c r="T77" s="2"/>
      <c r="U77" s="2"/>
      <c r="V77" s="2"/>
      <c r="W77" s="2"/>
      <c r="X77" s="2"/>
      <c r="Y77" s="2"/>
      <c r="Z77" s="2"/>
    </row>
    <row r="78" ht="12.75" customHeight="1">
      <c r="A78" s="56"/>
      <c r="B78" s="2" t="s">
        <v>1257</v>
      </c>
      <c r="C78" s="1162"/>
      <c r="D78" s="114"/>
      <c r="E78" s="1095" t="s">
        <v>630</v>
      </c>
      <c r="F78" s="36">
        <v>1360000.0</v>
      </c>
      <c r="G78" s="77">
        <v>99000.0</v>
      </c>
      <c r="H78" s="208">
        <f t="shared" si="7"/>
        <v>0</v>
      </c>
      <c r="I78" s="77">
        <v>99000.0</v>
      </c>
      <c r="J78" s="77">
        <v>0.0</v>
      </c>
      <c r="K78" s="78"/>
      <c r="L78" s="1391"/>
      <c r="M78" s="1203"/>
      <c r="N78" s="1203"/>
      <c r="O78" s="2"/>
      <c r="P78" s="2"/>
      <c r="Q78" s="4"/>
      <c r="R78" s="4"/>
      <c r="S78" s="4"/>
      <c r="T78" s="2"/>
      <c r="U78" s="2"/>
      <c r="V78" s="2"/>
      <c r="W78" s="2"/>
      <c r="X78" s="2"/>
      <c r="Y78" s="2"/>
      <c r="Z78" s="2"/>
    </row>
    <row r="79" ht="12.75" customHeight="1">
      <c r="A79" s="56"/>
      <c r="B79" s="2" t="s">
        <v>295</v>
      </c>
      <c r="C79" s="2"/>
      <c r="D79" s="251"/>
      <c r="E79" s="453"/>
      <c r="F79" s="36"/>
      <c r="G79" s="77"/>
      <c r="H79" s="208"/>
      <c r="I79" s="77"/>
      <c r="J79" s="77">
        <v>0.0</v>
      </c>
      <c r="K79" s="78"/>
      <c r="L79" s="458"/>
      <c r="M79" s="1419"/>
      <c r="N79" s="1419"/>
      <c r="O79" s="6"/>
      <c r="P79" s="6"/>
      <c r="Q79" s="7"/>
      <c r="R79" s="7"/>
      <c r="S79" s="7"/>
      <c r="T79" s="6"/>
      <c r="U79" s="6"/>
      <c r="V79" s="6"/>
      <c r="W79" s="6"/>
      <c r="X79" s="6"/>
      <c r="Y79" s="6"/>
      <c r="Z79" s="6"/>
    </row>
    <row r="80" ht="12.75" customHeight="1">
      <c r="A80" s="56"/>
      <c r="B80" s="6" t="s">
        <v>309</v>
      </c>
      <c r="C80" s="1162"/>
      <c r="D80" s="114"/>
      <c r="E80" s="75" t="s">
        <v>298</v>
      </c>
      <c r="F80" s="36">
        <v>21000.0</v>
      </c>
      <c r="G80" s="77">
        <v>0.0</v>
      </c>
      <c r="H80" s="208">
        <f>I80-G80</f>
        <v>0</v>
      </c>
      <c r="I80" s="77">
        <v>0.0</v>
      </c>
      <c r="J80" s="77">
        <v>0.0</v>
      </c>
      <c r="K80" s="78"/>
      <c r="L80" s="458"/>
      <c r="M80" s="1419"/>
      <c r="N80" s="1419"/>
      <c r="O80" s="6"/>
      <c r="P80" s="6"/>
      <c r="Q80" s="7"/>
      <c r="R80" s="7"/>
      <c r="S80" s="7"/>
      <c r="T80" s="6"/>
      <c r="U80" s="6"/>
      <c r="V80" s="6"/>
      <c r="W80" s="6"/>
      <c r="X80" s="6"/>
      <c r="Y80" s="6"/>
      <c r="Z80" s="6"/>
    </row>
    <row r="81" ht="12.75" customHeight="1">
      <c r="A81" s="43"/>
      <c r="B81" s="409" t="s">
        <v>385</v>
      </c>
      <c r="C81" s="45"/>
      <c r="D81" s="237"/>
      <c r="E81" s="287"/>
      <c r="F81" s="47">
        <f t="shared" ref="F81:J81" si="8">SUM(F74:F80)</f>
        <v>1870052</v>
      </c>
      <c r="G81" s="47">
        <f t="shared" si="8"/>
        <v>421900</v>
      </c>
      <c r="H81" s="47">
        <f t="shared" si="8"/>
        <v>1100</v>
      </c>
      <c r="I81" s="47">
        <f t="shared" si="8"/>
        <v>423000</v>
      </c>
      <c r="J81" s="47">
        <f t="shared" si="8"/>
        <v>455000</v>
      </c>
      <c r="K81" s="48"/>
      <c r="L81" s="218">
        <f>(J81-I81)/I81</f>
        <v>0.0756501182</v>
      </c>
      <c r="M81" s="289"/>
      <c r="N81" s="289"/>
      <c r="O81" s="6"/>
      <c r="P81" s="6"/>
      <c r="Q81" s="7"/>
      <c r="R81" s="7"/>
      <c r="S81" s="7"/>
      <c r="T81" s="6"/>
      <c r="U81" s="6"/>
      <c r="V81" s="6"/>
      <c r="W81" s="6"/>
      <c r="X81" s="6"/>
      <c r="Y81" s="6"/>
      <c r="Z81" s="6"/>
    </row>
    <row r="82" ht="12.75" customHeight="1">
      <c r="A82" s="1351"/>
      <c r="B82" s="1421" t="s">
        <v>408</v>
      </c>
      <c r="C82" s="862"/>
      <c r="D82" s="1231"/>
      <c r="E82" s="718"/>
      <c r="F82" s="1353"/>
      <c r="G82" s="1353"/>
      <c r="H82" s="1353"/>
      <c r="I82" s="1353"/>
      <c r="J82" s="1353"/>
      <c r="K82" s="48"/>
      <c r="L82" s="218"/>
      <c r="M82" s="289"/>
      <c r="N82" s="289"/>
      <c r="O82" s="6"/>
      <c r="P82" s="6"/>
      <c r="Q82" s="7"/>
      <c r="R82" s="7"/>
      <c r="S82" s="7"/>
      <c r="T82" s="6"/>
      <c r="U82" s="6"/>
      <c r="V82" s="6"/>
      <c r="W82" s="6"/>
      <c r="X82" s="6"/>
      <c r="Y82" s="6"/>
      <c r="Z82" s="6"/>
    </row>
    <row r="83" ht="12.75" customHeight="1">
      <c r="A83" s="33"/>
      <c r="B83" s="6" t="s">
        <v>1258</v>
      </c>
      <c r="C83" s="6"/>
      <c r="D83" s="41"/>
      <c r="E83" s="75" t="s">
        <v>887</v>
      </c>
      <c r="F83" s="191">
        <v>0.0</v>
      </c>
      <c r="G83" s="191">
        <v>0.0</v>
      </c>
      <c r="H83" s="191">
        <f>I83-G83</f>
        <v>1500000</v>
      </c>
      <c r="I83" s="191">
        <v>1500000.0</v>
      </c>
      <c r="J83" s="191">
        <v>0.0</v>
      </c>
      <c r="K83" s="37"/>
      <c r="L83" s="218"/>
      <c r="M83" s="289"/>
      <c r="N83" s="289"/>
      <c r="O83" s="6"/>
      <c r="P83" s="6"/>
      <c r="Q83" s="7"/>
      <c r="R83" s="7"/>
      <c r="S83" s="7"/>
      <c r="T83" s="6"/>
      <c r="U83" s="6"/>
      <c r="V83" s="6"/>
      <c r="W83" s="6"/>
      <c r="X83" s="6"/>
      <c r="Y83" s="6"/>
      <c r="Z83" s="6"/>
    </row>
    <row r="84" ht="13.5" customHeight="1">
      <c r="A84" s="1422"/>
      <c r="B84" s="45" t="s">
        <v>317</v>
      </c>
      <c r="C84" s="1423"/>
      <c r="D84" s="1424"/>
      <c r="E84" s="1425"/>
      <c r="F84" s="1426">
        <f t="shared" ref="F84:J84" si="9">F81+F83</f>
        <v>1870052</v>
      </c>
      <c r="G84" s="1426">
        <f t="shared" si="9"/>
        <v>421900</v>
      </c>
      <c r="H84" s="1426">
        <f t="shared" si="9"/>
        <v>1501100</v>
      </c>
      <c r="I84" s="1426">
        <f t="shared" si="9"/>
        <v>1923000</v>
      </c>
      <c r="J84" s="1426">
        <f t="shared" si="9"/>
        <v>455000</v>
      </c>
      <c r="K84" s="48"/>
      <c r="L84" s="218"/>
      <c r="M84" s="289"/>
      <c r="N84" s="289"/>
      <c r="O84" s="6"/>
      <c r="P84" s="6"/>
      <c r="Q84" s="7"/>
      <c r="R84" s="7"/>
      <c r="S84" s="7"/>
      <c r="T84" s="6"/>
      <c r="U84" s="6"/>
      <c r="V84" s="6"/>
      <c r="W84" s="6"/>
      <c r="X84" s="6"/>
      <c r="Y84" s="6"/>
      <c r="Z84" s="6"/>
    </row>
    <row r="85" ht="16.5" customHeight="1">
      <c r="A85" s="240" t="s">
        <v>318</v>
      </c>
      <c r="B85" s="1386"/>
      <c r="C85" s="425"/>
      <c r="D85" s="1163"/>
      <c r="E85" s="1128"/>
      <c r="F85" s="427">
        <f t="shared" ref="F85:J85" si="10">F72+F84</f>
        <v>23447225.15</v>
      </c>
      <c r="G85" s="427">
        <f t="shared" si="10"/>
        <v>12614796.33</v>
      </c>
      <c r="H85" s="427">
        <f t="shared" si="10"/>
        <v>12004461.67</v>
      </c>
      <c r="I85" s="427">
        <f t="shared" si="10"/>
        <v>24619258</v>
      </c>
      <c r="J85" s="427">
        <f t="shared" si="10"/>
        <v>25263215</v>
      </c>
      <c r="K85" s="48"/>
      <c r="L85" s="49">
        <f>(J85-I85)/I85</f>
        <v>0.02615663721</v>
      </c>
      <c r="M85" s="331"/>
      <c r="N85" s="331"/>
      <c r="O85" s="6"/>
      <c r="P85" s="6"/>
      <c r="Q85" s="7"/>
      <c r="R85" s="7"/>
      <c r="S85" s="7"/>
      <c r="T85" s="6"/>
      <c r="U85" s="6"/>
      <c r="V85" s="6"/>
      <c r="W85" s="6"/>
      <c r="X85" s="6"/>
      <c r="Y85" s="6"/>
      <c r="Z85" s="6"/>
    </row>
    <row r="86" ht="12.75" customHeight="1">
      <c r="A86" s="5"/>
      <c r="B86" s="8"/>
      <c r="C86" s="2"/>
      <c r="D86" s="2"/>
      <c r="E86" s="2"/>
      <c r="F86" s="2"/>
      <c r="G86" s="2"/>
      <c r="H86" s="2"/>
      <c r="I86" s="2"/>
      <c r="J86" s="2"/>
      <c r="K86" s="2"/>
      <c r="L86" s="250" t="s">
        <v>63</v>
      </c>
      <c r="M86" s="292"/>
      <c r="N86" s="292"/>
      <c r="O86" s="2"/>
      <c r="P86" s="2"/>
      <c r="Q86" s="4"/>
      <c r="R86" s="4"/>
      <c r="S86" s="4"/>
      <c r="T86" s="2"/>
      <c r="U86" s="2"/>
      <c r="V86" s="2"/>
      <c r="W86" s="2"/>
      <c r="X86" s="2"/>
      <c r="Y86" s="2"/>
      <c r="Z86" s="2"/>
    </row>
    <row r="87" ht="12.75" customHeight="1">
      <c r="A87" s="251" t="s">
        <v>413</v>
      </c>
      <c r="B87" s="2"/>
      <c r="C87" s="2"/>
      <c r="D87" s="2"/>
      <c r="E87" s="16"/>
      <c r="F87" s="2"/>
      <c r="G87" s="2"/>
      <c r="H87" s="2"/>
      <c r="I87" s="2"/>
      <c r="J87" s="147"/>
      <c r="K87" s="2"/>
      <c r="L87" s="1391"/>
      <c r="M87" s="1203"/>
      <c r="N87" s="1203"/>
      <c r="O87" s="2"/>
      <c r="P87" s="2"/>
      <c r="Q87" s="4"/>
      <c r="R87" s="4"/>
      <c r="S87" s="4"/>
      <c r="T87" s="2"/>
      <c r="U87" s="2"/>
      <c r="V87" s="2"/>
      <c r="W87" s="2"/>
      <c r="X87" s="2"/>
      <c r="Y87" s="2"/>
      <c r="Z87" s="2"/>
    </row>
    <row r="88" ht="12.75" customHeight="1">
      <c r="A88" s="251" t="s">
        <v>414</v>
      </c>
      <c r="B88" s="2"/>
      <c r="C88" s="2"/>
      <c r="D88" s="2"/>
      <c r="E88" s="16"/>
      <c r="F88" s="2"/>
      <c r="G88" s="2"/>
      <c r="H88" s="2"/>
      <c r="I88" s="2"/>
      <c r="J88" s="208"/>
      <c r="K88" s="2"/>
      <c r="L88" s="1391"/>
      <c r="M88" s="1203"/>
      <c r="N88" s="1203"/>
      <c r="O88" s="2"/>
      <c r="P88" s="2"/>
      <c r="Q88" s="4"/>
      <c r="R88" s="4"/>
      <c r="S88" s="4"/>
      <c r="T88" s="2"/>
      <c r="U88" s="2"/>
      <c r="V88" s="2"/>
      <c r="W88" s="2"/>
      <c r="X88" s="2"/>
      <c r="Y88" s="2"/>
      <c r="Z88" s="2"/>
    </row>
    <row r="89" ht="12.75" customHeight="1">
      <c r="A89" s="251"/>
      <c r="B89" s="2"/>
      <c r="C89" s="2"/>
      <c r="D89" s="2"/>
      <c r="E89" s="16"/>
      <c r="F89" s="2"/>
      <c r="G89" s="2"/>
      <c r="H89" s="2"/>
      <c r="I89" s="2"/>
      <c r="J89" s="208"/>
      <c r="K89" s="2"/>
      <c r="L89" s="1391"/>
      <c r="M89" s="1203"/>
      <c r="N89" s="1203"/>
      <c r="O89" s="2"/>
      <c r="P89" s="2"/>
      <c r="Q89" s="4"/>
      <c r="R89" s="4"/>
      <c r="S89" s="4"/>
      <c r="T89" s="2"/>
      <c r="U89" s="2"/>
      <c r="V89" s="2"/>
      <c r="W89" s="2"/>
      <c r="X89" s="2"/>
      <c r="Y89" s="2"/>
      <c r="Z89" s="2"/>
    </row>
    <row r="90" ht="12.75" customHeight="1">
      <c r="A90" s="114"/>
      <c r="B90" s="2"/>
      <c r="C90" s="2"/>
      <c r="D90" s="2"/>
      <c r="E90" s="2"/>
      <c r="F90" s="2"/>
      <c r="G90" s="2"/>
      <c r="H90" s="2"/>
      <c r="I90" s="2"/>
      <c r="J90" s="147"/>
      <c r="K90" s="2"/>
      <c r="L90" s="1391"/>
      <c r="M90" s="1203"/>
      <c r="N90" s="1203"/>
      <c r="O90" s="2"/>
      <c r="P90" s="2"/>
      <c r="Q90" s="4"/>
      <c r="R90" s="4"/>
      <c r="S90" s="4"/>
      <c r="T90" s="2"/>
      <c r="U90" s="2"/>
      <c r="V90" s="2"/>
      <c r="W90" s="2"/>
      <c r="X90" s="2"/>
      <c r="Y90" s="2"/>
      <c r="Z90" s="2"/>
    </row>
    <row r="91" ht="12.75" customHeight="1">
      <c r="A91" s="114"/>
      <c r="B91" s="2"/>
      <c r="C91" s="2"/>
      <c r="D91" s="2"/>
      <c r="E91" s="2"/>
      <c r="F91" s="2"/>
      <c r="G91" s="2"/>
      <c r="H91" s="2"/>
      <c r="I91" s="2"/>
      <c r="J91" s="147"/>
      <c r="K91" s="2"/>
      <c r="L91" s="1427"/>
      <c r="M91" s="1"/>
      <c r="N91" s="1"/>
      <c r="O91" s="2"/>
      <c r="P91" s="2"/>
      <c r="Q91" s="4"/>
      <c r="R91" s="4"/>
      <c r="S91" s="4"/>
      <c r="T91" s="2"/>
      <c r="U91" s="2"/>
      <c r="V91" s="2"/>
      <c r="W91" s="2"/>
      <c r="X91" s="2"/>
      <c r="Y91" s="2"/>
      <c r="Z91" s="2"/>
    </row>
    <row r="92" ht="12.75" customHeight="1">
      <c r="A92" s="1370" t="s">
        <v>1259</v>
      </c>
      <c r="D92" s="5" t="s">
        <v>323</v>
      </c>
      <c r="H92" s="8" t="s">
        <v>324</v>
      </c>
      <c r="I92" s="5" t="s">
        <v>1241</v>
      </c>
      <c r="J92" s="19"/>
      <c r="K92" s="2"/>
      <c r="L92" s="1391"/>
      <c r="M92" s="1203"/>
      <c r="N92" s="1203"/>
      <c r="O92" s="2"/>
      <c r="P92" s="2"/>
      <c r="Q92" s="4"/>
      <c r="R92" s="4"/>
      <c r="S92" s="4"/>
      <c r="T92" s="2"/>
      <c r="U92" s="2"/>
      <c r="V92" s="2"/>
      <c r="W92" s="2"/>
      <c r="X92" s="2"/>
      <c r="Y92" s="2"/>
      <c r="Z92" s="2"/>
    </row>
    <row r="93" ht="12.75" customHeight="1">
      <c r="A93" s="946" t="s">
        <v>1260</v>
      </c>
      <c r="D93" s="3" t="s">
        <v>326</v>
      </c>
      <c r="H93" s="2" t="s">
        <v>327</v>
      </c>
      <c r="I93" s="3" t="s">
        <v>1243</v>
      </c>
      <c r="J93" s="19"/>
      <c r="K93" s="2"/>
      <c r="L93" s="1427"/>
      <c r="M93" s="1"/>
      <c r="N93" s="1"/>
      <c r="O93" s="2"/>
      <c r="P93" s="2"/>
      <c r="Q93" s="4"/>
      <c r="R93" s="4"/>
      <c r="S93" s="4"/>
      <c r="T93" s="2"/>
      <c r="U93" s="2"/>
      <c r="V93" s="2"/>
      <c r="W93" s="2"/>
      <c r="X93" s="2"/>
      <c r="Y93" s="2"/>
      <c r="Z93" s="2"/>
    </row>
    <row r="94" ht="12.75" customHeight="1">
      <c r="A94" s="114"/>
      <c r="B94" s="2"/>
      <c r="C94" s="2"/>
      <c r="D94" s="2"/>
      <c r="E94" s="2"/>
      <c r="F94" s="2"/>
      <c r="G94" s="2"/>
      <c r="H94" s="2"/>
      <c r="I94" s="2"/>
      <c r="J94" s="147"/>
      <c r="K94" s="2"/>
      <c r="L94" s="1427"/>
      <c r="M94" s="1"/>
      <c r="N94" s="1"/>
      <c r="O94" s="2"/>
      <c r="P94" s="2"/>
      <c r="Q94" s="4"/>
      <c r="R94" s="4"/>
      <c r="S94" s="4"/>
      <c r="T94" s="2"/>
      <c r="U94" s="2"/>
      <c r="V94" s="2"/>
      <c r="W94" s="2"/>
      <c r="X94" s="2"/>
      <c r="Y94" s="2"/>
      <c r="Z94" s="2"/>
    </row>
    <row r="95" ht="12.75" customHeight="1">
      <c r="A95" s="114"/>
      <c r="B95" s="2"/>
      <c r="C95" s="2"/>
      <c r="D95" s="2"/>
      <c r="E95" s="2"/>
      <c r="F95" s="2"/>
      <c r="G95" s="2"/>
      <c r="H95" s="2"/>
      <c r="I95" s="2"/>
      <c r="J95" s="147"/>
      <c r="K95" s="2"/>
      <c r="L95" s="1391"/>
      <c r="M95" s="1203"/>
      <c r="N95" s="1203"/>
      <c r="O95" s="2"/>
      <c r="P95" s="2"/>
      <c r="Q95" s="4"/>
      <c r="R95" s="4"/>
      <c r="S95" s="4"/>
      <c r="T95" s="2"/>
      <c r="U95" s="2"/>
      <c r="V95" s="2"/>
      <c r="W95" s="2"/>
      <c r="X95" s="2"/>
      <c r="Y95" s="2"/>
      <c r="Z95" s="2"/>
    </row>
    <row r="96" ht="12.75" customHeight="1">
      <c r="A96" s="114"/>
      <c r="B96" s="2"/>
      <c r="C96" s="2"/>
      <c r="D96" s="2"/>
      <c r="E96" s="2"/>
      <c r="F96" s="2"/>
      <c r="G96" s="2"/>
      <c r="H96" s="2"/>
      <c r="I96" s="2"/>
      <c r="J96" s="147"/>
      <c r="K96" s="2"/>
      <c r="L96" s="1391"/>
      <c r="M96" s="1203"/>
      <c r="N96" s="1203"/>
      <c r="O96" s="2"/>
      <c r="P96" s="2"/>
      <c r="Q96" s="4"/>
      <c r="R96" s="4"/>
      <c r="S96" s="4"/>
      <c r="T96" s="2"/>
      <c r="U96" s="2"/>
      <c r="V96" s="2"/>
      <c r="W96" s="2"/>
      <c r="X96" s="2"/>
      <c r="Y96" s="2"/>
      <c r="Z96" s="2"/>
    </row>
    <row r="97" ht="12.75" customHeight="1">
      <c r="A97" s="114"/>
      <c r="B97" s="2"/>
      <c r="C97" s="2"/>
      <c r="D97" s="2"/>
      <c r="E97" s="2"/>
      <c r="F97" s="2"/>
      <c r="G97" s="2"/>
      <c r="H97" s="2"/>
      <c r="I97" s="2"/>
      <c r="J97" s="147"/>
      <c r="K97" s="2"/>
      <c r="L97" s="1391"/>
      <c r="M97" s="1203"/>
      <c r="N97" s="1203"/>
      <c r="O97" s="2"/>
      <c r="P97" s="2"/>
      <c r="Q97" s="4"/>
      <c r="R97" s="4"/>
      <c r="S97" s="4"/>
      <c r="T97" s="2"/>
      <c r="U97" s="2"/>
      <c r="V97" s="2"/>
      <c r="W97" s="2"/>
      <c r="X97" s="2"/>
      <c r="Y97" s="2"/>
      <c r="Z97" s="2"/>
    </row>
    <row r="98" ht="12.75" customHeight="1">
      <c r="A98" s="158"/>
      <c r="B98" s="256"/>
      <c r="C98" s="256"/>
      <c r="D98" s="256"/>
      <c r="E98" s="256"/>
      <c r="F98" s="256"/>
      <c r="G98" s="256"/>
      <c r="H98" s="256"/>
      <c r="I98" s="256"/>
      <c r="J98" s="258"/>
      <c r="K98" s="2"/>
      <c r="L98" s="1391"/>
      <c r="M98" s="1203"/>
      <c r="N98" s="1203"/>
      <c r="O98" s="2"/>
      <c r="P98" s="2"/>
      <c r="Q98" s="4"/>
      <c r="R98" s="4"/>
      <c r="S98" s="4"/>
      <c r="T98" s="2"/>
      <c r="U98" s="2"/>
      <c r="V98" s="2"/>
      <c r="W98" s="2"/>
      <c r="X98" s="2"/>
      <c r="Y98" s="2"/>
      <c r="Z98" s="2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1391"/>
      <c r="M99" s="1203"/>
      <c r="N99" s="1203"/>
      <c r="O99" s="2"/>
      <c r="P99" s="2"/>
      <c r="Q99" s="4"/>
      <c r="R99" s="4"/>
      <c r="S99" s="4"/>
      <c r="T99" s="2"/>
      <c r="U99" s="2"/>
      <c r="V99" s="2"/>
      <c r="W99" s="2"/>
      <c r="X99" s="2"/>
      <c r="Y99" s="2"/>
      <c r="Z99" s="2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1391"/>
      <c r="M100" s="1203"/>
      <c r="N100" s="1203"/>
      <c r="O100" s="2"/>
      <c r="P100" s="2"/>
      <c r="Q100" s="4"/>
      <c r="R100" s="4"/>
      <c r="S100" s="4"/>
      <c r="T100" s="2"/>
      <c r="U100" s="2"/>
      <c r="V100" s="2"/>
      <c r="W100" s="2"/>
      <c r="X100" s="2"/>
      <c r="Y100" s="2"/>
      <c r="Z100" s="2"/>
    </row>
    <row r="101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1391"/>
      <c r="M101" s="1203"/>
      <c r="N101" s="1203"/>
      <c r="O101" s="2"/>
      <c r="P101" s="2"/>
      <c r="Q101" s="4"/>
      <c r="R101" s="4"/>
      <c r="S101" s="4"/>
      <c r="T101" s="2"/>
      <c r="U101" s="2"/>
      <c r="V101" s="2"/>
      <c r="W101" s="2"/>
      <c r="X101" s="2"/>
      <c r="Y101" s="2"/>
      <c r="Z101" s="2"/>
    </row>
    <row r="102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1391"/>
      <c r="M102" s="1203"/>
      <c r="N102" s="1203"/>
      <c r="O102" s="2"/>
      <c r="P102" s="2"/>
      <c r="Q102" s="4"/>
      <c r="R102" s="4"/>
      <c r="S102" s="4"/>
      <c r="T102" s="2"/>
      <c r="U102" s="2"/>
      <c r="V102" s="2"/>
      <c r="W102" s="2"/>
      <c r="X102" s="2"/>
      <c r="Y102" s="2"/>
      <c r="Z102" s="2"/>
    </row>
    <row r="103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1391"/>
      <c r="M103" s="1203"/>
      <c r="N103" s="1203"/>
      <c r="O103" s="2"/>
      <c r="P103" s="2"/>
      <c r="Q103" s="4"/>
      <c r="R103" s="4"/>
      <c r="S103" s="4"/>
      <c r="T103" s="2"/>
      <c r="U103" s="2"/>
      <c r="V103" s="2"/>
      <c r="W103" s="2"/>
      <c r="X103" s="2"/>
      <c r="Y103" s="2"/>
      <c r="Z103" s="2"/>
    </row>
    <row r="104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1391"/>
      <c r="M104" s="1203"/>
      <c r="N104" s="1203"/>
      <c r="O104" s="2"/>
      <c r="P104" s="2"/>
      <c r="Q104" s="4"/>
      <c r="R104" s="4"/>
      <c r="S104" s="4"/>
      <c r="T104" s="2"/>
      <c r="U104" s="2"/>
      <c r="V104" s="2"/>
      <c r="W104" s="2"/>
      <c r="X104" s="2"/>
      <c r="Y104" s="2"/>
      <c r="Z104" s="2"/>
    </row>
    <row r="105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1391"/>
      <c r="M105" s="1203"/>
      <c r="N105" s="1203"/>
      <c r="O105" s="2"/>
      <c r="P105" s="2"/>
      <c r="Q105" s="4"/>
      <c r="R105" s="4"/>
      <c r="S105" s="4"/>
      <c r="T105" s="2"/>
      <c r="U105" s="2"/>
      <c r="V105" s="2"/>
      <c r="W105" s="2"/>
      <c r="X105" s="2"/>
      <c r="Y105" s="2"/>
      <c r="Z105" s="2"/>
    </row>
    <row r="10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1391"/>
      <c r="M106" s="1203"/>
      <c r="N106" s="1203"/>
      <c r="O106" s="2"/>
      <c r="P106" s="2"/>
      <c r="Q106" s="4"/>
      <c r="R106" s="4"/>
      <c r="S106" s="4"/>
      <c r="T106" s="2"/>
      <c r="U106" s="2"/>
      <c r="V106" s="2"/>
      <c r="W106" s="2"/>
      <c r="X106" s="2"/>
      <c r="Y106" s="2"/>
      <c r="Z106" s="2"/>
    </row>
    <row r="107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1391"/>
      <c r="M107" s="1203"/>
      <c r="N107" s="1203"/>
      <c r="O107" s="2"/>
      <c r="P107" s="2"/>
      <c r="Q107" s="4"/>
      <c r="R107" s="4"/>
      <c r="S107" s="4"/>
      <c r="T107" s="2"/>
      <c r="U107" s="2"/>
      <c r="V107" s="2"/>
      <c r="W107" s="2"/>
      <c r="X107" s="2"/>
      <c r="Y107" s="2"/>
      <c r="Z107" s="2"/>
    </row>
    <row r="108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1391"/>
      <c r="M108" s="1203"/>
      <c r="N108" s="1203"/>
      <c r="O108" s="2"/>
      <c r="P108" s="2"/>
      <c r="Q108" s="4"/>
      <c r="R108" s="4"/>
      <c r="S108" s="4"/>
      <c r="T108" s="2"/>
      <c r="U108" s="2"/>
      <c r="V108" s="2"/>
      <c r="W108" s="2"/>
      <c r="X108" s="2"/>
      <c r="Y108" s="2"/>
      <c r="Z108" s="2"/>
    </row>
    <row r="109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1391"/>
      <c r="M109" s="1203"/>
      <c r="N109" s="1203"/>
      <c r="O109" s="2"/>
      <c r="P109" s="2"/>
      <c r="Q109" s="4"/>
      <c r="R109" s="4"/>
      <c r="S109" s="4"/>
      <c r="T109" s="2"/>
      <c r="U109" s="2"/>
      <c r="V109" s="2"/>
      <c r="W109" s="2"/>
      <c r="X109" s="2"/>
      <c r="Y109" s="2"/>
      <c r="Z109" s="2"/>
    </row>
    <row r="110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1391"/>
      <c r="M110" s="1203"/>
      <c r="N110" s="1203"/>
      <c r="O110" s="2"/>
      <c r="P110" s="2"/>
      <c r="Q110" s="4"/>
      <c r="R110" s="4"/>
      <c r="S110" s="4"/>
      <c r="T110" s="2"/>
      <c r="U110" s="2"/>
      <c r="V110" s="2"/>
      <c r="W110" s="2"/>
      <c r="X110" s="2"/>
      <c r="Y110" s="2"/>
      <c r="Z110" s="2"/>
    </row>
    <row r="111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1391"/>
      <c r="M111" s="1203"/>
      <c r="N111" s="1203"/>
      <c r="O111" s="2"/>
      <c r="P111" s="2"/>
      <c r="Q111" s="4"/>
      <c r="R111" s="4"/>
      <c r="S111" s="4"/>
      <c r="T111" s="2"/>
      <c r="U111" s="2"/>
      <c r="V111" s="2"/>
      <c r="W111" s="2"/>
      <c r="X111" s="2"/>
      <c r="Y111" s="2"/>
      <c r="Z111" s="2"/>
    </row>
    <row r="112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1391"/>
      <c r="M112" s="1203"/>
      <c r="N112" s="1203"/>
      <c r="O112" s="2"/>
      <c r="P112" s="2"/>
      <c r="Q112" s="4"/>
      <c r="R112" s="4"/>
      <c r="S112" s="4"/>
      <c r="T112" s="2"/>
      <c r="U112" s="2"/>
      <c r="V112" s="2"/>
      <c r="W112" s="2"/>
      <c r="X112" s="2"/>
      <c r="Y112" s="2"/>
      <c r="Z112" s="2"/>
    </row>
    <row r="113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1391"/>
      <c r="M113" s="1203"/>
      <c r="N113" s="1203"/>
      <c r="O113" s="2"/>
      <c r="P113" s="2"/>
      <c r="Q113" s="4"/>
      <c r="R113" s="4"/>
      <c r="S113" s="4"/>
      <c r="T113" s="2"/>
      <c r="U113" s="2"/>
      <c r="V113" s="2"/>
      <c r="W113" s="2"/>
      <c r="X113" s="2"/>
      <c r="Y113" s="2"/>
      <c r="Z113" s="2"/>
    </row>
    <row r="114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1391"/>
      <c r="M114" s="1203"/>
      <c r="N114" s="1203"/>
      <c r="O114" s="2"/>
      <c r="P114" s="2"/>
      <c r="Q114" s="4"/>
      <c r="R114" s="4"/>
      <c r="S114" s="4"/>
      <c r="T114" s="2"/>
      <c r="U114" s="2"/>
      <c r="V114" s="2"/>
      <c r="W114" s="2"/>
      <c r="X114" s="2"/>
      <c r="Y114" s="2"/>
      <c r="Z114" s="2"/>
    </row>
    <row r="115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1391"/>
      <c r="M115" s="1203"/>
      <c r="N115" s="1203"/>
      <c r="O115" s="2"/>
      <c r="P115" s="2"/>
      <c r="Q115" s="4"/>
      <c r="R115" s="4"/>
      <c r="S115" s="4"/>
      <c r="T115" s="2"/>
      <c r="U115" s="2"/>
      <c r="V115" s="2"/>
      <c r="W115" s="2"/>
      <c r="X115" s="2"/>
      <c r="Y115" s="2"/>
      <c r="Z115" s="2"/>
    </row>
    <row r="11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1391"/>
      <c r="M116" s="1203"/>
      <c r="N116" s="1203"/>
      <c r="O116" s="2"/>
      <c r="P116" s="2"/>
      <c r="Q116" s="4"/>
      <c r="R116" s="4"/>
      <c r="S116" s="4"/>
      <c r="T116" s="2"/>
      <c r="U116" s="2"/>
      <c r="V116" s="2"/>
      <c r="W116" s="2"/>
      <c r="X116" s="2"/>
      <c r="Y116" s="2"/>
      <c r="Z116" s="2"/>
    </row>
    <row r="117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1391"/>
      <c r="M117" s="1203"/>
      <c r="N117" s="1203"/>
      <c r="O117" s="2"/>
      <c r="P117" s="2"/>
      <c r="Q117" s="4"/>
      <c r="R117" s="4"/>
      <c r="S117" s="4"/>
      <c r="T117" s="2"/>
      <c r="U117" s="2"/>
      <c r="V117" s="2"/>
      <c r="W117" s="2"/>
      <c r="X117" s="2"/>
      <c r="Y117" s="2"/>
      <c r="Z117" s="2"/>
    </row>
    <row r="118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1391"/>
      <c r="M118" s="1203"/>
      <c r="N118" s="1203"/>
      <c r="O118" s="2"/>
      <c r="P118" s="2"/>
      <c r="Q118" s="4"/>
      <c r="R118" s="4"/>
      <c r="S118" s="4"/>
      <c r="T118" s="2"/>
      <c r="U118" s="2"/>
      <c r="V118" s="2"/>
      <c r="W118" s="2"/>
      <c r="X118" s="2"/>
      <c r="Y118" s="2"/>
      <c r="Z118" s="2"/>
    </row>
    <row r="119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1391"/>
      <c r="M119" s="1203"/>
      <c r="N119" s="1203"/>
      <c r="O119" s="2"/>
      <c r="P119" s="2"/>
      <c r="Q119" s="4"/>
      <c r="R119" s="4"/>
      <c r="S119" s="4"/>
      <c r="T119" s="2"/>
      <c r="U119" s="2"/>
      <c r="V119" s="2"/>
      <c r="W119" s="2"/>
      <c r="X119" s="2"/>
      <c r="Y119" s="2"/>
      <c r="Z119" s="2"/>
    </row>
    <row r="120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1391"/>
      <c r="M120" s="1203"/>
      <c r="N120" s="1203"/>
      <c r="O120" s="2"/>
      <c r="P120" s="2"/>
      <c r="Q120" s="4"/>
      <c r="R120" s="4"/>
      <c r="S120" s="4"/>
      <c r="T120" s="2"/>
      <c r="U120" s="2"/>
      <c r="V120" s="2"/>
      <c r="W120" s="2"/>
      <c r="X120" s="2"/>
      <c r="Y120" s="2"/>
      <c r="Z120" s="2"/>
    </row>
    <row r="121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1391"/>
      <c r="M121" s="1203"/>
      <c r="N121" s="1203"/>
      <c r="O121" s="2"/>
      <c r="P121" s="2"/>
      <c r="Q121" s="4"/>
      <c r="R121" s="4"/>
      <c r="S121" s="4"/>
      <c r="T121" s="2"/>
      <c r="U121" s="2"/>
      <c r="V121" s="2"/>
      <c r="W121" s="2"/>
      <c r="X121" s="2"/>
      <c r="Y121" s="2"/>
      <c r="Z121" s="2"/>
    </row>
    <row r="122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1391"/>
      <c r="M122" s="1203"/>
      <c r="N122" s="1203"/>
      <c r="O122" s="2"/>
      <c r="P122" s="2"/>
      <c r="Q122" s="4"/>
      <c r="R122" s="4"/>
      <c r="S122" s="4"/>
      <c r="T122" s="2"/>
      <c r="U122" s="2"/>
      <c r="V122" s="2"/>
      <c r="W122" s="2"/>
      <c r="X122" s="2"/>
      <c r="Y122" s="2"/>
      <c r="Z122" s="2"/>
    </row>
    <row r="123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1391"/>
      <c r="M123" s="1203"/>
      <c r="N123" s="1203"/>
      <c r="O123" s="2"/>
      <c r="P123" s="2"/>
      <c r="Q123" s="4"/>
      <c r="R123" s="4"/>
      <c r="S123" s="4"/>
      <c r="T123" s="2"/>
      <c r="U123" s="2"/>
      <c r="V123" s="2"/>
      <c r="W123" s="2"/>
      <c r="X123" s="2"/>
      <c r="Y123" s="2"/>
      <c r="Z123" s="2"/>
    </row>
    <row r="124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1391"/>
      <c r="M124" s="1203"/>
      <c r="N124" s="1203"/>
      <c r="O124" s="2"/>
      <c r="P124" s="2"/>
      <c r="Q124" s="4"/>
      <c r="R124" s="4"/>
      <c r="S124" s="4"/>
      <c r="T124" s="2"/>
      <c r="U124" s="2"/>
      <c r="V124" s="2"/>
      <c r="W124" s="2"/>
      <c r="X124" s="2"/>
      <c r="Y124" s="2"/>
      <c r="Z124" s="2"/>
    </row>
    <row r="125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1391"/>
      <c r="M125" s="1203"/>
      <c r="N125" s="1203"/>
      <c r="O125" s="2"/>
      <c r="P125" s="2"/>
      <c r="Q125" s="4"/>
      <c r="R125" s="4"/>
      <c r="S125" s="4"/>
      <c r="T125" s="2"/>
      <c r="U125" s="2"/>
      <c r="V125" s="2"/>
      <c r="W125" s="2"/>
      <c r="X125" s="2"/>
      <c r="Y125" s="2"/>
      <c r="Z125" s="2"/>
    </row>
    <row r="1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1391"/>
      <c r="M126" s="1203"/>
      <c r="N126" s="1203"/>
      <c r="O126" s="2"/>
      <c r="P126" s="2"/>
      <c r="Q126" s="4"/>
      <c r="R126" s="4"/>
      <c r="S126" s="4"/>
      <c r="T126" s="2"/>
      <c r="U126" s="2"/>
      <c r="V126" s="2"/>
      <c r="W126" s="2"/>
      <c r="X126" s="2"/>
      <c r="Y126" s="2"/>
      <c r="Z126" s="2"/>
    </row>
    <row r="127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1391"/>
      <c r="M127" s="1203"/>
      <c r="N127" s="1203"/>
      <c r="O127" s="2"/>
      <c r="P127" s="2"/>
      <c r="Q127" s="4"/>
      <c r="R127" s="4"/>
      <c r="S127" s="4"/>
      <c r="T127" s="2"/>
      <c r="U127" s="2"/>
      <c r="V127" s="2"/>
      <c r="W127" s="2"/>
      <c r="X127" s="2"/>
      <c r="Y127" s="2"/>
      <c r="Z127" s="2"/>
    </row>
    <row r="128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1391"/>
      <c r="M128" s="1203"/>
      <c r="N128" s="1203"/>
      <c r="O128" s="2"/>
      <c r="P128" s="2"/>
      <c r="Q128" s="4"/>
      <c r="R128" s="4"/>
      <c r="S128" s="4"/>
      <c r="T128" s="2"/>
      <c r="U128" s="2"/>
      <c r="V128" s="2"/>
      <c r="W128" s="2"/>
      <c r="X128" s="2"/>
      <c r="Y128" s="2"/>
      <c r="Z128" s="2"/>
    </row>
    <row r="129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1391"/>
      <c r="M129" s="1203"/>
      <c r="N129" s="1203"/>
      <c r="O129" s="2"/>
      <c r="P129" s="2"/>
      <c r="Q129" s="4"/>
      <c r="R129" s="4"/>
      <c r="S129" s="4"/>
      <c r="T129" s="2"/>
      <c r="U129" s="2"/>
      <c r="V129" s="2"/>
      <c r="W129" s="2"/>
      <c r="X129" s="2"/>
      <c r="Y129" s="2"/>
      <c r="Z129" s="2"/>
    </row>
    <row r="130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1391"/>
      <c r="M130" s="1203"/>
      <c r="N130" s="1203"/>
      <c r="O130" s="2"/>
      <c r="P130" s="2"/>
      <c r="Q130" s="4"/>
      <c r="R130" s="4"/>
      <c r="S130" s="4"/>
      <c r="T130" s="2"/>
      <c r="U130" s="2"/>
      <c r="V130" s="2"/>
      <c r="W130" s="2"/>
      <c r="X130" s="2"/>
      <c r="Y130" s="2"/>
      <c r="Z130" s="2"/>
    </row>
    <row r="131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1391"/>
      <c r="M131" s="1203"/>
      <c r="N131" s="1203"/>
      <c r="O131" s="2"/>
      <c r="P131" s="2"/>
      <c r="Q131" s="4"/>
      <c r="R131" s="4"/>
      <c r="S131" s="4"/>
      <c r="T131" s="2"/>
      <c r="U131" s="2"/>
      <c r="V131" s="2"/>
      <c r="W131" s="2"/>
      <c r="X131" s="2"/>
      <c r="Y131" s="2"/>
      <c r="Z131" s="2"/>
    </row>
    <row r="132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1391"/>
      <c r="M132" s="1203"/>
      <c r="N132" s="1203"/>
      <c r="O132" s="2"/>
      <c r="P132" s="2"/>
      <c r="Q132" s="4"/>
      <c r="R132" s="4"/>
      <c r="S132" s="4"/>
      <c r="T132" s="2"/>
      <c r="U132" s="2"/>
      <c r="V132" s="2"/>
      <c r="W132" s="2"/>
      <c r="X132" s="2"/>
      <c r="Y132" s="2"/>
      <c r="Z132" s="2"/>
    </row>
    <row r="133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1391"/>
      <c r="M133" s="1203"/>
      <c r="N133" s="1203"/>
      <c r="O133" s="2"/>
      <c r="P133" s="2"/>
      <c r="Q133" s="4"/>
      <c r="R133" s="4"/>
      <c r="S133" s="4"/>
      <c r="T133" s="2"/>
      <c r="U133" s="2"/>
      <c r="V133" s="2"/>
      <c r="W133" s="2"/>
      <c r="X133" s="2"/>
      <c r="Y133" s="2"/>
      <c r="Z133" s="2"/>
    </row>
    <row r="134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1391"/>
      <c r="M134" s="1203"/>
      <c r="N134" s="1203"/>
      <c r="O134" s="2"/>
      <c r="P134" s="2"/>
      <c r="Q134" s="4"/>
      <c r="R134" s="4"/>
      <c r="S134" s="4"/>
      <c r="T134" s="2"/>
      <c r="U134" s="2"/>
      <c r="V134" s="2"/>
      <c r="W134" s="2"/>
      <c r="X134" s="2"/>
      <c r="Y134" s="2"/>
      <c r="Z134" s="2"/>
    </row>
    <row r="135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1391"/>
      <c r="M135" s="1203"/>
      <c r="N135" s="1203"/>
      <c r="O135" s="2"/>
      <c r="P135" s="2"/>
      <c r="Q135" s="4"/>
      <c r="R135" s="4"/>
      <c r="S135" s="4"/>
      <c r="T135" s="2"/>
      <c r="U135" s="2"/>
      <c r="V135" s="2"/>
      <c r="W135" s="2"/>
      <c r="X135" s="2"/>
      <c r="Y135" s="2"/>
      <c r="Z135" s="2"/>
    </row>
    <row r="13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1391"/>
      <c r="M136" s="1203"/>
      <c r="N136" s="1203"/>
      <c r="O136" s="2"/>
      <c r="P136" s="2"/>
      <c r="Q136" s="4"/>
      <c r="R136" s="4"/>
      <c r="S136" s="4"/>
      <c r="T136" s="2"/>
      <c r="U136" s="2"/>
      <c r="V136" s="2"/>
      <c r="W136" s="2"/>
      <c r="X136" s="2"/>
      <c r="Y136" s="2"/>
      <c r="Z136" s="2"/>
    </row>
    <row r="137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1391"/>
      <c r="M137" s="1203"/>
      <c r="N137" s="1203"/>
      <c r="O137" s="2"/>
      <c r="P137" s="2"/>
      <c r="Q137" s="4"/>
      <c r="R137" s="4"/>
      <c r="S137" s="4"/>
      <c r="T137" s="2"/>
      <c r="U137" s="2"/>
      <c r="V137" s="2"/>
      <c r="W137" s="2"/>
      <c r="X137" s="2"/>
      <c r="Y137" s="2"/>
      <c r="Z137" s="2"/>
    </row>
    <row r="138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1391"/>
      <c r="M138" s="1203"/>
      <c r="N138" s="1203"/>
      <c r="O138" s="2"/>
      <c r="P138" s="2"/>
      <c r="Q138" s="4"/>
      <c r="R138" s="4"/>
      <c r="S138" s="4"/>
      <c r="T138" s="2"/>
      <c r="U138" s="2"/>
      <c r="V138" s="2"/>
      <c r="W138" s="2"/>
      <c r="X138" s="2"/>
      <c r="Y138" s="2"/>
      <c r="Z138" s="2"/>
    </row>
    <row r="139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1391"/>
      <c r="M139" s="1203"/>
      <c r="N139" s="1203"/>
      <c r="O139" s="2"/>
      <c r="P139" s="2"/>
      <c r="Q139" s="4"/>
      <c r="R139" s="4"/>
      <c r="S139" s="4"/>
      <c r="T139" s="2"/>
      <c r="U139" s="2"/>
      <c r="V139" s="2"/>
      <c r="W139" s="2"/>
      <c r="X139" s="2"/>
      <c r="Y139" s="2"/>
      <c r="Z139" s="2"/>
    </row>
    <row r="140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1391"/>
      <c r="M140" s="1203"/>
      <c r="N140" s="1203"/>
      <c r="O140" s="2"/>
      <c r="P140" s="2"/>
      <c r="Q140" s="4"/>
      <c r="R140" s="4"/>
      <c r="S140" s="4"/>
      <c r="T140" s="2"/>
      <c r="U140" s="2"/>
      <c r="V140" s="2"/>
      <c r="W140" s="2"/>
      <c r="X140" s="2"/>
      <c r="Y140" s="2"/>
      <c r="Z140" s="2"/>
    </row>
    <row r="141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1391"/>
      <c r="M141" s="1203"/>
      <c r="N141" s="1203"/>
      <c r="O141" s="2"/>
      <c r="P141" s="2"/>
      <c r="Q141" s="4"/>
      <c r="R141" s="4"/>
      <c r="S141" s="4"/>
      <c r="T141" s="2"/>
      <c r="U141" s="2"/>
      <c r="V141" s="2"/>
      <c r="W141" s="2"/>
      <c r="X141" s="2"/>
      <c r="Y141" s="2"/>
      <c r="Z141" s="2"/>
    </row>
    <row r="142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1391"/>
      <c r="M142" s="1203"/>
      <c r="N142" s="1203"/>
      <c r="O142" s="2"/>
      <c r="P142" s="2"/>
      <c r="Q142" s="4"/>
      <c r="R142" s="4"/>
      <c r="S142" s="4"/>
      <c r="T142" s="2"/>
      <c r="U142" s="2"/>
      <c r="V142" s="2"/>
      <c r="W142" s="2"/>
      <c r="X142" s="2"/>
      <c r="Y142" s="2"/>
      <c r="Z142" s="2"/>
    </row>
    <row r="143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1391"/>
      <c r="M143" s="1203"/>
      <c r="N143" s="1203"/>
      <c r="O143" s="2"/>
      <c r="P143" s="2"/>
      <c r="Q143" s="4"/>
      <c r="R143" s="4"/>
      <c r="S143" s="4"/>
      <c r="T143" s="2"/>
      <c r="U143" s="2"/>
      <c r="V143" s="2"/>
      <c r="W143" s="2"/>
      <c r="X143" s="2"/>
      <c r="Y143" s="2"/>
      <c r="Z143" s="2"/>
    </row>
    <row r="144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1391"/>
      <c r="M144" s="1203"/>
      <c r="N144" s="1203"/>
      <c r="O144" s="2"/>
      <c r="P144" s="2"/>
      <c r="Q144" s="4"/>
      <c r="R144" s="4"/>
      <c r="S144" s="4"/>
      <c r="T144" s="2"/>
      <c r="U144" s="2"/>
      <c r="V144" s="2"/>
      <c r="W144" s="2"/>
      <c r="X144" s="2"/>
      <c r="Y144" s="2"/>
      <c r="Z144" s="2"/>
    </row>
    <row r="145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1391"/>
      <c r="M145" s="1203"/>
      <c r="N145" s="1203"/>
      <c r="O145" s="2"/>
      <c r="P145" s="2"/>
      <c r="Q145" s="4"/>
      <c r="R145" s="4"/>
      <c r="S145" s="4"/>
      <c r="T145" s="2"/>
      <c r="U145" s="2"/>
      <c r="V145" s="2"/>
      <c r="W145" s="2"/>
      <c r="X145" s="2"/>
      <c r="Y145" s="2"/>
      <c r="Z145" s="2"/>
    </row>
    <row r="14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1391"/>
      <c r="M146" s="1203"/>
      <c r="N146" s="1203"/>
      <c r="O146" s="2"/>
      <c r="P146" s="2"/>
      <c r="Q146" s="4"/>
      <c r="R146" s="4"/>
      <c r="S146" s="4"/>
      <c r="T146" s="2"/>
      <c r="U146" s="2"/>
      <c r="V146" s="2"/>
      <c r="W146" s="2"/>
      <c r="X146" s="2"/>
      <c r="Y146" s="2"/>
      <c r="Z146" s="2"/>
    </row>
    <row r="147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1391"/>
      <c r="M147" s="1203"/>
      <c r="N147" s="1203"/>
      <c r="O147" s="2"/>
      <c r="P147" s="2"/>
      <c r="Q147" s="4"/>
      <c r="R147" s="4"/>
      <c r="S147" s="4"/>
      <c r="T147" s="2"/>
      <c r="U147" s="2"/>
      <c r="V147" s="2"/>
      <c r="W147" s="2"/>
      <c r="X147" s="2"/>
      <c r="Y147" s="2"/>
      <c r="Z147" s="2"/>
    </row>
    <row r="148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1391"/>
      <c r="M148" s="1203"/>
      <c r="N148" s="1203"/>
      <c r="O148" s="2"/>
      <c r="P148" s="2"/>
      <c r="Q148" s="4"/>
      <c r="R148" s="4"/>
      <c r="S148" s="4"/>
      <c r="T148" s="2"/>
      <c r="U148" s="2"/>
      <c r="V148" s="2"/>
      <c r="W148" s="2"/>
      <c r="X148" s="2"/>
      <c r="Y148" s="2"/>
      <c r="Z148" s="2"/>
    </row>
    <row r="149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1391"/>
      <c r="M149" s="1203"/>
      <c r="N149" s="1203"/>
      <c r="O149" s="2"/>
      <c r="P149" s="2"/>
      <c r="Q149" s="4"/>
      <c r="R149" s="4"/>
      <c r="S149" s="4"/>
      <c r="T149" s="2"/>
      <c r="U149" s="2"/>
      <c r="V149" s="2"/>
      <c r="W149" s="2"/>
      <c r="X149" s="2"/>
      <c r="Y149" s="2"/>
      <c r="Z149" s="2"/>
    </row>
    <row r="150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1391"/>
      <c r="M150" s="1203"/>
      <c r="N150" s="1203"/>
      <c r="O150" s="2"/>
      <c r="P150" s="2"/>
      <c r="Q150" s="4"/>
      <c r="R150" s="4"/>
      <c r="S150" s="4"/>
      <c r="T150" s="2"/>
      <c r="U150" s="2"/>
      <c r="V150" s="2"/>
      <c r="W150" s="2"/>
      <c r="X150" s="2"/>
      <c r="Y150" s="2"/>
      <c r="Z150" s="2"/>
    </row>
    <row r="151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1391"/>
      <c r="M151" s="1203"/>
      <c r="N151" s="1203"/>
      <c r="O151" s="2"/>
      <c r="P151" s="2"/>
      <c r="Q151" s="4"/>
      <c r="R151" s="4"/>
      <c r="S151" s="4"/>
      <c r="T151" s="2"/>
      <c r="U151" s="2"/>
      <c r="V151" s="2"/>
      <c r="W151" s="2"/>
      <c r="X151" s="2"/>
      <c r="Y151" s="2"/>
      <c r="Z151" s="2"/>
    </row>
    <row r="152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1391"/>
      <c r="M152" s="1203"/>
      <c r="N152" s="1203"/>
      <c r="O152" s="2"/>
      <c r="P152" s="2"/>
      <c r="Q152" s="4"/>
      <c r="R152" s="4"/>
      <c r="S152" s="4"/>
      <c r="T152" s="2"/>
      <c r="U152" s="2"/>
      <c r="V152" s="2"/>
      <c r="W152" s="2"/>
      <c r="X152" s="2"/>
      <c r="Y152" s="2"/>
      <c r="Z152" s="2"/>
    </row>
    <row r="153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1391"/>
      <c r="M153" s="1203"/>
      <c r="N153" s="1203"/>
      <c r="O153" s="2"/>
      <c r="P153" s="2"/>
      <c r="Q153" s="4"/>
      <c r="R153" s="4"/>
      <c r="S153" s="4"/>
      <c r="T153" s="2"/>
      <c r="U153" s="2"/>
      <c r="V153" s="2"/>
      <c r="W153" s="2"/>
      <c r="X153" s="2"/>
      <c r="Y153" s="2"/>
      <c r="Z153" s="2"/>
    </row>
    <row r="154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1391"/>
      <c r="M154" s="1203"/>
      <c r="N154" s="1203"/>
      <c r="O154" s="2"/>
      <c r="P154" s="2"/>
      <c r="Q154" s="4"/>
      <c r="R154" s="4"/>
      <c r="S154" s="4"/>
      <c r="T154" s="2"/>
      <c r="U154" s="2"/>
      <c r="V154" s="2"/>
      <c r="W154" s="2"/>
      <c r="X154" s="2"/>
      <c r="Y154" s="2"/>
      <c r="Z154" s="2"/>
    </row>
    <row r="155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1391"/>
      <c r="M155" s="1203"/>
      <c r="N155" s="1203"/>
      <c r="O155" s="2"/>
      <c r="P155" s="2"/>
      <c r="Q155" s="4"/>
      <c r="R155" s="4"/>
      <c r="S155" s="4"/>
      <c r="T155" s="2"/>
      <c r="U155" s="2"/>
      <c r="V155" s="2"/>
      <c r="W155" s="2"/>
      <c r="X155" s="2"/>
      <c r="Y155" s="2"/>
      <c r="Z155" s="2"/>
    </row>
    <row r="15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1391"/>
      <c r="M156" s="1203"/>
      <c r="N156" s="1203"/>
      <c r="O156" s="2"/>
      <c r="P156" s="2"/>
      <c r="Q156" s="4"/>
      <c r="R156" s="4"/>
      <c r="S156" s="4"/>
      <c r="T156" s="2"/>
      <c r="U156" s="2"/>
      <c r="V156" s="2"/>
      <c r="W156" s="2"/>
      <c r="X156" s="2"/>
      <c r="Y156" s="2"/>
      <c r="Z156" s="2"/>
    </row>
    <row r="157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1391"/>
      <c r="M157" s="1203"/>
      <c r="N157" s="1203"/>
      <c r="O157" s="2"/>
      <c r="P157" s="2"/>
      <c r="Q157" s="4"/>
      <c r="R157" s="4"/>
      <c r="S157" s="4"/>
      <c r="T157" s="2"/>
      <c r="U157" s="2"/>
      <c r="V157" s="2"/>
      <c r="W157" s="2"/>
      <c r="X157" s="2"/>
      <c r="Y157" s="2"/>
      <c r="Z157" s="2"/>
    </row>
    <row r="158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1391"/>
      <c r="M158" s="1203"/>
      <c r="N158" s="1203"/>
      <c r="O158" s="2"/>
      <c r="P158" s="2"/>
      <c r="Q158" s="4"/>
      <c r="R158" s="4"/>
      <c r="S158" s="4"/>
      <c r="T158" s="2"/>
      <c r="U158" s="2"/>
      <c r="V158" s="2"/>
      <c r="W158" s="2"/>
      <c r="X158" s="2"/>
      <c r="Y158" s="2"/>
      <c r="Z158" s="2"/>
    </row>
    <row r="159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1391"/>
      <c r="M159" s="1203"/>
      <c r="N159" s="1203"/>
      <c r="O159" s="2"/>
      <c r="P159" s="2"/>
      <c r="Q159" s="4"/>
      <c r="R159" s="4"/>
      <c r="S159" s="4"/>
      <c r="T159" s="2"/>
      <c r="U159" s="2"/>
      <c r="V159" s="2"/>
      <c r="W159" s="2"/>
      <c r="X159" s="2"/>
      <c r="Y159" s="2"/>
      <c r="Z159" s="2"/>
    </row>
    <row r="160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1391"/>
      <c r="M160" s="1203"/>
      <c r="N160" s="1203"/>
      <c r="O160" s="2"/>
      <c r="P160" s="2"/>
      <c r="Q160" s="4"/>
      <c r="R160" s="4"/>
      <c r="S160" s="4"/>
      <c r="T160" s="2"/>
      <c r="U160" s="2"/>
      <c r="V160" s="2"/>
      <c r="W160" s="2"/>
      <c r="X160" s="2"/>
      <c r="Y160" s="2"/>
      <c r="Z160" s="2"/>
    </row>
    <row r="161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1391"/>
      <c r="M161" s="1203"/>
      <c r="N161" s="1203"/>
      <c r="O161" s="2"/>
      <c r="P161" s="2"/>
      <c r="Q161" s="4"/>
      <c r="R161" s="4"/>
      <c r="S161" s="4"/>
      <c r="T161" s="2"/>
      <c r="U161" s="2"/>
      <c r="V161" s="2"/>
      <c r="W161" s="2"/>
      <c r="X161" s="2"/>
      <c r="Y161" s="2"/>
      <c r="Z161" s="2"/>
    </row>
    <row r="162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1391"/>
      <c r="M162" s="1203"/>
      <c r="N162" s="1203"/>
      <c r="O162" s="2"/>
      <c r="P162" s="2"/>
      <c r="Q162" s="4"/>
      <c r="R162" s="4"/>
      <c r="S162" s="4"/>
      <c r="T162" s="2"/>
      <c r="U162" s="2"/>
      <c r="V162" s="2"/>
      <c r="W162" s="2"/>
      <c r="X162" s="2"/>
      <c r="Y162" s="2"/>
      <c r="Z162" s="2"/>
    </row>
    <row r="163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1391"/>
      <c r="M163" s="1203"/>
      <c r="N163" s="1203"/>
      <c r="O163" s="2"/>
      <c r="P163" s="2"/>
      <c r="Q163" s="4"/>
      <c r="R163" s="4"/>
      <c r="S163" s="4"/>
      <c r="T163" s="2"/>
      <c r="U163" s="2"/>
      <c r="V163" s="2"/>
      <c r="W163" s="2"/>
      <c r="X163" s="2"/>
      <c r="Y163" s="2"/>
      <c r="Z163" s="2"/>
    </row>
    <row r="164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1391"/>
      <c r="M164" s="1203"/>
      <c r="N164" s="1203"/>
      <c r="O164" s="2"/>
      <c r="P164" s="2"/>
      <c r="Q164" s="4"/>
      <c r="R164" s="4"/>
      <c r="S164" s="4"/>
      <c r="T164" s="2"/>
      <c r="U164" s="2"/>
      <c r="V164" s="2"/>
      <c r="W164" s="2"/>
      <c r="X164" s="2"/>
      <c r="Y164" s="2"/>
      <c r="Z164" s="2"/>
    </row>
    <row r="165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1391"/>
      <c r="M165" s="1203"/>
      <c r="N165" s="1203"/>
      <c r="O165" s="2"/>
      <c r="P165" s="2"/>
      <c r="Q165" s="4"/>
      <c r="R165" s="4"/>
      <c r="S165" s="4"/>
      <c r="T165" s="2"/>
      <c r="U165" s="2"/>
      <c r="V165" s="2"/>
      <c r="W165" s="2"/>
      <c r="X165" s="2"/>
      <c r="Y165" s="2"/>
      <c r="Z165" s="2"/>
    </row>
    <row r="16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1391"/>
      <c r="M166" s="1203"/>
      <c r="N166" s="1203"/>
      <c r="O166" s="2"/>
      <c r="P166" s="2"/>
      <c r="Q166" s="4"/>
      <c r="R166" s="4"/>
      <c r="S166" s="4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1391"/>
      <c r="M167" s="1203"/>
      <c r="N167" s="1203"/>
      <c r="O167" s="2"/>
      <c r="P167" s="2"/>
      <c r="Q167" s="4"/>
      <c r="R167" s="4"/>
      <c r="S167" s="4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1391"/>
      <c r="M168" s="1203"/>
      <c r="N168" s="1203"/>
      <c r="O168" s="2"/>
      <c r="P168" s="2"/>
      <c r="Q168" s="4"/>
      <c r="R168" s="4"/>
      <c r="S168" s="4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1391"/>
      <c r="M169" s="1203"/>
      <c r="N169" s="1203"/>
      <c r="O169" s="2"/>
      <c r="P169" s="2"/>
      <c r="Q169" s="4"/>
      <c r="R169" s="4"/>
      <c r="S169" s="4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1391"/>
      <c r="M170" s="1203"/>
      <c r="N170" s="1203"/>
      <c r="O170" s="2"/>
      <c r="P170" s="2"/>
      <c r="Q170" s="4"/>
      <c r="R170" s="4"/>
      <c r="S170" s="4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1391"/>
      <c r="M171" s="1203"/>
      <c r="N171" s="1203"/>
      <c r="O171" s="2"/>
      <c r="P171" s="2"/>
      <c r="Q171" s="4"/>
      <c r="R171" s="4"/>
      <c r="S171" s="4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1391"/>
      <c r="M172" s="1203"/>
      <c r="N172" s="1203"/>
      <c r="O172" s="2"/>
      <c r="P172" s="2"/>
      <c r="Q172" s="4"/>
      <c r="R172" s="4"/>
      <c r="S172" s="4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1391"/>
      <c r="M173" s="1203"/>
      <c r="N173" s="1203"/>
      <c r="O173" s="2"/>
      <c r="P173" s="2"/>
      <c r="Q173" s="4"/>
      <c r="R173" s="4"/>
      <c r="S173" s="4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1391"/>
      <c r="M174" s="1203"/>
      <c r="N174" s="1203"/>
      <c r="O174" s="2"/>
      <c r="P174" s="2"/>
      <c r="Q174" s="4"/>
      <c r="R174" s="4"/>
      <c r="S174" s="4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1391"/>
      <c r="M175" s="1203"/>
      <c r="N175" s="1203"/>
      <c r="O175" s="2"/>
      <c r="P175" s="2"/>
      <c r="Q175" s="4"/>
      <c r="R175" s="4"/>
      <c r="S175" s="4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1391"/>
      <c r="M176" s="1203"/>
      <c r="N176" s="1203"/>
      <c r="O176" s="2"/>
      <c r="P176" s="2"/>
      <c r="Q176" s="4"/>
      <c r="R176" s="4"/>
      <c r="S176" s="4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1391"/>
      <c r="M177" s="1203"/>
      <c r="N177" s="1203"/>
      <c r="O177" s="2"/>
      <c r="P177" s="2"/>
      <c r="Q177" s="4"/>
      <c r="R177" s="4"/>
      <c r="S177" s="4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1391"/>
      <c r="M178" s="1203"/>
      <c r="N178" s="1203"/>
      <c r="O178" s="2"/>
      <c r="P178" s="2"/>
      <c r="Q178" s="4"/>
      <c r="R178" s="4"/>
      <c r="S178" s="4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1391"/>
      <c r="M179" s="1203"/>
      <c r="N179" s="1203"/>
      <c r="O179" s="2"/>
      <c r="P179" s="2"/>
      <c r="Q179" s="4"/>
      <c r="R179" s="4"/>
      <c r="S179" s="4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1391"/>
      <c r="M180" s="1203"/>
      <c r="N180" s="1203"/>
      <c r="O180" s="2"/>
      <c r="P180" s="2"/>
      <c r="Q180" s="4"/>
      <c r="R180" s="4"/>
      <c r="S180" s="4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1391"/>
      <c r="M181" s="1203"/>
      <c r="N181" s="1203"/>
      <c r="O181" s="2"/>
      <c r="P181" s="2"/>
      <c r="Q181" s="4"/>
      <c r="R181" s="4"/>
      <c r="S181" s="4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1391"/>
      <c r="M182" s="1203"/>
      <c r="N182" s="1203"/>
      <c r="O182" s="2"/>
      <c r="P182" s="2"/>
      <c r="Q182" s="4"/>
      <c r="R182" s="4"/>
      <c r="S182" s="4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1391"/>
      <c r="M183" s="1203"/>
      <c r="N183" s="1203"/>
      <c r="O183" s="2"/>
      <c r="P183" s="2"/>
      <c r="Q183" s="4"/>
      <c r="R183" s="4"/>
      <c r="S183" s="4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1391"/>
      <c r="M184" s="1203"/>
      <c r="N184" s="1203"/>
      <c r="O184" s="2"/>
      <c r="P184" s="2"/>
      <c r="Q184" s="4"/>
      <c r="R184" s="4"/>
      <c r="S184" s="4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1391"/>
      <c r="M185" s="1203"/>
      <c r="N185" s="1203"/>
      <c r="O185" s="2"/>
      <c r="P185" s="2"/>
      <c r="Q185" s="4"/>
      <c r="R185" s="4"/>
      <c r="S185" s="4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1391"/>
      <c r="M186" s="1203"/>
      <c r="N186" s="1203"/>
      <c r="O186" s="2"/>
      <c r="P186" s="2"/>
      <c r="Q186" s="4"/>
      <c r="R186" s="4"/>
      <c r="S186" s="4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1391"/>
      <c r="M187" s="1203"/>
      <c r="N187" s="1203"/>
      <c r="O187" s="2"/>
      <c r="P187" s="2"/>
      <c r="Q187" s="4"/>
      <c r="R187" s="4"/>
      <c r="S187" s="4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1391"/>
      <c r="M188" s="1203"/>
      <c r="N188" s="1203"/>
      <c r="O188" s="2"/>
      <c r="P188" s="2"/>
      <c r="Q188" s="4"/>
      <c r="R188" s="4"/>
      <c r="S188" s="4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1391"/>
      <c r="M189" s="1203"/>
      <c r="N189" s="1203"/>
      <c r="O189" s="2"/>
      <c r="P189" s="2"/>
      <c r="Q189" s="4"/>
      <c r="R189" s="4"/>
      <c r="S189" s="4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1391"/>
      <c r="M190" s="1203"/>
      <c r="N190" s="1203"/>
      <c r="O190" s="2"/>
      <c r="P190" s="2"/>
      <c r="Q190" s="4"/>
      <c r="R190" s="4"/>
      <c r="S190" s="4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1391"/>
      <c r="M191" s="1203"/>
      <c r="N191" s="1203"/>
      <c r="O191" s="2"/>
      <c r="P191" s="2"/>
      <c r="Q191" s="4"/>
      <c r="R191" s="4"/>
      <c r="S191" s="4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1391"/>
      <c r="M192" s="1203"/>
      <c r="N192" s="1203"/>
      <c r="O192" s="2"/>
      <c r="P192" s="2"/>
      <c r="Q192" s="4"/>
      <c r="R192" s="4"/>
      <c r="S192" s="4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1391"/>
      <c r="M193" s="1203"/>
      <c r="N193" s="1203"/>
      <c r="O193" s="2"/>
      <c r="P193" s="2"/>
      <c r="Q193" s="4"/>
      <c r="R193" s="4"/>
      <c r="S193" s="4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1391"/>
      <c r="M194" s="1203"/>
      <c r="N194" s="1203"/>
      <c r="O194" s="2"/>
      <c r="P194" s="2"/>
      <c r="Q194" s="4"/>
      <c r="R194" s="4"/>
      <c r="S194" s="4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1391"/>
      <c r="M195" s="1203"/>
      <c r="N195" s="1203"/>
      <c r="O195" s="2"/>
      <c r="P195" s="2"/>
      <c r="Q195" s="4"/>
      <c r="R195" s="4"/>
      <c r="S195" s="4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1391"/>
      <c r="M196" s="1203"/>
      <c r="N196" s="1203"/>
      <c r="O196" s="2"/>
      <c r="P196" s="2"/>
      <c r="Q196" s="4"/>
      <c r="R196" s="4"/>
      <c r="S196" s="4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1391"/>
      <c r="M197" s="1203"/>
      <c r="N197" s="1203"/>
      <c r="O197" s="2"/>
      <c r="P197" s="2"/>
      <c r="Q197" s="4"/>
      <c r="R197" s="4"/>
      <c r="S197" s="4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1391"/>
      <c r="M198" s="1203"/>
      <c r="N198" s="1203"/>
      <c r="O198" s="2"/>
      <c r="P198" s="2"/>
      <c r="Q198" s="4"/>
      <c r="R198" s="4"/>
      <c r="S198" s="4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1391"/>
      <c r="M199" s="1203"/>
      <c r="N199" s="1203"/>
      <c r="O199" s="2"/>
      <c r="P199" s="2"/>
      <c r="Q199" s="4"/>
      <c r="R199" s="4"/>
      <c r="S199" s="4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1391"/>
      <c r="M200" s="1203"/>
      <c r="N200" s="1203"/>
      <c r="O200" s="2"/>
      <c r="P200" s="2"/>
      <c r="Q200" s="4"/>
      <c r="R200" s="4"/>
      <c r="S200" s="4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1391"/>
      <c r="M201" s="1203"/>
      <c r="N201" s="1203"/>
      <c r="O201" s="2"/>
      <c r="P201" s="2"/>
      <c r="Q201" s="4"/>
      <c r="R201" s="4"/>
      <c r="S201" s="4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1391"/>
      <c r="M202" s="1203"/>
      <c r="N202" s="1203"/>
      <c r="O202" s="2"/>
      <c r="P202" s="2"/>
      <c r="Q202" s="4"/>
      <c r="R202" s="4"/>
      <c r="S202" s="4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1391"/>
      <c r="M203" s="1203"/>
      <c r="N203" s="1203"/>
      <c r="O203" s="2"/>
      <c r="P203" s="2"/>
      <c r="Q203" s="4"/>
      <c r="R203" s="4"/>
      <c r="S203" s="4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1391"/>
      <c r="M204" s="1203"/>
      <c r="N204" s="1203"/>
      <c r="O204" s="2"/>
      <c r="P204" s="2"/>
      <c r="Q204" s="4"/>
      <c r="R204" s="4"/>
      <c r="S204" s="4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1391"/>
      <c r="M205" s="1203"/>
      <c r="N205" s="1203"/>
      <c r="O205" s="2"/>
      <c r="P205" s="2"/>
      <c r="Q205" s="4"/>
      <c r="R205" s="4"/>
      <c r="S205" s="4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1391"/>
      <c r="M206" s="1203"/>
      <c r="N206" s="1203"/>
      <c r="O206" s="2"/>
      <c r="P206" s="2"/>
      <c r="Q206" s="4"/>
      <c r="R206" s="4"/>
      <c r="S206" s="4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1391"/>
      <c r="M207" s="1203"/>
      <c r="N207" s="1203"/>
      <c r="O207" s="2"/>
      <c r="P207" s="2"/>
      <c r="Q207" s="4"/>
      <c r="R207" s="4"/>
      <c r="S207" s="4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1391"/>
      <c r="M208" s="1203"/>
      <c r="N208" s="1203"/>
      <c r="O208" s="2"/>
      <c r="P208" s="2"/>
      <c r="Q208" s="4"/>
      <c r="R208" s="4"/>
      <c r="S208" s="4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1391"/>
      <c r="M209" s="1203"/>
      <c r="N209" s="1203"/>
      <c r="O209" s="2"/>
      <c r="P209" s="2"/>
      <c r="Q209" s="4"/>
      <c r="R209" s="4"/>
      <c r="S209" s="4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1391"/>
      <c r="M210" s="1203"/>
      <c r="N210" s="1203"/>
      <c r="O210" s="2"/>
      <c r="P210" s="2"/>
      <c r="Q210" s="4"/>
      <c r="R210" s="4"/>
      <c r="S210" s="4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1391"/>
      <c r="M211" s="1203"/>
      <c r="N211" s="1203"/>
      <c r="O211" s="2"/>
      <c r="P211" s="2"/>
      <c r="Q211" s="4"/>
      <c r="R211" s="4"/>
      <c r="S211" s="4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1391"/>
      <c r="M212" s="1203"/>
      <c r="N212" s="1203"/>
      <c r="O212" s="2"/>
      <c r="P212" s="2"/>
      <c r="Q212" s="4"/>
      <c r="R212" s="4"/>
      <c r="S212" s="4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1391"/>
      <c r="M213" s="1203"/>
      <c r="N213" s="1203"/>
      <c r="O213" s="2"/>
      <c r="P213" s="2"/>
      <c r="Q213" s="4"/>
      <c r="R213" s="4"/>
      <c r="S213" s="4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1391"/>
      <c r="M214" s="1203"/>
      <c r="N214" s="1203"/>
      <c r="O214" s="2"/>
      <c r="P214" s="2"/>
      <c r="Q214" s="4"/>
      <c r="R214" s="4"/>
      <c r="S214" s="4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1391"/>
      <c r="M215" s="1203"/>
      <c r="N215" s="1203"/>
      <c r="O215" s="2"/>
      <c r="P215" s="2"/>
      <c r="Q215" s="4"/>
      <c r="R215" s="4"/>
      <c r="S215" s="4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1391"/>
      <c r="M216" s="1203"/>
      <c r="N216" s="1203"/>
      <c r="O216" s="2"/>
      <c r="P216" s="2"/>
      <c r="Q216" s="4"/>
      <c r="R216" s="4"/>
      <c r="S216" s="4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1391"/>
      <c r="M217" s="1203"/>
      <c r="N217" s="1203"/>
      <c r="O217" s="2"/>
      <c r="P217" s="2"/>
      <c r="Q217" s="4"/>
      <c r="R217" s="4"/>
      <c r="S217" s="4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1391"/>
      <c r="M218" s="1203"/>
      <c r="N218" s="1203"/>
      <c r="O218" s="2"/>
      <c r="P218" s="2"/>
      <c r="Q218" s="4"/>
      <c r="R218" s="4"/>
      <c r="S218" s="4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1391"/>
      <c r="M219" s="1203"/>
      <c r="N219" s="1203"/>
      <c r="O219" s="2"/>
      <c r="P219" s="2"/>
      <c r="Q219" s="4"/>
      <c r="R219" s="4"/>
      <c r="S219" s="4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1391"/>
      <c r="M220" s="1203"/>
      <c r="N220" s="1203"/>
      <c r="O220" s="2"/>
      <c r="P220" s="2"/>
      <c r="Q220" s="4"/>
      <c r="R220" s="4"/>
      <c r="S220" s="4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1391"/>
      <c r="M221" s="1203"/>
      <c r="N221" s="1203"/>
      <c r="O221" s="2"/>
      <c r="P221" s="2"/>
      <c r="Q221" s="4"/>
      <c r="R221" s="4"/>
      <c r="S221" s="4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1391"/>
      <c r="M222" s="1203"/>
      <c r="N222" s="1203"/>
      <c r="O222" s="2"/>
      <c r="P222" s="2"/>
      <c r="Q222" s="4"/>
      <c r="R222" s="4"/>
      <c r="S222" s="4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1391"/>
      <c r="M223" s="1203"/>
      <c r="N223" s="1203"/>
      <c r="O223" s="2"/>
      <c r="P223" s="2"/>
      <c r="Q223" s="4"/>
      <c r="R223" s="4"/>
      <c r="S223" s="4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1391"/>
      <c r="M224" s="1203"/>
      <c r="N224" s="1203"/>
      <c r="O224" s="2"/>
      <c r="P224" s="2"/>
      <c r="Q224" s="4"/>
      <c r="R224" s="4"/>
      <c r="S224" s="4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1391"/>
      <c r="M225" s="1203"/>
      <c r="N225" s="1203"/>
      <c r="O225" s="2"/>
      <c r="P225" s="2"/>
      <c r="Q225" s="4"/>
      <c r="R225" s="4"/>
      <c r="S225" s="4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1391"/>
      <c r="M226" s="1203"/>
      <c r="N226" s="1203"/>
      <c r="O226" s="2"/>
      <c r="P226" s="2"/>
      <c r="Q226" s="4"/>
      <c r="R226" s="4"/>
      <c r="S226" s="4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1391"/>
      <c r="M227" s="1203"/>
      <c r="N227" s="1203"/>
      <c r="O227" s="2"/>
      <c r="P227" s="2"/>
      <c r="Q227" s="4"/>
      <c r="R227" s="4"/>
      <c r="S227" s="4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1391"/>
      <c r="M228" s="1203"/>
      <c r="N228" s="1203"/>
      <c r="O228" s="2"/>
      <c r="P228" s="2"/>
      <c r="Q228" s="4"/>
      <c r="R228" s="4"/>
      <c r="S228" s="4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1391"/>
      <c r="M229" s="1203"/>
      <c r="N229" s="1203"/>
      <c r="O229" s="2"/>
      <c r="P229" s="2"/>
      <c r="Q229" s="4"/>
      <c r="R229" s="4"/>
      <c r="S229" s="4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1391"/>
      <c r="M230" s="1203"/>
      <c r="N230" s="1203"/>
      <c r="O230" s="2"/>
      <c r="P230" s="2"/>
      <c r="Q230" s="4"/>
      <c r="R230" s="4"/>
      <c r="S230" s="4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1391"/>
      <c r="M231" s="1203"/>
      <c r="N231" s="1203"/>
      <c r="O231" s="2"/>
      <c r="P231" s="2"/>
      <c r="Q231" s="4"/>
      <c r="R231" s="4"/>
      <c r="S231" s="4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1391"/>
      <c r="M232" s="1203"/>
      <c r="N232" s="1203"/>
      <c r="O232" s="2"/>
      <c r="P232" s="2"/>
      <c r="Q232" s="4"/>
      <c r="R232" s="4"/>
      <c r="S232" s="4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1391"/>
      <c r="M233" s="1203"/>
      <c r="N233" s="1203"/>
      <c r="O233" s="2"/>
      <c r="P233" s="2"/>
      <c r="Q233" s="4"/>
      <c r="R233" s="4"/>
      <c r="S233" s="4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1391"/>
      <c r="M234" s="1203"/>
      <c r="N234" s="1203"/>
      <c r="O234" s="2"/>
      <c r="P234" s="2"/>
      <c r="Q234" s="4"/>
      <c r="R234" s="4"/>
      <c r="S234" s="4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1391"/>
      <c r="M235" s="1203"/>
      <c r="N235" s="1203"/>
      <c r="O235" s="2"/>
      <c r="P235" s="2"/>
      <c r="Q235" s="4"/>
      <c r="R235" s="4"/>
      <c r="S235" s="4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1391"/>
      <c r="M236" s="1203"/>
      <c r="N236" s="1203"/>
      <c r="O236" s="2"/>
      <c r="P236" s="2"/>
      <c r="Q236" s="4"/>
      <c r="R236" s="4"/>
      <c r="S236" s="4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1391"/>
      <c r="M237" s="1203"/>
      <c r="N237" s="1203"/>
      <c r="O237" s="2"/>
      <c r="P237" s="2"/>
      <c r="Q237" s="4"/>
      <c r="R237" s="4"/>
      <c r="S237" s="4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1391"/>
      <c r="M238" s="1203"/>
      <c r="N238" s="1203"/>
      <c r="O238" s="2"/>
      <c r="P238" s="2"/>
      <c r="Q238" s="4"/>
      <c r="R238" s="4"/>
      <c r="S238" s="4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1391"/>
      <c r="M239" s="1203"/>
      <c r="N239" s="1203"/>
      <c r="O239" s="2"/>
      <c r="P239" s="2"/>
      <c r="Q239" s="4"/>
      <c r="R239" s="4"/>
      <c r="S239" s="4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1391"/>
      <c r="M240" s="1203"/>
      <c r="N240" s="1203"/>
      <c r="O240" s="2"/>
      <c r="P240" s="2"/>
      <c r="Q240" s="4"/>
      <c r="R240" s="4"/>
      <c r="S240" s="4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1391"/>
      <c r="M241" s="1203"/>
      <c r="N241" s="1203"/>
      <c r="O241" s="2"/>
      <c r="P241" s="2"/>
      <c r="Q241" s="4"/>
      <c r="R241" s="4"/>
      <c r="S241" s="4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1391"/>
      <c r="M242" s="1203"/>
      <c r="N242" s="1203"/>
      <c r="O242" s="2"/>
      <c r="P242" s="2"/>
      <c r="Q242" s="4"/>
      <c r="R242" s="4"/>
      <c r="S242" s="4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1391"/>
      <c r="M243" s="1203"/>
      <c r="N243" s="1203"/>
      <c r="O243" s="2"/>
      <c r="P243" s="2"/>
      <c r="Q243" s="4"/>
      <c r="R243" s="4"/>
      <c r="S243" s="4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1391"/>
      <c r="M244" s="1203"/>
      <c r="N244" s="1203"/>
      <c r="O244" s="2"/>
      <c r="P244" s="2"/>
      <c r="Q244" s="4"/>
      <c r="R244" s="4"/>
      <c r="S244" s="4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1391"/>
      <c r="M245" s="1203"/>
      <c r="N245" s="1203"/>
      <c r="O245" s="2"/>
      <c r="P245" s="2"/>
      <c r="Q245" s="4"/>
      <c r="R245" s="4"/>
      <c r="S245" s="4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1391"/>
      <c r="M246" s="1203"/>
      <c r="N246" s="1203"/>
      <c r="O246" s="2"/>
      <c r="P246" s="2"/>
      <c r="Q246" s="4"/>
      <c r="R246" s="4"/>
      <c r="S246" s="4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1391"/>
      <c r="M247" s="1203"/>
      <c r="N247" s="1203"/>
      <c r="O247" s="2"/>
      <c r="P247" s="2"/>
      <c r="Q247" s="4"/>
      <c r="R247" s="4"/>
      <c r="S247" s="4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1391"/>
      <c r="M248" s="1203"/>
      <c r="N248" s="1203"/>
      <c r="O248" s="2"/>
      <c r="P248" s="2"/>
      <c r="Q248" s="4"/>
      <c r="R248" s="4"/>
      <c r="S248" s="4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1391"/>
      <c r="M249" s="1203"/>
      <c r="N249" s="1203"/>
      <c r="O249" s="2"/>
      <c r="P249" s="2"/>
      <c r="Q249" s="4"/>
      <c r="R249" s="4"/>
      <c r="S249" s="4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1391"/>
      <c r="M250" s="1203"/>
      <c r="N250" s="1203"/>
      <c r="O250" s="2"/>
      <c r="P250" s="2"/>
      <c r="Q250" s="4"/>
      <c r="R250" s="4"/>
      <c r="S250" s="4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1391"/>
      <c r="M251" s="1203"/>
      <c r="N251" s="1203"/>
      <c r="O251" s="2"/>
      <c r="P251" s="2"/>
      <c r="Q251" s="4"/>
      <c r="R251" s="4"/>
      <c r="S251" s="4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1391"/>
      <c r="M252" s="1203"/>
      <c r="N252" s="1203"/>
      <c r="O252" s="2"/>
      <c r="P252" s="2"/>
      <c r="Q252" s="4"/>
      <c r="R252" s="4"/>
      <c r="S252" s="4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1391"/>
      <c r="M253" s="1203"/>
      <c r="N253" s="1203"/>
      <c r="O253" s="2"/>
      <c r="P253" s="2"/>
      <c r="Q253" s="4"/>
      <c r="R253" s="4"/>
      <c r="S253" s="4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1391"/>
      <c r="M254" s="1203"/>
      <c r="N254" s="1203"/>
      <c r="O254" s="2"/>
      <c r="P254" s="2"/>
      <c r="Q254" s="4"/>
      <c r="R254" s="4"/>
      <c r="S254" s="4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1391"/>
      <c r="M255" s="1203"/>
      <c r="N255" s="1203"/>
      <c r="O255" s="2"/>
      <c r="P255" s="2"/>
      <c r="Q255" s="4"/>
      <c r="R255" s="4"/>
      <c r="S255" s="4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1391"/>
      <c r="M256" s="1203"/>
      <c r="N256" s="1203"/>
      <c r="O256" s="2"/>
      <c r="P256" s="2"/>
      <c r="Q256" s="4"/>
      <c r="R256" s="4"/>
      <c r="S256" s="4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1391"/>
      <c r="M257" s="1203"/>
      <c r="N257" s="1203"/>
      <c r="O257" s="2"/>
      <c r="P257" s="2"/>
      <c r="Q257" s="4"/>
      <c r="R257" s="4"/>
      <c r="S257" s="4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1391"/>
      <c r="M258" s="1203"/>
      <c r="N258" s="1203"/>
      <c r="O258" s="2"/>
      <c r="P258" s="2"/>
      <c r="Q258" s="4"/>
      <c r="R258" s="4"/>
      <c r="S258" s="4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1391"/>
      <c r="M259" s="1203"/>
      <c r="N259" s="1203"/>
      <c r="O259" s="2"/>
      <c r="P259" s="2"/>
      <c r="Q259" s="4"/>
      <c r="R259" s="4"/>
      <c r="S259" s="4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1391"/>
      <c r="M260" s="1203"/>
      <c r="N260" s="1203"/>
      <c r="O260" s="2"/>
      <c r="P260" s="2"/>
      <c r="Q260" s="4"/>
      <c r="R260" s="4"/>
      <c r="S260" s="4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1391"/>
      <c r="M261" s="1203"/>
      <c r="N261" s="1203"/>
      <c r="O261" s="2"/>
      <c r="P261" s="2"/>
      <c r="Q261" s="4"/>
      <c r="R261" s="4"/>
      <c r="S261" s="4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1391"/>
      <c r="M262" s="1203"/>
      <c r="N262" s="1203"/>
      <c r="O262" s="2"/>
      <c r="P262" s="2"/>
      <c r="Q262" s="4"/>
      <c r="R262" s="4"/>
      <c r="S262" s="4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1391"/>
      <c r="M263" s="1203"/>
      <c r="N263" s="1203"/>
      <c r="O263" s="2"/>
      <c r="P263" s="2"/>
      <c r="Q263" s="4"/>
      <c r="R263" s="4"/>
      <c r="S263" s="4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1391"/>
      <c r="M264" s="1203"/>
      <c r="N264" s="1203"/>
      <c r="O264" s="2"/>
      <c r="P264" s="2"/>
      <c r="Q264" s="4"/>
      <c r="R264" s="4"/>
      <c r="S264" s="4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1391"/>
      <c r="M265" s="1203"/>
      <c r="N265" s="1203"/>
      <c r="O265" s="2"/>
      <c r="P265" s="2"/>
      <c r="Q265" s="4"/>
      <c r="R265" s="4"/>
      <c r="S265" s="4"/>
      <c r="T265" s="2"/>
      <c r="U265" s="2"/>
      <c r="V265" s="2"/>
      <c r="W265" s="2"/>
      <c r="X265" s="2"/>
      <c r="Y265" s="2"/>
      <c r="Z265" s="2"/>
    </row>
    <row r="26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1391"/>
      <c r="M266" s="1203"/>
      <c r="N266" s="1203"/>
      <c r="O266" s="2"/>
      <c r="P266" s="2"/>
      <c r="Q266" s="4"/>
      <c r="R266" s="4"/>
      <c r="S266" s="4"/>
      <c r="T266" s="2"/>
      <c r="U266" s="2"/>
      <c r="V266" s="2"/>
      <c r="W266" s="2"/>
      <c r="X266" s="2"/>
      <c r="Y266" s="2"/>
      <c r="Z266" s="2"/>
    </row>
    <row r="267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1391"/>
      <c r="M267" s="1203"/>
      <c r="N267" s="1203"/>
      <c r="O267" s="2"/>
      <c r="P267" s="2"/>
      <c r="Q267" s="4"/>
      <c r="R267" s="4"/>
      <c r="S267" s="4"/>
      <c r="T267" s="2"/>
      <c r="U267" s="2"/>
      <c r="V267" s="2"/>
      <c r="W267" s="2"/>
      <c r="X267" s="2"/>
      <c r="Y267" s="2"/>
      <c r="Z267" s="2"/>
    </row>
    <row r="268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1391"/>
      <c r="M268" s="1203"/>
      <c r="N268" s="1203"/>
      <c r="O268" s="2"/>
      <c r="P268" s="2"/>
      <c r="Q268" s="4"/>
      <c r="R268" s="4"/>
      <c r="S268" s="4"/>
      <c r="T268" s="2"/>
      <c r="U268" s="2"/>
      <c r="V268" s="2"/>
      <c r="W268" s="2"/>
      <c r="X268" s="2"/>
      <c r="Y268" s="2"/>
      <c r="Z268" s="2"/>
    </row>
    <row r="269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1391"/>
      <c r="M269" s="1203"/>
      <c r="N269" s="1203"/>
      <c r="O269" s="2"/>
      <c r="P269" s="2"/>
      <c r="Q269" s="4"/>
      <c r="R269" s="4"/>
      <c r="S269" s="4"/>
      <c r="T269" s="2"/>
      <c r="U269" s="2"/>
      <c r="V269" s="2"/>
      <c r="W269" s="2"/>
      <c r="X269" s="2"/>
      <c r="Y269" s="2"/>
      <c r="Z269" s="2"/>
    </row>
    <row r="270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1391"/>
      <c r="M270" s="1203"/>
      <c r="N270" s="1203"/>
      <c r="O270" s="2"/>
      <c r="P270" s="2"/>
      <c r="Q270" s="4"/>
      <c r="R270" s="4"/>
      <c r="S270" s="4"/>
      <c r="T270" s="2"/>
      <c r="U270" s="2"/>
      <c r="V270" s="2"/>
      <c r="W270" s="2"/>
      <c r="X270" s="2"/>
      <c r="Y270" s="2"/>
      <c r="Z270" s="2"/>
    </row>
    <row r="271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1391"/>
      <c r="M271" s="1203"/>
      <c r="N271" s="1203"/>
      <c r="O271" s="2"/>
      <c r="P271" s="2"/>
      <c r="Q271" s="4"/>
      <c r="R271" s="4"/>
      <c r="S271" s="4"/>
      <c r="T271" s="2"/>
      <c r="U271" s="2"/>
      <c r="V271" s="2"/>
      <c r="W271" s="2"/>
      <c r="X271" s="2"/>
      <c r="Y271" s="2"/>
      <c r="Z271" s="2"/>
    </row>
    <row r="272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1391"/>
      <c r="M272" s="1203"/>
      <c r="N272" s="1203"/>
      <c r="O272" s="2"/>
      <c r="P272" s="2"/>
      <c r="Q272" s="4"/>
      <c r="R272" s="4"/>
      <c r="S272" s="4"/>
      <c r="T272" s="2"/>
      <c r="U272" s="2"/>
      <c r="V272" s="2"/>
      <c r="W272" s="2"/>
      <c r="X272" s="2"/>
      <c r="Y272" s="2"/>
      <c r="Z272" s="2"/>
    </row>
    <row r="273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1391"/>
      <c r="M273" s="1203"/>
      <c r="N273" s="1203"/>
      <c r="O273" s="2"/>
      <c r="P273" s="2"/>
      <c r="Q273" s="4"/>
      <c r="R273" s="4"/>
      <c r="S273" s="4"/>
      <c r="T273" s="2"/>
      <c r="U273" s="2"/>
      <c r="V273" s="2"/>
      <c r="W273" s="2"/>
      <c r="X273" s="2"/>
      <c r="Y273" s="2"/>
      <c r="Z273" s="2"/>
    </row>
    <row r="274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1391"/>
      <c r="M274" s="1203"/>
      <c r="N274" s="1203"/>
      <c r="O274" s="2"/>
      <c r="P274" s="2"/>
      <c r="Q274" s="4"/>
      <c r="R274" s="4"/>
      <c r="S274" s="4"/>
      <c r="T274" s="2"/>
      <c r="U274" s="2"/>
      <c r="V274" s="2"/>
      <c r="W274" s="2"/>
      <c r="X274" s="2"/>
      <c r="Y274" s="2"/>
      <c r="Z274" s="2"/>
    </row>
    <row r="275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1391"/>
      <c r="M275" s="1203"/>
      <c r="N275" s="1203"/>
      <c r="O275" s="2"/>
      <c r="P275" s="2"/>
      <c r="Q275" s="4"/>
      <c r="R275" s="4"/>
      <c r="S275" s="4"/>
      <c r="T275" s="2"/>
      <c r="U275" s="2"/>
      <c r="V275" s="2"/>
      <c r="W275" s="2"/>
      <c r="X275" s="2"/>
      <c r="Y275" s="2"/>
      <c r="Z275" s="2"/>
    </row>
    <row r="27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1391"/>
      <c r="M276" s="1203"/>
      <c r="N276" s="1203"/>
      <c r="O276" s="2"/>
      <c r="P276" s="2"/>
      <c r="Q276" s="4"/>
      <c r="R276" s="4"/>
      <c r="S276" s="4"/>
      <c r="T276" s="2"/>
      <c r="U276" s="2"/>
      <c r="V276" s="2"/>
      <c r="W276" s="2"/>
      <c r="X276" s="2"/>
      <c r="Y276" s="2"/>
      <c r="Z276" s="2"/>
    </row>
    <row r="277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1391"/>
      <c r="M277" s="1203"/>
      <c r="N277" s="1203"/>
      <c r="O277" s="2"/>
      <c r="P277" s="2"/>
      <c r="Q277" s="4"/>
      <c r="R277" s="4"/>
      <c r="S277" s="4"/>
      <c r="T277" s="2"/>
      <c r="U277" s="2"/>
      <c r="V277" s="2"/>
      <c r="W277" s="2"/>
      <c r="X277" s="2"/>
      <c r="Y277" s="2"/>
      <c r="Z277" s="2"/>
    </row>
    <row r="278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1391"/>
      <c r="M278" s="1203"/>
      <c r="N278" s="1203"/>
      <c r="O278" s="2"/>
      <c r="P278" s="2"/>
      <c r="Q278" s="4"/>
      <c r="R278" s="4"/>
      <c r="S278" s="4"/>
      <c r="T278" s="2"/>
      <c r="U278" s="2"/>
      <c r="V278" s="2"/>
      <c r="W278" s="2"/>
      <c r="X278" s="2"/>
      <c r="Y278" s="2"/>
      <c r="Z278" s="2"/>
    </row>
    <row r="279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1391"/>
      <c r="M279" s="1203"/>
      <c r="N279" s="1203"/>
      <c r="O279" s="2"/>
      <c r="P279" s="2"/>
      <c r="Q279" s="4"/>
      <c r="R279" s="4"/>
      <c r="S279" s="4"/>
      <c r="T279" s="2"/>
      <c r="U279" s="2"/>
      <c r="V279" s="2"/>
      <c r="W279" s="2"/>
      <c r="X279" s="2"/>
      <c r="Y279" s="2"/>
      <c r="Z279" s="2"/>
    </row>
    <row r="280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1391"/>
      <c r="M280" s="1203"/>
      <c r="N280" s="1203"/>
      <c r="O280" s="2"/>
      <c r="P280" s="2"/>
      <c r="Q280" s="4"/>
      <c r="R280" s="4"/>
      <c r="S280" s="4"/>
      <c r="T280" s="2"/>
      <c r="U280" s="2"/>
      <c r="V280" s="2"/>
      <c r="W280" s="2"/>
      <c r="X280" s="2"/>
      <c r="Y280" s="2"/>
      <c r="Z280" s="2"/>
    </row>
    <row r="281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1391"/>
      <c r="M281" s="1203"/>
      <c r="N281" s="1203"/>
      <c r="O281" s="2"/>
      <c r="P281" s="2"/>
      <c r="Q281" s="4"/>
      <c r="R281" s="4"/>
      <c r="S281" s="4"/>
      <c r="T281" s="2"/>
      <c r="U281" s="2"/>
      <c r="V281" s="2"/>
      <c r="W281" s="2"/>
      <c r="X281" s="2"/>
      <c r="Y281" s="2"/>
      <c r="Z281" s="2"/>
    </row>
    <row r="282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1391"/>
      <c r="M282" s="1203"/>
      <c r="N282" s="1203"/>
      <c r="O282" s="2"/>
      <c r="P282" s="2"/>
      <c r="Q282" s="4"/>
      <c r="R282" s="4"/>
      <c r="S282" s="4"/>
      <c r="T282" s="2"/>
      <c r="U282" s="2"/>
      <c r="V282" s="2"/>
      <c r="W282" s="2"/>
      <c r="X282" s="2"/>
      <c r="Y282" s="2"/>
      <c r="Z282" s="2"/>
    </row>
    <row r="283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1391"/>
      <c r="M283" s="1203"/>
      <c r="N283" s="1203"/>
      <c r="O283" s="2"/>
      <c r="P283" s="2"/>
      <c r="Q283" s="4"/>
      <c r="R283" s="4"/>
      <c r="S283" s="4"/>
      <c r="T283" s="2"/>
      <c r="U283" s="2"/>
      <c r="V283" s="2"/>
      <c r="W283" s="2"/>
      <c r="X283" s="2"/>
      <c r="Y283" s="2"/>
      <c r="Z283" s="2"/>
    </row>
    <row r="284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1391"/>
      <c r="M284" s="1203"/>
      <c r="N284" s="1203"/>
      <c r="O284" s="2"/>
      <c r="P284" s="2"/>
      <c r="Q284" s="4"/>
      <c r="R284" s="4"/>
      <c r="S284" s="4"/>
      <c r="T284" s="2"/>
      <c r="U284" s="2"/>
      <c r="V284" s="2"/>
      <c r="W284" s="2"/>
      <c r="X284" s="2"/>
      <c r="Y284" s="2"/>
      <c r="Z284" s="2"/>
    </row>
    <row r="285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1391"/>
      <c r="M285" s="1203"/>
      <c r="N285" s="1203"/>
      <c r="O285" s="2"/>
      <c r="P285" s="2"/>
      <c r="Q285" s="4"/>
      <c r="R285" s="4"/>
      <c r="S285" s="4"/>
      <c r="T285" s="2"/>
      <c r="U285" s="2"/>
      <c r="V285" s="2"/>
      <c r="W285" s="2"/>
      <c r="X285" s="2"/>
      <c r="Y285" s="2"/>
      <c r="Z285" s="2"/>
    </row>
    <row r="28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1391"/>
      <c r="M286" s="1203"/>
      <c r="N286" s="1203"/>
      <c r="O286" s="2"/>
      <c r="P286" s="2"/>
      <c r="Q286" s="4"/>
      <c r="R286" s="4"/>
      <c r="S286" s="4"/>
      <c r="T286" s="2"/>
      <c r="U286" s="2"/>
      <c r="V286" s="2"/>
      <c r="W286" s="2"/>
      <c r="X286" s="2"/>
      <c r="Y286" s="2"/>
      <c r="Z286" s="2"/>
    </row>
    <row r="287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1391"/>
      <c r="M287" s="1203"/>
      <c r="N287" s="1203"/>
      <c r="O287" s="2"/>
      <c r="P287" s="2"/>
      <c r="Q287" s="4"/>
      <c r="R287" s="4"/>
      <c r="S287" s="4"/>
      <c r="T287" s="2"/>
      <c r="U287" s="2"/>
      <c r="V287" s="2"/>
      <c r="W287" s="2"/>
      <c r="X287" s="2"/>
      <c r="Y287" s="2"/>
      <c r="Z287" s="2"/>
    </row>
    <row r="288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1391"/>
      <c r="M288" s="1203"/>
      <c r="N288" s="1203"/>
      <c r="O288" s="2"/>
      <c r="P288" s="2"/>
      <c r="Q288" s="4"/>
      <c r="R288" s="4"/>
      <c r="S288" s="4"/>
      <c r="T288" s="2"/>
      <c r="U288" s="2"/>
      <c r="V288" s="2"/>
      <c r="W288" s="2"/>
      <c r="X288" s="2"/>
      <c r="Y288" s="2"/>
      <c r="Z288" s="2"/>
    </row>
    <row r="289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1391"/>
      <c r="M289" s="1203"/>
      <c r="N289" s="1203"/>
      <c r="O289" s="2"/>
      <c r="P289" s="2"/>
      <c r="Q289" s="4"/>
      <c r="R289" s="4"/>
      <c r="S289" s="4"/>
      <c r="T289" s="2"/>
      <c r="U289" s="2"/>
      <c r="V289" s="2"/>
      <c r="W289" s="2"/>
      <c r="X289" s="2"/>
      <c r="Y289" s="2"/>
      <c r="Z289" s="2"/>
    </row>
    <row r="290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1391"/>
      <c r="M290" s="1203"/>
      <c r="N290" s="1203"/>
      <c r="O290" s="2"/>
      <c r="P290" s="2"/>
      <c r="Q290" s="4"/>
      <c r="R290" s="4"/>
      <c r="S290" s="4"/>
      <c r="T290" s="2"/>
      <c r="U290" s="2"/>
      <c r="V290" s="2"/>
      <c r="W290" s="2"/>
      <c r="X290" s="2"/>
      <c r="Y290" s="2"/>
      <c r="Z290" s="2"/>
    </row>
    <row r="291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1391"/>
      <c r="M291" s="1203"/>
      <c r="N291" s="1203"/>
      <c r="O291" s="2"/>
      <c r="P291" s="2"/>
      <c r="Q291" s="4"/>
      <c r="R291" s="4"/>
      <c r="S291" s="4"/>
      <c r="T291" s="2"/>
      <c r="U291" s="2"/>
      <c r="V291" s="2"/>
      <c r="W291" s="2"/>
      <c r="X291" s="2"/>
      <c r="Y291" s="2"/>
      <c r="Z291" s="2"/>
    </row>
    <row r="292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1391"/>
      <c r="M292" s="1203"/>
      <c r="N292" s="1203"/>
      <c r="O292" s="2"/>
      <c r="P292" s="2"/>
      <c r="Q292" s="4"/>
      <c r="R292" s="4"/>
      <c r="S292" s="4"/>
      <c r="T292" s="2"/>
      <c r="U292" s="2"/>
      <c r="V292" s="2"/>
      <c r="W292" s="2"/>
      <c r="X292" s="2"/>
      <c r="Y292" s="2"/>
      <c r="Z292" s="2"/>
    </row>
    <row r="293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1391"/>
      <c r="M293" s="1203"/>
      <c r="N293" s="1203"/>
      <c r="O293" s="2"/>
      <c r="P293" s="2"/>
      <c r="Q293" s="4"/>
      <c r="R293" s="4"/>
      <c r="S293" s="4"/>
      <c r="T293" s="2"/>
      <c r="U293" s="2"/>
      <c r="V293" s="2"/>
      <c r="W293" s="2"/>
      <c r="X293" s="2"/>
      <c r="Y293" s="2"/>
      <c r="Z293" s="2"/>
    </row>
    <row r="294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1391"/>
      <c r="M294" s="1203"/>
      <c r="N294" s="1203"/>
      <c r="O294" s="2"/>
      <c r="P294" s="2"/>
      <c r="Q294" s="4"/>
      <c r="R294" s="4"/>
      <c r="S294" s="4"/>
      <c r="T294" s="2"/>
      <c r="U294" s="2"/>
      <c r="V294" s="2"/>
      <c r="W294" s="2"/>
      <c r="X294" s="2"/>
      <c r="Y294" s="2"/>
      <c r="Z294" s="2"/>
    </row>
    <row r="295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1391"/>
      <c r="M295" s="1203"/>
      <c r="N295" s="1203"/>
      <c r="O295" s="2"/>
      <c r="P295" s="2"/>
      <c r="Q295" s="4"/>
      <c r="R295" s="4"/>
      <c r="S295" s="4"/>
      <c r="T295" s="2"/>
      <c r="U295" s="2"/>
      <c r="V295" s="2"/>
      <c r="W295" s="2"/>
      <c r="X295" s="2"/>
      <c r="Y295" s="2"/>
      <c r="Z295" s="2"/>
    </row>
    <row r="29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1391"/>
      <c r="M296" s="1203"/>
      <c r="N296" s="1203"/>
      <c r="O296" s="2"/>
      <c r="P296" s="2"/>
      <c r="Q296" s="4"/>
      <c r="R296" s="4"/>
      <c r="S296" s="4"/>
      <c r="T296" s="2"/>
      <c r="U296" s="2"/>
      <c r="V296" s="2"/>
      <c r="W296" s="2"/>
      <c r="X296" s="2"/>
      <c r="Y296" s="2"/>
      <c r="Z296" s="2"/>
    </row>
    <row r="297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1391"/>
      <c r="M297" s="1203"/>
      <c r="N297" s="1203"/>
      <c r="O297" s="2"/>
      <c r="P297" s="2"/>
      <c r="Q297" s="4"/>
      <c r="R297" s="4"/>
      <c r="S297" s="4"/>
      <c r="T297" s="2"/>
      <c r="U297" s="2"/>
      <c r="V297" s="2"/>
      <c r="W297" s="2"/>
      <c r="X297" s="2"/>
      <c r="Y297" s="2"/>
      <c r="Z297" s="2"/>
    </row>
    <row r="298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1391"/>
      <c r="M298" s="1203"/>
      <c r="N298" s="1203"/>
      <c r="O298" s="2"/>
      <c r="P298" s="2"/>
      <c r="Q298" s="4"/>
      <c r="R298" s="4"/>
      <c r="S298" s="4"/>
      <c r="T298" s="2"/>
      <c r="U298" s="2"/>
      <c r="V298" s="2"/>
      <c r="W298" s="2"/>
      <c r="X298" s="2"/>
      <c r="Y298" s="2"/>
      <c r="Z298" s="2"/>
    </row>
    <row r="299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1391"/>
      <c r="M299" s="1203"/>
      <c r="N299" s="1203"/>
      <c r="O299" s="2"/>
      <c r="P299" s="2"/>
      <c r="Q299" s="4"/>
      <c r="R299" s="4"/>
      <c r="S299" s="4"/>
      <c r="T299" s="2"/>
      <c r="U299" s="2"/>
      <c r="V299" s="2"/>
      <c r="W299" s="2"/>
      <c r="X299" s="2"/>
      <c r="Y299" s="2"/>
      <c r="Z299" s="2"/>
    </row>
    <row r="300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1391"/>
      <c r="M300" s="1203"/>
      <c r="N300" s="1203"/>
      <c r="O300" s="2"/>
      <c r="P300" s="2"/>
      <c r="Q300" s="4"/>
      <c r="R300" s="4"/>
      <c r="S300" s="4"/>
      <c r="T300" s="2"/>
      <c r="U300" s="2"/>
      <c r="V300" s="2"/>
      <c r="W300" s="2"/>
      <c r="X300" s="2"/>
      <c r="Y300" s="2"/>
      <c r="Z300" s="2"/>
    </row>
    <row r="301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1391"/>
      <c r="M301" s="1203"/>
      <c r="N301" s="1203"/>
      <c r="O301" s="2"/>
      <c r="P301" s="2"/>
      <c r="Q301" s="4"/>
      <c r="R301" s="4"/>
      <c r="S301" s="4"/>
      <c r="T301" s="2"/>
      <c r="U301" s="2"/>
      <c r="V301" s="2"/>
      <c r="W301" s="2"/>
      <c r="X301" s="2"/>
      <c r="Y301" s="2"/>
      <c r="Z301" s="2"/>
    </row>
    <row r="302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1391"/>
      <c r="M302" s="1203"/>
      <c r="N302" s="1203"/>
      <c r="O302" s="2"/>
      <c r="P302" s="2"/>
      <c r="Q302" s="4"/>
      <c r="R302" s="4"/>
      <c r="S302" s="4"/>
      <c r="T302" s="2"/>
      <c r="U302" s="2"/>
      <c r="V302" s="2"/>
      <c r="W302" s="2"/>
      <c r="X302" s="2"/>
      <c r="Y302" s="2"/>
      <c r="Z302" s="2"/>
    </row>
    <row r="303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1391"/>
      <c r="M303" s="1203"/>
      <c r="N303" s="1203"/>
      <c r="O303" s="2"/>
      <c r="P303" s="2"/>
      <c r="Q303" s="4"/>
      <c r="R303" s="4"/>
      <c r="S303" s="4"/>
      <c r="T303" s="2"/>
      <c r="U303" s="2"/>
      <c r="V303" s="2"/>
      <c r="W303" s="2"/>
      <c r="X303" s="2"/>
      <c r="Y303" s="2"/>
      <c r="Z303" s="2"/>
    </row>
    <row r="304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1391"/>
      <c r="M304" s="1203"/>
      <c r="N304" s="1203"/>
      <c r="O304" s="2"/>
      <c r="P304" s="2"/>
      <c r="Q304" s="4"/>
      <c r="R304" s="4"/>
      <c r="S304" s="4"/>
      <c r="T304" s="2"/>
      <c r="U304" s="2"/>
      <c r="V304" s="2"/>
      <c r="W304" s="2"/>
      <c r="X304" s="2"/>
      <c r="Y304" s="2"/>
      <c r="Z304" s="2"/>
    </row>
    <row r="305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1391"/>
      <c r="M305" s="1203"/>
      <c r="N305" s="1203"/>
      <c r="O305" s="2"/>
      <c r="P305" s="2"/>
      <c r="Q305" s="4"/>
      <c r="R305" s="4"/>
      <c r="S305" s="4"/>
      <c r="T305" s="2"/>
      <c r="U305" s="2"/>
      <c r="V305" s="2"/>
      <c r="W305" s="2"/>
      <c r="X305" s="2"/>
      <c r="Y305" s="2"/>
      <c r="Z305" s="2"/>
    </row>
    <row r="30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1391"/>
      <c r="M306" s="1203"/>
      <c r="N306" s="1203"/>
      <c r="O306" s="2"/>
      <c r="P306" s="2"/>
      <c r="Q306" s="4"/>
      <c r="R306" s="4"/>
      <c r="S306" s="4"/>
      <c r="T306" s="2"/>
      <c r="U306" s="2"/>
      <c r="V306" s="2"/>
      <c r="W306" s="2"/>
      <c r="X306" s="2"/>
      <c r="Y306" s="2"/>
      <c r="Z306" s="2"/>
    </row>
    <row r="307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1391"/>
      <c r="M307" s="1203"/>
      <c r="N307" s="1203"/>
      <c r="O307" s="2"/>
      <c r="P307" s="2"/>
      <c r="Q307" s="4"/>
      <c r="R307" s="4"/>
      <c r="S307" s="4"/>
      <c r="T307" s="2"/>
      <c r="U307" s="2"/>
      <c r="V307" s="2"/>
      <c r="W307" s="2"/>
      <c r="X307" s="2"/>
      <c r="Y307" s="2"/>
      <c r="Z307" s="2"/>
    </row>
    <row r="308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1391"/>
      <c r="M308" s="1203"/>
      <c r="N308" s="1203"/>
      <c r="O308" s="2"/>
      <c r="P308" s="2"/>
      <c r="Q308" s="4"/>
      <c r="R308" s="4"/>
      <c r="S308" s="4"/>
      <c r="T308" s="2"/>
      <c r="U308" s="2"/>
      <c r="V308" s="2"/>
      <c r="W308" s="2"/>
      <c r="X308" s="2"/>
      <c r="Y308" s="2"/>
      <c r="Z308" s="2"/>
    </row>
    <row r="309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1391"/>
      <c r="M309" s="1203"/>
      <c r="N309" s="1203"/>
      <c r="O309" s="2"/>
      <c r="P309" s="2"/>
      <c r="Q309" s="4"/>
      <c r="R309" s="4"/>
      <c r="S309" s="4"/>
      <c r="T309" s="2"/>
      <c r="U309" s="2"/>
      <c r="V309" s="2"/>
      <c r="W309" s="2"/>
      <c r="X309" s="2"/>
      <c r="Y309" s="2"/>
      <c r="Z309" s="2"/>
    </row>
    <row r="310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1391"/>
      <c r="M310" s="1203"/>
      <c r="N310" s="1203"/>
      <c r="O310" s="2"/>
      <c r="P310" s="2"/>
      <c r="Q310" s="4"/>
      <c r="R310" s="4"/>
      <c r="S310" s="4"/>
      <c r="T310" s="2"/>
      <c r="U310" s="2"/>
      <c r="V310" s="2"/>
      <c r="W310" s="2"/>
      <c r="X310" s="2"/>
      <c r="Y310" s="2"/>
      <c r="Z310" s="2"/>
    </row>
    <row r="311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1391"/>
      <c r="M311" s="1203"/>
      <c r="N311" s="1203"/>
      <c r="O311" s="2"/>
      <c r="P311" s="2"/>
      <c r="Q311" s="4"/>
      <c r="R311" s="4"/>
      <c r="S311" s="4"/>
      <c r="T311" s="2"/>
      <c r="U311" s="2"/>
      <c r="V311" s="2"/>
      <c r="W311" s="2"/>
      <c r="X311" s="2"/>
      <c r="Y311" s="2"/>
      <c r="Z311" s="2"/>
    </row>
    <row r="312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1391"/>
      <c r="M312" s="1203"/>
      <c r="N312" s="1203"/>
      <c r="O312" s="2"/>
      <c r="P312" s="2"/>
      <c r="Q312" s="4"/>
      <c r="R312" s="4"/>
      <c r="S312" s="4"/>
      <c r="T312" s="2"/>
      <c r="U312" s="2"/>
      <c r="V312" s="2"/>
      <c r="W312" s="2"/>
      <c r="X312" s="2"/>
      <c r="Y312" s="2"/>
      <c r="Z312" s="2"/>
    </row>
    <row r="313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1391"/>
      <c r="M313" s="1203"/>
      <c r="N313" s="1203"/>
      <c r="O313" s="2"/>
      <c r="P313" s="2"/>
      <c r="Q313" s="4"/>
      <c r="R313" s="4"/>
      <c r="S313" s="4"/>
      <c r="T313" s="2"/>
      <c r="U313" s="2"/>
      <c r="V313" s="2"/>
      <c r="W313" s="2"/>
      <c r="X313" s="2"/>
      <c r="Y313" s="2"/>
      <c r="Z313" s="2"/>
    </row>
    <row r="314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1391"/>
      <c r="M314" s="1203"/>
      <c r="N314" s="1203"/>
      <c r="O314" s="2"/>
      <c r="P314" s="2"/>
      <c r="Q314" s="4"/>
      <c r="R314" s="4"/>
      <c r="S314" s="4"/>
      <c r="T314" s="2"/>
      <c r="U314" s="2"/>
      <c r="V314" s="2"/>
      <c r="W314" s="2"/>
      <c r="X314" s="2"/>
      <c r="Y314" s="2"/>
      <c r="Z314" s="2"/>
    </row>
    <row r="315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1391"/>
      <c r="M315" s="1203"/>
      <c r="N315" s="1203"/>
      <c r="O315" s="2"/>
      <c r="P315" s="2"/>
      <c r="Q315" s="4"/>
      <c r="R315" s="4"/>
      <c r="S315" s="4"/>
      <c r="T315" s="2"/>
      <c r="U315" s="2"/>
      <c r="V315" s="2"/>
      <c r="W315" s="2"/>
      <c r="X315" s="2"/>
      <c r="Y315" s="2"/>
      <c r="Z315" s="2"/>
    </row>
    <row r="31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1391"/>
      <c r="M316" s="1203"/>
      <c r="N316" s="1203"/>
      <c r="O316" s="2"/>
      <c r="P316" s="2"/>
      <c r="Q316" s="4"/>
      <c r="R316" s="4"/>
      <c r="S316" s="4"/>
      <c r="T316" s="2"/>
      <c r="U316" s="2"/>
      <c r="V316" s="2"/>
      <c r="W316" s="2"/>
      <c r="X316" s="2"/>
      <c r="Y316" s="2"/>
      <c r="Z316" s="2"/>
    </row>
    <row r="317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1391"/>
      <c r="M317" s="1203"/>
      <c r="N317" s="1203"/>
      <c r="O317" s="2"/>
      <c r="P317" s="2"/>
      <c r="Q317" s="4"/>
      <c r="R317" s="4"/>
      <c r="S317" s="4"/>
      <c r="T317" s="2"/>
      <c r="U317" s="2"/>
      <c r="V317" s="2"/>
      <c r="W317" s="2"/>
      <c r="X317" s="2"/>
      <c r="Y317" s="2"/>
      <c r="Z317" s="2"/>
    </row>
    <row r="318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1391"/>
      <c r="M318" s="1203"/>
      <c r="N318" s="1203"/>
      <c r="O318" s="2"/>
      <c r="P318" s="2"/>
      <c r="Q318" s="4"/>
      <c r="R318" s="4"/>
      <c r="S318" s="4"/>
      <c r="T318" s="2"/>
      <c r="U318" s="2"/>
      <c r="V318" s="2"/>
      <c r="W318" s="2"/>
      <c r="X318" s="2"/>
      <c r="Y318" s="2"/>
      <c r="Z318" s="2"/>
    </row>
    <row r="319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1391"/>
      <c r="M319" s="1203"/>
      <c r="N319" s="1203"/>
      <c r="O319" s="2"/>
      <c r="P319" s="2"/>
      <c r="Q319" s="4"/>
      <c r="R319" s="4"/>
      <c r="S319" s="4"/>
      <c r="T319" s="2"/>
      <c r="U319" s="2"/>
      <c r="V319" s="2"/>
      <c r="W319" s="2"/>
      <c r="X319" s="2"/>
      <c r="Y319" s="2"/>
      <c r="Z319" s="2"/>
    </row>
    <row r="320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1391"/>
      <c r="M320" s="1203"/>
      <c r="N320" s="1203"/>
      <c r="O320" s="2"/>
      <c r="P320" s="2"/>
      <c r="Q320" s="4"/>
      <c r="R320" s="4"/>
      <c r="S320" s="4"/>
      <c r="T320" s="2"/>
      <c r="U320" s="2"/>
      <c r="V320" s="2"/>
      <c r="W320" s="2"/>
      <c r="X320" s="2"/>
      <c r="Y320" s="2"/>
      <c r="Z320" s="2"/>
    </row>
    <row r="321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1391"/>
      <c r="M321" s="1203"/>
      <c r="N321" s="1203"/>
      <c r="O321" s="2"/>
      <c r="P321" s="2"/>
      <c r="Q321" s="4"/>
      <c r="R321" s="4"/>
      <c r="S321" s="4"/>
      <c r="T321" s="2"/>
      <c r="U321" s="2"/>
      <c r="V321" s="2"/>
      <c r="W321" s="2"/>
      <c r="X321" s="2"/>
      <c r="Y321" s="2"/>
      <c r="Z321" s="2"/>
    </row>
    <row r="322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1391"/>
      <c r="M322" s="1203"/>
      <c r="N322" s="1203"/>
      <c r="O322" s="2"/>
      <c r="P322" s="2"/>
      <c r="Q322" s="4"/>
      <c r="R322" s="4"/>
      <c r="S322" s="4"/>
      <c r="T322" s="2"/>
      <c r="U322" s="2"/>
      <c r="V322" s="2"/>
      <c r="W322" s="2"/>
      <c r="X322" s="2"/>
      <c r="Y322" s="2"/>
      <c r="Z322" s="2"/>
    </row>
    <row r="323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1391"/>
      <c r="M323" s="1203"/>
      <c r="N323" s="1203"/>
      <c r="O323" s="2"/>
      <c r="P323" s="2"/>
      <c r="Q323" s="4"/>
      <c r="R323" s="4"/>
      <c r="S323" s="4"/>
      <c r="T323" s="2"/>
      <c r="U323" s="2"/>
      <c r="V323" s="2"/>
      <c r="W323" s="2"/>
      <c r="X323" s="2"/>
      <c r="Y323" s="2"/>
      <c r="Z323" s="2"/>
    </row>
    <row r="324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1391"/>
      <c r="M324" s="1203"/>
      <c r="N324" s="1203"/>
      <c r="O324" s="2"/>
      <c r="P324" s="2"/>
      <c r="Q324" s="4"/>
      <c r="R324" s="4"/>
      <c r="S324" s="4"/>
      <c r="T324" s="2"/>
      <c r="U324" s="2"/>
      <c r="V324" s="2"/>
      <c r="W324" s="2"/>
      <c r="X324" s="2"/>
      <c r="Y324" s="2"/>
      <c r="Z324" s="2"/>
    </row>
    <row r="325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1391"/>
      <c r="M325" s="1203"/>
      <c r="N325" s="1203"/>
      <c r="O325" s="2"/>
      <c r="P325" s="2"/>
      <c r="Q325" s="4"/>
      <c r="R325" s="4"/>
      <c r="S325" s="4"/>
      <c r="T325" s="2"/>
      <c r="U325" s="2"/>
      <c r="V325" s="2"/>
      <c r="W325" s="2"/>
      <c r="X325" s="2"/>
      <c r="Y325" s="2"/>
      <c r="Z325" s="2"/>
    </row>
    <row r="32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1391"/>
      <c r="M326" s="1203"/>
      <c r="N326" s="1203"/>
      <c r="O326" s="2"/>
      <c r="P326" s="2"/>
      <c r="Q326" s="4"/>
      <c r="R326" s="4"/>
      <c r="S326" s="4"/>
      <c r="T326" s="2"/>
      <c r="U326" s="2"/>
      <c r="V326" s="2"/>
      <c r="W326" s="2"/>
      <c r="X326" s="2"/>
      <c r="Y326" s="2"/>
      <c r="Z326" s="2"/>
    </row>
    <row r="327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1391"/>
      <c r="M327" s="1203"/>
      <c r="N327" s="1203"/>
      <c r="O327" s="2"/>
      <c r="P327" s="2"/>
      <c r="Q327" s="4"/>
      <c r="R327" s="4"/>
      <c r="S327" s="4"/>
      <c r="T327" s="2"/>
      <c r="U327" s="2"/>
      <c r="V327" s="2"/>
      <c r="W327" s="2"/>
      <c r="X327" s="2"/>
      <c r="Y327" s="2"/>
      <c r="Z327" s="2"/>
    </row>
    <row r="328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1391"/>
      <c r="M328" s="1203"/>
      <c r="N328" s="1203"/>
      <c r="O328" s="2"/>
      <c r="P328" s="2"/>
      <c r="Q328" s="4"/>
      <c r="R328" s="4"/>
      <c r="S328" s="4"/>
      <c r="T328" s="2"/>
      <c r="U328" s="2"/>
      <c r="V328" s="2"/>
      <c r="W328" s="2"/>
      <c r="X328" s="2"/>
      <c r="Y328" s="2"/>
      <c r="Z328" s="2"/>
    </row>
    <row r="329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1391"/>
      <c r="M329" s="1203"/>
      <c r="N329" s="1203"/>
      <c r="O329" s="2"/>
      <c r="P329" s="2"/>
      <c r="Q329" s="4"/>
      <c r="R329" s="4"/>
      <c r="S329" s="4"/>
      <c r="T329" s="2"/>
      <c r="U329" s="2"/>
      <c r="V329" s="2"/>
      <c r="W329" s="2"/>
      <c r="X329" s="2"/>
      <c r="Y329" s="2"/>
      <c r="Z329" s="2"/>
    </row>
    <row r="330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1391"/>
      <c r="M330" s="1203"/>
      <c r="N330" s="1203"/>
      <c r="O330" s="2"/>
      <c r="P330" s="2"/>
      <c r="Q330" s="4"/>
      <c r="R330" s="4"/>
      <c r="S330" s="4"/>
      <c r="T330" s="2"/>
      <c r="U330" s="2"/>
      <c r="V330" s="2"/>
      <c r="W330" s="2"/>
      <c r="X330" s="2"/>
      <c r="Y330" s="2"/>
      <c r="Z330" s="2"/>
    </row>
    <row r="331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1391"/>
      <c r="M331" s="1203"/>
      <c r="N331" s="1203"/>
      <c r="O331" s="2"/>
      <c r="P331" s="2"/>
      <c r="Q331" s="4"/>
      <c r="R331" s="4"/>
      <c r="S331" s="4"/>
      <c r="T331" s="2"/>
      <c r="U331" s="2"/>
      <c r="V331" s="2"/>
      <c r="W331" s="2"/>
      <c r="X331" s="2"/>
      <c r="Y331" s="2"/>
      <c r="Z331" s="2"/>
    </row>
    <row r="332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1391"/>
      <c r="M332" s="1203"/>
      <c r="N332" s="1203"/>
      <c r="O332" s="2"/>
      <c r="P332" s="2"/>
      <c r="Q332" s="4"/>
      <c r="R332" s="4"/>
      <c r="S332" s="4"/>
      <c r="T332" s="2"/>
      <c r="U332" s="2"/>
      <c r="V332" s="2"/>
      <c r="W332" s="2"/>
      <c r="X332" s="2"/>
      <c r="Y332" s="2"/>
      <c r="Z332" s="2"/>
    </row>
    <row r="333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1391"/>
      <c r="M333" s="1203"/>
      <c r="N333" s="1203"/>
      <c r="O333" s="2"/>
      <c r="P333" s="2"/>
      <c r="Q333" s="4"/>
      <c r="R333" s="4"/>
      <c r="S333" s="4"/>
      <c r="T333" s="2"/>
      <c r="U333" s="2"/>
      <c r="V333" s="2"/>
      <c r="W333" s="2"/>
      <c r="X333" s="2"/>
      <c r="Y333" s="2"/>
      <c r="Z333" s="2"/>
    </row>
    <row r="334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1391"/>
      <c r="M334" s="1203"/>
      <c r="N334" s="1203"/>
      <c r="O334" s="2"/>
      <c r="P334" s="2"/>
      <c r="Q334" s="4"/>
      <c r="R334" s="4"/>
      <c r="S334" s="4"/>
      <c r="T334" s="2"/>
      <c r="U334" s="2"/>
      <c r="V334" s="2"/>
      <c r="W334" s="2"/>
      <c r="X334" s="2"/>
      <c r="Y334" s="2"/>
      <c r="Z334" s="2"/>
    </row>
    <row r="335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1391"/>
      <c r="M335" s="1203"/>
      <c r="N335" s="1203"/>
      <c r="O335" s="2"/>
      <c r="P335" s="2"/>
      <c r="Q335" s="4"/>
      <c r="R335" s="4"/>
      <c r="S335" s="4"/>
      <c r="T335" s="2"/>
      <c r="U335" s="2"/>
      <c r="V335" s="2"/>
      <c r="W335" s="2"/>
      <c r="X335" s="2"/>
      <c r="Y335" s="2"/>
      <c r="Z335" s="2"/>
    </row>
    <row r="33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1391"/>
      <c r="M336" s="1203"/>
      <c r="N336" s="1203"/>
      <c r="O336" s="2"/>
      <c r="P336" s="2"/>
      <c r="Q336" s="4"/>
      <c r="R336" s="4"/>
      <c r="S336" s="4"/>
      <c r="T336" s="2"/>
      <c r="U336" s="2"/>
      <c r="V336" s="2"/>
      <c r="W336" s="2"/>
      <c r="X336" s="2"/>
      <c r="Y336" s="2"/>
      <c r="Z336" s="2"/>
    </row>
    <row r="337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1391"/>
      <c r="M337" s="1203"/>
      <c r="N337" s="1203"/>
      <c r="O337" s="2"/>
      <c r="P337" s="2"/>
      <c r="Q337" s="4"/>
      <c r="R337" s="4"/>
      <c r="S337" s="4"/>
      <c r="T337" s="2"/>
      <c r="U337" s="2"/>
      <c r="V337" s="2"/>
      <c r="W337" s="2"/>
      <c r="X337" s="2"/>
      <c r="Y337" s="2"/>
      <c r="Z337" s="2"/>
    </row>
    <row r="338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1391"/>
      <c r="M338" s="1203"/>
      <c r="N338" s="1203"/>
      <c r="O338" s="2"/>
      <c r="P338" s="2"/>
      <c r="Q338" s="4"/>
      <c r="R338" s="4"/>
      <c r="S338" s="4"/>
      <c r="T338" s="2"/>
      <c r="U338" s="2"/>
      <c r="V338" s="2"/>
      <c r="W338" s="2"/>
      <c r="X338" s="2"/>
      <c r="Y338" s="2"/>
      <c r="Z338" s="2"/>
    </row>
    <row r="339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1391"/>
      <c r="M339" s="1203"/>
      <c r="N339" s="1203"/>
      <c r="O339" s="2"/>
      <c r="P339" s="2"/>
      <c r="Q339" s="4"/>
      <c r="R339" s="4"/>
      <c r="S339" s="4"/>
      <c r="T339" s="2"/>
      <c r="U339" s="2"/>
      <c r="V339" s="2"/>
      <c r="W339" s="2"/>
      <c r="X339" s="2"/>
      <c r="Y339" s="2"/>
      <c r="Z339" s="2"/>
    </row>
    <row r="340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1391"/>
      <c r="M340" s="1203"/>
      <c r="N340" s="1203"/>
      <c r="O340" s="2"/>
      <c r="P340" s="2"/>
      <c r="Q340" s="4"/>
      <c r="R340" s="4"/>
      <c r="S340" s="4"/>
      <c r="T340" s="2"/>
      <c r="U340" s="2"/>
      <c r="V340" s="2"/>
      <c r="W340" s="2"/>
      <c r="X340" s="2"/>
      <c r="Y340" s="2"/>
      <c r="Z340" s="2"/>
    </row>
    <row r="341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1391"/>
      <c r="M341" s="1203"/>
      <c r="N341" s="1203"/>
      <c r="O341" s="2"/>
      <c r="P341" s="2"/>
      <c r="Q341" s="4"/>
      <c r="R341" s="4"/>
      <c r="S341" s="4"/>
      <c r="T341" s="2"/>
      <c r="U341" s="2"/>
      <c r="V341" s="2"/>
      <c r="W341" s="2"/>
      <c r="X341" s="2"/>
      <c r="Y341" s="2"/>
      <c r="Z341" s="2"/>
    </row>
    <row r="342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1391"/>
      <c r="M342" s="1203"/>
      <c r="N342" s="1203"/>
      <c r="O342" s="2"/>
      <c r="P342" s="2"/>
      <c r="Q342" s="4"/>
      <c r="R342" s="4"/>
      <c r="S342" s="4"/>
      <c r="T342" s="2"/>
      <c r="U342" s="2"/>
      <c r="V342" s="2"/>
      <c r="W342" s="2"/>
      <c r="X342" s="2"/>
      <c r="Y342" s="2"/>
      <c r="Z342" s="2"/>
    </row>
    <row r="343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1391"/>
      <c r="M343" s="1203"/>
      <c r="N343" s="1203"/>
      <c r="O343" s="2"/>
      <c r="P343" s="2"/>
      <c r="Q343" s="4"/>
      <c r="R343" s="4"/>
      <c r="S343" s="4"/>
      <c r="T343" s="2"/>
      <c r="U343" s="2"/>
      <c r="V343" s="2"/>
      <c r="W343" s="2"/>
      <c r="X343" s="2"/>
      <c r="Y343" s="2"/>
      <c r="Z343" s="2"/>
    </row>
    <row r="344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1391"/>
      <c r="M344" s="1203"/>
      <c r="N344" s="1203"/>
      <c r="O344" s="2"/>
      <c r="P344" s="2"/>
      <c r="Q344" s="4"/>
      <c r="R344" s="4"/>
      <c r="S344" s="4"/>
      <c r="T344" s="2"/>
      <c r="U344" s="2"/>
      <c r="V344" s="2"/>
      <c r="W344" s="2"/>
      <c r="X344" s="2"/>
      <c r="Y344" s="2"/>
      <c r="Z344" s="2"/>
    </row>
    <row r="345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1391"/>
      <c r="M345" s="1203"/>
      <c r="N345" s="1203"/>
      <c r="O345" s="2"/>
      <c r="P345" s="2"/>
      <c r="Q345" s="4"/>
      <c r="R345" s="4"/>
      <c r="S345" s="4"/>
      <c r="T345" s="2"/>
      <c r="U345" s="2"/>
      <c r="V345" s="2"/>
      <c r="W345" s="2"/>
      <c r="X345" s="2"/>
      <c r="Y345" s="2"/>
      <c r="Z345" s="2"/>
    </row>
    <row r="34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1391"/>
      <c r="M346" s="1203"/>
      <c r="N346" s="1203"/>
      <c r="O346" s="2"/>
      <c r="P346" s="2"/>
      <c r="Q346" s="4"/>
      <c r="R346" s="4"/>
      <c r="S346" s="4"/>
      <c r="T346" s="2"/>
      <c r="U346" s="2"/>
      <c r="V346" s="2"/>
      <c r="W346" s="2"/>
      <c r="X346" s="2"/>
      <c r="Y346" s="2"/>
      <c r="Z346" s="2"/>
    </row>
    <row r="347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1391"/>
      <c r="M347" s="1203"/>
      <c r="N347" s="1203"/>
      <c r="O347" s="2"/>
      <c r="P347" s="2"/>
      <c r="Q347" s="4"/>
      <c r="R347" s="4"/>
      <c r="S347" s="4"/>
      <c r="T347" s="2"/>
      <c r="U347" s="2"/>
      <c r="V347" s="2"/>
      <c r="W347" s="2"/>
      <c r="X347" s="2"/>
      <c r="Y347" s="2"/>
      <c r="Z347" s="2"/>
    </row>
    <row r="348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1391"/>
      <c r="M348" s="1203"/>
      <c r="N348" s="1203"/>
      <c r="O348" s="2"/>
      <c r="P348" s="2"/>
      <c r="Q348" s="4"/>
      <c r="R348" s="4"/>
      <c r="S348" s="4"/>
      <c r="T348" s="2"/>
      <c r="U348" s="2"/>
      <c r="V348" s="2"/>
      <c r="W348" s="2"/>
      <c r="X348" s="2"/>
      <c r="Y348" s="2"/>
      <c r="Z348" s="2"/>
    </row>
    <row r="349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1391"/>
      <c r="M349" s="1203"/>
      <c r="N349" s="1203"/>
      <c r="O349" s="2"/>
      <c r="P349" s="2"/>
      <c r="Q349" s="4"/>
      <c r="R349" s="4"/>
      <c r="S349" s="4"/>
      <c r="T349" s="2"/>
      <c r="U349" s="2"/>
      <c r="V349" s="2"/>
      <c r="W349" s="2"/>
      <c r="X349" s="2"/>
      <c r="Y349" s="2"/>
      <c r="Z349" s="2"/>
    </row>
    <row r="350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1391"/>
      <c r="M350" s="1203"/>
      <c r="N350" s="1203"/>
      <c r="O350" s="2"/>
      <c r="P350" s="2"/>
      <c r="Q350" s="4"/>
      <c r="R350" s="4"/>
      <c r="S350" s="4"/>
      <c r="T350" s="2"/>
      <c r="U350" s="2"/>
      <c r="V350" s="2"/>
      <c r="W350" s="2"/>
      <c r="X350" s="2"/>
      <c r="Y350" s="2"/>
      <c r="Z350" s="2"/>
    </row>
    <row r="351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1391"/>
      <c r="M351" s="1203"/>
      <c r="N351" s="1203"/>
      <c r="O351" s="2"/>
      <c r="P351" s="2"/>
      <c r="Q351" s="4"/>
      <c r="R351" s="4"/>
      <c r="S351" s="4"/>
      <c r="T351" s="2"/>
      <c r="U351" s="2"/>
      <c r="V351" s="2"/>
      <c r="W351" s="2"/>
      <c r="X351" s="2"/>
      <c r="Y351" s="2"/>
      <c r="Z351" s="2"/>
    </row>
    <row r="352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1391"/>
      <c r="M352" s="1203"/>
      <c r="N352" s="1203"/>
      <c r="O352" s="2"/>
      <c r="P352" s="2"/>
      <c r="Q352" s="4"/>
      <c r="R352" s="4"/>
      <c r="S352" s="4"/>
      <c r="T352" s="2"/>
      <c r="U352" s="2"/>
      <c r="V352" s="2"/>
      <c r="W352" s="2"/>
      <c r="X352" s="2"/>
      <c r="Y352" s="2"/>
      <c r="Z352" s="2"/>
    </row>
    <row r="353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1391"/>
      <c r="M353" s="1203"/>
      <c r="N353" s="1203"/>
      <c r="O353" s="2"/>
      <c r="P353" s="2"/>
      <c r="Q353" s="4"/>
      <c r="R353" s="4"/>
      <c r="S353" s="4"/>
      <c r="T353" s="2"/>
      <c r="U353" s="2"/>
      <c r="V353" s="2"/>
      <c r="W353" s="2"/>
      <c r="X353" s="2"/>
      <c r="Y353" s="2"/>
      <c r="Z353" s="2"/>
    </row>
    <row r="354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1391"/>
      <c r="M354" s="1203"/>
      <c r="N354" s="1203"/>
      <c r="O354" s="2"/>
      <c r="P354" s="2"/>
      <c r="Q354" s="4"/>
      <c r="R354" s="4"/>
      <c r="S354" s="4"/>
      <c r="T354" s="2"/>
      <c r="U354" s="2"/>
      <c r="V354" s="2"/>
      <c r="W354" s="2"/>
      <c r="X354" s="2"/>
      <c r="Y354" s="2"/>
      <c r="Z354" s="2"/>
    </row>
    <row r="355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1391"/>
      <c r="M355" s="1203"/>
      <c r="N355" s="1203"/>
      <c r="O355" s="2"/>
      <c r="P355" s="2"/>
      <c r="Q355" s="4"/>
      <c r="R355" s="4"/>
      <c r="S355" s="4"/>
      <c r="T355" s="2"/>
      <c r="U355" s="2"/>
      <c r="V355" s="2"/>
      <c r="W355" s="2"/>
      <c r="X355" s="2"/>
      <c r="Y355" s="2"/>
      <c r="Z355" s="2"/>
    </row>
    <row r="35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1391"/>
      <c r="M356" s="1203"/>
      <c r="N356" s="1203"/>
      <c r="O356" s="2"/>
      <c r="P356" s="2"/>
      <c r="Q356" s="4"/>
      <c r="R356" s="4"/>
      <c r="S356" s="4"/>
      <c r="T356" s="2"/>
      <c r="U356" s="2"/>
      <c r="V356" s="2"/>
      <c r="W356" s="2"/>
      <c r="X356" s="2"/>
      <c r="Y356" s="2"/>
      <c r="Z356" s="2"/>
    </row>
    <row r="357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1391"/>
      <c r="M357" s="1203"/>
      <c r="N357" s="1203"/>
      <c r="O357" s="2"/>
      <c r="P357" s="2"/>
      <c r="Q357" s="4"/>
      <c r="R357" s="4"/>
      <c r="S357" s="4"/>
      <c r="T357" s="2"/>
      <c r="U357" s="2"/>
      <c r="V357" s="2"/>
      <c r="W357" s="2"/>
      <c r="X357" s="2"/>
      <c r="Y357" s="2"/>
      <c r="Z357" s="2"/>
    </row>
    <row r="358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1391"/>
      <c r="M358" s="1203"/>
      <c r="N358" s="1203"/>
      <c r="O358" s="2"/>
      <c r="P358" s="2"/>
      <c r="Q358" s="4"/>
      <c r="R358" s="4"/>
      <c r="S358" s="4"/>
      <c r="T358" s="2"/>
      <c r="U358" s="2"/>
      <c r="V358" s="2"/>
      <c r="W358" s="2"/>
      <c r="X358" s="2"/>
      <c r="Y358" s="2"/>
      <c r="Z358" s="2"/>
    </row>
    <row r="359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1391"/>
      <c r="M359" s="1203"/>
      <c r="N359" s="1203"/>
      <c r="O359" s="2"/>
      <c r="P359" s="2"/>
      <c r="Q359" s="4"/>
      <c r="R359" s="4"/>
      <c r="S359" s="4"/>
      <c r="T359" s="2"/>
      <c r="U359" s="2"/>
      <c r="V359" s="2"/>
      <c r="W359" s="2"/>
      <c r="X359" s="2"/>
      <c r="Y359" s="2"/>
      <c r="Z359" s="2"/>
    </row>
    <row r="360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1391"/>
      <c r="M360" s="1203"/>
      <c r="N360" s="1203"/>
      <c r="O360" s="2"/>
      <c r="P360" s="2"/>
      <c r="Q360" s="4"/>
      <c r="R360" s="4"/>
      <c r="S360" s="4"/>
      <c r="T360" s="2"/>
      <c r="U360" s="2"/>
      <c r="V360" s="2"/>
      <c r="W360" s="2"/>
      <c r="X360" s="2"/>
      <c r="Y360" s="2"/>
      <c r="Z360" s="2"/>
    </row>
    <row r="361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1391"/>
      <c r="M361" s="1203"/>
      <c r="N361" s="1203"/>
      <c r="O361" s="2"/>
      <c r="P361" s="2"/>
      <c r="Q361" s="4"/>
      <c r="R361" s="4"/>
      <c r="S361" s="4"/>
      <c r="T361" s="2"/>
      <c r="U361" s="2"/>
      <c r="V361" s="2"/>
      <c r="W361" s="2"/>
      <c r="X361" s="2"/>
      <c r="Y361" s="2"/>
      <c r="Z361" s="2"/>
    </row>
    <row r="362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1391"/>
      <c r="M362" s="1203"/>
      <c r="N362" s="1203"/>
      <c r="O362" s="2"/>
      <c r="P362" s="2"/>
      <c r="Q362" s="4"/>
      <c r="R362" s="4"/>
      <c r="S362" s="4"/>
      <c r="T362" s="2"/>
      <c r="U362" s="2"/>
      <c r="V362" s="2"/>
      <c r="W362" s="2"/>
      <c r="X362" s="2"/>
      <c r="Y362" s="2"/>
      <c r="Z362" s="2"/>
    </row>
    <row r="363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1391"/>
      <c r="M363" s="1203"/>
      <c r="N363" s="1203"/>
      <c r="O363" s="2"/>
      <c r="P363" s="2"/>
      <c r="Q363" s="4"/>
      <c r="R363" s="4"/>
      <c r="S363" s="4"/>
      <c r="T363" s="2"/>
      <c r="U363" s="2"/>
      <c r="V363" s="2"/>
      <c r="W363" s="2"/>
      <c r="X363" s="2"/>
      <c r="Y363" s="2"/>
      <c r="Z363" s="2"/>
    </row>
    <row r="364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1391"/>
      <c r="M364" s="1203"/>
      <c r="N364" s="1203"/>
      <c r="O364" s="2"/>
      <c r="P364" s="2"/>
      <c r="Q364" s="4"/>
      <c r="R364" s="4"/>
      <c r="S364" s="4"/>
      <c r="T364" s="2"/>
      <c r="U364" s="2"/>
      <c r="V364" s="2"/>
      <c r="W364" s="2"/>
      <c r="X364" s="2"/>
      <c r="Y364" s="2"/>
      <c r="Z364" s="2"/>
    </row>
    <row r="365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1391"/>
      <c r="M365" s="1203"/>
      <c r="N365" s="1203"/>
      <c r="O365" s="2"/>
      <c r="P365" s="2"/>
      <c r="Q365" s="4"/>
      <c r="R365" s="4"/>
      <c r="S365" s="4"/>
      <c r="T365" s="2"/>
      <c r="U365" s="2"/>
      <c r="V365" s="2"/>
      <c r="W365" s="2"/>
      <c r="X365" s="2"/>
      <c r="Y365" s="2"/>
      <c r="Z365" s="2"/>
    </row>
    <row r="36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1391"/>
      <c r="M366" s="1203"/>
      <c r="N366" s="1203"/>
      <c r="O366" s="2"/>
      <c r="P366" s="2"/>
      <c r="Q366" s="4"/>
      <c r="R366" s="4"/>
      <c r="S366" s="4"/>
      <c r="T366" s="2"/>
      <c r="U366" s="2"/>
      <c r="V366" s="2"/>
      <c r="W366" s="2"/>
      <c r="X366" s="2"/>
      <c r="Y366" s="2"/>
      <c r="Z366" s="2"/>
    </row>
    <row r="367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1391"/>
      <c r="M367" s="1203"/>
      <c r="N367" s="1203"/>
      <c r="O367" s="2"/>
      <c r="P367" s="2"/>
      <c r="Q367" s="4"/>
      <c r="R367" s="4"/>
      <c r="S367" s="4"/>
      <c r="T367" s="2"/>
      <c r="U367" s="2"/>
      <c r="V367" s="2"/>
      <c r="W367" s="2"/>
      <c r="X367" s="2"/>
      <c r="Y367" s="2"/>
      <c r="Z367" s="2"/>
    </row>
    <row r="368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1391"/>
      <c r="M368" s="1203"/>
      <c r="N368" s="1203"/>
      <c r="O368" s="2"/>
      <c r="P368" s="2"/>
      <c r="Q368" s="4"/>
      <c r="R368" s="4"/>
      <c r="S368" s="4"/>
      <c r="T368" s="2"/>
      <c r="U368" s="2"/>
      <c r="V368" s="2"/>
      <c r="W368" s="2"/>
      <c r="X368" s="2"/>
      <c r="Y368" s="2"/>
      <c r="Z368" s="2"/>
    </row>
    <row r="369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1391"/>
      <c r="M369" s="1203"/>
      <c r="N369" s="1203"/>
      <c r="O369" s="2"/>
      <c r="P369" s="2"/>
      <c r="Q369" s="4"/>
      <c r="R369" s="4"/>
      <c r="S369" s="4"/>
      <c r="T369" s="2"/>
      <c r="U369" s="2"/>
      <c r="V369" s="2"/>
      <c r="W369" s="2"/>
      <c r="X369" s="2"/>
      <c r="Y369" s="2"/>
      <c r="Z369" s="2"/>
    </row>
    <row r="370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1391"/>
      <c r="M370" s="1203"/>
      <c r="N370" s="1203"/>
      <c r="O370" s="2"/>
      <c r="P370" s="2"/>
      <c r="Q370" s="4"/>
      <c r="R370" s="4"/>
      <c r="S370" s="4"/>
      <c r="T370" s="2"/>
      <c r="U370" s="2"/>
      <c r="V370" s="2"/>
      <c r="W370" s="2"/>
      <c r="X370" s="2"/>
      <c r="Y370" s="2"/>
      <c r="Z370" s="2"/>
    </row>
    <row r="371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1391"/>
      <c r="M371" s="1203"/>
      <c r="N371" s="1203"/>
      <c r="O371" s="2"/>
      <c r="P371" s="2"/>
      <c r="Q371" s="4"/>
      <c r="R371" s="4"/>
      <c r="S371" s="4"/>
      <c r="T371" s="2"/>
      <c r="U371" s="2"/>
      <c r="V371" s="2"/>
      <c r="W371" s="2"/>
      <c r="X371" s="2"/>
      <c r="Y371" s="2"/>
      <c r="Z371" s="2"/>
    </row>
    <row r="372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1391"/>
      <c r="M372" s="1203"/>
      <c r="N372" s="1203"/>
      <c r="O372" s="2"/>
      <c r="P372" s="2"/>
      <c r="Q372" s="4"/>
      <c r="R372" s="4"/>
      <c r="S372" s="4"/>
      <c r="T372" s="2"/>
      <c r="U372" s="2"/>
      <c r="V372" s="2"/>
      <c r="W372" s="2"/>
      <c r="X372" s="2"/>
      <c r="Y372" s="2"/>
      <c r="Z372" s="2"/>
    </row>
    <row r="373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1391"/>
      <c r="M373" s="1203"/>
      <c r="N373" s="1203"/>
      <c r="O373" s="2"/>
      <c r="P373" s="2"/>
      <c r="Q373" s="4"/>
      <c r="R373" s="4"/>
      <c r="S373" s="4"/>
      <c r="T373" s="2"/>
      <c r="U373" s="2"/>
      <c r="V373" s="2"/>
      <c r="W373" s="2"/>
      <c r="X373" s="2"/>
      <c r="Y373" s="2"/>
      <c r="Z373" s="2"/>
    </row>
    <row r="374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1391"/>
      <c r="M374" s="1203"/>
      <c r="N374" s="1203"/>
      <c r="O374" s="2"/>
      <c r="P374" s="2"/>
      <c r="Q374" s="4"/>
      <c r="R374" s="4"/>
      <c r="S374" s="4"/>
      <c r="T374" s="2"/>
      <c r="U374" s="2"/>
      <c r="V374" s="2"/>
      <c r="W374" s="2"/>
      <c r="X374" s="2"/>
      <c r="Y374" s="2"/>
      <c r="Z374" s="2"/>
    </row>
    <row r="375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1391"/>
      <c r="M375" s="1203"/>
      <c r="N375" s="1203"/>
      <c r="O375" s="2"/>
      <c r="P375" s="2"/>
      <c r="Q375" s="4"/>
      <c r="R375" s="4"/>
      <c r="S375" s="4"/>
      <c r="T375" s="2"/>
      <c r="U375" s="2"/>
      <c r="V375" s="2"/>
      <c r="W375" s="2"/>
      <c r="X375" s="2"/>
      <c r="Y375" s="2"/>
      <c r="Z375" s="2"/>
    </row>
    <row r="37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1391"/>
      <c r="M376" s="1203"/>
      <c r="N376" s="1203"/>
      <c r="O376" s="2"/>
      <c r="P376" s="2"/>
      <c r="Q376" s="4"/>
      <c r="R376" s="4"/>
      <c r="S376" s="4"/>
      <c r="T376" s="2"/>
      <c r="U376" s="2"/>
      <c r="V376" s="2"/>
      <c r="W376" s="2"/>
      <c r="X376" s="2"/>
      <c r="Y376" s="2"/>
      <c r="Z376" s="2"/>
    </row>
    <row r="377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1391"/>
      <c r="M377" s="1203"/>
      <c r="N377" s="1203"/>
      <c r="O377" s="2"/>
      <c r="P377" s="2"/>
      <c r="Q377" s="4"/>
      <c r="R377" s="4"/>
      <c r="S377" s="4"/>
      <c r="T377" s="2"/>
      <c r="U377" s="2"/>
      <c r="V377" s="2"/>
      <c r="W377" s="2"/>
      <c r="X377" s="2"/>
      <c r="Y377" s="2"/>
      <c r="Z377" s="2"/>
    </row>
    <row r="378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1391"/>
      <c r="M378" s="1203"/>
      <c r="N378" s="1203"/>
      <c r="O378" s="2"/>
      <c r="P378" s="2"/>
      <c r="Q378" s="4"/>
      <c r="R378" s="4"/>
      <c r="S378" s="4"/>
      <c r="T378" s="2"/>
      <c r="U378" s="2"/>
      <c r="V378" s="2"/>
      <c r="W378" s="2"/>
      <c r="X378" s="2"/>
      <c r="Y378" s="2"/>
      <c r="Z378" s="2"/>
    </row>
    <row r="379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1391"/>
      <c r="M379" s="1203"/>
      <c r="N379" s="1203"/>
      <c r="O379" s="2"/>
      <c r="P379" s="2"/>
      <c r="Q379" s="4"/>
      <c r="R379" s="4"/>
      <c r="S379" s="4"/>
      <c r="T379" s="2"/>
      <c r="U379" s="2"/>
      <c r="V379" s="2"/>
      <c r="W379" s="2"/>
      <c r="X379" s="2"/>
      <c r="Y379" s="2"/>
      <c r="Z379" s="2"/>
    </row>
    <row r="380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1391"/>
      <c r="M380" s="1203"/>
      <c r="N380" s="1203"/>
      <c r="O380" s="2"/>
      <c r="P380" s="2"/>
      <c r="Q380" s="4"/>
      <c r="R380" s="4"/>
      <c r="S380" s="4"/>
      <c r="T380" s="2"/>
      <c r="U380" s="2"/>
      <c r="V380" s="2"/>
      <c r="W380" s="2"/>
      <c r="X380" s="2"/>
      <c r="Y380" s="2"/>
      <c r="Z380" s="2"/>
    </row>
    <row r="381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1391"/>
      <c r="M381" s="1203"/>
      <c r="N381" s="1203"/>
      <c r="O381" s="2"/>
      <c r="P381" s="2"/>
      <c r="Q381" s="4"/>
      <c r="R381" s="4"/>
      <c r="S381" s="4"/>
      <c r="T381" s="2"/>
      <c r="U381" s="2"/>
      <c r="V381" s="2"/>
      <c r="W381" s="2"/>
      <c r="X381" s="2"/>
      <c r="Y381" s="2"/>
      <c r="Z381" s="2"/>
    </row>
    <row r="382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1391"/>
      <c r="M382" s="1203"/>
      <c r="N382" s="1203"/>
      <c r="O382" s="2"/>
      <c r="P382" s="2"/>
      <c r="Q382" s="4"/>
      <c r="R382" s="4"/>
      <c r="S382" s="4"/>
      <c r="T382" s="2"/>
      <c r="U382" s="2"/>
      <c r="V382" s="2"/>
      <c r="W382" s="2"/>
      <c r="X382" s="2"/>
      <c r="Y382" s="2"/>
      <c r="Z382" s="2"/>
    </row>
    <row r="383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1391"/>
      <c r="M383" s="1203"/>
      <c r="N383" s="1203"/>
      <c r="O383" s="2"/>
      <c r="P383" s="2"/>
      <c r="Q383" s="4"/>
      <c r="R383" s="4"/>
      <c r="S383" s="4"/>
      <c r="T383" s="2"/>
      <c r="U383" s="2"/>
      <c r="V383" s="2"/>
      <c r="W383" s="2"/>
      <c r="X383" s="2"/>
      <c r="Y383" s="2"/>
      <c r="Z383" s="2"/>
    </row>
    <row r="384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1391"/>
      <c r="M384" s="1203"/>
      <c r="N384" s="1203"/>
      <c r="O384" s="2"/>
      <c r="P384" s="2"/>
      <c r="Q384" s="4"/>
      <c r="R384" s="4"/>
      <c r="S384" s="4"/>
      <c r="T384" s="2"/>
      <c r="U384" s="2"/>
      <c r="V384" s="2"/>
      <c r="W384" s="2"/>
      <c r="X384" s="2"/>
      <c r="Y384" s="2"/>
      <c r="Z384" s="2"/>
    </row>
    <row r="385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1391"/>
      <c r="M385" s="1203"/>
      <c r="N385" s="1203"/>
      <c r="O385" s="2"/>
      <c r="P385" s="2"/>
      <c r="Q385" s="4"/>
      <c r="R385" s="4"/>
      <c r="S385" s="4"/>
      <c r="T385" s="2"/>
      <c r="U385" s="2"/>
      <c r="V385" s="2"/>
      <c r="W385" s="2"/>
      <c r="X385" s="2"/>
      <c r="Y385" s="2"/>
      <c r="Z385" s="2"/>
    </row>
    <row r="38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1391"/>
      <c r="M386" s="1203"/>
      <c r="N386" s="1203"/>
      <c r="O386" s="2"/>
      <c r="P386" s="2"/>
      <c r="Q386" s="4"/>
      <c r="R386" s="4"/>
      <c r="S386" s="4"/>
      <c r="T386" s="2"/>
      <c r="U386" s="2"/>
      <c r="V386" s="2"/>
      <c r="W386" s="2"/>
      <c r="X386" s="2"/>
      <c r="Y386" s="2"/>
      <c r="Z386" s="2"/>
    </row>
    <row r="387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1391"/>
      <c r="M387" s="1203"/>
      <c r="N387" s="1203"/>
      <c r="O387" s="2"/>
      <c r="P387" s="2"/>
      <c r="Q387" s="4"/>
      <c r="R387" s="4"/>
      <c r="S387" s="4"/>
      <c r="T387" s="2"/>
      <c r="U387" s="2"/>
      <c r="V387" s="2"/>
      <c r="W387" s="2"/>
      <c r="X387" s="2"/>
      <c r="Y387" s="2"/>
      <c r="Z387" s="2"/>
    </row>
    <row r="388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1391"/>
      <c r="M388" s="1203"/>
      <c r="N388" s="1203"/>
      <c r="O388" s="2"/>
      <c r="P388" s="2"/>
      <c r="Q388" s="4"/>
      <c r="R388" s="4"/>
      <c r="S388" s="4"/>
      <c r="T388" s="2"/>
      <c r="U388" s="2"/>
      <c r="V388" s="2"/>
      <c r="W388" s="2"/>
      <c r="X388" s="2"/>
      <c r="Y388" s="2"/>
      <c r="Z388" s="2"/>
    </row>
    <row r="389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1391"/>
      <c r="M389" s="1203"/>
      <c r="N389" s="1203"/>
      <c r="O389" s="2"/>
      <c r="P389" s="2"/>
      <c r="Q389" s="4"/>
      <c r="R389" s="4"/>
      <c r="S389" s="4"/>
      <c r="T389" s="2"/>
      <c r="U389" s="2"/>
      <c r="V389" s="2"/>
      <c r="W389" s="2"/>
      <c r="X389" s="2"/>
      <c r="Y389" s="2"/>
      <c r="Z389" s="2"/>
    </row>
    <row r="390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1391"/>
      <c r="M390" s="1203"/>
      <c r="N390" s="1203"/>
      <c r="O390" s="2"/>
      <c r="P390" s="2"/>
      <c r="Q390" s="4"/>
      <c r="R390" s="4"/>
      <c r="S390" s="4"/>
      <c r="T390" s="2"/>
      <c r="U390" s="2"/>
      <c r="V390" s="2"/>
      <c r="W390" s="2"/>
      <c r="X390" s="2"/>
      <c r="Y390" s="2"/>
      <c r="Z390" s="2"/>
    </row>
    <row r="391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1391"/>
      <c r="M391" s="1203"/>
      <c r="N391" s="1203"/>
      <c r="O391" s="2"/>
      <c r="P391" s="2"/>
      <c r="Q391" s="4"/>
      <c r="R391" s="4"/>
      <c r="S391" s="4"/>
      <c r="T391" s="2"/>
      <c r="U391" s="2"/>
      <c r="V391" s="2"/>
      <c r="W391" s="2"/>
      <c r="X391" s="2"/>
      <c r="Y391" s="2"/>
      <c r="Z391" s="2"/>
    </row>
    <row r="392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1391"/>
      <c r="M392" s="1203"/>
      <c r="N392" s="1203"/>
      <c r="O392" s="2"/>
      <c r="P392" s="2"/>
      <c r="Q392" s="4"/>
      <c r="R392" s="4"/>
      <c r="S392" s="4"/>
      <c r="T392" s="2"/>
      <c r="U392" s="2"/>
      <c r="V392" s="2"/>
      <c r="W392" s="2"/>
      <c r="X392" s="2"/>
      <c r="Y392" s="2"/>
      <c r="Z392" s="2"/>
    </row>
    <row r="393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1391"/>
      <c r="M393" s="1203"/>
      <c r="N393" s="1203"/>
      <c r="O393" s="2"/>
      <c r="P393" s="2"/>
      <c r="Q393" s="4"/>
      <c r="R393" s="4"/>
      <c r="S393" s="4"/>
      <c r="T393" s="2"/>
      <c r="U393" s="2"/>
      <c r="V393" s="2"/>
      <c r="W393" s="2"/>
      <c r="X393" s="2"/>
      <c r="Y393" s="2"/>
      <c r="Z393" s="2"/>
    </row>
    <row r="394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1391"/>
      <c r="M394" s="1203"/>
      <c r="N394" s="1203"/>
      <c r="O394" s="2"/>
      <c r="P394" s="2"/>
      <c r="Q394" s="4"/>
      <c r="R394" s="4"/>
      <c r="S394" s="4"/>
      <c r="T394" s="2"/>
      <c r="U394" s="2"/>
      <c r="V394" s="2"/>
      <c r="W394" s="2"/>
      <c r="X394" s="2"/>
      <c r="Y394" s="2"/>
      <c r="Z394" s="2"/>
    </row>
    <row r="395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1391"/>
      <c r="M395" s="1203"/>
      <c r="N395" s="1203"/>
      <c r="O395" s="2"/>
      <c r="P395" s="2"/>
      <c r="Q395" s="4"/>
      <c r="R395" s="4"/>
      <c r="S395" s="4"/>
      <c r="T395" s="2"/>
      <c r="U395" s="2"/>
      <c r="V395" s="2"/>
      <c r="W395" s="2"/>
      <c r="X395" s="2"/>
      <c r="Y395" s="2"/>
      <c r="Z395" s="2"/>
    </row>
    <row r="39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1391"/>
      <c r="M396" s="1203"/>
      <c r="N396" s="1203"/>
      <c r="O396" s="2"/>
      <c r="P396" s="2"/>
      <c r="Q396" s="4"/>
      <c r="R396" s="4"/>
      <c r="S396" s="4"/>
      <c r="T396" s="2"/>
      <c r="U396" s="2"/>
      <c r="V396" s="2"/>
      <c r="W396" s="2"/>
      <c r="X396" s="2"/>
      <c r="Y396" s="2"/>
      <c r="Z396" s="2"/>
    </row>
    <row r="397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1391"/>
      <c r="M397" s="1203"/>
      <c r="N397" s="1203"/>
      <c r="O397" s="2"/>
      <c r="P397" s="2"/>
      <c r="Q397" s="4"/>
      <c r="R397" s="4"/>
      <c r="S397" s="4"/>
      <c r="T397" s="2"/>
      <c r="U397" s="2"/>
      <c r="V397" s="2"/>
      <c r="W397" s="2"/>
      <c r="X397" s="2"/>
      <c r="Y397" s="2"/>
      <c r="Z397" s="2"/>
    </row>
    <row r="398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1391"/>
      <c r="M398" s="1203"/>
      <c r="N398" s="1203"/>
      <c r="O398" s="2"/>
      <c r="P398" s="2"/>
      <c r="Q398" s="4"/>
      <c r="R398" s="4"/>
      <c r="S398" s="4"/>
      <c r="T398" s="2"/>
      <c r="U398" s="2"/>
      <c r="V398" s="2"/>
      <c r="W398" s="2"/>
      <c r="X398" s="2"/>
      <c r="Y398" s="2"/>
      <c r="Z398" s="2"/>
    </row>
    <row r="399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1391"/>
      <c r="M399" s="1203"/>
      <c r="N399" s="1203"/>
      <c r="O399" s="2"/>
      <c r="P399" s="2"/>
      <c r="Q399" s="4"/>
      <c r="R399" s="4"/>
      <c r="S399" s="4"/>
      <c r="T399" s="2"/>
      <c r="U399" s="2"/>
      <c r="V399" s="2"/>
      <c r="W399" s="2"/>
      <c r="X399" s="2"/>
      <c r="Y399" s="2"/>
      <c r="Z399" s="2"/>
    </row>
    <row r="400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1391"/>
      <c r="M400" s="1203"/>
      <c r="N400" s="1203"/>
      <c r="O400" s="2"/>
      <c r="P400" s="2"/>
      <c r="Q400" s="4"/>
      <c r="R400" s="4"/>
      <c r="S400" s="4"/>
      <c r="T400" s="2"/>
      <c r="U400" s="2"/>
      <c r="V400" s="2"/>
      <c r="W400" s="2"/>
      <c r="X400" s="2"/>
      <c r="Y400" s="2"/>
      <c r="Z400" s="2"/>
    </row>
    <row r="401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1391"/>
      <c r="M401" s="1203"/>
      <c r="N401" s="1203"/>
      <c r="O401" s="2"/>
      <c r="P401" s="2"/>
      <c r="Q401" s="4"/>
      <c r="R401" s="4"/>
      <c r="S401" s="4"/>
      <c r="T401" s="2"/>
      <c r="U401" s="2"/>
      <c r="V401" s="2"/>
      <c r="W401" s="2"/>
      <c r="X401" s="2"/>
      <c r="Y401" s="2"/>
      <c r="Z401" s="2"/>
    </row>
    <row r="402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1391"/>
      <c r="M402" s="1203"/>
      <c r="N402" s="1203"/>
      <c r="O402" s="2"/>
      <c r="P402" s="2"/>
      <c r="Q402" s="4"/>
      <c r="R402" s="4"/>
      <c r="S402" s="4"/>
      <c r="T402" s="2"/>
      <c r="U402" s="2"/>
      <c r="V402" s="2"/>
      <c r="W402" s="2"/>
      <c r="X402" s="2"/>
      <c r="Y402" s="2"/>
      <c r="Z402" s="2"/>
    </row>
    <row r="403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1391"/>
      <c r="M403" s="1203"/>
      <c r="N403" s="1203"/>
      <c r="O403" s="2"/>
      <c r="P403" s="2"/>
      <c r="Q403" s="4"/>
      <c r="R403" s="4"/>
      <c r="S403" s="4"/>
      <c r="T403" s="2"/>
      <c r="U403" s="2"/>
      <c r="V403" s="2"/>
      <c r="W403" s="2"/>
      <c r="X403" s="2"/>
      <c r="Y403" s="2"/>
      <c r="Z403" s="2"/>
    </row>
    <row r="404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1391"/>
      <c r="M404" s="1203"/>
      <c r="N404" s="1203"/>
      <c r="O404" s="2"/>
      <c r="P404" s="2"/>
      <c r="Q404" s="4"/>
      <c r="R404" s="4"/>
      <c r="S404" s="4"/>
      <c r="T404" s="2"/>
      <c r="U404" s="2"/>
      <c r="V404" s="2"/>
      <c r="W404" s="2"/>
      <c r="X404" s="2"/>
      <c r="Y404" s="2"/>
      <c r="Z404" s="2"/>
    </row>
    <row r="405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1391"/>
      <c r="M405" s="1203"/>
      <c r="N405" s="1203"/>
      <c r="O405" s="2"/>
      <c r="P405" s="2"/>
      <c r="Q405" s="4"/>
      <c r="R405" s="4"/>
      <c r="S405" s="4"/>
      <c r="T405" s="2"/>
      <c r="U405" s="2"/>
      <c r="V405" s="2"/>
      <c r="W405" s="2"/>
      <c r="X405" s="2"/>
      <c r="Y405" s="2"/>
      <c r="Z405" s="2"/>
    </row>
    <row r="40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1391"/>
      <c r="M406" s="1203"/>
      <c r="N406" s="1203"/>
      <c r="O406" s="2"/>
      <c r="P406" s="2"/>
      <c r="Q406" s="4"/>
      <c r="R406" s="4"/>
      <c r="S406" s="4"/>
      <c r="T406" s="2"/>
      <c r="U406" s="2"/>
      <c r="V406" s="2"/>
      <c r="W406" s="2"/>
      <c r="X406" s="2"/>
      <c r="Y406" s="2"/>
      <c r="Z406" s="2"/>
    </row>
    <row r="407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1391"/>
      <c r="M407" s="1203"/>
      <c r="N407" s="1203"/>
      <c r="O407" s="2"/>
      <c r="P407" s="2"/>
      <c r="Q407" s="4"/>
      <c r="R407" s="4"/>
      <c r="S407" s="4"/>
      <c r="T407" s="2"/>
      <c r="U407" s="2"/>
      <c r="V407" s="2"/>
      <c r="W407" s="2"/>
      <c r="X407" s="2"/>
      <c r="Y407" s="2"/>
      <c r="Z407" s="2"/>
    </row>
    <row r="408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1391"/>
      <c r="M408" s="1203"/>
      <c r="N408" s="1203"/>
      <c r="O408" s="2"/>
      <c r="P408" s="2"/>
      <c r="Q408" s="4"/>
      <c r="R408" s="4"/>
      <c r="S408" s="4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1391"/>
      <c r="M409" s="1203"/>
      <c r="N409" s="1203"/>
      <c r="O409" s="2"/>
      <c r="P409" s="2"/>
      <c r="Q409" s="4"/>
      <c r="R409" s="4"/>
      <c r="S409" s="4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1391"/>
      <c r="M410" s="1203"/>
      <c r="N410" s="1203"/>
      <c r="O410" s="2"/>
      <c r="P410" s="2"/>
      <c r="Q410" s="4"/>
      <c r="R410" s="4"/>
      <c r="S410" s="4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1391"/>
      <c r="M411" s="1203"/>
      <c r="N411" s="1203"/>
      <c r="O411" s="2"/>
      <c r="P411" s="2"/>
      <c r="Q411" s="4"/>
      <c r="R411" s="4"/>
      <c r="S411" s="4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1391"/>
      <c r="M412" s="1203"/>
      <c r="N412" s="1203"/>
      <c r="O412" s="2"/>
      <c r="P412" s="2"/>
      <c r="Q412" s="4"/>
      <c r="R412" s="4"/>
      <c r="S412" s="4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1391"/>
      <c r="M413" s="1203"/>
      <c r="N413" s="1203"/>
      <c r="O413" s="2"/>
      <c r="P413" s="2"/>
      <c r="Q413" s="4"/>
      <c r="R413" s="4"/>
      <c r="S413" s="4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1391"/>
      <c r="M414" s="1203"/>
      <c r="N414" s="1203"/>
      <c r="O414" s="2"/>
      <c r="P414" s="2"/>
      <c r="Q414" s="4"/>
      <c r="R414" s="4"/>
      <c r="S414" s="4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1391"/>
      <c r="M415" s="1203"/>
      <c r="N415" s="1203"/>
      <c r="O415" s="2"/>
      <c r="P415" s="2"/>
      <c r="Q415" s="4"/>
      <c r="R415" s="4"/>
      <c r="S415" s="4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1391"/>
      <c r="M416" s="1203"/>
      <c r="N416" s="1203"/>
      <c r="O416" s="2"/>
      <c r="P416" s="2"/>
      <c r="Q416" s="4"/>
      <c r="R416" s="4"/>
      <c r="S416" s="4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1391"/>
      <c r="M417" s="1203"/>
      <c r="N417" s="1203"/>
      <c r="O417" s="2"/>
      <c r="P417" s="2"/>
      <c r="Q417" s="4"/>
      <c r="R417" s="4"/>
      <c r="S417" s="4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1391"/>
      <c r="M418" s="1203"/>
      <c r="N418" s="1203"/>
      <c r="O418" s="2"/>
      <c r="P418" s="2"/>
      <c r="Q418" s="4"/>
      <c r="R418" s="4"/>
      <c r="S418" s="4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1391"/>
      <c r="M419" s="1203"/>
      <c r="N419" s="1203"/>
      <c r="O419" s="2"/>
      <c r="P419" s="2"/>
      <c r="Q419" s="4"/>
      <c r="R419" s="4"/>
      <c r="S419" s="4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1391"/>
      <c r="M420" s="1203"/>
      <c r="N420" s="1203"/>
      <c r="O420" s="2"/>
      <c r="P420" s="2"/>
      <c r="Q420" s="4"/>
      <c r="R420" s="4"/>
      <c r="S420" s="4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1391"/>
      <c r="M421" s="1203"/>
      <c r="N421" s="1203"/>
      <c r="O421" s="2"/>
      <c r="P421" s="2"/>
      <c r="Q421" s="4"/>
      <c r="R421" s="4"/>
      <c r="S421" s="4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1391"/>
      <c r="M422" s="1203"/>
      <c r="N422" s="1203"/>
      <c r="O422" s="2"/>
      <c r="P422" s="2"/>
      <c r="Q422" s="4"/>
      <c r="R422" s="4"/>
      <c r="S422" s="4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1391"/>
      <c r="M423" s="1203"/>
      <c r="N423" s="1203"/>
      <c r="O423" s="2"/>
      <c r="P423" s="2"/>
      <c r="Q423" s="4"/>
      <c r="R423" s="4"/>
      <c r="S423" s="4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1391"/>
      <c r="M424" s="1203"/>
      <c r="N424" s="1203"/>
      <c r="O424" s="2"/>
      <c r="P424" s="2"/>
      <c r="Q424" s="4"/>
      <c r="R424" s="4"/>
      <c r="S424" s="4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1391"/>
      <c r="M425" s="1203"/>
      <c r="N425" s="1203"/>
      <c r="O425" s="2"/>
      <c r="P425" s="2"/>
      <c r="Q425" s="4"/>
      <c r="R425" s="4"/>
      <c r="S425" s="4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1391"/>
      <c r="M426" s="1203"/>
      <c r="N426" s="1203"/>
      <c r="O426" s="2"/>
      <c r="P426" s="2"/>
      <c r="Q426" s="4"/>
      <c r="R426" s="4"/>
      <c r="S426" s="4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1391"/>
      <c r="M427" s="1203"/>
      <c r="N427" s="1203"/>
      <c r="O427" s="2"/>
      <c r="P427" s="2"/>
      <c r="Q427" s="4"/>
      <c r="R427" s="4"/>
      <c r="S427" s="4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1391"/>
      <c r="M428" s="1203"/>
      <c r="N428" s="1203"/>
      <c r="O428" s="2"/>
      <c r="P428" s="2"/>
      <c r="Q428" s="4"/>
      <c r="R428" s="4"/>
      <c r="S428" s="4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1391"/>
      <c r="M429" s="1203"/>
      <c r="N429" s="1203"/>
      <c r="O429" s="2"/>
      <c r="P429" s="2"/>
      <c r="Q429" s="4"/>
      <c r="R429" s="4"/>
      <c r="S429" s="4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1391"/>
      <c r="M430" s="1203"/>
      <c r="N430" s="1203"/>
      <c r="O430" s="2"/>
      <c r="P430" s="2"/>
      <c r="Q430" s="4"/>
      <c r="R430" s="4"/>
      <c r="S430" s="4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1391"/>
      <c r="M431" s="1203"/>
      <c r="N431" s="1203"/>
      <c r="O431" s="2"/>
      <c r="P431" s="2"/>
      <c r="Q431" s="4"/>
      <c r="R431" s="4"/>
      <c r="S431" s="4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1391"/>
      <c r="M432" s="1203"/>
      <c r="N432" s="1203"/>
      <c r="O432" s="2"/>
      <c r="P432" s="2"/>
      <c r="Q432" s="4"/>
      <c r="R432" s="4"/>
      <c r="S432" s="4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1391"/>
      <c r="M433" s="1203"/>
      <c r="N433" s="1203"/>
      <c r="O433" s="2"/>
      <c r="P433" s="2"/>
      <c r="Q433" s="4"/>
      <c r="R433" s="4"/>
      <c r="S433" s="4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1391"/>
      <c r="M434" s="1203"/>
      <c r="N434" s="1203"/>
      <c r="O434" s="2"/>
      <c r="P434" s="2"/>
      <c r="Q434" s="4"/>
      <c r="R434" s="4"/>
      <c r="S434" s="4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1391"/>
      <c r="M435" s="1203"/>
      <c r="N435" s="1203"/>
      <c r="O435" s="2"/>
      <c r="P435" s="2"/>
      <c r="Q435" s="4"/>
      <c r="R435" s="4"/>
      <c r="S435" s="4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1391"/>
      <c r="M436" s="1203"/>
      <c r="N436" s="1203"/>
      <c r="O436" s="2"/>
      <c r="P436" s="2"/>
      <c r="Q436" s="4"/>
      <c r="R436" s="4"/>
      <c r="S436" s="4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1391"/>
      <c r="M437" s="1203"/>
      <c r="N437" s="1203"/>
      <c r="O437" s="2"/>
      <c r="P437" s="2"/>
      <c r="Q437" s="4"/>
      <c r="R437" s="4"/>
      <c r="S437" s="4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1391"/>
      <c r="M438" s="1203"/>
      <c r="N438" s="1203"/>
      <c r="O438" s="2"/>
      <c r="P438" s="2"/>
      <c r="Q438" s="4"/>
      <c r="R438" s="4"/>
      <c r="S438" s="4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1391"/>
      <c r="M439" s="1203"/>
      <c r="N439" s="1203"/>
      <c r="O439" s="2"/>
      <c r="P439" s="2"/>
      <c r="Q439" s="4"/>
      <c r="R439" s="4"/>
      <c r="S439" s="4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1391"/>
      <c r="M440" s="1203"/>
      <c r="N440" s="1203"/>
      <c r="O440" s="2"/>
      <c r="P440" s="2"/>
      <c r="Q440" s="4"/>
      <c r="R440" s="4"/>
      <c r="S440" s="4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1391"/>
      <c r="M441" s="1203"/>
      <c r="N441" s="1203"/>
      <c r="O441" s="2"/>
      <c r="P441" s="2"/>
      <c r="Q441" s="4"/>
      <c r="R441" s="4"/>
      <c r="S441" s="4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1391"/>
      <c r="M442" s="1203"/>
      <c r="N442" s="1203"/>
      <c r="O442" s="2"/>
      <c r="P442" s="2"/>
      <c r="Q442" s="4"/>
      <c r="R442" s="4"/>
      <c r="S442" s="4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1391"/>
      <c r="M443" s="1203"/>
      <c r="N443" s="1203"/>
      <c r="O443" s="2"/>
      <c r="P443" s="2"/>
      <c r="Q443" s="4"/>
      <c r="R443" s="4"/>
      <c r="S443" s="4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1391"/>
      <c r="M444" s="1203"/>
      <c r="N444" s="1203"/>
      <c r="O444" s="2"/>
      <c r="P444" s="2"/>
      <c r="Q444" s="4"/>
      <c r="R444" s="4"/>
      <c r="S444" s="4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1391"/>
      <c r="M445" s="1203"/>
      <c r="N445" s="1203"/>
      <c r="O445" s="2"/>
      <c r="P445" s="2"/>
      <c r="Q445" s="4"/>
      <c r="R445" s="4"/>
      <c r="S445" s="4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1391"/>
      <c r="M446" s="1203"/>
      <c r="N446" s="1203"/>
      <c r="O446" s="2"/>
      <c r="P446" s="2"/>
      <c r="Q446" s="4"/>
      <c r="R446" s="4"/>
      <c r="S446" s="4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1391"/>
      <c r="M447" s="1203"/>
      <c r="N447" s="1203"/>
      <c r="O447" s="2"/>
      <c r="P447" s="2"/>
      <c r="Q447" s="4"/>
      <c r="R447" s="4"/>
      <c r="S447" s="4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1391"/>
      <c r="M448" s="1203"/>
      <c r="N448" s="1203"/>
      <c r="O448" s="2"/>
      <c r="P448" s="2"/>
      <c r="Q448" s="4"/>
      <c r="R448" s="4"/>
      <c r="S448" s="4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1391"/>
      <c r="M449" s="1203"/>
      <c r="N449" s="1203"/>
      <c r="O449" s="2"/>
      <c r="P449" s="2"/>
      <c r="Q449" s="4"/>
      <c r="R449" s="4"/>
      <c r="S449" s="4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1391"/>
      <c r="M450" s="1203"/>
      <c r="N450" s="1203"/>
      <c r="O450" s="2"/>
      <c r="P450" s="2"/>
      <c r="Q450" s="4"/>
      <c r="R450" s="4"/>
      <c r="S450" s="4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1391"/>
      <c r="M451" s="1203"/>
      <c r="N451" s="1203"/>
      <c r="O451" s="2"/>
      <c r="P451" s="2"/>
      <c r="Q451" s="4"/>
      <c r="R451" s="4"/>
      <c r="S451" s="4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1391"/>
      <c r="M452" s="1203"/>
      <c r="N452" s="1203"/>
      <c r="O452" s="2"/>
      <c r="P452" s="2"/>
      <c r="Q452" s="4"/>
      <c r="R452" s="4"/>
      <c r="S452" s="4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1391"/>
      <c r="M453" s="1203"/>
      <c r="N453" s="1203"/>
      <c r="O453" s="2"/>
      <c r="P453" s="2"/>
      <c r="Q453" s="4"/>
      <c r="R453" s="4"/>
      <c r="S453" s="4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1391"/>
      <c r="M454" s="1203"/>
      <c r="N454" s="1203"/>
      <c r="O454" s="2"/>
      <c r="P454" s="2"/>
      <c r="Q454" s="4"/>
      <c r="R454" s="4"/>
      <c r="S454" s="4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1391"/>
      <c r="M455" s="1203"/>
      <c r="N455" s="1203"/>
      <c r="O455" s="2"/>
      <c r="P455" s="2"/>
      <c r="Q455" s="4"/>
      <c r="R455" s="4"/>
      <c r="S455" s="4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1391"/>
      <c r="M456" s="1203"/>
      <c r="N456" s="1203"/>
      <c r="O456" s="2"/>
      <c r="P456" s="2"/>
      <c r="Q456" s="4"/>
      <c r="R456" s="4"/>
      <c r="S456" s="4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1391"/>
      <c r="M457" s="1203"/>
      <c r="N457" s="1203"/>
      <c r="O457" s="2"/>
      <c r="P457" s="2"/>
      <c r="Q457" s="4"/>
      <c r="R457" s="4"/>
      <c r="S457" s="4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1391"/>
      <c r="M458" s="1203"/>
      <c r="N458" s="1203"/>
      <c r="O458" s="2"/>
      <c r="P458" s="2"/>
      <c r="Q458" s="4"/>
      <c r="R458" s="4"/>
      <c r="S458" s="4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1391"/>
      <c r="M459" s="1203"/>
      <c r="N459" s="1203"/>
      <c r="O459" s="2"/>
      <c r="P459" s="2"/>
      <c r="Q459" s="4"/>
      <c r="R459" s="4"/>
      <c r="S459" s="4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1391"/>
      <c r="M460" s="1203"/>
      <c r="N460" s="1203"/>
      <c r="O460" s="2"/>
      <c r="P460" s="2"/>
      <c r="Q460" s="4"/>
      <c r="R460" s="4"/>
      <c r="S460" s="4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1391"/>
      <c r="M461" s="1203"/>
      <c r="N461" s="1203"/>
      <c r="O461" s="2"/>
      <c r="P461" s="2"/>
      <c r="Q461" s="4"/>
      <c r="R461" s="4"/>
      <c r="S461" s="4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1391"/>
      <c r="M462" s="1203"/>
      <c r="N462" s="1203"/>
      <c r="O462" s="2"/>
      <c r="P462" s="2"/>
      <c r="Q462" s="4"/>
      <c r="R462" s="4"/>
      <c r="S462" s="4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1391"/>
      <c r="M463" s="1203"/>
      <c r="N463" s="1203"/>
      <c r="O463" s="2"/>
      <c r="P463" s="2"/>
      <c r="Q463" s="4"/>
      <c r="R463" s="4"/>
      <c r="S463" s="4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1391"/>
      <c r="M464" s="1203"/>
      <c r="N464" s="1203"/>
      <c r="O464" s="2"/>
      <c r="P464" s="2"/>
      <c r="Q464" s="4"/>
      <c r="R464" s="4"/>
      <c r="S464" s="4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1391"/>
      <c r="M465" s="1203"/>
      <c r="N465" s="1203"/>
      <c r="O465" s="2"/>
      <c r="P465" s="2"/>
      <c r="Q465" s="4"/>
      <c r="R465" s="4"/>
      <c r="S465" s="4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1391"/>
      <c r="M466" s="1203"/>
      <c r="N466" s="1203"/>
      <c r="O466" s="2"/>
      <c r="P466" s="2"/>
      <c r="Q466" s="4"/>
      <c r="R466" s="4"/>
      <c r="S466" s="4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1391"/>
      <c r="M467" s="1203"/>
      <c r="N467" s="1203"/>
      <c r="O467" s="2"/>
      <c r="P467" s="2"/>
      <c r="Q467" s="4"/>
      <c r="R467" s="4"/>
      <c r="S467" s="4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1391"/>
      <c r="M468" s="1203"/>
      <c r="N468" s="1203"/>
      <c r="O468" s="2"/>
      <c r="P468" s="2"/>
      <c r="Q468" s="4"/>
      <c r="R468" s="4"/>
      <c r="S468" s="4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1391"/>
      <c r="M469" s="1203"/>
      <c r="N469" s="1203"/>
      <c r="O469" s="2"/>
      <c r="P469" s="2"/>
      <c r="Q469" s="4"/>
      <c r="R469" s="4"/>
      <c r="S469" s="4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1391"/>
      <c r="M470" s="1203"/>
      <c r="N470" s="1203"/>
      <c r="O470" s="2"/>
      <c r="P470" s="2"/>
      <c r="Q470" s="4"/>
      <c r="R470" s="4"/>
      <c r="S470" s="4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1391"/>
      <c r="M471" s="1203"/>
      <c r="N471" s="1203"/>
      <c r="O471" s="2"/>
      <c r="P471" s="2"/>
      <c r="Q471" s="4"/>
      <c r="R471" s="4"/>
      <c r="S471" s="4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1391"/>
      <c r="M472" s="1203"/>
      <c r="N472" s="1203"/>
      <c r="O472" s="2"/>
      <c r="P472" s="2"/>
      <c r="Q472" s="4"/>
      <c r="R472" s="4"/>
      <c r="S472" s="4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1391"/>
      <c r="M473" s="1203"/>
      <c r="N473" s="1203"/>
      <c r="O473" s="2"/>
      <c r="P473" s="2"/>
      <c r="Q473" s="4"/>
      <c r="R473" s="4"/>
      <c r="S473" s="4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1391"/>
      <c r="M474" s="1203"/>
      <c r="N474" s="1203"/>
      <c r="O474" s="2"/>
      <c r="P474" s="2"/>
      <c r="Q474" s="4"/>
      <c r="R474" s="4"/>
      <c r="S474" s="4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1391"/>
      <c r="M475" s="1203"/>
      <c r="N475" s="1203"/>
      <c r="O475" s="2"/>
      <c r="P475" s="2"/>
      <c r="Q475" s="4"/>
      <c r="R475" s="4"/>
      <c r="S475" s="4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1391"/>
      <c r="M476" s="1203"/>
      <c r="N476" s="1203"/>
      <c r="O476" s="2"/>
      <c r="P476" s="2"/>
      <c r="Q476" s="4"/>
      <c r="R476" s="4"/>
      <c r="S476" s="4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1391"/>
      <c r="M477" s="1203"/>
      <c r="N477" s="1203"/>
      <c r="O477" s="2"/>
      <c r="P477" s="2"/>
      <c r="Q477" s="4"/>
      <c r="R477" s="4"/>
      <c r="S477" s="4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1391"/>
      <c r="M478" s="1203"/>
      <c r="N478" s="1203"/>
      <c r="O478" s="2"/>
      <c r="P478" s="2"/>
      <c r="Q478" s="4"/>
      <c r="R478" s="4"/>
      <c r="S478" s="4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1391"/>
      <c r="M479" s="1203"/>
      <c r="N479" s="1203"/>
      <c r="O479" s="2"/>
      <c r="P479" s="2"/>
      <c r="Q479" s="4"/>
      <c r="R479" s="4"/>
      <c r="S479" s="4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1391"/>
      <c r="M480" s="1203"/>
      <c r="N480" s="1203"/>
      <c r="O480" s="2"/>
      <c r="P480" s="2"/>
      <c r="Q480" s="4"/>
      <c r="R480" s="4"/>
      <c r="S480" s="4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1391"/>
      <c r="M481" s="1203"/>
      <c r="N481" s="1203"/>
      <c r="O481" s="2"/>
      <c r="P481" s="2"/>
      <c r="Q481" s="4"/>
      <c r="R481" s="4"/>
      <c r="S481" s="4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1391"/>
      <c r="M482" s="1203"/>
      <c r="N482" s="1203"/>
      <c r="O482" s="2"/>
      <c r="P482" s="2"/>
      <c r="Q482" s="4"/>
      <c r="R482" s="4"/>
      <c r="S482" s="4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1391"/>
      <c r="M483" s="1203"/>
      <c r="N483" s="1203"/>
      <c r="O483" s="2"/>
      <c r="P483" s="2"/>
      <c r="Q483" s="4"/>
      <c r="R483" s="4"/>
      <c r="S483" s="4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1391"/>
      <c r="M484" s="1203"/>
      <c r="N484" s="1203"/>
      <c r="O484" s="2"/>
      <c r="P484" s="2"/>
      <c r="Q484" s="4"/>
      <c r="R484" s="4"/>
      <c r="S484" s="4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1391"/>
      <c r="M485" s="1203"/>
      <c r="N485" s="1203"/>
      <c r="O485" s="2"/>
      <c r="P485" s="2"/>
      <c r="Q485" s="4"/>
      <c r="R485" s="4"/>
      <c r="S485" s="4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1391"/>
      <c r="M486" s="1203"/>
      <c r="N486" s="1203"/>
      <c r="O486" s="2"/>
      <c r="P486" s="2"/>
      <c r="Q486" s="4"/>
      <c r="R486" s="4"/>
      <c r="S486" s="4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1391"/>
      <c r="M487" s="1203"/>
      <c r="N487" s="1203"/>
      <c r="O487" s="2"/>
      <c r="P487" s="2"/>
      <c r="Q487" s="4"/>
      <c r="R487" s="4"/>
      <c r="S487" s="4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1391"/>
      <c r="M488" s="1203"/>
      <c r="N488" s="1203"/>
      <c r="O488" s="2"/>
      <c r="P488" s="2"/>
      <c r="Q488" s="4"/>
      <c r="R488" s="4"/>
      <c r="S488" s="4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1391"/>
      <c r="M489" s="1203"/>
      <c r="N489" s="1203"/>
      <c r="O489" s="2"/>
      <c r="P489" s="2"/>
      <c r="Q489" s="4"/>
      <c r="R489" s="4"/>
      <c r="S489" s="4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1391"/>
      <c r="M490" s="1203"/>
      <c r="N490" s="1203"/>
      <c r="O490" s="2"/>
      <c r="P490" s="2"/>
      <c r="Q490" s="4"/>
      <c r="R490" s="4"/>
      <c r="S490" s="4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1391"/>
      <c r="M491" s="1203"/>
      <c r="N491" s="1203"/>
      <c r="O491" s="2"/>
      <c r="P491" s="2"/>
      <c r="Q491" s="4"/>
      <c r="R491" s="4"/>
      <c r="S491" s="4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1391"/>
      <c r="M492" s="1203"/>
      <c r="N492" s="1203"/>
      <c r="O492" s="2"/>
      <c r="P492" s="2"/>
      <c r="Q492" s="4"/>
      <c r="R492" s="4"/>
      <c r="S492" s="4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1391"/>
      <c r="M493" s="1203"/>
      <c r="N493" s="1203"/>
      <c r="O493" s="2"/>
      <c r="P493" s="2"/>
      <c r="Q493" s="4"/>
      <c r="R493" s="4"/>
      <c r="S493" s="4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1391"/>
      <c r="M494" s="1203"/>
      <c r="N494" s="1203"/>
      <c r="O494" s="2"/>
      <c r="P494" s="2"/>
      <c r="Q494" s="4"/>
      <c r="R494" s="4"/>
      <c r="S494" s="4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1391"/>
      <c r="M495" s="1203"/>
      <c r="N495" s="1203"/>
      <c r="O495" s="2"/>
      <c r="P495" s="2"/>
      <c r="Q495" s="4"/>
      <c r="R495" s="4"/>
      <c r="S495" s="4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1391"/>
      <c r="M496" s="1203"/>
      <c r="N496" s="1203"/>
      <c r="O496" s="2"/>
      <c r="P496" s="2"/>
      <c r="Q496" s="4"/>
      <c r="R496" s="4"/>
      <c r="S496" s="4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1391"/>
      <c r="M497" s="1203"/>
      <c r="N497" s="1203"/>
      <c r="O497" s="2"/>
      <c r="P497" s="2"/>
      <c r="Q497" s="4"/>
      <c r="R497" s="4"/>
      <c r="S497" s="4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1391"/>
      <c r="M498" s="1203"/>
      <c r="N498" s="1203"/>
      <c r="O498" s="2"/>
      <c r="P498" s="2"/>
      <c r="Q498" s="4"/>
      <c r="R498" s="4"/>
      <c r="S498" s="4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1391"/>
      <c r="M499" s="1203"/>
      <c r="N499" s="1203"/>
      <c r="O499" s="2"/>
      <c r="P499" s="2"/>
      <c r="Q499" s="4"/>
      <c r="R499" s="4"/>
      <c r="S499" s="4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1391"/>
      <c r="M500" s="1203"/>
      <c r="N500" s="1203"/>
      <c r="O500" s="2"/>
      <c r="P500" s="2"/>
      <c r="Q500" s="4"/>
      <c r="R500" s="4"/>
      <c r="S500" s="4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1391"/>
      <c r="M501" s="1203"/>
      <c r="N501" s="1203"/>
      <c r="O501" s="2"/>
      <c r="P501" s="2"/>
      <c r="Q501" s="4"/>
      <c r="R501" s="4"/>
      <c r="S501" s="4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1391"/>
      <c r="M502" s="1203"/>
      <c r="N502" s="1203"/>
      <c r="O502" s="2"/>
      <c r="P502" s="2"/>
      <c r="Q502" s="4"/>
      <c r="R502" s="4"/>
      <c r="S502" s="4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1391"/>
      <c r="M503" s="1203"/>
      <c r="N503" s="1203"/>
      <c r="O503" s="2"/>
      <c r="P503" s="2"/>
      <c r="Q503" s="4"/>
      <c r="R503" s="4"/>
      <c r="S503" s="4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1391"/>
      <c r="M504" s="1203"/>
      <c r="N504" s="1203"/>
      <c r="O504" s="2"/>
      <c r="P504" s="2"/>
      <c r="Q504" s="4"/>
      <c r="R504" s="4"/>
      <c r="S504" s="4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1391"/>
      <c r="M505" s="1203"/>
      <c r="N505" s="1203"/>
      <c r="O505" s="2"/>
      <c r="P505" s="2"/>
      <c r="Q505" s="4"/>
      <c r="R505" s="4"/>
      <c r="S505" s="4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1391"/>
      <c r="M506" s="1203"/>
      <c r="N506" s="1203"/>
      <c r="O506" s="2"/>
      <c r="P506" s="2"/>
      <c r="Q506" s="4"/>
      <c r="R506" s="4"/>
      <c r="S506" s="4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1391"/>
      <c r="M507" s="1203"/>
      <c r="N507" s="1203"/>
      <c r="O507" s="2"/>
      <c r="P507" s="2"/>
      <c r="Q507" s="4"/>
      <c r="R507" s="4"/>
      <c r="S507" s="4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1391"/>
      <c r="M508" s="1203"/>
      <c r="N508" s="1203"/>
      <c r="O508" s="2"/>
      <c r="P508" s="2"/>
      <c r="Q508" s="4"/>
      <c r="R508" s="4"/>
      <c r="S508" s="4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1391"/>
      <c r="M509" s="1203"/>
      <c r="N509" s="1203"/>
      <c r="O509" s="2"/>
      <c r="P509" s="2"/>
      <c r="Q509" s="4"/>
      <c r="R509" s="4"/>
      <c r="S509" s="4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1391"/>
      <c r="M510" s="1203"/>
      <c r="N510" s="1203"/>
      <c r="O510" s="2"/>
      <c r="P510" s="2"/>
      <c r="Q510" s="4"/>
      <c r="R510" s="4"/>
      <c r="S510" s="4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1391"/>
      <c r="M511" s="1203"/>
      <c r="N511" s="1203"/>
      <c r="O511" s="2"/>
      <c r="P511" s="2"/>
      <c r="Q511" s="4"/>
      <c r="R511" s="4"/>
      <c r="S511" s="4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1391"/>
      <c r="M512" s="1203"/>
      <c r="N512" s="1203"/>
      <c r="O512" s="2"/>
      <c r="P512" s="2"/>
      <c r="Q512" s="4"/>
      <c r="R512" s="4"/>
      <c r="S512" s="4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1391"/>
      <c r="M513" s="1203"/>
      <c r="N513" s="1203"/>
      <c r="O513" s="2"/>
      <c r="P513" s="2"/>
      <c r="Q513" s="4"/>
      <c r="R513" s="4"/>
      <c r="S513" s="4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1391"/>
      <c r="M514" s="1203"/>
      <c r="N514" s="1203"/>
      <c r="O514" s="2"/>
      <c r="P514" s="2"/>
      <c r="Q514" s="4"/>
      <c r="R514" s="4"/>
      <c r="S514" s="4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1391"/>
      <c r="M515" s="1203"/>
      <c r="N515" s="1203"/>
      <c r="O515" s="2"/>
      <c r="P515" s="2"/>
      <c r="Q515" s="4"/>
      <c r="R515" s="4"/>
      <c r="S515" s="4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1391"/>
      <c r="M516" s="1203"/>
      <c r="N516" s="1203"/>
      <c r="O516" s="2"/>
      <c r="P516" s="2"/>
      <c r="Q516" s="4"/>
      <c r="R516" s="4"/>
      <c r="S516" s="4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1391"/>
      <c r="M517" s="1203"/>
      <c r="N517" s="1203"/>
      <c r="O517" s="2"/>
      <c r="P517" s="2"/>
      <c r="Q517" s="4"/>
      <c r="R517" s="4"/>
      <c r="S517" s="4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1391"/>
      <c r="M518" s="1203"/>
      <c r="N518" s="1203"/>
      <c r="O518" s="2"/>
      <c r="P518" s="2"/>
      <c r="Q518" s="4"/>
      <c r="R518" s="4"/>
      <c r="S518" s="4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1391"/>
      <c r="M519" s="1203"/>
      <c r="N519" s="1203"/>
      <c r="O519" s="2"/>
      <c r="P519" s="2"/>
      <c r="Q519" s="4"/>
      <c r="R519" s="4"/>
      <c r="S519" s="4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1391"/>
      <c r="M520" s="1203"/>
      <c r="N520" s="1203"/>
      <c r="O520" s="2"/>
      <c r="P520" s="2"/>
      <c r="Q520" s="4"/>
      <c r="R520" s="4"/>
      <c r="S520" s="4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1391"/>
      <c r="M521" s="1203"/>
      <c r="N521" s="1203"/>
      <c r="O521" s="2"/>
      <c r="P521" s="2"/>
      <c r="Q521" s="4"/>
      <c r="R521" s="4"/>
      <c r="S521" s="4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1391"/>
      <c r="M522" s="1203"/>
      <c r="N522" s="1203"/>
      <c r="O522" s="2"/>
      <c r="P522" s="2"/>
      <c r="Q522" s="4"/>
      <c r="R522" s="4"/>
      <c r="S522" s="4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1391"/>
      <c r="M523" s="1203"/>
      <c r="N523" s="1203"/>
      <c r="O523" s="2"/>
      <c r="P523" s="2"/>
      <c r="Q523" s="4"/>
      <c r="R523" s="4"/>
      <c r="S523" s="4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1391"/>
      <c r="M524" s="1203"/>
      <c r="N524" s="1203"/>
      <c r="O524" s="2"/>
      <c r="P524" s="2"/>
      <c r="Q524" s="4"/>
      <c r="R524" s="4"/>
      <c r="S524" s="4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1391"/>
      <c r="M525" s="1203"/>
      <c r="N525" s="1203"/>
      <c r="O525" s="2"/>
      <c r="P525" s="2"/>
      <c r="Q525" s="4"/>
      <c r="R525" s="4"/>
      <c r="S525" s="4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1391"/>
      <c r="M526" s="1203"/>
      <c r="N526" s="1203"/>
      <c r="O526" s="2"/>
      <c r="P526" s="2"/>
      <c r="Q526" s="4"/>
      <c r="R526" s="4"/>
      <c r="S526" s="4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1391"/>
      <c r="M527" s="1203"/>
      <c r="N527" s="1203"/>
      <c r="O527" s="2"/>
      <c r="P527" s="2"/>
      <c r="Q527" s="4"/>
      <c r="R527" s="4"/>
      <c r="S527" s="4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1391"/>
      <c r="M528" s="1203"/>
      <c r="N528" s="1203"/>
      <c r="O528" s="2"/>
      <c r="P528" s="2"/>
      <c r="Q528" s="4"/>
      <c r="R528" s="4"/>
      <c r="S528" s="4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1391"/>
      <c r="M529" s="1203"/>
      <c r="N529" s="1203"/>
      <c r="O529" s="2"/>
      <c r="P529" s="2"/>
      <c r="Q529" s="4"/>
      <c r="R529" s="4"/>
      <c r="S529" s="4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1391"/>
      <c r="M530" s="1203"/>
      <c r="N530" s="1203"/>
      <c r="O530" s="2"/>
      <c r="P530" s="2"/>
      <c r="Q530" s="4"/>
      <c r="R530" s="4"/>
      <c r="S530" s="4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1391"/>
      <c r="M531" s="1203"/>
      <c r="N531" s="1203"/>
      <c r="O531" s="2"/>
      <c r="P531" s="2"/>
      <c r="Q531" s="4"/>
      <c r="R531" s="4"/>
      <c r="S531" s="4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1391"/>
      <c r="M532" s="1203"/>
      <c r="N532" s="1203"/>
      <c r="O532" s="2"/>
      <c r="P532" s="2"/>
      <c r="Q532" s="4"/>
      <c r="R532" s="4"/>
      <c r="S532" s="4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1391"/>
      <c r="M533" s="1203"/>
      <c r="N533" s="1203"/>
      <c r="O533" s="2"/>
      <c r="P533" s="2"/>
      <c r="Q533" s="4"/>
      <c r="R533" s="4"/>
      <c r="S533" s="4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1391"/>
      <c r="M534" s="1203"/>
      <c r="N534" s="1203"/>
      <c r="O534" s="2"/>
      <c r="P534" s="2"/>
      <c r="Q534" s="4"/>
      <c r="R534" s="4"/>
      <c r="S534" s="4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1391"/>
      <c r="M535" s="1203"/>
      <c r="N535" s="1203"/>
      <c r="O535" s="2"/>
      <c r="P535" s="2"/>
      <c r="Q535" s="4"/>
      <c r="R535" s="4"/>
      <c r="S535" s="4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1391"/>
      <c r="M536" s="1203"/>
      <c r="N536" s="1203"/>
      <c r="O536" s="2"/>
      <c r="P536" s="2"/>
      <c r="Q536" s="4"/>
      <c r="R536" s="4"/>
      <c r="S536" s="4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1391"/>
      <c r="M537" s="1203"/>
      <c r="N537" s="1203"/>
      <c r="O537" s="2"/>
      <c r="P537" s="2"/>
      <c r="Q537" s="4"/>
      <c r="R537" s="4"/>
      <c r="S537" s="4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1391"/>
      <c r="M538" s="1203"/>
      <c r="N538" s="1203"/>
      <c r="O538" s="2"/>
      <c r="P538" s="2"/>
      <c r="Q538" s="4"/>
      <c r="R538" s="4"/>
      <c r="S538" s="4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1391"/>
      <c r="M539" s="1203"/>
      <c r="N539" s="1203"/>
      <c r="O539" s="2"/>
      <c r="P539" s="2"/>
      <c r="Q539" s="4"/>
      <c r="R539" s="4"/>
      <c r="S539" s="4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1391"/>
      <c r="M540" s="1203"/>
      <c r="N540" s="1203"/>
      <c r="O540" s="2"/>
      <c r="P540" s="2"/>
      <c r="Q540" s="4"/>
      <c r="R540" s="4"/>
      <c r="S540" s="4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1391"/>
      <c r="M541" s="1203"/>
      <c r="N541" s="1203"/>
      <c r="O541" s="2"/>
      <c r="P541" s="2"/>
      <c r="Q541" s="4"/>
      <c r="R541" s="4"/>
      <c r="S541" s="4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1391"/>
      <c r="M542" s="1203"/>
      <c r="N542" s="1203"/>
      <c r="O542" s="2"/>
      <c r="P542" s="2"/>
      <c r="Q542" s="4"/>
      <c r="R542" s="4"/>
      <c r="S542" s="4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1391"/>
      <c r="M543" s="1203"/>
      <c r="N543" s="1203"/>
      <c r="O543" s="2"/>
      <c r="P543" s="2"/>
      <c r="Q543" s="4"/>
      <c r="R543" s="4"/>
      <c r="S543" s="4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1391"/>
      <c r="M544" s="1203"/>
      <c r="N544" s="1203"/>
      <c r="O544" s="2"/>
      <c r="P544" s="2"/>
      <c r="Q544" s="4"/>
      <c r="R544" s="4"/>
      <c r="S544" s="4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1391"/>
      <c r="M545" s="1203"/>
      <c r="N545" s="1203"/>
      <c r="O545" s="2"/>
      <c r="P545" s="2"/>
      <c r="Q545" s="4"/>
      <c r="R545" s="4"/>
      <c r="S545" s="4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1391"/>
      <c r="M546" s="1203"/>
      <c r="N546" s="1203"/>
      <c r="O546" s="2"/>
      <c r="P546" s="2"/>
      <c r="Q546" s="4"/>
      <c r="R546" s="4"/>
      <c r="S546" s="4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1391"/>
      <c r="M547" s="1203"/>
      <c r="N547" s="1203"/>
      <c r="O547" s="2"/>
      <c r="P547" s="2"/>
      <c r="Q547" s="4"/>
      <c r="R547" s="4"/>
      <c r="S547" s="4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1391"/>
      <c r="M548" s="1203"/>
      <c r="N548" s="1203"/>
      <c r="O548" s="2"/>
      <c r="P548" s="2"/>
      <c r="Q548" s="4"/>
      <c r="R548" s="4"/>
      <c r="S548" s="4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1391"/>
      <c r="M549" s="1203"/>
      <c r="N549" s="1203"/>
      <c r="O549" s="2"/>
      <c r="P549" s="2"/>
      <c r="Q549" s="4"/>
      <c r="R549" s="4"/>
      <c r="S549" s="4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1391"/>
      <c r="M550" s="1203"/>
      <c r="N550" s="1203"/>
      <c r="O550" s="2"/>
      <c r="P550" s="2"/>
      <c r="Q550" s="4"/>
      <c r="R550" s="4"/>
      <c r="S550" s="4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1391"/>
      <c r="M551" s="1203"/>
      <c r="N551" s="1203"/>
      <c r="O551" s="2"/>
      <c r="P551" s="2"/>
      <c r="Q551" s="4"/>
      <c r="R551" s="4"/>
      <c r="S551" s="4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1391"/>
      <c r="M552" s="1203"/>
      <c r="N552" s="1203"/>
      <c r="O552" s="2"/>
      <c r="P552" s="2"/>
      <c r="Q552" s="4"/>
      <c r="R552" s="4"/>
      <c r="S552" s="4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1391"/>
      <c r="M553" s="1203"/>
      <c r="N553" s="1203"/>
      <c r="O553" s="2"/>
      <c r="P553" s="2"/>
      <c r="Q553" s="4"/>
      <c r="R553" s="4"/>
      <c r="S553" s="4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1391"/>
      <c r="M554" s="1203"/>
      <c r="N554" s="1203"/>
      <c r="O554" s="2"/>
      <c r="P554" s="2"/>
      <c r="Q554" s="4"/>
      <c r="R554" s="4"/>
      <c r="S554" s="4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1391"/>
      <c r="M555" s="1203"/>
      <c r="N555" s="1203"/>
      <c r="O555" s="2"/>
      <c r="P555" s="2"/>
      <c r="Q555" s="4"/>
      <c r="R555" s="4"/>
      <c r="S555" s="4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1391"/>
      <c r="M556" s="1203"/>
      <c r="N556" s="1203"/>
      <c r="O556" s="2"/>
      <c r="P556" s="2"/>
      <c r="Q556" s="4"/>
      <c r="R556" s="4"/>
      <c r="S556" s="4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1391"/>
      <c r="M557" s="1203"/>
      <c r="N557" s="1203"/>
      <c r="O557" s="2"/>
      <c r="P557" s="2"/>
      <c r="Q557" s="4"/>
      <c r="R557" s="4"/>
      <c r="S557" s="4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1391"/>
      <c r="M558" s="1203"/>
      <c r="N558" s="1203"/>
      <c r="O558" s="2"/>
      <c r="P558" s="2"/>
      <c r="Q558" s="4"/>
      <c r="R558" s="4"/>
      <c r="S558" s="4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1391"/>
      <c r="M559" s="1203"/>
      <c r="N559" s="1203"/>
      <c r="O559" s="2"/>
      <c r="P559" s="2"/>
      <c r="Q559" s="4"/>
      <c r="R559" s="4"/>
      <c r="S559" s="4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1391"/>
      <c r="M560" s="1203"/>
      <c r="N560" s="1203"/>
      <c r="O560" s="2"/>
      <c r="P560" s="2"/>
      <c r="Q560" s="4"/>
      <c r="R560" s="4"/>
      <c r="S560" s="4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1391"/>
      <c r="M561" s="1203"/>
      <c r="N561" s="1203"/>
      <c r="O561" s="2"/>
      <c r="P561" s="2"/>
      <c r="Q561" s="4"/>
      <c r="R561" s="4"/>
      <c r="S561" s="4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1391"/>
      <c r="M562" s="1203"/>
      <c r="N562" s="1203"/>
      <c r="O562" s="2"/>
      <c r="P562" s="2"/>
      <c r="Q562" s="4"/>
      <c r="R562" s="4"/>
      <c r="S562" s="4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1391"/>
      <c r="M563" s="1203"/>
      <c r="N563" s="1203"/>
      <c r="O563" s="2"/>
      <c r="P563" s="2"/>
      <c r="Q563" s="4"/>
      <c r="R563" s="4"/>
      <c r="S563" s="4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1391"/>
      <c r="M564" s="1203"/>
      <c r="N564" s="1203"/>
      <c r="O564" s="2"/>
      <c r="P564" s="2"/>
      <c r="Q564" s="4"/>
      <c r="R564" s="4"/>
      <c r="S564" s="4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1391"/>
      <c r="M565" s="1203"/>
      <c r="N565" s="1203"/>
      <c r="O565" s="2"/>
      <c r="P565" s="2"/>
      <c r="Q565" s="4"/>
      <c r="R565" s="4"/>
      <c r="S565" s="4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1391"/>
      <c r="M566" s="1203"/>
      <c r="N566" s="1203"/>
      <c r="O566" s="2"/>
      <c r="P566" s="2"/>
      <c r="Q566" s="4"/>
      <c r="R566" s="4"/>
      <c r="S566" s="4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1391"/>
      <c r="M567" s="1203"/>
      <c r="N567" s="1203"/>
      <c r="O567" s="2"/>
      <c r="P567" s="2"/>
      <c r="Q567" s="4"/>
      <c r="R567" s="4"/>
      <c r="S567" s="4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1391"/>
      <c r="M568" s="1203"/>
      <c r="N568" s="1203"/>
      <c r="O568" s="2"/>
      <c r="P568" s="2"/>
      <c r="Q568" s="4"/>
      <c r="R568" s="4"/>
      <c r="S568" s="4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1391"/>
      <c r="M569" s="1203"/>
      <c r="N569" s="1203"/>
      <c r="O569" s="2"/>
      <c r="P569" s="2"/>
      <c r="Q569" s="4"/>
      <c r="R569" s="4"/>
      <c r="S569" s="4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1391"/>
      <c r="M570" s="1203"/>
      <c r="N570" s="1203"/>
      <c r="O570" s="2"/>
      <c r="P570" s="2"/>
      <c r="Q570" s="4"/>
      <c r="R570" s="4"/>
      <c r="S570" s="4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1391"/>
      <c r="M571" s="1203"/>
      <c r="N571" s="1203"/>
      <c r="O571" s="2"/>
      <c r="P571" s="2"/>
      <c r="Q571" s="4"/>
      <c r="R571" s="4"/>
      <c r="S571" s="4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1391"/>
      <c r="M572" s="1203"/>
      <c r="N572" s="1203"/>
      <c r="O572" s="2"/>
      <c r="P572" s="2"/>
      <c r="Q572" s="4"/>
      <c r="R572" s="4"/>
      <c r="S572" s="4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1391"/>
      <c r="M573" s="1203"/>
      <c r="N573" s="1203"/>
      <c r="O573" s="2"/>
      <c r="P573" s="2"/>
      <c r="Q573" s="4"/>
      <c r="R573" s="4"/>
      <c r="S573" s="4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1391"/>
      <c r="M574" s="1203"/>
      <c r="N574" s="1203"/>
      <c r="O574" s="2"/>
      <c r="P574" s="2"/>
      <c r="Q574" s="4"/>
      <c r="R574" s="4"/>
      <c r="S574" s="4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1391"/>
      <c r="M575" s="1203"/>
      <c r="N575" s="1203"/>
      <c r="O575" s="2"/>
      <c r="P575" s="2"/>
      <c r="Q575" s="4"/>
      <c r="R575" s="4"/>
      <c r="S575" s="4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1391"/>
      <c r="M576" s="1203"/>
      <c r="N576" s="1203"/>
      <c r="O576" s="2"/>
      <c r="P576" s="2"/>
      <c r="Q576" s="4"/>
      <c r="R576" s="4"/>
      <c r="S576" s="4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1391"/>
      <c r="M577" s="1203"/>
      <c r="N577" s="1203"/>
      <c r="O577" s="2"/>
      <c r="P577" s="2"/>
      <c r="Q577" s="4"/>
      <c r="R577" s="4"/>
      <c r="S577" s="4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1391"/>
      <c r="M578" s="1203"/>
      <c r="N578" s="1203"/>
      <c r="O578" s="2"/>
      <c r="P578" s="2"/>
      <c r="Q578" s="4"/>
      <c r="R578" s="4"/>
      <c r="S578" s="4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1391"/>
      <c r="M579" s="1203"/>
      <c r="N579" s="1203"/>
      <c r="O579" s="2"/>
      <c r="P579" s="2"/>
      <c r="Q579" s="4"/>
      <c r="R579" s="4"/>
      <c r="S579" s="4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1391"/>
      <c r="M580" s="1203"/>
      <c r="N580" s="1203"/>
      <c r="O580" s="2"/>
      <c r="P580" s="2"/>
      <c r="Q580" s="4"/>
      <c r="R580" s="4"/>
      <c r="S580" s="4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1391"/>
      <c r="M581" s="1203"/>
      <c r="N581" s="1203"/>
      <c r="O581" s="2"/>
      <c r="P581" s="2"/>
      <c r="Q581" s="4"/>
      <c r="R581" s="4"/>
      <c r="S581" s="4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1391"/>
      <c r="M582" s="1203"/>
      <c r="N582" s="1203"/>
      <c r="O582" s="2"/>
      <c r="P582" s="2"/>
      <c r="Q582" s="4"/>
      <c r="R582" s="4"/>
      <c r="S582" s="4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1391"/>
      <c r="M583" s="1203"/>
      <c r="N583" s="1203"/>
      <c r="O583" s="2"/>
      <c r="P583" s="2"/>
      <c r="Q583" s="4"/>
      <c r="R583" s="4"/>
      <c r="S583" s="4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1391"/>
      <c r="M584" s="1203"/>
      <c r="N584" s="1203"/>
      <c r="O584" s="2"/>
      <c r="P584" s="2"/>
      <c r="Q584" s="4"/>
      <c r="R584" s="4"/>
      <c r="S584" s="4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1391"/>
      <c r="M585" s="1203"/>
      <c r="N585" s="1203"/>
      <c r="O585" s="2"/>
      <c r="P585" s="2"/>
      <c r="Q585" s="4"/>
      <c r="R585" s="4"/>
      <c r="S585" s="4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1391"/>
      <c r="M586" s="1203"/>
      <c r="N586" s="1203"/>
      <c r="O586" s="2"/>
      <c r="P586" s="2"/>
      <c r="Q586" s="4"/>
      <c r="R586" s="4"/>
      <c r="S586" s="4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1391"/>
      <c r="M587" s="1203"/>
      <c r="N587" s="1203"/>
      <c r="O587" s="2"/>
      <c r="P587" s="2"/>
      <c r="Q587" s="4"/>
      <c r="R587" s="4"/>
      <c r="S587" s="4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1391"/>
      <c r="M588" s="1203"/>
      <c r="N588" s="1203"/>
      <c r="O588" s="2"/>
      <c r="P588" s="2"/>
      <c r="Q588" s="4"/>
      <c r="R588" s="4"/>
      <c r="S588" s="4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1391"/>
      <c r="M589" s="1203"/>
      <c r="N589" s="1203"/>
      <c r="O589" s="2"/>
      <c r="P589" s="2"/>
      <c r="Q589" s="4"/>
      <c r="R589" s="4"/>
      <c r="S589" s="4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1391"/>
      <c r="M590" s="1203"/>
      <c r="N590" s="1203"/>
      <c r="O590" s="2"/>
      <c r="P590" s="2"/>
      <c r="Q590" s="4"/>
      <c r="R590" s="4"/>
      <c r="S590" s="4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1391"/>
      <c r="M591" s="1203"/>
      <c r="N591" s="1203"/>
      <c r="O591" s="2"/>
      <c r="P591" s="2"/>
      <c r="Q591" s="4"/>
      <c r="R591" s="4"/>
      <c r="S591" s="4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1391"/>
      <c r="M592" s="1203"/>
      <c r="N592" s="1203"/>
      <c r="O592" s="2"/>
      <c r="P592" s="2"/>
      <c r="Q592" s="4"/>
      <c r="R592" s="4"/>
      <c r="S592" s="4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1391"/>
      <c r="M593" s="1203"/>
      <c r="N593" s="1203"/>
      <c r="O593" s="2"/>
      <c r="P593" s="2"/>
      <c r="Q593" s="4"/>
      <c r="R593" s="4"/>
      <c r="S593" s="4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1391"/>
      <c r="M594" s="1203"/>
      <c r="N594" s="1203"/>
      <c r="O594" s="2"/>
      <c r="P594" s="2"/>
      <c r="Q594" s="4"/>
      <c r="R594" s="4"/>
      <c r="S594" s="4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1391"/>
      <c r="M595" s="1203"/>
      <c r="N595" s="1203"/>
      <c r="O595" s="2"/>
      <c r="P595" s="2"/>
      <c r="Q595" s="4"/>
      <c r="R595" s="4"/>
      <c r="S595" s="4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1391"/>
      <c r="M596" s="1203"/>
      <c r="N596" s="1203"/>
      <c r="O596" s="2"/>
      <c r="P596" s="2"/>
      <c r="Q596" s="4"/>
      <c r="R596" s="4"/>
      <c r="S596" s="4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1391"/>
      <c r="M597" s="1203"/>
      <c r="N597" s="1203"/>
      <c r="O597" s="2"/>
      <c r="P597" s="2"/>
      <c r="Q597" s="4"/>
      <c r="R597" s="4"/>
      <c r="S597" s="4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1391"/>
      <c r="M598" s="1203"/>
      <c r="N598" s="1203"/>
      <c r="O598" s="2"/>
      <c r="P598" s="2"/>
      <c r="Q598" s="4"/>
      <c r="R598" s="4"/>
      <c r="S598" s="4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1391"/>
      <c r="M599" s="1203"/>
      <c r="N599" s="1203"/>
      <c r="O599" s="2"/>
      <c r="P599" s="2"/>
      <c r="Q599" s="4"/>
      <c r="R599" s="4"/>
      <c r="S599" s="4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1391"/>
      <c r="M600" s="1203"/>
      <c r="N600" s="1203"/>
      <c r="O600" s="2"/>
      <c r="P600" s="2"/>
      <c r="Q600" s="4"/>
      <c r="R600" s="4"/>
      <c r="S600" s="4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1391"/>
      <c r="M601" s="1203"/>
      <c r="N601" s="1203"/>
      <c r="O601" s="2"/>
      <c r="P601" s="2"/>
      <c r="Q601" s="4"/>
      <c r="R601" s="4"/>
      <c r="S601" s="4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1391"/>
      <c r="M602" s="1203"/>
      <c r="N602" s="1203"/>
      <c r="O602" s="2"/>
      <c r="P602" s="2"/>
      <c r="Q602" s="4"/>
      <c r="R602" s="4"/>
      <c r="S602" s="4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1391"/>
      <c r="M603" s="1203"/>
      <c r="N603" s="1203"/>
      <c r="O603" s="2"/>
      <c r="P603" s="2"/>
      <c r="Q603" s="4"/>
      <c r="R603" s="4"/>
      <c r="S603" s="4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1391"/>
      <c r="M604" s="1203"/>
      <c r="N604" s="1203"/>
      <c r="O604" s="2"/>
      <c r="P604" s="2"/>
      <c r="Q604" s="4"/>
      <c r="R604" s="4"/>
      <c r="S604" s="4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1391"/>
      <c r="M605" s="1203"/>
      <c r="N605" s="1203"/>
      <c r="O605" s="2"/>
      <c r="P605" s="2"/>
      <c r="Q605" s="4"/>
      <c r="R605" s="4"/>
      <c r="S605" s="4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1391"/>
      <c r="M606" s="1203"/>
      <c r="N606" s="1203"/>
      <c r="O606" s="2"/>
      <c r="P606" s="2"/>
      <c r="Q606" s="4"/>
      <c r="R606" s="4"/>
      <c r="S606" s="4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1391"/>
      <c r="M607" s="1203"/>
      <c r="N607" s="1203"/>
      <c r="O607" s="2"/>
      <c r="P607" s="2"/>
      <c r="Q607" s="4"/>
      <c r="R607" s="4"/>
      <c r="S607" s="4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1391"/>
      <c r="M608" s="1203"/>
      <c r="N608" s="1203"/>
      <c r="O608" s="2"/>
      <c r="P608" s="2"/>
      <c r="Q608" s="4"/>
      <c r="R608" s="4"/>
      <c r="S608" s="4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1391"/>
      <c r="M609" s="1203"/>
      <c r="N609" s="1203"/>
      <c r="O609" s="2"/>
      <c r="P609" s="2"/>
      <c r="Q609" s="4"/>
      <c r="R609" s="4"/>
      <c r="S609" s="4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1391"/>
      <c r="M610" s="1203"/>
      <c r="N610" s="1203"/>
      <c r="O610" s="2"/>
      <c r="P610" s="2"/>
      <c r="Q610" s="4"/>
      <c r="R610" s="4"/>
      <c r="S610" s="4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1391"/>
      <c r="M611" s="1203"/>
      <c r="N611" s="1203"/>
      <c r="O611" s="2"/>
      <c r="P611" s="2"/>
      <c r="Q611" s="4"/>
      <c r="R611" s="4"/>
      <c r="S611" s="4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1391"/>
      <c r="M612" s="1203"/>
      <c r="N612" s="1203"/>
      <c r="O612" s="2"/>
      <c r="P612" s="2"/>
      <c r="Q612" s="4"/>
      <c r="R612" s="4"/>
      <c r="S612" s="4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1391"/>
      <c r="M613" s="1203"/>
      <c r="N613" s="1203"/>
      <c r="O613" s="2"/>
      <c r="P613" s="2"/>
      <c r="Q613" s="4"/>
      <c r="R613" s="4"/>
      <c r="S613" s="4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1391"/>
      <c r="M614" s="1203"/>
      <c r="N614" s="1203"/>
      <c r="O614" s="2"/>
      <c r="P614" s="2"/>
      <c r="Q614" s="4"/>
      <c r="R614" s="4"/>
      <c r="S614" s="4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1391"/>
      <c r="M615" s="1203"/>
      <c r="N615" s="1203"/>
      <c r="O615" s="2"/>
      <c r="P615" s="2"/>
      <c r="Q615" s="4"/>
      <c r="R615" s="4"/>
      <c r="S615" s="4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1391"/>
      <c r="M616" s="1203"/>
      <c r="N616" s="1203"/>
      <c r="O616" s="2"/>
      <c r="P616" s="2"/>
      <c r="Q616" s="4"/>
      <c r="R616" s="4"/>
      <c r="S616" s="4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1391"/>
      <c r="M617" s="1203"/>
      <c r="N617" s="1203"/>
      <c r="O617" s="2"/>
      <c r="P617" s="2"/>
      <c r="Q617" s="4"/>
      <c r="R617" s="4"/>
      <c r="S617" s="4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1391"/>
      <c r="M618" s="1203"/>
      <c r="N618" s="1203"/>
      <c r="O618" s="2"/>
      <c r="P618" s="2"/>
      <c r="Q618" s="4"/>
      <c r="R618" s="4"/>
      <c r="S618" s="4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1391"/>
      <c r="M619" s="1203"/>
      <c r="N619" s="1203"/>
      <c r="O619" s="2"/>
      <c r="P619" s="2"/>
      <c r="Q619" s="4"/>
      <c r="R619" s="4"/>
      <c r="S619" s="4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1391"/>
      <c r="M620" s="1203"/>
      <c r="N620" s="1203"/>
      <c r="O620" s="2"/>
      <c r="P620" s="2"/>
      <c r="Q620" s="4"/>
      <c r="R620" s="4"/>
      <c r="S620" s="4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1391"/>
      <c r="M621" s="1203"/>
      <c r="N621" s="1203"/>
      <c r="O621" s="2"/>
      <c r="P621" s="2"/>
      <c r="Q621" s="4"/>
      <c r="R621" s="4"/>
      <c r="S621" s="4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1391"/>
      <c r="M622" s="1203"/>
      <c r="N622" s="1203"/>
      <c r="O622" s="2"/>
      <c r="P622" s="2"/>
      <c r="Q622" s="4"/>
      <c r="R622" s="4"/>
      <c r="S622" s="4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1391"/>
      <c r="M623" s="1203"/>
      <c r="N623" s="1203"/>
      <c r="O623" s="2"/>
      <c r="P623" s="2"/>
      <c r="Q623" s="4"/>
      <c r="R623" s="4"/>
      <c r="S623" s="4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1391"/>
      <c r="M624" s="1203"/>
      <c r="N624" s="1203"/>
      <c r="O624" s="2"/>
      <c r="P624" s="2"/>
      <c r="Q624" s="4"/>
      <c r="R624" s="4"/>
      <c r="S624" s="4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1391"/>
      <c r="M625" s="1203"/>
      <c r="N625" s="1203"/>
      <c r="O625" s="2"/>
      <c r="P625" s="2"/>
      <c r="Q625" s="4"/>
      <c r="R625" s="4"/>
      <c r="S625" s="4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1391"/>
      <c r="M626" s="1203"/>
      <c r="N626" s="1203"/>
      <c r="O626" s="2"/>
      <c r="P626" s="2"/>
      <c r="Q626" s="4"/>
      <c r="R626" s="4"/>
      <c r="S626" s="4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1391"/>
      <c r="M627" s="1203"/>
      <c r="N627" s="1203"/>
      <c r="O627" s="2"/>
      <c r="P627" s="2"/>
      <c r="Q627" s="4"/>
      <c r="R627" s="4"/>
      <c r="S627" s="4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1391"/>
      <c r="M628" s="1203"/>
      <c r="N628" s="1203"/>
      <c r="O628" s="2"/>
      <c r="P628" s="2"/>
      <c r="Q628" s="4"/>
      <c r="R628" s="4"/>
      <c r="S628" s="4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1391"/>
      <c r="M629" s="1203"/>
      <c r="N629" s="1203"/>
      <c r="O629" s="2"/>
      <c r="P629" s="2"/>
      <c r="Q629" s="4"/>
      <c r="R629" s="4"/>
      <c r="S629" s="4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1391"/>
      <c r="M630" s="1203"/>
      <c r="N630" s="1203"/>
      <c r="O630" s="2"/>
      <c r="P630" s="2"/>
      <c r="Q630" s="4"/>
      <c r="R630" s="4"/>
      <c r="S630" s="4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1391"/>
      <c r="M631" s="1203"/>
      <c r="N631" s="1203"/>
      <c r="O631" s="2"/>
      <c r="P631" s="2"/>
      <c r="Q631" s="4"/>
      <c r="R631" s="4"/>
      <c r="S631" s="4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1391"/>
      <c r="M632" s="1203"/>
      <c r="N632" s="1203"/>
      <c r="O632" s="2"/>
      <c r="P632" s="2"/>
      <c r="Q632" s="4"/>
      <c r="R632" s="4"/>
      <c r="S632" s="4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1391"/>
      <c r="M633" s="1203"/>
      <c r="N633" s="1203"/>
      <c r="O633" s="2"/>
      <c r="P633" s="2"/>
      <c r="Q633" s="4"/>
      <c r="R633" s="4"/>
      <c r="S633" s="4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1391"/>
      <c r="M634" s="1203"/>
      <c r="N634" s="1203"/>
      <c r="O634" s="2"/>
      <c r="P634" s="2"/>
      <c r="Q634" s="4"/>
      <c r="R634" s="4"/>
      <c r="S634" s="4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1391"/>
      <c r="M635" s="1203"/>
      <c r="N635" s="1203"/>
      <c r="O635" s="2"/>
      <c r="P635" s="2"/>
      <c r="Q635" s="4"/>
      <c r="R635" s="4"/>
      <c r="S635" s="4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1391"/>
      <c r="M636" s="1203"/>
      <c r="N636" s="1203"/>
      <c r="O636" s="2"/>
      <c r="P636" s="2"/>
      <c r="Q636" s="4"/>
      <c r="R636" s="4"/>
      <c r="S636" s="4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1391"/>
      <c r="M637" s="1203"/>
      <c r="N637" s="1203"/>
      <c r="O637" s="2"/>
      <c r="P637" s="2"/>
      <c r="Q637" s="4"/>
      <c r="R637" s="4"/>
      <c r="S637" s="4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1391"/>
      <c r="M638" s="1203"/>
      <c r="N638" s="1203"/>
      <c r="O638" s="2"/>
      <c r="P638" s="2"/>
      <c r="Q638" s="4"/>
      <c r="R638" s="4"/>
      <c r="S638" s="4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1391"/>
      <c r="M639" s="1203"/>
      <c r="N639" s="1203"/>
      <c r="O639" s="2"/>
      <c r="P639" s="2"/>
      <c r="Q639" s="4"/>
      <c r="R639" s="4"/>
      <c r="S639" s="4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1391"/>
      <c r="M640" s="1203"/>
      <c r="N640" s="1203"/>
      <c r="O640" s="2"/>
      <c r="P640" s="2"/>
      <c r="Q640" s="4"/>
      <c r="R640" s="4"/>
      <c r="S640" s="4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1391"/>
      <c r="M641" s="1203"/>
      <c r="N641" s="1203"/>
      <c r="O641" s="2"/>
      <c r="P641" s="2"/>
      <c r="Q641" s="4"/>
      <c r="R641" s="4"/>
      <c r="S641" s="4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1391"/>
      <c r="M642" s="1203"/>
      <c r="N642" s="1203"/>
      <c r="O642" s="2"/>
      <c r="P642" s="2"/>
      <c r="Q642" s="4"/>
      <c r="R642" s="4"/>
      <c r="S642" s="4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1391"/>
      <c r="M643" s="1203"/>
      <c r="N643" s="1203"/>
      <c r="O643" s="2"/>
      <c r="P643" s="2"/>
      <c r="Q643" s="4"/>
      <c r="R643" s="4"/>
      <c r="S643" s="4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1391"/>
      <c r="M644" s="1203"/>
      <c r="N644" s="1203"/>
      <c r="O644" s="2"/>
      <c r="P644" s="2"/>
      <c r="Q644" s="4"/>
      <c r="R644" s="4"/>
      <c r="S644" s="4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1391"/>
      <c r="M645" s="1203"/>
      <c r="N645" s="1203"/>
      <c r="O645" s="2"/>
      <c r="P645" s="2"/>
      <c r="Q645" s="4"/>
      <c r="R645" s="4"/>
      <c r="S645" s="4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1391"/>
      <c r="M646" s="1203"/>
      <c r="N646" s="1203"/>
      <c r="O646" s="2"/>
      <c r="P646" s="2"/>
      <c r="Q646" s="4"/>
      <c r="R646" s="4"/>
      <c r="S646" s="4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1391"/>
      <c r="M647" s="1203"/>
      <c r="N647" s="1203"/>
      <c r="O647" s="2"/>
      <c r="P647" s="2"/>
      <c r="Q647" s="4"/>
      <c r="R647" s="4"/>
      <c r="S647" s="4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1391"/>
      <c r="M648" s="1203"/>
      <c r="N648" s="1203"/>
      <c r="O648" s="2"/>
      <c r="P648" s="2"/>
      <c r="Q648" s="4"/>
      <c r="R648" s="4"/>
      <c r="S648" s="4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1391"/>
      <c r="M649" s="1203"/>
      <c r="N649" s="1203"/>
      <c r="O649" s="2"/>
      <c r="P649" s="2"/>
      <c r="Q649" s="4"/>
      <c r="R649" s="4"/>
      <c r="S649" s="4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1391"/>
      <c r="M650" s="1203"/>
      <c r="N650" s="1203"/>
      <c r="O650" s="2"/>
      <c r="P650" s="2"/>
      <c r="Q650" s="4"/>
      <c r="R650" s="4"/>
      <c r="S650" s="4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1391"/>
      <c r="M651" s="1203"/>
      <c r="N651" s="1203"/>
      <c r="O651" s="2"/>
      <c r="P651" s="2"/>
      <c r="Q651" s="4"/>
      <c r="R651" s="4"/>
      <c r="S651" s="4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1391"/>
      <c r="M652" s="1203"/>
      <c r="N652" s="1203"/>
      <c r="O652" s="2"/>
      <c r="P652" s="2"/>
      <c r="Q652" s="4"/>
      <c r="R652" s="4"/>
      <c r="S652" s="4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1391"/>
      <c r="M653" s="1203"/>
      <c r="N653" s="1203"/>
      <c r="O653" s="2"/>
      <c r="P653" s="2"/>
      <c r="Q653" s="4"/>
      <c r="R653" s="4"/>
      <c r="S653" s="4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1391"/>
      <c r="M654" s="1203"/>
      <c r="N654" s="1203"/>
      <c r="O654" s="2"/>
      <c r="P654" s="2"/>
      <c r="Q654" s="4"/>
      <c r="R654" s="4"/>
      <c r="S654" s="4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1391"/>
      <c r="M655" s="1203"/>
      <c r="N655" s="1203"/>
      <c r="O655" s="2"/>
      <c r="P655" s="2"/>
      <c r="Q655" s="4"/>
      <c r="R655" s="4"/>
      <c r="S655" s="4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1391"/>
      <c r="M656" s="1203"/>
      <c r="N656" s="1203"/>
      <c r="O656" s="2"/>
      <c r="P656" s="2"/>
      <c r="Q656" s="4"/>
      <c r="R656" s="4"/>
      <c r="S656" s="4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1391"/>
      <c r="M657" s="1203"/>
      <c r="N657" s="1203"/>
      <c r="O657" s="2"/>
      <c r="P657" s="2"/>
      <c r="Q657" s="4"/>
      <c r="R657" s="4"/>
      <c r="S657" s="4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1391"/>
      <c r="M658" s="1203"/>
      <c r="N658" s="1203"/>
      <c r="O658" s="2"/>
      <c r="P658" s="2"/>
      <c r="Q658" s="4"/>
      <c r="R658" s="4"/>
      <c r="S658" s="4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1391"/>
      <c r="M659" s="1203"/>
      <c r="N659" s="1203"/>
      <c r="O659" s="2"/>
      <c r="P659" s="2"/>
      <c r="Q659" s="4"/>
      <c r="R659" s="4"/>
      <c r="S659" s="4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1391"/>
      <c r="M660" s="1203"/>
      <c r="N660" s="1203"/>
      <c r="O660" s="2"/>
      <c r="P660" s="2"/>
      <c r="Q660" s="4"/>
      <c r="R660" s="4"/>
      <c r="S660" s="4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1391"/>
      <c r="M661" s="1203"/>
      <c r="N661" s="1203"/>
      <c r="O661" s="2"/>
      <c r="P661" s="2"/>
      <c r="Q661" s="4"/>
      <c r="R661" s="4"/>
      <c r="S661" s="4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1391"/>
      <c r="M662" s="1203"/>
      <c r="N662" s="1203"/>
      <c r="O662" s="2"/>
      <c r="P662" s="2"/>
      <c r="Q662" s="4"/>
      <c r="R662" s="4"/>
      <c r="S662" s="4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1391"/>
      <c r="M663" s="1203"/>
      <c r="N663" s="1203"/>
      <c r="O663" s="2"/>
      <c r="P663" s="2"/>
      <c r="Q663" s="4"/>
      <c r="R663" s="4"/>
      <c r="S663" s="4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1391"/>
      <c r="M664" s="1203"/>
      <c r="N664" s="1203"/>
      <c r="O664" s="2"/>
      <c r="P664" s="2"/>
      <c r="Q664" s="4"/>
      <c r="R664" s="4"/>
      <c r="S664" s="4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1391"/>
      <c r="M665" s="1203"/>
      <c r="N665" s="1203"/>
      <c r="O665" s="2"/>
      <c r="P665" s="2"/>
      <c r="Q665" s="4"/>
      <c r="R665" s="4"/>
      <c r="S665" s="4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1391"/>
      <c r="M666" s="1203"/>
      <c r="N666" s="1203"/>
      <c r="O666" s="2"/>
      <c r="P666" s="2"/>
      <c r="Q666" s="4"/>
      <c r="R666" s="4"/>
      <c r="S666" s="4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1391"/>
      <c r="M667" s="1203"/>
      <c r="N667" s="1203"/>
      <c r="O667" s="2"/>
      <c r="P667" s="2"/>
      <c r="Q667" s="4"/>
      <c r="R667" s="4"/>
      <c r="S667" s="4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1391"/>
      <c r="M668" s="1203"/>
      <c r="N668" s="1203"/>
      <c r="O668" s="2"/>
      <c r="P668" s="2"/>
      <c r="Q668" s="4"/>
      <c r="R668" s="4"/>
      <c r="S668" s="4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1391"/>
      <c r="M669" s="1203"/>
      <c r="N669" s="1203"/>
      <c r="O669" s="2"/>
      <c r="P669" s="2"/>
      <c r="Q669" s="4"/>
      <c r="R669" s="4"/>
      <c r="S669" s="4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1391"/>
      <c r="M670" s="1203"/>
      <c r="N670" s="1203"/>
      <c r="O670" s="2"/>
      <c r="P670" s="2"/>
      <c r="Q670" s="4"/>
      <c r="R670" s="4"/>
      <c r="S670" s="4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1391"/>
      <c r="M671" s="1203"/>
      <c r="N671" s="1203"/>
      <c r="O671" s="2"/>
      <c r="P671" s="2"/>
      <c r="Q671" s="4"/>
      <c r="R671" s="4"/>
      <c r="S671" s="4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1391"/>
      <c r="M672" s="1203"/>
      <c r="N672" s="1203"/>
      <c r="O672" s="2"/>
      <c r="P672" s="2"/>
      <c r="Q672" s="4"/>
      <c r="R672" s="4"/>
      <c r="S672" s="4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1391"/>
      <c r="M673" s="1203"/>
      <c r="N673" s="1203"/>
      <c r="O673" s="2"/>
      <c r="P673" s="2"/>
      <c r="Q673" s="4"/>
      <c r="R673" s="4"/>
      <c r="S673" s="4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1391"/>
      <c r="M674" s="1203"/>
      <c r="N674" s="1203"/>
      <c r="O674" s="2"/>
      <c r="P674" s="2"/>
      <c r="Q674" s="4"/>
      <c r="R674" s="4"/>
      <c r="S674" s="4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1391"/>
      <c r="M675" s="1203"/>
      <c r="N675" s="1203"/>
      <c r="O675" s="2"/>
      <c r="P675" s="2"/>
      <c r="Q675" s="4"/>
      <c r="R675" s="4"/>
      <c r="S675" s="4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1391"/>
      <c r="M676" s="1203"/>
      <c r="N676" s="1203"/>
      <c r="O676" s="2"/>
      <c r="P676" s="2"/>
      <c r="Q676" s="4"/>
      <c r="R676" s="4"/>
      <c r="S676" s="4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1391"/>
      <c r="M677" s="1203"/>
      <c r="N677" s="1203"/>
      <c r="O677" s="2"/>
      <c r="P677" s="2"/>
      <c r="Q677" s="4"/>
      <c r="R677" s="4"/>
      <c r="S677" s="4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1391"/>
      <c r="M678" s="1203"/>
      <c r="N678" s="1203"/>
      <c r="O678" s="2"/>
      <c r="P678" s="2"/>
      <c r="Q678" s="4"/>
      <c r="R678" s="4"/>
      <c r="S678" s="4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1391"/>
      <c r="M679" s="1203"/>
      <c r="N679" s="1203"/>
      <c r="O679" s="2"/>
      <c r="P679" s="2"/>
      <c r="Q679" s="4"/>
      <c r="R679" s="4"/>
      <c r="S679" s="4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1391"/>
      <c r="M680" s="1203"/>
      <c r="N680" s="1203"/>
      <c r="O680" s="2"/>
      <c r="P680" s="2"/>
      <c r="Q680" s="4"/>
      <c r="R680" s="4"/>
      <c r="S680" s="4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1391"/>
      <c r="M681" s="1203"/>
      <c r="N681" s="1203"/>
      <c r="O681" s="2"/>
      <c r="P681" s="2"/>
      <c r="Q681" s="4"/>
      <c r="R681" s="4"/>
      <c r="S681" s="4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1391"/>
      <c r="M682" s="1203"/>
      <c r="N682" s="1203"/>
      <c r="O682" s="2"/>
      <c r="P682" s="2"/>
      <c r="Q682" s="4"/>
      <c r="R682" s="4"/>
      <c r="S682" s="4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1391"/>
      <c r="M683" s="1203"/>
      <c r="N683" s="1203"/>
      <c r="O683" s="2"/>
      <c r="P683" s="2"/>
      <c r="Q683" s="4"/>
      <c r="R683" s="4"/>
      <c r="S683" s="4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1391"/>
      <c r="M684" s="1203"/>
      <c r="N684" s="1203"/>
      <c r="O684" s="2"/>
      <c r="P684" s="2"/>
      <c r="Q684" s="4"/>
      <c r="R684" s="4"/>
      <c r="S684" s="4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1391"/>
      <c r="M685" s="1203"/>
      <c r="N685" s="1203"/>
      <c r="O685" s="2"/>
      <c r="P685" s="2"/>
      <c r="Q685" s="4"/>
      <c r="R685" s="4"/>
      <c r="S685" s="4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1391"/>
      <c r="M686" s="1203"/>
      <c r="N686" s="1203"/>
      <c r="O686" s="2"/>
      <c r="P686" s="2"/>
      <c r="Q686" s="4"/>
      <c r="R686" s="4"/>
      <c r="S686" s="4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1391"/>
      <c r="M687" s="1203"/>
      <c r="N687" s="1203"/>
      <c r="O687" s="2"/>
      <c r="P687" s="2"/>
      <c r="Q687" s="4"/>
      <c r="R687" s="4"/>
      <c r="S687" s="4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1391"/>
      <c r="M688" s="1203"/>
      <c r="N688" s="1203"/>
      <c r="O688" s="2"/>
      <c r="P688" s="2"/>
      <c r="Q688" s="4"/>
      <c r="R688" s="4"/>
      <c r="S688" s="4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1391"/>
      <c r="M689" s="1203"/>
      <c r="N689" s="1203"/>
      <c r="O689" s="2"/>
      <c r="P689" s="2"/>
      <c r="Q689" s="4"/>
      <c r="R689" s="4"/>
      <c r="S689" s="4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1391"/>
      <c r="M690" s="1203"/>
      <c r="N690" s="1203"/>
      <c r="O690" s="2"/>
      <c r="P690" s="2"/>
      <c r="Q690" s="4"/>
      <c r="R690" s="4"/>
      <c r="S690" s="4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1391"/>
      <c r="M691" s="1203"/>
      <c r="N691" s="1203"/>
      <c r="O691" s="2"/>
      <c r="P691" s="2"/>
      <c r="Q691" s="4"/>
      <c r="R691" s="4"/>
      <c r="S691" s="4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1391"/>
      <c r="M692" s="1203"/>
      <c r="N692" s="1203"/>
      <c r="O692" s="2"/>
      <c r="P692" s="2"/>
      <c r="Q692" s="4"/>
      <c r="R692" s="4"/>
      <c r="S692" s="4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1391"/>
      <c r="M693" s="1203"/>
      <c r="N693" s="1203"/>
      <c r="O693" s="2"/>
      <c r="P693" s="2"/>
      <c r="Q693" s="4"/>
      <c r="R693" s="4"/>
      <c r="S693" s="4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1391"/>
      <c r="M694" s="1203"/>
      <c r="N694" s="1203"/>
      <c r="O694" s="2"/>
      <c r="P694" s="2"/>
      <c r="Q694" s="4"/>
      <c r="R694" s="4"/>
      <c r="S694" s="4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1391"/>
      <c r="M695" s="1203"/>
      <c r="N695" s="1203"/>
      <c r="O695" s="2"/>
      <c r="P695" s="2"/>
      <c r="Q695" s="4"/>
      <c r="R695" s="4"/>
      <c r="S695" s="4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1391"/>
      <c r="M696" s="1203"/>
      <c r="N696" s="1203"/>
      <c r="O696" s="2"/>
      <c r="P696" s="2"/>
      <c r="Q696" s="4"/>
      <c r="R696" s="4"/>
      <c r="S696" s="4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1391"/>
      <c r="M697" s="1203"/>
      <c r="N697" s="1203"/>
      <c r="O697" s="2"/>
      <c r="P697" s="2"/>
      <c r="Q697" s="4"/>
      <c r="R697" s="4"/>
      <c r="S697" s="4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1391"/>
      <c r="M698" s="1203"/>
      <c r="N698" s="1203"/>
      <c r="O698" s="2"/>
      <c r="P698" s="2"/>
      <c r="Q698" s="4"/>
      <c r="R698" s="4"/>
      <c r="S698" s="4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1391"/>
      <c r="M699" s="1203"/>
      <c r="N699" s="1203"/>
      <c r="O699" s="2"/>
      <c r="P699" s="2"/>
      <c r="Q699" s="4"/>
      <c r="R699" s="4"/>
      <c r="S699" s="4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1391"/>
      <c r="M700" s="1203"/>
      <c r="N700" s="1203"/>
      <c r="O700" s="2"/>
      <c r="P700" s="2"/>
      <c r="Q700" s="4"/>
      <c r="R700" s="4"/>
      <c r="S700" s="4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1391"/>
      <c r="M701" s="1203"/>
      <c r="N701" s="1203"/>
      <c r="O701" s="2"/>
      <c r="P701" s="2"/>
      <c r="Q701" s="4"/>
      <c r="R701" s="4"/>
      <c r="S701" s="4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1391"/>
      <c r="M702" s="1203"/>
      <c r="N702" s="1203"/>
      <c r="O702" s="2"/>
      <c r="P702" s="2"/>
      <c r="Q702" s="4"/>
      <c r="R702" s="4"/>
      <c r="S702" s="4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1391"/>
      <c r="M703" s="1203"/>
      <c r="N703" s="1203"/>
      <c r="O703" s="2"/>
      <c r="P703" s="2"/>
      <c r="Q703" s="4"/>
      <c r="R703" s="4"/>
      <c r="S703" s="4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1391"/>
      <c r="M704" s="1203"/>
      <c r="N704" s="1203"/>
      <c r="O704" s="2"/>
      <c r="P704" s="2"/>
      <c r="Q704" s="4"/>
      <c r="R704" s="4"/>
      <c r="S704" s="4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1391"/>
      <c r="M705" s="1203"/>
      <c r="N705" s="1203"/>
      <c r="O705" s="2"/>
      <c r="P705" s="2"/>
      <c r="Q705" s="4"/>
      <c r="R705" s="4"/>
      <c r="S705" s="4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1391"/>
      <c r="M706" s="1203"/>
      <c r="N706" s="1203"/>
      <c r="O706" s="2"/>
      <c r="P706" s="2"/>
      <c r="Q706" s="4"/>
      <c r="R706" s="4"/>
      <c r="S706" s="4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1391"/>
      <c r="M707" s="1203"/>
      <c r="N707" s="1203"/>
      <c r="O707" s="2"/>
      <c r="P707" s="2"/>
      <c r="Q707" s="4"/>
      <c r="R707" s="4"/>
      <c r="S707" s="4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1391"/>
      <c r="M708" s="1203"/>
      <c r="N708" s="1203"/>
      <c r="O708" s="2"/>
      <c r="P708" s="2"/>
      <c r="Q708" s="4"/>
      <c r="R708" s="4"/>
      <c r="S708" s="4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1391"/>
      <c r="M709" s="1203"/>
      <c r="N709" s="1203"/>
      <c r="O709" s="2"/>
      <c r="P709" s="2"/>
      <c r="Q709" s="4"/>
      <c r="R709" s="4"/>
      <c r="S709" s="4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1391"/>
      <c r="M710" s="1203"/>
      <c r="N710" s="1203"/>
      <c r="O710" s="2"/>
      <c r="P710" s="2"/>
      <c r="Q710" s="4"/>
      <c r="R710" s="4"/>
      <c r="S710" s="4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1391"/>
      <c r="M711" s="1203"/>
      <c r="N711" s="1203"/>
      <c r="O711" s="2"/>
      <c r="P711" s="2"/>
      <c r="Q711" s="4"/>
      <c r="R711" s="4"/>
      <c r="S711" s="4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1391"/>
      <c r="M712" s="1203"/>
      <c r="N712" s="1203"/>
      <c r="O712" s="2"/>
      <c r="P712" s="2"/>
      <c r="Q712" s="4"/>
      <c r="R712" s="4"/>
      <c r="S712" s="4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1391"/>
      <c r="M713" s="1203"/>
      <c r="N713" s="1203"/>
      <c r="O713" s="2"/>
      <c r="P713" s="2"/>
      <c r="Q713" s="4"/>
      <c r="R713" s="4"/>
      <c r="S713" s="4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1391"/>
      <c r="M714" s="1203"/>
      <c r="N714" s="1203"/>
      <c r="O714" s="2"/>
      <c r="P714" s="2"/>
      <c r="Q714" s="4"/>
      <c r="R714" s="4"/>
      <c r="S714" s="4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1391"/>
      <c r="M715" s="1203"/>
      <c r="N715" s="1203"/>
      <c r="O715" s="2"/>
      <c r="P715" s="2"/>
      <c r="Q715" s="4"/>
      <c r="R715" s="4"/>
      <c r="S715" s="4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1391"/>
      <c r="M716" s="1203"/>
      <c r="N716" s="1203"/>
      <c r="O716" s="2"/>
      <c r="P716" s="2"/>
      <c r="Q716" s="4"/>
      <c r="R716" s="4"/>
      <c r="S716" s="4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1391"/>
      <c r="M717" s="1203"/>
      <c r="N717" s="1203"/>
      <c r="O717" s="2"/>
      <c r="P717" s="2"/>
      <c r="Q717" s="4"/>
      <c r="R717" s="4"/>
      <c r="S717" s="4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1391"/>
      <c r="M718" s="1203"/>
      <c r="N718" s="1203"/>
      <c r="O718" s="2"/>
      <c r="P718" s="2"/>
      <c r="Q718" s="4"/>
      <c r="R718" s="4"/>
      <c r="S718" s="4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1391"/>
      <c r="M719" s="1203"/>
      <c r="N719" s="1203"/>
      <c r="O719" s="2"/>
      <c r="P719" s="2"/>
      <c r="Q719" s="4"/>
      <c r="R719" s="4"/>
      <c r="S719" s="4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1391"/>
      <c r="M720" s="1203"/>
      <c r="N720" s="1203"/>
      <c r="O720" s="2"/>
      <c r="P720" s="2"/>
      <c r="Q720" s="4"/>
      <c r="R720" s="4"/>
      <c r="S720" s="4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1391"/>
      <c r="M721" s="1203"/>
      <c r="N721" s="1203"/>
      <c r="O721" s="2"/>
      <c r="P721" s="2"/>
      <c r="Q721" s="4"/>
      <c r="R721" s="4"/>
      <c r="S721" s="4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1391"/>
      <c r="M722" s="1203"/>
      <c r="N722" s="1203"/>
      <c r="O722" s="2"/>
      <c r="P722" s="2"/>
      <c r="Q722" s="4"/>
      <c r="R722" s="4"/>
      <c r="S722" s="4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1391"/>
      <c r="M723" s="1203"/>
      <c r="N723" s="1203"/>
      <c r="O723" s="2"/>
      <c r="P723" s="2"/>
      <c r="Q723" s="4"/>
      <c r="R723" s="4"/>
      <c r="S723" s="4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1391"/>
      <c r="M724" s="1203"/>
      <c r="N724" s="1203"/>
      <c r="O724" s="2"/>
      <c r="P724" s="2"/>
      <c r="Q724" s="4"/>
      <c r="R724" s="4"/>
      <c r="S724" s="4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1391"/>
      <c r="M725" s="1203"/>
      <c r="N725" s="1203"/>
      <c r="O725" s="2"/>
      <c r="P725" s="2"/>
      <c r="Q725" s="4"/>
      <c r="R725" s="4"/>
      <c r="S725" s="4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1391"/>
      <c r="M726" s="1203"/>
      <c r="N726" s="1203"/>
      <c r="O726" s="2"/>
      <c r="P726" s="2"/>
      <c r="Q726" s="4"/>
      <c r="R726" s="4"/>
      <c r="S726" s="4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1391"/>
      <c r="M727" s="1203"/>
      <c r="N727" s="1203"/>
      <c r="O727" s="2"/>
      <c r="P727" s="2"/>
      <c r="Q727" s="4"/>
      <c r="R727" s="4"/>
      <c r="S727" s="4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1391"/>
      <c r="M728" s="1203"/>
      <c r="N728" s="1203"/>
      <c r="O728" s="2"/>
      <c r="P728" s="2"/>
      <c r="Q728" s="4"/>
      <c r="R728" s="4"/>
      <c r="S728" s="4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1391"/>
      <c r="M729" s="1203"/>
      <c r="N729" s="1203"/>
      <c r="O729" s="2"/>
      <c r="P729" s="2"/>
      <c r="Q729" s="4"/>
      <c r="R729" s="4"/>
      <c r="S729" s="4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1391"/>
      <c r="M730" s="1203"/>
      <c r="N730" s="1203"/>
      <c r="O730" s="2"/>
      <c r="P730" s="2"/>
      <c r="Q730" s="4"/>
      <c r="R730" s="4"/>
      <c r="S730" s="4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1391"/>
      <c r="M731" s="1203"/>
      <c r="N731" s="1203"/>
      <c r="O731" s="2"/>
      <c r="P731" s="2"/>
      <c r="Q731" s="4"/>
      <c r="R731" s="4"/>
      <c r="S731" s="4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1391"/>
      <c r="M732" s="1203"/>
      <c r="N732" s="1203"/>
      <c r="O732" s="2"/>
      <c r="P732" s="2"/>
      <c r="Q732" s="4"/>
      <c r="R732" s="4"/>
      <c r="S732" s="4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1391"/>
      <c r="M733" s="1203"/>
      <c r="N733" s="1203"/>
      <c r="O733" s="2"/>
      <c r="P733" s="2"/>
      <c r="Q733" s="4"/>
      <c r="R733" s="4"/>
      <c r="S733" s="4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1391"/>
      <c r="M734" s="1203"/>
      <c r="N734" s="1203"/>
      <c r="O734" s="2"/>
      <c r="P734" s="2"/>
      <c r="Q734" s="4"/>
      <c r="R734" s="4"/>
      <c r="S734" s="4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1391"/>
      <c r="M735" s="1203"/>
      <c r="N735" s="1203"/>
      <c r="O735" s="2"/>
      <c r="P735" s="2"/>
      <c r="Q735" s="4"/>
      <c r="R735" s="4"/>
      <c r="S735" s="4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1391"/>
      <c r="M736" s="1203"/>
      <c r="N736" s="1203"/>
      <c r="O736" s="2"/>
      <c r="P736" s="2"/>
      <c r="Q736" s="4"/>
      <c r="R736" s="4"/>
      <c r="S736" s="4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1391"/>
      <c r="M737" s="1203"/>
      <c r="N737" s="1203"/>
      <c r="O737" s="2"/>
      <c r="P737" s="2"/>
      <c r="Q737" s="4"/>
      <c r="R737" s="4"/>
      <c r="S737" s="4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1391"/>
      <c r="M738" s="1203"/>
      <c r="N738" s="1203"/>
      <c r="O738" s="2"/>
      <c r="P738" s="2"/>
      <c r="Q738" s="4"/>
      <c r="R738" s="4"/>
      <c r="S738" s="4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1391"/>
      <c r="M739" s="1203"/>
      <c r="N739" s="1203"/>
      <c r="O739" s="2"/>
      <c r="P739" s="2"/>
      <c r="Q739" s="4"/>
      <c r="R739" s="4"/>
      <c r="S739" s="4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1391"/>
      <c r="M740" s="1203"/>
      <c r="N740" s="1203"/>
      <c r="O740" s="2"/>
      <c r="P740" s="2"/>
      <c r="Q740" s="4"/>
      <c r="R740" s="4"/>
      <c r="S740" s="4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1391"/>
      <c r="M741" s="1203"/>
      <c r="N741" s="1203"/>
      <c r="O741" s="2"/>
      <c r="P741" s="2"/>
      <c r="Q741" s="4"/>
      <c r="R741" s="4"/>
      <c r="S741" s="4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1391"/>
      <c r="M742" s="1203"/>
      <c r="N742" s="1203"/>
      <c r="O742" s="2"/>
      <c r="P742" s="2"/>
      <c r="Q742" s="4"/>
      <c r="R742" s="4"/>
      <c r="S742" s="4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1391"/>
      <c r="M743" s="1203"/>
      <c r="N743" s="1203"/>
      <c r="O743" s="2"/>
      <c r="P743" s="2"/>
      <c r="Q743" s="4"/>
      <c r="R743" s="4"/>
      <c r="S743" s="4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1391"/>
      <c r="M744" s="1203"/>
      <c r="N744" s="1203"/>
      <c r="O744" s="2"/>
      <c r="P744" s="2"/>
      <c r="Q744" s="4"/>
      <c r="R744" s="4"/>
      <c r="S744" s="4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1391"/>
      <c r="M745" s="1203"/>
      <c r="N745" s="1203"/>
      <c r="O745" s="2"/>
      <c r="P745" s="2"/>
      <c r="Q745" s="4"/>
      <c r="R745" s="4"/>
      <c r="S745" s="4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1391"/>
      <c r="M746" s="1203"/>
      <c r="N746" s="1203"/>
      <c r="O746" s="2"/>
      <c r="P746" s="2"/>
      <c r="Q746" s="4"/>
      <c r="R746" s="4"/>
      <c r="S746" s="4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1391"/>
      <c r="M747" s="1203"/>
      <c r="N747" s="1203"/>
      <c r="O747" s="2"/>
      <c r="P747" s="2"/>
      <c r="Q747" s="4"/>
      <c r="R747" s="4"/>
      <c r="S747" s="4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1391"/>
      <c r="M748" s="1203"/>
      <c r="N748" s="1203"/>
      <c r="O748" s="2"/>
      <c r="P748" s="2"/>
      <c r="Q748" s="4"/>
      <c r="R748" s="4"/>
      <c r="S748" s="4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1391"/>
      <c r="M749" s="1203"/>
      <c r="N749" s="1203"/>
      <c r="O749" s="2"/>
      <c r="P749" s="2"/>
      <c r="Q749" s="4"/>
      <c r="R749" s="4"/>
      <c r="S749" s="4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1391"/>
      <c r="M750" s="1203"/>
      <c r="N750" s="1203"/>
      <c r="O750" s="2"/>
      <c r="P750" s="2"/>
      <c r="Q750" s="4"/>
      <c r="R750" s="4"/>
      <c r="S750" s="4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1391"/>
      <c r="M751" s="1203"/>
      <c r="N751" s="1203"/>
      <c r="O751" s="2"/>
      <c r="P751" s="2"/>
      <c r="Q751" s="4"/>
      <c r="R751" s="4"/>
      <c r="S751" s="4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1391"/>
      <c r="M752" s="1203"/>
      <c r="N752" s="1203"/>
      <c r="O752" s="2"/>
      <c r="P752" s="2"/>
      <c r="Q752" s="4"/>
      <c r="R752" s="4"/>
      <c r="S752" s="4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1391"/>
      <c r="M753" s="1203"/>
      <c r="N753" s="1203"/>
      <c r="O753" s="2"/>
      <c r="P753" s="2"/>
      <c r="Q753" s="4"/>
      <c r="R753" s="4"/>
      <c r="S753" s="4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1391"/>
      <c r="M754" s="1203"/>
      <c r="N754" s="1203"/>
      <c r="O754" s="2"/>
      <c r="P754" s="2"/>
      <c r="Q754" s="4"/>
      <c r="R754" s="4"/>
      <c r="S754" s="4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1391"/>
      <c r="M755" s="1203"/>
      <c r="N755" s="1203"/>
      <c r="O755" s="2"/>
      <c r="P755" s="2"/>
      <c r="Q755" s="4"/>
      <c r="R755" s="4"/>
      <c r="S755" s="4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1391"/>
      <c r="M756" s="1203"/>
      <c r="N756" s="1203"/>
      <c r="O756" s="2"/>
      <c r="P756" s="2"/>
      <c r="Q756" s="4"/>
      <c r="R756" s="4"/>
      <c r="S756" s="4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1391"/>
      <c r="M757" s="1203"/>
      <c r="N757" s="1203"/>
      <c r="O757" s="2"/>
      <c r="P757" s="2"/>
      <c r="Q757" s="4"/>
      <c r="R757" s="4"/>
      <c r="S757" s="4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1391"/>
      <c r="M758" s="1203"/>
      <c r="N758" s="1203"/>
      <c r="O758" s="2"/>
      <c r="P758" s="2"/>
      <c r="Q758" s="4"/>
      <c r="R758" s="4"/>
      <c r="S758" s="4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1391"/>
      <c r="M759" s="1203"/>
      <c r="N759" s="1203"/>
      <c r="O759" s="2"/>
      <c r="P759" s="2"/>
      <c r="Q759" s="4"/>
      <c r="R759" s="4"/>
      <c r="S759" s="4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1391"/>
      <c r="M760" s="1203"/>
      <c r="N760" s="1203"/>
      <c r="O760" s="2"/>
      <c r="P760" s="2"/>
      <c r="Q760" s="4"/>
      <c r="R760" s="4"/>
      <c r="S760" s="4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1391"/>
      <c r="M761" s="1203"/>
      <c r="N761" s="1203"/>
      <c r="O761" s="2"/>
      <c r="P761" s="2"/>
      <c r="Q761" s="4"/>
      <c r="R761" s="4"/>
      <c r="S761" s="4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1391"/>
      <c r="M762" s="1203"/>
      <c r="N762" s="1203"/>
      <c r="O762" s="2"/>
      <c r="P762" s="2"/>
      <c r="Q762" s="4"/>
      <c r="R762" s="4"/>
      <c r="S762" s="4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1391"/>
      <c r="M763" s="1203"/>
      <c r="N763" s="1203"/>
      <c r="O763" s="2"/>
      <c r="P763" s="2"/>
      <c r="Q763" s="4"/>
      <c r="R763" s="4"/>
      <c r="S763" s="4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1391"/>
      <c r="M764" s="1203"/>
      <c r="N764" s="1203"/>
      <c r="O764" s="2"/>
      <c r="P764" s="2"/>
      <c r="Q764" s="4"/>
      <c r="R764" s="4"/>
      <c r="S764" s="4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1391"/>
      <c r="M765" s="1203"/>
      <c r="N765" s="1203"/>
      <c r="O765" s="2"/>
      <c r="P765" s="2"/>
      <c r="Q765" s="4"/>
      <c r="R765" s="4"/>
      <c r="S765" s="4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1391"/>
      <c r="M766" s="1203"/>
      <c r="N766" s="1203"/>
      <c r="O766" s="2"/>
      <c r="P766" s="2"/>
      <c r="Q766" s="4"/>
      <c r="R766" s="4"/>
      <c r="S766" s="4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1391"/>
      <c r="M767" s="1203"/>
      <c r="N767" s="1203"/>
      <c r="O767" s="2"/>
      <c r="P767" s="2"/>
      <c r="Q767" s="4"/>
      <c r="R767" s="4"/>
      <c r="S767" s="4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1391"/>
      <c r="M768" s="1203"/>
      <c r="N768" s="1203"/>
      <c r="O768" s="2"/>
      <c r="P768" s="2"/>
      <c r="Q768" s="4"/>
      <c r="R768" s="4"/>
      <c r="S768" s="4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1391"/>
      <c r="M769" s="1203"/>
      <c r="N769" s="1203"/>
      <c r="O769" s="2"/>
      <c r="P769" s="2"/>
      <c r="Q769" s="4"/>
      <c r="R769" s="4"/>
      <c r="S769" s="4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1391"/>
      <c r="M770" s="1203"/>
      <c r="N770" s="1203"/>
      <c r="O770" s="2"/>
      <c r="P770" s="2"/>
      <c r="Q770" s="4"/>
      <c r="R770" s="4"/>
      <c r="S770" s="4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1391"/>
      <c r="M771" s="1203"/>
      <c r="N771" s="1203"/>
      <c r="O771" s="2"/>
      <c r="P771" s="2"/>
      <c r="Q771" s="4"/>
      <c r="R771" s="4"/>
      <c r="S771" s="4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1391"/>
      <c r="M772" s="1203"/>
      <c r="N772" s="1203"/>
      <c r="O772" s="2"/>
      <c r="P772" s="2"/>
      <c r="Q772" s="4"/>
      <c r="R772" s="4"/>
      <c r="S772" s="4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1391"/>
      <c r="M773" s="1203"/>
      <c r="N773" s="1203"/>
      <c r="O773" s="2"/>
      <c r="P773" s="2"/>
      <c r="Q773" s="4"/>
      <c r="R773" s="4"/>
      <c r="S773" s="4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1391"/>
      <c r="M774" s="1203"/>
      <c r="N774" s="1203"/>
      <c r="O774" s="2"/>
      <c r="P774" s="2"/>
      <c r="Q774" s="4"/>
      <c r="R774" s="4"/>
      <c r="S774" s="4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1391"/>
      <c r="M775" s="1203"/>
      <c r="N775" s="1203"/>
      <c r="O775" s="2"/>
      <c r="P775" s="2"/>
      <c r="Q775" s="4"/>
      <c r="R775" s="4"/>
      <c r="S775" s="4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1391"/>
      <c r="M776" s="1203"/>
      <c r="N776" s="1203"/>
      <c r="O776" s="2"/>
      <c r="P776" s="2"/>
      <c r="Q776" s="4"/>
      <c r="R776" s="4"/>
      <c r="S776" s="4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1391"/>
      <c r="M777" s="1203"/>
      <c r="N777" s="1203"/>
      <c r="O777" s="2"/>
      <c r="P777" s="2"/>
      <c r="Q777" s="4"/>
      <c r="R777" s="4"/>
      <c r="S777" s="4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1391"/>
      <c r="M778" s="1203"/>
      <c r="N778" s="1203"/>
      <c r="O778" s="2"/>
      <c r="P778" s="2"/>
      <c r="Q778" s="4"/>
      <c r="R778" s="4"/>
      <c r="S778" s="4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1391"/>
      <c r="M779" s="1203"/>
      <c r="N779" s="1203"/>
      <c r="O779" s="2"/>
      <c r="P779" s="2"/>
      <c r="Q779" s="4"/>
      <c r="R779" s="4"/>
      <c r="S779" s="4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1391"/>
      <c r="M780" s="1203"/>
      <c r="N780" s="1203"/>
      <c r="O780" s="2"/>
      <c r="P780" s="2"/>
      <c r="Q780" s="4"/>
      <c r="R780" s="4"/>
      <c r="S780" s="4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1391"/>
      <c r="M781" s="1203"/>
      <c r="N781" s="1203"/>
      <c r="O781" s="2"/>
      <c r="P781" s="2"/>
      <c r="Q781" s="4"/>
      <c r="R781" s="4"/>
      <c r="S781" s="4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1391"/>
      <c r="M782" s="1203"/>
      <c r="N782" s="1203"/>
      <c r="O782" s="2"/>
      <c r="P782" s="2"/>
      <c r="Q782" s="4"/>
      <c r="R782" s="4"/>
      <c r="S782" s="4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1391"/>
      <c r="M783" s="1203"/>
      <c r="N783" s="1203"/>
      <c r="O783" s="2"/>
      <c r="P783" s="2"/>
      <c r="Q783" s="4"/>
      <c r="R783" s="4"/>
      <c r="S783" s="4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1391"/>
      <c r="M784" s="1203"/>
      <c r="N784" s="1203"/>
      <c r="O784" s="2"/>
      <c r="P784" s="2"/>
      <c r="Q784" s="4"/>
      <c r="R784" s="4"/>
      <c r="S784" s="4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1391"/>
      <c r="M785" s="1203"/>
      <c r="N785" s="1203"/>
      <c r="O785" s="2"/>
      <c r="P785" s="2"/>
      <c r="Q785" s="4"/>
      <c r="R785" s="4"/>
      <c r="S785" s="4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1391"/>
      <c r="M786" s="1203"/>
      <c r="N786" s="1203"/>
      <c r="O786" s="2"/>
      <c r="P786" s="2"/>
      <c r="Q786" s="4"/>
      <c r="R786" s="4"/>
      <c r="S786" s="4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1391"/>
      <c r="M787" s="1203"/>
      <c r="N787" s="1203"/>
      <c r="O787" s="2"/>
      <c r="P787" s="2"/>
      <c r="Q787" s="4"/>
      <c r="R787" s="4"/>
      <c r="S787" s="4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1391"/>
      <c r="M788" s="1203"/>
      <c r="N788" s="1203"/>
      <c r="O788" s="2"/>
      <c r="P788" s="2"/>
      <c r="Q788" s="4"/>
      <c r="R788" s="4"/>
      <c r="S788" s="4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1391"/>
      <c r="M789" s="1203"/>
      <c r="N789" s="1203"/>
      <c r="O789" s="2"/>
      <c r="P789" s="2"/>
      <c r="Q789" s="4"/>
      <c r="R789" s="4"/>
      <c r="S789" s="4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1391"/>
      <c r="M790" s="1203"/>
      <c r="N790" s="1203"/>
      <c r="O790" s="2"/>
      <c r="P790" s="2"/>
      <c r="Q790" s="4"/>
      <c r="R790" s="4"/>
      <c r="S790" s="4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1391"/>
      <c r="M791" s="1203"/>
      <c r="N791" s="1203"/>
      <c r="O791" s="2"/>
      <c r="P791" s="2"/>
      <c r="Q791" s="4"/>
      <c r="R791" s="4"/>
      <c r="S791" s="4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1391"/>
      <c r="M792" s="1203"/>
      <c r="N792" s="1203"/>
      <c r="O792" s="2"/>
      <c r="P792" s="2"/>
      <c r="Q792" s="4"/>
      <c r="R792" s="4"/>
      <c r="S792" s="4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1391"/>
      <c r="M793" s="1203"/>
      <c r="N793" s="1203"/>
      <c r="O793" s="2"/>
      <c r="P793" s="2"/>
      <c r="Q793" s="4"/>
      <c r="R793" s="4"/>
      <c r="S793" s="4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1391"/>
      <c r="M794" s="1203"/>
      <c r="N794" s="1203"/>
      <c r="O794" s="2"/>
      <c r="P794" s="2"/>
      <c r="Q794" s="4"/>
      <c r="R794" s="4"/>
      <c r="S794" s="4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1391"/>
      <c r="M795" s="1203"/>
      <c r="N795" s="1203"/>
      <c r="O795" s="2"/>
      <c r="P795" s="2"/>
      <c r="Q795" s="4"/>
      <c r="R795" s="4"/>
      <c r="S795" s="4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1391"/>
      <c r="M796" s="1203"/>
      <c r="N796" s="1203"/>
      <c r="O796" s="2"/>
      <c r="P796" s="2"/>
      <c r="Q796" s="4"/>
      <c r="R796" s="4"/>
      <c r="S796" s="4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1391"/>
      <c r="M797" s="1203"/>
      <c r="N797" s="1203"/>
      <c r="O797" s="2"/>
      <c r="P797" s="2"/>
      <c r="Q797" s="4"/>
      <c r="R797" s="4"/>
      <c r="S797" s="4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1391"/>
      <c r="M798" s="1203"/>
      <c r="N798" s="1203"/>
      <c r="O798" s="2"/>
      <c r="P798" s="2"/>
      <c r="Q798" s="4"/>
      <c r="R798" s="4"/>
      <c r="S798" s="4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1391"/>
      <c r="M799" s="1203"/>
      <c r="N799" s="1203"/>
      <c r="O799" s="2"/>
      <c r="P799" s="2"/>
      <c r="Q799" s="4"/>
      <c r="R799" s="4"/>
      <c r="S799" s="4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1391"/>
      <c r="M800" s="1203"/>
      <c r="N800" s="1203"/>
      <c r="O800" s="2"/>
      <c r="P800" s="2"/>
      <c r="Q800" s="4"/>
      <c r="R800" s="4"/>
      <c r="S800" s="4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1391"/>
      <c r="M801" s="1203"/>
      <c r="N801" s="1203"/>
      <c r="O801" s="2"/>
      <c r="P801" s="2"/>
      <c r="Q801" s="4"/>
      <c r="R801" s="4"/>
      <c r="S801" s="4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1391"/>
      <c r="M802" s="1203"/>
      <c r="N802" s="1203"/>
      <c r="O802" s="2"/>
      <c r="P802" s="2"/>
      <c r="Q802" s="4"/>
      <c r="R802" s="4"/>
      <c r="S802" s="4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1391"/>
      <c r="M803" s="1203"/>
      <c r="N803" s="1203"/>
      <c r="O803" s="2"/>
      <c r="P803" s="2"/>
      <c r="Q803" s="4"/>
      <c r="R803" s="4"/>
      <c r="S803" s="4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1391"/>
      <c r="M804" s="1203"/>
      <c r="N804" s="1203"/>
      <c r="O804" s="2"/>
      <c r="P804" s="2"/>
      <c r="Q804" s="4"/>
      <c r="R804" s="4"/>
      <c r="S804" s="4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1391"/>
      <c r="M805" s="1203"/>
      <c r="N805" s="1203"/>
      <c r="O805" s="2"/>
      <c r="P805" s="2"/>
      <c r="Q805" s="4"/>
      <c r="R805" s="4"/>
      <c r="S805" s="4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1391"/>
      <c r="M806" s="1203"/>
      <c r="N806" s="1203"/>
      <c r="O806" s="2"/>
      <c r="P806" s="2"/>
      <c r="Q806" s="4"/>
      <c r="R806" s="4"/>
      <c r="S806" s="4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1391"/>
      <c r="M807" s="1203"/>
      <c r="N807" s="1203"/>
      <c r="O807" s="2"/>
      <c r="P807" s="2"/>
      <c r="Q807" s="4"/>
      <c r="R807" s="4"/>
      <c r="S807" s="4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1391"/>
      <c r="M808" s="1203"/>
      <c r="N808" s="1203"/>
      <c r="O808" s="2"/>
      <c r="P808" s="2"/>
      <c r="Q808" s="4"/>
      <c r="R808" s="4"/>
      <c r="S808" s="4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1391"/>
      <c r="M809" s="1203"/>
      <c r="N809" s="1203"/>
      <c r="O809" s="2"/>
      <c r="P809" s="2"/>
      <c r="Q809" s="4"/>
      <c r="R809" s="4"/>
      <c r="S809" s="4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1391"/>
      <c r="M810" s="1203"/>
      <c r="N810" s="1203"/>
      <c r="O810" s="2"/>
      <c r="P810" s="2"/>
      <c r="Q810" s="4"/>
      <c r="R810" s="4"/>
      <c r="S810" s="4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1391"/>
      <c r="M811" s="1203"/>
      <c r="N811" s="1203"/>
      <c r="O811" s="2"/>
      <c r="P811" s="2"/>
      <c r="Q811" s="4"/>
      <c r="R811" s="4"/>
      <c r="S811" s="4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1391"/>
      <c r="M812" s="1203"/>
      <c r="N812" s="1203"/>
      <c r="O812" s="2"/>
      <c r="P812" s="2"/>
      <c r="Q812" s="4"/>
      <c r="R812" s="4"/>
      <c r="S812" s="4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1391"/>
      <c r="M813" s="1203"/>
      <c r="N813" s="1203"/>
      <c r="O813" s="2"/>
      <c r="P813" s="2"/>
      <c r="Q813" s="4"/>
      <c r="R813" s="4"/>
      <c r="S813" s="4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1391"/>
      <c r="M814" s="1203"/>
      <c r="N814" s="1203"/>
      <c r="O814" s="2"/>
      <c r="P814" s="2"/>
      <c r="Q814" s="4"/>
      <c r="R814" s="4"/>
      <c r="S814" s="4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1391"/>
      <c r="M815" s="1203"/>
      <c r="N815" s="1203"/>
      <c r="O815" s="2"/>
      <c r="P815" s="2"/>
      <c r="Q815" s="4"/>
      <c r="R815" s="4"/>
      <c r="S815" s="4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1391"/>
      <c r="M816" s="1203"/>
      <c r="N816" s="1203"/>
      <c r="O816" s="2"/>
      <c r="P816" s="2"/>
      <c r="Q816" s="4"/>
      <c r="R816" s="4"/>
      <c r="S816" s="4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1391"/>
      <c r="M817" s="1203"/>
      <c r="N817" s="1203"/>
      <c r="O817" s="2"/>
      <c r="P817" s="2"/>
      <c r="Q817" s="4"/>
      <c r="R817" s="4"/>
      <c r="S817" s="4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1391"/>
      <c r="M818" s="1203"/>
      <c r="N818" s="1203"/>
      <c r="O818" s="2"/>
      <c r="P818" s="2"/>
      <c r="Q818" s="4"/>
      <c r="R818" s="4"/>
      <c r="S818" s="4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1391"/>
      <c r="M819" s="1203"/>
      <c r="N819" s="1203"/>
      <c r="O819" s="2"/>
      <c r="P819" s="2"/>
      <c r="Q819" s="4"/>
      <c r="R819" s="4"/>
      <c r="S819" s="4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1391"/>
      <c r="M820" s="1203"/>
      <c r="N820" s="1203"/>
      <c r="O820" s="2"/>
      <c r="P820" s="2"/>
      <c r="Q820" s="4"/>
      <c r="R820" s="4"/>
      <c r="S820" s="4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1391"/>
      <c r="M821" s="1203"/>
      <c r="N821" s="1203"/>
      <c r="O821" s="2"/>
      <c r="P821" s="2"/>
      <c r="Q821" s="4"/>
      <c r="R821" s="4"/>
      <c r="S821" s="4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1391"/>
      <c r="M822" s="1203"/>
      <c r="N822" s="1203"/>
      <c r="O822" s="2"/>
      <c r="P822" s="2"/>
      <c r="Q822" s="4"/>
      <c r="R822" s="4"/>
      <c r="S822" s="4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1391"/>
      <c r="M823" s="1203"/>
      <c r="N823" s="1203"/>
      <c r="O823" s="2"/>
      <c r="P823" s="2"/>
      <c r="Q823" s="4"/>
      <c r="R823" s="4"/>
      <c r="S823" s="4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1391"/>
      <c r="M824" s="1203"/>
      <c r="N824" s="1203"/>
      <c r="O824" s="2"/>
      <c r="P824" s="2"/>
      <c r="Q824" s="4"/>
      <c r="R824" s="4"/>
      <c r="S824" s="4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1391"/>
      <c r="M825" s="1203"/>
      <c r="N825" s="1203"/>
      <c r="O825" s="2"/>
      <c r="P825" s="2"/>
      <c r="Q825" s="4"/>
      <c r="R825" s="4"/>
      <c r="S825" s="4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1391"/>
      <c r="M826" s="1203"/>
      <c r="N826" s="1203"/>
      <c r="O826" s="2"/>
      <c r="P826" s="2"/>
      <c r="Q826" s="4"/>
      <c r="R826" s="4"/>
      <c r="S826" s="4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1391"/>
      <c r="M827" s="1203"/>
      <c r="N827" s="1203"/>
      <c r="O827" s="2"/>
      <c r="P827" s="2"/>
      <c r="Q827" s="4"/>
      <c r="R827" s="4"/>
      <c r="S827" s="4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1391"/>
      <c r="M828" s="1203"/>
      <c r="N828" s="1203"/>
      <c r="O828" s="2"/>
      <c r="P828" s="2"/>
      <c r="Q828" s="4"/>
      <c r="R828" s="4"/>
      <c r="S828" s="4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1391"/>
      <c r="M829" s="1203"/>
      <c r="N829" s="1203"/>
      <c r="O829" s="2"/>
      <c r="P829" s="2"/>
      <c r="Q829" s="4"/>
      <c r="R829" s="4"/>
      <c r="S829" s="4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1391"/>
      <c r="M830" s="1203"/>
      <c r="N830" s="1203"/>
      <c r="O830" s="2"/>
      <c r="P830" s="2"/>
      <c r="Q830" s="4"/>
      <c r="R830" s="4"/>
      <c r="S830" s="4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1391"/>
      <c r="M831" s="1203"/>
      <c r="N831" s="1203"/>
      <c r="O831" s="2"/>
      <c r="P831" s="2"/>
      <c r="Q831" s="4"/>
      <c r="R831" s="4"/>
      <c r="S831" s="4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1391"/>
      <c r="M832" s="1203"/>
      <c r="N832" s="1203"/>
      <c r="O832" s="2"/>
      <c r="P832" s="2"/>
      <c r="Q832" s="4"/>
      <c r="R832" s="4"/>
      <c r="S832" s="4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1391"/>
      <c r="M833" s="1203"/>
      <c r="N833" s="1203"/>
      <c r="O833" s="2"/>
      <c r="P833" s="2"/>
      <c r="Q833" s="4"/>
      <c r="R833" s="4"/>
      <c r="S833" s="4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1391"/>
      <c r="M834" s="1203"/>
      <c r="N834" s="1203"/>
      <c r="O834" s="2"/>
      <c r="P834" s="2"/>
      <c r="Q834" s="4"/>
      <c r="R834" s="4"/>
      <c r="S834" s="4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1391"/>
      <c r="M835" s="1203"/>
      <c r="N835" s="1203"/>
      <c r="O835" s="2"/>
      <c r="P835" s="2"/>
      <c r="Q835" s="4"/>
      <c r="R835" s="4"/>
      <c r="S835" s="4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1391"/>
      <c r="M836" s="1203"/>
      <c r="N836" s="1203"/>
      <c r="O836" s="2"/>
      <c r="P836" s="2"/>
      <c r="Q836" s="4"/>
      <c r="R836" s="4"/>
      <c r="S836" s="4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1391"/>
      <c r="M837" s="1203"/>
      <c r="N837" s="1203"/>
      <c r="O837" s="2"/>
      <c r="P837" s="2"/>
      <c r="Q837" s="4"/>
      <c r="R837" s="4"/>
      <c r="S837" s="4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1391"/>
      <c r="M838" s="1203"/>
      <c r="N838" s="1203"/>
      <c r="O838" s="2"/>
      <c r="P838" s="2"/>
      <c r="Q838" s="4"/>
      <c r="R838" s="4"/>
      <c r="S838" s="4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1391"/>
      <c r="M839" s="1203"/>
      <c r="N839" s="1203"/>
      <c r="O839" s="2"/>
      <c r="P839" s="2"/>
      <c r="Q839" s="4"/>
      <c r="R839" s="4"/>
      <c r="S839" s="4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1391"/>
      <c r="M840" s="1203"/>
      <c r="N840" s="1203"/>
      <c r="O840" s="2"/>
      <c r="P840" s="2"/>
      <c r="Q840" s="4"/>
      <c r="R840" s="4"/>
      <c r="S840" s="4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1391"/>
      <c r="M841" s="1203"/>
      <c r="N841" s="1203"/>
      <c r="O841" s="2"/>
      <c r="P841" s="2"/>
      <c r="Q841" s="4"/>
      <c r="R841" s="4"/>
      <c r="S841" s="4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1391"/>
      <c r="M842" s="1203"/>
      <c r="N842" s="1203"/>
      <c r="O842" s="2"/>
      <c r="P842" s="2"/>
      <c r="Q842" s="4"/>
      <c r="R842" s="4"/>
      <c r="S842" s="4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1391"/>
      <c r="M843" s="1203"/>
      <c r="N843" s="1203"/>
      <c r="O843" s="2"/>
      <c r="P843" s="2"/>
      <c r="Q843" s="4"/>
      <c r="R843" s="4"/>
      <c r="S843" s="4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1391"/>
      <c r="M844" s="1203"/>
      <c r="N844" s="1203"/>
      <c r="O844" s="2"/>
      <c r="P844" s="2"/>
      <c r="Q844" s="4"/>
      <c r="R844" s="4"/>
      <c r="S844" s="4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1391"/>
      <c r="M845" s="1203"/>
      <c r="N845" s="1203"/>
      <c r="O845" s="2"/>
      <c r="P845" s="2"/>
      <c r="Q845" s="4"/>
      <c r="R845" s="4"/>
      <c r="S845" s="4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1391"/>
      <c r="M846" s="1203"/>
      <c r="N846" s="1203"/>
      <c r="O846" s="2"/>
      <c r="P846" s="2"/>
      <c r="Q846" s="4"/>
      <c r="R846" s="4"/>
      <c r="S846" s="4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1391"/>
      <c r="M847" s="1203"/>
      <c r="N847" s="1203"/>
      <c r="O847" s="2"/>
      <c r="P847" s="2"/>
      <c r="Q847" s="4"/>
      <c r="R847" s="4"/>
      <c r="S847" s="4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1391"/>
      <c r="M848" s="1203"/>
      <c r="N848" s="1203"/>
      <c r="O848" s="2"/>
      <c r="P848" s="2"/>
      <c r="Q848" s="4"/>
      <c r="R848" s="4"/>
      <c r="S848" s="4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1391"/>
      <c r="M849" s="1203"/>
      <c r="N849" s="1203"/>
      <c r="O849" s="2"/>
      <c r="P849" s="2"/>
      <c r="Q849" s="4"/>
      <c r="R849" s="4"/>
      <c r="S849" s="4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1391"/>
      <c r="M850" s="1203"/>
      <c r="N850" s="1203"/>
      <c r="O850" s="2"/>
      <c r="P850" s="2"/>
      <c r="Q850" s="4"/>
      <c r="R850" s="4"/>
      <c r="S850" s="4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1391"/>
      <c r="M851" s="1203"/>
      <c r="N851" s="1203"/>
      <c r="O851" s="2"/>
      <c r="P851" s="2"/>
      <c r="Q851" s="4"/>
      <c r="R851" s="4"/>
      <c r="S851" s="4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1391"/>
      <c r="M852" s="1203"/>
      <c r="N852" s="1203"/>
      <c r="O852" s="2"/>
      <c r="P852" s="2"/>
      <c r="Q852" s="4"/>
      <c r="R852" s="4"/>
      <c r="S852" s="4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1391"/>
      <c r="M853" s="1203"/>
      <c r="N853" s="1203"/>
      <c r="O853" s="2"/>
      <c r="P853" s="2"/>
      <c r="Q853" s="4"/>
      <c r="R853" s="4"/>
      <c r="S853" s="4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1391"/>
      <c r="M854" s="1203"/>
      <c r="N854" s="1203"/>
      <c r="O854" s="2"/>
      <c r="P854" s="2"/>
      <c r="Q854" s="4"/>
      <c r="R854" s="4"/>
      <c r="S854" s="4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1391"/>
      <c r="M855" s="1203"/>
      <c r="N855" s="1203"/>
      <c r="O855" s="2"/>
      <c r="P855" s="2"/>
      <c r="Q855" s="4"/>
      <c r="R855" s="4"/>
      <c r="S855" s="4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1391"/>
      <c r="M856" s="1203"/>
      <c r="N856" s="1203"/>
      <c r="O856" s="2"/>
      <c r="P856" s="2"/>
      <c r="Q856" s="4"/>
      <c r="R856" s="4"/>
      <c r="S856" s="4"/>
      <c r="T856" s="2"/>
      <c r="U856" s="2"/>
      <c r="V856" s="2"/>
      <c r="W856" s="2"/>
      <c r="X856" s="2"/>
      <c r="Y856" s="2"/>
      <c r="Z856" s="2"/>
    </row>
    <row r="857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1391"/>
      <c r="M857" s="1203"/>
      <c r="N857" s="1203"/>
      <c r="O857" s="2"/>
      <c r="P857" s="2"/>
      <c r="Q857" s="4"/>
      <c r="R857" s="4"/>
      <c r="S857" s="4"/>
      <c r="T857" s="2"/>
      <c r="U857" s="2"/>
      <c r="V857" s="2"/>
      <c r="W857" s="2"/>
      <c r="X857" s="2"/>
      <c r="Y857" s="2"/>
      <c r="Z857" s="2"/>
    </row>
    <row r="858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1391"/>
      <c r="M858" s="1203"/>
      <c r="N858" s="1203"/>
      <c r="O858" s="2"/>
      <c r="P858" s="2"/>
      <c r="Q858" s="4"/>
      <c r="R858" s="4"/>
      <c r="S858" s="4"/>
      <c r="T858" s="2"/>
      <c r="U858" s="2"/>
      <c r="V858" s="2"/>
      <c r="W858" s="2"/>
      <c r="X858" s="2"/>
      <c r="Y858" s="2"/>
      <c r="Z858" s="2"/>
    </row>
    <row r="859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1391"/>
      <c r="M859" s="1203"/>
      <c r="N859" s="1203"/>
      <c r="O859" s="2"/>
      <c r="P859" s="2"/>
      <c r="Q859" s="4"/>
      <c r="R859" s="4"/>
      <c r="S859" s="4"/>
      <c r="T859" s="2"/>
      <c r="U859" s="2"/>
      <c r="V859" s="2"/>
      <c r="W859" s="2"/>
      <c r="X859" s="2"/>
      <c r="Y859" s="2"/>
      <c r="Z859" s="2"/>
    </row>
    <row r="860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1391"/>
      <c r="M860" s="1203"/>
      <c r="N860" s="1203"/>
      <c r="O860" s="2"/>
      <c r="P860" s="2"/>
      <c r="Q860" s="4"/>
      <c r="R860" s="4"/>
      <c r="S860" s="4"/>
      <c r="T860" s="2"/>
      <c r="U860" s="2"/>
      <c r="V860" s="2"/>
      <c r="W860" s="2"/>
      <c r="X860" s="2"/>
      <c r="Y860" s="2"/>
      <c r="Z860" s="2"/>
    </row>
    <row r="861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1391"/>
      <c r="M861" s="1203"/>
      <c r="N861" s="1203"/>
      <c r="O861" s="2"/>
      <c r="P861" s="2"/>
      <c r="Q861" s="4"/>
      <c r="R861" s="4"/>
      <c r="S861" s="4"/>
      <c r="T861" s="2"/>
      <c r="U861" s="2"/>
      <c r="V861" s="2"/>
      <c r="W861" s="2"/>
      <c r="X861" s="2"/>
      <c r="Y861" s="2"/>
      <c r="Z861" s="2"/>
    </row>
    <row r="862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1391"/>
      <c r="M862" s="1203"/>
      <c r="N862" s="1203"/>
      <c r="O862" s="2"/>
      <c r="P862" s="2"/>
      <c r="Q862" s="4"/>
      <c r="R862" s="4"/>
      <c r="S862" s="4"/>
      <c r="T862" s="2"/>
      <c r="U862" s="2"/>
      <c r="V862" s="2"/>
      <c r="W862" s="2"/>
      <c r="X862" s="2"/>
      <c r="Y862" s="2"/>
      <c r="Z862" s="2"/>
    </row>
    <row r="863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1391"/>
      <c r="M863" s="1203"/>
      <c r="N863" s="1203"/>
      <c r="O863" s="2"/>
      <c r="P863" s="2"/>
      <c r="Q863" s="4"/>
      <c r="R863" s="4"/>
      <c r="S863" s="4"/>
      <c r="T863" s="2"/>
      <c r="U863" s="2"/>
      <c r="V863" s="2"/>
      <c r="W863" s="2"/>
      <c r="X863" s="2"/>
      <c r="Y863" s="2"/>
      <c r="Z863" s="2"/>
    </row>
    <row r="864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1391"/>
      <c r="M864" s="1203"/>
      <c r="N864" s="1203"/>
      <c r="O864" s="2"/>
      <c r="P864" s="2"/>
      <c r="Q864" s="4"/>
      <c r="R864" s="4"/>
      <c r="S864" s="4"/>
      <c r="T864" s="2"/>
      <c r="U864" s="2"/>
      <c r="V864" s="2"/>
      <c r="W864" s="2"/>
      <c r="X864" s="2"/>
      <c r="Y864" s="2"/>
      <c r="Z864" s="2"/>
    </row>
    <row r="865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1391"/>
      <c r="M865" s="1203"/>
      <c r="N865" s="1203"/>
      <c r="O865" s="2"/>
      <c r="P865" s="2"/>
      <c r="Q865" s="4"/>
      <c r="R865" s="4"/>
      <c r="S865" s="4"/>
      <c r="T865" s="2"/>
      <c r="U865" s="2"/>
      <c r="V865" s="2"/>
      <c r="W865" s="2"/>
      <c r="X865" s="2"/>
      <c r="Y865" s="2"/>
      <c r="Z865" s="2"/>
    </row>
    <row r="866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1391"/>
      <c r="M866" s="1203"/>
      <c r="N866" s="1203"/>
      <c r="O866" s="2"/>
      <c r="P866" s="2"/>
      <c r="Q866" s="4"/>
      <c r="R866" s="4"/>
      <c r="S866" s="4"/>
      <c r="T866" s="2"/>
      <c r="U866" s="2"/>
      <c r="V866" s="2"/>
      <c r="W866" s="2"/>
      <c r="X866" s="2"/>
      <c r="Y866" s="2"/>
      <c r="Z866" s="2"/>
    </row>
    <row r="867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1391"/>
      <c r="M867" s="1203"/>
      <c r="N867" s="1203"/>
      <c r="O867" s="2"/>
      <c r="P867" s="2"/>
      <c r="Q867" s="4"/>
      <c r="R867" s="4"/>
      <c r="S867" s="4"/>
      <c r="T867" s="2"/>
      <c r="U867" s="2"/>
      <c r="V867" s="2"/>
      <c r="W867" s="2"/>
      <c r="X867" s="2"/>
      <c r="Y867" s="2"/>
      <c r="Z867" s="2"/>
    </row>
    <row r="868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1391"/>
      <c r="M868" s="1203"/>
      <c r="N868" s="1203"/>
      <c r="O868" s="2"/>
      <c r="P868" s="2"/>
      <c r="Q868" s="4"/>
      <c r="R868" s="4"/>
      <c r="S868" s="4"/>
      <c r="T868" s="2"/>
      <c r="U868" s="2"/>
      <c r="V868" s="2"/>
      <c r="W868" s="2"/>
      <c r="X868" s="2"/>
      <c r="Y868" s="2"/>
      <c r="Z868" s="2"/>
    </row>
    <row r="869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1391"/>
      <c r="M869" s="1203"/>
      <c r="N869" s="1203"/>
      <c r="O869" s="2"/>
      <c r="P869" s="2"/>
      <c r="Q869" s="4"/>
      <c r="R869" s="4"/>
      <c r="S869" s="4"/>
      <c r="T869" s="2"/>
      <c r="U869" s="2"/>
      <c r="V869" s="2"/>
      <c r="W869" s="2"/>
      <c r="X869" s="2"/>
      <c r="Y869" s="2"/>
      <c r="Z869" s="2"/>
    </row>
    <row r="870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1391"/>
      <c r="M870" s="1203"/>
      <c r="N870" s="1203"/>
      <c r="O870" s="2"/>
      <c r="P870" s="2"/>
      <c r="Q870" s="4"/>
      <c r="R870" s="4"/>
      <c r="S870" s="4"/>
      <c r="T870" s="2"/>
      <c r="U870" s="2"/>
      <c r="V870" s="2"/>
      <c r="W870" s="2"/>
      <c r="X870" s="2"/>
      <c r="Y870" s="2"/>
      <c r="Z870" s="2"/>
    </row>
    <row r="871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1391"/>
      <c r="M871" s="1203"/>
      <c r="N871" s="1203"/>
      <c r="O871" s="2"/>
      <c r="P871" s="2"/>
      <c r="Q871" s="4"/>
      <c r="R871" s="4"/>
      <c r="S871" s="4"/>
      <c r="T871" s="2"/>
      <c r="U871" s="2"/>
      <c r="V871" s="2"/>
      <c r="W871" s="2"/>
      <c r="X871" s="2"/>
      <c r="Y871" s="2"/>
      <c r="Z871" s="2"/>
    </row>
    <row r="872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1391"/>
      <c r="M872" s="1203"/>
      <c r="N872" s="1203"/>
      <c r="O872" s="2"/>
      <c r="P872" s="2"/>
      <c r="Q872" s="4"/>
      <c r="R872" s="4"/>
      <c r="S872" s="4"/>
      <c r="T872" s="2"/>
      <c r="U872" s="2"/>
      <c r="V872" s="2"/>
      <c r="W872" s="2"/>
      <c r="X872" s="2"/>
      <c r="Y872" s="2"/>
      <c r="Z872" s="2"/>
    </row>
    <row r="873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1391"/>
      <c r="M873" s="1203"/>
      <c r="N873" s="1203"/>
      <c r="O873" s="2"/>
      <c r="P873" s="2"/>
      <c r="Q873" s="4"/>
      <c r="R873" s="4"/>
      <c r="S873" s="4"/>
      <c r="T873" s="2"/>
      <c r="U873" s="2"/>
      <c r="V873" s="2"/>
      <c r="W873" s="2"/>
      <c r="X873" s="2"/>
      <c r="Y873" s="2"/>
      <c r="Z873" s="2"/>
    </row>
    <row r="874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1391"/>
      <c r="M874" s="1203"/>
      <c r="N874" s="1203"/>
      <c r="O874" s="2"/>
      <c r="P874" s="2"/>
      <c r="Q874" s="4"/>
      <c r="R874" s="4"/>
      <c r="S874" s="4"/>
      <c r="T874" s="2"/>
      <c r="U874" s="2"/>
      <c r="V874" s="2"/>
      <c r="W874" s="2"/>
      <c r="X874" s="2"/>
      <c r="Y874" s="2"/>
      <c r="Z874" s="2"/>
    </row>
    <row r="875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1391"/>
      <c r="M875" s="1203"/>
      <c r="N875" s="1203"/>
      <c r="O875" s="2"/>
      <c r="P875" s="2"/>
      <c r="Q875" s="4"/>
      <c r="R875" s="4"/>
      <c r="S875" s="4"/>
      <c r="T875" s="2"/>
      <c r="U875" s="2"/>
      <c r="V875" s="2"/>
      <c r="W875" s="2"/>
      <c r="X875" s="2"/>
      <c r="Y875" s="2"/>
      <c r="Z875" s="2"/>
    </row>
    <row r="876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1391"/>
      <c r="M876" s="1203"/>
      <c r="N876" s="1203"/>
      <c r="O876" s="2"/>
      <c r="P876" s="2"/>
      <c r="Q876" s="4"/>
      <c r="R876" s="4"/>
      <c r="S876" s="4"/>
      <c r="T876" s="2"/>
      <c r="U876" s="2"/>
      <c r="V876" s="2"/>
      <c r="W876" s="2"/>
      <c r="X876" s="2"/>
      <c r="Y876" s="2"/>
      <c r="Z876" s="2"/>
    </row>
    <row r="877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1391"/>
      <c r="M877" s="1203"/>
      <c r="N877" s="1203"/>
      <c r="O877" s="2"/>
      <c r="P877" s="2"/>
      <c r="Q877" s="4"/>
      <c r="R877" s="4"/>
      <c r="S877" s="4"/>
      <c r="T877" s="2"/>
      <c r="U877" s="2"/>
      <c r="V877" s="2"/>
      <c r="W877" s="2"/>
      <c r="X877" s="2"/>
      <c r="Y877" s="2"/>
      <c r="Z877" s="2"/>
    </row>
    <row r="878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1391"/>
      <c r="M878" s="1203"/>
      <c r="N878" s="1203"/>
      <c r="O878" s="2"/>
      <c r="P878" s="2"/>
      <c r="Q878" s="4"/>
      <c r="R878" s="4"/>
      <c r="S878" s="4"/>
      <c r="T878" s="2"/>
      <c r="U878" s="2"/>
      <c r="V878" s="2"/>
      <c r="W878" s="2"/>
      <c r="X878" s="2"/>
      <c r="Y878" s="2"/>
      <c r="Z878" s="2"/>
    </row>
    <row r="879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1391"/>
      <c r="M879" s="1203"/>
      <c r="N879" s="1203"/>
      <c r="O879" s="2"/>
      <c r="P879" s="2"/>
      <c r="Q879" s="4"/>
      <c r="R879" s="4"/>
      <c r="S879" s="4"/>
      <c r="T879" s="2"/>
      <c r="U879" s="2"/>
      <c r="V879" s="2"/>
      <c r="W879" s="2"/>
      <c r="X879" s="2"/>
      <c r="Y879" s="2"/>
      <c r="Z879" s="2"/>
    </row>
    <row r="880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1391"/>
      <c r="M880" s="1203"/>
      <c r="N880" s="1203"/>
      <c r="O880" s="2"/>
      <c r="P880" s="2"/>
      <c r="Q880" s="4"/>
      <c r="R880" s="4"/>
      <c r="S880" s="4"/>
      <c r="T880" s="2"/>
      <c r="U880" s="2"/>
      <c r="V880" s="2"/>
      <c r="W880" s="2"/>
      <c r="X880" s="2"/>
      <c r="Y880" s="2"/>
      <c r="Z880" s="2"/>
    </row>
    <row r="881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1391"/>
      <c r="M881" s="1203"/>
      <c r="N881" s="1203"/>
      <c r="O881" s="2"/>
      <c r="P881" s="2"/>
      <c r="Q881" s="4"/>
      <c r="R881" s="4"/>
      <c r="S881" s="4"/>
      <c r="T881" s="2"/>
      <c r="U881" s="2"/>
      <c r="V881" s="2"/>
      <c r="W881" s="2"/>
      <c r="X881" s="2"/>
      <c r="Y881" s="2"/>
      <c r="Z881" s="2"/>
    </row>
    <row r="882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1391"/>
      <c r="M882" s="1203"/>
      <c r="N882" s="1203"/>
      <c r="O882" s="2"/>
      <c r="P882" s="2"/>
      <c r="Q882" s="4"/>
      <c r="R882" s="4"/>
      <c r="S882" s="4"/>
      <c r="T882" s="2"/>
      <c r="U882" s="2"/>
      <c r="V882" s="2"/>
      <c r="W882" s="2"/>
      <c r="X882" s="2"/>
      <c r="Y882" s="2"/>
      <c r="Z882" s="2"/>
    </row>
    <row r="883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1391"/>
      <c r="M883" s="1203"/>
      <c r="N883" s="1203"/>
      <c r="O883" s="2"/>
      <c r="P883" s="2"/>
      <c r="Q883" s="4"/>
      <c r="R883" s="4"/>
      <c r="S883" s="4"/>
      <c r="T883" s="2"/>
      <c r="U883" s="2"/>
      <c r="V883" s="2"/>
      <c r="W883" s="2"/>
      <c r="X883" s="2"/>
      <c r="Y883" s="2"/>
      <c r="Z883" s="2"/>
    </row>
    <row r="884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1391"/>
      <c r="M884" s="1203"/>
      <c r="N884" s="1203"/>
      <c r="O884" s="2"/>
      <c r="P884" s="2"/>
      <c r="Q884" s="4"/>
      <c r="R884" s="4"/>
      <c r="S884" s="4"/>
      <c r="T884" s="2"/>
      <c r="U884" s="2"/>
      <c r="V884" s="2"/>
      <c r="W884" s="2"/>
      <c r="X884" s="2"/>
      <c r="Y884" s="2"/>
      <c r="Z884" s="2"/>
    </row>
    <row r="885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1391"/>
      <c r="M885" s="1203"/>
      <c r="N885" s="1203"/>
      <c r="O885" s="2"/>
      <c r="P885" s="2"/>
      <c r="Q885" s="4"/>
      <c r="R885" s="4"/>
      <c r="S885" s="4"/>
      <c r="T885" s="2"/>
      <c r="U885" s="2"/>
      <c r="V885" s="2"/>
      <c r="W885" s="2"/>
      <c r="X885" s="2"/>
      <c r="Y885" s="2"/>
      <c r="Z885" s="2"/>
    </row>
    <row r="886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1391"/>
      <c r="M886" s="1203"/>
      <c r="N886" s="1203"/>
      <c r="O886" s="2"/>
      <c r="P886" s="2"/>
      <c r="Q886" s="4"/>
      <c r="R886" s="4"/>
      <c r="S886" s="4"/>
      <c r="T886" s="2"/>
      <c r="U886" s="2"/>
      <c r="V886" s="2"/>
      <c r="W886" s="2"/>
      <c r="X886" s="2"/>
      <c r="Y886" s="2"/>
      <c r="Z886" s="2"/>
    </row>
    <row r="887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1391"/>
      <c r="M887" s="1203"/>
      <c r="N887" s="1203"/>
      <c r="O887" s="2"/>
      <c r="P887" s="2"/>
      <c r="Q887" s="4"/>
      <c r="R887" s="4"/>
      <c r="S887" s="4"/>
      <c r="T887" s="2"/>
      <c r="U887" s="2"/>
      <c r="V887" s="2"/>
      <c r="W887" s="2"/>
      <c r="X887" s="2"/>
      <c r="Y887" s="2"/>
      <c r="Z887" s="2"/>
    </row>
    <row r="888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1391"/>
      <c r="M888" s="1203"/>
      <c r="N888" s="1203"/>
      <c r="O888" s="2"/>
      <c r="P888" s="2"/>
      <c r="Q888" s="4"/>
      <c r="R888" s="4"/>
      <c r="S888" s="4"/>
      <c r="T888" s="2"/>
      <c r="U888" s="2"/>
      <c r="V888" s="2"/>
      <c r="W888" s="2"/>
      <c r="X888" s="2"/>
      <c r="Y888" s="2"/>
      <c r="Z888" s="2"/>
    </row>
    <row r="889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1391"/>
      <c r="M889" s="1203"/>
      <c r="N889" s="1203"/>
      <c r="O889" s="2"/>
      <c r="P889" s="2"/>
      <c r="Q889" s="4"/>
      <c r="R889" s="4"/>
      <c r="S889" s="4"/>
      <c r="T889" s="2"/>
      <c r="U889" s="2"/>
      <c r="V889" s="2"/>
      <c r="W889" s="2"/>
      <c r="X889" s="2"/>
      <c r="Y889" s="2"/>
      <c r="Z889" s="2"/>
    </row>
    <row r="890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1391"/>
      <c r="M890" s="1203"/>
      <c r="N890" s="1203"/>
      <c r="O890" s="2"/>
      <c r="P890" s="2"/>
      <c r="Q890" s="4"/>
      <c r="R890" s="4"/>
      <c r="S890" s="4"/>
      <c r="T890" s="2"/>
      <c r="U890" s="2"/>
      <c r="V890" s="2"/>
      <c r="W890" s="2"/>
      <c r="X890" s="2"/>
      <c r="Y890" s="2"/>
      <c r="Z890" s="2"/>
    </row>
    <row r="891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1391"/>
      <c r="M891" s="1203"/>
      <c r="N891" s="1203"/>
      <c r="O891" s="2"/>
      <c r="P891" s="2"/>
      <c r="Q891" s="4"/>
      <c r="R891" s="4"/>
      <c r="S891" s="4"/>
      <c r="T891" s="2"/>
      <c r="U891" s="2"/>
      <c r="V891" s="2"/>
      <c r="W891" s="2"/>
      <c r="X891" s="2"/>
      <c r="Y891" s="2"/>
      <c r="Z891" s="2"/>
    </row>
    <row r="892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1391"/>
      <c r="M892" s="1203"/>
      <c r="N892" s="1203"/>
      <c r="O892" s="2"/>
      <c r="P892" s="2"/>
      <c r="Q892" s="4"/>
      <c r="R892" s="4"/>
      <c r="S892" s="4"/>
      <c r="T892" s="2"/>
      <c r="U892" s="2"/>
      <c r="V892" s="2"/>
      <c r="W892" s="2"/>
      <c r="X892" s="2"/>
      <c r="Y892" s="2"/>
      <c r="Z892" s="2"/>
    </row>
    <row r="893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1391"/>
      <c r="M893" s="1203"/>
      <c r="N893" s="1203"/>
      <c r="O893" s="2"/>
      <c r="P893" s="2"/>
      <c r="Q893" s="4"/>
      <c r="R893" s="4"/>
      <c r="S893" s="4"/>
      <c r="T893" s="2"/>
      <c r="U893" s="2"/>
      <c r="V893" s="2"/>
      <c r="W893" s="2"/>
      <c r="X893" s="2"/>
      <c r="Y893" s="2"/>
      <c r="Z893" s="2"/>
    </row>
    <row r="894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1391"/>
      <c r="M894" s="1203"/>
      <c r="N894" s="1203"/>
      <c r="O894" s="2"/>
      <c r="P894" s="2"/>
      <c r="Q894" s="4"/>
      <c r="R894" s="4"/>
      <c r="S894" s="4"/>
      <c r="T894" s="2"/>
      <c r="U894" s="2"/>
      <c r="V894" s="2"/>
      <c r="W894" s="2"/>
      <c r="X894" s="2"/>
      <c r="Y894" s="2"/>
      <c r="Z894" s="2"/>
    </row>
    <row r="895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1391"/>
      <c r="M895" s="1203"/>
      <c r="N895" s="1203"/>
      <c r="O895" s="2"/>
      <c r="P895" s="2"/>
      <c r="Q895" s="4"/>
      <c r="R895" s="4"/>
      <c r="S895" s="4"/>
      <c r="T895" s="2"/>
      <c r="U895" s="2"/>
      <c r="V895" s="2"/>
      <c r="W895" s="2"/>
      <c r="X895" s="2"/>
      <c r="Y895" s="2"/>
      <c r="Z895" s="2"/>
    </row>
    <row r="896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1391"/>
      <c r="M896" s="1203"/>
      <c r="N896" s="1203"/>
      <c r="O896" s="2"/>
      <c r="P896" s="2"/>
      <c r="Q896" s="4"/>
      <c r="R896" s="4"/>
      <c r="S896" s="4"/>
      <c r="T896" s="2"/>
      <c r="U896" s="2"/>
      <c r="V896" s="2"/>
      <c r="W896" s="2"/>
      <c r="X896" s="2"/>
      <c r="Y896" s="2"/>
      <c r="Z896" s="2"/>
    </row>
    <row r="897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1391"/>
      <c r="M897" s="1203"/>
      <c r="N897" s="1203"/>
      <c r="O897" s="2"/>
      <c r="P897" s="2"/>
      <c r="Q897" s="4"/>
      <c r="R897" s="4"/>
      <c r="S897" s="4"/>
      <c r="T897" s="2"/>
      <c r="U897" s="2"/>
      <c r="V897" s="2"/>
      <c r="W897" s="2"/>
      <c r="X897" s="2"/>
      <c r="Y897" s="2"/>
      <c r="Z897" s="2"/>
    </row>
    <row r="898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1391"/>
      <c r="M898" s="1203"/>
      <c r="N898" s="1203"/>
      <c r="O898" s="2"/>
      <c r="P898" s="2"/>
      <c r="Q898" s="4"/>
      <c r="R898" s="4"/>
      <c r="S898" s="4"/>
      <c r="T898" s="2"/>
      <c r="U898" s="2"/>
      <c r="V898" s="2"/>
      <c r="W898" s="2"/>
      <c r="X898" s="2"/>
      <c r="Y898" s="2"/>
      <c r="Z898" s="2"/>
    </row>
    <row r="899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1391"/>
      <c r="M899" s="1203"/>
      <c r="N899" s="1203"/>
      <c r="O899" s="2"/>
      <c r="P899" s="2"/>
      <c r="Q899" s="4"/>
      <c r="R899" s="4"/>
      <c r="S899" s="4"/>
      <c r="T899" s="2"/>
      <c r="U899" s="2"/>
      <c r="V899" s="2"/>
      <c r="W899" s="2"/>
      <c r="X899" s="2"/>
      <c r="Y899" s="2"/>
      <c r="Z899" s="2"/>
    </row>
    <row r="900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1391"/>
      <c r="M900" s="1203"/>
      <c r="N900" s="1203"/>
      <c r="O900" s="2"/>
      <c r="P900" s="2"/>
      <c r="Q900" s="4"/>
      <c r="R900" s="4"/>
      <c r="S900" s="4"/>
      <c r="T900" s="2"/>
      <c r="U900" s="2"/>
      <c r="V900" s="2"/>
      <c r="W900" s="2"/>
      <c r="X900" s="2"/>
      <c r="Y900" s="2"/>
      <c r="Z900" s="2"/>
    </row>
    <row r="901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1391"/>
      <c r="M901" s="1203"/>
      <c r="N901" s="1203"/>
      <c r="O901" s="2"/>
      <c r="P901" s="2"/>
      <c r="Q901" s="4"/>
      <c r="R901" s="4"/>
      <c r="S901" s="4"/>
      <c r="T901" s="2"/>
      <c r="U901" s="2"/>
      <c r="V901" s="2"/>
      <c r="W901" s="2"/>
      <c r="X901" s="2"/>
      <c r="Y901" s="2"/>
      <c r="Z901" s="2"/>
    </row>
    <row r="902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1391"/>
      <c r="M902" s="1203"/>
      <c r="N902" s="1203"/>
      <c r="O902" s="2"/>
      <c r="P902" s="2"/>
      <c r="Q902" s="4"/>
      <c r="R902" s="4"/>
      <c r="S902" s="4"/>
      <c r="T902" s="2"/>
      <c r="U902" s="2"/>
      <c r="V902" s="2"/>
      <c r="W902" s="2"/>
      <c r="X902" s="2"/>
      <c r="Y902" s="2"/>
      <c r="Z902" s="2"/>
    </row>
    <row r="903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1391"/>
      <c r="M903" s="1203"/>
      <c r="N903" s="1203"/>
      <c r="O903" s="2"/>
      <c r="P903" s="2"/>
      <c r="Q903" s="4"/>
      <c r="R903" s="4"/>
      <c r="S903" s="4"/>
      <c r="T903" s="2"/>
      <c r="U903" s="2"/>
      <c r="V903" s="2"/>
      <c r="W903" s="2"/>
      <c r="X903" s="2"/>
      <c r="Y903" s="2"/>
      <c r="Z903" s="2"/>
    </row>
    <row r="904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1391"/>
      <c r="M904" s="1203"/>
      <c r="N904" s="1203"/>
      <c r="O904" s="2"/>
      <c r="P904" s="2"/>
      <c r="Q904" s="4"/>
      <c r="R904" s="4"/>
      <c r="S904" s="4"/>
      <c r="T904" s="2"/>
      <c r="U904" s="2"/>
      <c r="V904" s="2"/>
      <c r="W904" s="2"/>
      <c r="X904" s="2"/>
      <c r="Y904" s="2"/>
      <c r="Z904" s="2"/>
    </row>
    <row r="905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1391"/>
      <c r="M905" s="1203"/>
      <c r="N905" s="1203"/>
      <c r="O905" s="2"/>
      <c r="P905" s="2"/>
      <c r="Q905" s="4"/>
      <c r="R905" s="4"/>
      <c r="S905" s="4"/>
      <c r="T905" s="2"/>
      <c r="U905" s="2"/>
      <c r="V905" s="2"/>
      <c r="W905" s="2"/>
      <c r="X905" s="2"/>
      <c r="Y905" s="2"/>
      <c r="Z905" s="2"/>
    </row>
    <row r="906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1391"/>
      <c r="M906" s="1203"/>
      <c r="N906" s="1203"/>
      <c r="O906" s="2"/>
      <c r="P906" s="2"/>
      <c r="Q906" s="4"/>
      <c r="R906" s="4"/>
      <c r="S906" s="4"/>
      <c r="T906" s="2"/>
      <c r="U906" s="2"/>
      <c r="V906" s="2"/>
      <c r="W906" s="2"/>
      <c r="X906" s="2"/>
      <c r="Y906" s="2"/>
      <c r="Z906" s="2"/>
    </row>
    <row r="907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1391"/>
      <c r="M907" s="1203"/>
      <c r="N907" s="1203"/>
      <c r="O907" s="2"/>
      <c r="P907" s="2"/>
      <c r="Q907" s="4"/>
      <c r="R907" s="4"/>
      <c r="S907" s="4"/>
      <c r="T907" s="2"/>
      <c r="U907" s="2"/>
      <c r="V907" s="2"/>
      <c r="W907" s="2"/>
      <c r="X907" s="2"/>
      <c r="Y907" s="2"/>
      <c r="Z907" s="2"/>
    </row>
    <row r="908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1391"/>
      <c r="M908" s="1203"/>
      <c r="N908" s="1203"/>
      <c r="O908" s="2"/>
      <c r="P908" s="2"/>
      <c r="Q908" s="4"/>
      <c r="R908" s="4"/>
      <c r="S908" s="4"/>
      <c r="T908" s="2"/>
      <c r="U908" s="2"/>
      <c r="V908" s="2"/>
      <c r="W908" s="2"/>
      <c r="X908" s="2"/>
      <c r="Y908" s="2"/>
      <c r="Z908" s="2"/>
    </row>
    <row r="909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1391"/>
      <c r="M909" s="1203"/>
      <c r="N909" s="1203"/>
      <c r="O909" s="2"/>
      <c r="P909" s="2"/>
      <c r="Q909" s="4"/>
      <c r="R909" s="4"/>
      <c r="S909" s="4"/>
      <c r="T909" s="2"/>
      <c r="U909" s="2"/>
      <c r="V909" s="2"/>
      <c r="W909" s="2"/>
      <c r="X909" s="2"/>
      <c r="Y909" s="2"/>
      <c r="Z909" s="2"/>
    </row>
    <row r="910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1391"/>
      <c r="M910" s="1203"/>
      <c r="N910" s="1203"/>
      <c r="O910" s="2"/>
      <c r="P910" s="2"/>
      <c r="Q910" s="4"/>
      <c r="R910" s="4"/>
      <c r="S910" s="4"/>
      <c r="T910" s="2"/>
      <c r="U910" s="2"/>
      <c r="V910" s="2"/>
      <c r="W910" s="2"/>
      <c r="X910" s="2"/>
      <c r="Y910" s="2"/>
      <c r="Z910" s="2"/>
    </row>
    <row r="911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1391"/>
      <c r="M911" s="1203"/>
      <c r="N911" s="1203"/>
      <c r="O911" s="2"/>
      <c r="P911" s="2"/>
      <c r="Q911" s="4"/>
      <c r="R911" s="4"/>
      <c r="S911" s="4"/>
      <c r="T911" s="2"/>
      <c r="U911" s="2"/>
      <c r="V911" s="2"/>
      <c r="W911" s="2"/>
      <c r="X911" s="2"/>
      <c r="Y911" s="2"/>
      <c r="Z911" s="2"/>
    </row>
    <row r="912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1391"/>
      <c r="M912" s="1203"/>
      <c r="N912" s="1203"/>
      <c r="O912" s="2"/>
      <c r="P912" s="2"/>
      <c r="Q912" s="4"/>
      <c r="R912" s="4"/>
      <c r="S912" s="4"/>
      <c r="T912" s="2"/>
      <c r="U912" s="2"/>
      <c r="V912" s="2"/>
      <c r="W912" s="2"/>
      <c r="X912" s="2"/>
      <c r="Y912" s="2"/>
      <c r="Z912" s="2"/>
    </row>
    <row r="913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1391"/>
      <c r="M913" s="1203"/>
      <c r="N913" s="1203"/>
      <c r="O913" s="2"/>
      <c r="P913" s="2"/>
      <c r="Q913" s="4"/>
      <c r="R913" s="4"/>
      <c r="S913" s="4"/>
      <c r="T913" s="2"/>
      <c r="U913" s="2"/>
      <c r="V913" s="2"/>
      <c r="W913" s="2"/>
      <c r="X913" s="2"/>
      <c r="Y913" s="2"/>
      <c r="Z913" s="2"/>
    </row>
    <row r="914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1391"/>
      <c r="M914" s="1203"/>
      <c r="N914" s="1203"/>
      <c r="O914" s="2"/>
      <c r="P914" s="2"/>
      <c r="Q914" s="4"/>
      <c r="R914" s="4"/>
      <c r="S914" s="4"/>
      <c r="T914" s="2"/>
      <c r="U914" s="2"/>
      <c r="V914" s="2"/>
      <c r="W914" s="2"/>
      <c r="X914" s="2"/>
      <c r="Y914" s="2"/>
      <c r="Z914" s="2"/>
    </row>
    <row r="915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1391"/>
      <c r="M915" s="1203"/>
      <c r="N915" s="1203"/>
      <c r="O915" s="2"/>
      <c r="P915" s="2"/>
      <c r="Q915" s="4"/>
      <c r="R915" s="4"/>
      <c r="S915" s="4"/>
      <c r="T915" s="2"/>
      <c r="U915" s="2"/>
      <c r="V915" s="2"/>
      <c r="W915" s="2"/>
      <c r="X915" s="2"/>
      <c r="Y915" s="2"/>
      <c r="Z915" s="2"/>
    </row>
    <row r="916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1391"/>
      <c r="M916" s="1203"/>
      <c r="N916" s="1203"/>
      <c r="O916" s="2"/>
      <c r="P916" s="2"/>
      <c r="Q916" s="4"/>
      <c r="R916" s="4"/>
      <c r="S916" s="4"/>
      <c r="T916" s="2"/>
      <c r="U916" s="2"/>
      <c r="V916" s="2"/>
      <c r="W916" s="2"/>
      <c r="X916" s="2"/>
      <c r="Y916" s="2"/>
      <c r="Z916" s="2"/>
    </row>
    <row r="917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1391"/>
      <c r="M917" s="1203"/>
      <c r="N917" s="1203"/>
      <c r="O917" s="2"/>
      <c r="P917" s="2"/>
      <c r="Q917" s="4"/>
      <c r="R917" s="4"/>
      <c r="S917" s="4"/>
      <c r="T917" s="2"/>
      <c r="U917" s="2"/>
      <c r="V917" s="2"/>
      <c r="W917" s="2"/>
      <c r="X917" s="2"/>
      <c r="Y917" s="2"/>
      <c r="Z917" s="2"/>
    </row>
    <row r="918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1391"/>
      <c r="M918" s="1203"/>
      <c r="N918" s="1203"/>
      <c r="O918" s="2"/>
      <c r="P918" s="2"/>
      <c r="Q918" s="4"/>
      <c r="R918" s="4"/>
      <c r="S918" s="4"/>
      <c r="T918" s="2"/>
      <c r="U918" s="2"/>
      <c r="V918" s="2"/>
      <c r="W918" s="2"/>
      <c r="X918" s="2"/>
      <c r="Y918" s="2"/>
      <c r="Z918" s="2"/>
    </row>
    <row r="919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1391"/>
      <c r="M919" s="1203"/>
      <c r="N919" s="1203"/>
      <c r="O919" s="2"/>
      <c r="P919" s="2"/>
      <c r="Q919" s="4"/>
      <c r="R919" s="4"/>
      <c r="S919" s="4"/>
      <c r="T919" s="2"/>
      <c r="U919" s="2"/>
      <c r="V919" s="2"/>
      <c r="W919" s="2"/>
      <c r="X919" s="2"/>
      <c r="Y919" s="2"/>
      <c r="Z919" s="2"/>
    </row>
    <row r="920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1391"/>
      <c r="M920" s="1203"/>
      <c r="N920" s="1203"/>
      <c r="O920" s="2"/>
      <c r="P920" s="2"/>
      <c r="Q920" s="4"/>
      <c r="R920" s="4"/>
      <c r="S920" s="4"/>
      <c r="T920" s="2"/>
      <c r="U920" s="2"/>
      <c r="V920" s="2"/>
      <c r="W920" s="2"/>
      <c r="X920" s="2"/>
      <c r="Y920" s="2"/>
      <c r="Z920" s="2"/>
    </row>
    <row r="921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1391"/>
      <c r="M921" s="1203"/>
      <c r="N921" s="1203"/>
      <c r="O921" s="2"/>
      <c r="P921" s="2"/>
      <c r="Q921" s="4"/>
      <c r="R921" s="4"/>
      <c r="S921" s="4"/>
      <c r="T921" s="2"/>
      <c r="U921" s="2"/>
      <c r="V921" s="2"/>
      <c r="W921" s="2"/>
      <c r="X921" s="2"/>
      <c r="Y921" s="2"/>
      <c r="Z921" s="2"/>
    </row>
    <row r="922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1391"/>
      <c r="M922" s="1203"/>
      <c r="N922" s="1203"/>
      <c r="O922" s="2"/>
      <c r="P922" s="2"/>
      <c r="Q922" s="4"/>
      <c r="R922" s="4"/>
      <c r="S922" s="4"/>
      <c r="T922" s="2"/>
      <c r="U922" s="2"/>
      <c r="V922" s="2"/>
      <c r="W922" s="2"/>
      <c r="X922" s="2"/>
      <c r="Y922" s="2"/>
      <c r="Z922" s="2"/>
    </row>
    <row r="923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1391"/>
      <c r="M923" s="1203"/>
      <c r="N923" s="1203"/>
      <c r="O923" s="2"/>
      <c r="P923" s="2"/>
      <c r="Q923" s="4"/>
      <c r="R923" s="4"/>
      <c r="S923" s="4"/>
      <c r="T923" s="2"/>
      <c r="U923" s="2"/>
      <c r="V923" s="2"/>
      <c r="W923" s="2"/>
      <c r="X923" s="2"/>
      <c r="Y923" s="2"/>
      <c r="Z923" s="2"/>
    </row>
    <row r="924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1391"/>
      <c r="M924" s="1203"/>
      <c r="N924" s="1203"/>
      <c r="O924" s="2"/>
      <c r="P924" s="2"/>
      <c r="Q924" s="4"/>
      <c r="R924" s="4"/>
      <c r="S924" s="4"/>
      <c r="T924" s="2"/>
      <c r="U924" s="2"/>
      <c r="V924" s="2"/>
      <c r="W924" s="2"/>
      <c r="X924" s="2"/>
      <c r="Y924" s="2"/>
      <c r="Z924" s="2"/>
    </row>
    <row r="925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1391"/>
      <c r="M925" s="1203"/>
      <c r="N925" s="1203"/>
      <c r="O925" s="2"/>
      <c r="P925" s="2"/>
      <c r="Q925" s="4"/>
      <c r="R925" s="4"/>
      <c r="S925" s="4"/>
      <c r="T925" s="2"/>
      <c r="U925" s="2"/>
      <c r="V925" s="2"/>
      <c r="W925" s="2"/>
      <c r="X925" s="2"/>
      <c r="Y925" s="2"/>
      <c r="Z925" s="2"/>
    </row>
    <row r="926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1391"/>
      <c r="M926" s="1203"/>
      <c r="N926" s="1203"/>
      <c r="O926" s="2"/>
      <c r="P926" s="2"/>
      <c r="Q926" s="4"/>
      <c r="R926" s="4"/>
      <c r="S926" s="4"/>
      <c r="T926" s="2"/>
      <c r="U926" s="2"/>
      <c r="V926" s="2"/>
      <c r="W926" s="2"/>
      <c r="X926" s="2"/>
      <c r="Y926" s="2"/>
      <c r="Z926" s="2"/>
    </row>
    <row r="927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1391"/>
      <c r="M927" s="1203"/>
      <c r="N927" s="1203"/>
      <c r="O927" s="2"/>
      <c r="P927" s="2"/>
      <c r="Q927" s="4"/>
      <c r="R927" s="4"/>
      <c r="S927" s="4"/>
      <c r="T927" s="2"/>
      <c r="U927" s="2"/>
      <c r="V927" s="2"/>
      <c r="W927" s="2"/>
      <c r="X927" s="2"/>
      <c r="Y927" s="2"/>
      <c r="Z927" s="2"/>
    </row>
    <row r="928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1391"/>
      <c r="M928" s="1203"/>
      <c r="N928" s="1203"/>
      <c r="O928" s="2"/>
      <c r="P928" s="2"/>
      <c r="Q928" s="4"/>
      <c r="R928" s="4"/>
      <c r="S928" s="4"/>
      <c r="T928" s="2"/>
      <c r="U928" s="2"/>
      <c r="V928" s="2"/>
      <c r="W928" s="2"/>
      <c r="X928" s="2"/>
      <c r="Y928" s="2"/>
      <c r="Z928" s="2"/>
    </row>
    <row r="929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1391"/>
      <c r="M929" s="1203"/>
      <c r="N929" s="1203"/>
      <c r="O929" s="2"/>
      <c r="P929" s="2"/>
      <c r="Q929" s="4"/>
      <c r="R929" s="4"/>
      <c r="S929" s="4"/>
      <c r="T929" s="2"/>
      <c r="U929" s="2"/>
      <c r="V929" s="2"/>
      <c r="W929" s="2"/>
      <c r="X929" s="2"/>
      <c r="Y929" s="2"/>
      <c r="Z929" s="2"/>
    </row>
    <row r="930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1391"/>
      <c r="M930" s="1203"/>
      <c r="N930" s="1203"/>
      <c r="O930" s="2"/>
      <c r="P930" s="2"/>
      <c r="Q930" s="4"/>
      <c r="R930" s="4"/>
      <c r="S930" s="4"/>
      <c r="T930" s="2"/>
      <c r="U930" s="2"/>
      <c r="V930" s="2"/>
      <c r="W930" s="2"/>
      <c r="X930" s="2"/>
      <c r="Y930" s="2"/>
      <c r="Z930" s="2"/>
    </row>
    <row r="931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1391"/>
      <c r="M931" s="1203"/>
      <c r="N931" s="1203"/>
      <c r="O931" s="2"/>
      <c r="P931" s="2"/>
      <c r="Q931" s="4"/>
      <c r="R931" s="4"/>
      <c r="S931" s="4"/>
      <c r="T931" s="2"/>
      <c r="U931" s="2"/>
      <c r="V931" s="2"/>
      <c r="W931" s="2"/>
      <c r="X931" s="2"/>
      <c r="Y931" s="2"/>
      <c r="Z931" s="2"/>
    </row>
    <row r="932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1391"/>
      <c r="M932" s="1203"/>
      <c r="N932" s="1203"/>
      <c r="O932" s="2"/>
      <c r="P932" s="2"/>
      <c r="Q932" s="4"/>
      <c r="R932" s="4"/>
      <c r="S932" s="4"/>
      <c r="T932" s="2"/>
      <c r="U932" s="2"/>
      <c r="V932" s="2"/>
      <c r="W932" s="2"/>
      <c r="X932" s="2"/>
      <c r="Y932" s="2"/>
      <c r="Z932" s="2"/>
    </row>
    <row r="933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1391"/>
      <c r="M933" s="1203"/>
      <c r="N933" s="1203"/>
      <c r="O933" s="2"/>
      <c r="P933" s="2"/>
      <c r="Q933" s="4"/>
      <c r="R933" s="4"/>
      <c r="S933" s="4"/>
      <c r="T933" s="2"/>
      <c r="U933" s="2"/>
      <c r="V933" s="2"/>
      <c r="W933" s="2"/>
      <c r="X933" s="2"/>
      <c r="Y933" s="2"/>
      <c r="Z933" s="2"/>
    </row>
    <row r="934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1391"/>
      <c r="M934" s="1203"/>
      <c r="N934" s="1203"/>
      <c r="O934" s="2"/>
      <c r="P934" s="2"/>
      <c r="Q934" s="4"/>
      <c r="R934" s="4"/>
      <c r="S934" s="4"/>
      <c r="T934" s="2"/>
      <c r="U934" s="2"/>
      <c r="V934" s="2"/>
      <c r="W934" s="2"/>
      <c r="X934" s="2"/>
      <c r="Y934" s="2"/>
      <c r="Z934" s="2"/>
    </row>
    <row r="935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1391"/>
      <c r="M935" s="1203"/>
      <c r="N935" s="1203"/>
      <c r="O935" s="2"/>
      <c r="P935" s="2"/>
      <c r="Q935" s="4"/>
      <c r="R935" s="4"/>
      <c r="S935" s="4"/>
      <c r="T935" s="2"/>
      <c r="U935" s="2"/>
      <c r="V935" s="2"/>
      <c r="W935" s="2"/>
      <c r="X935" s="2"/>
      <c r="Y935" s="2"/>
      <c r="Z935" s="2"/>
    </row>
    <row r="936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1391"/>
      <c r="M936" s="1203"/>
      <c r="N936" s="1203"/>
      <c r="O936" s="2"/>
      <c r="P936" s="2"/>
      <c r="Q936" s="4"/>
      <c r="R936" s="4"/>
      <c r="S936" s="4"/>
      <c r="T936" s="2"/>
      <c r="U936" s="2"/>
      <c r="V936" s="2"/>
      <c r="W936" s="2"/>
      <c r="X936" s="2"/>
      <c r="Y936" s="2"/>
      <c r="Z936" s="2"/>
    </row>
    <row r="937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1391"/>
      <c r="M937" s="1203"/>
      <c r="N937" s="1203"/>
      <c r="O937" s="2"/>
      <c r="P937" s="2"/>
      <c r="Q937" s="4"/>
      <c r="R937" s="4"/>
      <c r="S937" s="4"/>
      <c r="T937" s="2"/>
      <c r="U937" s="2"/>
      <c r="V937" s="2"/>
      <c r="W937" s="2"/>
      <c r="X937" s="2"/>
      <c r="Y937" s="2"/>
      <c r="Z937" s="2"/>
    </row>
    <row r="938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1391"/>
      <c r="M938" s="1203"/>
      <c r="N938" s="1203"/>
      <c r="O938" s="2"/>
      <c r="P938" s="2"/>
      <c r="Q938" s="4"/>
      <c r="R938" s="4"/>
      <c r="S938" s="4"/>
      <c r="T938" s="2"/>
      <c r="U938" s="2"/>
      <c r="V938" s="2"/>
      <c r="W938" s="2"/>
      <c r="X938" s="2"/>
      <c r="Y938" s="2"/>
      <c r="Z938" s="2"/>
    </row>
    <row r="939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1391"/>
      <c r="M939" s="1203"/>
      <c r="N939" s="1203"/>
      <c r="O939" s="2"/>
      <c r="P939" s="2"/>
      <c r="Q939" s="4"/>
      <c r="R939" s="4"/>
      <c r="S939" s="4"/>
      <c r="T939" s="2"/>
      <c r="U939" s="2"/>
      <c r="V939" s="2"/>
      <c r="W939" s="2"/>
      <c r="X939" s="2"/>
      <c r="Y939" s="2"/>
      <c r="Z939" s="2"/>
    </row>
    <row r="940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1391"/>
      <c r="M940" s="1203"/>
      <c r="N940" s="1203"/>
      <c r="O940" s="2"/>
      <c r="P940" s="2"/>
      <c r="Q940" s="4"/>
      <c r="R940" s="4"/>
      <c r="S940" s="4"/>
      <c r="T940" s="2"/>
      <c r="U940" s="2"/>
      <c r="V940" s="2"/>
      <c r="W940" s="2"/>
      <c r="X940" s="2"/>
      <c r="Y940" s="2"/>
      <c r="Z940" s="2"/>
    </row>
    <row r="941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1391"/>
      <c r="M941" s="1203"/>
      <c r="N941" s="1203"/>
      <c r="O941" s="2"/>
      <c r="P941" s="2"/>
      <c r="Q941" s="4"/>
      <c r="R941" s="4"/>
      <c r="S941" s="4"/>
      <c r="T941" s="2"/>
      <c r="U941" s="2"/>
      <c r="V941" s="2"/>
      <c r="W941" s="2"/>
      <c r="X941" s="2"/>
      <c r="Y941" s="2"/>
      <c r="Z941" s="2"/>
    </row>
    <row r="942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1391"/>
      <c r="M942" s="1203"/>
      <c r="N942" s="1203"/>
      <c r="O942" s="2"/>
      <c r="P942" s="2"/>
      <c r="Q942" s="4"/>
      <c r="R942" s="4"/>
      <c r="S942" s="4"/>
      <c r="T942" s="2"/>
      <c r="U942" s="2"/>
      <c r="V942" s="2"/>
      <c r="W942" s="2"/>
      <c r="X942" s="2"/>
      <c r="Y942" s="2"/>
      <c r="Z942" s="2"/>
    </row>
    <row r="943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1391"/>
      <c r="M943" s="1203"/>
      <c r="N943" s="1203"/>
      <c r="O943" s="2"/>
      <c r="P943" s="2"/>
      <c r="Q943" s="4"/>
      <c r="R943" s="4"/>
      <c r="S943" s="4"/>
      <c r="T943" s="2"/>
      <c r="U943" s="2"/>
      <c r="V943" s="2"/>
      <c r="W943" s="2"/>
      <c r="X943" s="2"/>
      <c r="Y943" s="2"/>
      <c r="Z943" s="2"/>
    </row>
    <row r="944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1391"/>
      <c r="M944" s="1203"/>
      <c r="N944" s="1203"/>
      <c r="O944" s="2"/>
      <c r="P944" s="2"/>
      <c r="Q944" s="4"/>
      <c r="R944" s="4"/>
      <c r="S944" s="4"/>
      <c r="T944" s="2"/>
      <c r="U944" s="2"/>
      <c r="V944" s="2"/>
      <c r="W944" s="2"/>
      <c r="X944" s="2"/>
      <c r="Y944" s="2"/>
      <c r="Z944" s="2"/>
    </row>
    <row r="945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1391"/>
      <c r="M945" s="1203"/>
      <c r="N945" s="1203"/>
      <c r="O945" s="2"/>
      <c r="P945" s="2"/>
      <c r="Q945" s="4"/>
      <c r="R945" s="4"/>
      <c r="S945" s="4"/>
      <c r="T945" s="2"/>
      <c r="U945" s="2"/>
      <c r="V945" s="2"/>
      <c r="W945" s="2"/>
      <c r="X945" s="2"/>
      <c r="Y945" s="2"/>
      <c r="Z945" s="2"/>
    </row>
    <row r="946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1391"/>
      <c r="M946" s="1203"/>
      <c r="N946" s="1203"/>
      <c r="O946" s="2"/>
      <c r="P946" s="2"/>
      <c r="Q946" s="4"/>
      <c r="R946" s="4"/>
      <c r="S946" s="4"/>
      <c r="T946" s="2"/>
      <c r="U946" s="2"/>
      <c r="V946" s="2"/>
      <c r="W946" s="2"/>
      <c r="X946" s="2"/>
      <c r="Y946" s="2"/>
      <c r="Z946" s="2"/>
    </row>
    <row r="947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1391"/>
      <c r="M947" s="1203"/>
      <c r="N947" s="1203"/>
      <c r="O947" s="2"/>
      <c r="P947" s="2"/>
      <c r="Q947" s="4"/>
      <c r="R947" s="4"/>
      <c r="S947" s="4"/>
      <c r="T947" s="2"/>
      <c r="U947" s="2"/>
      <c r="V947" s="2"/>
      <c r="W947" s="2"/>
      <c r="X947" s="2"/>
      <c r="Y947" s="2"/>
      <c r="Z947" s="2"/>
    </row>
    <row r="948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1391"/>
      <c r="M948" s="1203"/>
      <c r="N948" s="1203"/>
      <c r="O948" s="2"/>
      <c r="P948" s="2"/>
      <c r="Q948" s="4"/>
      <c r="R948" s="4"/>
      <c r="S948" s="4"/>
      <c r="T948" s="2"/>
      <c r="U948" s="2"/>
      <c r="V948" s="2"/>
      <c r="W948" s="2"/>
      <c r="X948" s="2"/>
      <c r="Y948" s="2"/>
      <c r="Z948" s="2"/>
    </row>
    <row r="949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1391"/>
      <c r="M949" s="1203"/>
      <c r="N949" s="1203"/>
      <c r="O949" s="2"/>
      <c r="P949" s="2"/>
      <c r="Q949" s="4"/>
      <c r="R949" s="4"/>
      <c r="S949" s="4"/>
      <c r="T949" s="2"/>
      <c r="U949" s="2"/>
      <c r="V949" s="2"/>
      <c r="W949" s="2"/>
      <c r="X949" s="2"/>
      <c r="Y949" s="2"/>
      <c r="Z949" s="2"/>
    </row>
    <row r="950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1391"/>
      <c r="M950" s="1203"/>
      <c r="N950" s="1203"/>
      <c r="O950" s="2"/>
      <c r="P950" s="2"/>
      <c r="Q950" s="4"/>
      <c r="R950" s="4"/>
      <c r="S950" s="4"/>
      <c r="T950" s="2"/>
      <c r="U950" s="2"/>
      <c r="V950" s="2"/>
      <c r="W950" s="2"/>
      <c r="X950" s="2"/>
      <c r="Y950" s="2"/>
      <c r="Z950" s="2"/>
    </row>
    <row r="951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1391"/>
      <c r="M951" s="1203"/>
      <c r="N951" s="1203"/>
      <c r="O951" s="2"/>
      <c r="P951" s="2"/>
      <c r="Q951" s="4"/>
      <c r="R951" s="4"/>
      <c r="S951" s="4"/>
      <c r="T951" s="2"/>
      <c r="U951" s="2"/>
      <c r="V951" s="2"/>
      <c r="W951" s="2"/>
      <c r="X951" s="2"/>
      <c r="Y951" s="2"/>
      <c r="Z951" s="2"/>
    </row>
    <row r="952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1391"/>
      <c r="M952" s="1203"/>
      <c r="N952" s="1203"/>
      <c r="O952" s="2"/>
      <c r="P952" s="2"/>
      <c r="Q952" s="4"/>
      <c r="R952" s="4"/>
      <c r="S952" s="4"/>
      <c r="T952" s="2"/>
      <c r="U952" s="2"/>
      <c r="V952" s="2"/>
      <c r="W952" s="2"/>
      <c r="X952" s="2"/>
      <c r="Y952" s="2"/>
      <c r="Z952" s="2"/>
    </row>
    <row r="953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1391"/>
      <c r="M953" s="1203"/>
      <c r="N953" s="1203"/>
      <c r="O953" s="2"/>
      <c r="P953" s="2"/>
      <c r="Q953" s="4"/>
      <c r="R953" s="4"/>
      <c r="S953" s="4"/>
      <c r="T953" s="2"/>
      <c r="U953" s="2"/>
      <c r="V953" s="2"/>
      <c r="W953" s="2"/>
      <c r="X953" s="2"/>
      <c r="Y953" s="2"/>
      <c r="Z953" s="2"/>
    </row>
    <row r="954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1391"/>
      <c r="M954" s="1203"/>
      <c r="N954" s="1203"/>
      <c r="O954" s="2"/>
      <c r="P954" s="2"/>
      <c r="Q954" s="4"/>
      <c r="R954" s="4"/>
      <c r="S954" s="4"/>
      <c r="T954" s="2"/>
      <c r="U954" s="2"/>
      <c r="V954" s="2"/>
      <c r="W954" s="2"/>
      <c r="X954" s="2"/>
      <c r="Y954" s="2"/>
      <c r="Z954" s="2"/>
    </row>
    <row r="955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1391"/>
      <c r="M955" s="1203"/>
      <c r="N955" s="1203"/>
      <c r="O955" s="2"/>
      <c r="P955" s="2"/>
      <c r="Q955" s="4"/>
      <c r="R955" s="4"/>
      <c r="S955" s="4"/>
      <c r="T955" s="2"/>
      <c r="U955" s="2"/>
      <c r="V955" s="2"/>
      <c r="W955" s="2"/>
      <c r="X955" s="2"/>
      <c r="Y955" s="2"/>
      <c r="Z955" s="2"/>
    </row>
    <row r="956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1391"/>
      <c r="M956" s="1203"/>
      <c r="N956" s="1203"/>
      <c r="O956" s="2"/>
      <c r="P956" s="2"/>
      <c r="Q956" s="4"/>
      <c r="R956" s="4"/>
      <c r="S956" s="4"/>
      <c r="T956" s="2"/>
      <c r="U956" s="2"/>
      <c r="V956" s="2"/>
      <c r="W956" s="2"/>
      <c r="X956" s="2"/>
      <c r="Y956" s="2"/>
      <c r="Z956" s="2"/>
    </row>
    <row r="957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1391"/>
      <c r="M957" s="1203"/>
      <c r="N957" s="1203"/>
      <c r="O957" s="2"/>
      <c r="P957" s="2"/>
      <c r="Q957" s="4"/>
      <c r="R957" s="4"/>
      <c r="S957" s="4"/>
      <c r="T957" s="2"/>
      <c r="U957" s="2"/>
      <c r="V957" s="2"/>
      <c r="W957" s="2"/>
      <c r="X957" s="2"/>
      <c r="Y957" s="2"/>
      <c r="Z957" s="2"/>
    </row>
    <row r="958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1391"/>
      <c r="M958" s="1203"/>
      <c r="N958" s="1203"/>
      <c r="O958" s="2"/>
      <c r="P958" s="2"/>
      <c r="Q958" s="4"/>
      <c r="R958" s="4"/>
      <c r="S958" s="4"/>
      <c r="T958" s="2"/>
      <c r="U958" s="2"/>
      <c r="V958" s="2"/>
      <c r="W958" s="2"/>
      <c r="X958" s="2"/>
      <c r="Y958" s="2"/>
      <c r="Z958" s="2"/>
    </row>
    <row r="959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1391"/>
      <c r="M959" s="1203"/>
      <c r="N959" s="1203"/>
      <c r="O959" s="2"/>
      <c r="P959" s="2"/>
      <c r="Q959" s="4"/>
      <c r="R959" s="4"/>
      <c r="S959" s="4"/>
      <c r="T959" s="2"/>
      <c r="U959" s="2"/>
      <c r="V959" s="2"/>
      <c r="W959" s="2"/>
      <c r="X959" s="2"/>
      <c r="Y959" s="2"/>
      <c r="Z959" s="2"/>
    </row>
    <row r="960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1391"/>
      <c r="M960" s="1203"/>
      <c r="N960" s="1203"/>
      <c r="O960" s="2"/>
      <c r="P960" s="2"/>
      <c r="Q960" s="4"/>
      <c r="R960" s="4"/>
      <c r="S960" s="4"/>
      <c r="T960" s="2"/>
      <c r="U960" s="2"/>
      <c r="V960" s="2"/>
      <c r="W960" s="2"/>
      <c r="X960" s="2"/>
      <c r="Y960" s="2"/>
      <c r="Z960" s="2"/>
    </row>
    <row r="961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1391"/>
      <c r="M961" s="1203"/>
      <c r="N961" s="1203"/>
      <c r="O961" s="2"/>
      <c r="P961" s="2"/>
      <c r="Q961" s="4"/>
      <c r="R961" s="4"/>
      <c r="S961" s="4"/>
      <c r="T961" s="2"/>
      <c r="U961" s="2"/>
      <c r="V961" s="2"/>
      <c r="W961" s="2"/>
      <c r="X961" s="2"/>
      <c r="Y961" s="2"/>
      <c r="Z961" s="2"/>
    </row>
    <row r="962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1391"/>
      <c r="M962" s="1203"/>
      <c r="N962" s="1203"/>
      <c r="O962" s="2"/>
      <c r="P962" s="2"/>
      <c r="Q962" s="4"/>
      <c r="R962" s="4"/>
      <c r="S962" s="4"/>
      <c r="T962" s="2"/>
      <c r="U962" s="2"/>
      <c r="V962" s="2"/>
      <c r="W962" s="2"/>
      <c r="X962" s="2"/>
      <c r="Y962" s="2"/>
      <c r="Z962" s="2"/>
    </row>
    <row r="963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1391"/>
      <c r="M963" s="1203"/>
      <c r="N963" s="1203"/>
      <c r="O963" s="2"/>
      <c r="P963" s="2"/>
      <c r="Q963" s="4"/>
      <c r="R963" s="4"/>
      <c r="S963" s="4"/>
      <c r="T963" s="2"/>
      <c r="U963" s="2"/>
      <c r="V963" s="2"/>
      <c r="W963" s="2"/>
      <c r="X963" s="2"/>
      <c r="Y963" s="2"/>
      <c r="Z963" s="2"/>
    </row>
    <row r="964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1391"/>
      <c r="M964" s="1203"/>
      <c r="N964" s="1203"/>
      <c r="O964" s="2"/>
      <c r="P964" s="2"/>
      <c r="Q964" s="4"/>
      <c r="R964" s="4"/>
      <c r="S964" s="4"/>
      <c r="T964" s="2"/>
      <c r="U964" s="2"/>
      <c r="V964" s="2"/>
      <c r="W964" s="2"/>
      <c r="X964" s="2"/>
      <c r="Y964" s="2"/>
      <c r="Z964" s="2"/>
    </row>
    <row r="965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1391"/>
      <c r="M965" s="1203"/>
      <c r="N965" s="1203"/>
      <c r="O965" s="2"/>
      <c r="P965" s="2"/>
      <c r="Q965" s="4"/>
      <c r="R965" s="4"/>
      <c r="S965" s="4"/>
      <c r="T965" s="2"/>
      <c r="U965" s="2"/>
      <c r="V965" s="2"/>
      <c r="W965" s="2"/>
      <c r="X965" s="2"/>
      <c r="Y965" s="2"/>
      <c r="Z965" s="2"/>
    </row>
    <row r="966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1391"/>
      <c r="M966" s="1203"/>
      <c r="N966" s="1203"/>
      <c r="O966" s="2"/>
      <c r="P966" s="2"/>
      <c r="Q966" s="4"/>
      <c r="R966" s="4"/>
      <c r="S966" s="4"/>
      <c r="T966" s="2"/>
      <c r="U966" s="2"/>
      <c r="V966" s="2"/>
      <c r="W966" s="2"/>
      <c r="X966" s="2"/>
      <c r="Y966" s="2"/>
      <c r="Z966" s="2"/>
    </row>
    <row r="967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1391"/>
      <c r="M967" s="1203"/>
      <c r="N967" s="1203"/>
      <c r="O967" s="2"/>
      <c r="P967" s="2"/>
      <c r="Q967" s="4"/>
      <c r="R967" s="4"/>
      <c r="S967" s="4"/>
      <c r="T967" s="2"/>
      <c r="U967" s="2"/>
      <c r="V967" s="2"/>
      <c r="W967" s="2"/>
      <c r="X967" s="2"/>
      <c r="Y967" s="2"/>
      <c r="Z967" s="2"/>
    </row>
    <row r="968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1391"/>
      <c r="M968" s="1203"/>
      <c r="N968" s="1203"/>
      <c r="O968" s="2"/>
      <c r="P968" s="2"/>
      <c r="Q968" s="4"/>
      <c r="R968" s="4"/>
      <c r="S968" s="4"/>
      <c r="T968" s="2"/>
      <c r="U968" s="2"/>
      <c r="V968" s="2"/>
      <c r="W968" s="2"/>
      <c r="X968" s="2"/>
      <c r="Y968" s="2"/>
      <c r="Z968" s="2"/>
    </row>
    <row r="969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1391"/>
      <c r="M969" s="1203"/>
      <c r="N969" s="1203"/>
      <c r="O969" s="2"/>
      <c r="P969" s="2"/>
      <c r="Q969" s="4"/>
      <c r="R969" s="4"/>
      <c r="S969" s="4"/>
      <c r="T969" s="2"/>
      <c r="U969" s="2"/>
      <c r="V969" s="2"/>
      <c r="W969" s="2"/>
      <c r="X969" s="2"/>
      <c r="Y969" s="2"/>
      <c r="Z969" s="2"/>
    </row>
    <row r="970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1391"/>
      <c r="M970" s="1203"/>
      <c r="N970" s="1203"/>
      <c r="O970" s="2"/>
      <c r="P970" s="2"/>
      <c r="Q970" s="4"/>
      <c r="R970" s="4"/>
      <c r="S970" s="4"/>
      <c r="T970" s="2"/>
      <c r="U970" s="2"/>
      <c r="V970" s="2"/>
      <c r="W970" s="2"/>
      <c r="X970" s="2"/>
      <c r="Y970" s="2"/>
      <c r="Z970" s="2"/>
    </row>
    <row r="971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1391"/>
      <c r="M971" s="1203"/>
      <c r="N971" s="1203"/>
      <c r="O971" s="2"/>
      <c r="P971" s="2"/>
      <c r="Q971" s="4"/>
      <c r="R971" s="4"/>
      <c r="S971" s="4"/>
      <c r="T971" s="2"/>
      <c r="U971" s="2"/>
      <c r="V971" s="2"/>
      <c r="W971" s="2"/>
      <c r="X971" s="2"/>
      <c r="Y971" s="2"/>
      <c r="Z971" s="2"/>
    </row>
    <row r="972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1391"/>
      <c r="M972" s="1203"/>
      <c r="N972" s="1203"/>
      <c r="O972" s="2"/>
      <c r="P972" s="2"/>
      <c r="Q972" s="4"/>
      <c r="R972" s="4"/>
      <c r="S972" s="4"/>
      <c r="T972" s="2"/>
      <c r="U972" s="2"/>
      <c r="V972" s="2"/>
      <c r="W972" s="2"/>
      <c r="X972" s="2"/>
      <c r="Y972" s="2"/>
      <c r="Z972" s="2"/>
    </row>
    <row r="973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1391"/>
      <c r="M973" s="1203"/>
      <c r="N973" s="1203"/>
      <c r="O973" s="2"/>
      <c r="P973" s="2"/>
      <c r="Q973" s="4"/>
      <c r="R973" s="4"/>
      <c r="S973" s="4"/>
      <c r="T973" s="2"/>
      <c r="U973" s="2"/>
      <c r="V973" s="2"/>
      <c r="W973" s="2"/>
      <c r="X973" s="2"/>
      <c r="Y973" s="2"/>
      <c r="Z973" s="2"/>
    </row>
    <row r="974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1391"/>
      <c r="M974" s="1203"/>
      <c r="N974" s="1203"/>
      <c r="O974" s="2"/>
      <c r="P974" s="2"/>
      <c r="Q974" s="4"/>
      <c r="R974" s="4"/>
      <c r="S974" s="4"/>
      <c r="T974" s="2"/>
      <c r="U974" s="2"/>
      <c r="V974" s="2"/>
      <c r="W974" s="2"/>
      <c r="X974" s="2"/>
      <c r="Y974" s="2"/>
      <c r="Z974" s="2"/>
    </row>
    <row r="975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1391"/>
      <c r="M975" s="1203"/>
      <c r="N975" s="1203"/>
      <c r="O975" s="2"/>
      <c r="P975" s="2"/>
      <c r="Q975" s="4"/>
      <c r="R975" s="4"/>
      <c r="S975" s="4"/>
      <c r="T975" s="2"/>
      <c r="U975" s="2"/>
      <c r="V975" s="2"/>
      <c r="W975" s="2"/>
      <c r="X975" s="2"/>
      <c r="Y975" s="2"/>
      <c r="Z975" s="2"/>
    </row>
    <row r="976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1391"/>
      <c r="M976" s="1203"/>
      <c r="N976" s="1203"/>
      <c r="O976" s="2"/>
      <c r="P976" s="2"/>
      <c r="Q976" s="4"/>
      <c r="R976" s="4"/>
      <c r="S976" s="4"/>
      <c r="T976" s="2"/>
      <c r="U976" s="2"/>
      <c r="V976" s="2"/>
      <c r="W976" s="2"/>
      <c r="X976" s="2"/>
      <c r="Y976" s="2"/>
      <c r="Z976" s="2"/>
    </row>
    <row r="977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1391"/>
      <c r="M977" s="1203"/>
      <c r="N977" s="1203"/>
      <c r="O977" s="2"/>
      <c r="P977" s="2"/>
      <c r="Q977" s="4"/>
      <c r="R977" s="4"/>
      <c r="S977" s="4"/>
      <c r="T977" s="2"/>
      <c r="U977" s="2"/>
      <c r="V977" s="2"/>
      <c r="W977" s="2"/>
      <c r="X977" s="2"/>
      <c r="Y977" s="2"/>
      <c r="Z977" s="2"/>
    </row>
    <row r="978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1391"/>
      <c r="M978" s="1203"/>
      <c r="N978" s="1203"/>
      <c r="O978" s="2"/>
      <c r="P978" s="2"/>
      <c r="Q978" s="4"/>
      <c r="R978" s="4"/>
      <c r="S978" s="4"/>
      <c r="T978" s="2"/>
      <c r="U978" s="2"/>
      <c r="V978" s="2"/>
      <c r="W978" s="2"/>
      <c r="X978" s="2"/>
      <c r="Y978" s="2"/>
      <c r="Z978" s="2"/>
    </row>
    <row r="979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1391"/>
      <c r="M979" s="1203"/>
      <c r="N979" s="1203"/>
      <c r="O979" s="2"/>
      <c r="P979" s="2"/>
      <c r="Q979" s="4"/>
      <c r="R979" s="4"/>
      <c r="S979" s="4"/>
      <c r="T979" s="2"/>
      <c r="U979" s="2"/>
      <c r="V979" s="2"/>
      <c r="W979" s="2"/>
      <c r="X979" s="2"/>
      <c r="Y979" s="2"/>
      <c r="Z979" s="2"/>
    </row>
    <row r="980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1391"/>
      <c r="M980" s="1203"/>
      <c r="N980" s="1203"/>
      <c r="O980" s="2"/>
      <c r="P980" s="2"/>
      <c r="Q980" s="4"/>
      <c r="R980" s="4"/>
      <c r="S980" s="4"/>
      <c r="T980" s="2"/>
      <c r="U980" s="2"/>
      <c r="V980" s="2"/>
      <c r="W980" s="2"/>
      <c r="X980" s="2"/>
      <c r="Y980" s="2"/>
      <c r="Z980" s="2"/>
    </row>
    <row r="981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1391"/>
      <c r="M981" s="1203"/>
      <c r="N981" s="1203"/>
      <c r="O981" s="2"/>
      <c r="P981" s="2"/>
      <c r="Q981" s="4"/>
      <c r="R981" s="4"/>
      <c r="S981" s="4"/>
      <c r="T981" s="2"/>
      <c r="U981" s="2"/>
      <c r="V981" s="2"/>
      <c r="W981" s="2"/>
      <c r="X981" s="2"/>
      <c r="Y981" s="2"/>
      <c r="Z981" s="2"/>
    </row>
    <row r="982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1391"/>
      <c r="M982" s="1203"/>
      <c r="N982" s="1203"/>
      <c r="O982" s="2"/>
      <c r="P982" s="2"/>
      <c r="Q982" s="4"/>
      <c r="R982" s="4"/>
      <c r="S982" s="4"/>
      <c r="T982" s="2"/>
      <c r="U982" s="2"/>
      <c r="V982" s="2"/>
      <c r="W982" s="2"/>
      <c r="X982" s="2"/>
      <c r="Y982" s="2"/>
      <c r="Z982" s="2"/>
    </row>
    <row r="983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1391"/>
      <c r="M983" s="1203"/>
      <c r="N983" s="1203"/>
      <c r="O983" s="2"/>
      <c r="P983" s="2"/>
      <c r="Q983" s="4"/>
      <c r="R983" s="4"/>
      <c r="S983" s="4"/>
      <c r="T983" s="2"/>
      <c r="U983" s="2"/>
      <c r="V983" s="2"/>
      <c r="W983" s="2"/>
      <c r="X983" s="2"/>
      <c r="Y983" s="2"/>
      <c r="Z983" s="2"/>
    </row>
    <row r="984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1391"/>
      <c r="M984" s="1203"/>
      <c r="N984" s="1203"/>
      <c r="O984" s="2"/>
      <c r="P984" s="2"/>
      <c r="Q984" s="4"/>
      <c r="R984" s="4"/>
      <c r="S984" s="4"/>
      <c r="T984" s="2"/>
      <c r="U984" s="2"/>
      <c r="V984" s="2"/>
      <c r="W984" s="2"/>
      <c r="X984" s="2"/>
      <c r="Y984" s="2"/>
      <c r="Z984" s="2"/>
    </row>
    <row r="985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1391"/>
      <c r="M985" s="1203"/>
      <c r="N985" s="1203"/>
      <c r="O985" s="2"/>
      <c r="P985" s="2"/>
      <c r="Q985" s="4"/>
      <c r="R985" s="4"/>
      <c r="S985" s="4"/>
      <c r="T985" s="2"/>
      <c r="U985" s="2"/>
      <c r="V985" s="2"/>
      <c r="W985" s="2"/>
      <c r="X985" s="2"/>
      <c r="Y985" s="2"/>
      <c r="Z985" s="2"/>
    </row>
    <row r="986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1391"/>
      <c r="M986" s="1203"/>
      <c r="N986" s="1203"/>
      <c r="O986" s="2"/>
      <c r="P986" s="2"/>
      <c r="Q986" s="4"/>
      <c r="R986" s="4"/>
      <c r="S986" s="4"/>
      <c r="T986" s="2"/>
      <c r="U986" s="2"/>
      <c r="V986" s="2"/>
      <c r="W986" s="2"/>
      <c r="X986" s="2"/>
      <c r="Y986" s="2"/>
      <c r="Z986" s="2"/>
    </row>
    <row r="987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1391"/>
      <c r="M987" s="1203"/>
      <c r="N987" s="1203"/>
      <c r="O987" s="2"/>
      <c r="P987" s="2"/>
      <c r="Q987" s="4"/>
      <c r="R987" s="4"/>
      <c r="S987" s="4"/>
      <c r="T987" s="2"/>
      <c r="U987" s="2"/>
      <c r="V987" s="2"/>
      <c r="W987" s="2"/>
      <c r="X987" s="2"/>
      <c r="Y987" s="2"/>
      <c r="Z987" s="2"/>
    </row>
    <row r="988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1391"/>
      <c r="M988" s="1203"/>
      <c r="N988" s="1203"/>
      <c r="O988" s="2"/>
      <c r="P988" s="2"/>
      <c r="Q988" s="4"/>
      <c r="R988" s="4"/>
      <c r="S988" s="4"/>
      <c r="T988" s="2"/>
      <c r="U988" s="2"/>
      <c r="V988" s="2"/>
      <c r="W988" s="2"/>
      <c r="X988" s="2"/>
      <c r="Y988" s="2"/>
      <c r="Z988" s="2"/>
    </row>
    <row r="989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1391"/>
      <c r="M989" s="1203"/>
      <c r="N989" s="1203"/>
      <c r="O989" s="2"/>
      <c r="P989" s="2"/>
      <c r="Q989" s="4"/>
      <c r="R989" s="4"/>
      <c r="S989" s="4"/>
      <c r="T989" s="2"/>
      <c r="U989" s="2"/>
      <c r="V989" s="2"/>
      <c r="W989" s="2"/>
      <c r="X989" s="2"/>
      <c r="Y989" s="2"/>
      <c r="Z989" s="2"/>
    </row>
    <row r="990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1391"/>
      <c r="M990" s="1203"/>
      <c r="N990" s="1203"/>
      <c r="O990" s="2"/>
      <c r="P990" s="2"/>
      <c r="Q990" s="4"/>
      <c r="R990" s="4"/>
      <c r="S990" s="4"/>
      <c r="T990" s="2"/>
      <c r="U990" s="2"/>
      <c r="V990" s="2"/>
      <c r="W990" s="2"/>
      <c r="X990" s="2"/>
      <c r="Y990" s="2"/>
      <c r="Z990" s="2"/>
    </row>
    <row r="991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1391"/>
      <c r="M991" s="1203"/>
      <c r="N991" s="1203"/>
      <c r="O991" s="2"/>
      <c r="P991" s="2"/>
      <c r="Q991" s="4"/>
      <c r="R991" s="4"/>
      <c r="S991" s="4"/>
      <c r="T991" s="2"/>
      <c r="U991" s="2"/>
      <c r="V991" s="2"/>
      <c r="W991" s="2"/>
      <c r="X991" s="2"/>
      <c r="Y991" s="2"/>
      <c r="Z991" s="2"/>
    </row>
    <row r="992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1391"/>
      <c r="M992" s="1203"/>
      <c r="N992" s="1203"/>
      <c r="O992" s="2"/>
      <c r="P992" s="2"/>
      <c r="Q992" s="4"/>
      <c r="R992" s="4"/>
      <c r="S992" s="4"/>
      <c r="T992" s="2"/>
      <c r="U992" s="2"/>
      <c r="V992" s="2"/>
      <c r="W992" s="2"/>
      <c r="X992" s="2"/>
      <c r="Y992" s="2"/>
      <c r="Z992" s="2"/>
    </row>
    <row r="993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1391"/>
      <c r="M993" s="1203"/>
      <c r="N993" s="1203"/>
      <c r="O993" s="2"/>
      <c r="P993" s="2"/>
      <c r="Q993" s="4"/>
      <c r="R993" s="4"/>
      <c r="S993" s="4"/>
      <c r="T993" s="2"/>
      <c r="U993" s="2"/>
      <c r="V993" s="2"/>
      <c r="W993" s="2"/>
      <c r="X993" s="2"/>
      <c r="Y993" s="2"/>
      <c r="Z993" s="2"/>
    </row>
    <row r="994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1391"/>
      <c r="M994" s="1203"/>
      <c r="N994" s="1203"/>
      <c r="O994" s="2"/>
      <c r="P994" s="2"/>
      <c r="Q994" s="4"/>
      <c r="R994" s="4"/>
      <c r="S994" s="4"/>
      <c r="T994" s="2"/>
      <c r="U994" s="2"/>
      <c r="V994" s="2"/>
      <c r="W994" s="2"/>
      <c r="X994" s="2"/>
      <c r="Y994" s="2"/>
      <c r="Z994" s="2"/>
    </row>
    <row r="995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1391"/>
      <c r="M995" s="1203"/>
      <c r="N995" s="1203"/>
      <c r="O995" s="2"/>
      <c r="P995" s="2"/>
      <c r="Q995" s="4"/>
      <c r="R995" s="4"/>
      <c r="S995" s="4"/>
      <c r="T995" s="2"/>
      <c r="U995" s="2"/>
      <c r="V995" s="2"/>
      <c r="W995" s="2"/>
      <c r="X995" s="2"/>
      <c r="Y995" s="2"/>
      <c r="Z995" s="2"/>
    </row>
    <row r="996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1391"/>
      <c r="M996" s="1203"/>
      <c r="N996" s="1203"/>
      <c r="O996" s="2"/>
      <c r="P996" s="2"/>
      <c r="Q996" s="4"/>
      <c r="R996" s="4"/>
      <c r="S996" s="4"/>
      <c r="T996" s="2"/>
      <c r="U996" s="2"/>
      <c r="V996" s="2"/>
      <c r="W996" s="2"/>
      <c r="X996" s="2"/>
      <c r="Y996" s="2"/>
      <c r="Z996" s="2"/>
    </row>
    <row r="997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1391"/>
      <c r="M997" s="1203"/>
      <c r="N997" s="1203"/>
      <c r="O997" s="2"/>
      <c r="P997" s="2"/>
      <c r="Q997" s="4"/>
      <c r="R997" s="4"/>
      <c r="S997" s="4"/>
      <c r="T997" s="2"/>
      <c r="U997" s="2"/>
      <c r="V997" s="2"/>
      <c r="W997" s="2"/>
      <c r="X997" s="2"/>
      <c r="Y997" s="2"/>
      <c r="Z997" s="2"/>
    </row>
    <row r="998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1391"/>
      <c r="M998" s="1203"/>
      <c r="N998" s="1203"/>
      <c r="O998" s="2"/>
      <c r="P998" s="2"/>
      <c r="Q998" s="4"/>
      <c r="R998" s="4"/>
      <c r="S998" s="4"/>
      <c r="T998" s="2"/>
      <c r="U998" s="2"/>
      <c r="V998" s="2"/>
      <c r="W998" s="2"/>
      <c r="X998" s="2"/>
      <c r="Y998" s="2"/>
      <c r="Z998" s="2"/>
    </row>
    <row r="999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1391"/>
      <c r="M999" s="1203"/>
      <c r="N999" s="1203"/>
      <c r="O999" s="2"/>
      <c r="P999" s="2"/>
      <c r="Q999" s="4"/>
      <c r="R999" s="4"/>
      <c r="S999" s="4"/>
      <c r="T999" s="2"/>
      <c r="U999" s="2"/>
      <c r="V999" s="2"/>
      <c r="W999" s="2"/>
      <c r="X999" s="2"/>
      <c r="Y999" s="2"/>
      <c r="Z999" s="2"/>
    </row>
    <row r="1000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1391"/>
      <c r="M1000" s="1203"/>
      <c r="N1000" s="1203"/>
      <c r="O1000" s="2"/>
      <c r="P1000" s="2"/>
      <c r="Q1000" s="4"/>
      <c r="R1000" s="4"/>
      <c r="S1000" s="4"/>
      <c r="T1000" s="2"/>
      <c r="U1000" s="2"/>
      <c r="V1000" s="2"/>
      <c r="W1000" s="2"/>
      <c r="X1000" s="2"/>
      <c r="Y1000" s="2"/>
      <c r="Z1000" s="2"/>
    </row>
  </sheetData>
  <mergeCells count="16">
    <mergeCell ref="A4:I4"/>
    <mergeCell ref="A5:I5"/>
    <mergeCell ref="A6:I6"/>
    <mergeCell ref="A9:C11"/>
    <mergeCell ref="D9:E11"/>
    <mergeCell ref="G9:I9"/>
    <mergeCell ref="A48:J48"/>
    <mergeCell ref="I92:J92"/>
    <mergeCell ref="I93:J93"/>
    <mergeCell ref="A50:C52"/>
    <mergeCell ref="D50:E52"/>
    <mergeCell ref="G50:I50"/>
    <mergeCell ref="A92:C92"/>
    <mergeCell ref="D92:G92"/>
    <mergeCell ref="A93:C93"/>
    <mergeCell ref="D93:G93"/>
  </mergeCells>
  <printOptions/>
  <pageMargins bottom="0.6299212598425197" footer="0.0" header="0.0" left="0.984251968503937" right="0.11811023622047244" top="0.6692913385826772"/>
  <pageSetup orientation="landscape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25"/>
    <col customWidth="1" min="2" max="2" width="25.0"/>
    <col customWidth="1" min="3" max="3" width="23.5"/>
    <col customWidth="1" min="4" max="4" width="0.75"/>
    <col customWidth="1" min="5" max="5" width="9.88"/>
    <col customWidth="1" min="6" max="6" width="12.25"/>
    <col customWidth="1" hidden="1" min="7" max="7" width="12.88"/>
    <col customWidth="1" hidden="1" min="8" max="8" width="12.63"/>
    <col customWidth="1" min="9" max="9" width="13.13"/>
    <col customWidth="1" min="10" max="10" width="13.38"/>
    <col customWidth="1" min="11" max="11" width="12.5"/>
    <col customWidth="1" min="12" max="12" width="6.0"/>
    <col customWidth="1" min="13" max="13" width="6.38"/>
    <col customWidth="1" min="14" max="14" width="6.88"/>
    <col customWidth="1" min="15" max="15" width="13.5"/>
    <col customWidth="1" min="16" max="16" width="8.0"/>
    <col customWidth="1" min="17" max="17" width="19.75"/>
    <col customWidth="1" min="18" max="18" width="14.13"/>
    <col customWidth="1" min="19" max="19" width="12.38"/>
    <col customWidth="1" min="20" max="20" width="12.88"/>
    <col customWidth="1" min="21" max="26" width="7.63"/>
  </cols>
  <sheetData>
    <row r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 ht="16.5" customHeight="1">
      <c r="A7" s="5"/>
      <c r="B7" s="5"/>
      <c r="C7" s="5"/>
      <c r="D7" s="5"/>
      <c r="E7" s="5"/>
      <c r="F7" s="5"/>
      <c r="G7" s="5"/>
      <c r="H7" s="5"/>
      <c r="I7" s="5"/>
      <c r="J7" s="6"/>
      <c r="K7" s="7"/>
      <c r="L7" s="7"/>
      <c r="M7" s="340"/>
      <c r="N7" s="7"/>
      <c r="O7" s="7"/>
      <c r="P7" s="7"/>
      <c r="Q7" s="6"/>
      <c r="R7" s="6"/>
      <c r="S7" s="6"/>
      <c r="T7" s="6"/>
      <c r="U7" s="6"/>
      <c r="V7" s="6"/>
      <c r="W7" s="6"/>
      <c r="X7" s="6"/>
      <c r="Y7" s="6"/>
      <c r="Z7" s="6"/>
    </row>
    <row r="8" ht="18.0" customHeight="1">
      <c r="A8" s="195" t="s">
        <v>1261</v>
      </c>
      <c r="B8" s="273"/>
      <c r="C8" s="273"/>
      <c r="D8" s="273"/>
      <c r="E8" s="273"/>
      <c r="F8" s="273"/>
      <c r="G8" s="278"/>
      <c r="H8" s="278"/>
      <c r="I8" s="278"/>
      <c r="J8" s="358"/>
      <c r="K8" s="358"/>
      <c r="L8" s="1428"/>
      <c r="M8" s="1429"/>
      <c r="N8" s="1428"/>
      <c r="O8" s="1428"/>
      <c r="P8" s="1133"/>
      <c r="Q8" s="1133"/>
      <c r="R8" s="1133"/>
      <c r="S8" s="1133"/>
      <c r="T8" s="1133"/>
      <c r="U8" s="273"/>
      <c r="V8" s="273"/>
      <c r="W8" s="273"/>
      <c r="X8" s="273"/>
      <c r="Y8" s="273"/>
      <c r="Z8" s="273"/>
    </row>
    <row r="9" ht="18.75" customHeight="1">
      <c r="A9" s="1295" t="s">
        <v>364</v>
      </c>
      <c r="B9" s="12"/>
      <c r="C9" s="13"/>
      <c r="D9" s="1430" t="s">
        <v>7</v>
      </c>
      <c r="E9" s="13"/>
      <c r="F9" s="14" t="s">
        <v>8</v>
      </c>
      <c r="G9" s="15" t="s">
        <v>9</v>
      </c>
      <c r="H9" s="12"/>
      <c r="I9" s="13"/>
      <c r="J9" s="14" t="s">
        <v>10</v>
      </c>
      <c r="K9" s="879"/>
      <c r="L9" s="1431"/>
      <c r="M9" s="1432"/>
      <c r="N9" s="1433"/>
      <c r="O9" s="1431"/>
      <c r="P9" s="1132"/>
      <c r="Q9" s="1132"/>
      <c r="R9" s="1132"/>
      <c r="S9" s="1132"/>
      <c r="T9" s="1132"/>
    </row>
    <row r="10" ht="14.25" customHeight="1">
      <c r="A10" s="18"/>
      <c r="C10" s="19"/>
      <c r="D10" s="93" t="s">
        <v>11</v>
      </c>
      <c r="E10" s="19"/>
      <c r="F10" s="21" t="s">
        <v>12</v>
      </c>
      <c r="G10" s="21" t="s">
        <v>13</v>
      </c>
      <c r="H10" s="22" t="s">
        <v>14</v>
      </c>
      <c r="I10" s="21" t="s">
        <v>15</v>
      </c>
      <c r="J10" s="21" t="s">
        <v>16</v>
      </c>
      <c r="K10" s="204"/>
      <c r="L10" s="1434"/>
      <c r="M10" s="1435"/>
      <c r="N10" s="1436">
        <v>37.0</v>
      </c>
      <c r="O10" s="1437" t="s">
        <v>19</v>
      </c>
      <c r="P10" s="1132"/>
      <c r="Q10" s="1132"/>
      <c r="R10" s="1132"/>
      <c r="S10" s="1132"/>
      <c r="T10" s="1132"/>
    </row>
    <row r="11" ht="12.75" customHeight="1">
      <c r="A11" s="23"/>
      <c r="B11" s="24"/>
      <c r="C11" s="25"/>
      <c r="D11" s="874"/>
      <c r="E11" s="913"/>
      <c r="F11" s="26" t="s">
        <v>17</v>
      </c>
      <c r="G11" s="27" t="s">
        <v>17</v>
      </c>
      <c r="H11" s="27" t="s">
        <v>18</v>
      </c>
      <c r="I11" s="27" t="s">
        <v>18</v>
      </c>
      <c r="J11" s="27" t="s">
        <v>18</v>
      </c>
      <c r="K11" s="66"/>
      <c r="L11" s="1431"/>
      <c r="M11" s="1432"/>
      <c r="N11" s="1438" t="s">
        <v>1262</v>
      </c>
      <c r="O11" s="1431" t="s">
        <v>1263</v>
      </c>
      <c r="P11" s="1132"/>
      <c r="Q11" s="1132"/>
      <c r="R11" s="1132"/>
      <c r="S11" s="1132"/>
      <c r="T11" s="1132"/>
    </row>
    <row r="12" ht="12.75" customHeight="1">
      <c r="A12" s="777" t="s">
        <v>20</v>
      </c>
      <c r="B12" s="252"/>
      <c r="C12" s="306"/>
      <c r="D12" s="300"/>
      <c r="E12" s="306"/>
      <c r="F12" s="306"/>
      <c r="G12" s="306"/>
      <c r="H12" s="306"/>
      <c r="I12" s="499"/>
      <c r="J12" s="499"/>
      <c r="K12" s="316"/>
      <c r="L12" s="1439"/>
      <c r="M12" s="1440"/>
      <c r="N12" s="1441" t="s">
        <v>1264</v>
      </c>
      <c r="O12" s="1439"/>
      <c r="P12" s="1132"/>
      <c r="Q12" s="1132"/>
      <c r="R12" s="1132"/>
      <c r="S12" s="1132"/>
      <c r="T12" s="1132"/>
    </row>
    <row r="13" ht="12.75" customHeight="1">
      <c r="A13" s="777"/>
      <c r="B13" s="8" t="s">
        <v>22</v>
      </c>
      <c r="C13" s="306"/>
      <c r="D13" s="300"/>
      <c r="E13" s="306"/>
      <c r="F13" s="306"/>
      <c r="G13" s="306"/>
      <c r="H13" s="306"/>
      <c r="I13" s="283"/>
      <c r="J13" s="283"/>
      <c r="K13" s="316"/>
      <c r="L13" s="1439"/>
      <c r="M13" s="1440"/>
      <c r="N13" s="1433"/>
      <c r="O13" s="1439"/>
      <c r="P13" s="1132"/>
      <c r="Q13" s="1132"/>
      <c r="R13" s="1132"/>
      <c r="S13" s="1132"/>
      <c r="T13" s="1132"/>
    </row>
    <row r="14" ht="13.5" customHeight="1">
      <c r="A14" s="777"/>
      <c r="B14" s="252" t="s">
        <v>24</v>
      </c>
      <c r="C14" s="306"/>
      <c r="D14" s="252"/>
      <c r="E14" s="509" t="s">
        <v>25</v>
      </c>
      <c r="F14" s="283">
        <v>1.233381967E7</v>
      </c>
      <c r="G14" s="283">
        <v>6624968.22</v>
      </c>
      <c r="H14" s="283">
        <f>I14-G14</f>
        <v>6833943.78</v>
      </c>
      <c r="I14" s="77">
        <v>1.3458912E7</v>
      </c>
      <c r="J14" s="77">
        <v>1.5079548E7</v>
      </c>
      <c r="K14" s="78"/>
      <c r="L14" s="1442"/>
      <c r="M14" s="1443"/>
      <c r="N14" s="1433"/>
      <c r="O14" s="1442"/>
      <c r="P14" s="1132"/>
      <c r="Q14" s="1132"/>
      <c r="R14" s="1132"/>
      <c r="S14" s="1132"/>
      <c r="T14" s="1132"/>
    </row>
    <row r="15" ht="13.5" customHeight="1">
      <c r="A15" s="777"/>
      <c r="B15" s="306" t="s">
        <v>26</v>
      </c>
      <c r="C15" s="306"/>
      <c r="D15" s="252"/>
      <c r="E15" s="509" t="s">
        <v>25</v>
      </c>
      <c r="F15" s="1444">
        <v>0.0</v>
      </c>
      <c r="G15" s="1444">
        <v>0.0</v>
      </c>
      <c r="H15" s="1444">
        <v>0.0</v>
      </c>
      <c r="I15" s="1444">
        <v>0.0</v>
      </c>
      <c r="J15" s="77">
        <v>41835.0</v>
      </c>
      <c r="K15" s="78"/>
      <c r="L15" s="1445"/>
      <c r="M15" s="1446"/>
      <c r="N15" s="1447"/>
      <c r="O15" s="1445"/>
      <c r="P15" s="1132"/>
      <c r="Q15" s="1132"/>
      <c r="R15" s="1132"/>
      <c r="S15" s="1132"/>
      <c r="T15" s="1132"/>
    </row>
    <row r="16" ht="13.5" customHeight="1">
      <c r="A16" s="777"/>
      <c r="B16" s="252" t="s">
        <v>27</v>
      </c>
      <c r="C16" s="536"/>
      <c r="D16" s="252"/>
      <c r="E16" s="509" t="s">
        <v>28</v>
      </c>
      <c r="F16" s="283">
        <v>901972.0</v>
      </c>
      <c r="G16" s="283">
        <v>530693.23</v>
      </c>
      <c r="H16" s="283">
        <f t="shared" ref="H16:H34" si="1">I16-G16</f>
        <v>862362.77</v>
      </c>
      <c r="I16" s="77">
        <f>1080600+312456</f>
        <v>1393056</v>
      </c>
      <c r="J16" s="77">
        <v>1497516.0</v>
      </c>
      <c r="K16" s="78"/>
      <c r="L16" s="1445"/>
      <c r="M16" s="1446"/>
      <c r="N16" s="1447"/>
      <c r="O16" s="1445"/>
      <c r="P16" s="1132"/>
      <c r="Q16" s="1132"/>
      <c r="R16" s="1132"/>
      <c r="S16" s="1132"/>
      <c r="T16" s="1132"/>
    </row>
    <row r="17" ht="13.5" customHeight="1">
      <c r="A17" s="777"/>
      <c r="B17" s="453" t="s">
        <v>1043</v>
      </c>
      <c r="C17" s="306"/>
      <c r="D17" s="252"/>
      <c r="E17" s="509" t="s">
        <v>30</v>
      </c>
      <c r="F17" s="283">
        <v>967727.37</v>
      </c>
      <c r="G17" s="283">
        <v>499272.84</v>
      </c>
      <c r="H17" s="283">
        <f t="shared" si="1"/>
        <v>556727.16</v>
      </c>
      <c r="I17" s="77">
        <v>1056000.0</v>
      </c>
      <c r="J17" s="77">
        <v>1008000.0</v>
      </c>
      <c r="K17" s="78"/>
      <c r="L17" s="1445"/>
      <c r="M17" s="1446"/>
      <c r="N17" s="1447"/>
      <c r="O17" s="1445"/>
      <c r="P17" s="1132"/>
      <c r="Q17" s="1132"/>
      <c r="R17" s="1132"/>
      <c r="S17" s="1132"/>
      <c r="T17" s="1132"/>
    </row>
    <row r="18" ht="13.5" customHeight="1">
      <c r="A18" s="777"/>
      <c r="B18" s="300" t="s">
        <v>1265</v>
      </c>
      <c r="C18" s="306"/>
      <c r="D18" s="252"/>
      <c r="E18" s="509" t="s">
        <v>36</v>
      </c>
      <c r="F18" s="283">
        <v>252000.0</v>
      </c>
      <c r="G18" s="283">
        <v>252000.0</v>
      </c>
      <c r="H18" s="283">
        <f t="shared" si="1"/>
        <v>12000</v>
      </c>
      <c r="I18" s="77">
        <v>264000.0</v>
      </c>
      <c r="J18" s="77">
        <v>252000.0</v>
      </c>
      <c r="K18" s="78"/>
      <c r="L18" s="1445"/>
      <c r="M18" s="1446"/>
      <c r="N18" s="1447"/>
      <c r="O18" s="1445"/>
      <c r="P18" s="1132"/>
      <c r="Q18" s="1132"/>
      <c r="R18" s="1132"/>
      <c r="S18" s="1132"/>
      <c r="T18" s="1132"/>
    </row>
    <row r="19" ht="13.5" customHeight="1">
      <c r="A19" s="777"/>
      <c r="B19" s="9" t="s">
        <v>394</v>
      </c>
      <c r="C19" s="537"/>
      <c r="D19" s="252"/>
      <c r="E19" s="509" t="s">
        <v>395</v>
      </c>
      <c r="F19" s="283">
        <v>405650.0</v>
      </c>
      <c r="G19" s="162">
        <v>78650.0</v>
      </c>
      <c r="H19" s="283">
        <f t="shared" si="1"/>
        <v>502150</v>
      </c>
      <c r="I19" s="77">
        <v>580800.0</v>
      </c>
      <c r="J19" s="77">
        <v>554400.0</v>
      </c>
      <c r="K19" s="78"/>
      <c r="L19" s="1445"/>
      <c r="M19" s="1446"/>
      <c r="N19" s="1447"/>
      <c r="O19" s="1445"/>
      <c r="P19" s="1132"/>
      <c r="Q19" s="1132"/>
      <c r="R19" s="1132"/>
      <c r="S19" s="1132"/>
      <c r="T19" s="1132"/>
    </row>
    <row r="20" ht="13.5" customHeight="1">
      <c r="A20" s="777"/>
      <c r="B20" s="9" t="s">
        <v>1228</v>
      </c>
      <c r="C20" s="228"/>
      <c r="D20" s="252"/>
      <c r="E20" s="509" t="s">
        <v>1162</v>
      </c>
      <c r="F20" s="283">
        <v>29603.97</v>
      </c>
      <c r="G20" s="162">
        <v>6150.53</v>
      </c>
      <c r="H20" s="283">
        <f t="shared" si="1"/>
        <v>73049.47</v>
      </c>
      <c r="I20" s="77">
        <v>79200.0</v>
      </c>
      <c r="J20" s="77">
        <v>75600.0</v>
      </c>
      <c r="K20" s="78"/>
      <c r="L20" s="1445"/>
      <c r="M20" s="1446"/>
      <c r="N20" s="1447"/>
      <c r="O20" s="1445"/>
      <c r="P20" s="1132"/>
      <c r="Q20" s="1132"/>
      <c r="R20" s="1132"/>
      <c r="S20" s="1132"/>
      <c r="T20" s="1132"/>
    </row>
    <row r="21" ht="13.5" customHeight="1">
      <c r="A21" s="363"/>
      <c r="B21" s="9" t="s">
        <v>37</v>
      </c>
      <c r="C21" s="306"/>
      <c r="E21" s="495" t="s">
        <v>38</v>
      </c>
      <c r="F21" s="283">
        <v>197500.0</v>
      </c>
      <c r="G21" s="316">
        <v>0.0</v>
      </c>
      <c r="H21" s="283">
        <f t="shared" si="1"/>
        <v>220000</v>
      </c>
      <c r="I21" s="77">
        <v>220000.0</v>
      </c>
      <c r="J21" s="77">
        <v>210000.0</v>
      </c>
      <c r="K21" s="78"/>
      <c r="L21" s="1445"/>
      <c r="M21" s="1446"/>
      <c r="N21" s="1447"/>
      <c r="O21" s="1445"/>
      <c r="P21" s="1132"/>
      <c r="Q21" s="1132"/>
      <c r="R21" s="1132"/>
      <c r="S21" s="1132"/>
      <c r="T21" s="1132"/>
    </row>
    <row r="22" ht="13.5" customHeight="1">
      <c r="A22" s="363"/>
      <c r="B22" s="9" t="s">
        <v>39</v>
      </c>
      <c r="C22" s="306"/>
      <c r="E22" s="495" t="s">
        <v>38</v>
      </c>
      <c r="F22" s="283">
        <v>393000.0</v>
      </c>
      <c r="G22" s="316">
        <v>0.0</v>
      </c>
      <c r="H22" s="283">
        <f t="shared" si="1"/>
        <v>0</v>
      </c>
      <c r="I22" s="77">
        <v>0.0</v>
      </c>
      <c r="J22" s="77">
        <v>0.0</v>
      </c>
      <c r="K22" s="78"/>
      <c r="L22" s="1445"/>
      <c r="M22" s="1446"/>
      <c r="N22" s="1447"/>
      <c r="O22" s="1445"/>
      <c r="P22" s="1132"/>
      <c r="Q22" s="1132"/>
      <c r="R22" s="1132"/>
      <c r="S22" s="1132"/>
      <c r="T22" s="1132"/>
    </row>
    <row r="23" ht="13.5" customHeight="1">
      <c r="A23" s="934"/>
      <c r="B23" s="9" t="s">
        <v>1266</v>
      </c>
      <c r="C23" s="1448"/>
      <c r="D23" s="252"/>
      <c r="E23" s="909" t="s">
        <v>517</v>
      </c>
      <c r="F23" s="283">
        <v>4200.0</v>
      </c>
      <c r="G23" s="162">
        <v>0.0</v>
      </c>
      <c r="H23" s="283">
        <f t="shared" si="1"/>
        <v>10000</v>
      </c>
      <c r="I23" s="77">
        <v>10000.0</v>
      </c>
      <c r="J23" s="77">
        <v>10000.0</v>
      </c>
      <c r="K23" s="78"/>
      <c r="L23" s="1445"/>
      <c r="M23" s="1446"/>
      <c r="N23" s="1447"/>
      <c r="O23" s="1445"/>
      <c r="P23" s="1132"/>
      <c r="Q23" s="1132"/>
      <c r="R23" s="1132"/>
      <c r="S23" s="1132"/>
      <c r="T23" s="1132"/>
    </row>
    <row r="24" ht="13.5" customHeight="1">
      <c r="A24" s="934"/>
      <c r="B24" s="9" t="s">
        <v>573</v>
      </c>
      <c r="C24" s="1448"/>
      <c r="D24" s="252"/>
      <c r="E24" s="909" t="s">
        <v>517</v>
      </c>
      <c r="F24" s="283">
        <v>0.0</v>
      </c>
      <c r="G24" s="162">
        <v>0.0</v>
      </c>
      <c r="H24" s="283">
        <f t="shared" si="1"/>
        <v>581000</v>
      </c>
      <c r="I24" s="77">
        <v>581000.0</v>
      </c>
      <c r="J24" s="77">
        <v>0.0</v>
      </c>
      <c r="K24" s="78"/>
      <c r="L24" s="1445"/>
      <c r="M24" s="1446"/>
      <c r="N24" s="1447"/>
      <c r="O24" s="1445"/>
      <c r="P24" s="1132"/>
      <c r="Q24" s="1132"/>
      <c r="R24" s="1132"/>
      <c r="S24" s="1132"/>
      <c r="T24" s="1132"/>
    </row>
    <row r="25" ht="13.5" customHeight="1">
      <c r="A25" s="934"/>
      <c r="B25" s="9" t="s">
        <v>40</v>
      </c>
      <c r="C25" s="1448"/>
      <c r="D25" s="252"/>
      <c r="E25" s="509" t="s">
        <v>41</v>
      </c>
      <c r="F25" s="283">
        <v>10000.0</v>
      </c>
      <c r="G25" s="362">
        <v>0.0</v>
      </c>
      <c r="H25" s="283">
        <f t="shared" si="1"/>
        <v>10000</v>
      </c>
      <c r="I25" s="77">
        <v>10000.0</v>
      </c>
      <c r="J25" s="77">
        <v>50000.0</v>
      </c>
      <c r="K25" s="78"/>
      <c r="L25" s="1445"/>
      <c r="M25" s="1446"/>
      <c r="N25" s="1447"/>
      <c r="O25" s="1445"/>
      <c r="P25" s="1132"/>
      <c r="Q25" s="1132"/>
      <c r="R25" s="1132"/>
      <c r="S25" s="1132"/>
      <c r="T25" s="1132"/>
    </row>
    <row r="26" ht="13.5" customHeight="1">
      <c r="A26" s="777"/>
      <c r="B26" s="9" t="s">
        <v>44</v>
      </c>
      <c r="C26" s="306"/>
      <c r="D26" s="252"/>
      <c r="E26" s="509" t="s">
        <v>45</v>
      </c>
      <c r="F26" s="283">
        <v>1136396.0</v>
      </c>
      <c r="G26" s="316">
        <v>1149525.0</v>
      </c>
      <c r="H26" s="283">
        <f t="shared" si="1"/>
        <v>90532</v>
      </c>
      <c r="I26" s="77">
        <v>1240057.0</v>
      </c>
      <c r="J26" s="77">
        <v>1387861.0</v>
      </c>
      <c r="K26" s="78"/>
      <c r="L26" s="1445"/>
      <c r="M26" s="1446"/>
      <c r="N26" s="1447"/>
      <c r="O26" s="1445"/>
      <c r="P26" s="1132"/>
      <c r="Q26" s="1132"/>
      <c r="R26" s="1132"/>
      <c r="S26" s="1132"/>
      <c r="T26" s="1132"/>
    </row>
    <row r="27" ht="13.5" customHeight="1">
      <c r="A27" s="777"/>
      <c r="B27" s="9" t="s">
        <v>46</v>
      </c>
      <c r="C27" s="306"/>
      <c r="D27" s="252"/>
      <c r="E27" s="509" t="s">
        <v>45</v>
      </c>
      <c r="F27" s="283">
        <v>1102047.9</v>
      </c>
      <c r="G27" s="362">
        <v>0.0</v>
      </c>
      <c r="H27" s="283">
        <f t="shared" si="1"/>
        <v>1240057</v>
      </c>
      <c r="I27" s="77">
        <v>1240057.0</v>
      </c>
      <c r="J27" s="77">
        <f>J26</f>
        <v>1387861</v>
      </c>
      <c r="K27" s="78"/>
      <c r="L27" s="1442"/>
      <c r="M27" s="1443"/>
      <c r="N27" s="1433"/>
      <c r="O27" s="1442"/>
      <c r="P27" s="1132"/>
      <c r="Q27" s="1132"/>
      <c r="R27" s="1132"/>
      <c r="S27" s="1132"/>
      <c r="T27" s="1132"/>
    </row>
    <row r="28" ht="13.5" customHeight="1">
      <c r="A28" s="777"/>
      <c r="B28" s="9" t="s">
        <v>334</v>
      </c>
      <c r="C28" s="306"/>
      <c r="D28" s="252"/>
      <c r="E28" s="509" t="s">
        <v>48</v>
      </c>
      <c r="F28" s="283">
        <v>200000.0</v>
      </c>
      <c r="G28" s="362">
        <v>0.0</v>
      </c>
      <c r="H28" s="283">
        <f t="shared" si="1"/>
        <v>220000</v>
      </c>
      <c r="I28" s="77">
        <v>220000.0</v>
      </c>
      <c r="J28" s="77">
        <v>210000.0</v>
      </c>
      <c r="K28" s="78"/>
      <c r="L28" s="1442"/>
      <c r="M28" s="1443"/>
      <c r="N28" s="1433"/>
      <c r="O28" s="1442"/>
      <c r="P28" s="1132"/>
      <c r="Q28" s="1132"/>
      <c r="R28" s="1132"/>
      <c r="S28" s="1132"/>
      <c r="T28" s="1132"/>
    </row>
    <row r="29" ht="13.5" customHeight="1">
      <c r="A29" s="363"/>
      <c r="B29" s="453" t="s">
        <v>51</v>
      </c>
      <c r="C29" s="306"/>
      <c r="D29" s="252"/>
      <c r="E29" s="509" t="s">
        <v>52</v>
      </c>
      <c r="F29" s="283">
        <v>1594248.12</v>
      </c>
      <c r="G29" s="362">
        <v>686955.38</v>
      </c>
      <c r="H29" s="283">
        <f t="shared" si="1"/>
        <v>1095281.62</v>
      </c>
      <c r="I29" s="77">
        <v>1782237.0</v>
      </c>
      <c r="J29" s="77">
        <v>1994268.0</v>
      </c>
      <c r="K29" s="78"/>
      <c r="L29" s="1442"/>
      <c r="M29" s="1443"/>
      <c r="N29" s="1433"/>
      <c r="O29" s="1442"/>
      <c r="P29" s="1132"/>
      <c r="Q29" s="1132"/>
      <c r="R29" s="1132"/>
      <c r="S29" s="1132"/>
      <c r="T29" s="1132"/>
    </row>
    <row r="30" ht="13.5" customHeight="1">
      <c r="A30" s="363"/>
      <c r="B30" s="9" t="s">
        <v>370</v>
      </c>
      <c r="C30" s="306"/>
      <c r="D30" s="252"/>
      <c r="E30" s="509" t="s">
        <v>54</v>
      </c>
      <c r="F30" s="283">
        <v>49000.0</v>
      </c>
      <c r="G30" s="362">
        <v>21600.0</v>
      </c>
      <c r="H30" s="283">
        <f t="shared" si="1"/>
        <v>31200</v>
      </c>
      <c r="I30" s="77">
        <v>52800.0</v>
      </c>
      <c r="J30" s="77">
        <v>75600.0</v>
      </c>
      <c r="K30" s="78"/>
      <c r="L30" s="1442"/>
      <c r="M30" s="1443"/>
      <c r="N30" s="1433"/>
      <c r="O30" s="1442"/>
      <c r="P30" s="1132"/>
      <c r="Q30" s="1132"/>
      <c r="R30" s="1132"/>
      <c r="S30" s="1132"/>
      <c r="T30" s="1132"/>
    </row>
    <row r="31" ht="13.5" customHeight="1">
      <c r="A31" s="363"/>
      <c r="B31" s="9" t="s">
        <v>55</v>
      </c>
      <c r="C31" s="306"/>
      <c r="D31" s="252"/>
      <c r="E31" s="684" t="s">
        <v>56</v>
      </c>
      <c r="F31" s="283">
        <v>153135.92</v>
      </c>
      <c r="G31" s="362">
        <v>82147.05</v>
      </c>
      <c r="H31" s="283">
        <f t="shared" si="1"/>
        <v>128657.95</v>
      </c>
      <c r="I31" s="77">
        <v>210805.0</v>
      </c>
      <c r="J31" s="77">
        <v>284892.0</v>
      </c>
      <c r="K31" s="78"/>
      <c r="L31" s="1442"/>
      <c r="M31" s="1443"/>
      <c r="N31" s="1433"/>
      <c r="O31" s="1442"/>
      <c r="P31" s="1132"/>
      <c r="Q31" s="1132"/>
      <c r="R31" s="1132"/>
      <c r="S31" s="1132"/>
      <c r="T31" s="1132"/>
    </row>
    <row r="32" ht="13.5" customHeight="1">
      <c r="A32" s="363"/>
      <c r="B32" s="9" t="s">
        <v>371</v>
      </c>
      <c r="C32" s="306"/>
      <c r="D32" s="252"/>
      <c r="E32" s="684" t="s">
        <v>58</v>
      </c>
      <c r="F32" s="283">
        <v>49000.0</v>
      </c>
      <c r="G32" s="283">
        <v>20100.0</v>
      </c>
      <c r="H32" s="283">
        <f t="shared" si="1"/>
        <v>32700</v>
      </c>
      <c r="I32" s="77">
        <v>52800.0</v>
      </c>
      <c r="J32" s="77">
        <v>50400.0</v>
      </c>
      <c r="K32" s="78"/>
      <c r="L32" s="1442"/>
      <c r="M32" s="1443"/>
      <c r="N32" s="1433"/>
      <c r="O32" s="1442"/>
      <c r="P32" s="1132"/>
      <c r="Q32" s="1132"/>
      <c r="R32" s="1132"/>
      <c r="S32" s="1132"/>
      <c r="T32" s="1132"/>
    </row>
    <row r="33" ht="13.5" customHeight="1">
      <c r="A33" s="363"/>
      <c r="B33" s="9" t="s">
        <v>49</v>
      </c>
      <c r="C33" s="306"/>
      <c r="D33" s="252"/>
      <c r="E33" s="509" t="s">
        <v>50</v>
      </c>
      <c r="F33" s="283">
        <v>0.0</v>
      </c>
      <c r="G33" s="283">
        <v>0.0</v>
      </c>
      <c r="H33" s="283">
        <f t="shared" si="1"/>
        <v>126000</v>
      </c>
      <c r="I33" s="77">
        <v>126000.0</v>
      </c>
      <c r="J33" s="77">
        <v>0.0</v>
      </c>
      <c r="K33" s="78"/>
      <c r="L33" s="1442"/>
      <c r="M33" s="1443"/>
      <c r="N33" s="1433"/>
      <c r="O33" s="1442"/>
      <c r="P33" s="1132"/>
      <c r="Q33" s="1132"/>
      <c r="R33" s="1132"/>
      <c r="S33" s="1132"/>
      <c r="T33" s="1132"/>
    </row>
    <row r="34" ht="13.5" customHeight="1">
      <c r="A34" s="363"/>
      <c r="B34" s="9" t="s">
        <v>59</v>
      </c>
      <c r="C34" s="500"/>
      <c r="D34" s="252"/>
      <c r="E34" s="684" t="s">
        <v>60</v>
      </c>
      <c r="F34" s="283">
        <v>936000.0</v>
      </c>
      <c r="G34" s="283">
        <v>0.0</v>
      </c>
      <c r="H34" s="283">
        <f t="shared" si="1"/>
        <v>0</v>
      </c>
      <c r="I34" s="77">
        <v>0.0</v>
      </c>
      <c r="J34" s="77">
        <v>0.0</v>
      </c>
      <c r="K34" s="78"/>
      <c r="L34" s="1442"/>
      <c r="M34" s="1443"/>
      <c r="N34" s="1442"/>
      <c r="O34" s="1442"/>
      <c r="P34" s="1132"/>
      <c r="Q34" s="1132"/>
      <c r="R34" s="1132"/>
      <c r="S34" s="1132"/>
      <c r="T34" s="1132"/>
    </row>
    <row r="35" ht="16.5" customHeight="1">
      <c r="A35" s="769"/>
      <c r="B35" s="770" t="s">
        <v>61</v>
      </c>
      <c r="C35" s="1449"/>
      <c r="D35" s="771"/>
      <c r="E35" s="1449"/>
      <c r="F35" s="1450">
        <f t="shared" ref="F35:J35" si="2">SUM(F14:F34)</f>
        <v>20715300.95</v>
      </c>
      <c r="G35" s="1450">
        <f t="shared" si="2"/>
        <v>9952062.25</v>
      </c>
      <c r="H35" s="1450">
        <f t="shared" si="2"/>
        <v>12625661.75</v>
      </c>
      <c r="I35" s="1450">
        <f t="shared" si="2"/>
        <v>22577724</v>
      </c>
      <c r="J35" s="1450">
        <f t="shared" si="2"/>
        <v>24169781</v>
      </c>
      <c r="K35" s="358"/>
      <c r="L35" s="1451">
        <f>(J35-I35)/I35</f>
        <v>0.07051450359</v>
      </c>
      <c r="M35" s="1005"/>
      <c r="N35" s="1452"/>
      <c r="O35" s="1452"/>
      <c r="P35" s="1133"/>
      <c r="Q35" s="1133"/>
      <c r="R35" s="1133"/>
      <c r="S35" s="1133"/>
      <c r="T35" s="1133"/>
      <c r="U35" s="273"/>
      <c r="V35" s="273"/>
      <c r="W35" s="273"/>
      <c r="X35" s="273"/>
      <c r="Y35" s="273"/>
      <c r="Z35" s="273"/>
    </row>
    <row r="36" ht="17.25" customHeight="1">
      <c r="A36" s="1253"/>
      <c r="B36" s="375" t="s">
        <v>62</v>
      </c>
      <c r="C36" s="1255"/>
      <c r="D36" s="1453"/>
      <c r="E36" s="1454"/>
      <c r="F36" s="1455"/>
      <c r="G36" s="1455"/>
      <c r="H36" s="1455"/>
      <c r="I36" s="291"/>
      <c r="J36" s="291"/>
      <c r="K36" s="316"/>
      <c r="L36" s="1456" t="s">
        <v>63</v>
      </c>
      <c r="M36" s="1457"/>
      <c r="N36" s="1458"/>
      <c r="O36" s="1458"/>
      <c r="P36" s="1132"/>
      <c r="Q36" s="1132"/>
      <c r="R36" s="1132"/>
      <c r="S36" s="1132"/>
      <c r="T36" s="1132"/>
    </row>
    <row r="37" ht="13.5" customHeight="1">
      <c r="A37" s="777"/>
      <c r="B37" s="9" t="s">
        <v>341</v>
      </c>
      <c r="C37" s="2"/>
      <c r="D37" s="114"/>
      <c r="E37" s="1303" t="s">
        <v>65</v>
      </c>
      <c r="F37" s="77">
        <v>197985.68</v>
      </c>
      <c r="G37" s="77">
        <v>36117.0</v>
      </c>
      <c r="H37" s="283">
        <f t="shared" ref="H37:H42" si="3">I37-G37</f>
        <v>243883</v>
      </c>
      <c r="I37" s="77">
        <v>280000.0</v>
      </c>
      <c r="J37" s="77">
        <v>350000.0</v>
      </c>
      <c r="K37" s="78"/>
      <c r="L37" s="1439" t="s">
        <v>96</v>
      </c>
      <c r="M37" s="1440"/>
      <c r="N37" s="1439"/>
      <c r="O37" s="1439"/>
      <c r="P37" s="1132"/>
      <c r="Q37" s="1132"/>
      <c r="R37" s="1132"/>
      <c r="S37" s="1132"/>
      <c r="T37" s="1132"/>
    </row>
    <row r="38" ht="13.5" customHeight="1">
      <c r="A38" s="777"/>
      <c r="B38" s="9" t="s">
        <v>68</v>
      </c>
      <c r="C38" s="2"/>
      <c r="D38" s="114"/>
      <c r="E38" s="1303" t="s">
        <v>69</v>
      </c>
      <c r="F38" s="77">
        <v>69800.0</v>
      </c>
      <c r="G38" s="77">
        <v>8600.0</v>
      </c>
      <c r="H38" s="283">
        <f t="shared" si="3"/>
        <v>91400</v>
      </c>
      <c r="I38" s="77">
        <v>100000.0</v>
      </c>
      <c r="J38" s="77">
        <v>150000.0</v>
      </c>
      <c r="K38" s="78"/>
      <c r="L38" s="1439" t="s">
        <v>96</v>
      </c>
      <c r="M38" s="1440"/>
      <c r="N38" s="1439"/>
      <c r="O38" s="1439"/>
      <c r="P38" s="1132"/>
      <c r="Q38" s="1132"/>
      <c r="R38" s="1132"/>
      <c r="S38" s="1132"/>
      <c r="T38" s="1132"/>
    </row>
    <row r="39" ht="13.5" customHeight="1">
      <c r="A39" s="777"/>
      <c r="B39" s="9" t="s">
        <v>397</v>
      </c>
      <c r="C39" s="2"/>
      <c r="D39" s="114"/>
      <c r="E39" s="1095" t="s">
        <v>398</v>
      </c>
      <c r="F39" s="77">
        <v>820204.0</v>
      </c>
      <c r="G39" s="77">
        <v>373063.0</v>
      </c>
      <c r="H39" s="283">
        <f t="shared" si="3"/>
        <v>626937</v>
      </c>
      <c r="I39" s="77">
        <v>1000000.0</v>
      </c>
      <c r="J39" s="77">
        <v>1000000.0</v>
      </c>
      <c r="K39" s="78"/>
      <c r="L39" s="1439"/>
      <c r="M39" s="1440"/>
      <c r="N39" s="1439"/>
      <c r="O39" s="1439"/>
      <c r="P39" s="1132"/>
      <c r="Q39" s="1132"/>
      <c r="R39" s="1132"/>
      <c r="S39" s="1132"/>
      <c r="T39" s="1132"/>
    </row>
    <row r="40" ht="13.5" customHeight="1">
      <c r="A40" s="777"/>
      <c r="B40" s="9" t="s">
        <v>147</v>
      </c>
      <c r="C40" s="2"/>
      <c r="D40" s="114"/>
      <c r="E40" s="1304" t="s">
        <v>148</v>
      </c>
      <c r="F40" s="77">
        <v>2420992.75</v>
      </c>
      <c r="G40" s="77">
        <v>4392689.97</v>
      </c>
      <c r="H40" s="283">
        <f t="shared" si="3"/>
        <v>207310.03</v>
      </c>
      <c r="I40" s="77">
        <v>4600000.0</v>
      </c>
      <c r="J40" s="77">
        <v>4800000.0</v>
      </c>
      <c r="K40" s="78"/>
      <c r="L40" s="1439" t="s">
        <v>96</v>
      </c>
      <c r="M40" s="1440"/>
      <c r="N40" s="1439"/>
      <c r="O40" s="1439"/>
      <c r="P40" s="1132"/>
      <c r="Q40" s="1132"/>
      <c r="R40" s="1132"/>
      <c r="S40" s="1132"/>
      <c r="T40" s="1132"/>
    </row>
    <row r="41" ht="13.5" customHeight="1">
      <c r="A41" s="777"/>
      <c r="B41" s="9" t="s">
        <v>73</v>
      </c>
      <c r="C41" s="2"/>
      <c r="D41" s="114"/>
      <c r="E41" s="1303" t="s">
        <v>74</v>
      </c>
      <c r="F41" s="77">
        <v>159097.93</v>
      </c>
      <c r="G41" s="77">
        <v>90192.32</v>
      </c>
      <c r="H41" s="283">
        <f t="shared" si="3"/>
        <v>139807.68</v>
      </c>
      <c r="I41" s="77">
        <v>230000.0</v>
      </c>
      <c r="J41" s="77">
        <v>300000.0</v>
      </c>
      <c r="K41" s="78"/>
      <c r="L41" s="1439" t="s">
        <v>96</v>
      </c>
      <c r="M41" s="1440"/>
      <c r="N41" s="1439"/>
      <c r="O41" s="1439"/>
      <c r="P41" s="1132"/>
      <c r="Q41" s="1132"/>
      <c r="R41" s="1132"/>
      <c r="S41" s="1132"/>
      <c r="T41" s="1132"/>
    </row>
    <row r="42" ht="13.5" customHeight="1">
      <c r="A42" s="1011"/>
      <c r="B42" s="521" t="s">
        <v>75</v>
      </c>
      <c r="C42" s="256"/>
      <c r="D42" s="1387"/>
      <c r="E42" s="1311" t="s">
        <v>76</v>
      </c>
      <c r="F42" s="91">
        <v>125505.0</v>
      </c>
      <c r="G42" s="91">
        <v>117910.0</v>
      </c>
      <c r="H42" s="299">
        <f t="shared" si="3"/>
        <v>27090</v>
      </c>
      <c r="I42" s="91">
        <v>145000.0</v>
      </c>
      <c r="J42" s="91">
        <v>200000.0</v>
      </c>
      <c r="K42" s="78"/>
      <c r="L42" s="1439" t="s">
        <v>96</v>
      </c>
      <c r="M42" s="1440"/>
      <c r="N42" s="1439"/>
      <c r="O42" s="1439"/>
      <c r="P42" s="1132"/>
      <c r="Q42" s="1132"/>
      <c r="R42" s="1132"/>
      <c r="S42" s="1132"/>
      <c r="T42" s="1132"/>
    </row>
    <row r="43" ht="14.25" customHeight="1">
      <c r="A43" s="111" t="s">
        <v>1267</v>
      </c>
      <c r="F43" s="252"/>
      <c r="G43" s="300"/>
      <c r="H43" s="300"/>
      <c r="I43" s="300"/>
      <c r="J43" s="316"/>
      <c r="K43" s="316"/>
      <c r="L43" s="1439"/>
      <c r="M43" s="1440"/>
      <c r="N43" s="1439"/>
      <c r="O43" s="1439"/>
      <c r="P43" s="1132"/>
      <c r="Q43" s="1132"/>
      <c r="R43" s="1132"/>
      <c r="S43" s="1132"/>
      <c r="T43" s="1132"/>
    </row>
    <row r="44" ht="15.75" customHeight="1">
      <c r="F44" s="252"/>
      <c r="J44" s="316"/>
      <c r="K44" s="316"/>
      <c r="L44" s="1439"/>
      <c r="M44" s="1440"/>
      <c r="N44" s="1439"/>
      <c r="O44" s="1439"/>
      <c r="P44" s="1132"/>
      <c r="Q44" s="1132"/>
      <c r="R44" s="1132"/>
      <c r="S44" s="1132"/>
      <c r="T44" s="1132"/>
    </row>
    <row r="45" ht="16.5" customHeight="1">
      <c r="A45" s="143" t="s">
        <v>1268</v>
      </c>
      <c r="K45" s="143"/>
      <c r="L45" s="1434"/>
      <c r="M45" s="1435"/>
      <c r="N45" s="1434"/>
      <c r="O45" s="1434"/>
      <c r="P45" s="1132"/>
      <c r="Q45" s="1132"/>
      <c r="R45" s="1132"/>
      <c r="S45" s="1132"/>
      <c r="T45" s="1132"/>
    </row>
    <row r="46" ht="16.5" customHeight="1">
      <c r="A46" s="506"/>
      <c r="B46" s="522"/>
      <c r="C46" s="506"/>
      <c r="D46" s="522"/>
      <c r="E46" s="522"/>
      <c r="F46" s="522"/>
      <c r="G46" s="506"/>
      <c r="H46" s="506"/>
      <c r="I46" s="506"/>
      <c r="J46" s="547"/>
      <c r="K46" s="316"/>
      <c r="L46" s="1439"/>
      <c r="M46" s="1440"/>
      <c r="N46" s="1439"/>
      <c r="O46" s="1439"/>
      <c r="P46" s="1132"/>
      <c r="Q46" s="1132"/>
      <c r="R46" s="1132"/>
      <c r="S46" s="1132"/>
      <c r="T46" s="1132"/>
    </row>
    <row r="47" ht="15.75" customHeight="1">
      <c r="A47" s="1295" t="s">
        <v>364</v>
      </c>
      <c r="B47" s="12"/>
      <c r="C47" s="13"/>
      <c r="D47" s="1430" t="s">
        <v>7</v>
      </c>
      <c r="E47" s="13"/>
      <c r="F47" s="14" t="s">
        <v>8</v>
      </c>
      <c r="G47" s="15" t="s">
        <v>9</v>
      </c>
      <c r="H47" s="12"/>
      <c r="I47" s="13"/>
      <c r="J47" s="14" t="s">
        <v>10</v>
      </c>
      <c r="K47" s="879"/>
      <c r="L47" s="1431"/>
      <c r="M47" s="1432"/>
      <c r="N47" s="1431"/>
      <c r="O47" s="1431"/>
      <c r="P47" s="1132"/>
      <c r="Q47" s="1132"/>
      <c r="R47" s="1132"/>
      <c r="S47" s="1132"/>
      <c r="T47" s="1132"/>
    </row>
    <row r="48" ht="15.75" customHeight="1">
      <c r="A48" s="18"/>
      <c r="C48" s="19"/>
      <c r="D48" s="93" t="s">
        <v>11</v>
      </c>
      <c r="E48" s="19"/>
      <c r="F48" s="21" t="s">
        <v>12</v>
      </c>
      <c r="G48" s="21" t="s">
        <v>13</v>
      </c>
      <c r="H48" s="22" t="s">
        <v>14</v>
      </c>
      <c r="I48" s="21" t="s">
        <v>15</v>
      </c>
      <c r="J48" s="21" t="s">
        <v>16</v>
      </c>
      <c r="K48" s="204"/>
      <c r="L48" s="1434"/>
      <c r="M48" s="1435"/>
      <c r="N48" s="1434"/>
      <c r="O48" s="1434"/>
      <c r="P48" s="1132"/>
      <c r="Q48" s="1132"/>
      <c r="R48" s="1132"/>
      <c r="S48" s="1132"/>
      <c r="T48" s="1132"/>
    </row>
    <row r="49" ht="15.75" customHeight="1">
      <c r="A49" s="23"/>
      <c r="B49" s="24"/>
      <c r="C49" s="25"/>
      <c r="D49" s="874"/>
      <c r="E49" s="913"/>
      <c r="F49" s="26" t="s">
        <v>17</v>
      </c>
      <c r="G49" s="27" t="s">
        <v>17</v>
      </c>
      <c r="H49" s="27" t="s">
        <v>18</v>
      </c>
      <c r="I49" s="27" t="s">
        <v>18</v>
      </c>
      <c r="J49" s="27" t="s">
        <v>18</v>
      </c>
      <c r="K49" s="66"/>
      <c r="L49" s="1431"/>
      <c r="M49" s="1432"/>
      <c r="N49" s="1431"/>
      <c r="O49" s="1431"/>
      <c r="P49" s="1132"/>
      <c r="Q49" s="1132"/>
      <c r="R49" s="1132"/>
      <c r="S49" s="1132"/>
      <c r="T49" s="1132"/>
    </row>
    <row r="50" ht="15.75" customHeight="1">
      <c r="A50" s="1171"/>
      <c r="B50" s="1193" t="s">
        <v>151</v>
      </c>
      <c r="C50" s="550"/>
      <c r="D50" s="1192"/>
      <c r="E50" s="1374" t="s">
        <v>152</v>
      </c>
      <c r="F50" s="100">
        <v>253613.26</v>
      </c>
      <c r="G50" s="100">
        <v>120766.73</v>
      </c>
      <c r="H50" s="621">
        <f t="shared" ref="H50:H65" si="4">I50-G50</f>
        <v>184233.27</v>
      </c>
      <c r="I50" s="100">
        <v>305000.0</v>
      </c>
      <c r="J50" s="100">
        <v>330000.0</v>
      </c>
      <c r="K50" s="78"/>
      <c r="L50" s="1431"/>
      <c r="M50" s="1432"/>
      <c r="N50" s="1431"/>
      <c r="O50" s="1431"/>
      <c r="P50" s="1132"/>
      <c r="Q50" s="1132"/>
      <c r="R50" s="1132"/>
      <c r="S50" s="1132"/>
      <c r="T50" s="1132"/>
    </row>
    <row r="51" ht="15.75" customHeight="1">
      <c r="A51" s="777"/>
      <c r="B51" s="9" t="s">
        <v>403</v>
      </c>
      <c r="C51" s="2"/>
      <c r="D51" s="114"/>
      <c r="E51" s="1303" t="s">
        <v>80</v>
      </c>
      <c r="F51" s="77">
        <v>0.0</v>
      </c>
      <c r="G51" s="77">
        <v>0.0</v>
      </c>
      <c r="H51" s="77">
        <f t="shared" si="4"/>
        <v>1000</v>
      </c>
      <c r="I51" s="77">
        <v>1000.0</v>
      </c>
      <c r="J51" s="77">
        <v>3000.0</v>
      </c>
      <c r="K51" s="78"/>
      <c r="L51" s="1431"/>
      <c r="M51" s="1432"/>
      <c r="N51" s="1431"/>
      <c r="O51" s="1431"/>
      <c r="P51" s="1132"/>
      <c r="Q51" s="1132"/>
      <c r="R51" s="1132"/>
      <c r="S51" s="1132"/>
      <c r="T51" s="1132"/>
    </row>
    <row r="52" ht="15.75" customHeight="1">
      <c r="A52" s="777"/>
      <c r="B52" s="9" t="s">
        <v>83</v>
      </c>
      <c r="C52" s="2"/>
      <c r="D52" s="114"/>
      <c r="E52" s="1303" t="s">
        <v>82</v>
      </c>
      <c r="F52" s="77">
        <v>99600.0</v>
      </c>
      <c r="G52" s="77">
        <v>41500.0</v>
      </c>
      <c r="H52" s="77">
        <f t="shared" si="4"/>
        <v>67700</v>
      </c>
      <c r="I52" s="77">
        <v>109200.0</v>
      </c>
      <c r="J52" s="77">
        <v>109200.0</v>
      </c>
      <c r="K52" s="78"/>
      <c r="L52" s="1431"/>
      <c r="M52" s="1432"/>
      <c r="N52" s="1431"/>
      <c r="O52" s="1431"/>
      <c r="P52" s="1132"/>
      <c r="Q52" s="1132"/>
      <c r="R52" s="1132"/>
      <c r="S52" s="1132"/>
      <c r="T52" s="1132"/>
    </row>
    <row r="53" ht="15.75" customHeight="1">
      <c r="A53" s="777"/>
      <c r="B53" s="9" t="s">
        <v>347</v>
      </c>
      <c r="C53" s="2"/>
      <c r="D53" s="114"/>
      <c r="E53" s="1303" t="s">
        <v>86</v>
      </c>
      <c r="F53" s="77">
        <v>79488.0</v>
      </c>
      <c r="G53" s="77">
        <v>32495.0</v>
      </c>
      <c r="H53" s="77">
        <f t="shared" si="4"/>
        <v>75505</v>
      </c>
      <c r="I53" s="77">
        <v>108000.0</v>
      </c>
      <c r="J53" s="77">
        <v>80000.0</v>
      </c>
      <c r="K53" s="78"/>
      <c r="L53" s="1431"/>
      <c r="M53" s="1432"/>
      <c r="N53" s="1431"/>
      <c r="O53" s="1431"/>
      <c r="P53" s="1132"/>
      <c r="Q53" s="1132"/>
      <c r="R53" s="1132"/>
      <c r="S53" s="1132"/>
      <c r="T53" s="1132"/>
    </row>
    <row r="54" ht="15.75" customHeight="1">
      <c r="A54" s="777"/>
      <c r="B54" s="453" t="s">
        <v>348</v>
      </c>
      <c r="C54" s="2"/>
      <c r="D54" s="114"/>
      <c r="E54" s="1304" t="s">
        <v>117</v>
      </c>
      <c r="F54" s="77">
        <v>1120.0</v>
      </c>
      <c r="G54" s="77">
        <v>0.0</v>
      </c>
      <c r="H54" s="77">
        <f t="shared" si="4"/>
        <v>10000</v>
      </c>
      <c r="I54" s="77">
        <v>10000.0</v>
      </c>
      <c r="J54" s="77">
        <v>10000.0</v>
      </c>
      <c r="K54" s="78"/>
      <c r="L54" s="1459"/>
      <c r="M54" s="1460"/>
      <c r="N54" s="1459"/>
      <c r="O54" s="1459"/>
      <c r="P54" s="1132"/>
      <c r="Q54" s="1132"/>
      <c r="R54" s="1132"/>
      <c r="S54" s="1132"/>
      <c r="T54" s="1132"/>
    </row>
    <row r="55" ht="15.75" customHeight="1">
      <c r="A55" s="777"/>
      <c r="B55" s="9" t="s">
        <v>112</v>
      </c>
      <c r="C55" s="2"/>
      <c r="D55" s="114"/>
      <c r="E55" s="1304" t="s">
        <v>113</v>
      </c>
      <c r="F55" s="77">
        <v>0.0</v>
      </c>
      <c r="G55" s="77">
        <v>0.0</v>
      </c>
      <c r="H55" s="77">
        <f t="shared" si="4"/>
        <v>0</v>
      </c>
      <c r="I55" s="77">
        <v>0.0</v>
      </c>
      <c r="J55" s="77">
        <v>18000.0</v>
      </c>
      <c r="K55" s="78"/>
      <c r="L55" s="1459"/>
      <c r="M55" s="1460"/>
      <c r="N55" s="1459"/>
      <c r="O55" s="1459"/>
      <c r="P55" s="1461" t="s">
        <v>1269</v>
      </c>
      <c r="Q55" s="1132"/>
      <c r="R55" s="1145"/>
      <c r="S55" s="1132"/>
      <c r="T55" s="1132"/>
    </row>
    <row r="56" ht="15.75" customHeight="1">
      <c r="A56" s="777"/>
      <c r="B56" s="9" t="s">
        <v>118</v>
      </c>
      <c r="C56" s="2"/>
      <c r="D56" s="114"/>
      <c r="E56" s="1304" t="s">
        <v>119</v>
      </c>
      <c r="F56" s="77">
        <v>0.0</v>
      </c>
      <c r="G56" s="77">
        <v>0.0</v>
      </c>
      <c r="H56" s="77">
        <f t="shared" si="4"/>
        <v>7500</v>
      </c>
      <c r="I56" s="77">
        <v>7500.0</v>
      </c>
      <c r="J56" s="77">
        <v>7500.0</v>
      </c>
      <c r="K56" s="78"/>
      <c r="L56" s="1459"/>
      <c r="M56" s="1460"/>
      <c r="N56" s="1459"/>
      <c r="O56" s="1459"/>
      <c r="P56" s="1132" t="s">
        <v>1270</v>
      </c>
      <c r="Q56" s="1132"/>
      <c r="R56" s="1145">
        <v>4500.0</v>
      </c>
      <c r="S56" s="1145"/>
      <c r="T56" s="1132"/>
    </row>
    <row r="57" ht="15.75" customHeight="1">
      <c r="A57" s="777"/>
      <c r="B57" s="9" t="s">
        <v>169</v>
      </c>
      <c r="C57" s="2"/>
      <c r="D57" s="114"/>
      <c r="E57" s="1303" t="s">
        <v>94</v>
      </c>
      <c r="F57" s="77">
        <v>0.0</v>
      </c>
      <c r="G57" s="77">
        <v>0.0</v>
      </c>
      <c r="H57" s="77">
        <f t="shared" si="4"/>
        <v>0</v>
      </c>
      <c r="I57" s="77">
        <v>0.0</v>
      </c>
      <c r="J57" s="77">
        <v>10000.0</v>
      </c>
      <c r="K57" s="78"/>
      <c r="L57" s="1459"/>
      <c r="M57" s="1460"/>
      <c r="N57" s="1459"/>
      <c r="O57" s="1459"/>
      <c r="P57" s="1132" t="s">
        <v>1271</v>
      </c>
      <c r="Q57" s="1145"/>
      <c r="R57" s="1145">
        <v>38464.0</v>
      </c>
      <c r="S57" s="1145"/>
      <c r="T57" s="1132"/>
    </row>
    <row r="58" ht="15.75" customHeight="1">
      <c r="A58" s="777"/>
      <c r="B58" s="9" t="s">
        <v>1202</v>
      </c>
      <c r="C58" s="2"/>
      <c r="D58" s="114"/>
      <c r="E58" s="1303" t="s">
        <v>1203</v>
      </c>
      <c r="F58" s="77">
        <v>0.0</v>
      </c>
      <c r="G58" s="77">
        <v>250000.0</v>
      </c>
      <c r="H58" s="77">
        <f t="shared" si="4"/>
        <v>250000</v>
      </c>
      <c r="I58" s="77">
        <v>500000.0</v>
      </c>
      <c r="J58" s="77">
        <v>600000.0</v>
      </c>
      <c r="K58" s="78"/>
      <c r="L58" s="1459"/>
      <c r="M58" s="1460"/>
      <c r="N58" s="1459"/>
      <c r="O58" s="1459"/>
      <c r="P58" s="1132" t="s">
        <v>1272</v>
      </c>
      <c r="Q58" s="1145"/>
      <c r="R58" s="1145">
        <v>26779.0</v>
      </c>
      <c r="S58" s="1145"/>
      <c r="T58" s="1132"/>
    </row>
    <row r="59" ht="15.75" customHeight="1">
      <c r="A59" s="777"/>
      <c r="B59" s="9" t="s">
        <v>149</v>
      </c>
      <c r="C59" s="2"/>
      <c r="D59" s="114"/>
      <c r="E59" s="1303" t="s">
        <v>150</v>
      </c>
      <c r="F59" s="77">
        <v>500629.32</v>
      </c>
      <c r="G59" s="77">
        <v>503656.41</v>
      </c>
      <c r="H59" s="77">
        <f t="shared" si="4"/>
        <v>18343.59</v>
      </c>
      <c r="I59" s="77">
        <v>522000.0</v>
      </c>
      <c r="J59" s="58">
        <v>0.0</v>
      </c>
      <c r="K59" s="59"/>
      <c r="L59" s="1459"/>
      <c r="M59" s="1460"/>
      <c r="N59" s="1459"/>
      <c r="O59" s="1459"/>
      <c r="P59" s="1132" t="s">
        <v>1273</v>
      </c>
      <c r="Q59" s="1145"/>
      <c r="R59" s="1145">
        <v>26779.0</v>
      </c>
      <c r="S59" s="1145"/>
      <c r="T59" s="1132"/>
    </row>
    <row r="60" ht="15.75" customHeight="1">
      <c r="A60" s="777"/>
      <c r="B60" s="453" t="s">
        <v>622</v>
      </c>
      <c r="C60" s="2"/>
      <c r="D60" s="114"/>
      <c r="E60" s="1303" t="s">
        <v>353</v>
      </c>
      <c r="F60" s="77">
        <v>0.0</v>
      </c>
      <c r="G60" s="77">
        <v>0.0</v>
      </c>
      <c r="H60" s="77">
        <f t="shared" si="4"/>
        <v>220000</v>
      </c>
      <c r="I60" s="77">
        <v>220000.0</v>
      </c>
      <c r="J60" s="77">
        <v>104000.0</v>
      </c>
      <c r="K60" s="78"/>
      <c r="L60" s="1459"/>
      <c r="M60" s="1460"/>
      <c r="N60" s="1459"/>
      <c r="O60" s="1459"/>
      <c r="P60" s="1132" t="s">
        <v>1274</v>
      </c>
      <c r="Q60" s="1145"/>
      <c r="R60" s="1145">
        <v>26779.0</v>
      </c>
      <c r="S60" s="1145"/>
      <c r="T60" s="1132"/>
    </row>
    <row r="61" ht="15.75" customHeight="1">
      <c r="A61" s="777"/>
      <c r="B61" s="453" t="s">
        <v>98</v>
      </c>
      <c r="C61" s="2"/>
      <c r="D61" s="114"/>
      <c r="E61" s="1303" t="s">
        <v>99</v>
      </c>
      <c r="F61" s="77">
        <v>0.0</v>
      </c>
      <c r="G61" s="77">
        <v>8750.0</v>
      </c>
      <c r="H61" s="77">
        <f t="shared" si="4"/>
        <v>41250</v>
      </c>
      <c r="I61" s="77">
        <v>50000.0</v>
      </c>
      <c r="J61" s="77">
        <v>50000.0</v>
      </c>
      <c r="K61" s="78"/>
      <c r="L61" s="1459"/>
      <c r="M61" s="1460"/>
      <c r="N61" s="1459"/>
      <c r="O61" s="1459"/>
      <c r="P61" s="1132" t="s">
        <v>1275</v>
      </c>
      <c r="Q61" s="1145"/>
      <c r="R61" s="1145">
        <v>26779.0</v>
      </c>
      <c r="S61" s="1145"/>
      <c r="T61" s="1132"/>
    </row>
    <row r="62" ht="15.75" customHeight="1">
      <c r="A62" s="777"/>
      <c r="B62" s="453" t="s">
        <v>100</v>
      </c>
      <c r="C62" s="2"/>
      <c r="D62" s="114"/>
      <c r="E62" s="1303" t="s">
        <v>101</v>
      </c>
      <c r="F62" s="77">
        <v>31190.0</v>
      </c>
      <c r="G62" s="77">
        <v>9250.0</v>
      </c>
      <c r="H62" s="77">
        <f t="shared" si="4"/>
        <v>104750</v>
      </c>
      <c r="I62" s="77">
        <v>114000.0</v>
      </c>
      <c r="J62" s="77">
        <v>140000.0</v>
      </c>
      <c r="K62" s="78"/>
      <c r="L62" s="1459"/>
      <c r="M62" s="1460"/>
      <c r="N62" s="1459"/>
      <c r="O62" s="1459"/>
      <c r="P62" s="1132" t="s">
        <v>1276</v>
      </c>
      <c r="Q62" s="1462"/>
      <c r="R62" s="1462">
        <v>26779.0</v>
      </c>
      <c r="S62" s="1463"/>
      <c r="T62" s="1132"/>
    </row>
    <row r="63" ht="15.75" customHeight="1">
      <c r="A63" s="777"/>
      <c r="B63" s="9" t="s">
        <v>106</v>
      </c>
      <c r="C63" s="2"/>
      <c r="D63" s="114"/>
      <c r="E63" s="1303" t="s">
        <v>107</v>
      </c>
      <c r="F63" s="77">
        <v>32738.12</v>
      </c>
      <c r="G63" s="77">
        <v>15600.0</v>
      </c>
      <c r="H63" s="77">
        <f t="shared" si="4"/>
        <v>52400</v>
      </c>
      <c r="I63" s="77">
        <v>68000.0</v>
      </c>
      <c r="J63" s="77">
        <v>68000.0</v>
      </c>
      <c r="K63" s="78"/>
      <c r="L63" s="1459"/>
      <c r="M63" s="1460"/>
      <c r="N63" s="1459"/>
      <c r="O63" s="1459"/>
      <c r="P63" s="1463" t="s">
        <v>1277</v>
      </c>
      <c r="Q63" s="1462"/>
      <c r="R63" s="1462">
        <v>45215.5</v>
      </c>
      <c r="S63" s="1463"/>
      <c r="T63" s="1132"/>
    </row>
    <row r="64" ht="15.75" customHeight="1">
      <c r="A64" s="777"/>
      <c r="B64" s="78" t="s">
        <v>376</v>
      </c>
      <c r="C64" s="78"/>
      <c r="D64" s="162"/>
      <c r="E64" s="1464" t="s">
        <v>109</v>
      </c>
      <c r="F64" s="77">
        <v>5407.82</v>
      </c>
      <c r="G64" s="77">
        <v>0.0</v>
      </c>
      <c r="H64" s="77">
        <f t="shared" si="4"/>
        <v>22000</v>
      </c>
      <c r="I64" s="77">
        <v>22000.0</v>
      </c>
      <c r="J64" s="77">
        <f>22000+18000</f>
        <v>40000</v>
      </c>
      <c r="K64" s="78"/>
      <c r="L64" s="1465"/>
      <c r="M64" s="1466"/>
      <c r="N64" s="1465"/>
      <c r="O64" s="1465"/>
      <c r="P64" s="1463" t="s">
        <v>1278</v>
      </c>
      <c r="Q64" s="1462"/>
      <c r="R64" s="1462"/>
      <c r="S64" s="1463"/>
      <c r="T64" s="1132"/>
    </row>
    <row r="65" ht="15.75" customHeight="1">
      <c r="A65" s="363"/>
      <c r="B65" s="1467" t="s">
        <v>122</v>
      </c>
      <c r="C65" s="78"/>
      <c r="D65" s="162"/>
      <c r="E65" s="1464" t="s">
        <v>123</v>
      </c>
      <c r="F65" s="77">
        <v>5500.0</v>
      </c>
      <c r="G65" s="77">
        <v>5400.0</v>
      </c>
      <c r="H65" s="77">
        <f t="shared" si="4"/>
        <v>16600</v>
      </c>
      <c r="I65" s="77">
        <v>22000.0</v>
      </c>
      <c r="J65" s="77">
        <v>15000.0</v>
      </c>
      <c r="K65" s="78"/>
      <c r="L65" s="1459"/>
      <c r="M65" s="1460"/>
      <c r="N65" s="1459"/>
      <c r="O65" s="1459"/>
      <c r="P65" s="1463" t="s">
        <v>1279</v>
      </c>
      <c r="Q65" s="1463"/>
      <c r="R65" s="1462">
        <v>45215.0</v>
      </c>
      <c r="S65" s="1463"/>
      <c r="T65" s="1132"/>
    </row>
    <row r="66" ht="13.5" customHeight="1">
      <c r="A66" s="363"/>
      <c r="B66" s="1468" t="s">
        <v>1204</v>
      </c>
      <c r="C66" s="78"/>
      <c r="D66" s="162"/>
      <c r="E66" s="1467"/>
      <c r="F66" s="208"/>
      <c r="G66" s="208"/>
      <c r="H66" s="208"/>
      <c r="I66" s="208"/>
      <c r="J66" s="208"/>
      <c r="K66" s="78"/>
      <c r="L66" s="1459"/>
      <c r="M66" s="1460"/>
      <c r="N66" s="1459"/>
      <c r="O66" s="1459"/>
      <c r="P66" s="1463" t="s">
        <v>1280</v>
      </c>
      <c r="Q66" s="1463"/>
      <c r="R66" s="1462">
        <v>26779.0</v>
      </c>
      <c r="S66" s="1463"/>
      <c r="T66" s="1132"/>
    </row>
    <row r="67" ht="15.75" customHeight="1">
      <c r="A67" s="363"/>
      <c r="B67" s="9" t="s">
        <v>1281</v>
      </c>
      <c r="C67" s="1"/>
      <c r="D67" s="114"/>
      <c r="E67" s="1304" t="s">
        <v>174</v>
      </c>
      <c r="F67" s="77">
        <v>1325206.71</v>
      </c>
      <c r="G67" s="77">
        <v>1248475.77</v>
      </c>
      <c r="H67" s="77">
        <f t="shared" ref="H67:H68" si="5">I67-G67</f>
        <v>1950100.23</v>
      </c>
      <c r="I67" s="77">
        <v>3198576.0</v>
      </c>
      <c r="J67" s="77">
        <v>3850176.0</v>
      </c>
      <c r="K67" s="78"/>
      <c r="L67" s="1459"/>
      <c r="M67" s="1460"/>
      <c r="N67" s="1459"/>
      <c r="O67" s="1459"/>
      <c r="P67" s="1463" t="s">
        <v>1282</v>
      </c>
      <c r="Q67" s="1463"/>
      <c r="R67" s="1469">
        <v>26779.0</v>
      </c>
      <c r="S67" s="1463"/>
      <c r="T67" s="1132"/>
    </row>
    <row r="68" ht="15.75" customHeight="1">
      <c r="A68" s="363"/>
      <c r="B68" s="9" t="s">
        <v>1283</v>
      </c>
      <c r="C68" s="1"/>
      <c r="D68" s="114"/>
      <c r="E68" s="1304" t="s">
        <v>94</v>
      </c>
      <c r="F68" s="208">
        <v>0.0</v>
      </c>
      <c r="G68" s="208">
        <v>228681.73</v>
      </c>
      <c r="H68" s="77">
        <f t="shared" si="5"/>
        <v>226418.27</v>
      </c>
      <c r="I68" s="208">
        <v>455100.0</v>
      </c>
      <c r="J68" s="208">
        <v>641952.0</v>
      </c>
      <c r="K68" s="78"/>
      <c r="L68" s="1459"/>
      <c r="M68" s="1460"/>
      <c r="N68" s="1459"/>
      <c r="O68" s="1459"/>
      <c r="P68" s="1133"/>
      <c r="Q68" s="1133"/>
      <c r="R68" s="1302">
        <f>SUM(R56:R67)</f>
        <v>320847.5</v>
      </c>
      <c r="S68" s="1133"/>
      <c r="T68" s="1132"/>
    </row>
    <row r="69" ht="13.5" customHeight="1">
      <c r="A69" s="1470"/>
      <c r="B69" s="1471" t="s">
        <v>284</v>
      </c>
      <c r="C69" s="1472"/>
      <c r="D69" s="1473"/>
      <c r="E69" s="1385"/>
      <c r="F69" s="1385">
        <f t="shared" ref="F69:J69" si="6">SUM(F37:F68)</f>
        <v>6128078.59</v>
      </c>
      <c r="G69" s="1385">
        <f t="shared" si="6"/>
        <v>7483147.93</v>
      </c>
      <c r="H69" s="1385">
        <f t="shared" si="6"/>
        <v>4584228.07</v>
      </c>
      <c r="I69" s="1385">
        <f t="shared" si="6"/>
        <v>12067376</v>
      </c>
      <c r="J69" s="1385">
        <f t="shared" si="6"/>
        <v>12876828</v>
      </c>
      <c r="K69" s="78"/>
      <c r="L69" s="1329">
        <f>(J69-I69)/I69</f>
        <v>0.06707771433</v>
      </c>
      <c r="M69" s="1474"/>
      <c r="N69" s="1475"/>
      <c r="O69" s="1475"/>
      <c r="P69" s="1133"/>
      <c r="Q69" s="1133"/>
      <c r="R69" s="1147"/>
      <c r="S69" s="1133"/>
      <c r="T69" s="1132"/>
    </row>
    <row r="70" ht="16.5" customHeight="1">
      <c r="A70" s="43" t="s">
        <v>285</v>
      </c>
      <c r="B70" s="1476"/>
      <c r="C70" s="1476"/>
      <c r="D70" s="1477"/>
      <c r="E70" s="417"/>
      <c r="F70" s="217">
        <f t="shared" ref="F70:J70" si="7">F35+F69</f>
        <v>26843379.54</v>
      </c>
      <c r="G70" s="217">
        <f t="shared" si="7"/>
        <v>17435210.18</v>
      </c>
      <c r="H70" s="217">
        <f t="shared" si="7"/>
        <v>17209889.82</v>
      </c>
      <c r="I70" s="217">
        <f t="shared" si="7"/>
        <v>34645100</v>
      </c>
      <c r="J70" s="217">
        <f t="shared" si="7"/>
        <v>37046609</v>
      </c>
      <c r="K70" s="48"/>
      <c r="L70" s="1456" t="s">
        <v>63</v>
      </c>
      <c r="M70" s="1478"/>
      <c r="N70" s="1458"/>
      <c r="O70" s="1458"/>
      <c r="P70" s="1133"/>
      <c r="Q70" s="1133"/>
      <c r="R70" s="1147"/>
      <c r="S70" s="1133"/>
      <c r="T70" s="1132"/>
    </row>
    <row r="71" ht="14.25" customHeight="1">
      <c r="A71" s="777"/>
      <c r="B71" s="122" t="s">
        <v>286</v>
      </c>
      <c r="C71" s="78"/>
      <c r="D71" s="1479"/>
      <c r="E71" s="208"/>
      <c r="F71" s="77"/>
      <c r="G71" s="77"/>
      <c r="H71" s="77"/>
      <c r="I71" s="77"/>
      <c r="J71" s="77"/>
      <c r="K71" s="78"/>
      <c r="L71" s="1465"/>
      <c r="M71" s="1466"/>
      <c r="N71" s="1465"/>
      <c r="O71" s="1465"/>
      <c r="P71" s="1133"/>
      <c r="Q71" s="1133"/>
      <c r="R71" s="1480" t="s">
        <v>1284</v>
      </c>
      <c r="S71" s="1133"/>
      <c r="T71" s="1132"/>
    </row>
    <row r="72" ht="14.25" customHeight="1">
      <c r="A72" s="1481"/>
      <c r="B72" s="37" t="s">
        <v>1285</v>
      </c>
      <c r="C72" s="1482"/>
      <c r="D72" s="1479"/>
      <c r="E72" s="1483" t="s">
        <v>290</v>
      </c>
      <c r="F72" s="77">
        <v>89680.0</v>
      </c>
      <c r="G72" s="77">
        <v>45000.0</v>
      </c>
      <c r="H72" s="77">
        <f>I72-G72</f>
        <v>0</v>
      </c>
      <c r="I72" s="77">
        <v>45000.0</v>
      </c>
      <c r="J72" s="77">
        <v>330000.0</v>
      </c>
      <c r="K72" s="78"/>
      <c r="L72" s="1465"/>
      <c r="M72" s="1466"/>
      <c r="N72" s="1465"/>
      <c r="O72" s="1465"/>
      <c r="P72" s="1133"/>
      <c r="Q72" s="1133"/>
      <c r="R72" s="1484" t="s">
        <v>1286</v>
      </c>
      <c r="S72" s="1133"/>
      <c r="T72" s="1463"/>
      <c r="U72" s="1015"/>
      <c r="V72" s="1015"/>
      <c r="W72" s="1015"/>
      <c r="X72" s="1015"/>
      <c r="Y72" s="1015"/>
      <c r="Z72" s="1015"/>
    </row>
    <row r="73" ht="14.25" customHeight="1">
      <c r="A73" s="1481"/>
      <c r="B73" s="37" t="s">
        <v>295</v>
      </c>
      <c r="C73" s="1482"/>
      <c r="D73" s="1479"/>
      <c r="E73" s="1483" t="s">
        <v>296</v>
      </c>
      <c r="F73" s="77">
        <v>0.0</v>
      </c>
      <c r="G73" s="77">
        <v>0.0</v>
      </c>
      <c r="H73" s="77">
        <v>0.0</v>
      </c>
      <c r="I73" s="77">
        <v>0.0</v>
      </c>
      <c r="J73" s="77">
        <v>1500000.0</v>
      </c>
      <c r="K73" s="78"/>
      <c r="L73" s="1465"/>
      <c r="M73" s="1466"/>
      <c r="N73" s="1465"/>
      <c r="O73" s="1465"/>
      <c r="P73" s="1133"/>
      <c r="Q73" s="1133"/>
      <c r="R73" s="1484"/>
      <c r="S73" s="1133"/>
      <c r="T73" s="1463"/>
      <c r="U73" s="1015"/>
      <c r="V73" s="1015"/>
      <c r="W73" s="1015"/>
      <c r="X73" s="1015"/>
      <c r="Y73" s="1015"/>
      <c r="Z73" s="1015"/>
    </row>
    <row r="74" ht="14.25" customHeight="1">
      <c r="A74" s="1481"/>
      <c r="B74" s="947" t="s">
        <v>380</v>
      </c>
      <c r="C74" s="78"/>
      <c r="D74" s="1479"/>
      <c r="E74" s="208" t="s">
        <v>288</v>
      </c>
      <c r="F74" s="77">
        <v>0.0</v>
      </c>
      <c r="G74" s="77">
        <v>34745.0</v>
      </c>
      <c r="H74" s="77">
        <f t="shared" ref="H74:H76" si="8">I74-G74</f>
        <v>35255</v>
      </c>
      <c r="I74" s="77">
        <v>70000.0</v>
      </c>
      <c r="J74" s="77">
        <v>0.0</v>
      </c>
      <c r="K74" s="78"/>
      <c r="L74" s="1465"/>
      <c r="M74" s="1466"/>
      <c r="N74" s="1465"/>
      <c r="O74" s="1465"/>
      <c r="P74" s="1133"/>
      <c r="Q74" s="1133"/>
      <c r="R74" s="1485">
        <f>320848*12</f>
        <v>3850176</v>
      </c>
      <c r="S74" s="1133"/>
      <c r="T74" s="1463"/>
      <c r="U74" s="1015"/>
      <c r="V74" s="1015"/>
      <c r="W74" s="1015"/>
      <c r="X74" s="1015"/>
      <c r="Y74" s="1015"/>
      <c r="Z74" s="1015"/>
    </row>
    <row r="75" ht="14.25" customHeight="1">
      <c r="A75" s="1481"/>
      <c r="B75" s="37" t="s">
        <v>1287</v>
      </c>
      <c r="C75" s="1486"/>
      <c r="D75" s="1479"/>
      <c r="E75" s="1483" t="s">
        <v>630</v>
      </c>
      <c r="F75" s="77">
        <v>1975000.0</v>
      </c>
      <c r="G75" s="77">
        <v>1800000.0</v>
      </c>
      <c r="H75" s="77">
        <f t="shared" si="8"/>
        <v>50000</v>
      </c>
      <c r="I75" s="77">
        <v>1850000.0</v>
      </c>
      <c r="J75" s="77">
        <v>0.0</v>
      </c>
      <c r="K75" s="78"/>
      <c r="L75" s="1465"/>
      <c r="M75" s="1466"/>
      <c r="N75" s="1465"/>
      <c r="O75" s="1465"/>
      <c r="P75" s="1463"/>
      <c r="Q75" s="1463"/>
      <c r="R75" s="1462"/>
      <c r="S75" s="1463"/>
      <c r="T75" s="1463"/>
      <c r="U75" s="1015"/>
      <c r="V75" s="1015"/>
      <c r="W75" s="1015"/>
      <c r="X75" s="1015"/>
      <c r="Y75" s="1015"/>
      <c r="Z75" s="1015"/>
    </row>
    <row r="76" ht="14.25" customHeight="1">
      <c r="A76" s="1481"/>
      <c r="B76" s="191" t="s">
        <v>1288</v>
      </c>
      <c r="C76" s="78"/>
      <c r="D76" s="1479"/>
      <c r="E76" s="1483" t="s">
        <v>292</v>
      </c>
      <c r="F76" s="77">
        <v>266240.0</v>
      </c>
      <c r="G76" s="77">
        <v>56000.0</v>
      </c>
      <c r="H76" s="77">
        <f t="shared" si="8"/>
        <v>0</v>
      </c>
      <c r="I76" s="77">
        <v>56000.0</v>
      </c>
      <c r="J76" s="77">
        <v>0.0</v>
      </c>
      <c r="K76" s="78"/>
      <c r="L76" s="1465"/>
      <c r="M76" s="1466"/>
      <c r="N76" s="1465"/>
      <c r="O76" s="1465"/>
      <c r="P76" s="1463"/>
      <c r="Q76" s="1463"/>
      <c r="R76" s="1463"/>
      <c r="S76" s="1463"/>
      <c r="T76" s="1463"/>
      <c r="U76" s="1015"/>
      <c r="V76" s="1015"/>
      <c r="W76" s="1015"/>
      <c r="X76" s="1015"/>
      <c r="Y76" s="1015"/>
      <c r="Z76" s="1015"/>
    </row>
    <row r="77" ht="14.25" customHeight="1">
      <c r="A77" s="43"/>
      <c r="B77" s="45" t="s">
        <v>385</v>
      </c>
      <c r="C77" s="45"/>
      <c r="D77" s="237"/>
      <c r="E77" s="287"/>
      <c r="F77" s="47">
        <f t="shared" ref="F77:J77" si="9">SUM(F72:F76)</f>
        <v>2330920</v>
      </c>
      <c r="G77" s="47">
        <f t="shared" si="9"/>
        <v>1935745</v>
      </c>
      <c r="H77" s="47">
        <f t="shared" si="9"/>
        <v>85255</v>
      </c>
      <c r="I77" s="47">
        <f t="shared" si="9"/>
        <v>2021000</v>
      </c>
      <c r="J77" s="47">
        <f t="shared" si="9"/>
        <v>1830000</v>
      </c>
      <c r="K77" s="48"/>
      <c r="L77" s="1487"/>
      <c r="M77" s="1488"/>
      <c r="N77" s="1487"/>
      <c r="O77" s="1487"/>
      <c r="P77" s="1133"/>
      <c r="Q77" s="1133"/>
      <c r="R77" s="1133"/>
      <c r="S77" s="1133"/>
      <c r="T77" s="1133"/>
      <c r="U77" s="273"/>
      <c r="V77" s="273"/>
      <c r="W77" s="273"/>
      <c r="X77" s="273"/>
      <c r="Y77" s="273"/>
      <c r="Z77" s="273"/>
    </row>
    <row r="78" ht="3.75" customHeight="1">
      <c r="A78" s="770"/>
      <c r="B78" s="1421"/>
      <c r="C78" s="771"/>
      <c r="D78" s="771"/>
      <c r="E78" s="771"/>
      <c r="F78" s="1489"/>
      <c r="G78" s="1489"/>
      <c r="H78" s="1489"/>
      <c r="I78" s="1489"/>
      <c r="J78" s="1489"/>
      <c r="K78" s="358"/>
      <c r="L78" s="1487"/>
      <c r="M78" s="1488"/>
      <c r="N78" s="1487"/>
      <c r="O78" s="1487"/>
      <c r="P78" s="1133"/>
      <c r="Q78" s="1133"/>
      <c r="R78" s="1133"/>
      <c r="S78" s="1133"/>
      <c r="T78" s="1133"/>
      <c r="U78" s="273"/>
      <c r="V78" s="273"/>
      <c r="W78" s="273"/>
      <c r="X78" s="273"/>
      <c r="Y78" s="273"/>
      <c r="Z78" s="273"/>
    </row>
    <row r="79" ht="3.75" customHeight="1">
      <c r="A79" s="278"/>
      <c r="B79" s="6"/>
      <c r="C79" s="273"/>
      <c r="D79" s="273"/>
      <c r="E79" s="273"/>
      <c r="F79" s="358"/>
      <c r="G79" s="358"/>
      <c r="H79" s="358"/>
      <c r="I79" s="358"/>
      <c r="J79" s="358"/>
      <c r="K79" s="358"/>
      <c r="L79" s="1487"/>
      <c r="M79" s="1488"/>
      <c r="N79" s="1487"/>
      <c r="O79" s="1487"/>
      <c r="P79" s="1133"/>
      <c r="Q79" s="1133"/>
      <c r="R79" s="1133"/>
      <c r="S79" s="1133"/>
      <c r="T79" s="1133"/>
      <c r="U79" s="273"/>
      <c r="V79" s="273"/>
      <c r="W79" s="273"/>
      <c r="X79" s="273"/>
      <c r="Y79" s="273"/>
      <c r="Z79" s="273"/>
    </row>
    <row r="80" ht="15.75" customHeight="1">
      <c r="A80" s="278"/>
      <c r="B80" s="6"/>
      <c r="C80" s="273"/>
      <c r="D80" s="273"/>
      <c r="E80" s="273"/>
      <c r="F80" s="358"/>
      <c r="G80" s="358"/>
      <c r="H80" s="358"/>
      <c r="I80" s="358"/>
      <c r="J80" s="358"/>
      <c r="K80" s="358"/>
      <c r="L80" s="1487"/>
      <c r="M80" s="1488"/>
      <c r="N80" s="1487"/>
      <c r="O80" s="1487"/>
      <c r="P80" s="1461" t="s">
        <v>1289</v>
      </c>
      <c r="Q80" s="1463"/>
      <c r="R80" s="1462"/>
      <c r="S80" s="1133"/>
      <c r="T80" s="1133"/>
      <c r="U80" s="273"/>
      <c r="V80" s="273"/>
      <c r="W80" s="273"/>
      <c r="X80" s="273"/>
      <c r="Y80" s="273"/>
      <c r="Z80" s="273"/>
    </row>
    <row r="81" ht="15.75" customHeight="1">
      <c r="A81" s="111" t="s">
        <v>1290</v>
      </c>
      <c r="F81" s="252"/>
      <c r="G81" s="300"/>
      <c r="H81" s="300"/>
      <c r="I81" s="300"/>
      <c r="J81" s="316"/>
      <c r="K81" s="316"/>
      <c r="L81" s="1487"/>
      <c r="M81" s="1488"/>
      <c r="N81" s="1487"/>
      <c r="O81" s="1487"/>
      <c r="P81" s="1463" t="s">
        <v>1291</v>
      </c>
      <c r="Q81" s="1463"/>
      <c r="R81" s="1462">
        <v>21006.0</v>
      </c>
      <c r="S81" s="1133"/>
      <c r="T81" s="1133"/>
      <c r="U81" s="273"/>
      <c r="V81" s="273"/>
      <c r="W81" s="273"/>
      <c r="X81" s="273"/>
      <c r="Y81" s="273"/>
      <c r="Z81" s="273"/>
    </row>
    <row r="82" ht="15.75" customHeight="1">
      <c r="F82" s="252"/>
      <c r="J82" s="316"/>
      <c r="K82" s="316"/>
      <c r="L82" s="1487"/>
      <c r="M82" s="1488"/>
      <c r="N82" s="1487"/>
      <c r="O82" s="1487"/>
      <c r="P82" s="1463" t="s">
        <v>1292</v>
      </c>
      <c r="Q82" s="1463"/>
      <c r="R82" s="1462">
        <v>18629.0</v>
      </c>
      <c r="S82" s="1133"/>
      <c r="T82" s="1133"/>
      <c r="U82" s="273"/>
      <c r="V82" s="273"/>
      <c r="W82" s="273"/>
      <c r="X82" s="273"/>
      <c r="Y82" s="273"/>
      <c r="Z82" s="273"/>
    </row>
    <row r="83" ht="15.75" customHeight="1">
      <c r="A83" s="143" t="s">
        <v>1268</v>
      </c>
      <c r="K83" s="143"/>
      <c r="L83" s="1487"/>
      <c r="M83" s="1488"/>
      <c r="N83" s="1487"/>
      <c r="O83" s="1487"/>
      <c r="P83" s="1133" t="s">
        <v>1293</v>
      </c>
      <c r="Q83" s="1133"/>
      <c r="R83" s="1490">
        <v>13861.0</v>
      </c>
      <c r="S83" s="1133"/>
      <c r="T83" s="1133"/>
      <c r="U83" s="273"/>
      <c r="V83" s="273"/>
      <c r="W83" s="273"/>
      <c r="X83" s="273"/>
      <c r="Y83" s="273"/>
      <c r="Z83" s="273"/>
    </row>
    <row r="84" ht="15.75" customHeight="1">
      <c r="A84" s="506"/>
      <c r="B84" s="522"/>
      <c r="C84" s="506"/>
      <c r="D84" s="522"/>
      <c r="E84" s="522"/>
      <c r="F84" s="522"/>
      <c r="G84" s="506"/>
      <c r="H84" s="506"/>
      <c r="I84" s="506"/>
      <c r="J84" s="547"/>
      <c r="K84" s="316"/>
      <c r="L84" s="1487"/>
      <c r="M84" s="1488"/>
      <c r="N84" s="1487"/>
      <c r="O84" s="1487"/>
      <c r="P84" s="1133"/>
      <c r="Q84" s="1133"/>
      <c r="R84" s="1147">
        <f>R81+R82+R83</f>
        <v>53496</v>
      </c>
      <c r="S84" s="1133"/>
      <c r="T84" s="1133"/>
      <c r="U84" s="273"/>
      <c r="V84" s="273"/>
      <c r="W84" s="273"/>
      <c r="X84" s="273"/>
      <c r="Y84" s="273"/>
      <c r="Z84" s="273"/>
    </row>
    <row r="85" ht="15.75" customHeight="1">
      <c r="A85" s="1295" t="s">
        <v>364</v>
      </c>
      <c r="B85" s="12"/>
      <c r="C85" s="13"/>
      <c r="D85" s="1430" t="s">
        <v>7</v>
      </c>
      <c r="E85" s="13"/>
      <c r="F85" s="14" t="s">
        <v>8</v>
      </c>
      <c r="G85" s="15" t="s">
        <v>9</v>
      </c>
      <c r="H85" s="12"/>
      <c r="I85" s="13"/>
      <c r="J85" s="14" t="s">
        <v>10</v>
      </c>
      <c r="K85" s="879"/>
      <c r="L85" s="1487"/>
      <c r="M85" s="1488"/>
      <c r="N85" s="1487"/>
      <c r="O85" s="1487"/>
      <c r="P85" s="1133"/>
      <c r="Q85" s="1133"/>
      <c r="R85" s="1147"/>
      <c r="S85" s="1133"/>
      <c r="T85" s="1133"/>
      <c r="U85" s="273"/>
      <c r="V85" s="273"/>
      <c r="W85" s="273"/>
      <c r="X85" s="273"/>
      <c r="Y85" s="273"/>
      <c r="Z85" s="273"/>
    </row>
    <row r="86" ht="15.75" customHeight="1">
      <c r="A86" s="18"/>
      <c r="C86" s="19"/>
      <c r="D86" s="93" t="s">
        <v>11</v>
      </c>
      <c r="E86" s="19"/>
      <c r="F86" s="21" t="s">
        <v>12</v>
      </c>
      <c r="G86" s="21" t="s">
        <v>13</v>
      </c>
      <c r="H86" s="22" t="s">
        <v>14</v>
      </c>
      <c r="I86" s="21" t="s">
        <v>15</v>
      </c>
      <c r="J86" s="21" t="s">
        <v>16</v>
      </c>
      <c r="K86" s="204"/>
      <c r="L86" s="1487"/>
      <c r="M86" s="1488"/>
      <c r="N86" s="1487"/>
      <c r="O86" s="1487"/>
      <c r="P86" s="1133"/>
      <c r="Q86" s="1133"/>
      <c r="R86" s="1147">
        <f>R81+R82+R83</f>
        <v>53496</v>
      </c>
      <c r="S86" s="1133"/>
      <c r="T86" s="1133"/>
      <c r="U86" s="273"/>
      <c r="V86" s="273"/>
      <c r="W86" s="273"/>
      <c r="X86" s="273"/>
      <c r="Y86" s="273"/>
      <c r="Z86" s="273"/>
    </row>
    <row r="87" ht="15.75" customHeight="1">
      <c r="A87" s="23"/>
      <c r="B87" s="24"/>
      <c r="C87" s="25"/>
      <c r="D87" s="874"/>
      <c r="E87" s="913"/>
      <c r="F87" s="26" t="s">
        <v>17</v>
      </c>
      <c r="G87" s="27" t="s">
        <v>17</v>
      </c>
      <c r="H87" s="27" t="s">
        <v>18</v>
      </c>
      <c r="I87" s="27" t="s">
        <v>18</v>
      </c>
      <c r="J87" s="27" t="s">
        <v>18</v>
      </c>
      <c r="K87" s="66"/>
      <c r="L87" s="1487"/>
      <c r="M87" s="1488"/>
      <c r="N87" s="1487"/>
      <c r="O87" s="1487"/>
      <c r="P87" s="1133"/>
      <c r="Q87" s="1133"/>
      <c r="R87" s="1491" t="s">
        <v>1294</v>
      </c>
      <c r="S87" s="1133"/>
      <c r="T87" s="1133"/>
      <c r="U87" s="273"/>
      <c r="V87" s="273"/>
      <c r="W87" s="273"/>
      <c r="X87" s="273"/>
      <c r="Y87" s="273"/>
      <c r="Z87" s="273"/>
    </row>
    <row r="88" ht="15.75" customHeight="1">
      <c r="A88" s="272"/>
      <c r="B88" s="8" t="s">
        <v>699</v>
      </c>
      <c r="C88" s="273"/>
      <c r="D88" s="284"/>
      <c r="E88" s="274"/>
      <c r="F88" s="282"/>
      <c r="G88" s="282"/>
      <c r="H88" s="282"/>
      <c r="I88" s="282"/>
      <c r="J88" s="282"/>
      <c r="K88" s="358"/>
      <c r="L88" s="1487"/>
      <c r="M88" s="1488"/>
      <c r="N88" s="1487"/>
      <c r="O88" s="1487"/>
      <c r="P88" s="1133"/>
      <c r="Q88" s="1133"/>
      <c r="R88" s="1485">
        <f>R86*12</f>
        <v>641952</v>
      </c>
      <c r="S88" s="1133"/>
      <c r="T88" s="1133"/>
      <c r="U88" s="273"/>
      <c r="V88" s="273"/>
      <c r="W88" s="273"/>
      <c r="X88" s="273"/>
      <c r="Y88" s="273"/>
      <c r="Z88" s="273"/>
    </row>
    <row r="89" ht="15.75" customHeight="1">
      <c r="A89" s="272"/>
      <c r="B89" s="2" t="s">
        <v>1295</v>
      </c>
      <c r="C89" s="273"/>
      <c r="D89" s="284"/>
      <c r="E89" s="274" t="s">
        <v>1012</v>
      </c>
      <c r="F89" s="282">
        <v>0.0</v>
      </c>
      <c r="G89" s="282">
        <v>0.0</v>
      </c>
      <c r="H89" s="282">
        <f t="shared" ref="H89:H92" si="10">I89-G89</f>
        <v>2000000</v>
      </c>
      <c r="I89" s="282">
        <v>2000000.0</v>
      </c>
      <c r="J89" s="282">
        <v>0.0</v>
      </c>
      <c r="K89" s="358"/>
      <c r="L89" s="1487"/>
      <c r="M89" s="1488"/>
      <c r="N89" s="1487"/>
      <c r="O89" s="1487"/>
      <c r="P89" s="1133"/>
      <c r="Q89" s="1133"/>
      <c r="R89" s="1133"/>
      <c r="S89" s="1133"/>
      <c r="T89" s="1133"/>
      <c r="U89" s="273"/>
      <c r="V89" s="273"/>
      <c r="W89" s="273"/>
      <c r="X89" s="273"/>
      <c r="Y89" s="273"/>
      <c r="Z89" s="273"/>
    </row>
    <row r="90" ht="15.75" customHeight="1">
      <c r="A90" s="272"/>
      <c r="B90" s="2" t="s">
        <v>1296</v>
      </c>
      <c r="C90" s="273"/>
      <c r="D90" s="284"/>
      <c r="E90" s="274" t="s">
        <v>1297</v>
      </c>
      <c r="F90" s="282">
        <v>0.0</v>
      </c>
      <c r="G90" s="282">
        <v>0.0</v>
      </c>
      <c r="H90" s="282">
        <f t="shared" si="10"/>
        <v>1000000</v>
      </c>
      <c r="I90" s="282">
        <v>1000000.0</v>
      </c>
      <c r="J90" s="282">
        <v>0.0</v>
      </c>
      <c r="K90" s="358"/>
      <c r="L90" s="1487"/>
      <c r="M90" s="1488"/>
      <c r="N90" s="1487"/>
      <c r="O90" s="1487"/>
      <c r="P90" s="1133"/>
      <c r="Q90" s="1133"/>
      <c r="R90" s="1133"/>
      <c r="S90" s="1133"/>
      <c r="T90" s="1133"/>
      <c r="U90" s="273"/>
      <c r="V90" s="273"/>
      <c r="W90" s="273"/>
      <c r="X90" s="273"/>
      <c r="Y90" s="273"/>
      <c r="Z90" s="273"/>
    </row>
    <row r="91" ht="15.75" customHeight="1">
      <c r="A91" s="272"/>
      <c r="B91" s="2" t="s">
        <v>1298</v>
      </c>
      <c r="C91" s="273"/>
      <c r="D91" s="284"/>
      <c r="E91" s="274" t="s">
        <v>887</v>
      </c>
      <c r="F91" s="282">
        <v>0.0</v>
      </c>
      <c r="G91" s="282">
        <v>0.0</v>
      </c>
      <c r="H91" s="282">
        <f t="shared" si="10"/>
        <v>500000</v>
      </c>
      <c r="I91" s="282">
        <v>500000.0</v>
      </c>
      <c r="J91" s="282">
        <v>0.0</v>
      </c>
      <c r="K91" s="358"/>
      <c r="L91" s="1487"/>
      <c r="M91" s="1488"/>
      <c r="N91" s="1487"/>
      <c r="O91" s="1487"/>
      <c r="P91" s="1133"/>
      <c r="Q91" s="1133"/>
      <c r="R91" s="1133"/>
      <c r="S91" s="1133"/>
      <c r="T91" s="1133"/>
      <c r="U91" s="273"/>
      <c r="V91" s="273"/>
      <c r="W91" s="273"/>
      <c r="X91" s="273"/>
      <c r="Y91" s="273"/>
      <c r="Z91" s="273"/>
    </row>
    <row r="92" ht="16.5" customHeight="1">
      <c r="A92" s="272"/>
      <c r="B92" s="2" t="s">
        <v>1299</v>
      </c>
      <c r="C92" s="273"/>
      <c r="D92" s="284"/>
      <c r="E92" s="274" t="s">
        <v>887</v>
      </c>
      <c r="F92" s="282">
        <v>0.0</v>
      </c>
      <c r="G92" s="282">
        <v>0.0</v>
      </c>
      <c r="H92" s="282">
        <f t="shared" si="10"/>
        <v>1000000</v>
      </c>
      <c r="I92" s="282">
        <v>1000000.0</v>
      </c>
      <c r="J92" s="282">
        <v>0.0</v>
      </c>
      <c r="K92" s="358"/>
      <c r="L92" s="1487"/>
      <c r="M92" s="1488"/>
      <c r="N92" s="1487"/>
      <c r="O92" s="1487"/>
      <c r="P92" s="1133"/>
      <c r="Q92" s="1133"/>
      <c r="R92" s="1133"/>
      <c r="S92" s="1133"/>
      <c r="T92" s="1133"/>
      <c r="U92" s="273"/>
      <c r="V92" s="273"/>
      <c r="W92" s="273"/>
      <c r="X92" s="273"/>
      <c r="Y92" s="273"/>
      <c r="Z92" s="273"/>
    </row>
    <row r="93" ht="16.5" customHeight="1">
      <c r="A93" s="317"/>
      <c r="B93" s="409" t="s">
        <v>482</v>
      </c>
      <c r="C93" s="313"/>
      <c r="D93" s="286"/>
      <c r="E93" s="312"/>
      <c r="F93" s="793">
        <f t="shared" ref="F93:J93" si="11">SUM(F89:F92)</f>
        <v>0</v>
      </c>
      <c r="G93" s="793">
        <f t="shared" si="11"/>
        <v>0</v>
      </c>
      <c r="H93" s="793">
        <f t="shared" si="11"/>
        <v>4500000</v>
      </c>
      <c r="I93" s="793">
        <f t="shared" si="11"/>
        <v>4500000</v>
      </c>
      <c r="J93" s="793">
        <f t="shared" si="11"/>
        <v>0</v>
      </c>
      <c r="K93" s="358"/>
      <c r="L93" s="1487"/>
      <c r="M93" s="1474"/>
      <c r="N93" s="1475"/>
      <c r="O93" s="1475"/>
      <c r="P93" s="1133"/>
      <c r="Q93" s="1133"/>
      <c r="R93" s="1147"/>
      <c r="S93" s="1133"/>
      <c r="T93" s="1133"/>
      <c r="U93" s="273"/>
      <c r="V93" s="273"/>
      <c r="W93" s="273"/>
      <c r="X93" s="273"/>
      <c r="Y93" s="273"/>
      <c r="Z93" s="273"/>
    </row>
    <row r="94" ht="16.5" customHeight="1">
      <c r="A94" s="272"/>
      <c r="B94" s="405" t="s">
        <v>317</v>
      </c>
      <c r="C94" s="273"/>
      <c r="D94" s="284"/>
      <c r="E94" s="274"/>
      <c r="F94" s="125">
        <f t="shared" ref="F94:J94" si="12">F77+F93</f>
        <v>2330920</v>
      </c>
      <c r="G94" s="125">
        <f t="shared" si="12"/>
        <v>1935745</v>
      </c>
      <c r="H94" s="125">
        <f t="shared" si="12"/>
        <v>4585255</v>
      </c>
      <c r="I94" s="125">
        <f t="shared" si="12"/>
        <v>6521000</v>
      </c>
      <c r="J94" s="125">
        <f t="shared" si="12"/>
        <v>1830000</v>
      </c>
      <c r="K94" s="48"/>
      <c r="L94" s="1487"/>
      <c r="M94" s="1474"/>
      <c r="N94" s="1475"/>
      <c r="O94" s="1475"/>
      <c r="P94" s="1132"/>
      <c r="Q94" s="1132"/>
      <c r="R94" s="1132"/>
      <c r="S94" s="1132"/>
      <c r="T94" s="1132"/>
    </row>
    <row r="95" ht="16.5" customHeight="1">
      <c r="A95" s="240" t="s">
        <v>318</v>
      </c>
      <c r="B95" s="784"/>
      <c r="C95" s="784"/>
      <c r="D95" s="1209"/>
      <c r="E95" s="897"/>
      <c r="F95" s="482">
        <f t="shared" ref="F95:J95" si="13">F94+F70</f>
        <v>29174299.54</v>
      </c>
      <c r="G95" s="482">
        <f t="shared" si="13"/>
        <v>19370955.18</v>
      </c>
      <c r="H95" s="482">
        <f t="shared" si="13"/>
        <v>21795144.82</v>
      </c>
      <c r="I95" s="482">
        <f t="shared" si="13"/>
        <v>41166100</v>
      </c>
      <c r="J95" s="482">
        <f t="shared" si="13"/>
        <v>38876609</v>
      </c>
      <c r="K95" s="48"/>
      <c r="L95" s="1451">
        <f>(J94-I94)/I94</f>
        <v>-0.7193681951</v>
      </c>
      <c r="M95" s="1492"/>
      <c r="N95" s="1493"/>
      <c r="O95" s="1493"/>
      <c r="P95" s="1132"/>
      <c r="Q95" s="1132"/>
      <c r="R95" s="1132"/>
      <c r="S95" s="1132"/>
      <c r="T95" s="1132"/>
    </row>
    <row r="96" ht="15.75" customHeight="1">
      <c r="A96" s="338" t="s">
        <v>413</v>
      </c>
      <c r="B96" s="2"/>
      <c r="C96" s="2"/>
      <c r="D96" s="2"/>
      <c r="E96" s="16"/>
      <c r="F96" s="2"/>
      <c r="G96" s="2"/>
      <c r="H96" s="2"/>
      <c r="I96" s="2"/>
      <c r="J96" s="2"/>
      <c r="K96" s="316"/>
      <c r="L96" s="1439"/>
      <c r="M96" s="1440"/>
      <c r="N96" s="1439"/>
      <c r="O96" s="1439"/>
      <c r="P96" s="1132"/>
      <c r="Q96" s="1132"/>
      <c r="R96" s="1132"/>
      <c r="S96" s="1132"/>
      <c r="T96" s="1132"/>
    </row>
    <row r="97" ht="15.75" customHeight="1">
      <c r="A97" s="338" t="s">
        <v>414</v>
      </c>
      <c r="B97" s="2"/>
      <c r="C97" s="2"/>
      <c r="D97" s="2"/>
      <c r="E97" s="16"/>
      <c r="F97" s="2"/>
      <c r="G97" s="2"/>
      <c r="H97" s="2"/>
      <c r="I97" s="2"/>
      <c r="J97" s="78"/>
      <c r="K97" s="316"/>
      <c r="L97" s="1439"/>
      <c r="M97" s="1440"/>
      <c r="N97" s="1439"/>
      <c r="O97" s="1439"/>
      <c r="P97" s="1132"/>
      <c r="Q97" s="1132"/>
      <c r="R97" s="1132"/>
      <c r="S97" s="1132"/>
      <c r="T97" s="113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316"/>
      <c r="L98" s="1439"/>
      <c r="M98" s="1440"/>
      <c r="N98" s="1439"/>
      <c r="O98" s="1439"/>
      <c r="P98" s="1132"/>
      <c r="Q98" s="1132"/>
      <c r="R98" s="1132"/>
      <c r="S98" s="1132"/>
      <c r="T98" s="1132"/>
    </row>
    <row r="99" ht="15.75" customHeight="1">
      <c r="F99" s="252"/>
      <c r="J99" s="316"/>
      <c r="K99" s="316"/>
      <c r="L99" s="1439"/>
      <c r="M99" s="1440"/>
      <c r="N99" s="1439"/>
      <c r="O99" s="1439"/>
      <c r="P99" s="1132"/>
      <c r="Q99" s="1132"/>
      <c r="R99" s="1132"/>
      <c r="S99" s="1132"/>
      <c r="T99" s="1132"/>
    </row>
    <row r="100" ht="15.75" customHeight="1">
      <c r="F100" s="252"/>
      <c r="J100" s="316"/>
      <c r="K100" s="316"/>
      <c r="L100" s="1439"/>
      <c r="M100" s="1440"/>
      <c r="N100" s="1439"/>
      <c r="O100" s="1439"/>
      <c r="P100" s="1132"/>
      <c r="Q100" s="1132"/>
      <c r="R100" s="1132"/>
      <c r="S100" s="1132"/>
      <c r="T100" s="1132"/>
    </row>
    <row r="101" ht="15.75" customHeight="1">
      <c r="F101" s="252"/>
      <c r="J101" s="316"/>
      <c r="K101" s="316"/>
      <c r="L101" s="1439"/>
      <c r="M101" s="1440"/>
      <c r="N101" s="1439"/>
      <c r="O101" s="1439"/>
      <c r="P101" s="1132"/>
      <c r="Q101" s="1132"/>
      <c r="R101" s="1132"/>
      <c r="S101" s="1132"/>
      <c r="T101" s="1132"/>
    </row>
    <row r="102" ht="15.75" customHeight="1">
      <c r="A102" s="1494" t="s">
        <v>1300</v>
      </c>
      <c r="D102" s="5" t="s">
        <v>323</v>
      </c>
      <c r="H102" s="8" t="s">
        <v>324</v>
      </c>
      <c r="I102" s="5" t="s">
        <v>1241</v>
      </c>
      <c r="K102" s="316"/>
      <c r="L102" s="1439"/>
      <c r="M102" s="1440"/>
      <c r="N102" s="1439"/>
      <c r="O102" s="1439"/>
      <c r="P102" s="1132"/>
      <c r="Q102" s="1132"/>
      <c r="R102" s="1132"/>
      <c r="S102" s="1132"/>
      <c r="T102" s="1132"/>
    </row>
    <row r="103" ht="15.75" customHeight="1">
      <c r="A103" s="259" t="s">
        <v>1301</v>
      </c>
      <c r="D103" s="3" t="s">
        <v>326</v>
      </c>
      <c r="H103" s="2" t="s">
        <v>327</v>
      </c>
      <c r="I103" s="3" t="s">
        <v>1243</v>
      </c>
      <c r="K103" s="316"/>
      <c r="L103" s="1439"/>
      <c r="M103" s="1440"/>
      <c r="N103" s="1439"/>
      <c r="O103" s="1439"/>
      <c r="P103" s="1132"/>
      <c r="Q103" s="1132"/>
      <c r="R103" s="1132"/>
      <c r="S103" s="1132"/>
      <c r="T103" s="1132"/>
    </row>
    <row r="104" ht="15.75" customHeight="1">
      <c r="F104" s="252"/>
      <c r="J104" s="316"/>
      <c r="K104" s="316"/>
      <c r="L104" s="1439"/>
      <c r="M104" s="1440"/>
      <c r="N104" s="1439"/>
      <c r="O104" s="1439"/>
      <c r="P104" s="1132"/>
      <c r="Q104" s="1132"/>
      <c r="R104" s="1132"/>
      <c r="S104" s="1132"/>
      <c r="T104" s="1132"/>
    </row>
    <row r="105" ht="15.75" customHeight="1">
      <c r="F105" s="252"/>
      <c r="J105" s="316"/>
      <c r="K105" s="316"/>
      <c r="L105" s="1439"/>
      <c r="M105" s="1440"/>
      <c r="N105" s="1439"/>
      <c r="O105" s="1439"/>
      <c r="P105" s="1132"/>
      <c r="Q105" s="1132"/>
      <c r="R105" s="1132"/>
      <c r="S105" s="1132"/>
      <c r="T105" s="1132"/>
    </row>
    <row r="106" ht="15.75" customHeight="1">
      <c r="F106" s="252"/>
      <c r="J106" s="316"/>
      <c r="K106" s="316"/>
      <c r="L106" s="1439"/>
      <c r="M106" s="1440"/>
      <c r="N106" s="1439"/>
      <c r="O106" s="1439"/>
      <c r="P106" s="1132"/>
      <c r="Q106" s="1132"/>
      <c r="R106" s="1132"/>
      <c r="S106" s="1132"/>
      <c r="T106" s="1132"/>
    </row>
    <row r="107" ht="15.75" customHeight="1">
      <c r="F107" s="252"/>
      <c r="J107" s="316"/>
      <c r="K107" s="316"/>
      <c r="L107" s="1439"/>
      <c r="M107" s="1440"/>
      <c r="N107" s="1439"/>
      <c r="O107" s="1439"/>
      <c r="P107" s="1132"/>
      <c r="Q107" s="1132"/>
      <c r="R107" s="1132"/>
      <c r="S107" s="1132"/>
      <c r="T107" s="1132"/>
    </row>
    <row r="108" ht="15.75" customHeight="1">
      <c r="F108" s="252"/>
      <c r="J108" s="316"/>
      <c r="K108" s="316"/>
      <c r="L108" s="1439"/>
      <c r="M108" s="1440"/>
      <c r="N108" s="1439"/>
      <c r="O108" s="1439"/>
      <c r="P108" s="1132"/>
      <c r="Q108" s="1132"/>
      <c r="R108" s="1132"/>
      <c r="S108" s="1132"/>
      <c r="T108" s="1132"/>
    </row>
    <row r="109" ht="15.75" customHeight="1">
      <c r="F109" s="252"/>
      <c r="J109" s="316"/>
      <c r="K109" s="316"/>
      <c r="L109" s="1439"/>
      <c r="M109" s="1440"/>
      <c r="N109" s="1439"/>
      <c r="O109" s="1439"/>
      <c r="P109" s="1132"/>
      <c r="Q109" s="1132"/>
      <c r="R109" s="1132"/>
      <c r="S109" s="1132"/>
      <c r="T109" s="1132"/>
    </row>
    <row r="110" ht="15.75" customHeight="1">
      <c r="F110" s="252"/>
      <c r="J110" s="316"/>
      <c r="K110" s="316"/>
      <c r="L110" s="1439"/>
      <c r="M110" s="1440"/>
      <c r="N110" s="1439"/>
      <c r="O110" s="1439"/>
      <c r="P110" s="1132"/>
      <c r="Q110" s="1132"/>
      <c r="R110" s="1132"/>
      <c r="S110" s="1132"/>
      <c r="T110" s="1132"/>
    </row>
    <row r="111" ht="15.75" customHeight="1">
      <c r="F111" s="252"/>
      <c r="J111" s="316"/>
      <c r="K111" s="316"/>
      <c r="L111" s="1439"/>
      <c r="M111" s="1440"/>
      <c r="N111" s="1439"/>
      <c r="O111" s="1439"/>
      <c r="P111" s="1132"/>
      <c r="Q111" s="1132"/>
      <c r="R111" s="1132"/>
      <c r="S111" s="1132"/>
      <c r="T111" s="1132"/>
    </row>
    <row r="112" ht="15.75" customHeight="1">
      <c r="F112" s="252"/>
      <c r="J112" s="316"/>
      <c r="K112" s="316"/>
      <c r="L112" s="1439"/>
      <c r="M112" s="1440"/>
      <c r="N112" s="1439"/>
      <c r="O112" s="1439"/>
      <c r="P112" s="1132"/>
      <c r="Q112" s="1132"/>
      <c r="R112" s="1132"/>
      <c r="S112" s="1132"/>
      <c r="T112" s="1132"/>
    </row>
    <row r="113" ht="15.75" customHeight="1">
      <c r="F113" s="252"/>
      <c r="J113" s="316"/>
      <c r="K113" s="316"/>
      <c r="L113" s="1439"/>
      <c r="M113" s="1440"/>
      <c r="N113" s="1439"/>
      <c r="O113" s="1439"/>
      <c r="P113" s="1132"/>
      <c r="Q113" s="1132"/>
      <c r="R113" s="1132"/>
      <c r="S113" s="1132"/>
      <c r="T113" s="1132"/>
    </row>
    <row r="114" ht="15.75" customHeight="1">
      <c r="F114" s="252"/>
      <c r="J114" s="316"/>
      <c r="K114" s="316"/>
      <c r="L114" s="1439"/>
      <c r="M114" s="1440"/>
      <c r="N114" s="1439"/>
      <c r="O114" s="1439"/>
      <c r="P114" s="1132"/>
      <c r="Q114" s="1132"/>
      <c r="R114" s="1132"/>
      <c r="S114" s="1132"/>
      <c r="T114" s="1132"/>
    </row>
    <row r="115" ht="15.75" customHeight="1">
      <c r="F115" s="252"/>
      <c r="J115" s="316"/>
      <c r="K115" s="316"/>
      <c r="L115" s="1439"/>
      <c r="M115" s="1440"/>
      <c r="N115" s="1439"/>
      <c r="O115" s="1439"/>
      <c r="P115" s="1132"/>
      <c r="Q115" s="1132"/>
      <c r="R115" s="1132"/>
      <c r="S115" s="1132"/>
      <c r="T115" s="1132"/>
    </row>
    <row r="116" ht="15.75" customHeight="1">
      <c r="F116" s="252"/>
      <c r="J116" s="316"/>
      <c r="K116" s="316"/>
      <c r="L116" s="1439"/>
      <c r="M116" s="1440"/>
      <c r="N116" s="1439"/>
      <c r="O116" s="1439"/>
      <c r="P116" s="1132"/>
      <c r="Q116" s="1132"/>
      <c r="R116" s="1132"/>
      <c r="S116" s="1132"/>
      <c r="T116" s="1132"/>
    </row>
    <row r="117" ht="15.75" customHeight="1">
      <c r="F117" s="252"/>
      <c r="J117" s="316"/>
      <c r="K117" s="316"/>
      <c r="L117" s="1439"/>
      <c r="M117" s="1440"/>
      <c r="N117" s="1439"/>
      <c r="O117" s="1439"/>
      <c r="P117" s="1132"/>
      <c r="Q117" s="1132"/>
      <c r="R117" s="1132"/>
      <c r="S117" s="1132"/>
      <c r="T117" s="1132"/>
    </row>
    <row r="118" ht="15.75" customHeight="1">
      <c r="F118" s="252"/>
      <c r="J118" s="316"/>
      <c r="K118" s="316"/>
      <c r="L118" s="1439"/>
      <c r="M118" s="1440"/>
      <c r="N118" s="1439"/>
      <c r="O118" s="1439"/>
      <c r="P118" s="1132"/>
      <c r="Q118" s="1132"/>
      <c r="R118" s="1132"/>
      <c r="S118" s="1132"/>
      <c r="T118" s="1132"/>
    </row>
    <row r="119" ht="15.75" customHeight="1">
      <c r="F119" s="252"/>
      <c r="J119" s="316"/>
      <c r="K119" s="316"/>
      <c r="L119" s="1439"/>
      <c r="M119" s="1440"/>
      <c r="N119" s="1439"/>
      <c r="O119" s="1439"/>
      <c r="P119" s="1132"/>
      <c r="Q119" s="1132"/>
      <c r="R119" s="1132"/>
      <c r="S119" s="1132"/>
      <c r="T119" s="1132"/>
    </row>
    <row r="120" ht="15.75" customHeight="1">
      <c r="F120" s="252"/>
      <c r="J120" s="316"/>
      <c r="K120" s="316"/>
      <c r="L120" s="1439"/>
      <c r="M120" s="1440"/>
      <c r="N120" s="1439"/>
      <c r="O120" s="1439"/>
      <c r="P120" s="1132"/>
      <c r="Q120" s="1132"/>
      <c r="R120" s="1132"/>
      <c r="S120" s="1132"/>
      <c r="T120" s="1132"/>
    </row>
    <row r="121" ht="15.75" customHeight="1">
      <c r="F121" s="252"/>
      <c r="J121" s="316"/>
      <c r="K121" s="316"/>
      <c r="L121" s="1439"/>
      <c r="M121" s="1440"/>
      <c r="N121" s="1439"/>
      <c r="O121" s="1439"/>
      <c r="P121" s="1132"/>
      <c r="Q121" s="1132"/>
      <c r="R121" s="1132"/>
      <c r="S121" s="1132"/>
      <c r="T121" s="1132"/>
    </row>
    <row r="122" ht="15.75" customHeight="1">
      <c r="F122" s="252"/>
      <c r="J122" s="316"/>
      <c r="K122" s="316"/>
      <c r="L122" s="1439"/>
      <c r="M122" s="1440"/>
      <c r="N122" s="1439"/>
      <c r="O122" s="1439"/>
      <c r="P122" s="1132"/>
      <c r="Q122" s="1132"/>
      <c r="R122" s="1132"/>
      <c r="S122" s="1132"/>
      <c r="T122" s="1132"/>
    </row>
    <row r="123" ht="15.75" customHeight="1">
      <c r="F123" s="252"/>
      <c r="J123" s="316"/>
      <c r="K123" s="316"/>
      <c r="L123" s="1439"/>
      <c r="M123" s="1440"/>
      <c r="N123" s="1439"/>
      <c r="O123" s="1439"/>
      <c r="P123" s="1132"/>
      <c r="Q123" s="1132"/>
      <c r="R123" s="1132"/>
      <c r="S123" s="1132"/>
      <c r="T123" s="1132"/>
    </row>
    <row r="124" ht="15.75" customHeight="1">
      <c r="F124" s="252"/>
      <c r="J124" s="316"/>
      <c r="K124" s="316"/>
      <c r="L124" s="1439"/>
      <c r="M124" s="1440"/>
      <c r="N124" s="1439"/>
      <c r="O124" s="1439"/>
      <c r="P124" s="1132"/>
      <c r="Q124" s="1132"/>
      <c r="R124" s="1132"/>
      <c r="S124" s="1132"/>
      <c r="T124" s="1132"/>
    </row>
    <row r="125" ht="15.75" customHeight="1">
      <c r="F125" s="252"/>
      <c r="J125" s="316"/>
      <c r="K125" s="316"/>
      <c r="L125" s="1439"/>
      <c r="M125" s="1440"/>
      <c r="N125" s="1439"/>
      <c r="O125" s="1439"/>
      <c r="P125" s="1132"/>
      <c r="Q125" s="1132"/>
      <c r="R125" s="1132"/>
      <c r="S125" s="1132"/>
      <c r="T125" s="1132"/>
    </row>
    <row r="126" ht="15.75" customHeight="1">
      <c r="F126" s="252"/>
      <c r="J126" s="316"/>
      <c r="K126" s="316"/>
      <c r="L126" s="1439"/>
      <c r="M126" s="1440"/>
      <c r="N126" s="1439"/>
      <c r="O126" s="1439"/>
      <c r="P126" s="1132"/>
      <c r="Q126" s="1132"/>
      <c r="R126" s="1132"/>
      <c r="S126" s="1132"/>
      <c r="T126" s="1132"/>
    </row>
    <row r="127" ht="15.75" customHeight="1">
      <c r="F127" s="252"/>
      <c r="J127" s="316"/>
      <c r="K127" s="316"/>
      <c r="L127" s="1439"/>
      <c r="M127" s="1440"/>
      <c r="N127" s="1439"/>
      <c r="O127" s="1439"/>
      <c r="P127" s="1132"/>
      <c r="Q127" s="1132"/>
      <c r="R127" s="1132"/>
      <c r="S127" s="1132"/>
      <c r="T127" s="1132"/>
    </row>
    <row r="128" ht="15.75" customHeight="1">
      <c r="F128" s="252"/>
      <c r="J128" s="316"/>
      <c r="K128" s="316"/>
      <c r="L128" s="1439"/>
      <c r="M128" s="1440"/>
      <c r="N128" s="1439"/>
      <c r="O128" s="1439"/>
      <c r="P128" s="1132"/>
      <c r="Q128" s="1132"/>
      <c r="R128" s="1132"/>
      <c r="S128" s="1132"/>
      <c r="T128" s="1132"/>
    </row>
    <row r="129" ht="15.75" customHeight="1">
      <c r="F129" s="252"/>
      <c r="J129" s="316"/>
      <c r="K129" s="316"/>
      <c r="L129" s="1439"/>
      <c r="M129" s="1440"/>
      <c r="N129" s="1439"/>
      <c r="O129" s="1439"/>
      <c r="P129" s="1132"/>
      <c r="Q129" s="1132"/>
      <c r="R129" s="1132"/>
      <c r="S129" s="1132"/>
      <c r="T129" s="1132"/>
    </row>
    <row r="130" ht="15.75" customHeight="1">
      <c r="F130" s="252"/>
      <c r="J130" s="316"/>
      <c r="K130" s="316"/>
      <c r="L130" s="1439"/>
      <c r="M130" s="1440"/>
      <c r="N130" s="1439"/>
      <c r="O130" s="1439"/>
      <c r="P130" s="1132"/>
      <c r="Q130" s="1132"/>
      <c r="R130" s="1132"/>
      <c r="S130" s="1132"/>
      <c r="T130" s="1132"/>
    </row>
    <row r="131" ht="15.75" customHeight="1">
      <c r="F131" s="252"/>
      <c r="J131" s="316"/>
      <c r="K131" s="316"/>
      <c r="L131" s="1439"/>
      <c r="M131" s="1440"/>
      <c r="N131" s="1439"/>
      <c r="O131" s="1439"/>
      <c r="P131" s="1132"/>
      <c r="Q131" s="1132"/>
      <c r="R131" s="1132"/>
      <c r="S131" s="1132"/>
      <c r="T131" s="1132"/>
    </row>
    <row r="132" ht="15.75" customHeight="1">
      <c r="F132" s="252"/>
      <c r="J132" s="316"/>
      <c r="K132" s="316"/>
      <c r="L132" s="1439"/>
      <c r="M132" s="1440"/>
      <c r="N132" s="1439"/>
      <c r="O132" s="1439"/>
      <c r="P132" s="1132"/>
      <c r="Q132" s="1132"/>
      <c r="R132" s="1132"/>
      <c r="S132" s="1132"/>
      <c r="T132" s="1132"/>
    </row>
    <row r="133" ht="15.75" customHeight="1">
      <c r="F133" s="252"/>
      <c r="J133" s="316"/>
      <c r="K133" s="316"/>
      <c r="L133" s="1439"/>
      <c r="M133" s="1440"/>
      <c r="N133" s="1439"/>
      <c r="O133" s="1439"/>
      <c r="P133" s="1132"/>
      <c r="Q133" s="1132"/>
      <c r="R133" s="1132"/>
      <c r="S133" s="1132"/>
      <c r="T133" s="1132"/>
    </row>
    <row r="134" ht="15.75" customHeight="1">
      <c r="F134" s="252"/>
      <c r="J134" s="316"/>
      <c r="K134" s="316"/>
      <c r="L134" s="1439"/>
      <c r="M134" s="1440"/>
      <c r="N134" s="1439"/>
      <c r="O134" s="1439"/>
      <c r="P134" s="1132"/>
      <c r="Q134" s="1132"/>
      <c r="R134" s="1132"/>
      <c r="S134" s="1132"/>
      <c r="T134" s="1132"/>
    </row>
    <row r="135" ht="15.75" customHeight="1">
      <c r="F135" s="252"/>
      <c r="J135" s="316"/>
      <c r="K135" s="316"/>
      <c r="L135" s="1439"/>
      <c r="M135" s="1440"/>
      <c r="N135" s="1439"/>
      <c r="O135" s="1439"/>
      <c r="P135" s="1132"/>
      <c r="Q135" s="1132"/>
      <c r="R135" s="1132"/>
      <c r="S135" s="1132"/>
      <c r="T135" s="1132"/>
    </row>
    <row r="136" ht="15.75" customHeight="1">
      <c r="F136" s="252"/>
      <c r="J136" s="316"/>
      <c r="K136" s="316"/>
      <c r="L136" s="1439"/>
      <c r="M136" s="1440"/>
      <c r="N136" s="1439"/>
      <c r="O136" s="1439"/>
      <c r="P136" s="1132"/>
      <c r="Q136" s="1132"/>
      <c r="R136" s="1132"/>
      <c r="S136" s="1132"/>
      <c r="T136" s="1132"/>
    </row>
    <row r="137" ht="15.75" customHeight="1">
      <c r="F137" s="252"/>
      <c r="J137" s="316"/>
      <c r="K137" s="316"/>
      <c r="L137" s="1439"/>
      <c r="M137" s="1440"/>
      <c r="N137" s="1439"/>
      <c r="O137" s="1439"/>
      <c r="P137" s="1132"/>
      <c r="Q137" s="1132"/>
      <c r="R137" s="1132"/>
      <c r="S137" s="1132"/>
      <c r="T137" s="1132"/>
    </row>
    <row r="138" ht="15.75" customHeight="1">
      <c r="F138" s="252"/>
      <c r="J138" s="316"/>
      <c r="K138" s="316"/>
      <c r="L138" s="1439"/>
      <c r="M138" s="1440"/>
      <c r="N138" s="1439"/>
      <c r="O138" s="1439"/>
      <c r="P138" s="1132"/>
      <c r="Q138" s="1132"/>
      <c r="R138" s="1132"/>
      <c r="S138" s="1132"/>
      <c r="T138" s="1132"/>
    </row>
    <row r="139" ht="15.75" customHeight="1">
      <c r="F139" s="252"/>
      <c r="J139" s="316"/>
      <c r="K139" s="316"/>
      <c r="L139" s="1439"/>
      <c r="M139" s="1440"/>
      <c r="N139" s="1439"/>
      <c r="O139" s="1439"/>
      <c r="P139" s="1132"/>
      <c r="Q139" s="1132"/>
      <c r="R139" s="1132"/>
      <c r="S139" s="1132"/>
      <c r="T139" s="1132"/>
    </row>
    <row r="140" ht="15.75" customHeight="1">
      <c r="F140" s="252"/>
      <c r="J140" s="316"/>
      <c r="K140" s="316"/>
      <c r="L140" s="1439"/>
      <c r="M140" s="1440"/>
      <c r="N140" s="1439"/>
      <c r="O140" s="1439"/>
      <c r="P140" s="1132"/>
      <c r="Q140" s="1132"/>
      <c r="R140" s="1132"/>
      <c r="S140" s="1132"/>
      <c r="T140" s="1132"/>
    </row>
    <row r="141" ht="15.75" customHeight="1">
      <c r="F141" s="252"/>
      <c r="J141" s="316"/>
      <c r="K141" s="316"/>
      <c r="L141" s="1439"/>
      <c r="M141" s="1440"/>
      <c r="N141" s="1439"/>
      <c r="O141" s="1439"/>
      <c r="P141" s="1132"/>
      <c r="Q141" s="1132"/>
      <c r="R141" s="1132"/>
      <c r="S141" s="1132"/>
      <c r="T141" s="1132"/>
    </row>
    <row r="142" ht="15.75" customHeight="1">
      <c r="F142" s="252"/>
      <c r="J142" s="316"/>
      <c r="K142" s="316"/>
      <c r="L142" s="1439"/>
      <c r="M142" s="1440"/>
      <c r="N142" s="1439"/>
      <c r="O142" s="1439"/>
      <c r="P142" s="1132"/>
      <c r="Q142" s="1132"/>
      <c r="R142" s="1132"/>
      <c r="S142" s="1132"/>
      <c r="T142" s="1132"/>
    </row>
    <row r="143" ht="15.75" customHeight="1">
      <c r="F143" s="252"/>
      <c r="J143" s="316"/>
      <c r="K143" s="316"/>
      <c r="L143" s="1439"/>
      <c r="M143" s="1440"/>
      <c r="N143" s="1439"/>
      <c r="O143" s="1439"/>
      <c r="P143" s="1132"/>
      <c r="Q143" s="1132"/>
      <c r="R143" s="1132"/>
      <c r="S143" s="1132"/>
      <c r="T143" s="1132"/>
    </row>
    <row r="144" ht="15.75" customHeight="1">
      <c r="F144" s="252"/>
      <c r="J144" s="316"/>
      <c r="K144" s="316"/>
      <c r="L144" s="1439"/>
      <c r="M144" s="1440"/>
      <c r="N144" s="1439"/>
      <c r="O144" s="1439"/>
      <c r="P144" s="1132"/>
      <c r="Q144" s="1132"/>
      <c r="R144" s="1132"/>
      <c r="S144" s="1132"/>
      <c r="T144" s="1132"/>
    </row>
    <row r="145" ht="15.75" customHeight="1">
      <c r="F145" s="252"/>
      <c r="J145" s="316"/>
      <c r="K145" s="316"/>
      <c r="L145" s="1439"/>
      <c r="M145" s="1440"/>
      <c r="N145" s="1439"/>
      <c r="O145" s="1439"/>
      <c r="P145" s="1132"/>
      <c r="Q145" s="1132"/>
      <c r="R145" s="1132"/>
      <c r="S145" s="1132"/>
      <c r="T145" s="1132"/>
    </row>
    <row r="146" ht="15.75" customHeight="1">
      <c r="F146" s="252"/>
      <c r="J146" s="316"/>
      <c r="K146" s="316"/>
      <c r="L146" s="1439"/>
      <c r="M146" s="1440"/>
      <c r="N146" s="1439"/>
      <c r="O146" s="1439"/>
      <c r="P146" s="1132"/>
      <c r="Q146" s="1132"/>
      <c r="R146" s="1132"/>
      <c r="S146" s="1132"/>
      <c r="T146" s="1132"/>
    </row>
    <row r="147" ht="15.75" customHeight="1">
      <c r="F147" s="252"/>
      <c r="J147" s="316"/>
      <c r="K147" s="316"/>
      <c r="L147" s="1439"/>
      <c r="M147" s="1440"/>
      <c r="N147" s="1439"/>
      <c r="O147" s="1439"/>
      <c r="P147" s="1132"/>
      <c r="Q147" s="1132"/>
      <c r="R147" s="1132"/>
      <c r="S147" s="1132"/>
      <c r="T147" s="1132"/>
    </row>
    <row r="148" ht="15.75" customHeight="1">
      <c r="F148" s="252"/>
      <c r="J148" s="316"/>
      <c r="K148" s="316"/>
      <c r="L148" s="1439"/>
      <c r="M148" s="1440"/>
      <c r="N148" s="1439"/>
      <c r="O148" s="1439"/>
      <c r="P148" s="1132"/>
      <c r="Q148" s="1132"/>
      <c r="R148" s="1132"/>
      <c r="S148" s="1132"/>
      <c r="T148" s="1132"/>
    </row>
    <row r="149" ht="15.75" customHeight="1">
      <c r="F149" s="252"/>
      <c r="J149" s="316"/>
      <c r="K149" s="316"/>
      <c r="L149" s="1439"/>
      <c r="M149" s="1440"/>
      <c r="N149" s="1439"/>
      <c r="O149" s="1439"/>
      <c r="P149" s="1132"/>
      <c r="Q149" s="1132"/>
      <c r="R149" s="1132"/>
      <c r="S149" s="1132"/>
      <c r="T149" s="1132"/>
    </row>
    <row r="150" ht="15.75" customHeight="1">
      <c r="F150" s="252"/>
      <c r="J150" s="316"/>
      <c r="K150" s="316"/>
      <c r="L150" s="1439"/>
      <c r="M150" s="1440"/>
      <c r="N150" s="1439"/>
      <c r="O150" s="1439"/>
      <c r="P150" s="1132"/>
      <c r="Q150" s="1132"/>
      <c r="R150" s="1132"/>
      <c r="S150" s="1132"/>
      <c r="T150" s="1132"/>
    </row>
    <row r="151" ht="15.75" customHeight="1">
      <c r="F151" s="252"/>
      <c r="J151" s="316"/>
      <c r="K151" s="316"/>
      <c r="L151" s="1439"/>
      <c r="M151" s="1440"/>
      <c r="N151" s="1439"/>
      <c r="O151" s="1439"/>
      <c r="P151" s="1132"/>
      <c r="Q151" s="1132"/>
      <c r="R151" s="1132"/>
      <c r="S151" s="1132"/>
      <c r="T151" s="1132"/>
    </row>
    <row r="152" ht="15.75" customHeight="1">
      <c r="F152" s="252"/>
      <c r="J152" s="316"/>
      <c r="K152" s="316"/>
      <c r="L152" s="1439"/>
      <c r="M152" s="1440"/>
      <c r="N152" s="1439"/>
      <c r="O152" s="1439"/>
      <c r="P152" s="1132"/>
      <c r="Q152" s="1132"/>
      <c r="R152" s="1132"/>
      <c r="S152" s="1132"/>
      <c r="T152" s="1132"/>
    </row>
    <row r="153" ht="15.75" customHeight="1">
      <c r="F153" s="252"/>
      <c r="J153" s="316"/>
      <c r="K153" s="316"/>
      <c r="L153" s="1439"/>
      <c r="M153" s="1440"/>
      <c r="N153" s="1439"/>
      <c r="O153" s="1439"/>
      <c r="P153" s="1132"/>
      <c r="Q153" s="1132"/>
      <c r="R153" s="1132"/>
      <c r="S153" s="1132"/>
      <c r="T153" s="1132"/>
    </row>
    <row r="154" ht="15.75" customHeight="1">
      <c r="F154" s="252"/>
      <c r="J154" s="316"/>
      <c r="K154" s="316"/>
      <c r="L154" s="1439"/>
      <c r="M154" s="1440"/>
      <c r="N154" s="1439"/>
      <c r="O154" s="1439"/>
      <c r="P154" s="1132"/>
      <c r="Q154" s="1132"/>
      <c r="R154" s="1132"/>
      <c r="S154" s="1132"/>
      <c r="T154" s="1132"/>
    </row>
    <row r="155" ht="15.75" customHeight="1">
      <c r="F155" s="252"/>
      <c r="J155" s="316"/>
      <c r="K155" s="316"/>
      <c r="L155" s="1439"/>
      <c r="M155" s="1440"/>
      <c r="N155" s="1439"/>
      <c r="O155" s="1439"/>
      <c r="P155" s="1132"/>
      <c r="Q155" s="1132"/>
      <c r="R155" s="1132"/>
      <c r="S155" s="1132"/>
      <c r="T155" s="1132"/>
    </row>
    <row r="156" ht="15.75" customHeight="1">
      <c r="F156" s="252"/>
      <c r="J156" s="316"/>
      <c r="K156" s="316"/>
      <c r="L156" s="1439"/>
      <c r="M156" s="1440"/>
      <c r="N156" s="1439"/>
      <c r="O156" s="1439"/>
      <c r="P156" s="1132"/>
      <c r="Q156" s="1132"/>
      <c r="R156" s="1132"/>
      <c r="S156" s="1132"/>
      <c r="T156" s="1132"/>
    </row>
    <row r="157" ht="15.75" customHeight="1">
      <c r="F157" s="252"/>
      <c r="J157" s="316"/>
      <c r="K157" s="316"/>
      <c r="L157" s="1439"/>
      <c r="M157" s="1440"/>
      <c r="N157" s="1439"/>
      <c r="O157" s="1439"/>
      <c r="P157" s="1132"/>
      <c r="Q157" s="1132"/>
      <c r="R157" s="1132"/>
      <c r="S157" s="1132"/>
      <c r="T157" s="1132"/>
    </row>
    <row r="158" ht="15.75" customHeight="1">
      <c r="F158" s="252"/>
      <c r="J158" s="316"/>
      <c r="K158" s="316"/>
      <c r="L158" s="1439"/>
      <c r="M158" s="1440"/>
      <c r="N158" s="1439"/>
      <c r="O158" s="1439"/>
      <c r="P158" s="1132"/>
      <c r="Q158" s="1132"/>
      <c r="R158" s="1132"/>
      <c r="S158" s="1132"/>
      <c r="T158" s="1132"/>
    </row>
    <row r="159" ht="15.75" customHeight="1">
      <c r="F159" s="252"/>
      <c r="J159" s="316"/>
      <c r="K159" s="316"/>
      <c r="L159" s="1439"/>
      <c r="M159" s="1440"/>
      <c r="N159" s="1439"/>
      <c r="O159" s="1439"/>
      <c r="P159" s="1132"/>
      <c r="Q159" s="1132"/>
      <c r="R159" s="1132"/>
      <c r="S159" s="1132"/>
      <c r="T159" s="1132"/>
    </row>
    <row r="160" ht="15.75" customHeight="1">
      <c r="F160" s="252"/>
      <c r="J160" s="316"/>
      <c r="K160" s="316"/>
      <c r="L160" s="1439"/>
      <c r="M160" s="1440"/>
      <c r="N160" s="1439"/>
      <c r="O160" s="1439"/>
      <c r="P160" s="1132"/>
      <c r="Q160" s="1132"/>
      <c r="R160" s="1132"/>
      <c r="S160" s="1132"/>
      <c r="T160" s="1132"/>
    </row>
    <row r="161" ht="15.75" customHeight="1">
      <c r="F161" s="252"/>
      <c r="J161" s="316"/>
      <c r="K161" s="316"/>
      <c r="L161" s="1439"/>
      <c r="M161" s="1440"/>
      <c r="N161" s="1439"/>
      <c r="O161" s="1439"/>
      <c r="P161" s="1132"/>
      <c r="Q161" s="1132"/>
      <c r="R161" s="1132"/>
      <c r="S161" s="1132"/>
      <c r="T161" s="1132"/>
    </row>
    <row r="162" ht="15.75" customHeight="1">
      <c r="F162" s="252"/>
      <c r="J162" s="316"/>
      <c r="K162" s="316"/>
      <c r="L162" s="1439"/>
      <c r="M162" s="1440"/>
      <c r="N162" s="1439"/>
      <c r="O162" s="1439"/>
      <c r="P162" s="1132"/>
      <c r="Q162" s="1132"/>
      <c r="R162" s="1132"/>
      <c r="S162" s="1132"/>
      <c r="T162" s="1132"/>
    </row>
    <row r="163" ht="15.75" customHeight="1">
      <c r="F163" s="252"/>
      <c r="J163" s="316"/>
      <c r="K163" s="316"/>
      <c r="L163" s="1439"/>
      <c r="M163" s="1440"/>
      <c r="N163" s="1439"/>
      <c r="O163" s="1439"/>
      <c r="P163" s="1132"/>
      <c r="Q163" s="1132"/>
      <c r="R163" s="1132"/>
      <c r="S163" s="1132"/>
      <c r="T163" s="1132"/>
    </row>
    <row r="164" ht="15.75" customHeight="1">
      <c r="F164" s="252"/>
      <c r="J164" s="316"/>
      <c r="K164" s="316"/>
      <c r="L164" s="1439"/>
      <c r="M164" s="1440"/>
      <c r="N164" s="1439"/>
      <c r="O164" s="1439"/>
      <c r="P164" s="1132"/>
      <c r="Q164" s="1132"/>
      <c r="R164" s="1132"/>
      <c r="S164" s="1132"/>
      <c r="T164" s="1132"/>
    </row>
    <row r="165" ht="15.75" customHeight="1">
      <c r="F165" s="252"/>
      <c r="J165" s="316"/>
      <c r="K165" s="316"/>
      <c r="L165" s="1439"/>
      <c r="M165" s="1440"/>
      <c r="N165" s="1439"/>
      <c r="O165" s="1439"/>
      <c r="P165" s="1132"/>
      <c r="Q165" s="1132"/>
      <c r="R165" s="1132"/>
      <c r="S165" s="1132"/>
      <c r="T165" s="1132"/>
    </row>
    <row r="166" ht="15.75" customHeight="1">
      <c r="F166" s="252"/>
      <c r="J166" s="316"/>
      <c r="K166" s="316"/>
      <c r="L166" s="1439"/>
      <c r="M166" s="1440"/>
      <c r="N166" s="1439"/>
      <c r="O166" s="1439"/>
      <c r="P166" s="1132"/>
      <c r="Q166" s="1132"/>
      <c r="R166" s="1132"/>
      <c r="S166" s="1132"/>
      <c r="T166" s="1132"/>
    </row>
    <row r="167" ht="15.75" customHeight="1">
      <c r="F167" s="252"/>
      <c r="J167" s="316"/>
      <c r="K167" s="316"/>
      <c r="L167" s="1439"/>
      <c r="M167" s="1440"/>
      <c r="N167" s="1439"/>
      <c r="O167" s="1439"/>
      <c r="P167" s="1132"/>
      <c r="Q167" s="1132"/>
      <c r="R167" s="1132"/>
      <c r="S167" s="1132"/>
      <c r="T167" s="1132"/>
    </row>
    <row r="168" ht="15.75" customHeight="1">
      <c r="F168" s="252"/>
      <c r="J168" s="316"/>
      <c r="K168" s="316"/>
      <c r="L168" s="1439"/>
      <c r="M168" s="1440"/>
      <c r="N168" s="1439"/>
      <c r="O168" s="1439"/>
      <c r="P168" s="1132"/>
      <c r="Q168" s="1132"/>
      <c r="R168" s="1132"/>
      <c r="S168" s="1132"/>
      <c r="T168" s="1132"/>
    </row>
    <row r="169" ht="15.75" customHeight="1">
      <c r="F169" s="252"/>
      <c r="J169" s="316"/>
      <c r="K169" s="316"/>
      <c r="L169" s="1439"/>
      <c r="M169" s="1440"/>
      <c r="N169" s="1439"/>
      <c r="O169" s="1439"/>
      <c r="P169" s="1132"/>
      <c r="Q169" s="1132"/>
      <c r="R169" s="1132"/>
      <c r="S169" s="1132"/>
      <c r="T169" s="1132"/>
    </row>
    <row r="170" ht="15.75" customHeight="1">
      <c r="F170" s="252"/>
      <c r="J170" s="316"/>
      <c r="K170" s="316"/>
      <c r="L170" s="1439"/>
      <c r="M170" s="1440"/>
      <c r="N170" s="1439"/>
      <c r="O170" s="1439"/>
      <c r="P170" s="1132"/>
      <c r="Q170" s="1132"/>
      <c r="R170" s="1132"/>
      <c r="S170" s="1132"/>
      <c r="T170" s="1132"/>
    </row>
    <row r="171" ht="15.75" customHeight="1">
      <c r="F171" s="252"/>
      <c r="J171" s="316"/>
      <c r="K171" s="316"/>
      <c r="L171" s="1439"/>
      <c r="M171" s="1440"/>
      <c r="N171" s="1439"/>
      <c r="O171" s="1439"/>
      <c r="P171" s="1132"/>
      <c r="Q171" s="1132"/>
      <c r="R171" s="1132"/>
      <c r="S171" s="1132"/>
      <c r="T171" s="1132"/>
    </row>
    <row r="172" ht="15.75" customHeight="1">
      <c r="F172" s="252"/>
      <c r="J172" s="316"/>
      <c r="K172" s="316"/>
      <c r="L172" s="1439"/>
      <c r="M172" s="1440"/>
      <c r="N172" s="1439"/>
      <c r="O172" s="1439"/>
      <c r="P172" s="1132"/>
      <c r="Q172" s="1132"/>
      <c r="R172" s="1132"/>
      <c r="S172" s="1132"/>
      <c r="T172" s="1132"/>
    </row>
    <row r="173" ht="15.75" customHeight="1">
      <c r="F173" s="252"/>
      <c r="J173" s="316"/>
      <c r="K173" s="316"/>
      <c r="L173" s="1439"/>
      <c r="M173" s="1440"/>
      <c r="N173" s="1439"/>
      <c r="O173" s="1439"/>
      <c r="P173" s="1132"/>
      <c r="Q173" s="1132"/>
      <c r="R173" s="1132"/>
      <c r="S173" s="1132"/>
      <c r="T173" s="1132"/>
    </row>
    <row r="174" ht="15.75" customHeight="1">
      <c r="F174" s="252"/>
      <c r="J174" s="316"/>
      <c r="K174" s="316"/>
      <c r="L174" s="1439"/>
      <c r="M174" s="1440"/>
      <c r="N174" s="1439"/>
      <c r="O174" s="1439"/>
      <c r="P174" s="1132"/>
      <c r="Q174" s="1132"/>
      <c r="R174" s="1132"/>
      <c r="S174" s="1132"/>
      <c r="T174" s="1132"/>
    </row>
    <row r="175" ht="15.75" customHeight="1">
      <c r="F175" s="252"/>
      <c r="J175" s="316"/>
      <c r="K175" s="316"/>
      <c r="L175" s="1439"/>
      <c r="M175" s="1440"/>
      <c r="N175" s="1439"/>
      <c r="O175" s="1439"/>
      <c r="P175" s="1132"/>
      <c r="Q175" s="1132"/>
      <c r="R175" s="1132"/>
      <c r="S175" s="1132"/>
      <c r="T175" s="1132"/>
    </row>
    <row r="176" ht="15.75" customHeight="1">
      <c r="F176" s="252"/>
      <c r="J176" s="316"/>
      <c r="K176" s="316"/>
      <c r="L176" s="1439"/>
      <c r="M176" s="1440"/>
      <c r="N176" s="1439"/>
      <c r="O176" s="1439"/>
      <c r="P176" s="1132"/>
      <c r="Q176" s="1132"/>
      <c r="R176" s="1132"/>
      <c r="S176" s="1132"/>
      <c r="T176" s="1132"/>
    </row>
    <row r="177" ht="15.75" customHeight="1">
      <c r="F177" s="252"/>
      <c r="J177" s="316"/>
      <c r="K177" s="316"/>
      <c r="L177" s="1439"/>
      <c r="M177" s="1440"/>
      <c r="N177" s="1439"/>
      <c r="O177" s="1439"/>
      <c r="P177" s="1132"/>
      <c r="Q177" s="1132"/>
      <c r="R177" s="1132"/>
      <c r="S177" s="1132"/>
      <c r="T177" s="1132"/>
    </row>
    <row r="178" ht="15.75" customHeight="1">
      <c r="F178" s="252"/>
      <c r="J178" s="316"/>
      <c r="K178" s="316"/>
      <c r="L178" s="1439"/>
      <c r="M178" s="1440"/>
      <c r="N178" s="1439"/>
      <c r="O178" s="1439"/>
      <c r="P178" s="1132"/>
      <c r="Q178" s="1132"/>
      <c r="R178" s="1132"/>
      <c r="S178" s="1132"/>
      <c r="T178" s="1132"/>
    </row>
    <row r="179" ht="15.75" customHeight="1">
      <c r="F179" s="252"/>
      <c r="J179" s="316"/>
      <c r="K179" s="316"/>
      <c r="L179" s="1439"/>
      <c r="M179" s="1440"/>
      <c r="N179" s="1439"/>
      <c r="O179" s="1439"/>
      <c r="P179" s="1132"/>
      <c r="Q179" s="1132"/>
      <c r="R179" s="1132"/>
      <c r="S179" s="1132"/>
      <c r="T179" s="1132"/>
    </row>
    <row r="180" ht="15.75" customHeight="1">
      <c r="F180" s="252"/>
      <c r="J180" s="316"/>
      <c r="K180" s="316"/>
      <c r="L180" s="1439"/>
      <c r="M180" s="1440"/>
      <c r="N180" s="1439"/>
      <c r="O180" s="1439"/>
      <c r="P180" s="1132"/>
      <c r="Q180" s="1132"/>
      <c r="R180" s="1132"/>
      <c r="S180" s="1132"/>
      <c r="T180" s="1132"/>
    </row>
    <row r="181" ht="15.75" customHeight="1">
      <c r="F181" s="252"/>
      <c r="J181" s="316"/>
      <c r="K181" s="316"/>
      <c r="L181" s="1439"/>
      <c r="M181" s="1440"/>
      <c r="N181" s="1439"/>
      <c r="O181" s="1439"/>
      <c r="P181" s="1132"/>
      <c r="Q181" s="1132"/>
      <c r="R181" s="1132"/>
      <c r="S181" s="1132"/>
      <c r="T181" s="1132"/>
    </row>
    <row r="182" ht="15.75" customHeight="1">
      <c r="F182" s="252"/>
      <c r="J182" s="316"/>
      <c r="K182" s="316"/>
      <c r="L182" s="1439"/>
      <c r="M182" s="1440"/>
      <c r="N182" s="1439"/>
      <c r="O182" s="1439"/>
      <c r="P182" s="1132"/>
      <c r="Q182" s="1132"/>
      <c r="R182" s="1132"/>
      <c r="S182" s="1132"/>
      <c r="T182" s="1132"/>
    </row>
    <row r="183" ht="15.75" customHeight="1">
      <c r="F183" s="252"/>
      <c r="J183" s="316"/>
      <c r="K183" s="316"/>
      <c r="L183" s="1439"/>
      <c r="M183" s="1440"/>
      <c r="N183" s="1439"/>
      <c r="O183" s="1439"/>
      <c r="P183" s="1132"/>
      <c r="Q183" s="1132"/>
      <c r="R183" s="1132"/>
      <c r="S183" s="1132"/>
      <c r="T183" s="1132"/>
    </row>
    <row r="184" ht="15.75" customHeight="1">
      <c r="F184" s="252"/>
      <c r="J184" s="316"/>
      <c r="K184" s="316"/>
      <c r="L184" s="1439"/>
      <c r="M184" s="1440"/>
      <c r="N184" s="1439"/>
      <c r="O184" s="1439"/>
      <c r="P184" s="1132"/>
      <c r="Q184" s="1132"/>
      <c r="R184" s="1132"/>
      <c r="S184" s="1132"/>
      <c r="T184" s="1132"/>
    </row>
    <row r="185" ht="15.75" customHeight="1">
      <c r="F185" s="252"/>
      <c r="J185" s="316"/>
      <c r="K185" s="316"/>
      <c r="L185" s="1439"/>
      <c r="M185" s="1440"/>
      <c r="N185" s="1439"/>
      <c r="O185" s="1439"/>
      <c r="P185" s="1132"/>
      <c r="Q185" s="1132"/>
      <c r="R185" s="1132"/>
      <c r="S185" s="1132"/>
      <c r="T185" s="1132"/>
    </row>
    <row r="186" ht="15.75" customHeight="1">
      <c r="F186" s="252"/>
      <c r="J186" s="316"/>
      <c r="K186" s="316"/>
      <c r="L186" s="1439"/>
      <c r="M186" s="1440"/>
      <c r="N186" s="1439"/>
      <c r="O186" s="1439"/>
      <c r="P186" s="1132"/>
      <c r="Q186" s="1132"/>
      <c r="R186" s="1132"/>
      <c r="S186" s="1132"/>
      <c r="T186" s="1132"/>
    </row>
    <row r="187" ht="15.75" customHeight="1">
      <c r="F187" s="252"/>
      <c r="J187" s="316"/>
      <c r="K187" s="316"/>
      <c r="L187" s="1439"/>
      <c r="M187" s="1440"/>
      <c r="N187" s="1439"/>
      <c r="O187" s="1439"/>
      <c r="P187" s="1132"/>
      <c r="Q187" s="1132"/>
      <c r="R187" s="1132"/>
      <c r="S187" s="1132"/>
      <c r="T187" s="1132"/>
    </row>
    <row r="188" ht="15.75" customHeight="1">
      <c r="F188" s="252"/>
      <c r="J188" s="316"/>
      <c r="K188" s="316"/>
      <c r="L188" s="1439"/>
      <c r="M188" s="1440"/>
      <c r="N188" s="1439"/>
      <c r="O188" s="1439"/>
      <c r="P188" s="1132"/>
      <c r="Q188" s="1132"/>
      <c r="R188" s="1132"/>
      <c r="S188" s="1132"/>
      <c r="T188" s="1132"/>
    </row>
    <row r="189" ht="15.75" customHeight="1">
      <c r="F189" s="252"/>
      <c r="J189" s="316"/>
      <c r="K189" s="316"/>
      <c r="L189" s="1439"/>
      <c r="M189" s="1440"/>
      <c r="N189" s="1439"/>
      <c r="O189" s="1439"/>
      <c r="P189" s="1132"/>
      <c r="Q189" s="1132"/>
      <c r="R189" s="1132"/>
      <c r="S189" s="1132"/>
      <c r="T189" s="1132"/>
    </row>
    <row r="190" ht="15.75" customHeight="1">
      <c r="F190" s="252"/>
      <c r="J190" s="316"/>
      <c r="K190" s="316"/>
      <c r="L190" s="1439"/>
      <c r="M190" s="1440"/>
      <c r="N190" s="1439"/>
      <c r="O190" s="1439"/>
      <c r="P190" s="1132"/>
      <c r="Q190" s="1132"/>
      <c r="R190" s="1132"/>
      <c r="S190" s="1132"/>
      <c r="T190" s="1132"/>
    </row>
    <row r="191" ht="15.75" customHeight="1">
      <c r="F191" s="252"/>
      <c r="J191" s="316"/>
      <c r="K191" s="316"/>
      <c r="L191" s="1439"/>
      <c r="M191" s="1440"/>
      <c r="N191" s="1439"/>
      <c r="O191" s="1439"/>
      <c r="P191" s="1132"/>
      <c r="Q191" s="1132"/>
      <c r="R191" s="1132"/>
      <c r="S191" s="1132"/>
      <c r="T191" s="1132"/>
    </row>
    <row r="192" ht="15.75" customHeight="1">
      <c r="F192" s="252"/>
      <c r="J192" s="316"/>
      <c r="K192" s="316"/>
      <c r="L192" s="1439"/>
      <c r="M192" s="1440"/>
      <c r="N192" s="1439"/>
      <c r="O192" s="1439"/>
      <c r="P192" s="1132"/>
      <c r="Q192" s="1132"/>
      <c r="R192" s="1132"/>
      <c r="S192" s="1132"/>
      <c r="T192" s="1132"/>
    </row>
    <row r="193" ht="15.75" customHeight="1">
      <c r="F193" s="252"/>
      <c r="J193" s="316"/>
      <c r="K193" s="316"/>
      <c r="L193" s="1439"/>
      <c r="M193" s="1440"/>
      <c r="N193" s="1439"/>
      <c r="O193" s="1439"/>
      <c r="P193" s="1132"/>
      <c r="Q193" s="1132"/>
      <c r="R193" s="1132"/>
      <c r="S193" s="1132"/>
      <c r="T193" s="1132"/>
    </row>
    <row r="194" ht="15.75" customHeight="1">
      <c r="F194" s="252"/>
      <c r="J194" s="316"/>
      <c r="K194" s="316"/>
      <c r="L194" s="1439"/>
      <c r="M194" s="1440"/>
      <c r="N194" s="1439"/>
      <c r="O194" s="1439"/>
      <c r="P194" s="1132"/>
      <c r="Q194" s="1132"/>
      <c r="R194" s="1132"/>
      <c r="S194" s="1132"/>
      <c r="T194" s="1132"/>
    </row>
    <row r="195" ht="15.75" customHeight="1">
      <c r="F195" s="252"/>
      <c r="J195" s="316"/>
      <c r="K195" s="316"/>
      <c r="L195" s="1439"/>
      <c r="M195" s="1440"/>
      <c r="N195" s="1439"/>
      <c r="O195" s="1439"/>
      <c r="P195" s="1132"/>
      <c r="Q195" s="1132"/>
      <c r="R195" s="1132"/>
      <c r="S195" s="1132"/>
      <c r="T195" s="1132"/>
    </row>
    <row r="196" ht="15.75" customHeight="1">
      <c r="F196" s="252"/>
      <c r="J196" s="316"/>
      <c r="K196" s="316"/>
      <c r="L196" s="1439"/>
      <c r="M196" s="1440"/>
      <c r="N196" s="1439"/>
      <c r="O196" s="1439"/>
      <c r="P196" s="1132"/>
      <c r="Q196" s="1132"/>
      <c r="R196" s="1132"/>
      <c r="S196" s="1132"/>
      <c r="T196" s="1132"/>
    </row>
    <row r="197" ht="15.75" customHeight="1">
      <c r="F197" s="252"/>
      <c r="J197" s="316"/>
      <c r="K197" s="316"/>
      <c r="L197" s="1439"/>
      <c r="M197" s="1440"/>
      <c r="N197" s="1439"/>
      <c r="O197" s="1439"/>
      <c r="P197" s="1132"/>
      <c r="Q197" s="1132"/>
      <c r="R197" s="1132"/>
      <c r="S197" s="1132"/>
      <c r="T197" s="1132"/>
    </row>
    <row r="198" ht="15.75" customHeight="1">
      <c r="F198" s="252"/>
      <c r="J198" s="316"/>
      <c r="K198" s="316"/>
      <c r="L198" s="1439"/>
      <c r="M198" s="1440"/>
      <c r="N198" s="1439"/>
      <c r="O198" s="1439"/>
      <c r="P198" s="1132"/>
      <c r="Q198" s="1132"/>
      <c r="R198" s="1132"/>
      <c r="S198" s="1132"/>
      <c r="T198" s="1132"/>
    </row>
    <row r="199" ht="15.75" customHeight="1">
      <c r="F199" s="252"/>
      <c r="J199" s="316"/>
      <c r="K199" s="316"/>
      <c r="L199" s="1439"/>
      <c r="M199" s="1440"/>
      <c r="N199" s="1439"/>
      <c r="O199" s="1439"/>
      <c r="P199" s="1132"/>
      <c r="Q199" s="1132"/>
      <c r="R199" s="1132"/>
      <c r="S199" s="1132"/>
      <c r="T199" s="1132"/>
    </row>
    <row r="200" ht="15.75" customHeight="1">
      <c r="F200" s="252"/>
      <c r="J200" s="316"/>
      <c r="K200" s="316"/>
      <c r="L200" s="1439"/>
      <c r="M200" s="1440"/>
      <c r="N200" s="1439"/>
      <c r="O200" s="1439"/>
      <c r="P200" s="1132"/>
      <c r="Q200" s="1132"/>
      <c r="R200" s="1132"/>
      <c r="S200" s="1132"/>
      <c r="T200" s="1132"/>
    </row>
    <row r="201" ht="15.75" customHeight="1">
      <c r="F201" s="252"/>
      <c r="J201" s="316"/>
      <c r="K201" s="316"/>
      <c r="L201" s="1439"/>
      <c r="M201" s="1440"/>
      <c r="N201" s="1439"/>
      <c r="O201" s="1439"/>
      <c r="P201" s="1132"/>
      <c r="Q201" s="1132"/>
      <c r="R201" s="1132"/>
      <c r="S201" s="1132"/>
      <c r="T201" s="1132"/>
    </row>
    <row r="202" ht="15.75" customHeight="1">
      <c r="F202" s="252"/>
      <c r="J202" s="316"/>
      <c r="K202" s="316"/>
      <c r="L202" s="1439"/>
      <c r="M202" s="1440"/>
      <c r="N202" s="1439"/>
      <c r="O202" s="1439"/>
      <c r="P202" s="1132"/>
      <c r="Q202" s="1132"/>
      <c r="R202" s="1132"/>
      <c r="S202" s="1132"/>
      <c r="T202" s="1132"/>
    </row>
    <row r="203" ht="15.75" customHeight="1">
      <c r="F203" s="252"/>
      <c r="J203" s="316"/>
      <c r="K203" s="316"/>
      <c r="L203" s="1439"/>
      <c r="M203" s="1440"/>
      <c r="N203" s="1439"/>
      <c r="O203" s="1439"/>
      <c r="P203" s="1132"/>
      <c r="Q203" s="1132"/>
      <c r="R203" s="1132"/>
      <c r="S203" s="1132"/>
      <c r="T203" s="1132"/>
    </row>
    <row r="204" ht="15.75" customHeight="1">
      <c r="F204" s="252"/>
      <c r="J204" s="316"/>
      <c r="K204" s="316"/>
      <c r="L204" s="1439"/>
      <c r="M204" s="1440"/>
      <c r="N204" s="1439"/>
      <c r="O204" s="1439"/>
      <c r="P204" s="1132"/>
      <c r="Q204" s="1132"/>
      <c r="R204" s="1132"/>
      <c r="S204" s="1132"/>
      <c r="T204" s="1132"/>
    </row>
    <row r="205" ht="15.75" customHeight="1">
      <c r="F205" s="252"/>
      <c r="J205" s="316"/>
      <c r="K205" s="316"/>
      <c r="L205" s="1439"/>
      <c r="M205" s="1440"/>
      <c r="N205" s="1439"/>
      <c r="O205" s="1439"/>
      <c r="P205" s="1132"/>
      <c r="Q205" s="1132"/>
      <c r="R205" s="1132"/>
      <c r="S205" s="1132"/>
      <c r="T205" s="1132"/>
    </row>
    <row r="206" ht="15.75" customHeight="1">
      <c r="F206" s="252"/>
      <c r="J206" s="316"/>
      <c r="K206" s="316"/>
      <c r="L206" s="1439"/>
      <c r="M206" s="1440"/>
      <c r="N206" s="1439"/>
      <c r="O206" s="1439"/>
      <c r="P206" s="1132"/>
      <c r="Q206" s="1132"/>
      <c r="R206" s="1132"/>
      <c r="S206" s="1132"/>
      <c r="T206" s="1132"/>
    </row>
    <row r="207" ht="15.75" customHeight="1">
      <c r="F207" s="252"/>
      <c r="J207" s="316"/>
      <c r="K207" s="316"/>
      <c r="L207" s="1439"/>
      <c r="M207" s="1440"/>
      <c r="N207" s="1439"/>
      <c r="O207" s="1439"/>
      <c r="P207" s="1132"/>
      <c r="Q207" s="1132"/>
      <c r="R207" s="1132"/>
      <c r="S207" s="1132"/>
      <c r="T207" s="1132"/>
    </row>
    <row r="208" ht="15.75" customHeight="1">
      <c r="F208" s="252"/>
      <c r="J208" s="316"/>
      <c r="K208" s="316"/>
      <c r="L208" s="1439"/>
      <c r="M208" s="1440"/>
      <c r="N208" s="1439"/>
      <c r="O208" s="1439"/>
      <c r="P208" s="1132"/>
      <c r="Q208" s="1132"/>
      <c r="R208" s="1132"/>
      <c r="S208" s="1132"/>
      <c r="T208" s="1132"/>
    </row>
    <row r="209" ht="15.75" customHeight="1">
      <c r="F209" s="252"/>
      <c r="J209" s="316"/>
      <c r="K209" s="316"/>
      <c r="L209" s="1439"/>
      <c r="M209" s="1440"/>
      <c r="N209" s="1439"/>
      <c r="O209" s="1439"/>
      <c r="P209" s="1132"/>
      <c r="Q209" s="1132"/>
      <c r="R209" s="1132"/>
      <c r="S209" s="1132"/>
      <c r="T209" s="1132"/>
    </row>
    <row r="210" ht="15.75" customHeight="1">
      <c r="F210" s="252"/>
      <c r="J210" s="316"/>
      <c r="K210" s="316"/>
      <c r="L210" s="1439"/>
      <c r="M210" s="1440"/>
      <c r="N210" s="1439"/>
      <c r="O210" s="1439"/>
      <c r="P210" s="1132"/>
      <c r="Q210" s="1132"/>
      <c r="R210" s="1132"/>
      <c r="S210" s="1132"/>
      <c r="T210" s="1132"/>
    </row>
    <row r="211" ht="15.75" customHeight="1">
      <c r="F211" s="252"/>
      <c r="J211" s="316"/>
      <c r="K211" s="316"/>
      <c r="L211" s="1439"/>
      <c r="M211" s="1440"/>
      <c r="N211" s="1439"/>
      <c r="O211" s="1439"/>
      <c r="P211" s="1132"/>
      <c r="Q211" s="1132"/>
      <c r="R211" s="1132"/>
      <c r="S211" s="1132"/>
      <c r="T211" s="1132"/>
    </row>
    <row r="212" ht="15.75" customHeight="1">
      <c r="F212" s="252"/>
      <c r="J212" s="316"/>
      <c r="K212" s="316"/>
      <c r="L212" s="1439"/>
      <c r="M212" s="1440"/>
      <c r="N212" s="1439"/>
      <c r="O212" s="1439"/>
      <c r="P212" s="1132"/>
      <c r="Q212" s="1132"/>
      <c r="R212" s="1132"/>
      <c r="S212" s="1132"/>
      <c r="T212" s="1132"/>
    </row>
    <row r="213" ht="15.75" customHeight="1">
      <c r="F213" s="252"/>
      <c r="J213" s="316"/>
      <c r="K213" s="316"/>
      <c r="L213" s="1439"/>
      <c r="M213" s="1440"/>
      <c r="N213" s="1439"/>
      <c r="O213" s="1439"/>
      <c r="P213" s="1132"/>
      <c r="Q213" s="1132"/>
      <c r="R213" s="1132"/>
      <c r="S213" s="1132"/>
      <c r="T213" s="1132"/>
    </row>
    <row r="214" ht="15.75" customHeight="1">
      <c r="F214" s="252"/>
      <c r="J214" s="316"/>
      <c r="K214" s="316"/>
      <c r="L214" s="1439"/>
      <c r="M214" s="1440"/>
      <c r="N214" s="1439"/>
      <c r="O214" s="1439"/>
      <c r="P214" s="1132"/>
      <c r="Q214" s="1132"/>
      <c r="R214" s="1132"/>
      <c r="S214" s="1132"/>
      <c r="T214" s="1132"/>
    </row>
    <row r="215" ht="15.75" customHeight="1">
      <c r="F215" s="252"/>
      <c r="J215" s="316"/>
      <c r="K215" s="316"/>
      <c r="L215" s="1439"/>
      <c r="M215" s="1440"/>
      <c r="N215" s="1439"/>
      <c r="O215" s="1439"/>
      <c r="P215" s="1132"/>
      <c r="Q215" s="1132"/>
      <c r="R215" s="1132"/>
      <c r="S215" s="1132"/>
      <c r="T215" s="1132"/>
    </row>
    <row r="216" ht="15.75" customHeight="1">
      <c r="F216" s="252"/>
      <c r="J216" s="316"/>
      <c r="K216" s="316"/>
      <c r="L216" s="1439"/>
      <c r="M216" s="1440"/>
      <c r="N216" s="1439"/>
      <c r="O216" s="1439"/>
      <c r="P216" s="1132"/>
      <c r="Q216" s="1132"/>
      <c r="R216" s="1132"/>
      <c r="S216" s="1132"/>
      <c r="T216" s="1132"/>
    </row>
    <row r="217" ht="15.75" customHeight="1">
      <c r="F217" s="252"/>
      <c r="J217" s="316"/>
      <c r="K217" s="316"/>
      <c r="L217" s="1439"/>
      <c r="M217" s="1440"/>
      <c r="N217" s="1439"/>
      <c r="O217" s="1439"/>
      <c r="P217" s="1132"/>
      <c r="Q217" s="1132"/>
      <c r="R217" s="1132"/>
      <c r="S217" s="1132"/>
      <c r="T217" s="1132"/>
    </row>
    <row r="218" ht="15.75" customHeight="1">
      <c r="F218" s="252"/>
      <c r="J218" s="316"/>
      <c r="K218" s="316"/>
      <c r="L218" s="1439"/>
      <c r="M218" s="1440"/>
      <c r="N218" s="1439"/>
      <c r="O218" s="1439"/>
      <c r="P218" s="1132"/>
      <c r="Q218" s="1132"/>
      <c r="R218" s="1132"/>
      <c r="S218" s="1132"/>
      <c r="T218" s="1132"/>
    </row>
    <row r="219" ht="15.75" customHeight="1">
      <c r="F219" s="252"/>
      <c r="J219" s="316"/>
      <c r="K219" s="316"/>
      <c r="L219" s="1439"/>
      <c r="M219" s="1440"/>
      <c r="N219" s="1439"/>
      <c r="O219" s="1439"/>
      <c r="P219" s="1132"/>
      <c r="Q219" s="1132"/>
      <c r="R219" s="1132"/>
      <c r="S219" s="1132"/>
      <c r="T219" s="1132"/>
    </row>
    <row r="220" ht="15.75" customHeight="1">
      <c r="F220" s="252"/>
      <c r="J220" s="316"/>
      <c r="K220" s="316"/>
      <c r="L220" s="1439"/>
      <c r="M220" s="1440"/>
      <c r="N220" s="1439"/>
      <c r="O220" s="1439"/>
      <c r="P220" s="1132"/>
      <c r="Q220" s="1132"/>
      <c r="R220" s="1132"/>
      <c r="S220" s="1132"/>
      <c r="T220" s="1132"/>
    </row>
    <row r="221" ht="15.75" customHeight="1">
      <c r="F221" s="252"/>
      <c r="J221" s="316"/>
      <c r="K221" s="316"/>
      <c r="L221" s="1439"/>
      <c r="M221" s="1440"/>
      <c r="N221" s="1439"/>
      <c r="O221" s="1439"/>
      <c r="P221" s="1132"/>
      <c r="Q221" s="1132"/>
      <c r="R221" s="1132"/>
      <c r="S221" s="1132"/>
      <c r="T221" s="1132"/>
    </row>
    <row r="222" ht="15.75" customHeight="1">
      <c r="F222" s="252"/>
      <c r="J222" s="316"/>
      <c r="K222" s="316"/>
      <c r="L222" s="1439"/>
      <c r="M222" s="1440"/>
      <c r="N222" s="1439"/>
      <c r="O222" s="1439"/>
      <c r="P222" s="1132"/>
      <c r="Q222" s="1132"/>
      <c r="R222" s="1132"/>
      <c r="S222" s="1132"/>
      <c r="T222" s="1132"/>
    </row>
    <row r="223" ht="15.75" customHeight="1">
      <c r="F223" s="252"/>
      <c r="J223" s="316"/>
      <c r="K223" s="316"/>
      <c r="L223" s="1439"/>
      <c r="M223" s="1440"/>
      <c r="N223" s="1439"/>
      <c r="O223" s="1439"/>
      <c r="P223" s="1132"/>
      <c r="Q223" s="1132"/>
      <c r="R223" s="1132"/>
      <c r="S223" s="1132"/>
      <c r="T223" s="1132"/>
    </row>
    <row r="224" ht="15.75" customHeight="1">
      <c r="F224" s="252"/>
      <c r="J224" s="316"/>
      <c r="K224" s="316"/>
      <c r="L224" s="1439"/>
      <c r="M224" s="1440"/>
      <c r="N224" s="1439"/>
      <c r="O224" s="1439"/>
      <c r="P224" s="1132"/>
      <c r="Q224" s="1132"/>
      <c r="R224" s="1132"/>
      <c r="S224" s="1132"/>
      <c r="T224" s="1132"/>
    </row>
    <row r="225" ht="15.75" customHeight="1">
      <c r="F225" s="252"/>
      <c r="J225" s="316"/>
      <c r="K225" s="316"/>
      <c r="L225" s="1439"/>
      <c r="M225" s="1440"/>
      <c r="N225" s="1439"/>
      <c r="O225" s="1439"/>
      <c r="P225" s="1132"/>
      <c r="Q225" s="1132"/>
      <c r="R225" s="1132"/>
      <c r="S225" s="1132"/>
      <c r="T225" s="1132"/>
    </row>
    <row r="226" ht="15.75" customHeight="1">
      <c r="F226" s="252"/>
      <c r="J226" s="316"/>
      <c r="K226" s="316"/>
      <c r="L226" s="1439"/>
      <c r="M226" s="1440"/>
      <c r="N226" s="1439"/>
      <c r="O226" s="1439"/>
      <c r="P226" s="1132"/>
      <c r="Q226" s="1132"/>
      <c r="R226" s="1132"/>
      <c r="S226" s="1132"/>
      <c r="T226" s="1132"/>
    </row>
    <row r="227" ht="15.75" customHeight="1">
      <c r="F227" s="252"/>
      <c r="J227" s="316"/>
      <c r="K227" s="316"/>
      <c r="L227" s="1439"/>
      <c r="M227" s="1440"/>
      <c r="N227" s="1439"/>
      <c r="O227" s="1439"/>
      <c r="P227" s="1132"/>
      <c r="Q227" s="1132"/>
      <c r="R227" s="1132"/>
      <c r="S227" s="1132"/>
      <c r="T227" s="1132"/>
    </row>
    <row r="228" ht="15.75" customHeight="1">
      <c r="F228" s="252"/>
      <c r="J228" s="316"/>
      <c r="K228" s="316"/>
      <c r="L228" s="1439"/>
      <c r="M228" s="1440"/>
      <c r="N228" s="1439"/>
      <c r="O228" s="1439"/>
      <c r="P228" s="1132"/>
      <c r="Q228" s="1132"/>
      <c r="R228" s="1132"/>
      <c r="S228" s="1132"/>
      <c r="T228" s="1132"/>
    </row>
    <row r="229" ht="15.75" customHeight="1">
      <c r="F229" s="252"/>
      <c r="J229" s="316"/>
      <c r="K229" s="316"/>
      <c r="L229" s="1439"/>
      <c r="M229" s="1440"/>
      <c r="N229" s="1439"/>
      <c r="O229" s="1439"/>
      <c r="P229" s="1132"/>
      <c r="Q229" s="1132"/>
      <c r="R229" s="1132"/>
      <c r="S229" s="1132"/>
      <c r="T229" s="1132"/>
    </row>
    <row r="230" ht="15.75" customHeight="1">
      <c r="F230" s="252"/>
      <c r="J230" s="316"/>
      <c r="K230" s="316"/>
      <c r="L230" s="1439"/>
      <c r="M230" s="1440"/>
      <c r="N230" s="1439"/>
      <c r="O230" s="1439"/>
      <c r="P230" s="1132"/>
      <c r="Q230" s="1132"/>
      <c r="R230" s="1132"/>
      <c r="S230" s="1132"/>
      <c r="T230" s="1132"/>
    </row>
    <row r="231" ht="15.75" customHeight="1">
      <c r="F231" s="252"/>
      <c r="J231" s="316"/>
      <c r="K231" s="316"/>
      <c r="L231" s="1439"/>
      <c r="M231" s="1440"/>
      <c r="N231" s="1439"/>
      <c r="O231" s="1439"/>
      <c r="P231" s="1132"/>
      <c r="Q231" s="1132"/>
      <c r="R231" s="1132"/>
      <c r="S231" s="1132"/>
      <c r="T231" s="1132"/>
    </row>
    <row r="232" ht="15.75" customHeight="1">
      <c r="F232" s="252"/>
      <c r="J232" s="316"/>
      <c r="K232" s="316"/>
      <c r="L232" s="1439"/>
      <c r="M232" s="1440"/>
      <c r="N232" s="1439"/>
      <c r="O232" s="1439"/>
      <c r="P232" s="1132"/>
      <c r="Q232" s="1132"/>
      <c r="R232" s="1132"/>
      <c r="S232" s="1132"/>
      <c r="T232" s="1132"/>
    </row>
    <row r="233" ht="15.75" customHeight="1">
      <c r="F233" s="252"/>
      <c r="J233" s="316"/>
      <c r="K233" s="316"/>
      <c r="L233" s="1439"/>
      <c r="M233" s="1440"/>
      <c r="N233" s="1439"/>
      <c r="O233" s="1439"/>
      <c r="P233" s="1132"/>
      <c r="Q233" s="1132"/>
      <c r="R233" s="1132"/>
      <c r="S233" s="1132"/>
      <c r="T233" s="1132"/>
    </row>
    <row r="234" ht="15.75" customHeight="1">
      <c r="F234" s="252"/>
      <c r="J234" s="316"/>
      <c r="K234" s="316"/>
      <c r="L234" s="1439"/>
      <c r="M234" s="1440"/>
      <c r="N234" s="1439"/>
      <c r="O234" s="1439"/>
      <c r="P234" s="1132"/>
      <c r="Q234" s="1132"/>
      <c r="R234" s="1132"/>
      <c r="S234" s="1132"/>
      <c r="T234" s="1132"/>
    </row>
    <row r="235" ht="15.75" customHeight="1">
      <c r="F235" s="252"/>
      <c r="J235" s="316"/>
      <c r="K235" s="316"/>
      <c r="L235" s="1439"/>
      <c r="M235" s="1440"/>
      <c r="N235" s="1439"/>
      <c r="O235" s="1439"/>
      <c r="P235" s="1132"/>
      <c r="Q235" s="1132"/>
      <c r="R235" s="1132"/>
      <c r="S235" s="1132"/>
      <c r="T235" s="1132"/>
    </row>
    <row r="236" ht="15.75" customHeight="1">
      <c r="F236" s="252"/>
      <c r="J236" s="316"/>
      <c r="K236" s="316"/>
      <c r="L236" s="1439"/>
      <c r="M236" s="1440"/>
      <c r="N236" s="1439"/>
      <c r="O236" s="1439"/>
      <c r="P236" s="1132"/>
      <c r="Q236" s="1132"/>
      <c r="R236" s="1132"/>
      <c r="S236" s="1132"/>
      <c r="T236" s="1132"/>
    </row>
    <row r="237" ht="15.75" customHeight="1">
      <c r="F237" s="252"/>
      <c r="J237" s="316"/>
      <c r="K237" s="316"/>
      <c r="L237" s="1439"/>
      <c r="M237" s="1440"/>
      <c r="N237" s="1439"/>
      <c r="O237" s="1439"/>
      <c r="P237" s="1132"/>
      <c r="Q237" s="1132"/>
      <c r="R237" s="1132"/>
      <c r="S237" s="1132"/>
      <c r="T237" s="1132"/>
    </row>
    <row r="238" ht="15.75" customHeight="1">
      <c r="F238" s="252"/>
      <c r="J238" s="316"/>
      <c r="K238" s="316"/>
      <c r="L238" s="1439"/>
      <c r="M238" s="1440"/>
      <c r="N238" s="1439"/>
      <c r="O238" s="1439"/>
      <c r="P238" s="1132"/>
      <c r="Q238" s="1132"/>
      <c r="R238" s="1132"/>
      <c r="S238" s="1132"/>
      <c r="T238" s="1132"/>
    </row>
    <row r="239" ht="15.75" customHeight="1">
      <c r="F239" s="252"/>
      <c r="J239" s="316"/>
      <c r="K239" s="316"/>
      <c r="L239" s="1439"/>
      <c r="M239" s="1440"/>
      <c r="N239" s="1439"/>
      <c r="O239" s="1439"/>
      <c r="P239" s="1132"/>
      <c r="Q239" s="1132"/>
      <c r="R239" s="1132"/>
      <c r="S239" s="1132"/>
      <c r="T239" s="1132"/>
    </row>
    <row r="240" ht="15.75" customHeight="1">
      <c r="F240" s="252"/>
      <c r="J240" s="316"/>
      <c r="K240" s="316"/>
      <c r="L240" s="1439"/>
      <c r="M240" s="1440"/>
      <c r="N240" s="1439"/>
      <c r="O240" s="1439"/>
      <c r="P240" s="1132"/>
      <c r="Q240" s="1132"/>
      <c r="R240" s="1132"/>
      <c r="S240" s="1132"/>
      <c r="T240" s="1132"/>
    </row>
    <row r="241" ht="15.75" customHeight="1">
      <c r="F241" s="252"/>
      <c r="J241" s="316"/>
      <c r="K241" s="316"/>
      <c r="L241" s="1439"/>
      <c r="M241" s="1440"/>
      <c r="N241" s="1439"/>
      <c r="O241" s="1439"/>
      <c r="P241" s="1132"/>
      <c r="Q241" s="1132"/>
      <c r="R241" s="1132"/>
      <c r="S241" s="1132"/>
      <c r="T241" s="1132"/>
    </row>
    <row r="242" ht="15.75" customHeight="1">
      <c r="F242" s="252"/>
      <c r="J242" s="316"/>
      <c r="K242" s="316"/>
      <c r="L242" s="1439"/>
      <c r="M242" s="1440"/>
      <c r="N242" s="1439"/>
      <c r="O242" s="1439"/>
      <c r="P242" s="1132"/>
      <c r="Q242" s="1132"/>
      <c r="R242" s="1132"/>
      <c r="S242" s="1132"/>
      <c r="T242" s="1132"/>
    </row>
    <row r="243" ht="15.75" customHeight="1">
      <c r="F243" s="252"/>
      <c r="J243" s="316"/>
      <c r="K243" s="316"/>
      <c r="L243" s="1439"/>
      <c r="M243" s="1440"/>
      <c r="N243" s="1439"/>
      <c r="O243" s="1439"/>
      <c r="P243" s="1132"/>
      <c r="Q243" s="1132"/>
      <c r="R243" s="1132"/>
      <c r="S243" s="1132"/>
      <c r="T243" s="1132"/>
    </row>
    <row r="244" ht="15.75" customHeight="1">
      <c r="F244" s="252"/>
      <c r="J244" s="316"/>
      <c r="K244" s="316"/>
      <c r="L244" s="1439"/>
      <c r="M244" s="1440"/>
      <c r="N244" s="1439"/>
      <c r="O244" s="1439"/>
      <c r="P244" s="1132"/>
      <c r="Q244" s="1132"/>
      <c r="R244" s="1132"/>
      <c r="S244" s="1132"/>
      <c r="T244" s="1132"/>
    </row>
    <row r="245" ht="15.75" customHeight="1">
      <c r="F245" s="252"/>
      <c r="J245" s="316"/>
      <c r="K245" s="316"/>
      <c r="L245" s="1439"/>
      <c r="M245" s="1440"/>
      <c r="N245" s="1439"/>
      <c r="O245" s="1439"/>
      <c r="P245" s="1132"/>
      <c r="Q245" s="1132"/>
      <c r="R245" s="1132"/>
      <c r="S245" s="1132"/>
      <c r="T245" s="1132"/>
    </row>
    <row r="246" ht="15.75" customHeight="1">
      <c r="F246" s="252"/>
      <c r="J246" s="316"/>
      <c r="K246" s="316"/>
      <c r="L246" s="1439"/>
      <c r="M246" s="1440"/>
      <c r="N246" s="1439"/>
      <c r="O246" s="1439"/>
      <c r="P246" s="1132"/>
      <c r="Q246" s="1132"/>
      <c r="R246" s="1132"/>
      <c r="S246" s="1132"/>
      <c r="T246" s="1132"/>
    </row>
    <row r="247" ht="15.75" customHeight="1">
      <c r="F247" s="252"/>
      <c r="J247" s="316"/>
      <c r="K247" s="316"/>
      <c r="L247" s="1439"/>
      <c r="M247" s="1440"/>
      <c r="N247" s="1439"/>
      <c r="O247" s="1439"/>
      <c r="P247" s="1132"/>
      <c r="Q247" s="1132"/>
      <c r="R247" s="1132"/>
      <c r="S247" s="1132"/>
      <c r="T247" s="1132"/>
    </row>
    <row r="248" ht="15.75" customHeight="1">
      <c r="F248" s="252"/>
      <c r="J248" s="316"/>
      <c r="K248" s="316"/>
      <c r="L248" s="1439"/>
      <c r="M248" s="1440"/>
      <c r="N248" s="1439"/>
      <c r="O248" s="1439"/>
      <c r="P248" s="1132"/>
      <c r="Q248" s="1132"/>
      <c r="R248" s="1132"/>
      <c r="S248" s="1132"/>
      <c r="T248" s="1132"/>
    </row>
    <row r="249" ht="15.75" customHeight="1">
      <c r="F249" s="252"/>
      <c r="J249" s="316"/>
      <c r="K249" s="316"/>
      <c r="L249" s="1439"/>
      <c r="M249" s="1440"/>
      <c r="N249" s="1439"/>
      <c r="O249" s="1439"/>
      <c r="P249" s="1132"/>
      <c r="Q249" s="1132"/>
      <c r="R249" s="1132"/>
      <c r="S249" s="1132"/>
      <c r="T249" s="1132"/>
    </row>
    <row r="250" ht="15.75" customHeight="1">
      <c r="F250" s="252"/>
      <c r="J250" s="316"/>
      <c r="K250" s="316"/>
      <c r="L250" s="1439"/>
      <c r="M250" s="1440"/>
      <c r="N250" s="1439"/>
      <c r="O250" s="1439"/>
      <c r="P250" s="1132"/>
      <c r="Q250" s="1132"/>
      <c r="R250" s="1132"/>
      <c r="S250" s="1132"/>
      <c r="T250" s="1132"/>
    </row>
    <row r="251" ht="15.75" customHeight="1">
      <c r="F251" s="252"/>
      <c r="J251" s="316"/>
      <c r="K251" s="316"/>
      <c r="L251" s="1439"/>
      <c r="M251" s="1440"/>
      <c r="N251" s="1439"/>
      <c r="O251" s="1439"/>
      <c r="P251" s="1132"/>
      <c r="Q251" s="1132"/>
      <c r="R251" s="1132"/>
      <c r="S251" s="1132"/>
      <c r="T251" s="1132"/>
    </row>
    <row r="252" ht="15.75" customHeight="1">
      <c r="F252" s="252"/>
      <c r="J252" s="316"/>
      <c r="K252" s="316"/>
      <c r="L252" s="1439"/>
      <c r="M252" s="1440"/>
      <c r="N252" s="1439"/>
      <c r="O252" s="1439"/>
      <c r="P252" s="1132"/>
      <c r="Q252" s="1132"/>
      <c r="R252" s="1132"/>
      <c r="S252" s="1132"/>
      <c r="T252" s="1132"/>
    </row>
    <row r="253" ht="15.75" customHeight="1">
      <c r="F253" s="252"/>
      <c r="J253" s="316"/>
      <c r="K253" s="316"/>
      <c r="L253" s="1439"/>
      <c r="M253" s="1440"/>
      <c r="N253" s="1439"/>
      <c r="O253" s="1439"/>
      <c r="P253" s="1132"/>
      <c r="Q253" s="1132"/>
      <c r="R253" s="1132"/>
      <c r="S253" s="1132"/>
      <c r="T253" s="1132"/>
    </row>
    <row r="254" ht="15.75" customHeight="1">
      <c r="F254" s="252"/>
      <c r="J254" s="316"/>
      <c r="K254" s="316"/>
      <c r="L254" s="1439"/>
      <c r="M254" s="1440"/>
      <c r="N254" s="1439"/>
      <c r="O254" s="1439"/>
      <c r="P254" s="1132"/>
      <c r="Q254" s="1132"/>
      <c r="R254" s="1132"/>
      <c r="S254" s="1132"/>
      <c r="T254" s="1132"/>
    </row>
    <row r="255" ht="15.75" customHeight="1">
      <c r="F255" s="252"/>
      <c r="J255" s="316"/>
      <c r="K255" s="316"/>
      <c r="L255" s="1439"/>
      <c r="M255" s="1440"/>
      <c r="N255" s="1439"/>
      <c r="O255" s="1439"/>
      <c r="P255" s="1132"/>
      <c r="Q255" s="1132"/>
      <c r="R255" s="1132"/>
      <c r="S255" s="1132"/>
      <c r="T255" s="1132"/>
    </row>
    <row r="256" ht="15.75" customHeight="1">
      <c r="F256" s="252"/>
      <c r="J256" s="316"/>
      <c r="K256" s="316"/>
      <c r="L256" s="1439"/>
      <c r="M256" s="1440"/>
      <c r="N256" s="1439"/>
      <c r="O256" s="1439"/>
      <c r="P256" s="1132"/>
      <c r="Q256" s="1132"/>
      <c r="R256" s="1132"/>
      <c r="S256" s="1132"/>
      <c r="T256" s="1132"/>
    </row>
    <row r="257" ht="15.75" customHeight="1">
      <c r="F257" s="252"/>
      <c r="J257" s="316"/>
      <c r="K257" s="316"/>
      <c r="L257" s="1439"/>
      <c r="M257" s="1440"/>
      <c r="N257" s="1439"/>
      <c r="O257" s="1439"/>
      <c r="P257" s="1132"/>
      <c r="Q257" s="1132"/>
      <c r="R257" s="1132"/>
      <c r="S257" s="1132"/>
      <c r="T257" s="1132"/>
    </row>
    <row r="258" ht="15.75" customHeight="1">
      <c r="F258" s="252"/>
      <c r="J258" s="316"/>
      <c r="K258" s="316"/>
      <c r="L258" s="1439"/>
      <c r="M258" s="1440"/>
      <c r="N258" s="1439"/>
      <c r="O258" s="1439"/>
      <c r="P258" s="1132"/>
      <c r="Q258" s="1132"/>
      <c r="R258" s="1132"/>
      <c r="S258" s="1132"/>
      <c r="T258" s="1132"/>
    </row>
    <row r="259" ht="15.75" customHeight="1">
      <c r="F259" s="252"/>
      <c r="J259" s="316"/>
      <c r="K259" s="316"/>
      <c r="L259" s="1439"/>
      <c r="M259" s="1440"/>
      <c r="N259" s="1439"/>
      <c r="O259" s="1439"/>
      <c r="P259" s="1132"/>
      <c r="Q259" s="1132"/>
      <c r="R259" s="1132"/>
      <c r="S259" s="1132"/>
      <c r="T259" s="1132"/>
    </row>
    <row r="260" ht="15.75" customHeight="1">
      <c r="F260" s="252"/>
      <c r="J260" s="316"/>
      <c r="K260" s="316"/>
      <c r="L260" s="1439"/>
      <c r="M260" s="1440"/>
      <c r="N260" s="1439"/>
      <c r="O260" s="1439"/>
      <c r="P260" s="1132"/>
      <c r="Q260" s="1132"/>
      <c r="R260" s="1132"/>
      <c r="S260" s="1132"/>
      <c r="T260" s="1132"/>
    </row>
    <row r="261" ht="15.75" customHeight="1">
      <c r="F261" s="252"/>
      <c r="J261" s="316"/>
      <c r="K261" s="316"/>
      <c r="L261" s="1439"/>
      <c r="M261" s="1440"/>
      <c r="N261" s="1439"/>
      <c r="O261" s="1439"/>
      <c r="P261" s="1132"/>
      <c r="Q261" s="1132"/>
      <c r="R261" s="1132"/>
      <c r="S261" s="1132"/>
      <c r="T261" s="1132"/>
    </row>
    <row r="262" ht="15.75" customHeight="1">
      <c r="F262" s="252"/>
      <c r="J262" s="316"/>
      <c r="K262" s="316"/>
      <c r="L262" s="1439"/>
      <c r="M262" s="1440"/>
      <c r="N262" s="1439"/>
      <c r="O262" s="1439"/>
      <c r="P262" s="1132"/>
      <c r="Q262" s="1132"/>
      <c r="R262" s="1132"/>
      <c r="S262" s="1132"/>
      <c r="T262" s="1132"/>
    </row>
    <row r="263" ht="15.75" customHeight="1">
      <c r="F263" s="252"/>
      <c r="J263" s="316"/>
      <c r="K263" s="316"/>
      <c r="L263" s="1439"/>
      <c r="M263" s="1440"/>
      <c r="N263" s="1439"/>
      <c r="O263" s="1439"/>
      <c r="P263" s="1132"/>
      <c r="Q263" s="1132"/>
      <c r="R263" s="1132"/>
      <c r="S263" s="1132"/>
      <c r="T263" s="1132"/>
    </row>
    <row r="264" ht="15.75" customHeight="1">
      <c r="F264" s="252"/>
      <c r="J264" s="316"/>
      <c r="K264" s="316"/>
      <c r="L264" s="1439"/>
      <c r="M264" s="1440"/>
      <c r="N264" s="1439"/>
      <c r="O264" s="1439"/>
      <c r="P264" s="1132"/>
      <c r="Q264" s="1132"/>
      <c r="R264" s="1132"/>
      <c r="S264" s="1132"/>
      <c r="T264" s="1132"/>
    </row>
    <row r="265" ht="15.75" customHeight="1">
      <c r="F265" s="252"/>
      <c r="J265" s="316"/>
      <c r="K265" s="316"/>
      <c r="L265" s="1439"/>
      <c r="M265" s="1440"/>
      <c r="N265" s="1439"/>
      <c r="O265" s="1439"/>
      <c r="P265" s="1132"/>
      <c r="Q265" s="1132"/>
      <c r="R265" s="1132"/>
      <c r="S265" s="1132"/>
      <c r="T265" s="1132"/>
    </row>
    <row r="266" ht="15.75" customHeight="1">
      <c r="F266" s="252"/>
      <c r="J266" s="316"/>
      <c r="K266" s="316"/>
      <c r="L266" s="1439"/>
      <c r="M266" s="1440"/>
      <c r="N266" s="1439"/>
      <c r="O266" s="1439"/>
      <c r="P266" s="1132"/>
      <c r="Q266" s="1132"/>
      <c r="R266" s="1132"/>
      <c r="S266" s="1132"/>
      <c r="T266" s="1132"/>
    </row>
    <row r="267" ht="15.75" customHeight="1">
      <c r="F267" s="252"/>
      <c r="J267" s="316"/>
      <c r="K267" s="316"/>
      <c r="L267" s="1439"/>
      <c r="M267" s="1440"/>
      <c r="N267" s="1439"/>
      <c r="O267" s="1439"/>
      <c r="P267" s="1132"/>
      <c r="Q267" s="1132"/>
      <c r="R267" s="1132"/>
      <c r="S267" s="1132"/>
      <c r="T267" s="1132"/>
    </row>
    <row r="268" ht="15.75" customHeight="1">
      <c r="F268" s="252"/>
      <c r="J268" s="316"/>
      <c r="K268" s="316"/>
      <c r="L268" s="1439"/>
      <c r="M268" s="1440"/>
      <c r="N268" s="1439"/>
      <c r="O268" s="1439"/>
      <c r="P268" s="1132"/>
      <c r="Q268" s="1132"/>
      <c r="R268" s="1132"/>
      <c r="S268" s="1132"/>
      <c r="T268" s="1132"/>
    </row>
    <row r="269" ht="15.75" customHeight="1">
      <c r="F269" s="252"/>
      <c r="J269" s="316"/>
      <c r="K269" s="316"/>
      <c r="L269" s="1439"/>
      <c r="M269" s="1440"/>
      <c r="N269" s="1439"/>
      <c r="O269" s="1439"/>
      <c r="P269" s="1132"/>
      <c r="Q269" s="1132"/>
      <c r="R269" s="1132"/>
      <c r="S269" s="1132"/>
      <c r="T269" s="1132"/>
    </row>
    <row r="270" ht="15.75" customHeight="1">
      <c r="F270" s="252"/>
      <c r="J270" s="316"/>
      <c r="K270" s="316"/>
      <c r="L270" s="1439"/>
      <c r="M270" s="1440"/>
      <c r="N270" s="1439"/>
      <c r="O270" s="1439"/>
      <c r="P270" s="1132"/>
      <c r="Q270" s="1132"/>
      <c r="R270" s="1132"/>
      <c r="S270" s="1132"/>
      <c r="T270" s="1132"/>
    </row>
    <row r="271" ht="15.75" customHeight="1">
      <c r="F271" s="252"/>
      <c r="J271" s="316"/>
      <c r="K271" s="316"/>
      <c r="L271" s="1439"/>
      <c r="M271" s="1440"/>
      <c r="N271" s="1439"/>
      <c r="O271" s="1439"/>
      <c r="P271" s="1132"/>
      <c r="Q271" s="1132"/>
      <c r="R271" s="1132"/>
      <c r="S271" s="1132"/>
      <c r="T271" s="1132"/>
    </row>
    <row r="272" ht="15.75" customHeight="1">
      <c r="F272" s="252"/>
      <c r="J272" s="316"/>
      <c r="K272" s="316"/>
      <c r="L272" s="1439"/>
      <c r="M272" s="1440"/>
      <c r="N272" s="1439"/>
      <c r="O272" s="1439"/>
      <c r="P272" s="1132"/>
      <c r="Q272" s="1132"/>
      <c r="R272" s="1132"/>
      <c r="S272" s="1132"/>
      <c r="T272" s="1132"/>
    </row>
    <row r="273" ht="15.75" customHeight="1">
      <c r="F273" s="252"/>
      <c r="J273" s="316"/>
      <c r="K273" s="316"/>
      <c r="L273" s="1439"/>
      <c r="M273" s="1440"/>
      <c r="N273" s="1439"/>
      <c r="O273" s="1439"/>
      <c r="P273" s="1132"/>
      <c r="Q273" s="1132"/>
      <c r="R273" s="1132"/>
      <c r="S273" s="1132"/>
      <c r="T273" s="1132"/>
    </row>
    <row r="274" ht="15.75" customHeight="1">
      <c r="F274" s="252"/>
      <c r="J274" s="316"/>
      <c r="K274" s="316"/>
      <c r="L274" s="1439"/>
      <c r="M274" s="1440"/>
      <c r="N274" s="1439"/>
      <c r="O274" s="1439"/>
      <c r="P274" s="1132"/>
      <c r="Q274" s="1132"/>
      <c r="R274" s="1132"/>
      <c r="S274" s="1132"/>
      <c r="T274" s="1132"/>
    </row>
    <row r="275" ht="15.75" customHeight="1">
      <c r="F275" s="252"/>
      <c r="J275" s="316"/>
      <c r="K275" s="316"/>
      <c r="L275" s="1439"/>
      <c r="M275" s="1440"/>
      <c r="N275" s="1439"/>
      <c r="O275" s="1439"/>
      <c r="P275" s="1132"/>
      <c r="Q275" s="1132"/>
      <c r="R275" s="1132"/>
      <c r="S275" s="1132"/>
      <c r="T275" s="1132"/>
    </row>
    <row r="276" ht="15.75" customHeight="1">
      <c r="F276" s="252"/>
      <c r="J276" s="316"/>
      <c r="K276" s="316"/>
      <c r="L276" s="1439"/>
      <c r="M276" s="1440"/>
      <c r="N276" s="1439"/>
      <c r="O276" s="1439"/>
      <c r="P276" s="1132"/>
      <c r="Q276" s="1132"/>
      <c r="R276" s="1132"/>
      <c r="S276" s="1132"/>
      <c r="T276" s="1132"/>
    </row>
    <row r="277" ht="15.75" customHeight="1">
      <c r="F277" s="252"/>
      <c r="J277" s="316"/>
      <c r="K277" s="316"/>
      <c r="L277" s="1439"/>
      <c r="M277" s="1440"/>
      <c r="N277" s="1439"/>
      <c r="O277" s="1439"/>
      <c r="P277" s="1132"/>
      <c r="Q277" s="1132"/>
      <c r="R277" s="1132"/>
      <c r="S277" s="1132"/>
      <c r="T277" s="1132"/>
    </row>
    <row r="278" ht="15.75" customHeight="1">
      <c r="F278" s="252"/>
      <c r="J278" s="316"/>
      <c r="K278" s="316"/>
      <c r="L278" s="1439"/>
      <c r="M278" s="1440"/>
      <c r="N278" s="1439"/>
      <c r="O278" s="1439"/>
      <c r="P278" s="1132"/>
      <c r="Q278" s="1132"/>
      <c r="R278" s="1132"/>
      <c r="S278" s="1132"/>
      <c r="T278" s="1132"/>
    </row>
    <row r="279" ht="15.75" customHeight="1">
      <c r="F279" s="252"/>
      <c r="J279" s="316"/>
      <c r="K279" s="316"/>
      <c r="L279" s="1439"/>
      <c r="M279" s="1440"/>
      <c r="N279" s="1439"/>
      <c r="O279" s="1439"/>
      <c r="P279" s="1132"/>
      <c r="Q279" s="1132"/>
      <c r="R279" s="1132"/>
      <c r="S279" s="1132"/>
      <c r="T279" s="1132"/>
    </row>
    <row r="280" ht="15.75" customHeight="1">
      <c r="F280" s="252"/>
      <c r="J280" s="316"/>
      <c r="K280" s="316"/>
      <c r="L280" s="1439"/>
      <c r="M280" s="1440"/>
      <c r="N280" s="1439"/>
      <c r="O280" s="1439"/>
      <c r="P280" s="1132"/>
      <c r="Q280" s="1132"/>
      <c r="R280" s="1132"/>
      <c r="S280" s="1132"/>
      <c r="T280" s="1132"/>
    </row>
    <row r="281" ht="15.75" customHeight="1">
      <c r="F281" s="252"/>
      <c r="J281" s="316"/>
      <c r="K281" s="316"/>
      <c r="L281" s="1439"/>
      <c r="M281" s="1440"/>
      <c r="N281" s="1439"/>
      <c r="O281" s="1439"/>
      <c r="P281" s="1132"/>
      <c r="Q281" s="1132"/>
      <c r="R281" s="1132"/>
      <c r="S281" s="1132"/>
      <c r="T281" s="1132"/>
    </row>
    <row r="282" ht="15.75" customHeight="1">
      <c r="F282" s="252"/>
      <c r="J282" s="316"/>
      <c r="K282" s="316"/>
      <c r="L282" s="1439"/>
      <c r="M282" s="1440"/>
      <c r="N282" s="1439"/>
      <c r="O282" s="1439"/>
      <c r="P282" s="1132"/>
      <c r="Q282" s="1132"/>
      <c r="R282" s="1132"/>
      <c r="S282" s="1132"/>
      <c r="T282" s="1132"/>
    </row>
    <row r="283" ht="15.75" customHeight="1">
      <c r="F283" s="252"/>
      <c r="J283" s="316"/>
      <c r="K283" s="316"/>
      <c r="L283" s="1439"/>
      <c r="M283" s="1440"/>
      <c r="N283" s="1439"/>
      <c r="O283" s="1439"/>
      <c r="P283" s="1132"/>
      <c r="Q283" s="1132"/>
      <c r="R283" s="1132"/>
      <c r="S283" s="1132"/>
      <c r="T283" s="1132"/>
    </row>
    <row r="284" ht="15.75" customHeight="1">
      <c r="F284" s="252"/>
      <c r="J284" s="316"/>
      <c r="K284" s="316"/>
      <c r="L284" s="1439"/>
      <c r="M284" s="1440"/>
      <c r="N284" s="1439"/>
      <c r="O284" s="1439"/>
      <c r="P284" s="1132"/>
      <c r="Q284" s="1132"/>
      <c r="R284" s="1132"/>
      <c r="S284" s="1132"/>
      <c r="T284" s="1132"/>
    </row>
    <row r="285" ht="15.75" customHeight="1">
      <c r="F285" s="252"/>
      <c r="J285" s="316"/>
      <c r="K285" s="316"/>
      <c r="L285" s="1439"/>
      <c r="M285" s="1440"/>
      <c r="N285" s="1439"/>
      <c r="O285" s="1439"/>
      <c r="P285" s="1132"/>
      <c r="Q285" s="1132"/>
      <c r="R285" s="1132"/>
      <c r="S285" s="1132"/>
      <c r="T285" s="1132"/>
    </row>
    <row r="286" ht="15.75" customHeight="1">
      <c r="F286" s="252"/>
      <c r="J286" s="316"/>
      <c r="K286" s="316"/>
      <c r="L286" s="1439"/>
      <c r="M286" s="1440"/>
      <c r="N286" s="1439"/>
      <c r="O286" s="1439"/>
      <c r="P286" s="1132"/>
      <c r="Q286" s="1132"/>
      <c r="R286" s="1132"/>
      <c r="S286" s="1132"/>
      <c r="T286" s="1132"/>
    </row>
    <row r="287" ht="15.75" customHeight="1">
      <c r="F287" s="252"/>
      <c r="J287" s="316"/>
      <c r="K287" s="316"/>
      <c r="L287" s="1439"/>
      <c r="M287" s="1440"/>
      <c r="N287" s="1439"/>
      <c r="O287" s="1439"/>
      <c r="P287" s="1132"/>
      <c r="Q287" s="1132"/>
      <c r="R287" s="1132"/>
      <c r="S287" s="1132"/>
      <c r="T287" s="1132"/>
    </row>
    <row r="288" ht="15.75" customHeight="1">
      <c r="F288" s="252"/>
      <c r="J288" s="316"/>
      <c r="K288" s="316"/>
      <c r="L288" s="1439"/>
      <c r="M288" s="1440"/>
      <c r="N288" s="1439"/>
      <c r="O288" s="1439"/>
      <c r="P288" s="1132"/>
      <c r="Q288" s="1132"/>
      <c r="R288" s="1132"/>
      <c r="S288" s="1132"/>
      <c r="T288" s="1132"/>
    </row>
    <row r="289" ht="15.75" customHeight="1">
      <c r="F289" s="252"/>
      <c r="J289" s="316"/>
      <c r="K289" s="316"/>
      <c r="L289" s="1439"/>
      <c r="M289" s="1440"/>
      <c r="N289" s="1439"/>
      <c r="O289" s="1439"/>
      <c r="P289" s="1132"/>
      <c r="Q289" s="1132"/>
      <c r="R289" s="1132"/>
      <c r="S289" s="1132"/>
      <c r="T289" s="1132"/>
    </row>
    <row r="290" ht="15.75" customHeight="1">
      <c r="F290" s="252"/>
      <c r="J290" s="316"/>
      <c r="K290" s="316"/>
      <c r="L290" s="1439"/>
      <c r="M290" s="1440"/>
      <c r="N290" s="1439"/>
      <c r="O290" s="1439"/>
      <c r="P290" s="1132"/>
      <c r="Q290" s="1132"/>
      <c r="R290" s="1132"/>
      <c r="S290" s="1132"/>
      <c r="T290" s="1132"/>
    </row>
    <row r="291" ht="15.75" customHeight="1">
      <c r="F291" s="252"/>
      <c r="J291" s="316"/>
      <c r="K291" s="316"/>
      <c r="L291" s="1439"/>
      <c r="M291" s="1440"/>
      <c r="N291" s="1439"/>
      <c r="O291" s="1439"/>
      <c r="P291" s="1132"/>
      <c r="Q291" s="1132"/>
      <c r="R291" s="1132"/>
      <c r="S291" s="1132"/>
      <c r="T291" s="1132"/>
    </row>
    <row r="292" ht="15.75" customHeight="1">
      <c r="F292" s="252"/>
      <c r="J292" s="316"/>
      <c r="K292" s="316"/>
      <c r="L292" s="1439"/>
      <c r="M292" s="1440"/>
      <c r="N292" s="1439"/>
      <c r="O292" s="1439"/>
      <c r="P292" s="1132"/>
      <c r="Q292" s="1132"/>
      <c r="R292" s="1132"/>
      <c r="S292" s="1132"/>
      <c r="T292" s="1132"/>
    </row>
    <row r="293" ht="15.75" customHeight="1">
      <c r="F293" s="252"/>
      <c r="J293" s="316"/>
      <c r="K293" s="316"/>
      <c r="L293" s="1439"/>
      <c r="M293" s="1440"/>
      <c r="N293" s="1439"/>
      <c r="O293" s="1439"/>
      <c r="P293" s="1132"/>
      <c r="Q293" s="1132"/>
      <c r="R293" s="1132"/>
      <c r="S293" s="1132"/>
      <c r="T293" s="1132"/>
    </row>
    <row r="294" ht="15.75" customHeight="1">
      <c r="F294" s="252"/>
      <c r="J294" s="316"/>
      <c r="K294" s="316"/>
      <c r="L294" s="1439"/>
      <c r="M294" s="1440"/>
      <c r="N294" s="1439"/>
      <c r="O294" s="1439"/>
      <c r="P294" s="1132"/>
      <c r="Q294" s="1132"/>
      <c r="R294" s="1132"/>
      <c r="S294" s="1132"/>
      <c r="T294" s="1132"/>
    </row>
    <row r="295" ht="15.75" customHeight="1">
      <c r="F295" s="252"/>
      <c r="J295" s="316"/>
      <c r="K295" s="316"/>
      <c r="L295" s="1439"/>
      <c r="M295" s="1440"/>
      <c r="N295" s="1439"/>
      <c r="O295" s="1439"/>
      <c r="P295" s="1132"/>
      <c r="Q295" s="1132"/>
      <c r="R295" s="1132"/>
      <c r="S295" s="1132"/>
      <c r="T295" s="1132"/>
    </row>
    <row r="296" ht="15.75" customHeight="1">
      <c r="F296" s="252"/>
      <c r="J296" s="316"/>
      <c r="K296" s="316"/>
      <c r="L296" s="1439"/>
      <c r="M296" s="1440"/>
      <c r="N296" s="1439"/>
      <c r="O296" s="1439"/>
      <c r="P296" s="1132"/>
      <c r="Q296" s="1132"/>
      <c r="R296" s="1132"/>
      <c r="S296" s="1132"/>
      <c r="T296" s="1132"/>
    </row>
    <row r="297" ht="15.75" customHeight="1">
      <c r="F297" s="252"/>
      <c r="J297" s="316"/>
      <c r="K297" s="316"/>
      <c r="L297" s="1439"/>
      <c r="M297" s="1440"/>
      <c r="N297" s="1439"/>
      <c r="O297" s="1439"/>
      <c r="P297" s="1132"/>
      <c r="Q297" s="1132"/>
      <c r="R297" s="1132"/>
      <c r="S297" s="1132"/>
      <c r="T297" s="1132"/>
    </row>
    <row r="298" ht="15.75" customHeight="1">
      <c r="F298" s="252"/>
      <c r="J298" s="316"/>
      <c r="K298" s="316"/>
      <c r="L298" s="1439"/>
      <c r="M298" s="1440"/>
      <c r="N298" s="1439"/>
      <c r="O298" s="1439"/>
      <c r="P298" s="1132"/>
      <c r="Q298" s="1132"/>
      <c r="R298" s="1132"/>
      <c r="S298" s="1132"/>
      <c r="T298" s="1132"/>
    </row>
    <row r="299" ht="15.75" customHeight="1">
      <c r="F299" s="252"/>
      <c r="J299" s="316"/>
      <c r="K299" s="316"/>
      <c r="L299" s="1439"/>
      <c r="M299" s="1440"/>
      <c r="N299" s="1439"/>
      <c r="O299" s="1439"/>
      <c r="P299" s="1132"/>
      <c r="Q299" s="1132"/>
      <c r="R299" s="1132"/>
      <c r="S299" s="1132"/>
      <c r="T299" s="1132"/>
    </row>
    <row r="300" ht="15.75" customHeight="1">
      <c r="F300" s="252"/>
      <c r="J300" s="316"/>
      <c r="K300" s="316"/>
      <c r="L300" s="1439"/>
      <c r="M300" s="1440"/>
      <c r="N300" s="1439"/>
      <c r="O300" s="1439"/>
      <c r="P300" s="1132"/>
      <c r="Q300" s="1132"/>
      <c r="R300" s="1132"/>
      <c r="S300" s="1132"/>
      <c r="T300" s="1132"/>
    </row>
    <row r="301" ht="15.75" customHeight="1">
      <c r="F301" s="252"/>
      <c r="J301" s="316"/>
      <c r="K301" s="316"/>
      <c r="L301" s="1439"/>
      <c r="M301" s="1440"/>
      <c r="N301" s="1439"/>
      <c r="O301" s="1439"/>
      <c r="P301" s="1132"/>
      <c r="Q301" s="1132"/>
      <c r="R301" s="1132"/>
      <c r="S301" s="1132"/>
      <c r="T301" s="1132"/>
    </row>
    <row r="302" ht="15.75" customHeight="1">
      <c r="F302" s="252"/>
      <c r="J302" s="316"/>
      <c r="K302" s="316"/>
      <c r="L302" s="1439"/>
      <c r="M302" s="1440"/>
      <c r="N302" s="1439"/>
      <c r="O302" s="1439"/>
      <c r="P302" s="1132"/>
      <c r="Q302" s="1132"/>
      <c r="R302" s="1132"/>
      <c r="S302" s="1132"/>
      <c r="T302" s="1132"/>
    </row>
    <row r="303" ht="15.75" customHeight="1">
      <c r="F303" s="252"/>
      <c r="J303" s="316"/>
      <c r="K303" s="316"/>
      <c r="L303" s="1439"/>
      <c r="M303" s="1440"/>
      <c r="N303" s="1439"/>
      <c r="O303" s="1439"/>
      <c r="P303" s="1132"/>
      <c r="Q303" s="1132"/>
      <c r="R303" s="1132"/>
      <c r="S303" s="1132"/>
      <c r="T303" s="1132"/>
    </row>
    <row r="304" ht="15.75" customHeight="1">
      <c r="F304" s="252"/>
      <c r="J304" s="316"/>
      <c r="K304" s="316"/>
      <c r="L304" s="1439"/>
      <c r="M304" s="1440"/>
      <c r="N304" s="1439"/>
      <c r="O304" s="1439"/>
      <c r="P304" s="1132"/>
      <c r="Q304" s="1132"/>
      <c r="R304" s="1132"/>
      <c r="S304" s="1132"/>
      <c r="T304" s="1132"/>
    </row>
    <row r="305" ht="15.75" customHeight="1">
      <c r="F305" s="252"/>
      <c r="J305" s="316"/>
      <c r="K305" s="316"/>
      <c r="L305" s="1439"/>
      <c r="M305" s="1440"/>
      <c r="N305" s="1439"/>
      <c r="O305" s="1439"/>
      <c r="P305" s="1132"/>
      <c r="Q305" s="1132"/>
      <c r="R305" s="1132"/>
      <c r="S305" s="1132"/>
      <c r="T305" s="1132"/>
    </row>
    <row r="306" ht="15.75" customHeight="1">
      <c r="F306" s="252"/>
      <c r="J306" s="316"/>
      <c r="K306" s="316"/>
      <c r="L306" s="1439"/>
      <c r="M306" s="1440"/>
      <c r="N306" s="1439"/>
      <c r="O306" s="1439"/>
      <c r="P306" s="1132"/>
      <c r="Q306" s="1132"/>
      <c r="R306" s="1132"/>
      <c r="S306" s="1132"/>
      <c r="T306" s="1132"/>
    </row>
    <row r="307" ht="15.75" customHeight="1">
      <c r="F307" s="252"/>
      <c r="J307" s="316"/>
      <c r="K307" s="316"/>
      <c r="L307" s="1439"/>
      <c r="M307" s="1440"/>
      <c r="N307" s="1439"/>
      <c r="O307" s="1439"/>
      <c r="P307" s="1132"/>
      <c r="Q307" s="1132"/>
      <c r="R307" s="1132"/>
      <c r="S307" s="1132"/>
      <c r="T307" s="1132"/>
    </row>
    <row r="308" ht="15.75" customHeight="1">
      <c r="F308" s="252"/>
      <c r="J308" s="316"/>
      <c r="K308" s="316"/>
      <c r="L308" s="1439"/>
      <c r="M308" s="1440"/>
      <c r="N308" s="1439"/>
      <c r="O308" s="1439"/>
      <c r="P308" s="1132"/>
      <c r="Q308" s="1132"/>
      <c r="R308" s="1132"/>
      <c r="S308" s="1132"/>
      <c r="T308" s="1132"/>
    </row>
    <row r="309" ht="15.75" customHeight="1">
      <c r="F309" s="252"/>
      <c r="J309" s="316"/>
      <c r="K309" s="316"/>
      <c r="L309" s="1439"/>
      <c r="M309" s="1440"/>
      <c r="N309" s="1439"/>
      <c r="O309" s="1439"/>
      <c r="P309" s="1132"/>
      <c r="Q309" s="1132"/>
      <c r="R309" s="1132"/>
      <c r="S309" s="1132"/>
      <c r="T309" s="1132"/>
    </row>
    <row r="310" ht="15.75" customHeight="1">
      <c r="F310" s="252"/>
      <c r="J310" s="316"/>
      <c r="K310" s="316"/>
      <c r="L310" s="1439"/>
      <c r="M310" s="1440"/>
      <c r="N310" s="1439"/>
      <c r="O310" s="1439"/>
      <c r="P310" s="1132"/>
      <c r="Q310" s="1132"/>
      <c r="R310" s="1132"/>
      <c r="S310" s="1132"/>
      <c r="T310" s="1132"/>
    </row>
    <row r="311" ht="15.75" customHeight="1">
      <c r="F311" s="252"/>
      <c r="J311" s="316"/>
      <c r="K311" s="316"/>
      <c r="L311" s="1439"/>
      <c r="M311" s="1440"/>
      <c r="N311" s="1439"/>
      <c r="O311" s="1439"/>
      <c r="P311" s="1132"/>
      <c r="Q311" s="1132"/>
      <c r="R311" s="1132"/>
      <c r="S311" s="1132"/>
      <c r="T311" s="1132"/>
    </row>
    <row r="312" ht="15.75" customHeight="1">
      <c r="F312" s="252"/>
      <c r="J312" s="316"/>
      <c r="K312" s="316"/>
      <c r="L312" s="1439"/>
      <c r="M312" s="1440"/>
      <c r="N312" s="1439"/>
      <c r="O312" s="1439"/>
      <c r="P312" s="1132"/>
      <c r="Q312" s="1132"/>
      <c r="R312" s="1132"/>
      <c r="S312" s="1132"/>
      <c r="T312" s="1132"/>
    </row>
    <row r="313" ht="15.75" customHeight="1">
      <c r="F313" s="252"/>
      <c r="J313" s="316"/>
      <c r="K313" s="316"/>
      <c r="L313" s="1439"/>
      <c r="M313" s="1440"/>
      <c r="N313" s="1439"/>
      <c r="O313" s="1439"/>
      <c r="P313" s="1132"/>
      <c r="Q313" s="1132"/>
      <c r="R313" s="1132"/>
      <c r="S313" s="1132"/>
      <c r="T313" s="1132"/>
    </row>
    <row r="314" ht="15.75" customHeight="1">
      <c r="F314" s="252"/>
      <c r="J314" s="316"/>
      <c r="K314" s="316"/>
      <c r="L314" s="1439"/>
      <c r="M314" s="1440"/>
      <c r="N314" s="1439"/>
      <c r="O314" s="1439"/>
      <c r="P314" s="1132"/>
      <c r="Q314" s="1132"/>
      <c r="R314" s="1132"/>
      <c r="S314" s="1132"/>
      <c r="T314" s="1132"/>
    </row>
    <row r="315" ht="15.75" customHeight="1">
      <c r="F315" s="252"/>
      <c r="J315" s="316"/>
      <c r="K315" s="316"/>
      <c r="L315" s="1439"/>
      <c r="M315" s="1440"/>
      <c r="N315" s="1439"/>
      <c r="O315" s="1439"/>
      <c r="P315" s="1132"/>
      <c r="Q315" s="1132"/>
      <c r="R315" s="1132"/>
      <c r="S315" s="1132"/>
      <c r="T315" s="1132"/>
    </row>
    <row r="316" ht="15.75" customHeight="1">
      <c r="F316" s="252"/>
      <c r="J316" s="316"/>
      <c r="K316" s="316"/>
      <c r="L316" s="1439"/>
      <c r="M316" s="1440"/>
      <c r="N316" s="1439"/>
      <c r="O316" s="1439"/>
      <c r="P316" s="1132"/>
      <c r="Q316" s="1132"/>
      <c r="R316" s="1132"/>
      <c r="S316" s="1132"/>
      <c r="T316" s="1132"/>
    </row>
    <row r="317" ht="15.75" customHeight="1">
      <c r="F317" s="252"/>
      <c r="J317" s="316"/>
      <c r="K317" s="316"/>
      <c r="L317" s="1439"/>
      <c r="M317" s="1440"/>
      <c r="N317" s="1439"/>
      <c r="O317" s="1439"/>
      <c r="P317" s="1132"/>
      <c r="Q317" s="1132"/>
      <c r="R317" s="1132"/>
      <c r="S317" s="1132"/>
      <c r="T317" s="1132"/>
    </row>
    <row r="318" ht="15.75" customHeight="1">
      <c r="F318" s="252"/>
      <c r="J318" s="316"/>
      <c r="K318" s="316"/>
      <c r="L318" s="1439"/>
      <c r="M318" s="1440"/>
      <c r="N318" s="1439"/>
      <c r="O318" s="1439"/>
      <c r="P318" s="1132"/>
      <c r="Q318" s="1132"/>
      <c r="R318" s="1132"/>
      <c r="S318" s="1132"/>
      <c r="T318" s="1132"/>
    </row>
    <row r="319" ht="15.75" customHeight="1">
      <c r="F319" s="252"/>
      <c r="J319" s="316"/>
      <c r="K319" s="316"/>
      <c r="L319" s="1439"/>
      <c r="M319" s="1440"/>
      <c r="N319" s="1439"/>
      <c r="O319" s="1439"/>
      <c r="P319" s="1132"/>
      <c r="Q319" s="1132"/>
      <c r="R319" s="1132"/>
      <c r="S319" s="1132"/>
      <c r="T319" s="1132"/>
    </row>
    <row r="320" ht="15.75" customHeight="1">
      <c r="F320" s="252"/>
      <c r="J320" s="316"/>
      <c r="K320" s="316"/>
      <c r="L320" s="1439"/>
      <c r="M320" s="1440"/>
      <c r="N320" s="1439"/>
      <c r="O320" s="1439"/>
      <c r="P320" s="1132"/>
      <c r="Q320" s="1132"/>
      <c r="R320" s="1132"/>
      <c r="S320" s="1132"/>
      <c r="T320" s="1132"/>
    </row>
    <row r="321" ht="15.75" customHeight="1">
      <c r="F321" s="252"/>
      <c r="J321" s="316"/>
      <c r="K321" s="316"/>
      <c r="L321" s="1439"/>
      <c r="M321" s="1440"/>
      <c r="N321" s="1439"/>
      <c r="O321" s="1439"/>
      <c r="P321" s="1132"/>
      <c r="Q321" s="1132"/>
      <c r="R321" s="1132"/>
      <c r="S321" s="1132"/>
      <c r="T321" s="1132"/>
    </row>
    <row r="322" ht="15.75" customHeight="1">
      <c r="F322" s="252"/>
      <c r="J322" s="316"/>
      <c r="K322" s="316"/>
      <c r="L322" s="1439"/>
      <c r="M322" s="1440"/>
      <c r="N322" s="1439"/>
      <c r="O322" s="1439"/>
      <c r="P322" s="1132"/>
      <c r="Q322" s="1132"/>
      <c r="R322" s="1132"/>
      <c r="S322" s="1132"/>
      <c r="T322" s="1132"/>
    </row>
    <row r="323" ht="15.75" customHeight="1">
      <c r="F323" s="252"/>
      <c r="J323" s="316"/>
      <c r="K323" s="316"/>
      <c r="L323" s="1439"/>
      <c r="M323" s="1440"/>
      <c r="N323" s="1439"/>
      <c r="O323" s="1439"/>
      <c r="P323" s="1132"/>
      <c r="Q323" s="1132"/>
      <c r="R323" s="1132"/>
      <c r="S323" s="1132"/>
      <c r="T323" s="1132"/>
    </row>
    <row r="324" ht="15.75" customHeight="1">
      <c r="F324" s="252"/>
      <c r="J324" s="316"/>
      <c r="K324" s="316"/>
      <c r="L324" s="1439"/>
      <c r="M324" s="1440"/>
      <c r="N324" s="1439"/>
      <c r="O324" s="1439"/>
      <c r="P324" s="1132"/>
      <c r="Q324" s="1132"/>
      <c r="R324" s="1132"/>
      <c r="S324" s="1132"/>
      <c r="T324" s="1132"/>
    </row>
    <row r="325" ht="15.75" customHeight="1">
      <c r="F325" s="252"/>
      <c r="J325" s="316"/>
      <c r="K325" s="316"/>
      <c r="L325" s="1439"/>
      <c r="M325" s="1440"/>
      <c r="N325" s="1439"/>
      <c r="O325" s="1439"/>
      <c r="P325" s="1132"/>
      <c r="Q325" s="1132"/>
      <c r="R325" s="1132"/>
      <c r="S325" s="1132"/>
      <c r="T325" s="1132"/>
    </row>
    <row r="326" ht="15.75" customHeight="1">
      <c r="F326" s="252"/>
      <c r="J326" s="316"/>
      <c r="K326" s="316"/>
      <c r="L326" s="1439"/>
      <c r="M326" s="1440"/>
      <c r="N326" s="1439"/>
      <c r="O326" s="1439"/>
      <c r="P326" s="1132"/>
      <c r="Q326" s="1132"/>
      <c r="R326" s="1132"/>
      <c r="S326" s="1132"/>
      <c r="T326" s="1132"/>
    </row>
    <row r="327" ht="15.75" customHeight="1">
      <c r="F327" s="252"/>
      <c r="J327" s="316"/>
      <c r="K327" s="316"/>
      <c r="L327" s="1439"/>
      <c r="M327" s="1440"/>
      <c r="N327" s="1439"/>
      <c r="O327" s="1439"/>
      <c r="P327" s="1132"/>
      <c r="Q327" s="1132"/>
      <c r="R327" s="1132"/>
      <c r="S327" s="1132"/>
      <c r="T327" s="1132"/>
    </row>
    <row r="328" ht="15.75" customHeight="1">
      <c r="F328" s="252"/>
      <c r="J328" s="316"/>
      <c r="K328" s="316"/>
      <c r="L328" s="1439"/>
      <c r="M328" s="1440"/>
      <c r="N328" s="1439"/>
      <c r="O328" s="1439"/>
      <c r="P328" s="1132"/>
      <c r="Q328" s="1132"/>
      <c r="R328" s="1132"/>
      <c r="S328" s="1132"/>
      <c r="T328" s="1132"/>
    </row>
    <row r="329" ht="15.75" customHeight="1">
      <c r="F329" s="252"/>
      <c r="J329" s="316"/>
      <c r="K329" s="316"/>
      <c r="L329" s="1439"/>
      <c r="M329" s="1440"/>
      <c r="N329" s="1439"/>
      <c r="O329" s="1439"/>
      <c r="P329" s="1132"/>
      <c r="Q329" s="1132"/>
      <c r="R329" s="1132"/>
      <c r="S329" s="1132"/>
      <c r="T329" s="1132"/>
    </row>
    <row r="330" ht="15.75" customHeight="1">
      <c r="F330" s="252"/>
      <c r="J330" s="316"/>
      <c r="K330" s="316"/>
      <c r="L330" s="1439"/>
      <c r="M330" s="1440"/>
      <c r="N330" s="1439"/>
      <c r="O330" s="1439"/>
      <c r="P330" s="1132"/>
      <c r="Q330" s="1132"/>
      <c r="R330" s="1132"/>
      <c r="S330" s="1132"/>
      <c r="T330" s="1132"/>
    </row>
    <row r="331" ht="15.75" customHeight="1">
      <c r="F331" s="252"/>
      <c r="J331" s="316"/>
      <c r="K331" s="316"/>
      <c r="L331" s="1439"/>
      <c r="M331" s="1440"/>
      <c r="N331" s="1439"/>
      <c r="O331" s="1439"/>
      <c r="P331" s="1132"/>
      <c r="Q331" s="1132"/>
      <c r="R331" s="1132"/>
      <c r="S331" s="1132"/>
      <c r="T331" s="1132"/>
    </row>
    <row r="332" ht="15.75" customHeight="1">
      <c r="F332" s="252"/>
      <c r="J332" s="316"/>
      <c r="K332" s="316"/>
      <c r="L332" s="1439"/>
      <c r="M332" s="1440"/>
      <c r="N332" s="1439"/>
      <c r="O332" s="1439"/>
      <c r="P332" s="1132"/>
      <c r="Q332" s="1132"/>
      <c r="R332" s="1132"/>
      <c r="S332" s="1132"/>
      <c r="T332" s="1132"/>
    </row>
    <row r="333" ht="15.75" customHeight="1">
      <c r="F333" s="252"/>
      <c r="J333" s="316"/>
      <c r="K333" s="316"/>
      <c r="L333" s="1439"/>
      <c r="M333" s="1440"/>
      <c r="N333" s="1439"/>
      <c r="O333" s="1439"/>
      <c r="P333" s="1132"/>
      <c r="Q333" s="1132"/>
      <c r="R333" s="1132"/>
      <c r="S333" s="1132"/>
      <c r="T333" s="1132"/>
    </row>
    <row r="334" ht="15.75" customHeight="1">
      <c r="F334" s="252"/>
      <c r="J334" s="316"/>
      <c r="K334" s="316"/>
      <c r="L334" s="1439"/>
      <c r="M334" s="1440"/>
      <c r="N334" s="1439"/>
      <c r="O334" s="1439"/>
      <c r="P334" s="1132"/>
      <c r="Q334" s="1132"/>
      <c r="R334" s="1132"/>
      <c r="S334" s="1132"/>
      <c r="T334" s="1132"/>
    </row>
    <row r="335" ht="15.75" customHeight="1">
      <c r="F335" s="252"/>
      <c r="J335" s="316"/>
      <c r="K335" s="316"/>
      <c r="L335" s="1439"/>
      <c r="M335" s="1440"/>
      <c r="N335" s="1439"/>
      <c r="O335" s="1439"/>
      <c r="P335" s="1132"/>
      <c r="Q335" s="1132"/>
      <c r="R335" s="1132"/>
      <c r="S335" s="1132"/>
      <c r="T335" s="1132"/>
    </row>
    <row r="336" ht="15.75" customHeight="1">
      <c r="F336" s="252"/>
      <c r="J336" s="316"/>
      <c r="K336" s="316"/>
      <c r="L336" s="1439"/>
      <c r="M336" s="1440"/>
      <c r="N336" s="1439"/>
      <c r="O336" s="1439"/>
      <c r="P336" s="1132"/>
      <c r="Q336" s="1132"/>
      <c r="R336" s="1132"/>
      <c r="S336" s="1132"/>
      <c r="T336" s="1132"/>
    </row>
    <row r="337" ht="15.75" customHeight="1">
      <c r="F337" s="252"/>
      <c r="J337" s="316"/>
      <c r="K337" s="316"/>
      <c r="L337" s="1439"/>
      <c r="M337" s="1440"/>
      <c r="N337" s="1439"/>
      <c r="O337" s="1439"/>
      <c r="P337" s="1132"/>
      <c r="Q337" s="1132"/>
      <c r="R337" s="1132"/>
      <c r="S337" s="1132"/>
      <c r="T337" s="1132"/>
    </row>
    <row r="338" ht="15.75" customHeight="1">
      <c r="F338" s="252"/>
      <c r="J338" s="316"/>
      <c r="K338" s="316"/>
      <c r="L338" s="1439"/>
      <c r="M338" s="1440"/>
      <c r="N338" s="1439"/>
      <c r="O338" s="1439"/>
      <c r="P338" s="1132"/>
      <c r="Q338" s="1132"/>
      <c r="R338" s="1132"/>
      <c r="S338" s="1132"/>
      <c r="T338" s="1132"/>
    </row>
    <row r="339" ht="15.75" customHeight="1">
      <c r="F339" s="252"/>
      <c r="J339" s="316"/>
      <c r="K339" s="316"/>
      <c r="L339" s="1439"/>
      <c r="M339" s="1440"/>
      <c r="N339" s="1439"/>
      <c r="O339" s="1439"/>
      <c r="P339" s="1132"/>
      <c r="Q339" s="1132"/>
      <c r="R339" s="1132"/>
      <c r="S339" s="1132"/>
      <c r="T339" s="1132"/>
    </row>
    <row r="340" ht="15.75" customHeight="1">
      <c r="F340" s="252"/>
      <c r="J340" s="316"/>
      <c r="K340" s="316"/>
      <c r="L340" s="1439"/>
      <c r="M340" s="1440"/>
      <c r="N340" s="1439"/>
      <c r="O340" s="1439"/>
      <c r="P340" s="1132"/>
      <c r="Q340" s="1132"/>
      <c r="R340" s="1132"/>
      <c r="S340" s="1132"/>
      <c r="T340" s="1132"/>
    </row>
    <row r="341" ht="15.75" customHeight="1">
      <c r="F341" s="252"/>
      <c r="J341" s="316"/>
      <c r="K341" s="316"/>
      <c r="L341" s="1439"/>
      <c r="M341" s="1440"/>
      <c r="N341" s="1439"/>
      <c r="O341" s="1439"/>
      <c r="P341" s="1132"/>
      <c r="Q341" s="1132"/>
      <c r="R341" s="1132"/>
      <c r="S341" s="1132"/>
      <c r="T341" s="1132"/>
    </row>
    <row r="342" ht="15.75" customHeight="1">
      <c r="F342" s="252"/>
      <c r="J342" s="316"/>
      <c r="K342" s="316"/>
      <c r="L342" s="1439"/>
      <c r="M342" s="1440"/>
      <c r="N342" s="1439"/>
      <c r="O342" s="1439"/>
      <c r="P342" s="1132"/>
      <c r="Q342" s="1132"/>
      <c r="R342" s="1132"/>
      <c r="S342" s="1132"/>
      <c r="T342" s="1132"/>
    </row>
    <row r="343" ht="15.75" customHeight="1">
      <c r="F343" s="252"/>
      <c r="J343" s="316"/>
      <c r="K343" s="316"/>
      <c r="L343" s="1439"/>
      <c r="M343" s="1440"/>
      <c r="N343" s="1439"/>
      <c r="O343" s="1439"/>
      <c r="P343" s="1132"/>
      <c r="Q343" s="1132"/>
      <c r="R343" s="1132"/>
      <c r="S343" s="1132"/>
      <c r="T343" s="1132"/>
    </row>
    <row r="344" ht="15.75" customHeight="1">
      <c r="F344" s="252"/>
      <c r="J344" s="316"/>
      <c r="K344" s="316"/>
      <c r="L344" s="1439"/>
      <c r="M344" s="1440"/>
      <c r="N344" s="1439"/>
      <c r="O344" s="1439"/>
      <c r="P344" s="1132"/>
      <c r="Q344" s="1132"/>
      <c r="R344" s="1132"/>
      <c r="S344" s="1132"/>
      <c r="T344" s="1132"/>
    </row>
    <row r="345" ht="15.75" customHeight="1">
      <c r="F345" s="252"/>
      <c r="J345" s="316"/>
      <c r="K345" s="316"/>
      <c r="L345" s="1439"/>
      <c r="M345" s="1440"/>
      <c r="N345" s="1439"/>
      <c r="O345" s="1439"/>
      <c r="P345" s="1132"/>
      <c r="Q345" s="1132"/>
      <c r="R345" s="1132"/>
      <c r="S345" s="1132"/>
      <c r="T345" s="1132"/>
    </row>
    <row r="346" ht="15.75" customHeight="1">
      <c r="F346" s="252"/>
      <c r="J346" s="316"/>
      <c r="K346" s="316"/>
      <c r="L346" s="1439"/>
      <c r="M346" s="1440"/>
      <c r="N346" s="1439"/>
      <c r="O346" s="1439"/>
      <c r="P346" s="1132"/>
      <c r="Q346" s="1132"/>
      <c r="R346" s="1132"/>
      <c r="S346" s="1132"/>
      <c r="T346" s="1132"/>
    </row>
    <row r="347" ht="15.75" customHeight="1">
      <c r="F347" s="252"/>
      <c r="J347" s="316"/>
      <c r="K347" s="316"/>
      <c r="L347" s="1439"/>
      <c r="M347" s="1440"/>
      <c r="N347" s="1439"/>
      <c r="O347" s="1439"/>
      <c r="P347" s="1132"/>
      <c r="Q347" s="1132"/>
      <c r="R347" s="1132"/>
      <c r="S347" s="1132"/>
      <c r="T347" s="1132"/>
    </row>
    <row r="348" ht="15.75" customHeight="1">
      <c r="F348" s="252"/>
      <c r="J348" s="316"/>
      <c r="K348" s="316"/>
      <c r="L348" s="1439"/>
      <c r="M348" s="1440"/>
      <c r="N348" s="1439"/>
      <c r="O348" s="1439"/>
      <c r="P348" s="1132"/>
      <c r="Q348" s="1132"/>
      <c r="R348" s="1132"/>
      <c r="S348" s="1132"/>
      <c r="T348" s="1132"/>
    </row>
    <row r="349" ht="15.75" customHeight="1">
      <c r="F349" s="252"/>
      <c r="J349" s="316"/>
      <c r="K349" s="316"/>
      <c r="L349" s="1439"/>
      <c r="M349" s="1440"/>
      <c r="N349" s="1439"/>
      <c r="O349" s="1439"/>
      <c r="P349" s="1132"/>
      <c r="Q349" s="1132"/>
      <c r="R349" s="1132"/>
      <c r="S349" s="1132"/>
      <c r="T349" s="1132"/>
    </row>
    <row r="350" ht="15.75" customHeight="1">
      <c r="F350" s="252"/>
      <c r="J350" s="316"/>
      <c r="K350" s="316"/>
      <c r="L350" s="1439"/>
      <c r="M350" s="1440"/>
      <c r="N350" s="1439"/>
      <c r="O350" s="1439"/>
      <c r="P350" s="1132"/>
      <c r="Q350" s="1132"/>
      <c r="R350" s="1132"/>
      <c r="S350" s="1132"/>
      <c r="T350" s="1132"/>
    </row>
    <row r="351" ht="15.75" customHeight="1">
      <c r="F351" s="252"/>
      <c r="J351" s="316"/>
      <c r="K351" s="316"/>
      <c r="L351" s="1439"/>
      <c r="M351" s="1440"/>
      <c r="N351" s="1439"/>
      <c r="O351" s="1439"/>
      <c r="P351" s="1132"/>
      <c r="Q351" s="1132"/>
      <c r="R351" s="1132"/>
      <c r="S351" s="1132"/>
      <c r="T351" s="1132"/>
    </row>
    <row r="352" ht="15.75" customHeight="1">
      <c r="F352" s="252"/>
      <c r="J352" s="316"/>
      <c r="K352" s="316"/>
      <c r="L352" s="1439"/>
      <c r="M352" s="1440"/>
      <c r="N352" s="1439"/>
      <c r="O352" s="1439"/>
      <c r="P352" s="1132"/>
      <c r="Q352" s="1132"/>
      <c r="R352" s="1132"/>
      <c r="S352" s="1132"/>
      <c r="T352" s="1132"/>
    </row>
    <row r="353" ht="15.75" customHeight="1">
      <c r="F353" s="252"/>
      <c r="J353" s="316"/>
      <c r="K353" s="316"/>
      <c r="L353" s="1439"/>
      <c r="M353" s="1440"/>
      <c r="N353" s="1439"/>
      <c r="O353" s="1439"/>
      <c r="P353" s="1132"/>
      <c r="Q353" s="1132"/>
      <c r="R353" s="1132"/>
      <c r="S353" s="1132"/>
      <c r="T353" s="1132"/>
    </row>
    <row r="354" ht="15.75" customHeight="1">
      <c r="F354" s="252"/>
      <c r="J354" s="316"/>
      <c r="K354" s="316"/>
      <c r="L354" s="1439"/>
      <c r="M354" s="1440"/>
      <c r="N354" s="1439"/>
      <c r="O354" s="1439"/>
      <c r="P354" s="1132"/>
      <c r="Q354" s="1132"/>
      <c r="R354" s="1132"/>
      <c r="S354" s="1132"/>
      <c r="T354" s="1132"/>
    </row>
    <row r="355" ht="15.75" customHeight="1">
      <c r="F355" s="252"/>
      <c r="J355" s="316"/>
      <c r="K355" s="316"/>
      <c r="L355" s="1439"/>
      <c r="M355" s="1440"/>
      <c r="N355" s="1439"/>
      <c r="O355" s="1439"/>
      <c r="P355" s="1132"/>
      <c r="Q355" s="1132"/>
      <c r="R355" s="1132"/>
      <c r="S355" s="1132"/>
      <c r="T355" s="1132"/>
    </row>
    <row r="356" ht="15.75" customHeight="1">
      <c r="F356" s="252"/>
      <c r="J356" s="316"/>
      <c r="K356" s="316"/>
      <c r="L356" s="1439"/>
      <c r="M356" s="1440"/>
      <c r="N356" s="1439"/>
      <c r="O356" s="1439"/>
      <c r="P356" s="1132"/>
      <c r="Q356" s="1132"/>
      <c r="R356" s="1132"/>
      <c r="S356" s="1132"/>
      <c r="T356" s="1132"/>
    </row>
    <row r="357" ht="15.75" customHeight="1">
      <c r="F357" s="252"/>
      <c r="J357" s="316"/>
      <c r="K357" s="316"/>
      <c r="L357" s="1439"/>
      <c r="M357" s="1440"/>
      <c r="N357" s="1439"/>
      <c r="O357" s="1439"/>
      <c r="P357" s="1132"/>
      <c r="Q357" s="1132"/>
      <c r="R357" s="1132"/>
      <c r="S357" s="1132"/>
      <c r="T357" s="1132"/>
    </row>
    <row r="358" ht="15.75" customHeight="1">
      <c r="F358" s="252"/>
      <c r="J358" s="316"/>
      <c r="K358" s="316"/>
      <c r="L358" s="1439"/>
      <c r="M358" s="1440"/>
      <c r="N358" s="1439"/>
      <c r="O358" s="1439"/>
      <c r="P358" s="1132"/>
      <c r="Q358" s="1132"/>
      <c r="R358" s="1132"/>
      <c r="S358" s="1132"/>
      <c r="T358" s="1132"/>
    </row>
    <row r="359" ht="15.75" customHeight="1">
      <c r="F359" s="252"/>
      <c r="J359" s="316"/>
      <c r="K359" s="316"/>
      <c r="L359" s="1439"/>
      <c r="M359" s="1440"/>
      <c r="N359" s="1439"/>
      <c r="O359" s="1439"/>
      <c r="P359" s="1132"/>
      <c r="Q359" s="1132"/>
      <c r="R359" s="1132"/>
      <c r="S359" s="1132"/>
      <c r="T359" s="1132"/>
    </row>
    <row r="360" ht="15.75" customHeight="1">
      <c r="F360" s="252"/>
      <c r="J360" s="316"/>
      <c r="K360" s="316"/>
      <c r="L360" s="1439"/>
      <c r="M360" s="1440"/>
      <c r="N360" s="1439"/>
      <c r="O360" s="1439"/>
      <c r="P360" s="1132"/>
      <c r="Q360" s="1132"/>
      <c r="R360" s="1132"/>
      <c r="S360" s="1132"/>
      <c r="T360" s="1132"/>
    </row>
    <row r="361" ht="15.75" customHeight="1">
      <c r="F361" s="252"/>
      <c r="J361" s="316"/>
      <c r="K361" s="316"/>
      <c r="L361" s="1439"/>
      <c r="M361" s="1440"/>
      <c r="N361" s="1439"/>
      <c r="O361" s="1439"/>
      <c r="P361" s="1132"/>
      <c r="Q361" s="1132"/>
      <c r="R361" s="1132"/>
      <c r="S361" s="1132"/>
      <c r="T361" s="1132"/>
    </row>
    <row r="362" ht="15.75" customHeight="1">
      <c r="F362" s="252"/>
      <c r="J362" s="316"/>
      <c r="K362" s="316"/>
      <c r="L362" s="1439"/>
      <c r="M362" s="1440"/>
      <c r="N362" s="1439"/>
      <c r="O362" s="1439"/>
      <c r="P362" s="1132"/>
      <c r="Q362" s="1132"/>
      <c r="R362" s="1132"/>
      <c r="S362" s="1132"/>
      <c r="T362" s="1132"/>
    </row>
    <row r="363" ht="15.75" customHeight="1">
      <c r="F363" s="252"/>
      <c r="J363" s="316"/>
      <c r="K363" s="316"/>
      <c r="L363" s="1439"/>
      <c r="M363" s="1440"/>
      <c r="N363" s="1439"/>
      <c r="O363" s="1439"/>
      <c r="P363" s="1132"/>
      <c r="Q363" s="1132"/>
      <c r="R363" s="1132"/>
      <c r="S363" s="1132"/>
      <c r="T363" s="1132"/>
    </row>
    <row r="364" ht="15.75" customHeight="1">
      <c r="F364" s="252"/>
      <c r="J364" s="316"/>
      <c r="K364" s="316"/>
      <c r="L364" s="1439"/>
      <c r="M364" s="1440"/>
      <c r="N364" s="1439"/>
      <c r="O364" s="1439"/>
      <c r="P364" s="1132"/>
      <c r="Q364" s="1132"/>
      <c r="R364" s="1132"/>
      <c r="S364" s="1132"/>
      <c r="T364" s="1132"/>
    </row>
    <row r="365" ht="15.75" customHeight="1">
      <c r="F365" s="252"/>
      <c r="J365" s="316"/>
      <c r="K365" s="316"/>
      <c r="L365" s="1439"/>
      <c r="M365" s="1440"/>
      <c r="N365" s="1439"/>
      <c r="O365" s="1439"/>
      <c r="P365" s="1132"/>
      <c r="Q365" s="1132"/>
      <c r="R365" s="1132"/>
      <c r="S365" s="1132"/>
      <c r="T365" s="1132"/>
    </row>
    <row r="366" ht="15.75" customHeight="1">
      <c r="F366" s="252"/>
      <c r="J366" s="316"/>
      <c r="K366" s="316"/>
      <c r="L366" s="1439"/>
      <c r="M366" s="1440"/>
      <c r="N366" s="1439"/>
      <c r="O366" s="1439"/>
      <c r="P366" s="1132"/>
      <c r="Q366" s="1132"/>
      <c r="R366" s="1132"/>
      <c r="S366" s="1132"/>
      <c r="T366" s="1132"/>
    </row>
    <row r="367" ht="15.75" customHeight="1">
      <c r="F367" s="252"/>
      <c r="J367" s="316"/>
      <c r="K367" s="316"/>
      <c r="L367" s="1439"/>
      <c r="M367" s="1440"/>
      <c r="N367" s="1439"/>
      <c r="O367" s="1439"/>
      <c r="P367" s="1132"/>
      <c r="Q367" s="1132"/>
      <c r="R367" s="1132"/>
      <c r="S367" s="1132"/>
      <c r="T367" s="1132"/>
    </row>
    <row r="368" ht="15.75" customHeight="1">
      <c r="F368" s="252"/>
      <c r="J368" s="316"/>
      <c r="K368" s="316"/>
      <c r="L368" s="1439"/>
      <c r="M368" s="1440"/>
      <c r="N368" s="1439"/>
      <c r="O368" s="1439"/>
      <c r="P368" s="1132"/>
      <c r="Q368" s="1132"/>
      <c r="R368" s="1132"/>
      <c r="S368" s="1132"/>
      <c r="T368" s="1132"/>
    </row>
    <row r="369" ht="15.75" customHeight="1">
      <c r="F369" s="252"/>
      <c r="J369" s="316"/>
      <c r="K369" s="316"/>
      <c r="L369" s="1439"/>
      <c r="M369" s="1440"/>
      <c r="N369" s="1439"/>
      <c r="O369" s="1439"/>
      <c r="P369" s="1132"/>
      <c r="Q369" s="1132"/>
      <c r="R369" s="1132"/>
      <c r="S369" s="1132"/>
      <c r="T369" s="1132"/>
    </row>
    <row r="370" ht="15.75" customHeight="1">
      <c r="F370" s="252"/>
      <c r="J370" s="316"/>
      <c r="K370" s="316"/>
      <c r="L370" s="1439"/>
      <c r="M370" s="1440"/>
      <c r="N370" s="1439"/>
      <c r="O370" s="1439"/>
      <c r="P370" s="1132"/>
      <c r="Q370" s="1132"/>
      <c r="R370" s="1132"/>
      <c r="S370" s="1132"/>
      <c r="T370" s="1132"/>
    </row>
    <row r="371" ht="15.75" customHeight="1">
      <c r="F371" s="252"/>
      <c r="J371" s="316"/>
      <c r="K371" s="316"/>
      <c r="L371" s="1439"/>
      <c r="M371" s="1440"/>
      <c r="N371" s="1439"/>
      <c r="O371" s="1439"/>
      <c r="P371" s="1132"/>
      <c r="Q371" s="1132"/>
      <c r="R371" s="1132"/>
      <c r="S371" s="1132"/>
      <c r="T371" s="1132"/>
    </row>
    <row r="372" ht="15.75" customHeight="1">
      <c r="F372" s="252"/>
      <c r="J372" s="316"/>
      <c r="K372" s="316"/>
      <c r="L372" s="1439"/>
      <c r="M372" s="1440"/>
      <c r="N372" s="1439"/>
      <c r="O372" s="1439"/>
      <c r="P372" s="1132"/>
      <c r="Q372" s="1132"/>
      <c r="R372" s="1132"/>
      <c r="S372" s="1132"/>
      <c r="T372" s="1132"/>
    </row>
    <row r="373" ht="15.75" customHeight="1">
      <c r="F373" s="252"/>
      <c r="J373" s="316"/>
      <c r="K373" s="316"/>
      <c r="L373" s="1439"/>
      <c r="M373" s="1440"/>
      <c r="N373" s="1439"/>
      <c r="O373" s="1439"/>
      <c r="P373" s="1132"/>
      <c r="Q373" s="1132"/>
      <c r="R373" s="1132"/>
      <c r="S373" s="1132"/>
      <c r="T373" s="1132"/>
    </row>
    <row r="374" ht="15.75" customHeight="1">
      <c r="F374" s="252"/>
      <c r="J374" s="316"/>
      <c r="K374" s="316"/>
      <c r="L374" s="1439"/>
      <c r="M374" s="1440"/>
      <c r="N374" s="1439"/>
      <c r="O374" s="1439"/>
      <c r="P374" s="1132"/>
      <c r="Q374" s="1132"/>
      <c r="R374" s="1132"/>
      <c r="S374" s="1132"/>
      <c r="T374" s="1132"/>
    </row>
    <row r="375" ht="15.75" customHeight="1">
      <c r="F375" s="252"/>
      <c r="J375" s="316"/>
      <c r="K375" s="316"/>
      <c r="L375" s="1439"/>
      <c r="M375" s="1440"/>
      <c r="N375" s="1439"/>
      <c r="O375" s="1439"/>
      <c r="P375" s="1132"/>
      <c r="Q375" s="1132"/>
      <c r="R375" s="1132"/>
      <c r="S375" s="1132"/>
      <c r="T375" s="1132"/>
    </row>
    <row r="376" ht="15.75" customHeight="1">
      <c r="F376" s="252"/>
      <c r="J376" s="316"/>
      <c r="K376" s="316"/>
      <c r="L376" s="1439"/>
      <c r="M376" s="1440"/>
      <c r="N376" s="1439"/>
      <c r="O376" s="1439"/>
      <c r="P376" s="1132"/>
      <c r="Q376" s="1132"/>
      <c r="R376" s="1132"/>
      <c r="S376" s="1132"/>
      <c r="T376" s="1132"/>
    </row>
    <row r="377" ht="15.75" customHeight="1">
      <c r="F377" s="252"/>
      <c r="J377" s="316"/>
      <c r="K377" s="316"/>
      <c r="L377" s="1439"/>
      <c r="M377" s="1440"/>
      <c r="N377" s="1439"/>
      <c r="O377" s="1439"/>
      <c r="P377" s="1132"/>
      <c r="Q377" s="1132"/>
      <c r="R377" s="1132"/>
      <c r="S377" s="1132"/>
      <c r="T377" s="1132"/>
    </row>
    <row r="378" ht="15.75" customHeight="1">
      <c r="F378" s="252"/>
      <c r="J378" s="316"/>
      <c r="K378" s="316"/>
      <c r="L378" s="1439"/>
      <c r="M378" s="1440"/>
      <c r="N378" s="1439"/>
      <c r="O378" s="1439"/>
      <c r="P378" s="1132"/>
      <c r="Q378" s="1132"/>
      <c r="R378" s="1132"/>
      <c r="S378" s="1132"/>
      <c r="T378" s="1132"/>
    </row>
    <row r="379" ht="15.75" customHeight="1">
      <c r="F379" s="252"/>
      <c r="J379" s="316"/>
      <c r="K379" s="316"/>
      <c r="L379" s="1439"/>
      <c r="M379" s="1440"/>
      <c r="N379" s="1439"/>
      <c r="O379" s="1439"/>
      <c r="P379" s="1132"/>
      <c r="Q379" s="1132"/>
      <c r="R379" s="1132"/>
      <c r="S379" s="1132"/>
      <c r="T379" s="1132"/>
    </row>
    <row r="380" ht="15.75" customHeight="1">
      <c r="F380" s="252"/>
      <c r="J380" s="316"/>
      <c r="K380" s="316"/>
      <c r="L380" s="1439"/>
      <c r="M380" s="1440"/>
      <c r="N380" s="1439"/>
      <c r="O380" s="1439"/>
      <c r="P380" s="1132"/>
      <c r="Q380" s="1132"/>
      <c r="R380" s="1132"/>
      <c r="S380" s="1132"/>
      <c r="T380" s="1132"/>
    </row>
    <row r="381" ht="15.75" customHeight="1">
      <c r="F381" s="252"/>
      <c r="J381" s="316"/>
      <c r="K381" s="316"/>
      <c r="L381" s="1439"/>
      <c r="M381" s="1440"/>
      <c r="N381" s="1439"/>
      <c r="O381" s="1439"/>
      <c r="P381" s="1132"/>
      <c r="Q381" s="1132"/>
      <c r="R381" s="1132"/>
      <c r="S381" s="1132"/>
      <c r="T381" s="1132"/>
    </row>
    <row r="382" ht="15.75" customHeight="1">
      <c r="F382" s="252"/>
      <c r="J382" s="316"/>
      <c r="K382" s="316"/>
      <c r="L382" s="1439"/>
      <c r="M382" s="1440"/>
      <c r="N382" s="1439"/>
      <c r="O382" s="1439"/>
      <c r="P382" s="1132"/>
      <c r="Q382" s="1132"/>
      <c r="R382" s="1132"/>
      <c r="S382" s="1132"/>
      <c r="T382" s="1132"/>
    </row>
    <row r="383" ht="15.75" customHeight="1">
      <c r="F383" s="252"/>
      <c r="J383" s="316"/>
      <c r="K383" s="316"/>
      <c r="L383" s="1439"/>
      <c r="M383" s="1440"/>
      <c r="N383" s="1439"/>
      <c r="O383" s="1439"/>
      <c r="P383" s="1132"/>
      <c r="Q383" s="1132"/>
      <c r="R383" s="1132"/>
      <c r="S383" s="1132"/>
      <c r="T383" s="1132"/>
    </row>
    <row r="384" ht="15.75" customHeight="1">
      <c r="F384" s="252"/>
      <c r="J384" s="316"/>
      <c r="K384" s="316"/>
      <c r="L384" s="1439"/>
      <c r="M384" s="1440"/>
      <c r="N384" s="1439"/>
      <c r="O384" s="1439"/>
      <c r="P384" s="1132"/>
      <c r="Q384" s="1132"/>
      <c r="R384" s="1132"/>
      <c r="S384" s="1132"/>
      <c r="T384" s="1132"/>
    </row>
    <row r="385" ht="15.75" customHeight="1">
      <c r="F385" s="252"/>
      <c r="J385" s="316"/>
      <c r="K385" s="316"/>
      <c r="L385" s="1439"/>
      <c r="M385" s="1440"/>
      <c r="N385" s="1439"/>
      <c r="O385" s="1439"/>
      <c r="P385" s="1132"/>
      <c r="Q385" s="1132"/>
      <c r="R385" s="1132"/>
      <c r="S385" s="1132"/>
      <c r="T385" s="1132"/>
    </row>
    <row r="386" ht="15.75" customHeight="1">
      <c r="F386" s="252"/>
      <c r="J386" s="316"/>
      <c r="K386" s="316"/>
      <c r="L386" s="1439"/>
      <c r="M386" s="1440"/>
      <c r="N386" s="1439"/>
      <c r="O386" s="1439"/>
      <c r="P386" s="1132"/>
      <c r="Q386" s="1132"/>
      <c r="R386" s="1132"/>
      <c r="S386" s="1132"/>
      <c r="T386" s="1132"/>
    </row>
    <row r="387" ht="15.75" customHeight="1">
      <c r="F387" s="252"/>
      <c r="J387" s="316"/>
      <c r="K387" s="316"/>
      <c r="L387" s="1439"/>
      <c r="M387" s="1440"/>
      <c r="N387" s="1439"/>
      <c r="O387" s="1439"/>
      <c r="P387" s="1132"/>
      <c r="Q387" s="1132"/>
      <c r="R387" s="1132"/>
      <c r="S387" s="1132"/>
      <c r="T387" s="1132"/>
    </row>
    <row r="388" ht="15.75" customHeight="1">
      <c r="F388" s="252"/>
      <c r="J388" s="316"/>
      <c r="K388" s="316"/>
      <c r="L388" s="1439"/>
      <c r="M388" s="1440"/>
      <c r="N388" s="1439"/>
      <c r="O388" s="1439"/>
      <c r="P388" s="1132"/>
      <c r="Q388" s="1132"/>
      <c r="R388" s="1132"/>
      <c r="S388" s="1132"/>
      <c r="T388" s="1132"/>
    </row>
    <row r="389" ht="15.75" customHeight="1">
      <c r="F389" s="252"/>
      <c r="J389" s="316"/>
      <c r="K389" s="316"/>
      <c r="L389" s="1439"/>
      <c r="M389" s="1440"/>
      <c r="N389" s="1439"/>
      <c r="O389" s="1439"/>
      <c r="P389" s="1132"/>
      <c r="Q389" s="1132"/>
      <c r="R389" s="1132"/>
      <c r="S389" s="1132"/>
      <c r="T389" s="1132"/>
    </row>
    <row r="390" ht="15.75" customHeight="1">
      <c r="F390" s="252"/>
      <c r="J390" s="316"/>
      <c r="K390" s="316"/>
      <c r="L390" s="1439"/>
      <c r="M390" s="1440"/>
      <c r="N390" s="1439"/>
      <c r="O390" s="1439"/>
      <c r="P390" s="1132"/>
      <c r="Q390" s="1132"/>
      <c r="R390" s="1132"/>
      <c r="S390" s="1132"/>
      <c r="T390" s="1132"/>
    </row>
    <row r="391" ht="15.75" customHeight="1">
      <c r="F391" s="252"/>
      <c r="J391" s="316"/>
      <c r="K391" s="316"/>
      <c r="L391" s="1439"/>
      <c r="M391" s="1440"/>
      <c r="N391" s="1439"/>
      <c r="O391" s="1439"/>
      <c r="P391" s="1132"/>
      <c r="Q391" s="1132"/>
      <c r="R391" s="1132"/>
      <c r="S391" s="1132"/>
      <c r="T391" s="1132"/>
    </row>
    <row r="392" ht="15.75" customHeight="1">
      <c r="F392" s="252"/>
      <c r="J392" s="316"/>
      <c r="K392" s="316"/>
      <c r="L392" s="1439"/>
      <c r="M392" s="1440"/>
      <c r="N392" s="1439"/>
      <c r="O392" s="1439"/>
      <c r="P392" s="1132"/>
      <c r="Q392" s="1132"/>
      <c r="R392" s="1132"/>
      <c r="S392" s="1132"/>
      <c r="T392" s="1132"/>
    </row>
    <row r="393" ht="15.75" customHeight="1">
      <c r="F393" s="252"/>
      <c r="J393" s="316"/>
      <c r="K393" s="316"/>
      <c r="L393" s="1439"/>
      <c r="M393" s="1440"/>
      <c r="N393" s="1439"/>
      <c r="O393" s="1439"/>
      <c r="P393" s="1132"/>
      <c r="Q393" s="1132"/>
      <c r="R393" s="1132"/>
      <c r="S393" s="1132"/>
      <c r="T393" s="1132"/>
    </row>
    <row r="394" ht="15.75" customHeight="1">
      <c r="F394" s="252"/>
      <c r="J394" s="316"/>
      <c r="K394" s="316"/>
      <c r="L394" s="1439"/>
      <c r="M394" s="1440"/>
      <c r="N394" s="1439"/>
      <c r="O394" s="1439"/>
      <c r="P394" s="1132"/>
      <c r="Q394" s="1132"/>
      <c r="R394" s="1132"/>
      <c r="S394" s="1132"/>
      <c r="T394" s="1132"/>
    </row>
    <row r="395" ht="15.75" customHeight="1">
      <c r="F395" s="252"/>
      <c r="J395" s="316"/>
      <c r="K395" s="316"/>
      <c r="L395" s="1439"/>
      <c r="M395" s="1440"/>
      <c r="N395" s="1439"/>
      <c r="O395" s="1439"/>
      <c r="P395" s="1132"/>
      <c r="Q395" s="1132"/>
      <c r="R395" s="1132"/>
      <c r="S395" s="1132"/>
      <c r="T395" s="1132"/>
    </row>
    <row r="396" ht="15.75" customHeight="1">
      <c r="F396" s="252"/>
      <c r="J396" s="316"/>
      <c r="K396" s="316"/>
      <c r="L396" s="1439"/>
      <c r="M396" s="1440"/>
      <c r="N396" s="1439"/>
      <c r="O396" s="1439"/>
      <c r="P396" s="1132"/>
      <c r="Q396" s="1132"/>
      <c r="R396" s="1132"/>
      <c r="S396" s="1132"/>
      <c r="T396" s="1132"/>
    </row>
    <row r="397" ht="15.75" customHeight="1">
      <c r="F397" s="252"/>
      <c r="J397" s="316"/>
      <c r="K397" s="316"/>
      <c r="L397" s="1439"/>
      <c r="M397" s="1440"/>
      <c r="N397" s="1439"/>
      <c r="O397" s="1439"/>
      <c r="P397" s="1132"/>
      <c r="Q397" s="1132"/>
      <c r="R397" s="1132"/>
      <c r="S397" s="1132"/>
      <c r="T397" s="1132"/>
    </row>
    <row r="398" ht="15.75" customHeight="1">
      <c r="F398" s="252"/>
      <c r="J398" s="316"/>
      <c r="K398" s="316"/>
      <c r="L398" s="1439"/>
      <c r="M398" s="1440"/>
      <c r="N398" s="1439"/>
      <c r="O398" s="1439"/>
      <c r="P398" s="1132"/>
      <c r="Q398" s="1132"/>
      <c r="R398" s="1132"/>
      <c r="S398" s="1132"/>
      <c r="T398" s="1132"/>
    </row>
    <row r="399" ht="15.75" customHeight="1">
      <c r="F399" s="252"/>
      <c r="J399" s="316"/>
      <c r="K399" s="316"/>
      <c r="L399" s="1439"/>
      <c r="M399" s="1440"/>
      <c r="N399" s="1439"/>
      <c r="O399" s="1439"/>
      <c r="P399" s="1132"/>
      <c r="Q399" s="1132"/>
      <c r="R399" s="1132"/>
      <c r="S399" s="1132"/>
      <c r="T399" s="1132"/>
    </row>
    <row r="400" ht="15.75" customHeight="1">
      <c r="F400" s="252"/>
      <c r="J400" s="316"/>
      <c r="K400" s="316"/>
      <c r="L400" s="1439"/>
      <c r="M400" s="1440"/>
      <c r="N400" s="1439"/>
      <c r="O400" s="1439"/>
      <c r="P400" s="1132"/>
      <c r="Q400" s="1132"/>
      <c r="R400" s="1132"/>
      <c r="S400" s="1132"/>
      <c r="T400" s="1132"/>
    </row>
    <row r="401" ht="15.75" customHeight="1">
      <c r="F401" s="252"/>
      <c r="J401" s="316"/>
      <c r="K401" s="316"/>
      <c r="L401" s="1439"/>
      <c r="M401" s="1440"/>
      <c r="N401" s="1439"/>
      <c r="O401" s="1439"/>
      <c r="P401" s="1132"/>
      <c r="Q401" s="1132"/>
      <c r="R401" s="1132"/>
      <c r="S401" s="1132"/>
      <c r="T401" s="1132"/>
    </row>
    <row r="402" ht="15.75" customHeight="1">
      <c r="F402" s="252"/>
      <c r="J402" s="316"/>
      <c r="K402" s="316"/>
      <c r="L402" s="1439"/>
      <c r="M402" s="1440"/>
      <c r="N402" s="1439"/>
      <c r="O402" s="1439"/>
      <c r="P402" s="1132"/>
      <c r="Q402" s="1132"/>
      <c r="R402" s="1132"/>
      <c r="S402" s="1132"/>
      <c r="T402" s="1132"/>
    </row>
    <row r="403" ht="15.75" customHeight="1">
      <c r="F403" s="252"/>
      <c r="J403" s="316"/>
      <c r="K403" s="316"/>
      <c r="L403" s="1439"/>
      <c r="M403" s="1440"/>
      <c r="N403" s="1439"/>
      <c r="O403" s="1439"/>
      <c r="P403" s="1132"/>
      <c r="Q403" s="1132"/>
      <c r="R403" s="1132"/>
      <c r="S403" s="1132"/>
      <c r="T403" s="1132"/>
    </row>
    <row r="404" ht="15.75" customHeight="1">
      <c r="F404" s="252"/>
      <c r="J404" s="316"/>
      <c r="K404" s="316"/>
      <c r="L404" s="1439"/>
      <c r="M404" s="1440"/>
      <c r="N404" s="1439"/>
      <c r="O404" s="1439"/>
      <c r="P404" s="1132"/>
      <c r="Q404" s="1132"/>
      <c r="R404" s="1132"/>
      <c r="S404" s="1132"/>
      <c r="T404" s="1132"/>
    </row>
    <row r="405" ht="15.75" customHeight="1">
      <c r="F405" s="252"/>
      <c r="J405" s="316"/>
      <c r="K405" s="316"/>
      <c r="L405" s="1439"/>
      <c r="M405" s="1440"/>
      <c r="N405" s="1439"/>
      <c r="O405" s="1439"/>
      <c r="P405" s="1132"/>
      <c r="Q405" s="1132"/>
      <c r="R405" s="1132"/>
      <c r="S405" s="1132"/>
      <c r="T405" s="1132"/>
    </row>
    <row r="406" ht="15.75" customHeight="1">
      <c r="F406" s="252"/>
      <c r="J406" s="316"/>
      <c r="K406" s="316"/>
      <c r="L406" s="1439"/>
      <c r="M406" s="1440"/>
      <c r="N406" s="1439"/>
      <c r="O406" s="1439"/>
      <c r="P406" s="1132"/>
      <c r="Q406" s="1132"/>
      <c r="R406" s="1132"/>
      <c r="S406" s="1132"/>
      <c r="T406" s="1132"/>
    </row>
    <row r="407" ht="15.75" customHeight="1">
      <c r="F407" s="252"/>
      <c r="J407" s="316"/>
      <c r="K407" s="316"/>
      <c r="L407" s="1439"/>
      <c r="M407" s="1440"/>
      <c r="N407" s="1439"/>
      <c r="O407" s="1439"/>
      <c r="P407" s="1132"/>
      <c r="Q407" s="1132"/>
      <c r="R407" s="1132"/>
      <c r="S407" s="1132"/>
      <c r="T407" s="1132"/>
    </row>
    <row r="408" ht="15.75" customHeight="1">
      <c r="F408" s="252"/>
      <c r="J408" s="316"/>
      <c r="K408" s="316"/>
      <c r="L408" s="1439"/>
      <c r="M408" s="1440"/>
      <c r="N408" s="1439"/>
      <c r="O408" s="1439"/>
      <c r="P408" s="1132"/>
      <c r="Q408" s="1132"/>
      <c r="R408" s="1132"/>
      <c r="S408" s="1132"/>
      <c r="T408" s="1132"/>
    </row>
    <row r="409" ht="15.75" customHeight="1">
      <c r="F409" s="252"/>
      <c r="J409" s="316"/>
      <c r="K409" s="316"/>
      <c r="L409" s="1439"/>
      <c r="M409" s="1440"/>
      <c r="N409" s="1439"/>
      <c r="O409" s="1439"/>
      <c r="P409" s="1132"/>
      <c r="Q409" s="1132"/>
      <c r="R409" s="1132"/>
      <c r="S409" s="1132"/>
      <c r="T409" s="1132"/>
    </row>
    <row r="410" ht="15.75" customHeight="1">
      <c r="F410" s="252"/>
      <c r="J410" s="316"/>
      <c r="K410" s="316"/>
      <c r="L410" s="1439"/>
      <c r="M410" s="1440"/>
      <c r="N410" s="1439"/>
      <c r="O410" s="1439"/>
      <c r="P410" s="1132"/>
      <c r="Q410" s="1132"/>
      <c r="R410" s="1132"/>
      <c r="S410" s="1132"/>
      <c r="T410" s="1132"/>
    </row>
    <row r="411" ht="15.75" customHeight="1">
      <c r="F411" s="252"/>
      <c r="J411" s="316"/>
      <c r="K411" s="316"/>
      <c r="L411" s="1439"/>
      <c r="M411" s="1440"/>
      <c r="N411" s="1439"/>
      <c r="O411" s="1439"/>
      <c r="P411" s="1132"/>
      <c r="Q411" s="1132"/>
      <c r="R411" s="1132"/>
      <c r="S411" s="1132"/>
      <c r="T411" s="1132"/>
    </row>
    <row r="412" ht="15.75" customHeight="1">
      <c r="F412" s="252"/>
      <c r="J412" s="316"/>
      <c r="K412" s="316"/>
      <c r="L412" s="1439"/>
      <c r="M412" s="1440"/>
      <c r="N412" s="1439"/>
      <c r="O412" s="1439"/>
      <c r="P412" s="1132"/>
      <c r="Q412" s="1132"/>
      <c r="R412" s="1132"/>
      <c r="S412" s="1132"/>
      <c r="T412" s="1132"/>
    </row>
    <row r="413" ht="15.75" customHeight="1">
      <c r="F413" s="252"/>
      <c r="J413" s="316"/>
      <c r="K413" s="316"/>
      <c r="L413" s="1439"/>
      <c r="M413" s="1440"/>
      <c r="N413" s="1439"/>
      <c r="O413" s="1439"/>
      <c r="P413" s="1132"/>
      <c r="Q413" s="1132"/>
      <c r="R413" s="1132"/>
      <c r="S413" s="1132"/>
      <c r="T413" s="1132"/>
    </row>
    <row r="414" ht="15.75" customHeight="1">
      <c r="F414" s="252"/>
      <c r="J414" s="316"/>
      <c r="K414" s="316"/>
      <c r="L414" s="1439"/>
      <c r="M414" s="1440"/>
      <c r="N414" s="1439"/>
      <c r="O414" s="1439"/>
      <c r="P414" s="1132"/>
      <c r="Q414" s="1132"/>
      <c r="R414" s="1132"/>
      <c r="S414" s="1132"/>
      <c r="T414" s="1132"/>
    </row>
    <row r="415" ht="15.75" customHeight="1">
      <c r="F415" s="252"/>
      <c r="J415" s="316"/>
      <c r="K415" s="316"/>
      <c r="L415" s="1439"/>
      <c r="M415" s="1440"/>
      <c r="N415" s="1439"/>
      <c r="O415" s="1439"/>
      <c r="P415" s="1132"/>
      <c r="Q415" s="1132"/>
      <c r="R415" s="1132"/>
      <c r="S415" s="1132"/>
      <c r="T415" s="1132"/>
    </row>
    <row r="416" ht="15.75" customHeight="1">
      <c r="F416" s="252"/>
      <c r="J416" s="316"/>
      <c r="K416" s="316"/>
      <c r="L416" s="1439"/>
      <c r="M416" s="1440"/>
      <c r="N416" s="1439"/>
      <c r="O416" s="1439"/>
      <c r="P416" s="1132"/>
      <c r="Q416" s="1132"/>
      <c r="R416" s="1132"/>
      <c r="S416" s="1132"/>
      <c r="T416" s="1132"/>
    </row>
    <row r="417" ht="15.75" customHeight="1">
      <c r="F417" s="252"/>
      <c r="J417" s="316"/>
      <c r="K417" s="316"/>
      <c r="L417" s="1439"/>
      <c r="M417" s="1440"/>
      <c r="N417" s="1439"/>
      <c r="O417" s="1439"/>
      <c r="P417" s="1132"/>
      <c r="Q417" s="1132"/>
      <c r="R417" s="1132"/>
      <c r="S417" s="1132"/>
      <c r="T417" s="1132"/>
    </row>
    <row r="418" ht="15.75" customHeight="1">
      <c r="F418" s="252"/>
      <c r="J418" s="316"/>
      <c r="K418" s="316"/>
      <c r="L418" s="1439"/>
      <c r="M418" s="1440"/>
      <c r="N418" s="1439"/>
      <c r="O418" s="1439"/>
      <c r="P418" s="1132"/>
      <c r="Q418" s="1132"/>
      <c r="R418" s="1132"/>
      <c r="S418" s="1132"/>
      <c r="T418" s="1132"/>
    </row>
    <row r="419" ht="15.75" customHeight="1">
      <c r="F419" s="252"/>
      <c r="J419" s="316"/>
      <c r="K419" s="316"/>
      <c r="L419" s="1439"/>
      <c r="M419" s="1440"/>
      <c r="N419" s="1439"/>
      <c r="O419" s="1439"/>
      <c r="P419" s="1132"/>
      <c r="Q419" s="1132"/>
      <c r="R419" s="1132"/>
      <c r="S419" s="1132"/>
      <c r="T419" s="1132"/>
    </row>
    <row r="420" ht="15.75" customHeight="1">
      <c r="F420" s="252"/>
      <c r="J420" s="316"/>
      <c r="K420" s="316"/>
      <c r="L420" s="1439"/>
      <c r="M420" s="1440"/>
      <c r="N420" s="1439"/>
      <c r="O420" s="1439"/>
      <c r="P420" s="1132"/>
      <c r="Q420" s="1132"/>
      <c r="R420" s="1132"/>
      <c r="S420" s="1132"/>
      <c r="T420" s="1132"/>
    </row>
    <row r="421" ht="15.75" customHeight="1">
      <c r="F421" s="252"/>
      <c r="J421" s="316"/>
      <c r="K421" s="316"/>
      <c r="L421" s="1439"/>
      <c r="M421" s="1440"/>
      <c r="N421" s="1439"/>
      <c r="O421" s="1439"/>
      <c r="P421" s="1132"/>
      <c r="Q421" s="1132"/>
      <c r="R421" s="1132"/>
      <c r="S421" s="1132"/>
      <c r="T421" s="1132"/>
    </row>
    <row r="422" ht="15.75" customHeight="1">
      <c r="F422" s="252"/>
      <c r="J422" s="316"/>
      <c r="K422" s="316"/>
      <c r="L422" s="1439"/>
      <c r="M422" s="1440"/>
      <c r="N422" s="1439"/>
      <c r="O422" s="1439"/>
      <c r="P422" s="1132"/>
      <c r="Q422" s="1132"/>
      <c r="R422" s="1132"/>
      <c r="S422" s="1132"/>
      <c r="T422" s="1132"/>
    </row>
    <row r="423" ht="15.75" customHeight="1">
      <c r="F423" s="252"/>
      <c r="J423" s="316"/>
      <c r="K423" s="316"/>
      <c r="L423" s="1439"/>
      <c r="M423" s="1440"/>
      <c r="N423" s="1439"/>
      <c r="O423" s="1439"/>
      <c r="P423" s="1132"/>
      <c r="Q423" s="1132"/>
      <c r="R423" s="1132"/>
      <c r="S423" s="1132"/>
      <c r="T423" s="1132"/>
    </row>
    <row r="424" ht="15.75" customHeight="1">
      <c r="F424" s="252"/>
      <c r="J424" s="316"/>
      <c r="K424" s="316"/>
      <c r="L424" s="1439"/>
      <c r="M424" s="1440"/>
      <c r="N424" s="1439"/>
      <c r="O424" s="1439"/>
      <c r="P424" s="1132"/>
      <c r="Q424" s="1132"/>
      <c r="R424" s="1132"/>
      <c r="S424" s="1132"/>
      <c r="T424" s="1132"/>
    </row>
    <row r="425" ht="15.75" customHeight="1">
      <c r="F425" s="252"/>
      <c r="J425" s="316"/>
      <c r="K425" s="316"/>
      <c r="L425" s="1439"/>
      <c r="M425" s="1440"/>
      <c r="N425" s="1439"/>
      <c r="O425" s="1439"/>
      <c r="P425" s="1132"/>
      <c r="Q425" s="1132"/>
      <c r="R425" s="1132"/>
      <c r="S425" s="1132"/>
      <c r="T425" s="1132"/>
    </row>
    <row r="426" ht="15.75" customHeight="1">
      <c r="F426" s="252"/>
      <c r="J426" s="316"/>
      <c r="K426" s="316"/>
      <c r="L426" s="1439"/>
      <c r="M426" s="1440"/>
      <c r="N426" s="1439"/>
      <c r="O426" s="1439"/>
      <c r="P426" s="1132"/>
      <c r="Q426" s="1132"/>
      <c r="R426" s="1132"/>
      <c r="S426" s="1132"/>
      <c r="T426" s="1132"/>
    </row>
    <row r="427" ht="15.75" customHeight="1">
      <c r="F427" s="252"/>
      <c r="J427" s="316"/>
      <c r="K427" s="316"/>
      <c r="L427" s="1439"/>
      <c r="M427" s="1440"/>
      <c r="N427" s="1439"/>
      <c r="O427" s="1439"/>
      <c r="P427" s="1132"/>
      <c r="Q427" s="1132"/>
      <c r="R427" s="1132"/>
      <c r="S427" s="1132"/>
      <c r="T427" s="1132"/>
    </row>
    <row r="428" ht="15.75" customHeight="1">
      <c r="F428" s="252"/>
      <c r="J428" s="316"/>
      <c r="K428" s="316"/>
      <c r="L428" s="1439"/>
      <c r="M428" s="1440"/>
      <c r="N428" s="1439"/>
      <c r="O428" s="1439"/>
      <c r="P428" s="1132"/>
      <c r="Q428" s="1132"/>
      <c r="R428" s="1132"/>
      <c r="S428" s="1132"/>
      <c r="T428" s="1132"/>
    </row>
    <row r="429" ht="15.75" customHeight="1">
      <c r="F429" s="252"/>
      <c r="J429" s="316"/>
      <c r="K429" s="316"/>
      <c r="L429" s="1439"/>
      <c r="M429" s="1440"/>
      <c r="N429" s="1439"/>
      <c r="O429" s="1439"/>
      <c r="P429" s="1132"/>
      <c r="Q429" s="1132"/>
      <c r="R429" s="1132"/>
      <c r="S429" s="1132"/>
      <c r="T429" s="1132"/>
    </row>
    <row r="430" ht="15.75" customHeight="1">
      <c r="F430" s="252"/>
      <c r="J430" s="316"/>
      <c r="K430" s="316"/>
      <c r="L430" s="1439"/>
      <c r="M430" s="1440"/>
      <c r="N430" s="1439"/>
      <c r="O430" s="1439"/>
      <c r="P430" s="1132"/>
      <c r="Q430" s="1132"/>
      <c r="R430" s="1132"/>
      <c r="S430" s="1132"/>
      <c r="T430" s="1132"/>
    </row>
    <row r="431" ht="15.75" customHeight="1">
      <c r="F431" s="252"/>
      <c r="J431" s="316"/>
      <c r="K431" s="316"/>
      <c r="L431" s="1439"/>
      <c r="M431" s="1440"/>
      <c r="N431" s="1439"/>
      <c r="O431" s="1439"/>
      <c r="P431" s="1132"/>
      <c r="Q431" s="1132"/>
      <c r="R431" s="1132"/>
      <c r="S431" s="1132"/>
      <c r="T431" s="1132"/>
    </row>
    <row r="432" ht="15.75" customHeight="1">
      <c r="F432" s="252"/>
      <c r="J432" s="316"/>
      <c r="K432" s="316"/>
      <c r="L432" s="1439"/>
      <c r="M432" s="1440"/>
      <c r="N432" s="1439"/>
      <c r="O432" s="1439"/>
      <c r="P432" s="1132"/>
      <c r="Q432" s="1132"/>
      <c r="R432" s="1132"/>
      <c r="S432" s="1132"/>
      <c r="T432" s="1132"/>
    </row>
    <row r="433" ht="15.75" customHeight="1">
      <c r="F433" s="252"/>
      <c r="J433" s="316"/>
      <c r="K433" s="316"/>
      <c r="L433" s="1439"/>
      <c r="M433" s="1440"/>
      <c r="N433" s="1439"/>
      <c r="O433" s="1439"/>
      <c r="P433" s="1132"/>
      <c r="Q433" s="1132"/>
      <c r="R433" s="1132"/>
      <c r="S433" s="1132"/>
      <c r="T433" s="1132"/>
    </row>
    <row r="434" ht="15.75" customHeight="1">
      <c r="F434" s="252"/>
      <c r="J434" s="316"/>
      <c r="K434" s="316"/>
      <c r="L434" s="1439"/>
      <c r="M434" s="1440"/>
      <c r="N434" s="1439"/>
      <c r="O434" s="1439"/>
      <c r="P434" s="1132"/>
      <c r="Q434" s="1132"/>
      <c r="R434" s="1132"/>
      <c r="S434" s="1132"/>
      <c r="T434" s="1132"/>
    </row>
    <row r="435" ht="15.75" customHeight="1">
      <c r="F435" s="252"/>
      <c r="J435" s="316"/>
      <c r="K435" s="316"/>
      <c r="L435" s="1439"/>
      <c r="M435" s="1440"/>
      <c r="N435" s="1439"/>
      <c r="O435" s="1439"/>
      <c r="P435" s="1132"/>
      <c r="Q435" s="1132"/>
      <c r="R435" s="1132"/>
      <c r="S435" s="1132"/>
      <c r="T435" s="1132"/>
    </row>
    <row r="436" ht="15.75" customHeight="1">
      <c r="F436" s="252"/>
      <c r="J436" s="316"/>
      <c r="K436" s="316"/>
      <c r="L436" s="1439"/>
      <c r="M436" s="1440"/>
      <c r="N436" s="1439"/>
      <c r="O436" s="1439"/>
      <c r="P436" s="1132"/>
      <c r="Q436" s="1132"/>
      <c r="R436" s="1132"/>
      <c r="S436" s="1132"/>
      <c r="T436" s="1132"/>
    </row>
    <row r="437" ht="15.75" customHeight="1">
      <c r="F437" s="252"/>
      <c r="J437" s="316"/>
      <c r="K437" s="316"/>
      <c r="L437" s="1439"/>
      <c r="M437" s="1440"/>
      <c r="N437" s="1439"/>
      <c r="O437" s="1439"/>
      <c r="P437" s="1132"/>
      <c r="Q437" s="1132"/>
      <c r="R437" s="1132"/>
      <c r="S437" s="1132"/>
      <c r="T437" s="1132"/>
    </row>
    <row r="438" ht="15.75" customHeight="1">
      <c r="F438" s="252"/>
      <c r="J438" s="316"/>
      <c r="K438" s="316"/>
      <c r="L438" s="1439"/>
      <c r="M438" s="1440"/>
      <c r="N438" s="1439"/>
      <c r="O438" s="1439"/>
      <c r="P438" s="1132"/>
      <c r="Q438" s="1132"/>
      <c r="R438" s="1132"/>
      <c r="S438" s="1132"/>
      <c r="T438" s="1132"/>
    </row>
    <row r="439" ht="15.75" customHeight="1">
      <c r="F439" s="252"/>
      <c r="J439" s="316"/>
      <c r="K439" s="316"/>
      <c r="L439" s="1439"/>
      <c r="M439" s="1440"/>
      <c r="N439" s="1439"/>
      <c r="O439" s="1439"/>
      <c r="P439" s="1132"/>
      <c r="Q439" s="1132"/>
      <c r="R439" s="1132"/>
      <c r="S439" s="1132"/>
      <c r="T439" s="1132"/>
    </row>
    <row r="440" ht="15.75" customHeight="1">
      <c r="F440" s="252"/>
      <c r="J440" s="316"/>
      <c r="K440" s="316"/>
      <c r="L440" s="1439"/>
      <c r="M440" s="1440"/>
      <c r="N440" s="1439"/>
      <c r="O440" s="1439"/>
      <c r="P440" s="1132"/>
      <c r="Q440" s="1132"/>
      <c r="R440" s="1132"/>
      <c r="S440" s="1132"/>
      <c r="T440" s="1132"/>
    </row>
    <row r="441" ht="15.75" customHeight="1">
      <c r="F441" s="252"/>
      <c r="J441" s="316"/>
      <c r="K441" s="316"/>
      <c r="L441" s="1439"/>
      <c r="M441" s="1440"/>
      <c r="N441" s="1439"/>
      <c r="O441" s="1439"/>
      <c r="P441" s="1132"/>
      <c r="Q441" s="1132"/>
      <c r="R441" s="1132"/>
      <c r="S441" s="1132"/>
      <c r="T441" s="1132"/>
    </row>
    <row r="442" ht="15.75" customHeight="1">
      <c r="F442" s="252"/>
      <c r="J442" s="316"/>
      <c r="K442" s="316"/>
      <c r="L442" s="1439"/>
      <c r="M442" s="1440"/>
      <c r="N442" s="1439"/>
      <c r="O442" s="1439"/>
      <c r="P442" s="1132"/>
      <c r="Q442" s="1132"/>
      <c r="R442" s="1132"/>
      <c r="S442" s="1132"/>
      <c r="T442" s="1132"/>
    </row>
    <row r="443" ht="15.75" customHeight="1">
      <c r="F443" s="252"/>
      <c r="J443" s="316"/>
      <c r="K443" s="316"/>
      <c r="L443" s="1439"/>
      <c r="M443" s="1440"/>
      <c r="N443" s="1439"/>
      <c r="O443" s="1439"/>
      <c r="P443" s="1132"/>
      <c r="Q443" s="1132"/>
      <c r="R443" s="1132"/>
      <c r="S443" s="1132"/>
      <c r="T443" s="1132"/>
    </row>
    <row r="444" ht="15.75" customHeight="1">
      <c r="F444" s="252"/>
      <c r="J444" s="316"/>
      <c r="K444" s="316"/>
      <c r="L444" s="1439"/>
      <c r="M444" s="1440"/>
      <c r="N444" s="1439"/>
      <c r="O444" s="1439"/>
      <c r="P444" s="1132"/>
      <c r="Q444" s="1132"/>
      <c r="R444" s="1132"/>
      <c r="S444" s="1132"/>
      <c r="T444" s="1132"/>
    </row>
    <row r="445" ht="15.75" customHeight="1">
      <c r="F445" s="252"/>
      <c r="J445" s="316"/>
      <c r="K445" s="316"/>
      <c r="L445" s="1439"/>
      <c r="M445" s="1440"/>
      <c r="N445" s="1439"/>
      <c r="O445" s="1439"/>
      <c r="P445" s="1132"/>
      <c r="Q445" s="1132"/>
      <c r="R445" s="1132"/>
      <c r="S445" s="1132"/>
      <c r="T445" s="1132"/>
    </row>
    <row r="446" ht="15.75" customHeight="1">
      <c r="F446" s="252"/>
      <c r="J446" s="316"/>
      <c r="K446" s="316"/>
      <c r="L446" s="1439"/>
      <c r="M446" s="1440"/>
      <c r="N446" s="1439"/>
      <c r="O446" s="1439"/>
      <c r="P446" s="1132"/>
      <c r="Q446" s="1132"/>
      <c r="R446" s="1132"/>
      <c r="S446" s="1132"/>
      <c r="T446" s="1132"/>
    </row>
    <row r="447" ht="15.75" customHeight="1">
      <c r="F447" s="252"/>
      <c r="J447" s="316"/>
      <c r="K447" s="316"/>
      <c r="L447" s="1439"/>
      <c r="M447" s="1440"/>
      <c r="N447" s="1439"/>
      <c r="O447" s="1439"/>
      <c r="P447" s="1132"/>
      <c r="Q447" s="1132"/>
      <c r="R447" s="1132"/>
      <c r="S447" s="1132"/>
      <c r="T447" s="1132"/>
    </row>
    <row r="448" ht="15.75" customHeight="1">
      <c r="F448" s="252"/>
      <c r="J448" s="316"/>
      <c r="K448" s="316"/>
      <c r="L448" s="1439"/>
      <c r="M448" s="1440"/>
      <c r="N448" s="1439"/>
      <c r="O448" s="1439"/>
      <c r="P448" s="1132"/>
      <c r="Q448" s="1132"/>
      <c r="R448" s="1132"/>
      <c r="S448" s="1132"/>
      <c r="T448" s="1132"/>
    </row>
    <row r="449" ht="15.75" customHeight="1">
      <c r="F449" s="252"/>
      <c r="J449" s="316"/>
      <c r="K449" s="316"/>
      <c r="L449" s="1439"/>
      <c r="M449" s="1440"/>
      <c r="N449" s="1439"/>
      <c r="O449" s="1439"/>
      <c r="P449" s="1132"/>
      <c r="Q449" s="1132"/>
      <c r="R449" s="1132"/>
      <c r="S449" s="1132"/>
      <c r="T449" s="1132"/>
    </row>
    <row r="450" ht="15.75" customHeight="1">
      <c r="F450" s="252"/>
      <c r="J450" s="316"/>
      <c r="K450" s="316"/>
      <c r="L450" s="1439"/>
      <c r="M450" s="1440"/>
      <c r="N450" s="1439"/>
      <c r="O450" s="1439"/>
      <c r="P450" s="1132"/>
      <c r="Q450" s="1132"/>
      <c r="R450" s="1132"/>
      <c r="S450" s="1132"/>
      <c r="T450" s="1132"/>
    </row>
    <row r="451" ht="15.75" customHeight="1">
      <c r="F451" s="252"/>
      <c r="J451" s="316"/>
      <c r="K451" s="316"/>
      <c r="L451" s="1439"/>
      <c r="M451" s="1440"/>
      <c r="N451" s="1439"/>
      <c r="O451" s="1439"/>
      <c r="P451" s="1132"/>
      <c r="Q451" s="1132"/>
      <c r="R451" s="1132"/>
      <c r="S451" s="1132"/>
      <c r="T451" s="1132"/>
    </row>
    <row r="452" ht="15.75" customHeight="1">
      <c r="F452" s="252"/>
      <c r="J452" s="316"/>
      <c r="K452" s="316"/>
      <c r="L452" s="1439"/>
      <c r="M452" s="1440"/>
      <c r="N452" s="1439"/>
      <c r="O452" s="1439"/>
      <c r="P452" s="1132"/>
      <c r="Q452" s="1132"/>
      <c r="R452" s="1132"/>
      <c r="S452" s="1132"/>
      <c r="T452" s="1132"/>
    </row>
    <row r="453" ht="15.75" customHeight="1">
      <c r="F453" s="252"/>
      <c r="J453" s="316"/>
      <c r="K453" s="316"/>
      <c r="L453" s="1439"/>
      <c r="M453" s="1440"/>
      <c r="N453" s="1439"/>
      <c r="O453" s="1439"/>
      <c r="P453" s="1132"/>
      <c r="Q453" s="1132"/>
      <c r="R453" s="1132"/>
      <c r="S453" s="1132"/>
      <c r="T453" s="1132"/>
    </row>
    <row r="454" ht="15.75" customHeight="1">
      <c r="F454" s="252"/>
      <c r="J454" s="316"/>
      <c r="K454" s="316"/>
      <c r="L454" s="1439"/>
      <c r="M454" s="1440"/>
      <c r="N454" s="1439"/>
      <c r="O454" s="1439"/>
      <c r="P454" s="1132"/>
      <c r="Q454" s="1132"/>
      <c r="R454" s="1132"/>
      <c r="S454" s="1132"/>
      <c r="T454" s="1132"/>
    </row>
    <row r="455" ht="15.75" customHeight="1">
      <c r="F455" s="252"/>
      <c r="J455" s="316"/>
      <c r="K455" s="316"/>
      <c r="L455" s="1439"/>
      <c r="M455" s="1440"/>
      <c r="N455" s="1439"/>
      <c r="O455" s="1439"/>
      <c r="P455" s="1132"/>
      <c r="Q455" s="1132"/>
      <c r="R455" s="1132"/>
      <c r="S455" s="1132"/>
      <c r="T455" s="1132"/>
    </row>
    <row r="456" ht="15.75" customHeight="1">
      <c r="F456" s="252"/>
      <c r="J456" s="316"/>
      <c r="K456" s="316"/>
      <c r="L456" s="1439"/>
      <c r="M456" s="1440"/>
      <c r="N456" s="1439"/>
      <c r="O456" s="1439"/>
      <c r="P456" s="1132"/>
      <c r="Q456" s="1132"/>
      <c r="R456" s="1132"/>
      <c r="S456" s="1132"/>
      <c r="T456" s="1132"/>
    </row>
    <row r="457" ht="15.75" customHeight="1">
      <c r="F457" s="252"/>
      <c r="J457" s="316"/>
      <c r="K457" s="316"/>
      <c r="L457" s="1439"/>
      <c r="M457" s="1440"/>
      <c r="N457" s="1439"/>
      <c r="O457" s="1439"/>
      <c r="P457" s="1132"/>
      <c r="Q457" s="1132"/>
      <c r="R457" s="1132"/>
      <c r="S457" s="1132"/>
      <c r="T457" s="1132"/>
    </row>
    <row r="458" ht="15.75" customHeight="1">
      <c r="F458" s="252"/>
      <c r="J458" s="316"/>
      <c r="K458" s="316"/>
      <c r="L458" s="1439"/>
      <c r="M458" s="1440"/>
      <c r="N458" s="1439"/>
      <c r="O458" s="1439"/>
      <c r="P458" s="1132"/>
      <c r="Q458" s="1132"/>
      <c r="R458" s="1132"/>
      <c r="S458" s="1132"/>
      <c r="T458" s="1132"/>
    </row>
    <row r="459" ht="15.75" customHeight="1">
      <c r="F459" s="252"/>
      <c r="J459" s="316"/>
      <c r="K459" s="316"/>
      <c r="L459" s="1439"/>
      <c r="M459" s="1440"/>
      <c r="N459" s="1439"/>
      <c r="O459" s="1439"/>
      <c r="P459" s="1132"/>
      <c r="Q459" s="1132"/>
      <c r="R459" s="1132"/>
      <c r="S459" s="1132"/>
      <c r="T459" s="1132"/>
    </row>
    <row r="460" ht="15.75" customHeight="1">
      <c r="F460" s="252"/>
      <c r="J460" s="316"/>
      <c r="K460" s="316"/>
      <c r="L460" s="1439"/>
      <c r="M460" s="1440"/>
      <c r="N460" s="1439"/>
      <c r="O460" s="1439"/>
      <c r="P460" s="1132"/>
      <c r="Q460" s="1132"/>
      <c r="R460" s="1132"/>
      <c r="S460" s="1132"/>
      <c r="T460" s="1132"/>
    </row>
    <row r="461" ht="15.75" customHeight="1">
      <c r="F461" s="252"/>
      <c r="J461" s="316"/>
      <c r="K461" s="316"/>
      <c r="L461" s="1439"/>
      <c r="M461" s="1440"/>
      <c r="N461" s="1439"/>
      <c r="O461" s="1439"/>
      <c r="P461" s="1132"/>
      <c r="Q461" s="1132"/>
      <c r="R461" s="1132"/>
      <c r="S461" s="1132"/>
      <c r="T461" s="1132"/>
    </row>
    <row r="462" ht="15.75" customHeight="1">
      <c r="F462" s="252"/>
      <c r="J462" s="316"/>
      <c r="K462" s="316"/>
      <c r="L462" s="1439"/>
      <c r="M462" s="1440"/>
      <c r="N462" s="1439"/>
      <c r="O462" s="1439"/>
      <c r="P462" s="1132"/>
      <c r="Q462" s="1132"/>
      <c r="R462" s="1132"/>
      <c r="S462" s="1132"/>
      <c r="T462" s="1132"/>
    </row>
    <row r="463" ht="15.75" customHeight="1">
      <c r="F463" s="252"/>
      <c r="J463" s="316"/>
      <c r="K463" s="316"/>
      <c r="L463" s="1439"/>
      <c r="M463" s="1440"/>
      <c r="N463" s="1439"/>
      <c r="O463" s="1439"/>
      <c r="P463" s="1132"/>
      <c r="Q463" s="1132"/>
      <c r="R463" s="1132"/>
      <c r="S463" s="1132"/>
      <c r="T463" s="1132"/>
    </row>
    <row r="464" ht="15.75" customHeight="1">
      <c r="F464" s="252"/>
      <c r="J464" s="316"/>
      <c r="K464" s="316"/>
      <c r="L464" s="1439"/>
      <c r="M464" s="1440"/>
      <c r="N464" s="1439"/>
      <c r="O464" s="1439"/>
      <c r="P464" s="1132"/>
      <c r="Q464" s="1132"/>
      <c r="R464" s="1132"/>
      <c r="S464" s="1132"/>
      <c r="T464" s="1132"/>
    </row>
    <row r="465" ht="15.75" customHeight="1">
      <c r="F465" s="252"/>
      <c r="J465" s="316"/>
      <c r="K465" s="316"/>
      <c r="L465" s="1439"/>
      <c r="M465" s="1440"/>
      <c r="N465" s="1439"/>
      <c r="O465" s="1439"/>
      <c r="P465" s="1132"/>
      <c r="Q465" s="1132"/>
      <c r="R465" s="1132"/>
      <c r="S465" s="1132"/>
      <c r="T465" s="1132"/>
    </row>
    <row r="466" ht="15.75" customHeight="1">
      <c r="F466" s="252"/>
      <c r="J466" s="316"/>
      <c r="K466" s="316"/>
      <c r="L466" s="1439"/>
      <c r="M466" s="1440"/>
      <c r="N466" s="1439"/>
      <c r="O466" s="1439"/>
      <c r="P466" s="1132"/>
      <c r="Q466" s="1132"/>
      <c r="R466" s="1132"/>
      <c r="S466" s="1132"/>
      <c r="T466" s="1132"/>
    </row>
    <row r="467" ht="15.75" customHeight="1">
      <c r="F467" s="252"/>
      <c r="J467" s="316"/>
      <c r="K467" s="316"/>
      <c r="L467" s="1439"/>
      <c r="M467" s="1440"/>
      <c r="N467" s="1439"/>
      <c r="O467" s="1439"/>
      <c r="P467" s="1132"/>
      <c r="Q467" s="1132"/>
      <c r="R467" s="1132"/>
      <c r="S467" s="1132"/>
      <c r="T467" s="1132"/>
    </row>
    <row r="468" ht="15.75" customHeight="1">
      <c r="F468" s="252"/>
      <c r="J468" s="316"/>
      <c r="K468" s="316"/>
      <c r="L468" s="1439"/>
      <c r="M468" s="1440"/>
      <c r="N468" s="1439"/>
      <c r="O468" s="1439"/>
      <c r="P468" s="1132"/>
      <c r="Q468" s="1132"/>
      <c r="R468" s="1132"/>
      <c r="S468" s="1132"/>
      <c r="T468" s="1132"/>
    </row>
    <row r="469" ht="15.75" customHeight="1">
      <c r="F469" s="252"/>
      <c r="J469" s="316"/>
      <c r="K469" s="316"/>
      <c r="L469" s="1439"/>
      <c r="M469" s="1440"/>
      <c r="N469" s="1439"/>
      <c r="O469" s="1439"/>
      <c r="P469" s="1132"/>
      <c r="Q469" s="1132"/>
      <c r="R469" s="1132"/>
      <c r="S469" s="1132"/>
      <c r="T469" s="1132"/>
    </row>
    <row r="470" ht="15.75" customHeight="1">
      <c r="F470" s="252"/>
      <c r="J470" s="316"/>
      <c r="K470" s="316"/>
      <c r="L470" s="1439"/>
      <c r="M470" s="1440"/>
      <c r="N470" s="1439"/>
      <c r="O470" s="1439"/>
      <c r="P470" s="1132"/>
      <c r="Q470" s="1132"/>
      <c r="R470" s="1132"/>
      <c r="S470" s="1132"/>
      <c r="T470" s="1132"/>
    </row>
    <row r="471" ht="15.75" customHeight="1">
      <c r="F471" s="252"/>
      <c r="J471" s="316"/>
      <c r="K471" s="316"/>
      <c r="L471" s="1439"/>
      <c r="M471" s="1440"/>
      <c r="N471" s="1439"/>
      <c r="O471" s="1439"/>
      <c r="P471" s="1132"/>
      <c r="Q471" s="1132"/>
      <c r="R471" s="1132"/>
      <c r="S471" s="1132"/>
      <c r="T471" s="1132"/>
    </row>
    <row r="472" ht="15.75" customHeight="1">
      <c r="F472" s="252"/>
      <c r="J472" s="316"/>
      <c r="K472" s="316"/>
      <c r="L472" s="1439"/>
      <c r="M472" s="1440"/>
      <c r="N472" s="1439"/>
      <c r="O472" s="1439"/>
      <c r="P472" s="1132"/>
      <c r="Q472" s="1132"/>
      <c r="R472" s="1132"/>
      <c r="S472" s="1132"/>
      <c r="T472" s="1132"/>
    </row>
    <row r="473" ht="15.75" customHeight="1">
      <c r="F473" s="252"/>
      <c r="J473" s="316"/>
      <c r="K473" s="316"/>
      <c r="L473" s="1439"/>
      <c r="M473" s="1440"/>
      <c r="N473" s="1439"/>
      <c r="O473" s="1439"/>
      <c r="P473" s="1132"/>
      <c r="Q473" s="1132"/>
      <c r="R473" s="1132"/>
      <c r="S473" s="1132"/>
      <c r="T473" s="1132"/>
    </row>
    <row r="474" ht="15.75" customHeight="1">
      <c r="F474" s="252"/>
      <c r="J474" s="316"/>
      <c r="K474" s="316"/>
      <c r="L474" s="1439"/>
      <c r="M474" s="1440"/>
      <c r="N474" s="1439"/>
      <c r="O474" s="1439"/>
      <c r="P474" s="1132"/>
      <c r="Q474" s="1132"/>
      <c r="R474" s="1132"/>
      <c r="S474" s="1132"/>
      <c r="T474" s="1132"/>
    </row>
    <row r="475" ht="15.75" customHeight="1">
      <c r="F475" s="252"/>
      <c r="J475" s="316"/>
      <c r="K475" s="316"/>
      <c r="L475" s="1439"/>
      <c r="M475" s="1440"/>
      <c r="N475" s="1439"/>
      <c r="O475" s="1439"/>
      <c r="P475" s="1132"/>
      <c r="Q475" s="1132"/>
      <c r="R475" s="1132"/>
      <c r="S475" s="1132"/>
      <c r="T475" s="1132"/>
    </row>
    <row r="476" ht="15.75" customHeight="1">
      <c r="F476" s="252"/>
      <c r="J476" s="316"/>
      <c r="K476" s="316"/>
      <c r="L476" s="1439"/>
      <c r="M476" s="1440"/>
      <c r="N476" s="1439"/>
      <c r="O476" s="1439"/>
      <c r="P476" s="1132"/>
      <c r="Q476" s="1132"/>
      <c r="R476" s="1132"/>
      <c r="S476" s="1132"/>
      <c r="T476" s="1132"/>
    </row>
    <row r="477" ht="15.75" customHeight="1">
      <c r="F477" s="252"/>
      <c r="J477" s="316"/>
      <c r="K477" s="316"/>
      <c r="L477" s="1439"/>
      <c r="M477" s="1440"/>
      <c r="N477" s="1439"/>
      <c r="O477" s="1439"/>
      <c r="P477" s="1132"/>
      <c r="Q477" s="1132"/>
      <c r="R477" s="1132"/>
      <c r="S477" s="1132"/>
      <c r="T477" s="1132"/>
    </row>
    <row r="478" ht="15.75" customHeight="1">
      <c r="F478" s="252"/>
      <c r="J478" s="316"/>
      <c r="K478" s="316"/>
      <c r="L478" s="1439"/>
      <c r="M478" s="1440"/>
      <c r="N478" s="1439"/>
      <c r="O478" s="1439"/>
      <c r="P478" s="1132"/>
      <c r="Q478" s="1132"/>
      <c r="R478" s="1132"/>
      <c r="S478" s="1132"/>
      <c r="T478" s="1132"/>
    </row>
    <row r="479" ht="15.75" customHeight="1">
      <c r="F479" s="252"/>
      <c r="J479" s="316"/>
      <c r="K479" s="316"/>
      <c r="L479" s="1439"/>
      <c r="M479" s="1440"/>
      <c r="N479" s="1439"/>
      <c r="O479" s="1439"/>
      <c r="P479" s="1132"/>
      <c r="Q479" s="1132"/>
      <c r="R479" s="1132"/>
      <c r="S479" s="1132"/>
      <c r="T479" s="1132"/>
    </row>
    <row r="480" ht="15.75" customHeight="1">
      <c r="F480" s="252"/>
      <c r="J480" s="316"/>
      <c r="K480" s="316"/>
      <c r="L480" s="1439"/>
      <c r="M480" s="1440"/>
      <c r="N480" s="1439"/>
      <c r="O480" s="1439"/>
      <c r="P480" s="1132"/>
      <c r="Q480" s="1132"/>
      <c r="R480" s="1132"/>
      <c r="S480" s="1132"/>
      <c r="T480" s="1132"/>
    </row>
    <row r="481" ht="15.75" customHeight="1">
      <c r="F481" s="252"/>
      <c r="J481" s="316"/>
      <c r="K481" s="316"/>
      <c r="L481" s="1439"/>
      <c r="M481" s="1440"/>
      <c r="N481" s="1439"/>
      <c r="O481" s="1439"/>
      <c r="P481" s="1132"/>
      <c r="Q481" s="1132"/>
      <c r="R481" s="1132"/>
      <c r="S481" s="1132"/>
      <c r="T481" s="1132"/>
    </row>
    <row r="482" ht="15.75" customHeight="1">
      <c r="F482" s="252"/>
      <c r="J482" s="316"/>
      <c r="K482" s="316"/>
      <c r="L482" s="1439"/>
      <c r="M482" s="1440"/>
      <c r="N482" s="1439"/>
      <c r="O482" s="1439"/>
      <c r="P482" s="1132"/>
      <c r="Q482" s="1132"/>
      <c r="R482" s="1132"/>
      <c r="S482" s="1132"/>
      <c r="T482" s="1132"/>
    </row>
    <row r="483" ht="15.75" customHeight="1">
      <c r="F483" s="252"/>
      <c r="J483" s="316"/>
      <c r="K483" s="316"/>
      <c r="L483" s="1439"/>
      <c r="M483" s="1440"/>
      <c r="N483" s="1439"/>
      <c r="O483" s="1439"/>
      <c r="P483" s="1132"/>
      <c r="Q483" s="1132"/>
      <c r="R483" s="1132"/>
      <c r="S483" s="1132"/>
      <c r="T483" s="1132"/>
    </row>
    <row r="484" ht="15.75" customHeight="1">
      <c r="F484" s="252"/>
      <c r="J484" s="316"/>
      <c r="K484" s="316"/>
      <c r="L484" s="1439"/>
      <c r="M484" s="1440"/>
      <c r="N484" s="1439"/>
      <c r="O484" s="1439"/>
      <c r="P484" s="1132"/>
      <c r="Q484" s="1132"/>
      <c r="R484" s="1132"/>
      <c r="S484" s="1132"/>
      <c r="T484" s="1132"/>
    </row>
    <row r="485" ht="15.75" customHeight="1">
      <c r="F485" s="252"/>
      <c r="J485" s="316"/>
      <c r="K485" s="316"/>
      <c r="L485" s="1439"/>
      <c r="M485" s="1440"/>
      <c r="N485" s="1439"/>
      <c r="O485" s="1439"/>
      <c r="P485" s="1132"/>
      <c r="Q485" s="1132"/>
      <c r="R485" s="1132"/>
      <c r="S485" s="1132"/>
      <c r="T485" s="1132"/>
    </row>
    <row r="486" ht="15.75" customHeight="1">
      <c r="F486" s="252"/>
      <c r="J486" s="316"/>
      <c r="K486" s="316"/>
      <c r="L486" s="1439"/>
      <c r="M486" s="1440"/>
      <c r="N486" s="1439"/>
      <c r="O486" s="1439"/>
      <c r="P486" s="1132"/>
      <c r="Q486" s="1132"/>
      <c r="R486" s="1132"/>
      <c r="S486" s="1132"/>
      <c r="T486" s="1132"/>
    </row>
    <row r="487" ht="15.75" customHeight="1">
      <c r="F487" s="252"/>
      <c r="J487" s="316"/>
      <c r="K487" s="316"/>
      <c r="L487" s="1439"/>
      <c r="M487" s="1440"/>
      <c r="N487" s="1439"/>
      <c r="O487" s="1439"/>
      <c r="P487" s="1132"/>
      <c r="Q487" s="1132"/>
      <c r="R487" s="1132"/>
      <c r="S487" s="1132"/>
      <c r="T487" s="1132"/>
    </row>
    <row r="488" ht="15.75" customHeight="1">
      <c r="F488" s="252"/>
      <c r="J488" s="316"/>
      <c r="K488" s="316"/>
      <c r="L488" s="1439"/>
      <c r="M488" s="1440"/>
      <c r="N488" s="1439"/>
      <c r="O488" s="1439"/>
      <c r="P488" s="1132"/>
      <c r="Q488" s="1132"/>
      <c r="R488" s="1132"/>
      <c r="S488" s="1132"/>
      <c r="T488" s="1132"/>
    </row>
    <row r="489" ht="15.75" customHeight="1">
      <c r="F489" s="252"/>
      <c r="J489" s="316"/>
      <c r="K489" s="316"/>
      <c r="L489" s="1439"/>
      <c r="M489" s="1440"/>
      <c r="N489" s="1439"/>
      <c r="O489" s="1439"/>
      <c r="P489" s="1132"/>
      <c r="Q489" s="1132"/>
      <c r="R489" s="1132"/>
      <c r="S489" s="1132"/>
      <c r="T489" s="1132"/>
    </row>
    <row r="490" ht="15.75" customHeight="1">
      <c r="F490" s="252"/>
      <c r="J490" s="316"/>
      <c r="K490" s="316"/>
      <c r="L490" s="1439"/>
      <c r="M490" s="1440"/>
      <c r="N490" s="1439"/>
      <c r="O490" s="1439"/>
      <c r="P490" s="1132"/>
      <c r="Q490" s="1132"/>
      <c r="R490" s="1132"/>
      <c r="S490" s="1132"/>
      <c r="T490" s="1132"/>
    </row>
    <row r="491" ht="15.75" customHeight="1">
      <c r="F491" s="252"/>
      <c r="J491" s="316"/>
      <c r="K491" s="316"/>
      <c r="L491" s="1439"/>
      <c r="M491" s="1440"/>
      <c r="N491" s="1439"/>
      <c r="O491" s="1439"/>
      <c r="P491" s="1132"/>
      <c r="Q491" s="1132"/>
      <c r="R491" s="1132"/>
      <c r="S491" s="1132"/>
      <c r="T491" s="1132"/>
    </row>
    <row r="492" ht="15.75" customHeight="1">
      <c r="F492" s="252"/>
      <c r="J492" s="316"/>
      <c r="K492" s="316"/>
      <c r="L492" s="1439"/>
      <c r="M492" s="1440"/>
      <c r="N492" s="1439"/>
      <c r="O492" s="1439"/>
      <c r="P492" s="1132"/>
      <c r="Q492" s="1132"/>
      <c r="R492" s="1132"/>
      <c r="S492" s="1132"/>
      <c r="T492" s="1132"/>
    </row>
    <row r="493" ht="15.75" customHeight="1">
      <c r="F493" s="252"/>
      <c r="J493" s="316"/>
      <c r="K493" s="316"/>
      <c r="L493" s="1439"/>
      <c r="M493" s="1440"/>
      <c r="N493" s="1439"/>
      <c r="O493" s="1439"/>
      <c r="P493" s="1132"/>
      <c r="Q493" s="1132"/>
      <c r="R493" s="1132"/>
      <c r="S493" s="1132"/>
      <c r="T493" s="1132"/>
    </row>
    <row r="494" ht="15.75" customHeight="1">
      <c r="F494" s="252"/>
      <c r="J494" s="316"/>
      <c r="K494" s="316"/>
      <c r="L494" s="1439"/>
      <c r="M494" s="1440"/>
      <c r="N494" s="1439"/>
      <c r="O494" s="1439"/>
      <c r="P494" s="1132"/>
      <c r="Q494" s="1132"/>
      <c r="R494" s="1132"/>
      <c r="S494" s="1132"/>
      <c r="T494" s="1132"/>
    </row>
    <row r="495" ht="15.75" customHeight="1">
      <c r="F495" s="252"/>
      <c r="J495" s="316"/>
      <c r="K495" s="316"/>
      <c r="L495" s="1439"/>
      <c r="M495" s="1440"/>
      <c r="N495" s="1439"/>
      <c r="O495" s="1439"/>
      <c r="P495" s="1132"/>
      <c r="Q495" s="1132"/>
      <c r="R495" s="1132"/>
      <c r="S495" s="1132"/>
      <c r="T495" s="1132"/>
    </row>
    <row r="496" ht="15.75" customHeight="1">
      <c r="F496" s="252"/>
      <c r="J496" s="316"/>
      <c r="K496" s="316"/>
      <c r="L496" s="1439"/>
      <c r="M496" s="1440"/>
      <c r="N496" s="1439"/>
      <c r="O496" s="1439"/>
      <c r="P496" s="1132"/>
      <c r="Q496" s="1132"/>
      <c r="R496" s="1132"/>
      <c r="S496" s="1132"/>
      <c r="T496" s="1132"/>
    </row>
    <row r="497" ht="15.75" customHeight="1">
      <c r="F497" s="252"/>
      <c r="J497" s="316"/>
      <c r="K497" s="316"/>
      <c r="L497" s="1439"/>
      <c r="M497" s="1440"/>
      <c r="N497" s="1439"/>
      <c r="O497" s="1439"/>
      <c r="P497" s="1132"/>
      <c r="Q497" s="1132"/>
      <c r="R497" s="1132"/>
      <c r="S497" s="1132"/>
      <c r="T497" s="1132"/>
    </row>
    <row r="498" ht="15.75" customHeight="1">
      <c r="F498" s="252"/>
      <c r="J498" s="316"/>
      <c r="K498" s="316"/>
      <c r="L498" s="1439"/>
      <c r="M498" s="1440"/>
      <c r="N498" s="1439"/>
      <c r="O498" s="1439"/>
      <c r="P498" s="1132"/>
      <c r="Q498" s="1132"/>
      <c r="R498" s="1132"/>
      <c r="S498" s="1132"/>
      <c r="T498" s="1132"/>
    </row>
    <row r="499" ht="15.75" customHeight="1">
      <c r="F499" s="252"/>
      <c r="J499" s="316"/>
      <c r="K499" s="316"/>
      <c r="L499" s="1439"/>
      <c r="M499" s="1440"/>
      <c r="N499" s="1439"/>
      <c r="O499" s="1439"/>
      <c r="P499" s="1132"/>
      <c r="Q499" s="1132"/>
      <c r="R499" s="1132"/>
      <c r="S499" s="1132"/>
      <c r="T499" s="1132"/>
    </row>
    <row r="500" ht="15.75" customHeight="1">
      <c r="F500" s="252"/>
      <c r="J500" s="316"/>
      <c r="K500" s="316"/>
      <c r="L500" s="1439"/>
      <c r="M500" s="1440"/>
      <c r="N500" s="1439"/>
      <c r="O500" s="1439"/>
      <c r="P500" s="1132"/>
      <c r="Q500" s="1132"/>
      <c r="R500" s="1132"/>
      <c r="S500" s="1132"/>
      <c r="T500" s="1132"/>
    </row>
    <row r="501" ht="15.75" customHeight="1">
      <c r="F501" s="252"/>
      <c r="J501" s="316"/>
      <c r="K501" s="316"/>
      <c r="L501" s="1439"/>
      <c r="M501" s="1440"/>
      <c r="N501" s="1439"/>
      <c r="O501" s="1439"/>
      <c r="P501" s="1132"/>
      <c r="Q501" s="1132"/>
      <c r="R501" s="1132"/>
      <c r="S501" s="1132"/>
      <c r="T501" s="1132"/>
    </row>
    <row r="502" ht="15.75" customHeight="1">
      <c r="F502" s="252"/>
      <c r="J502" s="316"/>
      <c r="K502" s="316"/>
      <c r="L502" s="1439"/>
      <c r="M502" s="1440"/>
      <c r="N502" s="1439"/>
      <c r="O502" s="1439"/>
      <c r="P502" s="1132"/>
      <c r="Q502" s="1132"/>
      <c r="R502" s="1132"/>
      <c r="S502" s="1132"/>
      <c r="T502" s="1132"/>
    </row>
    <row r="503" ht="15.75" customHeight="1">
      <c r="F503" s="252"/>
      <c r="J503" s="316"/>
      <c r="K503" s="316"/>
      <c r="L503" s="1439"/>
      <c r="M503" s="1440"/>
      <c r="N503" s="1439"/>
      <c r="O503" s="1439"/>
      <c r="P503" s="1132"/>
      <c r="Q503" s="1132"/>
      <c r="R503" s="1132"/>
      <c r="S503" s="1132"/>
      <c r="T503" s="1132"/>
    </row>
    <row r="504" ht="15.75" customHeight="1">
      <c r="F504" s="252"/>
      <c r="J504" s="316"/>
      <c r="K504" s="316"/>
      <c r="L504" s="1439"/>
      <c r="M504" s="1440"/>
      <c r="N504" s="1439"/>
      <c r="O504" s="1439"/>
      <c r="P504" s="1132"/>
      <c r="Q504" s="1132"/>
      <c r="R504" s="1132"/>
      <c r="S504" s="1132"/>
      <c r="T504" s="1132"/>
    </row>
    <row r="505" ht="15.75" customHeight="1">
      <c r="F505" s="252"/>
      <c r="J505" s="316"/>
      <c r="K505" s="316"/>
      <c r="L505" s="1439"/>
      <c r="M505" s="1440"/>
      <c r="N505" s="1439"/>
      <c r="O505" s="1439"/>
      <c r="P505" s="1132"/>
      <c r="Q505" s="1132"/>
      <c r="R505" s="1132"/>
      <c r="S505" s="1132"/>
      <c r="T505" s="1132"/>
    </row>
    <row r="506" ht="15.75" customHeight="1">
      <c r="F506" s="252"/>
      <c r="J506" s="316"/>
      <c r="K506" s="316"/>
      <c r="L506" s="1439"/>
      <c r="M506" s="1440"/>
      <c r="N506" s="1439"/>
      <c r="O506" s="1439"/>
      <c r="P506" s="1132"/>
      <c r="Q506" s="1132"/>
      <c r="R506" s="1132"/>
      <c r="S506" s="1132"/>
      <c r="T506" s="1132"/>
    </row>
    <row r="507" ht="15.75" customHeight="1">
      <c r="F507" s="252"/>
      <c r="J507" s="316"/>
      <c r="K507" s="316"/>
      <c r="L507" s="1439"/>
      <c r="M507" s="1440"/>
      <c r="N507" s="1439"/>
      <c r="O507" s="1439"/>
      <c r="P507" s="1132"/>
      <c r="Q507" s="1132"/>
      <c r="R507" s="1132"/>
      <c r="S507" s="1132"/>
      <c r="T507" s="1132"/>
    </row>
    <row r="508" ht="15.75" customHeight="1">
      <c r="F508" s="252"/>
      <c r="J508" s="316"/>
      <c r="K508" s="316"/>
      <c r="L508" s="1439"/>
      <c r="M508" s="1440"/>
      <c r="N508" s="1439"/>
      <c r="O508" s="1439"/>
      <c r="P508" s="1132"/>
      <c r="Q508" s="1132"/>
      <c r="R508" s="1132"/>
      <c r="S508" s="1132"/>
      <c r="T508" s="1132"/>
    </row>
    <row r="509" ht="15.75" customHeight="1">
      <c r="F509" s="252"/>
      <c r="J509" s="316"/>
      <c r="K509" s="316"/>
      <c r="L509" s="1439"/>
      <c r="M509" s="1440"/>
      <c r="N509" s="1439"/>
      <c r="O509" s="1439"/>
      <c r="P509" s="1132"/>
      <c r="Q509" s="1132"/>
      <c r="R509" s="1132"/>
      <c r="S509" s="1132"/>
      <c r="T509" s="1132"/>
    </row>
    <row r="510" ht="15.75" customHeight="1">
      <c r="F510" s="252"/>
      <c r="J510" s="316"/>
      <c r="K510" s="316"/>
      <c r="L510" s="1439"/>
      <c r="M510" s="1440"/>
      <c r="N510" s="1439"/>
      <c r="O510" s="1439"/>
      <c r="P510" s="1132"/>
      <c r="Q510" s="1132"/>
      <c r="R510" s="1132"/>
      <c r="S510" s="1132"/>
      <c r="T510" s="1132"/>
    </row>
    <row r="511" ht="15.75" customHeight="1">
      <c r="F511" s="252"/>
      <c r="J511" s="316"/>
      <c r="K511" s="316"/>
      <c r="L511" s="1439"/>
      <c r="M511" s="1440"/>
      <c r="N511" s="1439"/>
      <c r="O511" s="1439"/>
      <c r="P511" s="1132"/>
      <c r="Q511" s="1132"/>
      <c r="R511" s="1132"/>
      <c r="S511" s="1132"/>
      <c r="T511" s="1132"/>
    </row>
    <row r="512" ht="15.75" customHeight="1">
      <c r="F512" s="252"/>
      <c r="J512" s="316"/>
      <c r="K512" s="316"/>
      <c r="L512" s="1439"/>
      <c r="M512" s="1440"/>
      <c r="N512" s="1439"/>
      <c r="O512" s="1439"/>
      <c r="P512" s="1132"/>
      <c r="Q512" s="1132"/>
      <c r="R512" s="1132"/>
      <c r="S512" s="1132"/>
      <c r="T512" s="1132"/>
    </row>
    <row r="513" ht="15.75" customHeight="1">
      <c r="F513" s="252"/>
      <c r="J513" s="316"/>
      <c r="K513" s="316"/>
      <c r="L513" s="1439"/>
      <c r="M513" s="1440"/>
      <c r="N513" s="1439"/>
      <c r="O513" s="1439"/>
      <c r="P513" s="1132"/>
      <c r="Q513" s="1132"/>
      <c r="R513" s="1132"/>
      <c r="S513" s="1132"/>
      <c r="T513" s="1132"/>
    </row>
    <row r="514" ht="15.75" customHeight="1">
      <c r="F514" s="252"/>
      <c r="J514" s="316"/>
      <c r="K514" s="316"/>
      <c r="L514" s="1439"/>
      <c r="M514" s="1440"/>
      <c r="N514" s="1439"/>
      <c r="O514" s="1439"/>
      <c r="P514" s="1132"/>
      <c r="Q514" s="1132"/>
      <c r="R514" s="1132"/>
      <c r="S514" s="1132"/>
      <c r="T514" s="1132"/>
    </row>
    <row r="515" ht="15.75" customHeight="1">
      <c r="F515" s="252"/>
      <c r="J515" s="316"/>
      <c r="K515" s="316"/>
      <c r="L515" s="1439"/>
      <c r="M515" s="1440"/>
      <c r="N515" s="1439"/>
      <c r="O515" s="1439"/>
      <c r="P515" s="1132"/>
      <c r="Q515" s="1132"/>
      <c r="R515" s="1132"/>
      <c r="S515" s="1132"/>
      <c r="T515" s="1132"/>
    </row>
    <row r="516" ht="15.75" customHeight="1">
      <c r="F516" s="252"/>
      <c r="J516" s="316"/>
      <c r="K516" s="316"/>
      <c r="L516" s="1439"/>
      <c r="M516" s="1440"/>
      <c r="N516" s="1439"/>
      <c r="O516" s="1439"/>
      <c r="P516" s="1132"/>
      <c r="Q516" s="1132"/>
      <c r="R516" s="1132"/>
      <c r="S516" s="1132"/>
      <c r="T516" s="1132"/>
    </row>
    <row r="517" ht="15.75" customHeight="1">
      <c r="F517" s="252"/>
      <c r="J517" s="316"/>
      <c r="K517" s="316"/>
      <c r="L517" s="1439"/>
      <c r="M517" s="1440"/>
      <c r="N517" s="1439"/>
      <c r="O517" s="1439"/>
      <c r="P517" s="1132"/>
      <c r="Q517" s="1132"/>
      <c r="R517" s="1132"/>
      <c r="S517" s="1132"/>
      <c r="T517" s="1132"/>
    </row>
    <row r="518" ht="15.75" customHeight="1">
      <c r="F518" s="252"/>
      <c r="J518" s="316"/>
      <c r="K518" s="316"/>
      <c r="L518" s="1439"/>
      <c r="M518" s="1440"/>
      <c r="N518" s="1439"/>
      <c r="O518" s="1439"/>
      <c r="P518" s="1132"/>
      <c r="Q518" s="1132"/>
      <c r="R518" s="1132"/>
      <c r="S518" s="1132"/>
      <c r="T518" s="1132"/>
    </row>
    <row r="519" ht="15.75" customHeight="1">
      <c r="F519" s="252"/>
      <c r="J519" s="316"/>
      <c r="K519" s="316"/>
      <c r="L519" s="1439"/>
      <c r="M519" s="1440"/>
      <c r="N519" s="1439"/>
      <c r="O519" s="1439"/>
      <c r="P519" s="1132"/>
      <c r="Q519" s="1132"/>
      <c r="R519" s="1132"/>
      <c r="S519" s="1132"/>
      <c r="T519" s="1132"/>
    </row>
    <row r="520" ht="15.75" customHeight="1">
      <c r="F520" s="252"/>
      <c r="J520" s="316"/>
      <c r="K520" s="316"/>
      <c r="L520" s="1439"/>
      <c r="M520" s="1440"/>
      <c r="N520" s="1439"/>
      <c r="O520" s="1439"/>
      <c r="P520" s="1132"/>
      <c r="Q520" s="1132"/>
      <c r="R520" s="1132"/>
      <c r="S520" s="1132"/>
      <c r="T520" s="1132"/>
    </row>
    <row r="521" ht="15.75" customHeight="1">
      <c r="F521" s="252"/>
      <c r="J521" s="316"/>
      <c r="K521" s="316"/>
      <c r="L521" s="1439"/>
      <c r="M521" s="1440"/>
      <c r="N521" s="1439"/>
      <c r="O521" s="1439"/>
      <c r="P521" s="1132"/>
      <c r="Q521" s="1132"/>
      <c r="R521" s="1132"/>
      <c r="S521" s="1132"/>
      <c r="T521" s="1132"/>
    </row>
    <row r="522" ht="15.75" customHeight="1">
      <c r="F522" s="252"/>
      <c r="J522" s="316"/>
      <c r="K522" s="316"/>
      <c r="L522" s="1439"/>
      <c r="M522" s="1440"/>
      <c r="N522" s="1439"/>
      <c r="O522" s="1439"/>
      <c r="P522" s="1132"/>
      <c r="Q522" s="1132"/>
      <c r="R522" s="1132"/>
      <c r="S522" s="1132"/>
      <c r="T522" s="1132"/>
    </row>
    <row r="523" ht="15.75" customHeight="1">
      <c r="F523" s="252"/>
      <c r="J523" s="316"/>
      <c r="K523" s="316"/>
      <c r="L523" s="1439"/>
      <c r="M523" s="1440"/>
      <c r="N523" s="1439"/>
      <c r="O523" s="1439"/>
      <c r="P523" s="1132"/>
      <c r="Q523" s="1132"/>
      <c r="R523" s="1132"/>
      <c r="S523" s="1132"/>
      <c r="T523" s="1132"/>
    </row>
    <row r="524" ht="15.75" customHeight="1">
      <c r="F524" s="252"/>
      <c r="J524" s="316"/>
      <c r="K524" s="316"/>
      <c r="L524" s="1439"/>
      <c r="M524" s="1440"/>
      <c r="N524" s="1439"/>
      <c r="O524" s="1439"/>
      <c r="P524" s="1132"/>
      <c r="Q524" s="1132"/>
      <c r="R524" s="1132"/>
      <c r="S524" s="1132"/>
      <c r="T524" s="1132"/>
    </row>
    <row r="525" ht="15.75" customHeight="1">
      <c r="F525" s="252"/>
      <c r="J525" s="316"/>
      <c r="K525" s="316"/>
      <c r="L525" s="1439"/>
      <c r="M525" s="1440"/>
      <c r="N525" s="1439"/>
      <c r="O525" s="1439"/>
      <c r="P525" s="1132"/>
      <c r="Q525" s="1132"/>
      <c r="R525" s="1132"/>
      <c r="S525" s="1132"/>
      <c r="T525" s="1132"/>
    </row>
    <row r="526" ht="15.75" customHeight="1">
      <c r="F526" s="252"/>
      <c r="J526" s="316"/>
      <c r="K526" s="316"/>
      <c r="L526" s="1439"/>
      <c r="M526" s="1440"/>
      <c r="N526" s="1439"/>
      <c r="O526" s="1439"/>
      <c r="P526" s="1132"/>
      <c r="Q526" s="1132"/>
      <c r="R526" s="1132"/>
      <c r="S526" s="1132"/>
      <c r="T526" s="1132"/>
    </row>
    <row r="527" ht="15.75" customHeight="1">
      <c r="F527" s="252"/>
      <c r="J527" s="316"/>
      <c r="K527" s="316"/>
      <c r="L527" s="1439"/>
      <c r="M527" s="1440"/>
      <c r="N527" s="1439"/>
      <c r="O527" s="1439"/>
      <c r="P527" s="1132"/>
      <c r="Q527" s="1132"/>
      <c r="R527" s="1132"/>
      <c r="S527" s="1132"/>
      <c r="T527" s="1132"/>
    </row>
    <row r="528" ht="15.75" customHeight="1">
      <c r="F528" s="252"/>
      <c r="J528" s="316"/>
      <c r="K528" s="316"/>
      <c r="L528" s="1439"/>
      <c r="M528" s="1440"/>
      <c r="N528" s="1439"/>
      <c r="O528" s="1439"/>
      <c r="P528" s="1132"/>
      <c r="Q528" s="1132"/>
      <c r="R528" s="1132"/>
      <c r="S528" s="1132"/>
      <c r="T528" s="1132"/>
    </row>
    <row r="529" ht="15.75" customHeight="1">
      <c r="F529" s="252"/>
      <c r="J529" s="316"/>
      <c r="K529" s="316"/>
      <c r="L529" s="1439"/>
      <c r="M529" s="1440"/>
      <c r="N529" s="1439"/>
      <c r="O529" s="1439"/>
      <c r="P529" s="1132"/>
      <c r="Q529" s="1132"/>
      <c r="R529" s="1132"/>
      <c r="S529" s="1132"/>
      <c r="T529" s="1132"/>
    </row>
    <row r="530" ht="15.75" customHeight="1">
      <c r="F530" s="252"/>
      <c r="J530" s="316"/>
      <c r="K530" s="316"/>
      <c r="L530" s="1439"/>
      <c r="M530" s="1440"/>
      <c r="N530" s="1439"/>
      <c r="O530" s="1439"/>
      <c r="P530" s="1132"/>
      <c r="Q530" s="1132"/>
      <c r="R530" s="1132"/>
      <c r="S530" s="1132"/>
      <c r="T530" s="1132"/>
    </row>
    <row r="531" ht="15.75" customHeight="1">
      <c r="F531" s="252"/>
      <c r="J531" s="316"/>
      <c r="K531" s="316"/>
      <c r="L531" s="1439"/>
      <c r="M531" s="1440"/>
      <c r="N531" s="1439"/>
      <c r="O531" s="1439"/>
      <c r="P531" s="1132"/>
      <c r="Q531" s="1132"/>
      <c r="R531" s="1132"/>
      <c r="S531" s="1132"/>
      <c r="T531" s="1132"/>
    </row>
    <row r="532" ht="15.75" customHeight="1">
      <c r="F532" s="252"/>
      <c r="J532" s="316"/>
      <c r="K532" s="316"/>
      <c r="L532" s="1439"/>
      <c r="M532" s="1440"/>
      <c r="N532" s="1439"/>
      <c r="O532" s="1439"/>
      <c r="P532" s="1132"/>
      <c r="Q532" s="1132"/>
      <c r="R532" s="1132"/>
      <c r="S532" s="1132"/>
      <c r="T532" s="1132"/>
    </row>
    <row r="533" ht="15.75" customHeight="1">
      <c r="F533" s="252"/>
      <c r="J533" s="316"/>
      <c r="K533" s="316"/>
      <c r="L533" s="1439"/>
      <c r="M533" s="1440"/>
      <c r="N533" s="1439"/>
      <c r="O533" s="1439"/>
      <c r="P533" s="1132"/>
      <c r="Q533" s="1132"/>
      <c r="R533" s="1132"/>
      <c r="S533" s="1132"/>
      <c r="T533" s="1132"/>
    </row>
    <row r="534" ht="15.75" customHeight="1">
      <c r="F534" s="252"/>
      <c r="J534" s="316"/>
      <c r="K534" s="316"/>
      <c r="L534" s="1439"/>
      <c r="M534" s="1440"/>
      <c r="N534" s="1439"/>
      <c r="O534" s="1439"/>
      <c r="P534" s="1132"/>
      <c r="Q534" s="1132"/>
      <c r="R534" s="1132"/>
      <c r="S534" s="1132"/>
      <c r="T534" s="1132"/>
    </row>
    <row r="535" ht="15.75" customHeight="1">
      <c r="F535" s="252"/>
      <c r="J535" s="316"/>
      <c r="K535" s="316"/>
      <c r="L535" s="1439"/>
      <c r="M535" s="1440"/>
      <c r="N535" s="1439"/>
      <c r="O535" s="1439"/>
      <c r="P535" s="1132"/>
      <c r="Q535" s="1132"/>
      <c r="R535" s="1132"/>
      <c r="S535" s="1132"/>
      <c r="T535" s="1132"/>
    </row>
    <row r="536" ht="15.75" customHeight="1">
      <c r="F536" s="252"/>
      <c r="J536" s="316"/>
      <c r="K536" s="316"/>
      <c r="L536" s="1439"/>
      <c r="M536" s="1440"/>
      <c r="N536" s="1439"/>
      <c r="O536" s="1439"/>
      <c r="P536" s="1132"/>
      <c r="Q536" s="1132"/>
      <c r="R536" s="1132"/>
      <c r="S536" s="1132"/>
      <c r="T536" s="1132"/>
    </row>
    <row r="537" ht="15.75" customHeight="1">
      <c r="F537" s="252"/>
      <c r="J537" s="316"/>
      <c r="K537" s="316"/>
      <c r="L537" s="1439"/>
      <c r="M537" s="1440"/>
      <c r="N537" s="1439"/>
      <c r="O537" s="1439"/>
      <c r="P537" s="1132"/>
      <c r="Q537" s="1132"/>
      <c r="R537" s="1132"/>
      <c r="S537" s="1132"/>
      <c r="T537" s="1132"/>
    </row>
    <row r="538" ht="15.75" customHeight="1">
      <c r="F538" s="252"/>
      <c r="J538" s="316"/>
      <c r="K538" s="316"/>
      <c r="L538" s="1439"/>
      <c r="M538" s="1440"/>
      <c r="N538" s="1439"/>
      <c r="O538" s="1439"/>
      <c r="P538" s="1132"/>
      <c r="Q538" s="1132"/>
      <c r="R538" s="1132"/>
      <c r="S538" s="1132"/>
      <c r="T538" s="1132"/>
    </row>
    <row r="539" ht="15.75" customHeight="1">
      <c r="F539" s="252"/>
      <c r="J539" s="316"/>
      <c r="K539" s="316"/>
      <c r="L539" s="1439"/>
      <c r="M539" s="1440"/>
      <c r="N539" s="1439"/>
      <c r="O539" s="1439"/>
      <c r="P539" s="1132"/>
      <c r="Q539" s="1132"/>
      <c r="R539" s="1132"/>
      <c r="S539" s="1132"/>
      <c r="T539" s="1132"/>
    </row>
    <row r="540" ht="15.75" customHeight="1">
      <c r="F540" s="252"/>
      <c r="J540" s="316"/>
      <c r="K540" s="316"/>
      <c r="L540" s="1439"/>
      <c r="M540" s="1440"/>
      <c r="N540" s="1439"/>
      <c r="O540" s="1439"/>
      <c r="P540" s="1132"/>
      <c r="Q540" s="1132"/>
      <c r="R540" s="1132"/>
      <c r="S540" s="1132"/>
      <c r="T540" s="1132"/>
    </row>
    <row r="541" ht="15.75" customHeight="1">
      <c r="F541" s="252"/>
      <c r="J541" s="316"/>
      <c r="K541" s="316"/>
      <c r="L541" s="1439"/>
      <c r="M541" s="1440"/>
      <c r="N541" s="1439"/>
      <c r="O541" s="1439"/>
      <c r="P541" s="1132"/>
      <c r="Q541" s="1132"/>
      <c r="R541" s="1132"/>
      <c r="S541" s="1132"/>
      <c r="T541" s="1132"/>
    </row>
    <row r="542" ht="15.75" customHeight="1">
      <c r="F542" s="252"/>
      <c r="J542" s="316"/>
      <c r="K542" s="316"/>
      <c r="L542" s="1439"/>
      <c r="M542" s="1440"/>
      <c r="N542" s="1439"/>
      <c r="O542" s="1439"/>
      <c r="P542" s="1132"/>
      <c r="Q542" s="1132"/>
      <c r="R542" s="1132"/>
      <c r="S542" s="1132"/>
      <c r="T542" s="1132"/>
    </row>
    <row r="543" ht="15.75" customHeight="1">
      <c r="F543" s="252"/>
      <c r="J543" s="316"/>
      <c r="K543" s="316"/>
      <c r="L543" s="1439"/>
      <c r="M543" s="1440"/>
      <c r="N543" s="1439"/>
      <c r="O543" s="1439"/>
      <c r="P543" s="1132"/>
      <c r="Q543" s="1132"/>
      <c r="R543" s="1132"/>
      <c r="S543" s="1132"/>
      <c r="T543" s="1132"/>
    </row>
    <row r="544" ht="15.75" customHeight="1">
      <c r="F544" s="252"/>
      <c r="J544" s="316"/>
      <c r="K544" s="316"/>
      <c r="L544" s="1439"/>
      <c r="M544" s="1440"/>
      <c r="N544" s="1439"/>
      <c r="O544" s="1439"/>
      <c r="P544" s="1132"/>
      <c r="Q544" s="1132"/>
      <c r="R544" s="1132"/>
      <c r="S544" s="1132"/>
      <c r="T544" s="1132"/>
    </row>
    <row r="545" ht="15.75" customHeight="1">
      <c r="F545" s="252"/>
      <c r="J545" s="316"/>
      <c r="K545" s="316"/>
      <c r="L545" s="1439"/>
      <c r="M545" s="1440"/>
      <c r="N545" s="1439"/>
      <c r="O545" s="1439"/>
      <c r="P545" s="1132"/>
      <c r="Q545" s="1132"/>
      <c r="R545" s="1132"/>
      <c r="S545" s="1132"/>
      <c r="T545" s="1132"/>
    </row>
    <row r="546" ht="15.75" customHeight="1">
      <c r="F546" s="252"/>
      <c r="J546" s="316"/>
      <c r="K546" s="316"/>
      <c r="L546" s="1439"/>
      <c r="M546" s="1440"/>
      <c r="N546" s="1439"/>
      <c r="O546" s="1439"/>
      <c r="P546" s="1132"/>
      <c r="Q546" s="1132"/>
      <c r="R546" s="1132"/>
      <c r="S546" s="1132"/>
      <c r="T546" s="1132"/>
    </row>
    <row r="547" ht="15.75" customHeight="1">
      <c r="F547" s="252"/>
      <c r="J547" s="316"/>
      <c r="K547" s="316"/>
      <c r="L547" s="1439"/>
      <c r="M547" s="1440"/>
      <c r="N547" s="1439"/>
      <c r="O547" s="1439"/>
      <c r="P547" s="1132"/>
      <c r="Q547" s="1132"/>
      <c r="R547" s="1132"/>
      <c r="S547" s="1132"/>
      <c r="T547" s="1132"/>
    </row>
    <row r="548" ht="15.75" customHeight="1">
      <c r="F548" s="252"/>
      <c r="J548" s="316"/>
      <c r="K548" s="316"/>
      <c r="L548" s="1439"/>
      <c r="M548" s="1440"/>
      <c r="N548" s="1439"/>
      <c r="O548" s="1439"/>
      <c r="P548" s="1132"/>
      <c r="Q548" s="1132"/>
      <c r="R548" s="1132"/>
      <c r="S548" s="1132"/>
      <c r="T548" s="1132"/>
    </row>
    <row r="549" ht="15.75" customHeight="1">
      <c r="F549" s="252"/>
      <c r="J549" s="316"/>
      <c r="K549" s="316"/>
      <c r="L549" s="1439"/>
      <c r="M549" s="1440"/>
      <c r="N549" s="1439"/>
      <c r="O549" s="1439"/>
      <c r="P549" s="1132"/>
      <c r="Q549" s="1132"/>
      <c r="R549" s="1132"/>
      <c r="S549" s="1132"/>
      <c r="T549" s="1132"/>
    </row>
    <row r="550" ht="15.75" customHeight="1">
      <c r="F550" s="252"/>
      <c r="J550" s="316"/>
      <c r="K550" s="316"/>
      <c r="L550" s="1439"/>
      <c r="M550" s="1440"/>
      <c r="N550" s="1439"/>
      <c r="O550" s="1439"/>
      <c r="P550" s="1132"/>
      <c r="Q550" s="1132"/>
      <c r="R550" s="1132"/>
      <c r="S550" s="1132"/>
      <c r="T550" s="1132"/>
    </row>
    <row r="551" ht="15.75" customHeight="1">
      <c r="F551" s="252"/>
      <c r="J551" s="316"/>
      <c r="K551" s="316"/>
      <c r="L551" s="1439"/>
      <c r="M551" s="1440"/>
      <c r="N551" s="1439"/>
      <c r="O551" s="1439"/>
      <c r="P551" s="1132"/>
      <c r="Q551" s="1132"/>
      <c r="R551" s="1132"/>
      <c r="S551" s="1132"/>
      <c r="T551" s="1132"/>
    </row>
    <row r="552" ht="15.75" customHeight="1">
      <c r="F552" s="252"/>
      <c r="J552" s="316"/>
      <c r="K552" s="316"/>
      <c r="L552" s="1439"/>
      <c r="M552" s="1440"/>
      <c r="N552" s="1439"/>
      <c r="O552" s="1439"/>
      <c r="P552" s="1132"/>
      <c r="Q552" s="1132"/>
      <c r="R552" s="1132"/>
      <c r="S552" s="1132"/>
      <c r="T552" s="1132"/>
    </row>
    <row r="553" ht="15.75" customHeight="1">
      <c r="F553" s="252"/>
      <c r="J553" s="316"/>
      <c r="K553" s="316"/>
      <c r="L553" s="1439"/>
      <c r="M553" s="1440"/>
      <c r="N553" s="1439"/>
      <c r="O553" s="1439"/>
      <c r="P553" s="1132"/>
      <c r="Q553" s="1132"/>
      <c r="R553" s="1132"/>
      <c r="S553" s="1132"/>
      <c r="T553" s="1132"/>
    </row>
    <row r="554" ht="15.75" customHeight="1">
      <c r="F554" s="252"/>
      <c r="J554" s="316"/>
      <c r="K554" s="316"/>
      <c r="L554" s="1439"/>
      <c r="M554" s="1440"/>
      <c r="N554" s="1439"/>
      <c r="O554" s="1439"/>
      <c r="P554" s="1132"/>
      <c r="Q554" s="1132"/>
      <c r="R554" s="1132"/>
      <c r="S554" s="1132"/>
      <c r="T554" s="1132"/>
    </row>
    <row r="555" ht="15.75" customHeight="1">
      <c r="F555" s="252"/>
      <c r="J555" s="316"/>
      <c r="K555" s="316"/>
      <c r="L555" s="1439"/>
      <c r="M555" s="1440"/>
      <c r="N555" s="1439"/>
      <c r="O555" s="1439"/>
      <c r="P555" s="1132"/>
      <c r="Q555" s="1132"/>
      <c r="R555" s="1132"/>
      <c r="S555" s="1132"/>
      <c r="T555" s="1132"/>
    </row>
    <row r="556" ht="15.75" customHeight="1">
      <c r="F556" s="252"/>
      <c r="J556" s="316"/>
      <c r="K556" s="316"/>
      <c r="L556" s="1439"/>
      <c r="M556" s="1440"/>
      <c r="N556" s="1439"/>
      <c r="O556" s="1439"/>
      <c r="P556" s="1132"/>
      <c r="Q556" s="1132"/>
      <c r="R556" s="1132"/>
      <c r="S556" s="1132"/>
      <c r="T556" s="1132"/>
    </row>
    <row r="557" ht="15.75" customHeight="1">
      <c r="F557" s="252"/>
      <c r="J557" s="316"/>
      <c r="K557" s="316"/>
      <c r="L557" s="1439"/>
      <c r="M557" s="1440"/>
      <c r="N557" s="1439"/>
      <c r="O557" s="1439"/>
      <c r="P557" s="1132"/>
      <c r="Q557" s="1132"/>
      <c r="R557" s="1132"/>
      <c r="S557" s="1132"/>
      <c r="T557" s="1132"/>
    </row>
    <row r="558" ht="15.75" customHeight="1">
      <c r="F558" s="252"/>
      <c r="J558" s="316"/>
      <c r="K558" s="316"/>
      <c r="L558" s="1439"/>
      <c r="M558" s="1440"/>
      <c r="N558" s="1439"/>
      <c r="O558" s="1439"/>
      <c r="P558" s="1132"/>
      <c r="Q558" s="1132"/>
      <c r="R558" s="1132"/>
      <c r="S558" s="1132"/>
      <c r="T558" s="1132"/>
    </row>
    <row r="559" ht="15.75" customHeight="1">
      <c r="F559" s="252"/>
      <c r="J559" s="316"/>
      <c r="K559" s="316"/>
      <c r="L559" s="1439"/>
      <c r="M559" s="1440"/>
      <c r="N559" s="1439"/>
      <c r="O559" s="1439"/>
      <c r="P559" s="1132"/>
      <c r="Q559" s="1132"/>
      <c r="R559" s="1132"/>
      <c r="S559" s="1132"/>
      <c r="T559" s="1132"/>
    </row>
    <row r="560" ht="15.75" customHeight="1">
      <c r="F560" s="252"/>
      <c r="J560" s="316"/>
      <c r="K560" s="316"/>
      <c r="L560" s="1439"/>
      <c r="M560" s="1440"/>
      <c r="N560" s="1439"/>
      <c r="O560" s="1439"/>
      <c r="P560" s="1132"/>
      <c r="Q560" s="1132"/>
      <c r="R560" s="1132"/>
      <c r="S560" s="1132"/>
      <c r="T560" s="1132"/>
    </row>
    <row r="561" ht="15.75" customHeight="1">
      <c r="F561" s="252"/>
      <c r="J561" s="316"/>
      <c r="K561" s="316"/>
      <c r="L561" s="1439"/>
      <c r="M561" s="1440"/>
      <c r="N561" s="1439"/>
      <c r="O561" s="1439"/>
      <c r="P561" s="1132"/>
      <c r="Q561" s="1132"/>
      <c r="R561" s="1132"/>
      <c r="S561" s="1132"/>
      <c r="T561" s="1132"/>
    </row>
    <row r="562" ht="15.75" customHeight="1">
      <c r="F562" s="252"/>
      <c r="J562" s="316"/>
      <c r="K562" s="316"/>
      <c r="L562" s="1439"/>
      <c r="M562" s="1440"/>
      <c r="N562" s="1439"/>
      <c r="O562" s="1439"/>
      <c r="P562" s="1132"/>
      <c r="Q562" s="1132"/>
      <c r="R562" s="1132"/>
      <c r="S562" s="1132"/>
      <c r="T562" s="1132"/>
    </row>
    <row r="563" ht="15.75" customHeight="1">
      <c r="F563" s="252"/>
      <c r="J563" s="316"/>
      <c r="K563" s="316"/>
      <c r="L563" s="1439"/>
      <c r="M563" s="1440"/>
      <c r="N563" s="1439"/>
      <c r="O563" s="1439"/>
      <c r="P563" s="1132"/>
      <c r="Q563" s="1132"/>
      <c r="R563" s="1132"/>
      <c r="S563" s="1132"/>
      <c r="T563" s="1132"/>
    </row>
    <row r="564" ht="15.75" customHeight="1">
      <c r="F564" s="252"/>
      <c r="J564" s="316"/>
      <c r="K564" s="316"/>
      <c r="L564" s="1439"/>
      <c r="M564" s="1440"/>
      <c r="N564" s="1439"/>
      <c r="O564" s="1439"/>
      <c r="P564" s="1132"/>
      <c r="Q564" s="1132"/>
      <c r="R564" s="1132"/>
      <c r="S564" s="1132"/>
      <c r="T564" s="1132"/>
    </row>
    <row r="565" ht="15.75" customHeight="1">
      <c r="F565" s="252"/>
      <c r="J565" s="316"/>
      <c r="K565" s="316"/>
      <c r="L565" s="1439"/>
      <c r="M565" s="1440"/>
      <c r="N565" s="1439"/>
      <c r="O565" s="1439"/>
      <c r="P565" s="1132"/>
      <c r="Q565" s="1132"/>
      <c r="R565" s="1132"/>
      <c r="S565" s="1132"/>
      <c r="T565" s="1132"/>
    </row>
    <row r="566" ht="15.75" customHeight="1">
      <c r="F566" s="252"/>
      <c r="J566" s="316"/>
      <c r="K566" s="316"/>
      <c r="L566" s="1439"/>
      <c r="M566" s="1440"/>
      <c r="N566" s="1439"/>
      <c r="O566" s="1439"/>
      <c r="P566" s="1132"/>
      <c r="Q566" s="1132"/>
      <c r="R566" s="1132"/>
      <c r="S566" s="1132"/>
      <c r="T566" s="1132"/>
    </row>
    <row r="567" ht="15.75" customHeight="1">
      <c r="F567" s="252"/>
      <c r="J567" s="316"/>
      <c r="K567" s="316"/>
      <c r="L567" s="1439"/>
      <c r="M567" s="1440"/>
      <c r="N567" s="1439"/>
      <c r="O567" s="1439"/>
      <c r="P567" s="1132"/>
      <c r="Q567" s="1132"/>
      <c r="R567" s="1132"/>
      <c r="S567" s="1132"/>
      <c r="T567" s="1132"/>
    </row>
    <row r="568" ht="15.75" customHeight="1">
      <c r="F568" s="252"/>
      <c r="J568" s="316"/>
      <c r="K568" s="316"/>
      <c r="L568" s="1439"/>
      <c r="M568" s="1440"/>
      <c r="N568" s="1439"/>
      <c r="O568" s="1439"/>
      <c r="P568" s="1132"/>
      <c r="Q568" s="1132"/>
      <c r="R568" s="1132"/>
      <c r="S568" s="1132"/>
      <c r="T568" s="1132"/>
    </row>
    <row r="569" ht="15.75" customHeight="1">
      <c r="F569" s="252"/>
      <c r="J569" s="316"/>
      <c r="K569" s="316"/>
      <c r="L569" s="1439"/>
      <c r="M569" s="1440"/>
      <c r="N569" s="1439"/>
      <c r="O569" s="1439"/>
      <c r="P569" s="1132"/>
      <c r="Q569" s="1132"/>
      <c r="R569" s="1132"/>
      <c r="S569" s="1132"/>
      <c r="T569" s="1132"/>
    </row>
    <row r="570" ht="15.75" customHeight="1">
      <c r="F570" s="252"/>
      <c r="J570" s="316"/>
      <c r="K570" s="316"/>
      <c r="L570" s="1439"/>
      <c r="M570" s="1440"/>
      <c r="N570" s="1439"/>
      <c r="O570" s="1439"/>
      <c r="P570" s="1132"/>
      <c r="Q570" s="1132"/>
      <c r="R570" s="1132"/>
      <c r="S570" s="1132"/>
      <c r="T570" s="1132"/>
    </row>
    <row r="571" ht="15.75" customHeight="1">
      <c r="F571" s="252"/>
      <c r="J571" s="316"/>
      <c r="K571" s="316"/>
      <c r="L571" s="1439"/>
      <c r="M571" s="1440"/>
      <c r="N571" s="1439"/>
      <c r="O571" s="1439"/>
      <c r="P571" s="1132"/>
      <c r="Q571" s="1132"/>
      <c r="R571" s="1132"/>
      <c r="S571" s="1132"/>
      <c r="T571" s="1132"/>
    </row>
    <row r="572" ht="15.75" customHeight="1">
      <c r="F572" s="252"/>
      <c r="J572" s="316"/>
      <c r="K572" s="316"/>
      <c r="L572" s="1439"/>
      <c r="M572" s="1440"/>
      <c r="N572" s="1439"/>
      <c r="O572" s="1439"/>
      <c r="P572" s="1132"/>
      <c r="Q572" s="1132"/>
      <c r="R572" s="1132"/>
      <c r="S572" s="1132"/>
      <c r="T572" s="1132"/>
    </row>
    <row r="573" ht="15.75" customHeight="1">
      <c r="F573" s="252"/>
      <c r="J573" s="316"/>
      <c r="K573" s="316"/>
      <c r="L573" s="1439"/>
      <c r="M573" s="1440"/>
      <c r="N573" s="1439"/>
      <c r="O573" s="1439"/>
      <c r="P573" s="1132"/>
      <c r="Q573" s="1132"/>
      <c r="R573" s="1132"/>
      <c r="S573" s="1132"/>
      <c r="T573" s="1132"/>
    </row>
    <row r="574" ht="15.75" customHeight="1">
      <c r="F574" s="252"/>
      <c r="J574" s="316"/>
      <c r="K574" s="316"/>
      <c r="L574" s="1439"/>
      <c r="M574" s="1440"/>
      <c r="N574" s="1439"/>
      <c r="O574" s="1439"/>
      <c r="P574" s="1132"/>
      <c r="Q574" s="1132"/>
      <c r="R574" s="1132"/>
      <c r="S574" s="1132"/>
      <c r="T574" s="1132"/>
    </row>
    <row r="575" ht="15.75" customHeight="1">
      <c r="F575" s="252"/>
      <c r="J575" s="316"/>
      <c r="K575" s="316"/>
      <c r="L575" s="1439"/>
      <c r="M575" s="1440"/>
      <c r="N575" s="1439"/>
      <c r="O575" s="1439"/>
      <c r="P575" s="1132"/>
      <c r="Q575" s="1132"/>
      <c r="R575" s="1132"/>
      <c r="S575" s="1132"/>
      <c r="T575" s="1132"/>
    </row>
    <row r="576" ht="15.75" customHeight="1">
      <c r="F576" s="252"/>
      <c r="J576" s="316"/>
      <c r="K576" s="316"/>
      <c r="L576" s="1439"/>
      <c r="M576" s="1440"/>
      <c r="N576" s="1439"/>
      <c r="O576" s="1439"/>
      <c r="P576" s="1132"/>
      <c r="Q576" s="1132"/>
      <c r="R576" s="1132"/>
      <c r="S576" s="1132"/>
      <c r="T576" s="1132"/>
    </row>
    <row r="577" ht="15.75" customHeight="1">
      <c r="F577" s="252"/>
      <c r="J577" s="316"/>
      <c r="K577" s="316"/>
      <c r="L577" s="1439"/>
      <c r="M577" s="1440"/>
      <c r="N577" s="1439"/>
      <c r="O577" s="1439"/>
      <c r="P577" s="1132"/>
      <c r="Q577" s="1132"/>
      <c r="R577" s="1132"/>
      <c r="S577" s="1132"/>
      <c r="T577" s="1132"/>
    </row>
    <row r="578" ht="15.75" customHeight="1">
      <c r="F578" s="252"/>
      <c r="J578" s="316"/>
      <c r="K578" s="316"/>
      <c r="L578" s="1439"/>
      <c r="M578" s="1440"/>
      <c r="N578" s="1439"/>
      <c r="O578" s="1439"/>
      <c r="P578" s="1132"/>
      <c r="Q578" s="1132"/>
      <c r="R578" s="1132"/>
      <c r="S578" s="1132"/>
      <c r="T578" s="1132"/>
    </row>
    <row r="579" ht="15.75" customHeight="1">
      <c r="F579" s="252"/>
      <c r="J579" s="316"/>
      <c r="K579" s="316"/>
      <c r="L579" s="1439"/>
      <c r="M579" s="1440"/>
      <c r="N579" s="1439"/>
      <c r="O579" s="1439"/>
      <c r="P579" s="1132"/>
      <c r="Q579" s="1132"/>
      <c r="R579" s="1132"/>
      <c r="S579" s="1132"/>
      <c r="T579" s="1132"/>
    </row>
    <row r="580" ht="15.75" customHeight="1">
      <c r="F580" s="252"/>
      <c r="J580" s="316"/>
      <c r="K580" s="316"/>
      <c r="L580" s="1439"/>
      <c r="M580" s="1440"/>
      <c r="N580" s="1439"/>
      <c r="O580" s="1439"/>
      <c r="P580" s="1132"/>
      <c r="Q580" s="1132"/>
      <c r="R580" s="1132"/>
      <c r="S580" s="1132"/>
      <c r="T580" s="1132"/>
    </row>
    <row r="581" ht="15.75" customHeight="1">
      <c r="F581" s="252"/>
      <c r="J581" s="316"/>
      <c r="K581" s="316"/>
      <c r="L581" s="1439"/>
      <c r="M581" s="1440"/>
      <c r="N581" s="1439"/>
      <c r="O581" s="1439"/>
      <c r="P581" s="1132"/>
      <c r="Q581" s="1132"/>
      <c r="R581" s="1132"/>
      <c r="S581" s="1132"/>
      <c r="T581" s="1132"/>
    </row>
    <row r="582" ht="15.75" customHeight="1">
      <c r="F582" s="252"/>
      <c r="J582" s="316"/>
      <c r="K582" s="316"/>
      <c r="L582" s="1439"/>
      <c r="M582" s="1440"/>
      <c r="N582" s="1439"/>
      <c r="O582" s="1439"/>
      <c r="P582" s="1132"/>
      <c r="Q582" s="1132"/>
      <c r="R582" s="1132"/>
      <c r="S582" s="1132"/>
      <c r="T582" s="1132"/>
    </row>
    <row r="583" ht="15.75" customHeight="1">
      <c r="F583" s="252"/>
      <c r="J583" s="316"/>
      <c r="K583" s="316"/>
      <c r="L583" s="1439"/>
      <c r="M583" s="1440"/>
      <c r="N583" s="1439"/>
      <c r="O583" s="1439"/>
      <c r="P583" s="1132"/>
      <c r="Q583" s="1132"/>
      <c r="R583" s="1132"/>
      <c r="S583" s="1132"/>
      <c r="T583" s="1132"/>
    </row>
    <row r="584" ht="15.75" customHeight="1">
      <c r="F584" s="252"/>
      <c r="J584" s="316"/>
      <c r="K584" s="316"/>
      <c r="L584" s="1439"/>
      <c r="M584" s="1440"/>
      <c r="N584" s="1439"/>
      <c r="O584" s="1439"/>
      <c r="P584" s="1132"/>
      <c r="Q584" s="1132"/>
      <c r="R584" s="1132"/>
      <c r="S584" s="1132"/>
      <c r="T584" s="1132"/>
    </row>
    <row r="585" ht="15.75" customHeight="1">
      <c r="F585" s="252"/>
      <c r="J585" s="316"/>
      <c r="K585" s="316"/>
      <c r="L585" s="1439"/>
      <c r="M585" s="1440"/>
      <c r="N585" s="1439"/>
      <c r="O585" s="1439"/>
      <c r="P585" s="1132"/>
      <c r="Q585" s="1132"/>
      <c r="R585" s="1132"/>
      <c r="S585" s="1132"/>
      <c r="T585" s="1132"/>
    </row>
    <row r="586" ht="15.75" customHeight="1">
      <c r="F586" s="252"/>
      <c r="J586" s="316"/>
      <c r="K586" s="316"/>
      <c r="L586" s="1439"/>
      <c r="M586" s="1440"/>
      <c r="N586" s="1439"/>
      <c r="O586" s="1439"/>
      <c r="P586" s="1132"/>
      <c r="Q586" s="1132"/>
      <c r="R586" s="1132"/>
      <c r="S586" s="1132"/>
      <c r="T586" s="1132"/>
    </row>
    <row r="587" ht="15.75" customHeight="1">
      <c r="F587" s="252"/>
      <c r="J587" s="316"/>
      <c r="K587" s="316"/>
      <c r="L587" s="1439"/>
      <c r="M587" s="1440"/>
      <c r="N587" s="1439"/>
      <c r="O587" s="1439"/>
      <c r="P587" s="1132"/>
      <c r="Q587" s="1132"/>
      <c r="R587" s="1132"/>
      <c r="S587" s="1132"/>
      <c r="T587" s="1132"/>
    </row>
    <row r="588" ht="15.75" customHeight="1">
      <c r="F588" s="252"/>
      <c r="J588" s="316"/>
      <c r="K588" s="316"/>
      <c r="L588" s="1439"/>
      <c r="M588" s="1440"/>
      <c r="N588" s="1439"/>
      <c r="O588" s="1439"/>
      <c r="P588" s="1132"/>
      <c r="Q588" s="1132"/>
      <c r="R588" s="1132"/>
      <c r="S588" s="1132"/>
      <c r="T588" s="1132"/>
    </row>
    <row r="589" ht="15.75" customHeight="1">
      <c r="F589" s="252"/>
      <c r="J589" s="316"/>
      <c r="K589" s="316"/>
      <c r="L589" s="1439"/>
      <c r="M589" s="1440"/>
      <c r="N589" s="1439"/>
      <c r="O589" s="1439"/>
      <c r="P589" s="1132"/>
      <c r="Q589" s="1132"/>
      <c r="R589" s="1132"/>
      <c r="S589" s="1132"/>
      <c r="T589" s="1132"/>
    </row>
    <row r="590" ht="15.75" customHeight="1">
      <c r="F590" s="252"/>
      <c r="J590" s="316"/>
      <c r="K590" s="316"/>
      <c r="L590" s="1439"/>
      <c r="M590" s="1440"/>
      <c r="N590" s="1439"/>
      <c r="O590" s="1439"/>
      <c r="P590" s="1132"/>
      <c r="Q590" s="1132"/>
      <c r="R590" s="1132"/>
      <c r="S590" s="1132"/>
      <c r="T590" s="1132"/>
    </row>
    <row r="591" ht="15.75" customHeight="1">
      <c r="F591" s="252"/>
      <c r="J591" s="316"/>
      <c r="K591" s="316"/>
      <c r="L591" s="1439"/>
      <c r="M591" s="1440"/>
      <c r="N591" s="1439"/>
      <c r="O591" s="1439"/>
      <c r="P591" s="1132"/>
      <c r="Q591" s="1132"/>
      <c r="R591" s="1132"/>
      <c r="S591" s="1132"/>
      <c r="T591" s="1132"/>
    </row>
    <row r="592" ht="15.75" customHeight="1">
      <c r="F592" s="252"/>
      <c r="J592" s="316"/>
      <c r="K592" s="316"/>
      <c r="L592" s="1439"/>
      <c r="M592" s="1440"/>
      <c r="N592" s="1439"/>
      <c r="O592" s="1439"/>
      <c r="P592" s="1132"/>
      <c r="Q592" s="1132"/>
      <c r="R592" s="1132"/>
      <c r="S592" s="1132"/>
      <c r="T592" s="1132"/>
    </row>
    <row r="593" ht="15.75" customHeight="1">
      <c r="F593" s="252"/>
      <c r="J593" s="316"/>
      <c r="K593" s="316"/>
      <c r="L593" s="1439"/>
      <c r="M593" s="1440"/>
      <c r="N593" s="1439"/>
      <c r="O593" s="1439"/>
      <c r="P593" s="1132"/>
      <c r="Q593" s="1132"/>
      <c r="R593" s="1132"/>
      <c r="S593" s="1132"/>
      <c r="T593" s="1132"/>
    </row>
    <row r="594" ht="15.75" customHeight="1">
      <c r="F594" s="252"/>
      <c r="J594" s="316"/>
      <c r="K594" s="316"/>
      <c r="L594" s="1439"/>
      <c r="M594" s="1440"/>
      <c r="N594" s="1439"/>
      <c r="O594" s="1439"/>
      <c r="P594" s="1132"/>
      <c r="Q594" s="1132"/>
      <c r="R594" s="1132"/>
      <c r="S594" s="1132"/>
      <c r="T594" s="1132"/>
    </row>
    <row r="595" ht="15.75" customHeight="1">
      <c r="F595" s="252"/>
      <c r="J595" s="316"/>
      <c r="K595" s="316"/>
      <c r="L595" s="1439"/>
      <c r="M595" s="1440"/>
      <c r="N595" s="1439"/>
      <c r="O595" s="1439"/>
      <c r="P595" s="1132"/>
      <c r="Q595" s="1132"/>
      <c r="R595" s="1132"/>
      <c r="S595" s="1132"/>
      <c r="T595" s="1132"/>
    </row>
    <row r="596" ht="15.75" customHeight="1">
      <c r="F596" s="252"/>
      <c r="J596" s="316"/>
      <c r="K596" s="316"/>
      <c r="L596" s="1439"/>
      <c r="M596" s="1440"/>
      <c r="N596" s="1439"/>
      <c r="O596" s="1439"/>
      <c r="P596" s="1132"/>
      <c r="Q596" s="1132"/>
      <c r="R596" s="1132"/>
      <c r="S596" s="1132"/>
      <c r="T596" s="1132"/>
    </row>
    <row r="597" ht="15.75" customHeight="1">
      <c r="F597" s="252"/>
      <c r="J597" s="316"/>
      <c r="K597" s="316"/>
      <c r="L597" s="1439"/>
      <c r="M597" s="1440"/>
      <c r="N597" s="1439"/>
      <c r="O597" s="1439"/>
      <c r="P597" s="1132"/>
      <c r="Q597" s="1132"/>
      <c r="R597" s="1132"/>
      <c r="S597" s="1132"/>
      <c r="T597" s="1132"/>
    </row>
    <row r="598" ht="15.75" customHeight="1">
      <c r="F598" s="252"/>
      <c r="J598" s="316"/>
      <c r="K598" s="316"/>
      <c r="L598" s="1439"/>
      <c r="M598" s="1440"/>
      <c r="N598" s="1439"/>
      <c r="O598" s="1439"/>
      <c r="P598" s="1132"/>
      <c r="Q598" s="1132"/>
      <c r="R598" s="1132"/>
      <c r="S598" s="1132"/>
      <c r="T598" s="1132"/>
    </row>
    <row r="599" ht="15.75" customHeight="1">
      <c r="F599" s="252"/>
      <c r="J599" s="316"/>
      <c r="K599" s="316"/>
      <c r="L599" s="1439"/>
      <c r="M599" s="1440"/>
      <c r="N599" s="1439"/>
      <c r="O599" s="1439"/>
      <c r="P599" s="1132"/>
      <c r="Q599" s="1132"/>
      <c r="R599" s="1132"/>
      <c r="S599" s="1132"/>
      <c r="T599" s="1132"/>
    </row>
    <row r="600" ht="15.75" customHeight="1">
      <c r="F600" s="252"/>
      <c r="J600" s="316"/>
      <c r="K600" s="316"/>
      <c r="L600" s="1439"/>
      <c r="M600" s="1440"/>
      <c r="N600" s="1439"/>
      <c r="O600" s="1439"/>
      <c r="P600" s="1132"/>
      <c r="Q600" s="1132"/>
      <c r="R600" s="1132"/>
      <c r="S600" s="1132"/>
      <c r="T600" s="1132"/>
    </row>
    <row r="601" ht="15.75" customHeight="1">
      <c r="F601" s="252"/>
      <c r="J601" s="316"/>
      <c r="K601" s="316"/>
      <c r="L601" s="1439"/>
      <c r="M601" s="1440"/>
      <c r="N601" s="1439"/>
      <c r="O601" s="1439"/>
      <c r="P601" s="1132"/>
      <c r="Q601" s="1132"/>
      <c r="R601" s="1132"/>
      <c r="S601" s="1132"/>
      <c r="T601" s="1132"/>
    </row>
    <row r="602" ht="15.75" customHeight="1">
      <c r="F602" s="252"/>
      <c r="J602" s="316"/>
      <c r="K602" s="316"/>
      <c r="L602" s="1439"/>
      <c r="M602" s="1440"/>
      <c r="N602" s="1439"/>
      <c r="O602" s="1439"/>
      <c r="P602" s="1132"/>
      <c r="Q602" s="1132"/>
      <c r="R602" s="1132"/>
      <c r="S602" s="1132"/>
      <c r="T602" s="1132"/>
    </row>
    <row r="603" ht="15.75" customHeight="1">
      <c r="F603" s="252"/>
      <c r="J603" s="316"/>
      <c r="K603" s="316"/>
      <c r="L603" s="1439"/>
      <c r="M603" s="1440"/>
      <c r="N603" s="1439"/>
      <c r="O603" s="1439"/>
      <c r="P603" s="1132"/>
      <c r="Q603" s="1132"/>
      <c r="R603" s="1132"/>
      <c r="S603" s="1132"/>
      <c r="T603" s="1132"/>
    </row>
    <row r="604" ht="15.75" customHeight="1">
      <c r="F604" s="252"/>
      <c r="J604" s="316"/>
      <c r="K604" s="316"/>
      <c r="L604" s="1439"/>
      <c r="M604" s="1440"/>
      <c r="N604" s="1439"/>
      <c r="O604" s="1439"/>
      <c r="P604" s="1132"/>
      <c r="Q604" s="1132"/>
      <c r="R604" s="1132"/>
      <c r="S604" s="1132"/>
      <c r="T604" s="1132"/>
    </row>
    <row r="605" ht="15.75" customHeight="1">
      <c r="F605" s="252"/>
      <c r="J605" s="316"/>
      <c r="K605" s="316"/>
      <c r="L605" s="1439"/>
      <c r="M605" s="1440"/>
      <c r="N605" s="1439"/>
      <c r="O605" s="1439"/>
      <c r="P605" s="1132"/>
      <c r="Q605" s="1132"/>
      <c r="R605" s="1132"/>
      <c r="S605" s="1132"/>
      <c r="T605" s="1132"/>
    </row>
    <row r="606" ht="15.75" customHeight="1">
      <c r="F606" s="252"/>
      <c r="J606" s="316"/>
      <c r="K606" s="316"/>
      <c r="L606" s="1439"/>
      <c r="M606" s="1440"/>
      <c r="N606" s="1439"/>
      <c r="O606" s="1439"/>
      <c r="P606" s="1132"/>
      <c r="Q606" s="1132"/>
      <c r="R606" s="1132"/>
      <c r="S606" s="1132"/>
      <c r="T606" s="1132"/>
    </row>
    <row r="607" ht="15.75" customHeight="1">
      <c r="F607" s="252"/>
      <c r="J607" s="316"/>
      <c r="K607" s="316"/>
      <c r="L607" s="1439"/>
      <c r="M607" s="1440"/>
      <c r="N607" s="1439"/>
      <c r="O607" s="1439"/>
      <c r="P607" s="1132"/>
      <c r="Q607" s="1132"/>
      <c r="R607" s="1132"/>
      <c r="S607" s="1132"/>
      <c r="T607" s="1132"/>
    </row>
    <row r="608" ht="15.75" customHeight="1">
      <c r="F608" s="252"/>
      <c r="J608" s="316"/>
      <c r="K608" s="316"/>
      <c r="L608" s="1439"/>
      <c r="M608" s="1440"/>
      <c r="N608" s="1439"/>
      <c r="O608" s="1439"/>
      <c r="P608" s="1132"/>
      <c r="Q608" s="1132"/>
      <c r="R608" s="1132"/>
      <c r="S608" s="1132"/>
      <c r="T608" s="1132"/>
    </row>
    <row r="609" ht="15.75" customHeight="1">
      <c r="F609" s="252"/>
      <c r="J609" s="316"/>
      <c r="K609" s="316"/>
      <c r="L609" s="1439"/>
      <c r="M609" s="1440"/>
      <c r="N609" s="1439"/>
      <c r="O609" s="1439"/>
      <c r="P609" s="1132"/>
      <c r="Q609" s="1132"/>
      <c r="R609" s="1132"/>
      <c r="S609" s="1132"/>
      <c r="T609" s="1132"/>
    </row>
    <row r="610" ht="15.75" customHeight="1">
      <c r="F610" s="252"/>
      <c r="J610" s="316"/>
      <c r="K610" s="316"/>
      <c r="L610" s="1439"/>
      <c r="M610" s="1440"/>
      <c r="N610" s="1439"/>
      <c r="O610" s="1439"/>
      <c r="P610" s="1132"/>
      <c r="Q610" s="1132"/>
      <c r="R610" s="1132"/>
      <c r="S610" s="1132"/>
      <c r="T610" s="1132"/>
    </row>
    <row r="611" ht="15.75" customHeight="1">
      <c r="F611" s="252"/>
      <c r="J611" s="316"/>
      <c r="K611" s="316"/>
      <c r="L611" s="1439"/>
      <c r="M611" s="1440"/>
      <c r="N611" s="1439"/>
      <c r="O611" s="1439"/>
      <c r="P611" s="1132"/>
      <c r="Q611" s="1132"/>
      <c r="R611" s="1132"/>
      <c r="S611" s="1132"/>
      <c r="T611" s="1132"/>
    </row>
    <row r="612" ht="15.75" customHeight="1">
      <c r="F612" s="252"/>
      <c r="J612" s="316"/>
      <c r="K612" s="316"/>
      <c r="L612" s="1439"/>
      <c r="M612" s="1440"/>
      <c r="N612" s="1439"/>
      <c r="O612" s="1439"/>
      <c r="P612" s="1132"/>
      <c r="Q612" s="1132"/>
      <c r="R612" s="1132"/>
      <c r="S612" s="1132"/>
      <c r="T612" s="1132"/>
    </row>
    <row r="613" ht="15.75" customHeight="1">
      <c r="F613" s="252"/>
      <c r="J613" s="316"/>
      <c r="K613" s="316"/>
      <c r="L613" s="1439"/>
      <c r="M613" s="1440"/>
      <c r="N613" s="1439"/>
      <c r="O613" s="1439"/>
      <c r="P613" s="1132"/>
      <c r="Q613" s="1132"/>
      <c r="R613" s="1132"/>
      <c r="S613" s="1132"/>
      <c r="T613" s="1132"/>
    </row>
    <row r="614" ht="15.75" customHeight="1">
      <c r="F614" s="252"/>
      <c r="J614" s="316"/>
      <c r="K614" s="316"/>
      <c r="L614" s="1439"/>
      <c r="M614" s="1440"/>
      <c r="N614" s="1439"/>
      <c r="O614" s="1439"/>
      <c r="P614" s="1132"/>
      <c r="Q614" s="1132"/>
      <c r="R614" s="1132"/>
      <c r="S614" s="1132"/>
      <c r="T614" s="1132"/>
    </row>
    <row r="615" ht="15.75" customHeight="1">
      <c r="F615" s="252"/>
      <c r="J615" s="316"/>
      <c r="K615" s="316"/>
      <c r="L615" s="1439"/>
      <c r="M615" s="1440"/>
      <c r="N615" s="1439"/>
      <c r="O615" s="1439"/>
      <c r="P615" s="1132"/>
      <c r="Q615" s="1132"/>
      <c r="R615" s="1132"/>
      <c r="S615" s="1132"/>
      <c r="T615" s="1132"/>
    </row>
    <row r="616" ht="15.75" customHeight="1">
      <c r="F616" s="252"/>
      <c r="J616" s="316"/>
      <c r="K616" s="316"/>
      <c r="L616" s="1439"/>
      <c r="M616" s="1440"/>
      <c r="N616" s="1439"/>
      <c r="O616" s="1439"/>
      <c r="P616" s="1132"/>
      <c r="Q616" s="1132"/>
      <c r="R616" s="1132"/>
      <c r="S616" s="1132"/>
      <c r="T616" s="1132"/>
    </row>
    <row r="617" ht="15.75" customHeight="1">
      <c r="F617" s="252"/>
      <c r="J617" s="316"/>
      <c r="K617" s="316"/>
      <c r="L617" s="1439"/>
      <c r="M617" s="1440"/>
      <c r="N617" s="1439"/>
      <c r="O617" s="1439"/>
      <c r="P617" s="1132"/>
      <c r="Q617" s="1132"/>
      <c r="R617" s="1132"/>
      <c r="S617" s="1132"/>
      <c r="T617" s="1132"/>
    </row>
    <row r="618" ht="15.75" customHeight="1">
      <c r="F618" s="252"/>
      <c r="J618" s="316"/>
      <c r="K618" s="316"/>
      <c r="L618" s="1439"/>
      <c r="M618" s="1440"/>
      <c r="N618" s="1439"/>
      <c r="O618" s="1439"/>
      <c r="P618" s="1132"/>
      <c r="Q618" s="1132"/>
      <c r="R618" s="1132"/>
      <c r="S618" s="1132"/>
      <c r="T618" s="1132"/>
    </row>
    <row r="619" ht="15.75" customHeight="1">
      <c r="F619" s="252"/>
      <c r="J619" s="316"/>
      <c r="K619" s="316"/>
      <c r="L619" s="1439"/>
      <c r="M619" s="1440"/>
      <c r="N619" s="1439"/>
      <c r="O619" s="1439"/>
      <c r="P619" s="1132"/>
      <c r="Q619" s="1132"/>
      <c r="R619" s="1132"/>
      <c r="S619" s="1132"/>
      <c r="T619" s="1132"/>
    </row>
    <row r="620" ht="15.75" customHeight="1">
      <c r="F620" s="252"/>
      <c r="J620" s="316"/>
      <c r="K620" s="316"/>
      <c r="L620" s="1439"/>
      <c r="M620" s="1440"/>
      <c r="N620" s="1439"/>
      <c r="O620" s="1439"/>
      <c r="P620" s="1132"/>
      <c r="Q620" s="1132"/>
      <c r="R620" s="1132"/>
      <c r="S620" s="1132"/>
      <c r="T620" s="1132"/>
    </row>
    <row r="621" ht="15.75" customHeight="1">
      <c r="F621" s="252"/>
      <c r="J621" s="316"/>
      <c r="K621" s="316"/>
      <c r="L621" s="1439"/>
      <c r="M621" s="1440"/>
      <c r="N621" s="1439"/>
      <c r="O621" s="1439"/>
      <c r="P621" s="1132"/>
      <c r="Q621" s="1132"/>
      <c r="R621" s="1132"/>
      <c r="S621" s="1132"/>
      <c r="T621" s="1132"/>
    </row>
    <row r="622" ht="15.75" customHeight="1">
      <c r="F622" s="252"/>
      <c r="J622" s="316"/>
      <c r="K622" s="316"/>
      <c r="L622" s="1439"/>
      <c r="M622" s="1440"/>
      <c r="N622" s="1439"/>
      <c r="O622" s="1439"/>
      <c r="P622" s="1132"/>
      <c r="Q622" s="1132"/>
      <c r="R622" s="1132"/>
      <c r="S622" s="1132"/>
      <c r="T622" s="1132"/>
    </row>
    <row r="623" ht="15.75" customHeight="1">
      <c r="F623" s="252"/>
      <c r="J623" s="316"/>
      <c r="K623" s="316"/>
      <c r="L623" s="1439"/>
      <c r="M623" s="1440"/>
      <c r="N623" s="1439"/>
      <c r="O623" s="1439"/>
      <c r="P623" s="1132"/>
      <c r="Q623" s="1132"/>
      <c r="R623" s="1132"/>
      <c r="S623" s="1132"/>
      <c r="T623" s="1132"/>
    </row>
    <row r="624" ht="15.75" customHeight="1">
      <c r="F624" s="252"/>
      <c r="J624" s="316"/>
      <c r="K624" s="316"/>
      <c r="L624" s="1439"/>
      <c r="M624" s="1440"/>
      <c r="N624" s="1439"/>
      <c r="O624" s="1439"/>
      <c r="P624" s="1132"/>
      <c r="Q624" s="1132"/>
      <c r="R624" s="1132"/>
      <c r="S624" s="1132"/>
      <c r="T624" s="1132"/>
    </row>
    <row r="625" ht="15.75" customHeight="1">
      <c r="F625" s="252"/>
      <c r="J625" s="316"/>
      <c r="K625" s="316"/>
      <c r="L625" s="1439"/>
      <c r="M625" s="1440"/>
      <c r="N625" s="1439"/>
      <c r="O625" s="1439"/>
      <c r="P625" s="1132"/>
      <c r="Q625" s="1132"/>
      <c r="R625" s="1132"/>
      <c r="S625" s="1132"/>
      <c r="T625" s="1132"/>
    </row>
    <row r="626" ht="15.75" customHeight="1">
      <c r="F626" s="252"/>
      <c r="J626" s="316"/>
      <c r="K626" s="316"/>
      <c r="L626" s="1439"/>
      <c r="M626" s="1440"/>
      <c r="N626" s="1439"/>
      <c r="O626" s="1439"/>
      <c r="P626" s="1132"/>
      <c r="Q626" s="1132"/>
      <c r="R626" s="1132"/>
      <c r="S626" s="1132"/>
      <c r="T626" s="1132"/>
    </row>
    <row r="627" ht="15.75" customHeight="1">
      <c r="F627" s="252"/>
      <c r="J627" s="316"/>
      <c r="K627" s="316"/>
      <c r="L627" s="1439"/>
      <c r="M627" s="1440"/>
      <c r="N627" s="1439"/>
      <c r="O627" s="1439"/>
      <c r="P627" s="1132"/>
      <c r="Q627" s="1132"/>
      <c r="R627" s="1132"/>
      <c r="S627" s="1132"/>
      <c r="T627" s="1132"/>
    </row>
    <row r="628" ht="15.75" customHeight="1">
      <c r="F628" s="252"/>
      <c r="J628" s="316"/>
      <c r="K628" s="316"/>
      <c r="L628" s="1439"/>
      <c r="M628" s="1440"/>
      <c r="N628" s="1439"/>
      <c r="O628" s="1439"/>
      <c r="P628" s="1132"/>
      <c r="Q628" s="1132"/>
      <c r="R628" s="1132"/>
      <c r="S628" s="1132"/>
      <c r="T628" s="1132"/>
    </row>
    <row r="629" ht="15.75" customHeight="1">
      <c r="F629" s="252"/>
      <c r="J629" s="316"/>
      <c r="K629" s="316"/>
      <c r="L629" s="1439"/>
      <c r="M629" s="1440"/>
      <c r="N629" s="1439"/>
      <c r="O629" s="1439"/>
      <c r="P629" s="1132"/>
      <c r="Q629" s="1132"/>
      <c r="R629" s="1132"/>
      <c r="S629" s="1132"/>
      <c r="T629" s="1132"/>
    </row>
    <row r="630" ht="15.75" customHeight="1">
      <c r="F630" s="252"/>
      <c r="J630" s="316"/>
      <c r="K630" s="316"/>
      <c r="L630" s="1439"/>
      <c r="M630" s="1440"/>
      <c r="N630" s="1439"/>
      <c r="O630" s="1439"/>
      <c r="P630" s="1132"/>
      <c r="Q630" s="1132"/>
      <c r="R630" s="1132"/>
      <c r="S630" s="1132"/>
      <c r="T630" s="1132"/>
    </row>
    <row r="631" ht="15.75" customHeight="1">
      <c r="F631" s="252"/>
      <c r="J631" s="316"/>
      <c r="K631" s="316"/>
      <c r="L631" s="1439"/>
      <c r="M631" s="1440"/>
      <c r="N631" s="1439"/>
      <c r="O631" s="1439"/>
      <c r="P631" s="1132"/>
      <c r="Q631" s="1132"/>
      <c r="R631" s="1132"/>
      <c r="S631" s="1132"/>
      <c r="T631" s="1132"/>
    </row>
    <row r="632" ht="15.75" customHeight="1">
      <c r="F632" s="252"/>
      <c r="J632" s="316"/>
      <c r="K632" s="316"/>
      <c r="L632" s="1439"/>
      <c r="M632" s="1440"/>
      <c r="N632" s="1439"/>
      <c r="O632" s="1439"/>
      <c r="P632" s="1132"/>
      <c r="Q632" s="1132"/>
      <c r="R632" s="1132"/>
      <c r="S632" s="1132"/>
      <c r="T632" s="1132"/>
    </row>
    <row r="633" ht="15.75" customHeight="1">
      <c r="F633" s="252"/>
      <c r="J633" s="316"/>
      <c r="K633" s="316"/>
      <c r="L633" s="1439"/>
      <c r="M633" s="1440"/>
      <c r="N633" s="1439"/>
      <c r="O633" s="1439"/>
      <c r="P633" s="1132"/>
      <c r="Q633" s="1132"/>
      <c r="R633" s="1132"/>
      <c r="S633" s="1132"/>
      <c r="T633" s="1132"/>
    </row>
    <row r="634" ht="15.75" customHeight="1">
      <c r="F634" s="252"/>
      <c r="J634" s="316"/>
      <c r="K634" s="316"/>
      <c r="L634" s="1439"/>
      <c r="M634" s="1440"/>
      <c r="N634" s="1439"/>
      <c r="O634" s="1439"/>
      <c r="P634" s="1132"/>
      <c r="Q634" s="1132"/>
      <c r="R634" s="1132"/>
      <c r="S634" s="1132"/>
      <c r="T634" s="1132"/>
    </row>
    <row r="635" ht="15.75" customHeight="1">
      <c r="F635" s="252"/>
      <c r="J635" s="316"/>
      <c r="K635" s="316"/>
      <c r="L635" s="1439"/>
      <c r="M635" s="1440"/>
      <c r="N635" s="1439"/>
      <c r="O635" s="1439"/>
      <c r="P635" s="1132"/>
      <c r="Q635" s="1132"/>
      <c r="R635" s="1132"/>
      <c r="S635" s="1132"/>
      <c r="T635" s="1132"/>
    </row>
    <row r="636" ht="15.75" customHeight="1">
      <c r="F636" s="252"/>
      <c r="J636" s="316"/>
      <c r="K636" s="316"/>
      <c r="L636" s="1439"/>
      <c r="M636" s="1440"/>
      <c r="N636" s="1439"/>
      <c r="O636" s="1439"/>
      <c r="P636" s="1132"/>
      <c r="Q636" s="1132"/>
      <c r="R636" s="1132"/>
      <c r="S636" s="1132"/>
      <c r="T636" s="1132"/>
    </row>
    <row r="637" ht="15.75" customHeight="1">
      <c r="F637" s="252"/>
      <c r="J637" s="316"/>
      <c r="K637" s="316"/>
      <c r="L637" s="1439"/>
      <c r="M637" s="1440"/>
      <c r="N637" s="1439"/>
      <c r="O637" s="1439"/>
      <c r="P637" s="1132"/>
      <c r="Q637" s="1132"/>
      <c r="R637" s="1132"/>
      <c r="S637" s="1132"/>
      <c r="T637" s="1132"/>
    </row>
    <row r="638" ht="15.75" customHeight="1">
      <c r="F638" s="252"/>
      <c r="J638" s="316"/>
      <c r="K638" s="316"/>
      <c r="L638" s="1439"/>
      <c r="M638" s="1440"/>
      <c r="N638" s="1439"/>
      <c r="O638" s="1439"/>
      <c r="P638" s="1132"/>
      <c r="Q638" s="1132"/>
      <c r="R638" s="1132"/>
      <c r="S638" s="1132"/>
      <c r="T638" s="1132"/>
    </row>
    <row r="639" ht="15.75" customHeight="1">
      <c r="F639" s="252"/>
      <c r="J639" s="316"/>
      <c r="K639" s="316"/>
      <c r="L639" s="1439"/>
      <c r="M639" s="1440"/>
      <c r="N639" s="1439"/>
      <c r="O639" s="1439"/>
      <c r="P639" s="1132"/>
      <c r="Q639" s="1132"/>
      <c r="R639" s="1132"/>
      <c r="S639" s="1132"/>
      <c r="T639" s="1132"/>
    </row>
    <row r="640" ht="15.75" customHeight="1">
      <c r="F640" s="252"/>
      <c r="J640" s="316"/>
      <c r="K640" s="316"/>
      <c r="L640" s="1439"/>
      <c r="M640" s="1440"/>
      <c r="N640" s="1439"/>
      <c r="O640" s="1439"/>
      <c r="P640" s="1132"/>
      <c r="Q640" s="1132"/>
      <c r="R640" s="1132"/>
      <c r="S640" s="1132"/>
      <c r="T640" s="1132"/>
    </row>
    <row r="641" ht="15.75" customHeight="1">
      <c r="F641" s="252"/>
      <c r="J641" s="316"/>
      <c r="K641" s="316"/>
      <c r="L641" s="1439"/>
      <c r="M641" s="1440"/>
      <c r="N641" s="1439"/>
      <c r="O641" s="1439"/>
      <c r="P641" s="1132"/>
      <c r="Q641" s="1132"/>
      <c r="R641" s="1132"/>
      <c r="S641" s="1132"/>
      <c r="T641" s="1132"/>
    </row>
    <row r="642" ht="15.75" customHeight="1">
      <c r="F642" s="252"/>
      <c r="J642" s="316"/>
      <c r="K642" s="316"/>
      <c r="L642" s="1439"/>
      <c r="M642" s="1440"/>
      <c r="N642" s="1439"/>
      <c r="O642" s="1439"/>
      <c r="P642" s="1132"/>
      <c r="Q642" s="1132"/>
      <c r="R642" s="1132"/>
      <c r="S642" s="1132"/>
      <c r="T642" s="1132"/>
    </row>
    <row r="643" ht="15.75" customHeight="1">
      <c r="F643" s="252"/>
      <c r="J643" s="316"/>
      <c r="K643" s="316"/>
      <c r="L643" s="1439"/>
      <c r="M643" s="1440"/>
      <c r="N643" s="1439"/>
      <c r="O643" s="1439"/>
      <c r="P643" s="1132"/>
      <c r="Q643" s="1132"/>
      <c r="R643" s="1132"/>
      <c r="S643" s="1132"/>
      <c r="T643" s="1132"/>
    </row>
    <row r="644" ht="15.75" customHeight="1">
      <c r="F644" s="252"/>
      <c r="J644" s="316"/>
      <c r="K644" s="316"/>
      <c r="L644" s="1439"/>
      <c r="M644" s="1440"/>
      <c r="N644" s="1439"/>
      <c r="O644" s="1439"/>
      <c r="P644" s="1132"/>
      <c r="Q644" s="1132"/>
      <c r="R644" s="1132"/>
      <c r="S644" s="1132"/>
      <c r="T644" s="1132"/>
    </row>
    <row r="645" ht="15.75" customHeight="1">
      <c r="F645" s="252"/>
      <c r="J645" s="316"/>
      <c r="K645" s="316"/>
      <c r="L645" s="1439"/>
      <c r="M645" s="1440"/>
      <c r="N645" s="1439"/>
      <c r="O645" s="1439"/>
      <c r="P645" s="1132"/>
      <c r="Q645" s="1132"/>
      <c r="R645" s="1132"/>
      <c r="S645" s="1132"/>
      <c r="T645" s="1132"/>
    </row>
    <row r="646" ht="15.75" customHeight="1">
      <c r="F646" s="252"/>
      <c r="J646" s="316"/>
      <c r="K646" s="316"/>
      <c r="L646" s="1439"/>
      <c r="M646" s="1440"/>
      <c r="N646" s="1439"/>
      <c r="O646" s="1439"/>
      <c r="P646" s="1132"/>
      <c r="Q646" s="1132"/>
      <c r="R646" s="1132"/>
      <c r="S646" s="1132"/>
      <c r="T646" s="1132"/>
    </row>
    <row r="647" ht="15.75" customHeight="1">
      <c r="F647" s="252"/>
      <c r="J647" s="316"/>
      <c r="K647" s="316"/>
      <c r="L647" s="1439"/>
      <c r="M647" s="1440"/>
      <c r="N647" s="1439"/>
      <c r="O647" s="1439"/>
      <c r="P647" s="1132"/>
      <c r="Q647" s="1132"/>
      <c r="R647" s="1132"/>
      <c r="S647" s="1132"/>
      <c r="T647" s="1132"/>
    </row>
    <row r="648" ht="15.75" customHeight="1">
      <c r="F648" s="252"/>
      <c r="J648" s="316"/>
      <c r="K648" s="316"/>
      <c r="L648" s="1439"/>
      <c r="M648" s="1440"/>
      <c r="N648" s="1439"/>
      <c r="O648" s="1439"/>
      <c r="P648" s="1132"/>
      <c r="Q648" s="1132"/>
      <c r="R648" s="1132"/>
      <c r="S648" s="1132"/>
      <c r="T648" s="1132"/>
    </row>
    <row r="649" ht="15.75" customHeight="1">
      <c r="F649" s="252"/>
      <c r="J649" s="316"/>
      <c r="K649" s="316"/>
      <c r="L649" s="1439"/>
      <c r="M649" s="1440"/>
      <c r="N649" s="1439"/>
      <c r="O649" s="1439"/>
      <c r="P649" s="1132"/>
      <c r="Q649" s="1132"/>
      <c r="R649" s="1132"/>
      <c r="S649" s="1132"/>
      <c r="T649" s="1132"/>
    </row>
    <row r="650" ht="15.75" customHeight="1">
      <c r="F650" s="252"/>
      <c r="J650" s="316"/>
      <c r="K650" s="316"/>
      <c r="L650" s="1439"/>
      <c r="M650" s="1440"/>
      <c r="N650" s="1439"/>
      <c r="O650" s="1439"/>
      <c r="P650" s="1132"/>
      <c r="Q650" s="1132"/>
      <c r="R650" s="1132"/>
      <c r="S650" s="1132"/>
      <c r="T650" s="1132"/>
    </row>
    <row r="651" ht="15.75" customHeight="1">
      <c r="F651" s="252"/>
      <c r="J651" s="316"/>
      <c r="K651" s="316"/>
      <c r="L651" s="1439"/>
      <c r="M651" s="1440"/>
      <c r="N651" s="1439"/>
      <c r="O651" s="1439"/>
      <c r="P651" s="1132"/>
      <c r="Q651" s="1132"/>
      <c r="R651" s="1132"/>
      <c r="S651" s="1132"/>
      <c r="T651" s="1132"/>
    </row>
    <row r="652" ht="15.75" customHeight="1">
      <c r="F652" s="252"/>
      <c r="J652" s="316"/>
      <c r="K652" s="316"/>
      <c r="L652" s="1439"/>
      <c r="M652" s="1440"/>
      <c r="N652" s="1439"/>
      <c r="O652" s="1439"/>
      <c r="P652" s="1132"/>
      <c r="Q652" s="1132"/>
      <c r="R652" s="1132"/>
      <c r="S652" s="1132"/>
      <c r="T652" s="1132"/>
    </row>
    <row r="653" ht="15.75" customHeight="1">
      <c r="F653" s="252"/>
      <c r="J653" s="316"/>
      <c r="K653" s="316"/>
      <c r="L653" s="1439"/>
      <c r="M653" s="1440"/>
      <c r="N653" s="1439"/>
      <c r="O653" s="1439"/>
      <c r="P653" s="1132"/>
      <c r="Q653" s="1132"/>
      <c r="R653" s="1132"/>
      <c r="S653" s="1132"/>
      <c r="T653" s="1132"/>
    </row>
    <row r="654" ht="15.75" customHeight="1">
      <c r="F654" s="252"/>
      <c r="J654" s="316"/>
      <c r="K654" s="316"/>
      <c r="L654" s="1439"/>
      <c r="M654" s="1440"/>
      <c r="N654" s="1439"/>
      <c r="O654" s="1439"/>
      <c r="P654" s="1132"/>
      <c r="Q654" s="1132"/>
      <c r="R654" s="1132"/>
      <c r="S654" s="1132"/>
      <c r="T654" s="1132"/>
    </row>
    <row r="655" ht="15.75" customHeight="1">
      <c r="F655" s="252"/>
      <c r="J655" s="316"/>
      <c r="K655" s="316"/>
      <c r="L655" s="1439"/>
      <c r="M655" s="1440"/>
      <c r="N655" s="1439"/>
      <c r="O655" s="1439"/>
      <c r="P655" s="1132"/>
      <c r="Q655" s="1132"/>
      <c r="R655" s="1132"/>
      <c r="S655" s="1132"/>
      <c r="T655" s="1132"/>
    </row>
    <row r="656" ht="15.75" customHeight="1">
      <c r="F656" s="252"/>
      <c r="J656" s="316"/>
      <c r="K656" s="316"/>
      <c r="L656" s="1439"/>
      <c r="M656" s="1440"/>
      <c r="N656" s="1439"/>
      <c r="O656" s="1439"/>
      <c r="P656" s="1132"/>
      <c r="Q656" s="1132"/>
      <c r="R656" s="1132"/>
      <c r="S656" s="1132"/>
      <c r="T656" s="1132"/>
    </row>
    <row r="657" ht="15.75" customHeight="1">
      <c r="F657" s="252"/>
      <c r="J657" s="316"/>
      <c r="K657" s="316"/>
      <c r="L657" s="1439"/>
      <c r="M657" s="1440"/>
      <c r="N657" s="1439"/>
      <c r="O657" s="1439"/>
      <c r="P657" s="1132"/>
      <c r="Q657" s="1132"/>
      <c r="R657" s="1132"/>
      <c r="S657" s="1132"/>
      <c r="T657" s="1132"/>
    </row>
    <row r="658" ht="15.75" customHeight="1">
      <c r="F658" s="252"/>
      <c r="J658" s="316"/>
      <c r="K658" s="316"/>
      <c r="L658" s="1439"/>
      <c r="M658" s="1440"/>
      <c r="N658" s="1439"/>
      <c r="O658" s="1439"/>
      <c r="P658" s="1132"/>
      <c r="Q658" s="1132"/>
      <c r="R658" s="1132"/>
      <c r="S658" s="1132"/>
      <c r="T658" s="1132"/>
    </row>
    <row r="659" ht="15.75" customHeight="1">
      <c r="F659" s="252"/>
      <c r="J659" s="316"/>
      <c r="K659" s="316"/>
      <c r="L659" s="1439"/>
      <c r="M659" s="1440"/>
      <c r="N659" s="1439"/>
      <c r="O659" s="1439"/>
      <c r="P659" s="1132"/>
      <c r="Q659" s="1132"/>
      <c r="R659" s="1132"/>
      <c r="S659" s="1132"/>
      <c r="T659" s="1132"/>
    </row>
    <row r="660" ht="15.75" customHeight="1">
      <c r="F660" s="252"/>
      <c r="J660" s="316"/>
      <c r="K660" s="316"/>
      <c r="L660" s="1439"/>
      <c r="M660" s="1440"/>
      <c r="N660" s="1439"/>
      <c r="O660" s="1439"/>
      <c r="P660" s="1132"/>
      <c r="Q660" s="1132"/>
      <c r="R660" s="1132"/>
      <c r="S660" s="1132"/>
      <c r="T660" s="1132"/>
    </row>
    <row r="661" ht="15.75" customHeight="1">
      <c r="F661" s="252"/>
      <c r="J661" s="316"/>
      <c r="K661" s="316"/>
      <c r="L661" s="1439"/>
      <c r="M661" s="1440"/>
      <c r="N661" s="1439"/>
      <c r="O661" s="1439"/>
      <c r="P661" s="1132"/>
      <c r="Q661" s="1132"/>
      <c r="R661" s="1132"/>
      <c r="S661" s="1132"/>
      <c r="T661" s="1132"/>
    </row>
    <row r="662" ht="15.75" customHeight="1">
      <c r="F662" s="252"/>
      <c r="J662" s="316"/>
      <c r="K662" s="316"/>
      <c r="L662" s="1439"/>
      <c r="M662" s="1440"/>
      <c r="N662" s="1439"/>
      <c r="O662" s="1439"/>
      <c r="P662" s="1132"/>
      <c r="Q662" s="1132"/>
      <c r="R662" s="1132"/>
      <c r="S662" s="1132"/>
      <c r="T662" s="1132"/>
    </row>
    <row r="663" ht="15.75" customHeight="1">
      <c r="F663" s="252"/>
      <c r="J663" s="316"/>
      <c r="K663" s="316"/>
      <c r="L663" s="1439"/>
      <c r="M663" s="1440"/>
      <c r="N663" s="1439"/>
      <c r="O663" s="1439"/>
      <c r="P663" s="1132"/>
      <c r="Q663" s="1132"/>
      <c r="R663" s="1132"/>
      <c r="S663" s="1132"/>
      <c r="T663" s="1132"/>
    </row>
    <row r="664" ht="15.75" customHeight="1">
      <c r="F664" s="252"/>
      <c r="J664" s="316"/>
      <c r="K664" s="316"/>
      <c r="L664" s="1439"/>
      <c r="M664" s="1440"/>
      <c r="N664" s="1439"/>
      <c r="O664" s="1439"/>
      <c r="P664" s="1132"/>
      <c r="Q664" s="1132"/>
      <c r="R664" s="1132"/>
      <c r="S664" s="1132"/>
      <c r="T664" s="1132"/>
    </row>
    <row r="665" ht="15.75" customHeight="1">
      <c r="F665" s="252"/>
      <c r="J665" s="316"/>
      <c r="K665" s="316"/>
      <c r="L665" s="1439"/>
      <c r="M665" s="1440"/>
      <c r="N665" s="1439"/>
      <c r="O665" s="1439"/>
      <c r="P665" s="1132"/>
      <c r="Q665" s="1132"/>
      <c r="R665" s="1132"/>
      <c r="S665" s="1132"/>
      <c r="T665" s="1132"/>
    </row>
    <row r="666" ht="15.75" customHeight="1">
      <c r="F666" s="252"/>
      <c r="J666" s="316"/>
      <c r="K666" s="316"/>
      <c r="L666" s="1439"/>
      <c r="M666" s="1440"/>
      <c r="N666" s="1439"/>
      <c r="O666" s="1439"/>
      <c r="P666" s="1132"/>
      <c r="Q666" s="1132"/>
      <c r="R666" s="1132"/>
      <c r="S666" s="1132"/>
      <c r="T666" s="1132"/>
    </row>
    <row r="667" ht="15.75" customHeight="1">
      <c r="F667" s="252"/>
      <c r="J667" s="316"/>
      <c r="K667" s="316"/>
      <c r="L667" s="1439"/>
      <c r="M667" s="1440"/>
      <c r="N667" s="1439"/>
      <c r="O667" s="1439"/>
      <c r="P667" s="1132"/>
      <c r="Q667" s="1132"/>
      <c r="R667" s="1132"/>
      <c r="S667" s="1132"/>
      <c r="T667" s="1132"/>
    </row>
    <row r="668" ht="15.75" customHeight="1">
      <c r="F668" s="252"/>
      <c r="J668" s="316"/>
      <c r="K668" s="316"/>
      <c r="L668" s="1439"/>
      <c r="M668" s="1440"/>
      <c r="N668" s="1439"/>
      <c r="O668" s="1439"/>
      <c r="P668" s="1132"/>
      <c r="Q668" s="1132"/>
      <c r="R668" s="1132"/>
      <c r="S668" s="1132"/>
      <c r="T668" s="1132"/>
    </row>
    <row r="669" ht="15.75" customHeight="1">
      <c r="F669" s="252"/>
      <c r="J669" s="316"/>
      <c r="K669" s="316"/>
      <c r="L669" s="1439"/>
      <c r="M669" s="1440"/>
      <c r="N669" s="1439"/>
      <c r="O669" s="1439"/>
      <c r="P669" s="1132"/>
      <c r="Q669" s="1132"/>
      <c r="R669" s="1132"/>
      <c r="S669" s="1132"/>
      <c r="T669" s="1132"/>
    </row>
    <row r="670" ht="15.75" customHeight="1">
      <c r="F670" s="252"/>
      <c r="J670" s="316"/>
      <c r="K670" s="316"/>
      <c r="L670" s="1439"/>
      <c r="M670" s="1440"/>
      <c r="N670" s="1439"/>
      <c r="O670" s="1439"/>
      <c r="P670" s="1132"/>
      <c r="Q670" s="1132"/>
      <c r="R670" s="1132"/>
      <c r="S670" s="1132"/>
      <c r="T670" s="1132"/>
    </row>
    <row r="671" ht="15.75" customHeight="1">
      <c r="F671" s="252"/>
      <c r="J671" s="316"/>
      <c r="K671" s="316"/>
      <c r="L671" s="1439"/>
      <c r="M671" s="1440"/>
      <c r="N671" s="1439"/>
      <c r="O671" s="1439"/>
      <c r="P671" s="1132"/>
      <c r="Q671" s="1132"/>
      <c r="R671" s="1132"/>
      <c r="S671" s="1132"/>
      <c r="T671" s="1132"/>
    </row>
    <row r="672" ht="15.75" customHeight="1">
      <c r="F672" s="252"/>
      <c r="J672" s="316"/>
      <c r="K672" s="316"/>
      <c r="L672" s="1439"/>
      <c r="M672" s="1440"/>
      <c r="N672" s="1439"/>
      <c r="O672" s="1439"/>
      <c r="P672" s="1132"/>
      <c r="Q672" s="1132"/>
      <c r="R672" s="1132"/>
      <c r="S672" s="1132"/>
      <c r="T672" s="1132"/>
    </row>
    <row r="673" ht="15.75" customHeight="1">
      <c r="F673" s="252"/>
      <c r="J673" s="316"/>
      <c r="K673" s="316"/>
      <c r="L673" s="1439"/>
      <c r="M673" s="1440"/>
      <c r="N673" s="1439"/>
      <c r="O673" s="1439"/>
      <c r="P673" s="1132"/>
      <c r="Q673" s="1132"/>
      <c r="R673" s="1132"/>
      <c r="S673" s="1132"/>
      <c r="T673" s="1132"/>
    </row>
    <row r="674" ht="15.75" customHeight="1">
      <c r="F674" s="252"/>
      <c r="J674" s="316"/>
      <c r="K674" s="316"/>
      <c r="L674" s="1439"/>
      <c r="M674" s="1440"/>
      <c r="N674" s="1439"/>
      <c r="O674" s="1439"/>
      <c r="P674" s="1132"/>
      <c r="Q674" s="1132"/>
      <c r="R674" s="1132"/>
      <c r="S674" s="1132"/>
      <c r="T674" s="1132"/>
    </row>
    <row r="675" ht="15.75" customHeight="1">
      <c r="F675" s="252"/>
      <c r="J675" s="316"/>
      <c r="K675" s="316"/>
      <c r="L675" s="1439"/>
      <c r="M675" s="1440"/>
      <c r="N675" s="1439"/>
      <c r="O675" s="1439"/>
      <c r="P675" s="1132"/>
      <c r="Q675" s="1132"/>
      <c r="R675" s="1132"/>
      <c r="S675" s="1132"/>
      <c r="T675" s="1132"/>
    </row>
    <row r="676" ht="15.75" customHeight="1">
      <c r="F676" s="252"/>
      <c r="J676" s="316"/>
      <c r="K676" s="316"/>
      <c r="L676" s="1439"/>
      <c r="M676" s="1440"/>
      <c r="N676" s="1439"/>
      <c r="O676" s="1439"/>
      <c r="P676" s="1132"/>
      <c r="Q676" s="1132"/>
      <c r="R676" s="1132"/>
      <c r="S676" s="1132"/>
      <c r="T676" s="1132"/>
    </row>
    <row r="677" ht="15.75" customHeight="1">
      <c r="F677" s="252"/>
      <c r="J677" s="316"/>
      <c r="K677" s="316"/>
      <c r="L677" s="1439"/>
      <c r="M677" s="1440"/>
      <c r="N677" s="1439"/>
      <c r="O677" s="1439"/>
      <c r="P677" s="1132"/>
      <c r="Q677" s="1132"/>
      <c r="R677" s="1132"/>
      <c r="S677" s="1132"/>
      <c r="T677" s="1132"/>
    </row>
    <row r="678" ht="15.75" customHeight="1">
      <c r="F678" s="252"/>
      <c r="J678" s="316"/>
      <c r="K678" s="316"/>
      <c r="L678" s="1439"/>
      <c r="M678" s="1440"/>
      <c r="N678" s="1439"/>
      <c r="O678" s="1439"/>
      <c r="P678" s="1132"/>
      <c r="Q678" s="1132"/>
      <c r="R678" s="1132"/>
      <c r="S678" s="1132"/>
      <c r="T678" s="1132"/>
    </row>
    <row r="679" ht="15.75" customHeight="1">
      <c r="F679" s="252"/>
      <c r="J679" s="316"/>
      <c r="K679" s="316"/>
      <c r="L679" s="1439"/>
      <c r="M679" s="1440"/>
      <c r="N679" s="1439"/>
      <c r="O679" s="1439"/>
      <c r="P679" s="1132"/>
      <c r="Q679" s="1132"/>
      <c r="R679" s="1132"/>
      <c r="S679" s="1132"/>
      <c r="T679" s="1132"/>
    </row>
    <row r="680" ht="15.75" customHeight="1">
      <c r="F680" s="252"/>
      <c r="J680" s="316"/>
      <c r="K680" s="316"/>
      <c r="L680" s="1439"/>
      <c r="M680" s="1440"/>
      <c r="N680" s="1439"/>
      <c r="O680" s="1439"/>
      <c r="P680" s="1132"/>
      <c r="Q680" s="1132"/>
      <c r="R680" s="1132"/>
      <c r="S680" s="1132"/>
      <c r="T680" s="1132"/>
    </row>
    <row r="681" ht="15.75" customHeight="1">
      <c r="F681" s="252"/>
      <c r="J681" s="316"/>
      <c r="K681" s="316"/>
      <c r="L681" s="1439"/>
      <c r="M681" s="1440"/>
      <c r="N681" s="1439"/>
      <c r="O681" s="1439"/>
      <c r="P681" s="1132"/>
      <c r="Q681" s="1132"/>
      <c r="R681" s="1132"/>
      <c r="S681" s="1132"/>
      <c r="T681" s="1132"/>
    </row>
    <row r="682" ht="15.75" customHeight="1">
      <c r="F682" s="252"/>
      <c r="J682" s="316"/>
      <c r="K682" s="316"/>
      <c r="L682" s="1439"/>
      <c r="M682" s="1440"/>
      <c r="N682" s="1439"/>
      <c r="O682" s="1439"/>
      <c r="P682" s="1132"/>
      <c r="Q682" s="1132"/>
      <c r="R682" s="1132"/>
      <c r="S682" s="1132"/>
      <c r="T682" s="1132"/>
    </row>
    <row r="683" ht="15.75" customHeight="1">
      <c r="F683" s="252"/>
      <c r="J683" s="316"/>
      <c r="K683" s="316"/>
      <c r="L683" s="1439"/>
      <c r="M683" s="1440"/>
      <c r="N683" s="1439"/>
      <c r="O683" s="1439"/>
      <c r="P683" s="1132"/>
      <c r="Q683" s="1132"/>
      <c r="R683" s="1132"/>
      <c r="S683" s="1132"/>
      <c r="T683" s="1132"/>
    </row>
    <row r="684" ht="15.75" customHeight="1">
      <c r="F684" s="252"/>
      <c r="J684" s="316"/>
      <c r="K684" s="316"/>
      <c r="L684" s="1439"/>
      <c r="M684" s="1440"/>
      <c r="N684" s="1439"/>
      <c r="O684" s="1439"/>
      <c r="P684" s="1132"/>
      <c r="Q684" s="1132"/>
      <c r="R684" s="1132"/>
      <c r="S684" s="1132"/>
      <c r="T684" s="1132"/>
    </row>
    <row r="685" ht="15.75" customHeight="1">
      <c r="F685" s="252"/>
      <c r="J685" s="316"/>
      <c r="K685" s="316"/>
      <c r="L685" s="1439"/>
      <c r="M685" s="1440"/>
      <c r="N685" s="1439"/>
      <c r="O685" s="1439"/>
      <c r="P685" s="1132"/>
      <c r="Q685" s="1132"/>
      <c r="R685" s="1132"/>
      <c r="S685" s="1132"/>
      <c r="T685" s="1132"/>
    </row>
    <row r="686" ht="15.75" customHeight="1">
      <c r="F686" s="252"/>
      <c r="J686" s="316"/>
      <c r="K686" s="316"/>
      <c r="L686" s="1439"/>
      <c r="M686" s="1440"/>
      <c r="N686" s="1439"/>
      <c r="O686" s="1439"/>
      <c r="P686" s="1132"/>
      <c r="Q686" s="1132"/>
      <c r="R686" s="1132"/>
      <c r="S686" s="1132"/>
      <c r="T686" s="1132"/>
    </row>
    <row r="687" ht="15.75" customHeight="1">
      <c r="F687" s="252"/>
      <c r="J687" s="316"/>
      <c r="K687" s="316"/>
      <c r="L687" s="1439"/>
      <c r="M687" s="1440"/>
      <c r="N687" s="1439"/>
      <c r="O687" s="1439"/>
      <c r="P687" s="1132"/>
      <c r="Q687" s="1132"/>
      <c r="R687" s="1132"/>
      <c r="S687" s="1132"/>
      <c r="T687" s="1132"/>
    </row>
    <row r="688" ht="15.75" customHeight="1">
      <c r="F688" s="252"/>
      <c r="J688" s="316"/>
      <c r="K688" s="316"/>
      <c r="L688" s="1439"/>
      <c r="M688" s="1440"/>
      <c r="N688" s="1439"/>
      <c r="O688" s="1439"/>
      <c r="P688" s="1132"/>
      <c r="Q688" s="1132"/>
      <c r="R688" s="1132"/>
      <c r="S688" s="1132"/>
      <c r="T688" s="1132"/>
    </row>
    <row r="689" ht="15.75" customHeight="1">
      <c r="F689" s="252"/>
      <c r="J689" s="316"/>
      <c r="K689" s="316"/>
      <c r="L689" s="1439"/>
      <c r="M689" s="1440"/>
      <c r="N689" s="1439"/>
      <c r="O689" s="1439"/>
      <c r="P689" s="1132"/>
      <c r="Q689" s="1132"/>
      <c r="R689" s="1132"/>
      <c r="S689" s="1132"/>
      <c r="T689" s="1132"/>
    </row>
    <row r="690" ht="15.75" customHeight="1">
      <c r="F690" s="252"/>
      <c r="J690" s="316"/>
      <c r="K690" s="316"/>
      <c r="L690" s="1439"/>
      <c r="M690" s="1440"/>
      <c r="N690" s="1439"/>
      <c r="O690" s="1439"/>
      <c r="P690" s="1132"/>
      <c r="Q690" s="1132"/>
      <c r="R690" s="1132"/>
      <c r="S690" s="1132"/>
      <c r="T690" s="1132"/>
    </row>
    <row r="691" ht="15.75" customHeight="1">
      <c r="F691" s="252"/>
      <c r="J691" s="316"/>
      <c r="K691" s="316"/>
      <c r="L691" s="1439"/>
      <c r="M691" s="1440"/>
      <c r="N691" s="1439"/>
      <c r="O691" s="1439"/>
      <c r="P691" s="1132"/>
      <c r="Q691" s="1132"/>
      <c r="R691" s="1132"/>
      <c r="S691" s="1132"/>
      <c r="T691" s="1132"/>
    </row>
    <row r="692" ht="15.75" customHeight="1">
      <c r="F692" s="252"/>
      <c r="J692" s="316"/>
      <c r="K692" s="316"/>
      <c r="L692" s="1439"/>
      <c r="M692" s="1440"/>
      <c r="N692" s="1439"/>
      <c r="O692" s="1439"/>
      <c r="P692" s="1132"/>
      <c r="Q692" s="1132"/>
      <c r="R692" s="1132"/>
      <c r="S692" s="1132"/>
      <c r="T692" s="1132"/>
    </row>
    <row r="693" ht="15.75" customHeight="1">
      <c r="F693" s="252"/>
      <c r="J693" s="316"/>
      <c r="K693" s="316"/>
      <c r="L693" s="1439"/>
      <c r="M693" s="1440"/>
      <c r="N693" s="1439"/>
      <c r="O693" s="1439"/>
      <c r="P693" s="1132"/>
      <c r="Q693" s="1132"/>
      <c r="R693" s="1132"/>
      <c r="S693" s="1132"/>
      <c r="T693" s="1132"/>
    </row>
    <row r="694" ht="15.75" customHeight="1">
      <c r="F694" s="252"/>
      <c r="J694" s="316"/>
      <c r="K694" s="316"/>
      <c r="L694" s="1439"/>
      <c r="M694" s="1440"/>
      <c r="N694" s="1439"/>
      <c r="O694" s="1439"/>
      <c r="P694" s="1132"/>
      <c r="Q694" s="1132"/>
      <c r="R694" s="1132"/>
      <c r="S694" s="1132"/>
      <c r="T694" s="1132"/>
    </row>
    <row r="695" ht="15.75" customHeight="1">
      <c r="F695" s="252"/>
      <c r="J695" s="316"/>
      <c r="K695" s="316"/>
      <c r="L695" s="1439"/>
      <c r="M695" s="1440"/>
      <c r="N695" s="1439"/>
      <c r="O695" s="1439"/>
      <c r="P695" s="1132"/>
      <c r="Q695" s="1132"/>
      <c r="R695" s="1132"/>
      <c r="S695" s="1132"/>
      <c r="T695" s="1132"/>
    </row>
    <row r="696" ht="15.75" customHeight="1">
      <c r="F696" s="252"/>
      <c r="J696" s="316"/>
      <c r="K696" s="316"/>
      <c r="L696" s="1439"/>
      <c r="M696" s="1440"/>
      <c r="N696" s="1439"/>
      <c r="O696" s="1439"/>
      <c r="P696" s="1132"/>
      <c r="Q696" s="1132"/>
      <c r="R696" s="1132"/>
      <c r="S696" s="1132"/>
      <c r="T696" s="1132"/>
    </row>
    <row r="697" ht="15.75" customHeight="1">
      <c r="F697" s="252"/>
      <c r="J697" s="316"/>
      <c r="K697" s="316"/>
      <c r="L697" s="1439"/>
      <c r="M697" s="1440"/>
      <c r="N697" s="1439"/>
      <c r="O697" s="1439"/>
      <c r="P697" s="1132"/>
      <c r="Q697" s="1132"/>
      <c r="R697" s="1132"/>
      <c r="S697" s="1132"/>
      <c r="T697" s="1132"/>
    </row>
    <row r="698" ht="15.75" customHeight="1">
      <c r="F698" s="252"/>
      <c r="J698" s="316"/>
      <c r="K698" s="316"/>
      <c r="L698" s="1439"/>
      <c r="M698" s="1440"/>
      <c r="N698" s="1439"/>
      <c r="O698" s="1439"/>
      <c r="P698" s="1132"/>
      <c r="Q698" s="1132"/>
      <c r="R698" s="1132"/>
      <c r="S698" s="1132"/>
      <c r="T698" s="1132"/>
    </row>
    <row r="699" ht="15.75" customHeight="1">
      <c r="F699" s="252"/>
      <c r="J699" s="316"/>
      <c r="K699" s="316"/>
      <c r="L699" s="1439"/>
      <c r="M699" s="1440"/>
      <c r="N699" s="1439"/>
      <c r="O699" s="1439"/>
      <c r="P699" s="1132"/>
      <c r="Q699" s="1132"/>
      <c r="R699" s="1132"/>
      <c r="S699" s="1132"/>
      <c r="T699" s="1132"/>
    </row>
    <row r="700" ht="15.75" customHeight="1">
      <c r="F700" s="252"/>
      <c r="J700" s="316"/>
      <c r="K700" s="316"/>
      <c r="L700" s="1439"/>
      <c r="M700" s="1440"/>
      <c r="N700" s="1439"/>
      <c r="O700" s="1439"/>
      <c r="P700" s="1132"/>
      <c r="Q700" s="1132"/>
      <c r="R700" s="1132"/>
      <c r="S700" s="1132"/>
      <c r="T700" s="1132"/>
    </row>
    <row r="701" ht="15.75" customHeight="1">
      <c r="F701" s="252"/>
      <c r="J701" s="316"/>
      <c r="K701" s="316"/>
      <c r="L701" s="1439"/>
      <c r="M701" s="1440"/>
      <c r="N701" s="1439"/>
      <c r="O701" s="1439"/>
      <c r="P701" s="1132"/>
      <c r="Q701" s="1132"/>
      <c r="R701" s="1132"/>
      <c r="S701" s="1132"/>
      <c r="T701" s="1132"/>
    </row>
    <row r="702" ht="15.75" customHeight="1">
      <c r="F702" s="252"/>
      <c r="J702" s="316"/>
      <c r="K702" s="316"/>
      <c r="L702" s="1439"/>
      <c r="M702" s="1440"/>
      <c r="N702" s="1439"/>
      <c r="O702" s="1439"/>
      <c r="P702" s="1132"/>
      <c r="Q702" s="1132"/>
      <c r="R702" s="1132"/>
      <c r="S702" s="1132"/>
      <c r="T702" s="1132"/>
    </row>
    <row r="703" ht="15.75" customHeight="1">
      <c r="F703" s="252"/>
      <c r="J703" s="316"/>
      <c r="K703" s="316"/>
      <c r="L703" s="1439"/>
      <c r="M703" s="1440"/>
      <c r="N703" s="1439"/>
      <c r="O703" s="1439"/>
      <c r="P703" s="1132"/>
      <c r="Q703" s="1132"/>
      <c r="R703" s="1132"/>
      <c r="S703" s="1132"/>
      <c r="T703" s="1132"/>
    </row>
    <row r="704" ht="15.75" customHeight="1">
      <c r="F704" s="252"/>
      <c r="J704" s="316"/>
      <c r="K704" s="316"/>
      <c r="L704" s="1439"/>
      <c r="M704" s="1440"/>
      <c r="N704" s="1439"/>
      <c r="O704" s="1439"/>
      <c r="P704" s="1132"/>
      <c r="Q704" s="1132"/>
      <c r="R704" s="1132"/>
      <c r="S704" s="1132"/>
      <c r="T704" s="1132"/>
    </row>
    <row r="705" ht="15.75" customHeight="1">
      <c r="F705" s="252"/>
      <c r="J705" s="316"/>
      <c r="K705" s="316"/>
      <c r="L705" s="1439"/>
      <c r="M705" s="1440"/>
      <c r="N705" s="1439"/>
      <c r="O705" s="1439"/>
      <c r="P705" s="1132"/>
      <c r="Q705" s="1132"/>
      <c r="R705" s="1132"/>
      <c r="S705" s="1132"/>
      <c r="T705" s="1132"/>
    </row>
    <row r="706" ht="15.75" customHeight="1">
      <c r="F706" s="252"/>
      <c r="J706" s="316"/>
      <c r="K706" s="316"/>
      <c r="L706" s="1439"/>
      <c r="M706" s="1440"/>
      <c r="N706" s="1439"/>
      <c r="O706" s="1439"/>
      <c r="P706" s="1132"/>
      <c r="Q706" s="1132"/>
      <c r="R706" s="1132"/>
      <c r="S706" s="1132"/>
      <c r="T706" s="1132"/>
    </row>
    <row r="707" ht="15.75" customHeight="1">
      <c r="F707" s="252"/>
      <c r="J707" s="316"/>
      <c r="K707" s="316"/>
      <c r="L707" s="1439"/>
      <c r="M707" s="1440"/>
      <c r="N707" s="1439"/>
      <c r="O707" s="1439"/>
      <c r="P707" s="1132"/>
      <c r="Q707" s="1132"/>
      <c r="R707" s="1132"/>
      <c r="S707" s="1132"/>
      <c r="T707" s="1132"/>
    </row>
    <row r="708" ht="15.75" customHeight="1">
      <c r="F708" s="252"/>
      <c r="J708" s="316"/>
      <c r="K708" s="316"/>
      <c r="L708" s="1439"/>
      <c r="M708" s="1440"/>
      <c r="N708" s="1439"/>
      <c r="O708" s="1439"/>
      <c r="P708" s="1132"/>
      <c r="Q708" s="1132"/>
      <c r="R708" s="1132"/>
      <c r="S708" s="1132"/>
      <c r="T708" s="1132"/>
    </row>
    <row r="709" ht="15.75" customHeight="1">
      <c r="F709" s="252"/>
      <c r="J709" s="316"/>
      <c r="K709" s="316"/>
      <c r="L709" s="1439"/>
      <c r="M709" s="1440"/>
      <c r="N709" s="1439"/>
      <c r="O709" s="1439"/>
      <c r="P709" s="1132"/>
      <c r="Q709" s="1132"/>
      <c r="R709" s="1132"/>
      <c r="S709" s="1132"/>
      <c r="T709" s="1132"/>
    </row>
    <row r="710" ht="15.75" customHeight="1">
      <c r="F710" s="252"/>
      <c r="J710" s="316"/>
      <c r="K710" s="316"/>
      <c r="L710" s="1439"/>
      <c r="M710" s="1440"/>
      <c r="N710" s="1439"/>
      <c r="O710" s="1439"/>
      <c r="P710" s="1132"/>
      <c r="Q710" s="1132"/>
      <c r="R710" s="1132"/>
      <c r="S710" s="1132"/>
      <c r="T710" s="1132"/>
    </row>
    <row r="711" ht="15.75" customHeight="1">
      <c r="F711" s="252"/>
      <c r="J711" s="316"/>
      <c r="K711" s="316"/>
      <c r="L711" s="1439"/>
      <c r="M711" s="1440"/>
      <c r="N711" s="1439"/>
      <c r="O711" s="1439"/>
      <c r="P711" s="1132"/>
      <c r="Q711" s="1132"/>
      <c r="R711" s="1132"/>
      <c r="S711" s="1132"/>
      <c r="T711" s="1132"/>
    </row>
    <row r="712" ht="15.75" customHeight="1">
      <c r="F712" s="252"/>
      <c r="J712" s="316"/>
      <c r="K712" s="316"/>
      <c r="L712" s="1439"/>
      <c r="M712" s="1440"/>
      <c r="N712" s="1439"/>
      <c r="O712" s="1439"/>
      <c r="P712" s="1132"/>
      <c r="Q712" s="1132"/>
      <c r="R712" s="1132"/>
      <c r="S712" s="1132"/>
      <c r="T712" s="1132"/>
    </row>
    <row r="713" ht="15.75" customHeight="1">
      <c r="F713" s="252"/>
      <c r="J713" s="316"/>
      <c r="K713" s="316"/>
      <c r="L713" s="1439"/>
      <c r="M713" s="1440"/>
      <c r="N713" s="1439"/>
      <c r="O713" s="1439"/>
      <c r="P713" s="1132"/>
      <c r="Q713" s="1132"/>
      <c r="R713" s="1132"/>
      <c r="S713" s="1132"/>
      <c r="T713" s="1132"/>
    </row>
    <row r="714" ht="15.75" customHeight="1">
      <c r="F714" s="252"/>
      <c r="J714" s="316"/>
      <c r="K714" s="316"/>
      <c r="L714" s="1439"/>
      <c r="M714" s="1440"/>
      <c r="N714" s="1439"/>
      <c r="O714" s="1439"/>
      <c r="P714" s="1132"/>
      <c r="Q714" s="1132"/>
      <c r="R714" s="1132"/>
      <c r="S714" s="1132"/>
      <c r="T714" s="1132"/>
    </row>
    <row r="715" ht="15.75" customHeight="1">
      <c r="F715" s="252"/>
      <c r="J715" s="316"/>
      <c r="K715" s="316"/>
      <c r="L715" s="1439"/>
      <c r="M715" s="1440"/>
      <c r="N715" s="1439"/>
      <c r="O715" s="1439"/>
      <c r="P715" s="1132"/>
      <c r="Q715" s="1132"/>
      <c r="R715" s="1132"/>
      <c r="S715" s="1132"/>
      <c r="T715" s="1132"/>
    </row>
    <row r="716" ht="15.75" customHeight="1">
      <c r="F716" s="252"/>
      <c r="J716" s="316"/>
      <c r="K716" s="316"/>
      <c r="L716" s="1439"/>
      <c r="M716" s="1440"/>
      <c r="N716" s="1439"/>
      <c r="O716" s="1439"/>
      <c r="P716" s="1132"/>
      <c r="Q716" s="1132"/>
      <c r="R716" s="1132"/>
      <c r="S716" s="1132"/>
      <c r="T716" s="1132"/>
    </row>
    <row r="717" ht="15.75" customHeight="1">
      <c r="F717" s="252"/>
      <c r="J717" s="316"/>
      <c r="K717" s="316"/>
      <c r="L717" s="1439"/>
      <c r="M717" s="1440"/>
      <c r="N717" s="1439"/>
      <c r="O717" s="1439"/>
      <c r="P717" s="1132"/>
      <c r="Q717" s="1132"/>
      <c r="R717" s="1132"/>
      <c r="S717" s="1132"/>
      <c r="T717" s="1132"/>
    </row>
    <row r="718" ht="15.75" customHeight="1">
      <c r="F718" s="252"/>
      <c r="J718" s="316"/>
      <c r="K718" s="316"/>
      <c r="L718" s="1439"/>
      <c r="M718" s="1440"/>
      <c r="N718" s="1439"/>
      <c r="O718" s="1439"/>
      <c r="P718" s="1132"/>
      <c r="Q718" s="1132"/>
      <c r="R718" s="1132"/>
      <c r="S718" s="1132"/>
      <c r="T718" s="1132"/>
    </row>
    <row r="719" ht="15.75" customHeight="1">
      <c r="F719" s="252"/>
      <c r="J719" s="316"/>
      <c r="K719" s="316"/>
      <c r="L719" s="1439"/>
      <c r="M719" s="1440"/>
      <c r="N719" s="1439"/>
      <c r="O719" s="1439"/>
      <c r="P719" s="1132"/>
      <c r="Q719" s="1132"/>
      <c r="R719" s="1132"/>
      <c r="S719" s="1132"/>
      <c r="T719" s="1132"/>
    </row>
    <row r="720" ht="15.75" customHeight="1">
      <c r="F720" s="252"/>
      <c r="J720" s="316"/>
      <c r="K720" s="316"/>
      <c r="L720" s="1439"/>
      <c r="M720" s="1440"/>
      <c r="N720" s="1439"/>
      <c r="O720" s="1439"/>
      <c r="P720" s="1132"/>
      <c r="Q720" s="1132"/>
      <c r="R720" s="1132"/>
      <c r="S720" s="1132"/>
      <c r="T720" s="1132"/>
    </row>
    <row r="721" ht="15.75" customHeight="1">
      <c r="F721" s="252"/>
      <c r="J721" s="316"/>
      <c r="K721" s="316"/>
      <c r="L721" s="1439"/>
      <c r="M721" s="1440"/>
      <c r="N721" s="1439"/>
      <c r="O721" s="1439"/>
      <c r="P721" s="1132"/>
      <c r="Q721" s="1132"/>
      <c r="R721" s="1132"/>
      <c r="S721" s="1132"/>
      <c r="T721" s="1132"/>
    </row>
    <row r="722" ht="15.75" customHeight="1">
      <c r="F722" s="252"/>
      <c r="J722" s="316"/>
      <c r="K722" s="316"/>
      <c r="L722" s="1439"/>
      <c r="M722" s="1440"/>
      <c r="N722" s="1439"/>
      <c r="O722" s="1439"/>
      <c r="P722" s="1132"/>
      <c r="Q722" s="1132"/>
      <c r="R722" s="1132"/>
      <c r="S722" s="1132"/>
      <c r="T722" s="1132"/>
    </row>
    <row r="723" ht="15.75" customHeight="1">
      <c r="F723" s="252"/>
      <c r="J723" s="316"/>
      <c r="K723" s="316"/>
      <c r="L723" s="1439"/>
      <c r="M723" s="1440"/>
      <c r="N723" s="1439"/>
      <c r="O723" s="1439"/>
      <c r="P723" s="1132"/>
      <c r="Q723" s="1132"/>
      <c r="R723" s="1132"/>
      <c r="S723" s="1132"/>
      <c r="T723" s="1132"/>
    </row>
    <row r="724" ht="15.75" customHeight="1">
      <c r="F724" s="252"/>
      <c r="J724" s="316"/>
      <c r="K724" s="316"/>
      <c r="L724" s="1439"/>
      <c r="M724" s="1440"/>
      <c r="N724" s="1439"/>
      <c r="O724" s="1439"/>
      <c r="P724" s="1132"/>
      <c r="Q724" s="1132"/>
      <c r="R724" s="1132"/>
      <c r="S724" s="1132"/>
      <c r="T724" s="1132"/>
    </row>
    <row r="725" ht="15.75" customHeight="1">
      <c r="F725" s="252"/>
      <c r="J725" s="316"/>
      <c r="K725" s="316"/>
      <c r="L725" s="1439"/>
      <c r="M725" s="1440"/>
      <c r="N725" s="1439"/>
      <c r="O725" s="1439"/>
      <c r="P725" s="1132"/>
      <c r="Q725" s="1132"/>
      <c r="R725" s="1132"/>
      <c r="S725" s="1132"/>
      <c r="T725" s="1132"/>
    </row>
    <row r="726" ht="15.75" customHeight="1">
      <c r="F726" s="252"/>
      <c r="J726" s="316"/>
      <c r="K726" s="316"/>
      <c r="L726" s="1439"/>
      <c r="M726" s="1440"/>
      <c r="N726" s="1439"/>
      <c r="O726" s="1439"/>
      <c r="P726" s="1132"/>
      <c r="Q726" s="1132"/>
      <c r="R726" s="1132"/>
      <c r="S726" s="1132"/>
      <c r="T726" s="1132"/>
    </row>
    <row r="727" ht="15.75" customHeight="1">
      <c r="F727" s="252"/>
      <c r="J727" s="316"/>
      <c r="K727" s="316"/>
      <c r="L727" s="1439"/>
      <c r="M727" s="1440"/>
      <c r="N727" s="1439"/>
      <c r="O727" s="1439"/>
      <c r="P727" s="1132"/>
      <c r="Q727" s="1132"/>
      <c r="R727" s="1132"/>
      <c r="S727" s="1132"/>
      <c r="T727" s="1132"/>
    </row>
    <row r="728" ht="15.75" customHeight="1">
      <c r="F728" s="252"/>
      <c r="J728" s="316"/>
      <c r="K728" s="316"/>
      <c r="L728" s="1439"/>
      <c r="M728" s="1440"/>
      <c r="N728" s="1439"/>
      <c r="O728" s="1439"/>
      <c r="P728" s="1132"/>
      <c r="Q728" s="1132"/>
      <c r="R728" s="1132"/>
      <c r="S728" s="1132"/>
      <c r="T728" s="1132"/>
    </row>
    <row r="729" ht="15.75" customHeight="1">
      <c r="F729" s="252"/>
      <c r="J729" s="316"/>
      <c r="K729" s="316"/>
      <c r="L729" s="1439"/>
      <c r="M729" s="1440"/>
      <c r="N729" s="1439"/>
      <c r="O729" s="1439"/>
      <c r="P729" s="1132"/>
      <c r="Q729" s="1132"/>
      <c r="R729" s="1132"/>
      <c r="S729" s="1132"/>
      <c r="T729" s="1132"/>
    </row>
    <row r="730" ht="15.75" customHeight="1">
      <c r="F730" s="252"/>
      <c r="J730" s="316"/>
      <c r="K730" s="316"/>
      <c r="L730" s="1439"/>
      <c r="M730" s="1440"/>
      <c r="N730" s="1439"/>
      <c r="O730" s="1439"/>
      <c r="P730" s="1132"/>
      <c r="Q730" s="1132"/>
      <c r="R730" s="1132"/>
      <c r="S730" s="1132"/>
      <c r="T730" s="1132"/>
    </row>
    <row r="731" ht="15.75" customHeight="1">
      <c r="F731" s="252"/>
      <c r="J731" s="316"/>
      <c r="K731" s="316"/>
      <c r="L731" s="1439"/>
      <c r="M731" s="1440"/>
      <c r="N731" s="1439"/>
      <c r="O731" s="1439"/>
      <c r="P731" s="1132"/>
      <c r="Q731" s="1132"/>
      <c r="R731" s="1132"/>
      <c r="S731" s="1132"/>
      <c r="T731" s="1132"/>
    </row>
    <row r="732" ht="15.75" customHeight="1">
      <c r="F732" s="252"/>
      <c r="J732" s="316"/>
      <c r="K732" s="316"/>
      <c r="L732" s="1439"/>
      <c r="M732" s="1440"/>
      <c r="N732" s="1439"/>
      <c r="O732" s="1439"/>
      <c r="P732" s="1132"/>
      <c r="Q732" s="1132"/>
      <c r="R732" s="1132"/>
      <c r="S732" s="1132"/>
      <c r="T732" s="1132"/>
    </row>
    <row r="733" ht="15.75" customHeight="1">
      <c r="F733" s="252"/>
      <c r="J733" s="316"/>
      <c r="K733" s="316"/>
      <c r="L733" s="1439"/>
      <c r="M733" s="1440"/>
      <c r="N733" s="1439"/>
      <c r="O733" s="1439"/>
      <c r="P733" s="1132"/>
      <c r="Q733" s="1132"/>
      <c r="R733" s="1132"/>
      <c r="S733" s="1132"/>
      <c r="T733" s="1132"/>
    </row>
    <row r="734" ht="15.75" customHeight="1">
      <c r="F734" s="252"/>
      <c r="J734" s="316"/>
      <c r="K734" s="316"/>
      <c r="L734" s="1439"/>
      <c r="M734" s="1440"/>
      <c r="N734" s="1439"/>
      <c r="O734" s="1439"/>
      <c r="P734" s="1132"/>
      <c r="Q734" s="1132"/>
      <c r="R734" s="1132"/>
      <c r="S734" s="1132"/>
      <c r="T734" s="1132"/>
    </row>
    <row r="735" ht="15.75" customHeight="1">
      <c r="F735" s="252"/>
      <c r="J735" s="316"/>
      <c r="K735" s="316"/>
      <c r="L735" s="1439"/>
      <c r="M735" s="1440"/>
      <c r="N735" s="1439"/>
      <c r="O735" s="1439"/>
      <c r="P735" s="1132"/>
      <c r="Q735" s="1132"/>
      <c r="R735" s="1132"/>
      <c r="S735" s="1132"/>
      <c r="T735" s="1132"/>
    </row>
    <row r="736" ht="15.75" customHeight="1">
      <c r="F736" s="252"/>
      <c r="J736" s="316"/>
      <c r="K736" s="316"/>
      <c r="L736" s="1439"/>
      <c r="M736" s="1440"/>
      <c r="N736" s="1439"/>
      <c r="O736" s="1439"/>
      <c r="P736" s="1132"/>
      <c r="Q736" s="1132"/>
      <c r="R736" s="1132"/>
      <c r="S736" s="1132"/>
      <c r="T736" s="1132"/>
    </row>
    <row r="737" ht="15.75" customHeight="1">
      <c r="F737" s="252"/>
      <c r="J737" s="316"/>
      <c r="K737" s="316"/>
      <c r="L737" s="1439"/>
      <c r="M737" s="1440"/>
      <c r="N737" s="1439"/>
      <c r="O737" s="1439"/>
      <c r="P737" s="1132"/>
      <c r="Q737" s="1132"/>
      <c r="R737" s="1132"/>
      <c r="S737" s="1132"/>
      <c r="T737" s="1132"/>
    </row>
    <row r="738" ht="15.75" customHeight="1">
      <c r="F738" s="252"/>
      <c r="J738" s="316"/>
      <c r="K738" s="316"/>
      <c r="L738" s="1439"/>
      <c r="M738" s="1440"/>
      <c r="N738" s="1439"/>
      <c r="O738" s="1439"/>
      <c r="P738" s="1132"/>
      <c r="Q738" s="1132"/>
      <c r="R738" s="1132"/>
      <c r="S738" s="1132"/>
      <c r="T738" s="1132"/>
    </row>
    <row r="739" ht="15.75" customHeight="1">
      <c r="F739" s="252"/>
      <c r="J739" s="316"/>
      <c r="K739" s="316"/>
      <c r="L739" s="1439"/>
      <c r="M739" s="1440"/>
      <c r="N739" s="1439"/>
      <c r="O739" s="1439"/>
      <c r="P739" s="1132"/>
      <c r="Q739" s="1132"/>
      <c r="R739" s="1132"/>
      <c r="S739" s="1132"/>
      <c r="T739" s="1132"/>
    </row>
    <row r="740" ht="15.75" customHeight="1">
      <c r="F740" s="252"/>
      <c r="J740" s="316"/>
      <c r="K740" s="316"/>
      <c r="L740" s="1439"/>
      <c r="M740" s="1440"/>
      <c r="N740" s="1439"/>
      <c r="O740" s="1439"/>
      <c r="P740" s="1132"/>
      <c r="Q740" s="1132"/>
      <c r="R740" s="1132"/>
      <c r="S740" s="1132"/>
      <c r="T740" s="1132"/>
    </row>
    <row r="741" ht="15.75" customHeight="1">
      <c r="F741" s="252"/>
      <c r="J741" s="316"/>
      <c r="K741" s="316"/>
      <c r="L741" s="1439"/>
      <c r="M741" s="1440"/>
      <c r="N741" s="1439"/>
      <c r="O741" s="1439"/>
      <c r="P741" s="1132"/>
      <c r="Q741" s="1132"/>
      <c r="R741" s="1132"/>
      <c r="S741" s="1132"/>
      <c r="T741" s="1132"/>
    </row>
    <row r="742" ht="15.75" customHeight="1">
      <c r="F742" s="252"/>
      <c r="J742" s="316"/>
      <c r="K742" s="316"/>
      <c r="L742" s="1439"/>
      <c r="M742" s="1440"/>
      <c r="N742" s="1439"/>
      <c r="O742" s="1439"/>
      <c r="P742" s="1132"/>
      <c r="Q742" s="1132"/>
      <c r="R742" s="1132"/>
      <c r="S742" s="1132"/>
      <c r="T742" s="1132"/>
    </row>
    <row r="743" ht="15.75" customHeight="1">
      <c r="F743" s="252"/>
      <c r="J743" s="316"/>
      <c r="K743" s="316"/>
      <c r="L743" s="1439"/>
      <c r="M743" s="1440"/>
      <c r="N743" s="1439"/>
      <c r="O743" s="1439"/>
      <c r="P743" s="1132"/>
      <c r="Q743" s="1132"/>
      <c r="R743" s="1132"/>
      <c r="S743" s="1132"/>
      <c r="T743" s="1132"/>
    </row>
    <row r="744" ht="15.75" customHeight="1">
      <c r="F744" s="252"/>
      <c r="J744" s="316"/>
      <c r="K744" s="316"/>
      <c r="L744" s="1439"/>
      <c r="M744" s="1440"/>
      <c r="N744" s="1439"/>
      <c r="O744" s="1439"/>
      <c r="P744" s="1132"/>
      <c r="Q744" s="1132"/>
      <c r="R744" s="1132"/>
      <c r="S744" s="1132"/>
      <c r="T744" s="1132"/>
    </row>
    <row r="745" ht="15.75" customHeight="1">
      <c r="F745" s="252"/>
      <c r="J745" s="316"/>
      <c r="K745" s="316"/>
      <c r="L745" s="1439"/>
      <c r="M745" s="1440"/>
      <c r="N745" s="1439"/>
      <c r="O745" s="1439"/>
      <c r="P745" s="1132"/>
      <c r="Q745" s="1132"/>
      <c r="R745" s="1132"/>
      <c r="S745" s="1132"/>
      <c r="T745" s="1132"/>
    </row>
    <row r="746" ht="15.75" customHeight="1">
      <c r="F746" s="252"/>
      <c r="J746" s="316"/>
      <c r="K746" s="316"/>
      <c r="L746" s="1439"/>
      <c r="M746" s="1440"/>
      <c r="N746" s="1439"/>
      <c r="O746" s="1439"/>
      <c r="P746" s="1132"/>
      <c r="Q746" s="1132"/>
      <c r="R746" s="1132"/>
      <c r="S746" s="1132"/>
      <c r="T746" s="1132"/>
    </row>
    <row r="747" ht="15.75" customHeight="1">
      <c r="F747" s="252"/>
      <c r="J747" s="316"/>
      <c r="K747" s="316"/>
      <c r="L747" s="1439"/>
      <c r="M747" s="1440"/>
      <c r="N747" s="1439"/>
      <c r="O747" s="1439"/>
      <c r="P747" s="1132"/>
      <c r="Q747" s="1132"/>
      <c r="R747" s="1132"/>
      <c r="S747" s="1132"/>
      <c r="T747" s="1132"/>
    </row>
    <row r="748" ht="15.75" customHeight="1">
      <c r="F748" s="252"/>
      <c r="J748" s="316"/>
      <c r="K748" s="316"/>
      <c r="L748" s="1439"/>
      <c r="M748" s="1440"/>
      <c r="N748" s="1439"/>
      <c r="O748" s="1439"/>
      <c r="P748" s="1132"/>
      <c r="Q748" s="1132"/>
      <c r="R748" s="1132"/>
      <c r="S748" s="1132"/>
      <c r="T748" s="1132"/>
    </row>
    <row r="749" ht="15.75" customHeight="1">
      <c r="F749" s="252"/>
      <c r="J749" s="316"/>
      <c r="K749" s="316"/>
      <c r="L749" s="1439"/>
      <c r="M749" s="1440"/>
      <c r="N749" s="1439"/>
      <c r="O749" s="1439"/>
      <c r="P749" s="1132"/>
      <c r="Q749" s="1132"/>
      <c r="R749" s="1132"/>
      <c r="S749" s="1132"/>
      <c r="T749" s="1132"/>
    </row>
    <row r="750" ht="15.75" customHeight="1">
      <c r="F750" s="252"/>
      <c r="J750" s="316"/>
      <c r="K750" s="316"/>
      <c r="L750" s="1439"/>
      <c r="M750" s="1440"/>
      <c r="N750" s="1439"/>
      <c r="O750" s="1439"/>
      <c r="P750" s="1132"/>
      <c r="Q750" s="1132"/>
      <c r="R750" s="1132"/>
      <c r="S750" s="1132"/>
      <c r="T750" s="1132"/>
    </row>
    <row r="751" ht="15.75" customHeight="1">
      <c r="F751" s="252"/>
      <c r="J751" s="316"/>
      <c r="K751" s="316"/>
      <c r="L751" s="1439"/>
      <c r="M751" s="1440"/>
      <c r="N751" s="1439"/>
      <c r="O751" s="1439"/>
      <c r="P751" s="1132"/>
      <c r="Q751" s="1132"/>
      <c r="R751" s="1132"/>
      <c r="S751" s="1132"/>
      <c r="T751" s="1132"/>
    </row>
    <row r="752" ht="15.75" customHeight="1">
      <c r="F752" s="252"/>
      <c r="J752" s="316"/>
      <c r="K752" s="316"/>
      <c r="L752" s="1439"/>
      <c r="M752" s="1440"/>
      <c r="N752" s="1439"/>
      <c r="O752" s="1439"/>
      <c r="P752" s="1132"/>
      <c r="Q752" s="1132"/>
      <c r="R752" s="1132"/>
      <c r="S752" s="1132"/>
      <c r="T752" s="1132"/>
    </row>
    <row r="753" ht="15.75" customHeight="1">
      <c r="F753" s="252"/>
      <c r="J753" s="316"/>
      <c r="K753" s="316"/>
      <c r="L753" s="1439"/>
      <c r="M753" s="1440"/>
      <c r="N753" s="1439"/>
      <c r="O753" s="1439"/>
      <c r="P753" s="1132"/>
      <c r="Q753" s="1132"/>
      <c r="R753" s="1132"/>
      <c r="S753" s="1132"/>
      <c r="T753" s="1132"/>
    </row>
    <row r="754" ht="15.75" customHeight="1">
      <c r="F754" s="252"/>
      <c r="J754" s="316"/>
      <c r="K754" s="316"/>
      <c r="L754" s="1439"/>
      <c r="M754" s="1440"/>
      <c r="N754" s="1439"/>
      <c r="O754" s="1439"/>
      <c r="P754" s="1132"/>
      <c r="Q754" s="1132"/>
      <c r="R754" s="1132"/>
      <c r="S754" s="1132"/>
      <c r="T754" s="1132"/>
    </row>
    <row r="755" ht="15.75" customHeight="1">
      <c r="F755" s="252"/>
      <c r="J755" s="316"/>
      <c r="K755" s="316"/>
      <c r="L755" s="1439"/>
      <c r="M755" s="1440"/>
      <c r="N755" s="1439"/>
      <c r="O755" s="1439"/>
      <c r="P755" s="1132"/>
      <c r="Q755" s="1132"/>
      <c r="R755" s="1132"/>
      <c r="S755" s="1132"/>
      <c r="T755" s="1132"/>
    </row>
    <row r="756" ht="15.75" customHeight="1">
      <c r="F756" s="252"/>
      <c r="J756" s="316"/>
      <c r="K756" s="316"/>
      <c r="L756" s="1439"/>
      <c r="M756" s="1440"/>
      <c r="N756" s="1439"/>
      <c r="O756" s="1439"/>
      <c r="P756" s="1132"/>
      <c r="Q756" s="1132"/>
      <c r="R756" s="1132"/>
      <c r="S756" s="1132"/>
      <c r="T756" s="1132"/>
    </row>
    <row r="757" ht="15.75" customHeight="1">
      <c r="F757" s="252"/>
      <c r="J757" s="316"/>
      <c r="K757" s="316"/>
      <c r="L757" s="1439"/>
      <c r="M757" s="1440"/>
      <c r="N757" s="1439"/>
      <c r="O757" s="1439"/>
      <c r="P757" s="1132"/>
      <c r="Q757" s="1132"/>
      <c r="R757" s="1132"/>
      <c r="S757" s="1132"/>
      <c r="T757" s="1132"/>
    </row>
    <row r="758" ht="15.75" customHeight="1">
      <c r="F758" s="252"/>
      <c r="J758" s="316"/>
      <c r="K758" s="316"/>
      <c r="L758" s="1439"/>
      <c r="M758" s="1440"/>
      <c r="N758" s="1439"/>
      <c r="O758" s="1439"/>
      <c r="P758" s="1132"/>
      <c r="Q758" s="1132"/>
      <c r="R758" s="1132"/>
      <c r="S758" s="1132"/>
      <c r="T758" s="1132"/>
    </row>
    <row r="759" ht="15.75" customHeight="1">
      <c r="F759" s="252"/>
      <c r="J759" s="316"/>
      <c r="K759" s="316"/>
      <c r="L759" s="1439"/>
      <c r="M759" s="1440"/>
      <c r="N759" s="1439"/>
      <c r="O759" s="1439"/>
      <c r="P759" s="1132"/>
      <c r="Q759" s="1132"/>
      <c r="R759" s="1132"/>
      <c r="S759" s="1132"/>
      <c r="T759" s="1132"/>
    </row>
    <row r="760" ht="15.75" customHeight="1">
      <c r="F760" s="252"/>
      <c r="J760" s="316"/>
      <c r="K760" s="316"/>
      <c r="L760" s="1439"/>
      <c r="M760" s="1440"/>
      <c r="N760" s="1439"/>
      <c r="O760" s="1439"/>
      <c r="P760" s="1132"/>
      <c r="Q760" s="1132"/>
      <c r="R760" s="1132"/>
      <c r="S760" s="1132"/>
      <c r="T760" s="1132"/>
    </row>
    <row r="761" ht="15.75" customHeight="1">
      <c r="F761" s="252"/>
      <c r="J761" s="316"/>
      <c r="K761" s="316"/>
      <c r="L761" s="1439"/>
      <c r="M761" s="1440"/>
      <c r="N761" s="1439"/>
      <c r="O761" s="1439"/>
      <c r="P761" s="1132"/>
      <c r="Q761" s="1132"/>
      <c r="R761" s="1132"/>
      <c r="S761" s="1132"/>
      <c r="T761" s="1132"/>
    </row>
    <row r="762" ht="15.75" customHeight="1">
      <c r="F762" s="252"/>
      <c r="J762" s="316"/>
      <c r="K762" s="316"/>
      <c r="L762" s="1439"/>
      <c r="M762" s="1440"/>
      <c r="N762" s="1439"/>
      <c r="O762" s="1439"/>
      <c r="P762" s="1132"/>
      <c r="Q762" s="1132"/>
      <c r="R762" s="1132"/>
      <c r="S762" s="1132"/>
      <c r="T762" s="1132"/>
    </row>
    <row r="763" ht="15.75" customHeight="1">
      <c r="F763" s="252"/>
      <c r="J763" s="316"/>
      <c r="K763" s="316"/>
      <c r="L763" s="1439"/>
      <c r="M763" s="1440"/>
      <c r="N763" s="1439"/>
      <c r="O763" s="1439"/>
      <c r="P763" s="1132"/>
      <c r="Q763" s="1132"/>
      <c r="R763" s="1132"/>
      <c r="S763" s="1132"/>
      <c r="T763" s="1132"/>
    </row>
    <row r="764" ht="15.75" customHeight="1">
      <c r="F764" s="252"/>
      <c r="J764" s="316"/>
      <c r="K764" s="316"/>
      <c r="L764" s="1439"/>
      <c r="M764" s="1440"/>
      <c r="N764" s="1439"/>
      <c r="O764" s="1439"/>
      <c r="P764" s="1132"/>
      <c r="Q764" s="1132"/>
      <c r="R764" s="1132"/>
      <c r="S764" s="1132"/>
      <c r="T764" s="1132"/>
    </row>
    <row r="765" ht="15.75" customHeight="1">
      <c r="F765" s="252"/>
      <c r="J765" s="316"/>
      <c r="K765" s="316"/>
      <c r="L765" s="1439"/>
      <c r="M765" s="1440"/>
      <c r="N765" s="1439"/>
      <c r="O765" s="1439"/>
      <c r="P765" s="1132"/>
      <c r="Q765" s="1132"/>
      <c r="R765" s="1132"/>
      <c r="S765" s="1132"/>
      <c r="T765" s="1132"/>
    </row>
    <row r="766" ht="15.75" customHeight="1">
      <c r="F766" s="252"/>
      <c r="J766" s="316"/>
      <c r="K766" s="316"/>
      <c r="L766" s="1439"/>
      <c r="M766" s="1440"/>
      <c r="N766" s="1439"/>
      <c r="O766" s="1439"/>
      <c r="P766" s="1132"/>
      <c r="Q766" s="1132"/>
      <c r="R766" s="1132"/>
      <c r="S766" s="1132"/>
      <c r="T766" s="1132"/>
    </row>
    <row r="767" ht="15.75" customHeight="1">
      <c r="F767" s="252"/>
      <c r="J767" s="316"/>
      <c r="K767" s="316"/>
      <c r="L767" s="1439"/>
      <c r="M767" s="1440"/>
      <c r="N767" s="1439"/>
      <c r="O767" s="1439"/>
      <c r="P767" s="1132"/>
      <c r="Q767" s="1132"/>
      <c r="R767" s="1132"/>
      <c r="S767" s="1132"/>
      <c r="T767" s="1132"/>
    </row>
    <row r="768" ht="15.75" customHeight="1">
      <c r="F768" s="252"/>
      <c r="J768" s="316"/>
      <c r="K768" s="316"/>
      <c r="L768" s="1439"/>
      <c r="M768" s="1440"/>
      <c r="N768" s="1439"/>
      <c r="O768" s="1439"/>
      <c r="P768" s="1132"/>
      <c r="Q768" s="1132"/>
      <c r="R768" s="1132"/>
      <c r="S768" s="1132"/>
      <c r="T768" s="1132"/>
    </row>
    <row r="769" ht="15.75" customHeight="1">
      <c r="F769" s="252"/>
      <c r="J769" s="316"/>
      <c r="K769" s="316"/>
      <c r="L769" s="1439"/>
      <c r="M769" s="1440"/>
      <c r="N769" s="1439"/>
      <c r="O769" s="1439"/>
      <c r="P769" s="1132"/>
      <c r="Q769" s="1132"/>
      <c r="R769" s="1132"/>
      <c r="S769" s="1132"/>
      <c r="T769" s="1132"/>
    </row>
    <row r="770" ht="15.75" customHeight="1">
      <c r="F770" s="252"/>
      <c r="J770" s="316"/>
      <c r="K770" s="316"/>
      <c r="L770" s="1439"/>
      <c r="M770" s="1440"/>
      <c r="N770" s="1439"/>
      <c r="O770" s="1439"/>
      <c r="P770" s="1132"/>
      <c r="Q770" s="1132"/>
      <c r="R770" s="1132"/>
      <c r="S770" s="1132"/>
      <c r="T770" s="1132"/>
    </row>
    <row r="771" ht="15.75" customHeight="1">
      <c r="F771" s="252"/>
      <c r="J771" s="316"/>
      <c r="K771" s="316"/>
      <c r="L771" s="1439"/>
      <c r="M771" s="1440"/>
      <c r="N771" s="1439"/>
      <c r="O771" s="1439"/>
      <c r="P771" s="1132"/>
      <c r="Q771" s="1132"/>
      <c r="R771" s="1132"/>
      <c r="S771" s="1132"/>
      <c r="T771" s="1132"/>
    </row>
    <row r="772" ht="15.75" customHeight="1">
      <c r="F772" s="252"/>
      <c r="J772" s="316"/>
      <c r="K772" s="316"/>
      <c r="L772" s="1439"/>
      <c r="M772" s="1440"/>
      <c r="N772" s="1439"/>
      <c r="O772" s="1439"/>
      <c r="P772" s="1132"/>
      <c r="Q772" s="1132"/>
      <c r="R772" s="1132"/>
      <c r="S772" s="1132"/>
      <c r="T772" s="1132"/>
    </row>
    <row r="773" ht="15.75" customHeight="1">
      <c r="F773" s="252"/>
      <c r="J773" s="316"/>
      <c r="K773" s="316"/>
      <c r="L773" s="1439"/>
      <c r="M773" s="1440"/>
      <c r="N773" s="1439"/>
      <c r="O773" s="1439"/>
      <c r="P773" s="1132"/>
      <c r="Q773" s="1132"/>
      <c r="R773" s="1132"/>
      <c r="S773" s="1132"/>
      <c r="T773" s="1132"/>
    </row>
    <row r="774" ht="15.75" customHeight="1">
      <c r="F774" s="252"/>
      <c r="J774" s="316"/>
      <c r="K774" s="316"/>
      <c r="L774" s="1439"/>
      <c r="M774" s="1440"/>
      <c r="N774" s="1439"/>
      <c r="O774" s="1439"/>
      <c r="P774" s="1132"/>
      <c r="Q774" s="1132"/>
      <c r="R774" s="1132"/>
      <c r="S774" s="1132"/>
      <c r="T774" s="1132"/>
    </row>
    <row r="775" ht="15.75" customHeight="1">
      <c r="F775" s="252"/>
      <c r="J775" s="316"/>
      <c r="K775" s="316"/>
      <c r="L775" s="1439"/>
      <c r="M775" s="1440"/>
      <c r="N775" s="1439"/>
      <c r="O775" s="1439"/>
      <c r="P775" s="1132"/>
      <c r="Q775" s="1132"/>
      <c r="R775" s="1132"/>
      <c r="S775" s="1132"/>
      <c r="T775" s="1132"/>
    </row>
    <row r="776" ht="15.75" customHeight="1">
      <c r="F776" s="252"/>
      <c r="J776" s="316"/>
      <c r="K776" s="316"/>
      <c r="L776" s="1439"/>
      <c r="M776" s="1440"/>
      <c r="N776" s="1439"/>
      <c r="O776" s="1439"/>
      <c r="P776" s="1132"/>
      <c r="Q776" s="1132"/>
      <c r="R776" s="1132"/>
      <c r="S776" s="1132"/>
      <c r="T776" s="1132"/>
    </row>
    <row r="777" ht="15.75" customHeight="1">
      <c r="F777" s="252"/>
      <c r="J777" s="316"/>
      <c r="K777" s="316"/>
      <c r="L777" s="1439"/>
      <c r="M777" s="1440"/>
      <c r="N777" s="1439"/>
      <c r="O777" s="1439"/>
      <c r="P777" s="1132"/>
      <c r="Q777" s="1132"/>
      <c r="R777" s="1132"/>
      <c r="S777" s="1132"/>
      <c r="T777" s="1132"/>
    </row>
    <row r="778" ht="15.75" customHeight="1">
      <c r="F778" s="252"/>
      <c r="J778" s="316"/>
      <c r="K778" s="316"/>
      <c r="L778" s="1439"/>
      <c r="M778" s="1440"/>
      <c r="N778" s="1439"/>
      <c r="O778" s="1439"/>
      <c r="P778" s="1132"/>
      <c r="Q778" s="1132"/>
      <c r="R778" s="1132"/>
      <c r="S778" s="1132"/>
      <c r="T778" s="1132"/>
    </row>
    <row r="779" ht="15.75" customHeight="1">
      <c r="F779" s="252"/>
      <c r="J779" s="316"/>
      <c r="K779" s="316"/>
      <c r="L779" s="1439"/>
      <c r="M779" s="1440"/>
      <c r="N779" s="1439"/>
      <c r="O779" s="1439"/>
      <c r="P779" s="1132"/>
      <c r="Q779" s="1132"/>
      <c r="R779" s="1132"/>
      <c r="S779" s="1132"/>
      <c r="T779" s="1132"/>
    </row>
    <row r="780" ht="15.75" customHeight="1">
      <c r="F780" s="252"/>
      <c r="J780" s="316"/>
      <c r="K780" s="316"/>
      <c r="L780" s="1439"/>
      <c r="M780" s="1440"/>
      <c r="N780" s="1439"/>
      <c r="O780" s="1439"/>
      <c r="P780" s="1132"/>
      <c r="Q780" s="1132"/>
      <c r="R780" s="1132"/>
      <c r="S780" s="1132"/>
      <c r="T780" s="1132"/>
    </row>
    <row r="781" ht="15.75" customHeight="1">
      <c r="F781" s="252"/>
      <c r="J781" s="316"/>
      <c r="K781" s="316"/>
      <c r="L781" s="1439"/>
      <c r="M781" s="1440"/>
      <c r="N781" s="1439"/>
      <c r="O781" s="1439"/>
      <c r="P781" s="1132"/>
      <c r="Q781" s="1132"/>
      <c r="R781" s="1132"/>
      <c r="S781" s="1132"/>
      <c r="T781" s="1132"/>
    </row>
    <row r="782" ht="15.75" customHeight="1">
      <c r="F782" s="252"/>
      <c r="J782" s="316"/>
      <c r="K782" s="316"/>
      <c r="L782" s="1439"/>
      <c r="M782" s="1440"/>
      <c r="N782" s="1439"/>
      <c r="O782" s="1439"/>
      <c r="P782" s="1132"/>
      <c r="Q782" s="1132"/>
      <c r="R782" s="1132"/>
      <c r="S782" s="1132"/>
      <c r="T782" s="1132"/>
    </row>
    <row r="783" ht="15.75" customHeight="1">
      <c r="F783" s="252"/>
      <c r="J783" s="316"/>
      <c r="K783" s="316"/>
      <c r="L783" s="1439"/>
      <c r="M783" s="1440"/>
      <c r="N783" s="1439"/>
      <c r="O783" s="1439"/>
      <c r="P783" s="1132"/>
      <c r="Q783" s="1132"/>
      <c r="R783" s="1132"/>
      <c r="S783" s="1132"/>
      <c r="T783" s="1132"/>
    </row>
    <row r="784" ht="15.75" customHeight="1">
      <c r="F784" s="252"/>
      <c r="J784" s="316"/>
      <c r="K784" s="316"/>
      <c r="L784" s="1439"/>
      <c r="M784" s="1440"/>
      <c r="N784" s="1439"/>
      <c r="O784" s="1439"/>
      <c r="P784" s="1132"/>
      <c r="Q784" s="1132"/>
      <c r="R784" s="1132"/>
      <c r="S784" s="1132"/>
      <c r="T784" s="1132"/>
    </row>
    <row r="785" ht="15.75" customHeight="1">
      <c r="F785" s="252"/>
      <c r="J785" s="316"/>
      <c r="K785" s="316"/>
      <c r="L785" s="1439"/>
      <c r="M785" s="1440"/>
      <c r="N785" s="1439"/>
      <c r="O785" s="1439"/>
      <c r="P785" s="1132"/>
      <c r="Q785" s="1132"/>
      <c r="R785" s="1132"/>
      <c r="S785" s="1132"/>
      <c r="T785" s="1132"/>
    </row>
    <row r="786" ht="15.75" customHeight="1">
      <c r="F786" s="252"/>
      <c r="J786" s="316"/>
      <c r="K786" s="316"/>
      <c r="L786" s="1439"/>
      <c r="M786" s="1440"/>
      <c r="N786" s="1439"/>
      <c r="O786" s="1439"/>
      <c r="P786" s="1132"/>
      <c r="Q786" s="1132"/>
      <c r="R786" s="1132"/>
      <c r="S786" s="1132"/>
      <c r="T786" s="1132"/>
    </row>
    <row r="787" ht="15.75" customHeight="1">
      <c r="F787" s="252"/>
      <c r="J787" s="316"/>
      <c r="K787" s="316"/>
      <c r="L787" s="1439"/>
      <c r="M787" s="1440"/>
      <c r="N787" s="1439"/>
      <c r="O787" s="1439"/>
      <c r="P787" s="1132"/>
      <c r="Q787" s="1132"/>
      <c r="R787" s="1132"/>
      <c r="S787" s="1132"/>
      <c r="T787" s="1132"/>
    </row>
    <row r="788" ht="15.75" customHeight="1">
      <c r="F788" s="252"/>
      <c r="J788" s="316"/>
      <c r="K788" s="316"/>
      <c r="L788" s="1439"/>
      <c r="M788" s="1440"/>
      <c r="N788" s="1439"/>
      <c r="O788" s="1439"/>
      <c r="P788" s="1132"/>
      <c r="Q788" s="1132"/>
      <c r="R788" s="1132"/>
      <c r="S788" s="1132"/>
      <c r="T788" s="1132"/>
    </row>
    <row r="789" ht="15.75" customHeight="1">
      <c r="F789" s="252"/>
      <c r="J789" s="316"/>
      <c r="K789" s="316"/>
      <c r="L789" s="1439"/>
      <c r="M789" s="1440"/>
      <c r="N789" s="1439"/>
      <c r="O789" s="1439"/>
      <c r="P789" s="1132"/>
      <c r="Q789" s="1132"/>
      <c r="R789" s="1132"/>
      <c r="S789" s="1132"/>
      <c r="T789" s="1132"/>
    </row>
    <row r="790" ht="15.75" customHeight="1">
      <c r="F790" s="252"/>
      <c r="J790" s="316"/>
      <c r="K790" s="316"/>
      <c r="L790" s="1439"/>
      <c r="M790" s="1440"/>
      <c r="N790" s="1439"/>
      <c r="O790" s="1439"/>
      <c r="P790" s="1132"/>
      <c r="Q790" s="1132"/>
      <c r="R790" s="1132"/>
      <c r="S790" s="1132"/>
      <c r="T790" s="1132"/>
    </row>
    <row r="791" ht="15.75" customHeight="1">
      <c r="F791" s="252"/>
      <c r="J791" s="316"/>
      <c r="K791" s="316"/>
      <c r="L791" s="1439"/>
      <c r="M791" s="1440"/>
      <c r="N791" s="1439"/>
      <c r="O791" s="1439"/>
      <c r="P791" s="1132"/>
      <c r="Q791" s="1132"/>
      <c r="R791" s="1132"/>
      <c r="S791" s="1132"/>
      <c r="T791" s="1132"/>
    </row>
    <row r="792" ht="15.75" customHeight="1">
      <c r="F792" s="252"/>
      <c r="J792" s="316"/>
      <c r="K792" s="316"/>
      <c r="L792" s="1439"/>
      <c r="M792" s="1440"/>
      <c r="N792" s="1439"/>
      <c r="O792" s="1439"/>
      <c r="P792" s="1132"/>
      <c r="Q792" s="1132"/>
      <c r="R792" s="1132"/>
      <c r="S792" s="1132"/>
      <c r="T792" s="1132"/>
    </row>
    <row r="793" ht="15.75" customHeight="1">
      <c r="F793" s="252"/>
      <c r="J793" s="316"/>
      <c r="K793" s="316"/>
      <c r="L793" s="1439"/>
      <c r="M793" s="1440"/>
      <c r="N793" s="1439"/>
      <c r="O793" s="1439"/>
      <c r="P793" s="1132"/>
      <c r="Q793" s="1132"/>
      <c r="R793" s="1132"/>
      <c r="S793" s="1132"/>
      <c r="T793" s="1132"/>
    </row>
    <row r="794" ht="15.75" customHeight="1">
      <c r="F794" s="252"/>
      <c r="J794" s="316"/>
      <c r="K794" s="316"/>
      <c r="L794" s="1439"/>
      <c r="M794" s="1440"/>
      <c r="N794" s="1439"/>
      <c r="O794" s="1439"/>
      <c r="P794" s="1132"/>
      <c r="Q794" s="1132"/>
      <c r="R794" s="1132"/>
      <c r="S794" s="1132"/>
      <c r="T794" s="1132"/>
    </row>
    <row r="795" ht="15.75" customHeight="1">
      <c r="F795" s="252"/>
      <c r="J795" s="316"/>
      <c r="K795" s="316"/>
      <c r="L795" s="1439"/>
      <c r="M795" s="1440"/>
      <c r="N795" s="1439"/>
      <c r="O795" s="1439"/>
      <c r="P795" s="1132"/>
      <c r="Q795" s="1132"/>
      <c r="R795" s="1132"/>
      <c r="S795" s="1132"/>
      <c r="T795" s="1132"/>
    </row>
    <row r="796" ht="15.75" customHeight="1">
      <c r="F796" s="252"/>
      <c r="J796" s="316"/>
      <c r="K796" s="316"/>
      <c r="L796" s="1439"/>
      <c r="M796" s="1440"/>
      <c r="N796" s="1439"/>
      <c r="O796" s="1439"/>
      <c r="P796" s="1132"/>
      <c r="Q796" s="1132"/>
      <c r="R796" s="1132"/>
      <c r="S796" s="1132"/>
      <c r="T796" s="1132"/>
    </row>
    <row r="797" ht="15.75" customHeight="1">
      <c r="F797" s="252"/>
      <c r="J797" s="316"/>
      <c r="K797" s="316"/>
      <c r="L797" s="1439"/>
      <c r="M797" s="1440"/>
      <c r="N797" s="1439"/>
      <c r="O797" s="1439"/>
      <c r="P797" s="1132"/>
      <c r="Q797" s="1132"/>
      <c r="R797" s="1132"/>
      <c r="S797" s="1132"/>
      <c r="T797" s="1132"/>
    </row>
    <row r="798" ht="15.75" customHeight="1">
      <c r="F798" s="252"/>
      <c r="J798" s="316"/>
      <c r="K798" s="316"/>
      <c r="L798" s="1439"/>
      <c r="M798" s="1440"/>
      <c r="N798" s="1439"/>
      <c r="O798" s="1439"/>
      <c r="P798" s="1132"/>
      <c r="Q798" s="1132"/>
      <c r="R798" s="1132"/>
      <c r="S798" s="1132"/>
      <c r="T798" s="1132"/>
    </row>
    <row r="799" ht="15.75" customHeight="1">
      <c r="F799" s="252"/>
      <c r="J799" s="316"/>
      <c r="K799" s="316"/>
      <c r="L799" s="1439"/>
      <c r="M799" s="1440"/>
      <c r="N799" s="1439"/>
      <c r="O799" s="1439"/>
      <c r="P799" s="1132"/>
      <c r="Q799" s="1132"/>
      <c r="R799" s="1132"/>
      <c r="S799" s="1132"/>
      <c r="T799" s="1132"/>
    </row>
    <row r="800" ht="15.75" customHeight="1">
      <c r="F800" s="252"/>
      <c r="J800" s="316"/>
      <c r="K800" s="316"/>
      <c r="L800" s="1439"/>
      <c r="M800" s="1440"/>
      <c r="N800" s="1439"/>
      <c r="O800" s="1439"/>
      <c r="P800" s="1132"/>
      <c r="Q800" s="1132"/>
      <c r="R800" s="1132"/>
      <c r="S800" s="1132"/>
      <c r="T800" s="1132"/>
    </row>
    <row r="801" ht="15.75" customHeight="1">
      <c r="F801" s="252"/>
      <c r="J801" s="316"/>
      <c r="K801" s="316"/>
      <c r="L801" s="1439"/>
      <c r="M801" s="1440"/>
      <c r="N801" s="1439"/>
      <c r="O801" s="1439"/>
      <c r="P801" s="1132"/>
      <c r="Q801" s="1132"/>
      <c r="R801" s="1132"/>
      <c r="S801" s="1132"/>
      <c r="T801" s="1132"/>
    </row>
    <row r="802" ht="15.75" customHeight="1">
      <c r="F802" s="252"/>
      <c r="J802" s="316"/>
      <c r="K802" s="316"/>
      <c r="L802" s="1439"/>
      <c r="M802" s="1440"/>
      <c r="N802" s="1439"/>
      <c r="O802" s="1439"/>
      <c r="P802" s="1132"/>
      <c r="Q802" s="1132"/>
      <c r="R802" s="1132"/>
      <c r="S802" s="1132"/>
      <c r="T802" s="1132"/>
    </row>
    <row r="803" ht="15.75" customHeight="1">
      <c r="F803" s="252"/>
      <c r="J803" s="316"/>
      <c r="K803" s="316"/>
      <c r="L803" s="1439"/>
      <c r="M803" s="1440"/>
      <c r="N803" s="1439"/>
      <c r="O803" s="1439"/>
      <c r="P803" s="1132"/>
      <c r="Q803" s="1132"/>
      <c r="R803" s="1132"/>
      <c r="S803" s="1132"/>
      <c r="T803" s="1132"/>
    </row>
    <row r="804" ht="15.75" customHeight="1">
      <c r="F804" s="252"/>
      <c r="J804" s="316"/>
      <c r="K804" s="316"/>
      <c r="L804" s="1439"/>
      <c r="M804" s="1440"/>
      <c r="N804" s="1439"/>
      <c r="O804" s="1439"/>
      <c r="P804" s="1132"/>
      <c r="Q804" s="1132"/>
      <c r="R804" s="1132"/>
      <c r="S804" s="1132"/>
      <c r="T804" s="1132"/>
    </row>
    <row r="805" ht="15.75" customHeight="1">
      <c r="F805" s="252"/>
      <c r="J805" s="316"/>
      <c r="K805" s="316"/>
      <c r="L805" s="1439"/>
      <c r="M805" s="1440"/>
      <c r="N805" s="1439"/>
      <c r="O805" s="1439"/>
      <c r="P805" s="1132"/>
      <c r="Q805" s="1132"/>
      <c r="R805" s="1132"/>
      <c r="S805" s="1132"/>
      <c r="T805" s="1132"/>
    </row>
    <row r="806" ht="15.75" customHeight="1">
      <c r="F806" s="252"/>
      <c r="J806" s="316"/>
      <c r="K806" s="316"/>
      <c r="L806" s="1439"/>
      <c r="M806" s="1440"/>
      <c r="N806" s="1439"/>
      <c r="O806" s="1439"/>
      <c r="P806" s="1132"/>
      <c r="Q806" s="1132"/>
      <c r="R806" s="1132"/>
      <c r="S806" s="1132"/>
      <c r="T806" s="1132"/>
    </row>
    <row r="807" ht="15.75" customHeight="1">
      <c r="F807" s="252"/>
      <c r="J807" s="316"/>
      <c r="K807" s="316"/>
      <c r="L807" s="1439"/>
      <c r="M807" s="1440"/>
      <c r="N807" s="1439"/>
      <c r="O807" s="1439"/>
      <c r="P807" s="1132"/>
      <c r="Q807" s="1132"/>
      <c r="R807" s="1132"/>
      <c r="S807" s="1132"/>
      <c r="T807" s="1132"/>
    </row>
    <row r="808" ht="15.75" customHeight="1">
      <c r="F808" s="252"/>
      <c r="J808" s="316"/>
      <c r="K808" s="316"/>
      <c r="L808" s="1439"/>
      <c r="M808" s="1440"/>
      <c r="N808" s="1439"/>
      <c r="O808" s="1439"/>
      <c r="P808" s="1132"/>
      <c r="Q808" s="1132"/>
      <c r="R808" s="1132"/>
      <c r="S808" s="1132"/>
      <c r="T808" s="1132"/>
    </row>
    <row r="809" ht="15.75" customHeight="1">
      <c r="F809" s="252"/>
      <c r="J809" s="316"/>
      <c r="K809" s="316"/>
      <c r="L809" s="1439"/>
      <c r="M809" s="1440"/>
      <c r="N809" s="1439"/>
      <c r="O809" s="1439"/>
      <c r="P809" s="1132"/>
      <c r="Q809" s="1132"/>
      <c r="R809" s="1132"/>
      <c r="S809" s="1132"/>
      <c r="T809" s="1132"/>
    </row>
    <row r="810" ht="15.75" customHeight="1">
      <c r="F810" s="252"/>
      <c r="J810" s="316"/>
      <c r="K810" s="316"/>
      <c r="L810" s="1439"/>
      <c r="M810" s="1440"/>
      <c r="N810" s="1439"/>
      <c r="O810" s="1439"/>
      <c r="P810" s="1132"/>
      <c r="Q810" s="1132"/>
      <c r="R810" s="1132"/>
      <c r="S810" s="1132"/>
      <c r="T810" s="1132"/>
    </row>
    <row r="811" ht="15.75" customHeight="1">
      <c r="F811" s="252"/>
      <c r="J811" s="316"/>
      <c r="K811" s="316"/>
      <c r="L811" s="1439"/>
      <c r="M811" s="1440"/>
      <c r="N811" s="1439"/>
      <c r="O811" s="1439"/>
      <c r="P811" s="1132"/>
      <c r="Q811" s="1132"/>
      <c r="R811" s="1132"/>
      <c r="S811" s="1132"/>
      <c r="T811" s="1132"/>
    </row>
    <row r="812" ht="15.75" customHeight="1">
      <c r="F812" s="252"/>
      <c r="J812" s="316"/>
      <c r="K812" s="316"/>
      <c r="L812" s="1439"/>
      <c r="M812" s="1440"/>
      <c r="N812" s="1439"/>
      <c r="O812" s="1439"/>
      <c r="P812" s="1132"/>
      <c r="Q812" s="1132"/>
      <c r="R812" s="1132"/>
      <c r="S812" s="1132"/>
      <c r="T812" s="1132"/>
    </row>
    <row r="813" ht="15.75" customHeight="1">
      <c r="F813" s="252"/>
      <c r="J813" s="316"/>
      <c r="K813" s="316"/>
      <c r="L813" s="1439"/>
      <c r="M813" s="1440"/>
      <c r="N813" s="1439"/>
      <c r="O813" s="1439"/>
      <c r="P813" s="1132"/>
      <c r="Q813" s="1132"/>
      <c r="R813" s="1132"/>
      <c r="S813" s="1132"/>
      <c r="T813" s="1132"/>
    </row>
    <row r="814" ht="15.75" customHeight="1">
      <c r="F814" s="252"/>
      <c r="J814" s="316"/>
      <c r="K814" s="316"/>
      <c r="L814" s="1439"/>
      <c r="M814" s="1440"/>
      <c r="N814" s="1439"/>
      <c r="O814" s="1439"/>
      <c r="P814" s="1132"/>
      <c r="Q814" s="1132"/>
      <c r="R814" s="1132"/>
      <c r="S814" s="1132"/>
      <c r="T814" s="1132"/>
    </row>
    <row r="815" ht="15.75" customHeight="1">
      <c r="F815" s="252"/>
      <c r="J815" s="316"/>
      <c r="K815" s="316"/>
      <c r="L815" s="1439"/>
      <c r="M815" s="1440"/>
      <c r="N815" s="1439"/>
      <c r="O815" s="1439"/>
      <c r="P815" s="1132"/>
      <c r="Q815" s="1132"/>
      <c r="R815" s="1132"/>
      <c r="S815" s="1132"/>
      <c r="T815" s="1132"/>
    </row>
    <row r="816" ht="15.75" customHeight="1">
      <c r="F816" s="252"/>
      <c r="J816" s="316"/>
      <c r="K816" s="316"/>
      <c r="L816" s="1439"/>
      <c r="M816" s="1440"/>
      <c r="N816" s="1439"/>
      <c r="O816" s="1439"/>
      <c r="P816" s="1132"/>
      <c r="Q816" s="1132"/>
      <c r="R816" s="1132"/>
      <c r="S816" s="1132"/>
      <c r="T816" s="1132"/>
    </row>
    <row r="817" ht="15.75" customHeight="1">
      <c r="F817" s="252"/>
      <c r="J817" s="316"/>
      <c r="K817" s="316"/>
      <c r="L817" s="1439"/>
      <c r="M817" s="1440"/>
      <c r="N817" s="1439"/>
      <c r="O817" s="1439"/>
      <c r="P817" s="1132"/>
      <c r="Q817" s="1132"/>
      <c r="R817" s="1132"/>
      <c r="S817" s="1132"/>
      <c r="T817" s="1132"/>
    </row>
    <row r="818" ht="15.75" customHeight="1">
      <c r="F818" s="252"/>
      <c r="J818" s="316"/>
      <c r="K818" s="316"/>
      <c r="L818" s="1439"/>
      <c r="M818" s="1440"/>
      <c r="N818" s="1439"/>
      <c r="O818" s="1439"/>
      <c r="P818" s="1132"/>
      <c r="Q818" s="1132"/>
      <c r="R818" s="1132"/>
      <c r="S818" s="1132"/>
      <c r="T818" s="1132"/>
    </row>
    <row r="819" ht="15.75" customHeight="1">
      <c r="F819" s="252"/>
      <c r="J819" s="316"/>
      <c r="K819" s="316"/>
      <c r="L819" s="1439"/>
      <c r="M819" s="1440"/>
      <c r="N819" s="1439"/>
      <c r="O819" s="1439"/>
      <c r="P819" s="1132"/>
      <c r="Q819" s="1132"/>
      <c r="R819" s="1132"/>
      <c r="S819" s="1132"/>
      <c r="T819" s="1132"/>
    </row>
    <row r="820" ht="15.75" customHeight="1">
      <c r="F820" s="252"/>
      <c r="J820" s="316"/>
      <c r="K820" s="316"/>
      <c r="L820" s="1439"/>
      <c r="M820" s="1440"/>
      <c r="N820" s="1439"/>
      <c r="O820" s="1439"/>
      <c r="P820" s="1132"/>
      <c r="Q820" s="1132"/>
      <c r="R820" s="1132"/>
      <c r="S820" s="1132"/>
      <c r="T820" s="1132"/>
    </row>
    <row r="821" ht="15.75" customHeight="1">
      <c r="F821" s="252"/>
      <c r="J821" s="316"/>
      <c r="K821" s="316"/>
      <c r="L821" s="1439"/>
      <c r="M821" s="1440"/>
      <c r="N821" s="1439"/>
      <c r="O821" s="1439"/>
      <c r="P821" s="1132"/>
      <c r="Q821" s="1132"/>
      <c r="R821" s="1132"/>
      <c r="S821" s="1132"/>
      <c r="T821" s="1132"/>
    </row>
    <row r="822" ht="15.75" customHeight="1">
      <c r="F822" s="252"/>
      <c r="J822" s="316"/>
      <c r="K822" s="316"/>
      <c r="L822" s="1439"/>
      <c r="M822" s="1440"/>
      <c r="N822" s="1439"/>
      <c r="O822" s="1439"/>
      <c r="P822" s="1132"/>
      <c r="Q822" s="1132"/>
      <c r="R822" s="1132"/>
      <c r="S822" s="1132"/>
      <c r="T822" s="1132"/>
    </row>
    <row r="823" ht="15.75" customHeight="1">
      <c r="F823" s="252"/>
      <c r="J823" s="316"/>
      <c r="K823" s="316"/>
      <c r="L823" s="1439"/>
      <c r="M823" s="1440"/>
      <c r="N823" s="1439"/>
      <c r="O823" s="1439"/>
      <c r="P823" s="1132"/>
      <c r="Q823" s="1132"/>
      <c r="R823" s="1132"/>
      <c r="S823" s="1132"/>
      <c r="T823" s="1132"/>
    </row>
    <row r="824" ht="15.75" customHeight="1">
      <c r="F824" s="252"/>
      <c r="J824" s="316"/>
      <c r="K824" s="316"/>
      <c r="L824" s="1439"/>
      <c r="M824" s="1440"/>
      <c r="N824" s="1439"/>
      <c r="O824" s="1439"/>
      <c r="P824" s="1132"/>
      <c r="Q824" s="1132"/>
      <c r="R824" s="1132"/>
      <c r="S824" s="1132"/>
      <c r="T824" s="1132"/>
    </row>
    <row r="825" ht="15.75" customHeight="1">
      <c r="F825" s="252"/>
      <c r="J825" s="316"/>
      <c r="K825" s="316"/>
      <c r="L825" s="1439"/>
      <c r="M825" s="1440"/>
      <c r="N825" s="1439"/>
      <c r="O825" s="1439"/>
      <c r="P825" s="1132"/>
      <c r="Q825" s="1132"/>
      <c r="R825" s="1132"/>
      <c r="S825" s="1132"/>
      <c r="T825" s="1132"/>
    </row>
    <row r="826" ht="15.75" customHeight="1">
      <c r="F826" s="252"/>
      <c r="J826" s="316"/>
      <c r="K826" s="316"/>
      <c r="L826" s="1439"/>
      <c r="M826" s="1440"/>
      <c r="N826" s="1439"/>
      <c r="O826" s="1439"/>
      <c r="P826" s="1132"/>
      <c r="Q826" s="1132"/>
      <c r="R826" s="1132"/>
      <c r="S826" s="1132"/>
      <c r="T826" s="1132"/>
    </row>
    <row r="827" ht="15.75" customHeight="1">
      <c r="F827" s="252"/>
      <c r="J827" s="316"/>
      <c r="K827" s="316"/>
      <c r="L827" s="1439"/>
      <c r="M827" s="1440"/>
      <c r="N827" s="1439"/>
      <c r="O827" s="1439"/>
      <c r="P827" s="1132"/>
      <c r="Q827" s="1132"/>
      <c r="R827" s="1132"/>
      <c r="S827" s="1132"/>
      <c r="T827" s="1132"/>
    </row>
    <row r="828" ht="15.75" customHeight="1">
      <c r="F828" s="252"/>
      <c r="J828" s="316"/>
      <c r="K828" s="316"/>
      <c r="L828" s="1439"/>
      <c r="M828" s="1440"/>
      <c r="N828" s="1439"/>
      <c r="O828" s="1439"/>
      <c r="P828" s="1132"/>
      <c r="Q828" s="1132"/>
      <c r="R828" s="1132"/>
      <c r="S828" s="1132"/>
      <c r="T828" s="1132"/>
    </row>
    <row r="829" ht="15.75" customHeight="1">
      <c r="F829" s="252"/>
      <c r="J829" s="316"/>
      <c r="K829" s="316"/>
      <c r="L829" s="1439"/>
      <c r="M829" s="1440"/>
      <c r="N829" s="1439"/>
      <c r="O829" s="1439"/>
      <c r="P829" s="1132"/>
      <c r="Q829" s="1132"/>
      <c r="R829" s="1132"/>
      <c r="S829" s="1132"/>
      <c r="T829" s="1132"/>
    </row>
    <row r="830" ht="15.75" customHeight="1">
      <c r="F830" s="252"/>
      <c r="J830" s="316"/>
      <c r="K830" s="316"/>
      <c r="L830" s="1439"/>
      <c r="M830" s="1440"/>
      <c r="N830" s="1439"/>
      <c r="O830" s="1439"/>
      <c r="P830" s="1132"/>
      <c r="Q830" s="1132"/>
      <c r="R830" s="1132"/>
      <c r="S830" s="1132"/>
      <c r="T830" s="1132"/>
    </row>
    <row r="831" ht="15.75" customHeight="1">
      <c r="F831" s="252"/>
      <c r="J831" s="316"/>
      <c r="K831" s="316"/>
      <c r="L831" s="1439"/>
      <c r="M831" s="1440"/>
      <c r="N831" s="1439"/>
      <c r="O831" s="1439"/>
      <c r="P831" s="1132"/>
      <c r="Q831" s="1132"/>
      <c r="R831" s="1132"/>
      <c r="S831" s="1132"/>
      <c r="T831" s="1132"/>
    </row>
    <row r="832" ht="15.75" customHeight="1">
      <c r="F832" s="252"/>
      <c r="J832" s="316"/>
      <c r="K832" s="316"/>
      <c r="L832" s="1439"/>
      <c r="M832" s="1440"/>
      <c r="N832" s="1439"/>
      <c r="O832" s="1439"/>
      <c r="P832" s="1132"/>
      <c r="Q832" s="1132"/>
      <c r="R832" s="1132"/>
      <c r="S832" s="1132"/>
      <c r="T832" s="1132"/>
    </row>
    <row r="833" ht="15.75" customHeight="1">
      <c r="F833" s="252"/>
      <c r="J833" s="316"/>
      <c r="K833" s="316"/>
      <c r="L833" s="1439"/>
      <c r="M833" s="1440"/>
      <c r="N833" s="1439"/>
      <c r="O833" s="1439"/>
      <c r="P833" s="1132"/>
      <c r="Q833" s="1132"/>
      <c r="R833" s="1132"/>
      <c r="S833" s="1132"/>
      <c r="T833" s="1132"/>
    </row>
    <row r="834" ht="15.75" customHeight="1">
      <c r="F834" s="252"/>
      <c r="J834" s="316"/>
      <c r="K834" s="316"/>
      <c r="L834" s="1439"/>
      <c r="M834" s="1440"/>
      <c r="N834" s="1439"/>
      <c r="O834" s="1439"/>
      <c r="P834" s="1132"/>
      <c r="Q834" s="1132"/>
      <c r="R834" s="1132"/>
      <c r="S834" s="1132"/>
      <c r="T834" s="1132"/>
    </row>
    <row r="835" ht="15.75" customHeight="1">
      <c r="F835" s="252"/>
      <c r="J835" s="316"/>
      <c r="K835" s="316"/>
      <c r="L835" s="1439"/>
      <c r="M835" s="1440"/>
      <c r="N835" s="1439"/>
      <c r="O835" s="1439"/>
      <c r="P835" s="1132"/>
      <c r="Q835" s="1132"/>
      <c r="R835" s="1132"/>
      <c r="S835" s="1132"/>
      <c r="T835" s="1132"/>
    </row>
    <row r="836" ht="15.75" customHeight="1">
      <c r="F836" s="252"/>
      <c r="J836" s="316"/>
      <c r="K836" s="316"/>
      <c r="L836" s="1439"/>
      <c r="M836" s="1440"/>
      <c r="N836" s="1439"/>
      <c r="O836" s="1439"/>
      <c r="P836" s="1132"/>
      <c r="Q836" s="1132"/>
      <c r="R836" s="1132"/>
      <c r="S836" s="1132"/>
      <c r="T836" s="1132"/>
    </row>
    <row r="837" ht="15.75" customHeight="1">
      <c r="F837" s="252"/>
      <c r="J837" s="316"/>
      <c r="K837" s="316"/>
      <c r="L837" s="1439"/>
      <c r="M837" s="1440"/>
      <c r="N837" s="1439"/>
      <c r="O837" s="1439"/>
      <c r="P837" s="1132"/>
      <c r="Q837" s="1132"/>
      <c r="R837" s="1132"/>
      <c r="S837" s="1132"/>
      <c r="T837" s="1132"/>
    </row>
    <row r="838" ht="15.75" customHeight="1">
      <c r="F838" s="252"/>
      <c r="J838" s="316"/>
      <c r="K838" s="316"/>
      <c r="L838" s="1439"/>
      <c r="M838" s="1440"/>
      <c r="N838" s="1439"/>
      <c r="O838" s="1439"/>
      <c r="P838" s="1132"/>
      <c r="Q838" s="1132"/>
      <c r="R838" s="1132"/>
      <c r="S838" s="1132"/>
      <c r="T838" s="1132"/>
    </row>
    <row r="839" ht="15.75" customHeight="1">
      <c r="F839" s="252"/>
      <c r="J839" s="316"/>
      <c r="K839" s="316"/>
      <c r="L839" s="1439"/>
      <c r="M839" s="1440"/>
      <c r="N839" s="1439"/>
      <c r="O839" s="1439"/>
      <c r="P839" s="1132"/>
      <c r="Q839" s="1132"/>
      <c r="R839" s="1132"/>
      <c r="S839" s="1132"/>
      <c r="T839" s="1132"/>
    </row>
    <row r="840" ht="15.75" customHeight="1">
      <c r="F840" s="252"/>
      <c r="J840" s="316"/>
      <c r="K840" s="316"/>
      <c r="L840" s="1439"/>
      <c r="M840" s="1440"/>
      <c r="N840" s="1439"/>
      <c r="O840" s="1439"/>
      <c r="P840" s="1132"/>
      <c r="Q840" s="1132"/>
      <c r="R840" s="1132"/>
      <c r="S840" s="1132"/>
      <c r="T840" s="1132"/>
    </row>
    <row r="841" ht="15.75" customHeight="1">
      <c r="F841" s="252"/>
      <c r="J841" s="316"/>
      <c r="K841" s="316"/>
      <c r="L841" s="1439"/>
      <c r="M841" s="1440"/>
      <c r="N841" s="1439"/>
      <c r="O841" s="1439"/>
      <c r="P841" s="1132"/>
      <c r="Q841" s="1132"/>
      <c r="R841" s="1132"/>
      <c r="S841" s="1132"/>
      <c r="T841" s="1132"/>
    </row>
    <row r="842" ht="15.75" customHeight="1">
      <c r="F842" s="252"/>
      <c r="J842" s="316"/>
      <c r="K842" s="316"/>
      <c r="L842" s="1439"/>
      <c r="M842" s="1440"/>
      <c r="N842" s="1439"/>
      <c r="O842" s="1439"/>
      <c r="P842" s="1132"/>
      <c r="Q842" s="1132"/>
      <c r="R842" s="1132"/>
      <c r="S842" s="1132"/>
      <c r="T842" s="1132"/>
    </row>
    <row r="843" ht="15.75" customHeight="1">
      <c r="F843" s="252"/>
      <c r="J843" s="316"/>
      <c r="K843" s="316"/>
      <c r="L843" s="1439"/>
      <c r="M843" s="1440"/>
      <c r="N843" s="1439"/>
      <c r="O843" s="1439"/>
      <c r="P843" s="1132"/>
      <c r="Q843" s="1132"/>
      <c r="R843" s="1132"/>
      <c r="S843" s="1132"/>
      <c r="T843" s="1132"/>
    </row>
    <row r="844" ht="15.75" customHeight="1">
      <c r="F844" s="252"/>
      <c r="J844" s="316"/>
      <c r="K844" s="316"/>
      <c r="L844" s="1439"/>
      <c r="M844" s="1440"/>
      <c r="N844" s="1439"/>
      <c r="O844" s="1439"/>
      <c r="P844" s="1132"/>
      <c r="Q844" s="1132"/>
      <c r="R844" s="1132"/>
      <c r="S844" s="1132"/>
      <c r="T844" s="1132"/>
    </row>
    <row r="845" ht="15.75" customHeight="1">
      <c r="F845" s="252"/>
      <c r="J845" s="316"/>
      <c r="K845" s="316"/>
      <c r="L845" s="1439"/>
      <c r="M845" s="1440"/>
      <c r="N845" s="1439"/>
      <c r="O845" s="1439"/>
      <c r="P845" s="1132"/>
      <c r="Q845" s="1132"/>
      <c r="R845" s="1132"/>
      <c r="S845" s="1132"/>
      <c r="T845" s="1132"/>
    </row>
    <row r="846" ht="15.75" customHeight="1">
      <c r="F846" s="252"/>
      <c r="J846" s="316"/>
      <c r="K846" s="316"/>
      <c r="L846" s="1439"/>
      <c r="M846" s="1440"/>
      <c r="N846" s="1439"/>
      <c r="O846" s="1439"/>
      <c r="P846" s="1132"/>
      <c r="Q846" s="1132"/>
      <c r="R846" s="1132"/>
      <c r="S846" s="1132"/>
      <c r="T846" s="1132"/>
    </row>
    <row r="847" ht="15.75" customHeight="1">
      <c r="F847" s="252"/>
      <c r="J847" s="316"/>
      <c r="K847" s="316"/>
      <c r="L847" s="1439"/>
      <c r="M847" s="1440"/>
      <c r="N847" s="1439"/>
      <c r="O847" s="1439"/>
      <c r="P847" s="1132"/>
      <c r="Q847" s="1132"/>
      <c r="R847" s="1132"/>
      <c r="S847" s="1132"/>
      <c r="T847" s="1132"/>
    </row>
    <row r="848" ht="15.75" customHeight="1">
      <c r="F848" s="252"/>
      <c r="J848" s="316"/>
      <c r="K848" s="316"/>
      <c r="L848" s="1439"/>
      <c r="M848" s="1440"/>
      <c r="N848" s="1439"/>
      <c r="O848" s="1439"/>
      <c r="P848" s="1132"/>
      <c r="Q848" s="1132"/>
      <c r="R848" s="1132"/>
      <c r="S848" s="1132"/>
      <c r="T848" s="1132"/>
    </row>
    <row r="849" ht="15.75" customHeight="1">
      <c r="F849" s="252"/>
      <c r="J849" s="316"/>
      <c r="K849" s="316"/>
      <c r="L849" s="1439"/>
      <c r="M849" s="1440"/>
      <c r="N849" s="1439"/>
      <c r="O849" s="1439"/>
      <c r="P849" s="1132"/>
      <c r="Q849" s="1132"/>
      <c r="R849" s="1132"/>
      <c r="S849" s="1132"/>
      <c r="T849" s="1132"/>
    </row>
    <row r="850" ht="15.75" customHeight="1">
      <c r="F850" s="252"/>
      <c r="J850" s="316"/>
      <c r="K850" s="316"/>
      <c r="L850" s="1439"/>
      <c r="M850" s="1440"/>
      <c r="N850" s="1439"/>
      <c r="O850" s="1439"/>
      <c r="P850" s="1132"/>
      <c r="Q850" s="1132"/>
      <c r="R850" s="1132"/>
      <c r="S850" s="1132"/>
      <c r="T850" s="1132"/>
    </row>
    <row r="851" ht="15.75" customHeight="1">
      <c r="F851" s="252"/>
      <c r="J851" s="316"/>
      <c r="K851" s="316"/>
      <c r="L851" s="1439"/>
      <c r="M851" s="1440"/>
      <c r="N851" s="1439"/>
      <c r="O851" s="1439"/>
      <c r="P851" s="1132"/>
      <c r="Q851" s="1132"/>
      <c r="R851" s="1132"/>
      <c r="S851" s="1132"/>
      <c r="T851" s="1132"/>
    </row>
    <row r="852" ht="15.75" customHeight="1">
      <c r="F852" s="252"/>
      <c r="J852" s="316"/>
      <c r="K852" s="316"/>
      <c r="L852" s="1439"/>
      <c r="M852" s="1440"/>
      <c r="N852" s="1439"/>
      <c r="O852" s="1439"/>
      <c r="P852" s="1132"/>
      <c r="Q852" s="1132"/>
      <c r="R852" s="1132"/>
      <c r="S852" s="1132"/>
      <c r="T852" s="1132"/>
    </row>
    <row r="853" ht="15.75" customHeight="1">
      <c r="F853" s="252"/>
      <c r="J853" s="316"/>
      <c r="K853" s="316"/>
      <c r="L853" s="1439"/>
      <c r="M853" s="1440"/>
      <c r="N853" s="1439"/>
      <c r="O853" s="1439"/>
      <c r="P853" s="1132"/>
      <c r="Q853" s="1132"/>
      <c r="R853" s="1132"/>
      <c r="S853" s="1132"/>
      <c r="T853" s="1132"/>
    </row>
    <row r="854" ht="15.75" customHeight="1">
      <c r="F854" s="252"/>
      <c r="J854" s="316"/>
      <c r="K854" s="316"/>
      <c r="L854" s="1439"/>
      <c r="M854" s="1440"/>
      <c r="N854" s="1439"/>
      <c r="O854" s="1439"/>
      <c r="P854" s="1132"/>
      <c r="Q854" s="1132"/>
      <c r="R854" s="1132"/>
      <c r="S854" s="1132"/>
      <c r="T854" s="1132"/>
    </row>
    <row r="855" ht="15.75" customHeight="1">
      <c r="F855" s="252"/>
      <c r="J855" s="316"/>
      <c r="K855" s="316"/>
      <c r="L855" s="1439"/>
      <c r="M855" s="1440"/>
      <c r="N855" s="1439"/>
      <c r="O855" s="1439"/>
      <c r="P855" s="1132"/>
      <c r="Q855" s="1132"/>
      <c r="R855" s="1132"/>
      <c r="S855" s="1132"/>
      <c r="T855" s="1132"/>
    </row>
    <row r="856" ht="15.75" customHeight="1">
      <c r="F856" s="252"/>
      <c r="J856" s="316"/>
      <c r="K856" s="316"/>
      <c r="L856" s="1439"/>
      <c r="M856" s="1440"/>
      <c r="N856" s="1439"/>
      <c r="O856" s="1439"/>
      <c r="P856" s="1132"/>
      <c r="Q856" s="1132"/>
      <c r="R856" s="1132"/>
      <c r="S856" s="1132"/>
      <c r="T856" s="1132"/>
    </row>
    <row r="857" ht="15.75" customHeight="1">
      <c r="F857" s="252"/>
      <c r="J857" s="316"/>
      <c r="K857" s="316"/>
      <c r="L857" s="1439"/>
      <c r="M857" s="1440"/>
      <c r="N857" s="1439"/>
      <c r="O857" s="1439"/>
      <c r="P857" s="1132"/>
      <c r="Q857" s="1132"/>
      <c r="R857" s="1132"/>
      <c r="S857" s="1132"/>
      <c r="T857" s="1132"/>
    </row>
    <row r="858" ht="15.75" customHeight="1">
      <c r="F858" s="252"/>
      <c r="J858" s="316"/>
      <c r="K858" s="316"/>
      <c r="L858" s="1439"/>
      <c r="M858" s="1440"/>
      <c r="N858" s="1439"/>
      <c r="O858" s="1439"/>
      <c r="P858" s="1132"/>
      <c r="Q858" s="1132"/>
      <c r="R858" s="1132"/>
      <c r="S858" s="1132"/>
      <c r="T858" s="1132"/>
    </row>
    <row r="859" ht="15.75" customHeight="1">
      <c r="F859" s="252"/>
      <c r="J859" s="316"/>
      <c r="K859" s="316"/>
      <c r="L859" s="1439"/>
      <c r="M859" s="1440"/>
      <c r="N859" s="1439"/>
      <c r="O859" s="1439"/>
      <c r="P859" s="1132"/>
      <c r="Q859" s="1132"/>
      <c r="R859" s="1132"/>
      <c r="S859" s="1132"/>
      <c r="T859" s="1132"/>
    </row>
    <row r="860" ht="15.75" customHeight="1">
      <c r="F860" s="252"/>
      <c r="J860" s="316"/>
      <c r="K860" s="316"/>
      <c r="L860" s="1439"/>
      <c r="M860" s="1440"/>
      <c r="N860" s="1439"/>
      <c r="O860" s="1439"/>
      <c r="P860" s="1132"/>
      <c r="Q860" s="1132"/>
      <c r="R860" s="1132"/>
      <c r="S860" s="1132"/>
      <c r="T860" s="1132"/>
    </row>
    <row r="861" ht="15.75" customHeight="1">
      <c r="F861" s="252"/>
      <c r="J861" s="316"/>
      <c r="K861" s="316"/>
      <c r="L861" s="1439"/>
      <c r="M861" s="1440"/>
      <c r="N861" s="1439"/>
      <c r="O861" s="1439"/>
      <c r="P861" s="1132"/>
      <c r="Q861" s="1132"/>
      <c r="R861" s="1132"/>
      <c r="S861" s="1132"/>
      <c r="T861" s="1132"/>
    </row>
    <row r="862" ht="15.75" customHeight="1">
      <c r="F862" s="252"/>
      <c r="J862" s="316"/>
      <c r="K862" s="316"/>
      <c r="L862" s="1439"/>
      <c r="M862" s="1440"/>
      <c r="N862" s="1439"/>
      <c r="O862" s="1439"/>
      <c r="P862" s="1132"/>
      <c r="Q862" s="1132"/>
      <c r="R862" s="1132"/>
      <c r="S862" s="1132"/>
      <c r="T862" s="1132"/>
    </row>
    <row r="863" ht="15.75" customHeight="1">
      <c r="F863" s="252"/>
      <c r="J863" s="316"/>
      <c r="K863" s="316"/>
      <c r="L863" s="1439"/>
      <c r="M863" s="1440"/>
      <c r="N863" s="1439"/>
      <c r="O863" s="1439"/>
      <c r="P863" s="1132"/>
      <c r="Q863" s="1132"/>
      <c r="R863" s="1132"/>
      <c r="S863" s="1132"/>
      <c r="T863" s="1132"/>
    </row>
    <row r="864" ht="15.75" customHeight="1">
      <c r="F864" s="252"/>
      <c r="J864" s="316"/>
      <c r="K864" s="316"/>
      <c r="L864" s="1439"/>
      <c r="M864" s="1440"/>
      <c r="N864" s="1439"/>
      <c r="O864" s="1439"/>
      <c r="P864" s="1132"/>
      <c r="Q864" s="1132"/>
      <c r="R864" s="1132"/>
      <c r="S864" s="1132"/>
      <c r="T864" s="1132"/>
    </row>
    <row r="865" ht="15.75" customHeight="1">
      <c r="F865" s="252"/>
      <c r="J865" s="316"/>
      <c r="K865" s="316"/>
      <c r="L865" s="1439"/>
      <c r="M865" s="1440"/>
      <c r="N865" s="1439"/>
      <c r="O865" s="1439"/>
      <c r="P865" s="1132"/>
      <c r="Q865" s="1132"/>
      <c r="R865" s="1132"/>
      <c r="S865" s="1132"/>
      <c r="T865" s="1132"/>
    </row>
    <row r="866" ht="15.75" customHeight="1">
      <c r="F866" s="252"/>
      <c r="J866" s="316"/>
      <c r="K866" s="316"/>
      <c r="L866" s="1439"/>
      <c r="M866" s="1440"/>
      <c r="N866" s="1439"/>
      <c r="O866" s="1439"/>
      <c r="P866" s="1132"/>
      <c r="Q866" s="1132"/>
      <c r="R866" s="1132"/>
      <c r="S866" s="1132"/>
      <c r="T866" s="1132"/>
    </row>
    <row r="867" ht="15.75" customHeight="1">
      <c r="F867" s="252"/>
      <c r="J867" s="316"/>
      <c r="K867" s="316"/>
      <c r="L867" s="1439"/>
      <c r="M867" s="1440"/>
      <c r="N867" s="1439"/>
      <c r="O867" s="1439"/>
      <c r="P867" s="1132"/>
      <c r="Q867" s="1132"/>
      <c r="R867" s="1132"/>
      <c r="S867" s="1132"/>
      <c r="T867" s="1132"/>
    </row>
    <row r="868" ht="15.75" customHeight="1">
      <c r="F868" s="252"/>
      <c r="J868" s="316"/>
      <c r="K868" s="316"/>
      <c r="L868" s="1439"/>
      <c r="M868" s="1440"/>
      <c r="N868" s="1439"/>
      <c r="O868" s="1439"/>
      <c r="P868" s="1132"/>
      <c r="Q868" s="1132"/>
      <c r="R868" s="1132"/>
      <c r="S868" s="1132"/>
      <c r="T868" s="1132"/>
    </row>
    <row r="869" ht="15.75" customHeight="1">
      <c r="F869" s="252"/>
      <c r="J869" s="316"/>
      <c r="K869" s="316"/>
      <c r="L869" s="1439"/>
      <c r="M869" s="1440"/>
      <c r="N869" s="1439"/>
      <c r="O869" s="1439"/>
      <c r="P869" s="1132"/>
      <c r="Q869" s="1132"/>
      <c r="R869" s="1132"/>
      <c r="S869" s="1132"/>
      <c r="T869" s="1132"/>
    </row>
    <row r="870" ht="15.75" customHeight="1">
      <c r="F870" s="252"/>
      <c r="J870" s="316"/>
      <c r="K870" s="316"/>
      <c r="L870" s="1439"/>
      <c r="M870" s="1440"/>
      <c r="N870" s="1439"/>
      <c r="O870" s="1439"/>
      <c r="P870" s="1132"/>
      <c r="Q870" s="1132"/>
      <c r="R870" s="1132"/>
      <c r="S870" s="1132"/>
      <c r="T870" s="1132"/>
    </row>
    <row r="871" ht="15.75" customHeight="1">
      <c r="F871" s="252"/>
      <c r="J871" s="316"/>
      <c r="K871" s="316"/>
      <c r="L871" s="1439"/>
      <c r="M871" s="1440"/>
      <c r="N871" s="1439"/>
      <c r="O871" s="1439"/>
      <c r="P871" s="1132"/>
      <c r="Q871" s="1132"/>
      <c r="R871" s="1132"/>
      <c r="S871" s="1132"/>
      <c r="T871" s="1132"/>
    </row>
    <row r="872" ht="15.75" customHeight="1">
      <c r="F872" s="252"/>
      <c r="J872" s="316"/>
      <c r="K872" s="316"/>
      <c r="L872" s="1439"/>
      <c r="M872" s="1440"/>
      <c r="N872" s="1439"/>
      <c r="O872" s="1439"/>
      <c r="P872" s="1132"/>
      <c r="Q872" s="1132"/>
      <c r="R872" s="1132"/>
      <c r="S872" s="1132"/>
      <c r="T872" s="1132"/>
    </row>
    <row r="873" ht="15.75" customHeight="1">
      <c r="F873" s="252"/>
      <c r="J873" s="316"/>
      <c r="K873" s="316"/>
      <c r="L873" s="1439"/>
      <c r="M873" s="1440"/>
      <c r="N873" s="1439"/>
      <c r="O873" s="1439"/>
      <c r="P873" s="1132"/>
      <c r="Q873" s="1132"/>
      <c r="R873" s="1132"/>
      <c r="S873" s="1132"/>
      <c r="T873" s="1132"/>
    </row>
    <row r="874" ht="15.75" customHeight="1">
      <c r="F874" s="252"/>
      <c r="J874" s="316"/>
      <c r="K874" s="316"/>
      <c r="L874" s="1439"/>
      <c r="M874" s="1440"/>
      <c r="N874" s="1439"/>
      <c r="O874" s="1439"/>
      <c r="P874" s="1132"/>
      <c r="Q874" s="1132"/>
      <c r="R874" s="1132"/>
      <c r="S874" s="1132"/>
      <c r="T874" s="1132"/>
    </row>
    <row r="875" ht="15.75" customHeight="1">
      <c r="F875" s="252"/>
      <c r="J875" s="316"/>
      <c r="K875" s="316"/>
      <c r="L875" s="1439"/>
      <c r="M875" s="1440"/>
      <c r="N875" s="1439"/>
      <c r="O875" s="1439"/>
      <c r="P875" s="1132"/>
      <c r="Q875" s="1132"/>
      <c r="R875" s="1132"/>
      <c r="S875" s="1132"/>
      <c r="T875" s="1132"/>
    </row>
    <row r="876" ht="15.75" customHeight="1">
      <c r="F876" s="252"/>
      <c r="J876" s="316"/>
      <c r="K876" s="316"/>
      <c r="L876" s="1439"/>
      <c r="M876" s="1440"/>
      <c r="N876" s="1439"/>
      <c r="O876" s="1439"/>
      <c r="P876" s="1132"/>
      <c r="Q876" s="1132"/>
      <c r="R876" s="1132"/>
      <c r="S876" s="1132"/>
      <c r="T876" s="1132"/>
    </row>
    <row r="877" ht="15.75" customHeight="1">
      <c r="F877" s="252"/>
      <c r="J877" s="316"/>
      <c r="K877" s="316"/>
      <c r="L877" s="1439"/>
      <c r="M877" s="1440"/>
      <c r="N877" s="1439"/>
      <c r="O877" s="1439"/>
      <c r="P877" s="1132"/>
      <c r="Q877" s="1132"/>
      <c r="R877" s="1132"/>
      <c r="S877" s="1132"/>
      <c r="T877" s="1132"/>
    </row>
    <row r="878" ht="15.75" customHeight="1">
      <c r="F878" s="252"/>
      <c r="J878" s="316"/>
      <c r="K878" s="316"/>
      <c r="L878" s="1439"/>
      <c r="M878" s="1440"/>
      <c r="N878" s="1439"/>
      <c r="O878" s="1439"/>
      <c r="P878" s="1132"/>
      <c r="Q878" s="1132"/>
      <c r="R878" s="1132"/>
      <c r="S878" s="1132"/>
      <c r="T878" s="1132"/>
    </row>
    <row r="879" ht="15.75" customHeight="1">
      <c r="F879" s="252"/>
      <c r="J879" s="316"/>
      <c r="K879" s="316"/>
      <c r="L879" s="1439"/>
      <c r="M879" s="1440"/>
      <c r="N879" s="1439"/>
      <c r="O879" s="1439"/>
      <c r="P879" s="1132"/>
      <c r="Q879" s="1132"/>
      <c r="R879" s="1132"/>
      <c r="S879" s="1132"/>
      <c r="T879" s="1132"/>
    </row>
    <row r="880" ht="15.75" customHeight="1">
      <c r="F880" s="252"/>
      <c r="J880" s="316"/>
      <c r="K880" s="316"/>
      <c r="L880" s="1439"/>
      <c r="M880" s="1440"/>
      <c r="N880" s="1439"/>
      <c r="O880" s="1439"/>
      <c r="P880" s="1132"/>
      <c r="Q880" s="1132"/>
      <c r="R880" s="1132"/>
      <c r="S880" s="1132"/>
      <c r="T880" s="1132"/>
    </row>
    <row r="881" ht="15.75" customHeight="1">
      <c r="F881" s="252"/>
      <c r="J881" s="316"/>
      <c r="K881" s="316"/>
      <c r="L881" s="1439"/>
      <c r="M881" s="1440"/>
      <c r="N881" s="1439"/>
      <c r="O881" s="1439"/>
      <c r="P881" s="1132"/>
      <c r="Q881" s="1132"/>
      <c r="R881" s="1132"/>
      <c r="S881" s="1132"/>
      <c r="T881" s="1132"/>
    </row>
    <row r="882" ht="15.75" customHeight="1">
      <c r="F882" s="252"/>
      <c r="J882" s="316"/>
      <c r="K882" s="316"/>
      <c r="L882" s="1439"/>
      <c r="M882" s="1440"/>
      <c r="N882" s="1439"/>
      <c r="O882" s="1439"/>
      <c r="P882" s="1132"/>
      <c r="Q882" s="1132"/>
      <c r="R882" s="1132"/>
      <c r="S882" s="1132"/>
      <c r="T882" s="1132"/>
    </row>
    <row r="883" ht="15.75" customHeight="1">
      <c r="F883" s="252"/>
      <c r="J883" s="316"/>
      <c r="K883" s="316"/>
      <c r="L883" s="1439"/>
      <c r="M883" s="1440"/>
      <c r="N883" s="1439"/>
      <c r="O883" s="1439"/>
      <c r="P883" s="1132"/>
      <c r="Q883" s="1132"/>
      <c r="R883" s="1132"/>
      <c r="S883" s="1132"/>
      <c r="T883" s="1132"/>
    </row>
    <row r="884" ht="15.75" customHeight="1">
      <c r="F884" s="252"/>
      <c r="J884" s="316"/>
      <c r="K884" s="316"/>
      <c r="L884" s="1439"/>
      <c r="M884" s="1440"/>
      <c r="N884" s="1439"/>
      <c r="O884" s="1439"/>
      <c r="P884" s="1132"/>
      <c r="Q884" s="1132"/>
      <c r="R884" s="1132"/>
      <c r="S884" s="1132"/>
      <c r="T884" s="1132"/>
    </row>
    <row r="885" ht="15.75" customHeight="1">
      <c r="F885" s="252"/>
      <c r="J885" s="316"/>
      <c r="K885" s="316"/>
      <c r="L885" s="1439"/>
      <c r="M885" s="1440"/>
      <c r="N885" s="1439"/>
      <c r="O885" s="1439"/>
      <c r="P885" s="1132"/>
      <c r="Q885" s="1132"/>
      <c r="R885" s="1132"/>
      <c r="S885" s="1132"/>
      <c r="T885" s="1132"/>
    </row>
    <row r="886" ht="15.75" customHeight="1">
      <c r="F886" s="252"/>
      <c r="J886" s="316"/>
      <c r="K886" s="316"/>
      <c r="L886" s="1439"/>
      <c r="M886" s="1440"/>
      <c r="N886" s="1439"/>
      <c r="O886" s="1439"/>
      <c r="P886" s="1132"/>
      <c r="Q886" s="1132"/>
      <c r="R886" s="1132"/>
      <c r="S886" s="1132"/>
      <c r="T886" s="1132"/>
    </row>
    <row r="887" ht="15.75" customHeight="1">
      <c r="F887" s="252"/>
      <c r="J887" s="316"/>
      <c r="K887" s="316"/>
      <c r="L887" s="1439"/>
      <c r="M887" s="1440"/>
      <c r="N887" s="1439"/>
      <c r="O887" s="1439"/>
      <c r="P887" s="1132"/>
      <c r="Q887" s="1132"/>
      <c r="R887" s="1132"/>
      <c r="S887" s="1132"/>
      <c r="T887" s="1132"/>
    </row>
    <row r="888" ht="15.75" customHeight="1">
      <c r="F888" s="252"/>
      <c r="J888" s="316"/>
      <c r="K888" s="316"/>
      <c r="L888" s="1439"/>
      <c r="M888" s="1440"/>
      <c r="N888" s="1439"/>
      <c r="O888" s="1439"/>
      <c r="P888" s="1132"/>
      <c r="Q888" s="1132"/>
      <c r="R888" s="1132"/>
      <c r="S888" s="1132"/>
      <c r="T888" s="1132"/>
    </row>
    <row r="889" ht="15.75" customHeight="1">
      <c r="F889" s="252"/>
      <c r="J889" s="316"/>
      <c r="K889" s="316"/>
      <c r="L889" s="1439"/>
      <c r="M889" s="1440"/>
      <c r="N889" s="1439"/>
      <c r="O889" s="1439"/>
      <c r="P889" s="1132"/>
      <c r="Q889" s="1132"/>
      <c r="R889" s="1132"/>
      <c r="S889" s="1132"/>
      <c r="T889" s="1132"/>
    </row>
    <row r="890" ht="15.75" customHeight="1">
      <c r="F890" s="252"/>
      <c r="J890" s="316"/>
      <c r="K890" s="316"/>
      <c r="L890" s="1439"/>
      <c r="M890" s="1440"/>
      <c r="N890" s="1439"/>
      <c r="O890" s="1439"/>
      <c r="P890" s="1132"/>
      <c r="Q890" s="1132"/>
      <c r="R890" s="1132"/>
      <c r="S890" s="1132"/>
      <c r="T890" s="1132"/>
    </row>
    <row r="891" ht="15.75" customHeight="1">
      <c r="F891" s="252"/>
      <c r="J891" s="316"/>
      <c r="K891" s="316"/>
      <c r="L891" s="1439"/>
      <c r="M891" s="1440"/>
      <c r="N891" s="1439"/>
      <c r="O891" s="1439"/>
      <c r="P891" s="1132"/>
      <c r="Q891" s="1132"/>
      <c r="R891" s="1132"/>
      <c r="S891" s="1132"/>
      <c r="T891" s="1132"/>
    </row>
    <row r="892" ht="15.75" customHeight="1">
      <c r="F892" s="252"/>
      <c r="J892" s="316"/>
      <c r="K892" s="316"/>
      <c r="L892" s="1439"/>
      <c r="M892" s="1440"/>
      <c r="N892" s="1439"/>
      <c r="O892" s="1439"/>
      <c r="P892" s="1132"/>
      <c r="Q892" s="1132"/>
      <c r="R892" s="1132"/>
      <c r="S892" s="1132"/>
      <c r="T892" s="1132"/>
    </row>
    <row r="893" ht="15.75" customHeight="1">
      <c r="F893" s="252"/>
      <c r="J893" s="316"/>
      <c r="K893" s="316"/>
      <c r="L893" s="1439"/>
      <c r="M893" s="1440"/>
      <c r="N893" s="1439"/>
      <c r="O893" s="1439"/>
      <c r="P893" s="1132"/>
      <c r="Q893" s="1132"/>
      <c r="R893" s="1132"/>
      <c r="S893" s="1132"/>
      <c r="T893" s="1132"/>
    </row>
    <row r="894" ht="15.75" customHeight="1">
      <c r="F894" s="252"/>
      <c r="J894" s="316"/>
      <c r="K894" s="316"/>
      <c r="L894" s="1439"/>
      <c r="M894" s="1440"/>
      <c r="N894" s="1439"/>
      <c r="O894" s="1439"/>
      <c r="P894" s="1132"/>
      <c r="Q894" s="1132"/>
      <c r="R894" s="1132"/>
      <c r="S894" s="1132"/>
      <c r="T894" s="1132"/>
    </row>
    <row r="895" ht="15.75" customHeight="1">
      <c r="F895" s="252"/>
      <c r="J895" s="316"/>
      <c r="K895" s="316"/>
      <c r="L895" s="1439"/>
      <c r="M895" s="1440"/>
      <c r="N895" s="1439"/>
      <c r="O895" s="1439"/>
      <c r="P895" s="1132"/>
      <c r="Q895" s="1132"/>
      <c r="R895" s="1132"/>
      <c r="S895" s="1132"/>
      <c r="T895" s="1132"/>
    </row>
    <row r="896" ht="15.75" customHeight="1">
      <c r="F896" s="252"/>
      <c r="J896" s="316"/>
      <c r="K896" s="316"/>
      <c r="L896" s="1439"/>
      <c r="M896" s="1440"/>
      <c r="N896" s="1439"/>
      <c r="O896" s="1439"/>
      <c r="P896" s="1132"/>
      <c r="Q896" s="1132"/>
      <c r="R896" s="1132"/>
      <c r="S896" s="1132"/>
      <c r="T896" s="1132"/>
    </row>
    <row r="897" ht="15.75" customHeight="1">
      <c r="F897" s="252"/>
      <c r="J897" s="316"/>
      <c r="K897" s="316"/>
      <c r="L897" s="1439"/>
      <c r="M897" s="1440"/>
      <c r="N897" s="1439"/>
      <c r="O897" s="1439"/>
      <c r="P897" s="1132"/>
      <c r="Q897" s="1132"/>
      <c r="R897" s="1132"/>
      <c r="S897" s="1132"/>
      <c r="T897" s="1132"/>
    </row>
    <row r="898" ht="15.75" customHeight="1">
      <c r="F898" s="252"/>
      <c r="J898" s="316"/>
      <c r="K898" s="316"/>
      <c r="L898" s="1439"/>
      <c r="M898" s="1440"/>
      <c r="N898" s="1439"/>
      <c r="O898" s="1439"/>
      <c r="P898" s="1132"/>
      <c r="Q898" s="1132"/>
      <c r="R898" s="1132"/>
      <c r="S898" s="1132"/>
      <c r="T898" s="1132"/>
    </row>
    <row r="899" ht="15.75" customHeight="1">
      <c r="F899" s="252"/>
      <c r="J899" s="316"/>
      <c r="K899" s="316"/>
      <c r="L899" s="1439"/>
      <c r="M899" s="1440"/>
      <c r="N899" s="1439"/>
      <c r="O899" s="1439"/>
      <c r="P899" s="1132"/>
      <c r="Q899" s="1132"/>
      <c r="R899" s="1132"/>
      <c r="S899" s="1132"/>
      <c r="T899" s="1132"/>
    </row>
    <row r="900" ht="15.75" customHeight="1">
      <c r="F900" s="252"/>
      <c r="J900" s="316"/>
      <c r="K900" s="316"/>
      <c r="L900" s="1439"/>
      <c r="M900" s="1440"/>
      <c r="N900" s="1439"/>
      <c r="O900" s="1439"/>
      <c r="P900" s="1132"/>
      <c r="Q900" s="1132"/>
      <c r="R900" s="1132"/>
      <c r="S900" s="1132"/>
      <c r="T900" s="1132"/>
    </row>
    <row r="901" ht="15.75" customHeight="1">
      <c r="F901" s="252"/>
      <c r="J901" s="316"/>
      <c r="K901" s="316"/>
      <c r="L901" s="1439"/>
      <c r="M901" s="1440"/>
      <c r="N901" s="1439"/>
      <c r="O901" s="1439"/>
      <c r="P901" s="1132"/>
      <c r="Q901" s="1132"/>
      <c r="R901" s="1132"/>
      <c r="S901" s="1132"/>
      <c r="T901" s="1132"/>
    </row>
    <row r="902" ht="15.75" customHeight="1">
      <c r="F902" s="252"/>
      <c r="J902" s="316"/>
      <c r="K902" s="316"/>
      <c r="L902" s="1439"/>
      <c r="M902" s="1440"/>
      <c r="N902" s="1439"/>
      <c r="O902" s="1439"/>
      <c r="P902" s="1132"/>
      <c r="Q902" s="1132"/>
      <c r="R902" s="1132"/>
      <c r="S902" s="1132"/>
      <c r="T902" s="1132"/>
    </row>
    <row r="903" ht="15.75" customHeight="1">
      <c r="F903" s="252"/>
      <c r="J903" s="316"/>
      <c r="K903" s="316"/>
      <c r="L903" s="1439"/>
      <c r="M903" s="1440"/>
      <c r="N903" s="1439"/>
      <c r="O903" s="1439"/>
      <c r="P903" s="1132"/>
      <c r="Q903" s="1132"/>
      <c r="R903" s="1132"/>
      <c r="S903" s="1132"/>
      <c r="T903" s="1132"/>
    </row>
    <row r="904" ht="15.75" customHeight="1">
      <c r="F904" s="252"/>
      <c r="J904" s="316"/>
      <c r="K904" s="316"/>
      <c r="L904" s="1439"/>
      <c r="M904" s="1440"/>
      <c r="N904" s="1439"/>
      <c r="O904" s="1439"/>
      <c r="P904" s="1132"/>
      <c r="Q904" s="1132"/>
      <c r="R904" s="1132"/>
      <c r="S904" s="1132"/>
      <c r="T904" s="1132"/>
    </row>
    <row r="905" ht="15.75" customHeight="1">
      <c r="F905" s="252"/>
      <c r="J905" s="316"/>
      <c r="K905" s="316"/>
      <c r="L905" s="1439"/>
      <c r="M905" s="1440"/>
      <c r="N905" s="1439"/>
      <c r="O905" s="1439"/>
      <c r="P905" s="1132"/>
      <c r="Q905" s="1132"/>
      <c r="R905" s="1132"/>
      <c r="S905" s="1132"/>
      <c r="T905" s="1132"/>
    </row>
    <row r="906" ht="15.75" customHeight="1">
      <c r="F906" s="252"/>
      <c r="J906" s="316"/>
      <c r="K906" s="316"/>
      <c r="L906" s="1439"/>
      <c r="M906" s="1440"/>
      <c r="N906" s="1439"/>
      <c r="O906" s="1439"/>
      <c r="P906" s="1132"/>
      <c r="Q906" s="1132"/>
      <c r="R906" s="1132"/>
      <c r="S906" s="1132"/>
      <c r="T906" s="1132"/>
    </row>
    <row r="907" ht="15.75" customHeight="1">
      <c r="F907" s="252"/>
      <c r="J907" s="316"/>
      <c r="K907" s="316"/>
      <c r="L907" s="1439"/>
      <c r="M907" s="1440"/>
      <c r="N907" s="1439"/>
      <c r="O907" s="1439"/>
      <c r="P907" s="1132"/>
      <c r="Q907" s="1132"/>
      <c r="R907" s="1132"/>
      <c r="S907" s="1132"/>
      <c r="T907" s="1132"/>
    </row>
    <row r="908" ht="15.75" customHeight="1">
      <c r="F908" s="252"/>
      <c r="J908" s="316"/>
      <c r="K908" s="316"/>
      <c r="L908" s="1439"/>
      <c r="M908" s="1440"/>
      <c r="N908" s="1439"/>
      <c r="O908" s="1439"/>
      <c r="P908" s="1132"/>
      <c r="Q908" s="1132"/>
      <c r="R908" s="1132"/>
      <c r="S908" s="1132"/>
      <c r="T908" s="1132"/>
    </row>
    <row r="909" ht="15.75" customHeight="1">
      <c r="F909" s="252"/>
      <c r="J909" s="316"/>
      <c r="K909" s="316"/>
      <c r="L909" s="1439"/>
      <c r="M909" s="1440"/>
      <c r="N909" s="1439"/>
      <c r="O909" s="1439"/>
      <c r="P909" s="1132"/>
      <c r="Q909" s="1132"/>
      <c r="R909" s="1132"/>
      <c r="S909" s="1132"/>
      <c r="T909" s="1132"/>
    </row>
    <row r="910" ht="15.75" customHeight="1">
      <c r="F910" s="252"/>
      <c r="J910" s="316"/>
      <c r="K910" s="316"/>
      <c r="L910" s="1439"/>
      <c r="M910" s="1440"/>
      <c r="N910" s="1439"/>
      <c r="O910" s="1439"/>
      <c r="P910" s="1132"/>
      <c r="Q910" s="1132"/>
      <c r="R910" s="1132"/>
      <c r="S910" s="1132"/>
      <c r="T910" s="1132"/>
    </row>
    <row r="911" ht="15.75" customHeight="1">
      <c r="F911" s="252"/>
      <c r="J911" s="316"/>
      <c r="K911" s="316"/>
      <c r="L911" s="1439"/>
      <c r="M911" s="1440"/>
      <c r="N911" s="1439"/>
      <c r="O911" s="1439"/>
      <c r="P911" s="1132"/>
      <c r="Q911" s="1132"/>
      <c r="R911" s="1132"/>
      <c r="S911" s="1132"/>
      <c r="T911" s="1132"/>
    </row>
    <row r="912" ht="15.75" customHeight="1">
      <c r="F912" s="252"/>
      <c r="J912" s="316"/>
      <c r="K912" s="316"/>
      <c r="L912" s="1439"/>
      <c r="M912" s="1440"/>
      <c r="N912" s="1439"/>
      <c r="O912" s="1439"/>
      <c r="P912" s="1132"/>
      <c r="Q912" s="1132"/>
      <c r="R912" s="1132"/>
      <c r="S912" s="1132"/>
      <c r="T912" s="1132"/>
    </row>
    <row r="913" ht="15.75" customHeight="1">
      <c r="F913" s="252"/>
      <c r="J913" s="316"/>
      <c r="K913" s="316"/>
      <c r="L913" s="1439"/>
      <c r="M913" s="1440"/>
      <c r="N913" s="1439"/>
      <c r="O913" s="1439"/>
      <c r="P913" s="1132"/>
      <c r="Q913" s="1132"/>
      <c r="R913" s="1132"/>
      <c r="S913" s="1132"/>
      <c r="T913" s="1132"/>
    </row>
    <row r="914" ht="15.75" customHeight="1">
      <c r="F914" s="252"/>
      <c r="J914" s="316"/>
      <c r="K914" s="316"/>
      <c r="L914" s="1439"/>
      <c r="M914" s="1440"/>
      <c r="N914" s="1439"/>
      <c r="O914" s="1439"/>
      <c r="P914" s="1132"/>
      <c r="Q914" s="1132"/>
      <c r="R914" s="1132"/>
      <c r="S914" s="1132"/>
      <c r="T914" s="1132"/>
    </row>
    <row r="915" ht="15.75" customHeight="1">
      <c r="F915" s="252"/>
      <c r="J915" s="316"/>
      <c r="K915" s="316"/>
      <c r="L915" s="1439"/>
      <c r="M915" s="1440"/>
      <c r="N915" s="1439"/>
      <c r="O915" s="1439"/>
      <c r="P915" s="1132"/>
      <c r="Q915" s="1132"/>
      <c r="R915" s="1132"/>
      <c r="S915" s="1132"/>
      <c r="T915" s="1132"/>
    </row>
    <row r="916" ht="15.75" customHeight="1">
      <c r="F916" s="252"/>
      <c r="J916" s="316"/>
      <c r="K916" s="316"/>
      <c r="L916" s="1439"/>
      <c r="M916" s="1440"/>
      <c r="N916" s="1439"/>
      <c r="O916" s="1439"/>
      <c r="P916" s="1132"/>
      <c r="Q916" s="1132"/>
      <c r="R916" s="1132"/>
      <c r="S916" s="1132"/>
      <c r="T916" s="1132"/>
    </row>
    <row r="917" ht="15.75" customHeight="1">
      <c r="F917" s="252"/>
      <c r="J917" s="316"/>
      <c r="K917" s="316"/>
      <c r="L917" s="1439"/>
      <c r="M917" s="1440"/>
      <c r="N917" s="1439"/>
      <c r="O917" s="1439"/>
      <c r="P917" s="1132"/>
      <c r="Q917" s="1132"/>
      <c r="R917" s="1132"/>
      <c r="S917" s="1132"/>
      <c r="T917" s="1132"/>
    </row>
    <row r="918" ht="15.75" customHeight="1">
      <c r="F918" s="252"/>
      <c r="J918" s="316"/>
      <c r="K918" s="316"/>
      <c r="L918" s="1439"/>
      <c r="M918" s="1440"/>
      <c r="N918" s="1439"/>
      <c r="O918" s="1439"/>
      <c r="P918" s="1132"/>
      <c r="Q918" s="1132"/>
      <c r="R918" s="1132"/>
      <c r="S918" s="1132"/>
      <c r="T918" s="1132"/>
    </row>
    <row r="919" ht="15.75" customHeight="1">
      <c r="F919" s="252"/>
      <c r="J919" s="316"/>
      <c r="K919" s="316"/>
      <c r="L919" s="1439"/>
      <c r="M919" s="1440"/>
      <c r="N919" s="1439"/>
      <c r="O919" s="1439"/>
      <c r="P919" s="1132"/>
      <c r="Q919" s="1132"/>
      <c r="R919" s="1132"/>
      <c r="S919" s="1132"/>
      <c r="T919" s="1132"/>
    </row>
    <row r="920" ht="15.75" customHeight="1">
      <c r="F920" s="252"/>
      <c r="J920" s="316"/>
      <c r="K920" s="316"/>
      <c r="L920" s="1439"/>
      <c r="M920" s="1440"/>
      <c r="N920" s="1439"/>
      <c r="O920" s="1439"/>
      <c r="P920" s="1132"/>
      <c r="Q920" s="1132"/>
      <c r="R920" s="1132"/>
      <c r="S920" s="1132"/>
      <c r="T920" s="1132"/>
    </row>
    <row r="921" ht="15.75" customHeight="1">
      <c r="F921" s="252"/>
      <c r="J921" s="316"/>
      <c r="K921" s="316"/>
      <c r="L921" s="1439"/>
      <c r="M921" s="1440"/>
      <c r="N921" s="1439"/>
      <c r="O921" s="1439"/>
      <c r="P921" s="1132"/>
      <c r="Q921" s="1132"/>
      <c r="R921" s="1132"/>
      <c r="S921" s="1132"/>
      <c r="T921" s="1132"/>
    </row>
    <row r="922" ht="15.75" customHeight="1">
      <c r="F922" s="252"/>
      <c r="J922" s="316"/>
      <c r="K922" s="316"/>
      <c r="L922" s="1439"/>
      <c r="M922" s="1440"/>
      <c r="N922" s="1439"/>
      <c r="O922" s="1439"/>
      <c r="P922" s="1132"/>
      <c r="Q922" s="1132"/>
      <c r="R922" s="1132"/>
      <c r="S922" s="1132"/>
      <c r="T922" s="1132"/>
    </row>
    <row r="923" ht="15.75" customHeight="1">
      <c r="F923" s="252"/>
      <c r="J923" s="316"/>
      <c r="K923" s="316"/>
      <c r="L923" s="1439"/>
      <c r="M923" s="1440"/>
      <c r="N923" s="1439"/>
      <c r="O923" s="1439"/>
      <c r="P923" s="1132"/>
      <c r="Q923" s="1132"/>
      <c r="R923" s="1132"/>
      <c r="S923" s="1132"/>
      <c r="T923" s="1132"/>
    </row>
    <row r="924" ht="15.75" customHeight="1">
      <c r="F924" s="252"/>
      <c r="J924" s="316"/>
      <c r="K924" s="316"/>
      <c r="L924" s="1439"/>
      <c r="M924" s="1440"/>
      <c r="N924" s="1439"/>
      <c r="O924" s="1439"/>
      <c r="P924" s="1132"/>
      <c r="Q924" s="1132"/>
      <c r="R924" s="1132"/>
      <c r="S924" s="1132"/>
      <c r="T924" s="1132"/>
    </row>
    <row r="925" ht="15.75" customHeight="1">
      <c r="F925" s="252"/>
      <c r="J925" s="316"/>
      <c r="K925" s="316"/>
      <c r="L925" s="1439"/>
      <c r="M925" s="1440"/>
      <c r="N925" s="1439"/>
      <c r="O925" s="1439"/>
      <c r="P925" s="1132"/>
      <c r="Q925" s="1132"/>
      <c r="R925" s="1132"/>
      <c r="S925" s="1132"/>
      <c r="T925" s="1132"/>
    </row>
    <row r="926" ht="15.75" customHeight="1">
      <c r="F926" s="252"/>
      <c r="J926" s="316"/>
      <c r="K926" s="316"/>
      <c r="L926" s="1439"/>
      <c r="M926" s="1440"/>
      <c r="N926" s="1439"/>
      <c r="O926" s="1439"/>
      <c r="P926" s="1132"/>
      <c r="Q926" s="1132"/>
      <c r="R926" s="1132"/>
      <c r="S926" s="1132"/>
      <c r="T926" s="1132"/>
    </row>
    <row r="927" ht="15.75" customHeight="1">
      <c r="F927" s="252"/>
      <c r="J927" s="316"/>
      <c r="K927" s="316"/>
      <c r="L927" s="1439"/>
      <c r="M927" s="1440"/>
      <c r="N927" s="1439"/>
      <c r="O927" s="1439"/>
      <c r="P927" s="1132"/>
      <c r="Q927" s="1132"/>
      <c r="R927" s="1132"/>
      <c r="S927" s="1132"/>
      <c r="T927" s="1132"/>
    </row>
    <row r="928" ht="15.75" customHeight="1">
      <c r="F928" s="252"/>
      <c r="J928" s="316"/>
      <c r="K928" s="316"/>
      <c r="L928" s="1439"/>
      <c r="M928" s="1440"/>
      <c r="N928" s="1439"/>
      <c r="O928" s="1439"/>
      <c r="P928" s="1132"/>
      <c r="Q928" s="1132"/>
      <c r="R928" s="1132"/>
      <c r="S928" s="1132"/>
      <c r="T928" s="1132"/>
    </row>
    <row r="929" ht="15.75" customHeight="1">
      <c r="F929" s="252"/>
      <c r="J929" s="316"/>
      <c r="K929" s="316"/>
      <c r="L929" s="1439"/>
      <c r="M929" s="1440"/>
      <c r="N929" s="1439"/>
      <c r="O929" s="1439"/>
      <c r="P929" s="1132"/>
      <c r="Q929" s="1132"/>
      <c r="R929" s="1132"/>
      <c r="S929" s="1132"/>
      <c r="T929" s="1132"/>
    </row>
    <row r="930" ht="15.75" customHeight="1">
      <c r="F930" s="252"/>
      <c r="J930" s="316"/>
      <c r="K930" s="316"/>
      <c r="L930" s="1439"/>
      <c r="M930" s="1440"/>
      <c r="N930" s="1439"/>
      <c r="O930" s="1439"/>
      <c r="P930" s="1132"/>
      <c r="Q930" s="1132"/>
      <c r="R930" s="1132"/>
      <c r="S930" s="1132"/>
      <c r="T930" s="1132"/>
    </row>
    <row r="931" ht="15.75" customHeight="1">
      <c r="F931" s="252"/>
      <c r="J931" s="316"/>
      <c r="K931" s="316"/>
      <c r="L931" s="1439"/>
      <c r="M931" s="1440"/>
      <c r="N931" s="1439"/>
      <c r="O931" s="1439"/>
      <c r="P931" s="1132"/>
      <c r="Q931" s="1132"/>
      <c r="R931" s="1132"/>
      <c r="S931" s="1132"/>
      <c r="T931" s="1132"/>
    </row>
    <row r="932" ht="15.75" customHeight="1">
      <c r="F932" s="252"/>
      <c r="J932" s="316"/>
      <c r="K932" s="316"/>
      <c r="L932" s="1439"/>
      <c r="M932" s="1440"/>
      <c r="N932" s="1439"/>
      <c r="O932" s="1439"/>
      <c r="P932" s="1132"/>
      <c r="Q932" s="1132"/>
      <c r="R932" s="1132"/>
      <c r="S932" s="1132"/>
      <c r="T932" s="1132"/>
    </row>
    <row r="933" ht="15.75" customHeight="1">
      <c r="F933" s="252"/>
      <c r="J933" s="316"/>
      <c r="K933" s="316"/>
      <c r="L933" s="1439"/>
      <c r="M933" s="1440"/>
      <c r="N933" s="1439"/>
      <c r="O933" s="1439"/>
      <c r="P933" s="1132"/>
      <c r="Q933" s="1132"/>
      <c r="R933" s="1132"/>
      <c r="S933" s="1132"/>
      <c r="T933" s="1132"/>
    </row>
    <row r="934" ht="15.75" customHeight="1">
      <c r="F934" s="252"/>
      <c r="J934" s="316"/>
      <c r="K934" s="316"/>
      <c r="L934" s="1439"/>
      <c r="M934" s="1440"/>
      <c r="N934" s="1439"/>
      <c r="O934" s="1439"/>
      <c r="P934" s="1132"/>
      <c r="Q934" s="1132"/>
      <c r="R934" s="1132"/>
      <c r="S934" s="1132"/>
      <c r="T934" s="1132"/>
    </row>
    <row r="935" ht="15.75" customHeight="1">
      <c r="F935" s="252"/>
      <c r="J935" s="316"/>
      <c r="K935" s="316"/>
      <c r="L935" s="1439"/>
      <c r="M935" s="1440"/>
      <c r="N935" s="1439"/>
      <c r="O935" s="1439"/>
      <c r="P935" s="1132"/>
      <c r="Q935" s="1132"/>
      <c r="R935" s="1132"/>
      <c r="S935" s="1132"/>
      <c r="T935" s="1132"/>
    </row>
    <row r="936" ht="15.75" customHeight="1">
      <c r="F936" s="252"/>
      <c r="J936" s="316"/>
      <c r="K936" s="316"/>
      <c r="L936" s="1439"/>
      <c r="M936" s="1440"/>
      <c r="N936" s="1439"/>
      <c r="O936" s="1439"/>
      <c r="P936" s="1132"/>
      <c r="Q936" s="1132"/>
      <c r="R936" s="1132"/>
      <c r="S936" s="1132"/>
      <c r="T936" s="1132"/>
    </row>
    <row r="937" ht="15.75" customHeight="1">
      <c r="F937" s="252"/>
      <c r="J937" s="316"/>
      <c r="K937" s="316"/>
      <c r="L937" s="1439"/>
      <c r="M937" s="1440"/>
      <c r="N937" s="1439"/>
      <c r="O937" s="1439"/>
      <c r="P937" s="1132"/>
      <c r="Q937" s="1132"/>
      <c r="R937" s="1132"/>
      <c r="S937" s="1132"/>
      <c r="T937" s="1132"/>
    </row>
    <row r="938" ht="15.75" customHeight="1">
      <c r="F938" s="252"/>
      <c r="J938" s="316"/>
      <c r="K938" s="316"/>
      <c r="L938" s="1439"/>
      <c r="M938" s="1440"/>
      <c r="N938" s="1439"/>
      <c r="O938" s="1439"/>
      <c r="P938" s="1132"/>
      <c r="Q938" s="1132"/>
      <c r="R938" s="1132"/>
      <c r="S938" s="1132"/>
      <c r="T938" s="1132"/>
    </row>
    <row r="939" ht="15.75" customHeight="1">
      <c r="F939" s="252"/>
      <c r="J939" s="316"/>
      <c r="K939" s="316"/>
      <c r="L939" s="1439"/>
      <c r="M939" s="1440"/>
      <c r="N939" s="1439"/>
      <c r="O939" s="1439"/>
      <c r="P939" s="1132"/>
      <c r="Q939" s="1132"/>
      <c r="R939" s="1132"/>
      <c r="S939" s="1132"/>
      <c r="T939" s="1132"/>
    </row>
    <row r="940" ht="15.75" customHeight="1">
      <c r="F940" s="252"/>
      <c r="J940" s="316"/>
      <c r="K940" s="316"/>
      <c r="L940" s="1439"/>
      <c r="M940" s="1440"/>
      <c r="N940" s="1439"/>
      <c r="O940" s="1439"/>
      <c r="P940" s="1132"/>
      <c r="Q940" s="1132"/>
      <c r="R940" s="1132"/>
      <c r="S940" s="1132"/>
      <c r="T940" s="1132"/>
    </row>
    <row r="941" ht="15.75" customHeight="1">
      <c r="F941" s="252"/>
      <c r="J941" s="316"/>
      <c r="K941" s="316"/>
      <c r="L941" s="1439"/>
      <c r="M941" s="1440"/>
      <c r="N941" s="1439"/>
      <c r="O941" s="1439"/>
      <c r="P941" s="1132"/>
      <c r="Q941" s="1132"/>
      <c r="R941" s="1132"/>
      <c r="S941" s="1132"/>
      <c r="T941" s="1132"/>
    </row>
    <row r="942" ht="15.75" customHeight="1">
      <c r="F942" s="252"/>
      <c r="J942" s="316"/>
      <c r="K942" s="316"/>
      <c r="L942" s="1439"/>
      <c r="M942" s="1440"/>
      <c r="N942" s="1439"/>
      <c r="O942" s="1439"/>
      <c r="P942" s="1132"/>
      <c r="Q942" s="1132"/>
      <c r="R942" s="1132"/>
      <c r="S942" s="1132"/>
      <c r="T942" s="1132"/>
    </row>
    <row r="943" ht="15.75" customHeight="1">
      <c r="F943" s="252"/>
      <c r="J943" s="316"/>
      <c r="K943" s="316"/>
      <c r="L943" s="1439"/>
      <c r="M943" s="1440"/>
      <c r="N943" s="1439"/>
      <c r="O943" s="1439"/>
      <c r="P943" s="1132"/>
      <c r="Q943" s="1132"/>
      <c r="R943" s="1132"/>
      <c r="S943" s="1132"/>
      <c r="T943" s="1132"/>
    </row>
    <row r="944" ht="15.75" customHeight="1">
      <c r="F944" s="252"/>
      <c r="J944" s="316"/>
      <c r="K944" s="316"/>
      <c r="L944" s="1439"/>
      <c r="M944" s="1440"/>
      <c r="N944" s="1439"/>
      <c r="O944" s="1439"/>
      <c r="P944" s="1132"/>
      <c r="Q944" s="1132"/>
      <c r="R944" s="1132"/>
      <c r="S944" s="1132"/>
      <c r="T944" s="1132"/>
    </row>
    <row r="945" ht="15.75" customHeight="1">
      <c r="F945" s="252"/>
      <c r="J945" s="316"/>
      <c r="K945" s="316"/>
      <c r="L945" s="1439"/>
      <c r="M945" s="1440"/>
      <c r="N945" s="1439"/>
      <c r="O945" s="1439"/>
      <c r="P945" s="1132"/>
      <c r="Q945" s="1132"/>
      <c r="R945" s="1132"/>
      <c r="S945" s="1132"/>
      <c r="T945" s="1132"/>
    </row>
    <row r="946" ht="15.75" customHeight="1">
      <c r="F946" s="252"/>
      <c r="J946" s="316"/>
      <c r="K946" s="316"/>
      <c r="L946" s="1439"/>
      <c r="M946" s="1440"/>
      <c r="N946" s="1439"/>
      <c r="O946" s="1439"/>
      <c r="P946" s="1132"/>
      <c r="Q946" s="1132"/>
      <c r="R946" s="1132"/>
      <c r="S946" s="1132"/>
      <c r="T946" s="1132"/>
    </row>
    <row r="947" ht="15.75" customHeight="1">
      <c r="F947" s="252"/>
      <c r="J947" s="316"/>
      <c r="K947" s="316"/>
      <c r="L947" s="1439"/>
      <c r="M947" s="1440"/>
      <c r="N947" s="1439"/>
      <c r="O947" s="1439"/>
      <c r="P947" s="1132"/>
      <c r="Q947" s="1132"/>
      <c r="R947" s="1132"/>
      <c r="S947" s="1132"/>
      <c r="T947" s="1132"/>
    </row>
    <row r="948" ht="15.75" customHeight="1">
      <c r="F948" s="252"/>
      <c r="J948" s="316"/>
      <c r="K948" s="316"/>
      <c r="L948" s="1439"/>
      <c r="M948" s="1440"/>
      <c r="N948" s="1439"/>
      <c r="O948" s="1439"/>
      <c r="P948" s="1132"/>
      <c r="Q948" s="1132"/>
      <c r="R948" s="1132"/>
      <c r="S948" s="1132"/>
      <c r="T948" s="1132"/>
    </row>
    <row r="949" ht="15.75" customHeight="1">
      <c r="F949" s="252"/>
      <c r="J949" s="316"/>
      <c r="K949" s="316"/>
      <c r="L949" s="1439"/>
      <c r="M949" s="1440"/>
      <c r="N949" s="1439"/>
      <c r="O949" s="1439"/>
      <c r="P949" s="1132"/>
      <c r="Q949" s="1132"/>
      <c r="R949" s="1132"/>
      <c r="S949" s="1132"/>
      <c r="T949" s="1132"/>
    </row>
    <row r="950" ht="15.75" customHeight="1">
      <c r="F950" s="252"/>
      <c r="J950" s="316"/>
      <c r="K950" s="316"/>
      <c r="L950" s="1439"/>
      <c r="M950" s="1440"/>
      <c r="N950" s="1439"/>
      <c r="O950" s="1439"/>
      <c r="P950" s="1132"/>
      <c r="Q950" s="1132"/>
      <c r="R950" s="1132"/>
      <c r="S950" s="1132"/>
      <c r="T950" s="1132"/>
    </row>
    <row r="951" ht="15.75" customHeight="1">
      <c r="F951" s="252"/>
      <c r="J951" s="316"/>
      <c r="K951" s="316"/>
      <c r="L951" s="1439"/>
      <c r="M951" s="1440"/>
      <c r="N951" s="1439"/>
      <c r="O951" s="1439"/>
      <c r="P951" s="1132"/>
      <c r="Q951" s="1132"/>
      <c r="R951" s="1132"/>
      <c r="S951" s="1132"/>
      <c r="T951" s="1132"/>
    </row>
    <row r="952" ht="15.75" customHeight="1">
      <c r="F952" s="252"/>
      <c r="J952" s="316"/>
      <c r="K952" s="316"/>
      <c r="L952" s="1439"/>
      <c r="M952" s="1440"/>
      <c r="N952" s="1439"/>
      <c r="O952" s="1439"/>
      <c r="P952" s="1132"/>
      <c r="Q952" s="1132"/>
      <c r="R952" s="1132"/>
      <c r="S952" s="1132"/>
      <c r="T952" s="1132"/>
    </row>
    <row r="953" ht="15.75" customHeight="1">
      <c r="F953" s="252"/>
      <c r="J953" s="316"/>
      <c r="K953" s="316"/>
      <c r="L953" s="1439"/>
      <c r="M953" s="1440"/>
      <c r="N953" s="1439"/>
      <c r="O953" s="1439"/>
      <c r="P953" s="1132"/>
      <c r="Q953" s="1132"/>
      <c r="R953" s="1132"/>
      <c r="S953" s="1132"/>
      <c r="T953" s="1132"/>
    </row>
    <row r="954" ht="15.75" customHeight="1">
      <c r="F954" s="252"/>
      <c r="J954" s="316"/>
      <c r="K954" s="316"/>
      <c r="L954" s="1439"/>
      <c r="M954" s="1440"/>
      <c r="N954" s="1439"/>
      <c r="O954" s="1439"/>
      <c r="P954" s="1132"/>
      <c r="Q954" s="1132"/>
      <c r="R954" s="1132"/>
      <c r="S954" s="1132"/>
      <c r="T954" s="1132"/>
    </row>
    <row r="955" ht="15.75" customHeight="1">
      <c r="F955" s="252"/>
      <c r="J955" s="316"/>
      <c r="K955" s="316"/>
      <c r="L955" s="1439"/>
      <c r="M955" s="1440"/>
      <c r="N955" s="1439"/>
      <c r="O955" s="1439"/>
      <c r="P955" s="1132"/>
      <c r="Q955" s="1132"/>
      <c r="R955" s="1132"/>
      <c r="S955" s="1132"/>
      <c r="T955" s="1132"/>
    </row>
    <row r="956" ht="15.75" customHeight="1">
      <c r="F956" s="252"/>
      <c r="J956" s="316"/>
      <c r="K956" s="316"/>
      <c r="L956" s="1439"/>
      <c r="M956" s="1440"/>
      <c r="N956" s="1439"/>
      <c r="O956" s="1439"/>
      <c r="P956" s="1132"/>
      <c r="Q956" s="1132"/>
      <c r="R956" s="1132"/>
      <c r="S956" s="1132"/>
      <c r="T956" s="1132"/>
    </row>
    <row r="957" ht="15.75" customHeight="1">
      <c r="F957" s="252"/>
      <c r="J957" s="316"/>
      <c r="K957" s="316"/>
      <c r="L957" s="1439"/>
      <c r="M957" s="1440"/>
      <c r="N957" s="1439"/>
      <c r="O957" s="1439"/>
      <c r="P957" s="1132"/>
      <c r="Q957" s="1132"/>
      <c r="R957" s="1132"/>
      <c r="S957" s="1132"/>
      <c r="T957" s="1132"/>
    </row>
    <row r="958" ht="15.75" customHeight="1">
      <c r="F958" s="252"/>
      <c r="J958" s="316"/>
      <c r="K958" s="316"/>
      <c r="L958" s="1439"/>
      <c r="M958" s="1440"/>
      <c r="N958" s="1439"/>
      <c r="O958" s="1439"/>
      <c r="P958" s="1132"/>
      <c r="Q958" s="1132"/>
      <c r="R958" s="1132"/>
      <c r="S958" s="1132"/>
      <c r="T958" s="1132"/>
    </row>
    <row r="959" ht="15.75" customHeight="1">
      <c r="F959" s="252"/>
      <c r="J959" s="316"/>
      <c r="K959" s="316"/>
      <c r="L959" s="1439"/>
      <c r="M959" s="1440"/>
      <c r="N959" s="1439"/>
      <c r="O959" s="1439"/>
      <c r="P959" s="1132"/>
      <c r="Q959" s="1132"/>
      <c r="R959" s="1132"/>
      <c r="S959" s="1132"/>
      <c r="T959" s="1132"/>
    </row>
    <row r="960" ht="15.75" customHeight="1">
      <c r="F960" s="252"/>
      <c r="J960" s="316"/>
      <c r="K960" s="316"/>
      <c r="L960" s="1439"/>
      <c r="M960" s="1440"/>
      <c r="N960" s="1439"/>
      <c r="O960" s="1439"/>
      <c r="P960" s="1132"/>
      <c r="Q960" s="1132"/>
      <c r="R960" s="1132"/>
      <c r="S960" s="1132"/>
      <c r="T960" s="1132"/>
    </row>
    <row r="961" ht="15.75" customHeight="1">
      <c r="F961" s="252"/>
      <c r="J961" s="316"/>
      <c r="K961" s="316"/>
      <c r="L961" s="1439"/>
      <c r="M961" s="1440"/>
      <c r="N961" s="1439"/>
      <c r="O961" s="1439"/>
      <c r="P961" s="1132"/>
      <c r="Q961" s="1132"/>
      <c r="R961" s="1132"/>
      <c r="S961" s="1132"/>
      <c r="T961" s="1132"/>
    </row>
    <row r="962" ht="15.75" customHeight="1">
      <c r="F962" s="252"/>
      <c r="J962" s="316"/>
      <c r="K962" s="316"/>
      <c r="L962" s="1439"/>
      <c r="M962" s="1440"/>
      <c r="N962" s="1439"/>
      <c r="O962" s="1439"/>
      <c r="P962" s="1132"/>
      <c r="Q962" s="1132"/>
      <c r="R962" s="1132"/>
      <c r="S962" s="1132"/>
      <c r="T962" s="1132"/>
    </row>
    <row r="963" ht="15.75" customHeight="1">
      <c r="F963" s="252"/>
      <c r="J963" s="316"/>
      <c r="K963" s="316"/>
      <c r="L963" s="1439"/>
      <c r="M963" s="1440"/>
      <c r="N963" s="1439"/>
      <c r="O963" s="1439"/>
      <c r="P963" s="1132"/>
      <c r="Q963" s="1132"/>
      <c r="R963" s="1132"/>
      <c r="S963" s="1132"/>
      <c r="T963" s="1132"/>
    </row>
    <row r="964" ht="15.75" customHeight="1">
      <c r="F964" s="252"/>
      <c r="J964" s="316"/>
      <c r="K964" s="316"/>
      <c r="L964" s="1439"/>
      <c r="M964" s="1440"/>
      <c r="N964" s="1439"/>
      <c r="O964" s="1439"/>
      <c r="P964" s="1132"/>
      <c r="Q964" s="1132"/>
      <c r="R964" s="1132"/>
      <c r="S964" s="1132"/>
      <c r="T964" s="1132"/>
    </row>
    <row r="965" ht="15.75" customHeight="1">
      <c r="F965" s="252"/>
      <c r="J965" s="316"/>
      <c r="K965" s="316"/>
      <c r="L965" s="1439"/>
      <c r="M965" s="1440"/>
      <c r="N965" s="1439"/>
      <c r="O965" s="1439"/>
      <c r="P965" s="1132"/>
      <c r="Q965" s="1132"/>
      <c r="R965" s="1132"/>
      <c r="S965" s="1132"/>
      <c r="T965" s="1132"/>
    </row>
    <row r="966" ht="15.75" customHeight="1">
      <c r="F966" s="252"/>
      <c r="J966" s="316"/>
      <c r="K966" s="316"/>
      <c r="L966" s="1439"/>
      <c r="M966" s="1440"/>
      <c r="N966" s="1439"/>
      <c r="O966" s="1439"/>
      <c r="P966" s="1132"/>
      <c r="Q966" s="1132"/>
      <c r="R966" s="1132"/>
      <c r="S966" s="1132"/>
      <c r="T966" s="1132"/>
    </row>
    <row r="967" ht="15.75" customHeight="1">
      <c r="F967" s="252"/>
      <c r="J967" s="316"/>
      <c r="K967" s="316"/>
      <c r="L967" s="1439"/>
      <c r="M967" s="1440"/>
      <c r="N967" s="1439"/>
      <c r="O967" s="1439"/>
      <c r="P967" s="1132"/>
      <c r="Q967" s="1132"/>
      <c r="R967" s="1132"/>
      <c r="S967" s="1132"/>
      <c r="T967" s="1132"/>
    </row>
    <row r="968" ht="15.75" customHeight="1">
      <c r="F968" s="252"/>
      <c r="J968" s="316"/>
      <c r="K968" s="316"/>
      <c r="L968" s="1439"/>
      <c r="M968" s="1440"/>
      <c r="N968" s="1439"/>
      <c r="O968" s="1439"/>
      <c r="P968" s="1132"/>
      <c r="Q968" s="1132"/>
      <c r="R968" s="1132"/>
      <c r="S968" s="1132"/>
      <c r="T968" s="1132"/>
    </row>
    <row r="969" ht="15.75" customHeight="1">
      <c r="F969" s="252"/>
      <c r="J969" s="316"/>
      <c r="K969" s="316"/>
      <c r="L969" s="1439"/>
      <c r="M969" s="1440"/>
      <c r="N969" s="1439"/>
      <c r="O969" s="1439"/>
      <c r="P969" s="1132"/>
      <c r="Q969" s="1132"/>
      <c r="R969" s="1132"/>
      <c r="S969" s="1132"/>
      <c r="T969" s="1132"/>
    </row>
    <row r="970" ht="15.75" customHeight="1">
      <c r="F970" s="252"/>
      <c r="J970" s="316"/>
      <c r="K970" s="316"/>
      <c r="L970" s="1439"/>
      <c r="M970" s="1440"/>
      <c r="N970" s="1439"/>
      <c r="O970" s="1439"/>
      <c r="P970" s="1132"/>
      <c r="Q970" s="1132"/>
      <c r="R970" s="1132"/>
      <c r="S970" s="1132"/>
      <c r="T970" s="1132"/>
    </row>
    <row r="971" ht="15.75" customHeight="1">
      <c r="F971" s="252"/>
      <c r="J971" s="316"/>
      <c r="K971" s="316"/>
      <c r="L971" s="1439"/>
      <c r="M971" s="1440"/>
      <c r="N971" s="1439"/>
      <c r="O971" s="1439"/>
      <c r="P971" s="1132"/>
      <c r="Q971" s="1132"/>
      <c r="R971" s="1132"/>
      <c r="S971" s="1132"/>
      <c r="T971" s="1132"/>
    </row>
    <row r="972" ht="15.75" customHeight="1">
      <c r="F972" s="252"/>
      <c r="J972" s="316"/>
      <c r="K972" s="316"/>
      <c r="L972" s="1439"/>
      <c r="M972" s="1440"/>
      <c r="N972" s="1439"/>
      <c r="O972" s="1439"/>
      <c r="P972" s="1132"/>
      <c r="Q972" s="1132"/>
      <c r="R972" s="1132"/>
      <c r="S972" s="1132"/>
      <c r="T972" s="1132"/>
    </row>
    <row r="973" ht="15.75" customHeight="1">
      <c r="F973" s="252"/>
      <c r="J973" s="316"/>
      <c r="K973" s="316"/>
      <c r="L973" s="1439"/>
      <c r="M973" s="1440"/>
      <c r="N973" s="1439"/>
      <c r="O973" s="1439"/>
      <c r="P973" s="1132"/>
      <c r="Q973" s="1132"/>
      <c r="R973" s="1132"/>
      <c r="S973" s="1132"/>
      <c r="T973" s="1132"/>
    </row>
    <row r="974" ht="15.75" customHeight="1">
      <c r="F974" s="252"/>
      <c r="J974" s="316"/>
      <c r="K974" s="316"/>
      <c r="L974" s="1439"/>
      <c r="M974" s="1440"/>
      <c r="N974" s="1439"/>
      <c r="O974" s="1439"/>
      <c r="P974" s="1132"/>
      <c r="Q974" s="1132"/>
      <c r="R974" s="1132"/>
      <c r="S974" s="1132"/>
      <c r="T974" s="1132"/>
    </row>
    <row r="975" ht="15.75" customHeight="1">
      <c r="F975" s="252"/>
      <c r="J975" s="316"/>
      <c r="K975" s="316"/>
      <c r="L975" s="1439"/>
      <c r="M975" s="1440"/>
      <c r="N975" s="1439"/>
      <c r="O975" s="1439"/>
      <c r="P975" s="1132"/>
      <c r="Q975" s="1132"/>
      <c r="R975" s="1132"/>
      <c r="S975" s="1132"/>
      <c r="T975" s="1132"/>
    </row>
    <row r="976" ht="15.75" customHeight="1">
      <c r="F976" s="252"/>
      <c r="J976" s="316"/>
      <c r="K976" s="316"/>
      <c r="L976" s="1439"/>
      <c r="M976" s="1440"/>
      <c r="N976" s="1439"/>
      <c r="O976" s="1439"/>
      <c r="P976" s="1132"/>
      <c r="Q976" s="1132"/>
      <c r="R976" s="1132"/>
      <c r="S976" s="1132"/>
      <c r="T976" s="1132"/>
    </row>
    <row r="977" ht="15.75" customHeight="1">
      <c r="F977" s="252"/>
      <c r="J977" s="316"/>
      <c r="K977" s="316"/>
      <c r="L977" s="1439"/>
      <c r="M977" s="1440"/>
      <c r="N977" s="1439"/>
      <c r="O977" s="1439"/>
      <c r="P977" s="1132"/>
      <c r="Q977" s="1132"/>
      <c r="R977" s="1132"/>
      <c r="S977" s="1132"/>
      <c r="T977" s="1132"/>
    </row>
    <row r="978" ht="15.75" customHeight="1">
      <c r="F978" s="252"/>
      <c r="J978" s="316"/>
      <c r="K978" s="316"/>
      <c r="L978" s="1439"/>
      <c r="M978" s="1440"/>
      <c r="N978" s="1439"/>
      <c r="O978" s="1439"/>
      <c r="P978" s="1132"/>
      <c r="Q978" s="1132"/>
      <c r="R978" s="1132"/>
      <c r="S978" s="1132"/>
      <c r="T978" s="1132"/>
    </row>
    <row r="979" ht="15.75" customHeight="1">
      <c r="F979" s="252"/>
      <c r="J979" s="316"/>
      <c r="K979" s="316"/>
      <c r="L979" s="1439"/>
      <c r="M979" s="1440"/>
      <c r="N979" s="1439"/>
      <c r="O979" s="1439"/>
      <c r="P979" s="1132"/>
      <c r="Q979" s="1132"/>
      <c r="R979" s="1132"/>
      <c r="S979" s="1132"/>
      <c r="T979" s="1132"/>
    </row>
    <row r="980" ht="15.75" customHeight="1">
      <c r="F980" s="252"/>
      <c r="J980" s="316"/>
      <c r="K980" s="316"/>
      <c r="L980" s="1439"/>
      <c r="M980" s="1440"/>
      <c r="N980" s="1439"/>
      <c r="O980" s="1439"/>
      <c r="P980" s="1132"/>
      <c r="Q980" s="1132"/>
      <c r="R980" s="1132"/>
      <c r="S980" s="1132"/>
      <c r="T980" s="1132"/>
    </row>
    <row r="981" ht="15.75" customHeight="1">
      <c r="F981" s="252"/>
      <c r="J981" s="316"/>
      <c r="K981" s="316"/>
      <c r="L981" s="1439"/>
      <c r="M981" s="1440"/>
      <c r="N981" s="1439"/>
      <c r="O981" s="1439"/>
      <c r="P981" s="1132"/>
      <c r="Q981" s="1132"/>
      <c r="R981" s="1132"/>
      <c r="S981" s="1132"/>
      <c r="T981" s="1132"/>
    </row>
    <row r="982" ht="15.75" customHeight="1">
      <c r="F982" s="252"/>
      <c r="J982" s="316"/>
      <c r="K982" s="316"/>
      <c r="L982" s="1439"/>
      <c r="M982" s="1440"/>
      <c r="N982" s="1439"/>
      <c r="O982" s="1439"/>
      <c r="P982" s="1132"/>
      <c r="Q982" s="1132"/>
      <c r="R982" s="1132"/>
      <c r="S982" s="1132"/>
      <c r="T982" s="1132"/>
    </row>
    <row r="983" ht="15.75" customHeight="1">
      <c r="F983" s="252"/>
      <c r="J983" s="316"/>
      <c r="K983" s="316"/>
      <c r="L983" s="1439"/>
      <c r="M983" s="1440"/>
      <c r="N983" s="1439"/>
      <c r="O983" s="1439"/>
      <c r="P983" s="1132"/>
      <c r="Q983" s="1132"/>
      <c r="R983" s="1132"/>
      <c r="S983" s="1132"/>
      <c r="T983" s="1132"/>
    </row>
    <row r="984" ht="15.75" customHeight="1">
      <c r="F984" s="252"/>
      <c r="J984" s="316"/>
      <c r="K984" s="316"/>
      <c r="L984" s="1439"/>
      <c r="M984" s="1440"/>
      <c r="N984" s="1439"/>
      <c r="O984" s="1439"/>
      <c r="P984" s="1132"/>
      <c r="Q984" s="1132"/>
      <c r="R984" s="1132"/>
      <c r="S984" s="1132"/>
      <c r="T984" s="1132"/>
    </row>
    <row r="985" ht="15.75" customHeight="1">
      <c r="F985" s="252"/>
      <c r="J985" s="316"/>
      <c r="K985" s="316"/>
      <c r="L985" s="1439"/>
      <c r="M985" s="1440"/>
      <c r="N985" s="1439"/>
      <c r="O985" s="1439"/>
      <c r="P985" s="1132"/>
      <c r="Q985" s="1132"/>
      <c r="R985" s="1132"/>
      <c r="S985" s="1132"/>
      <c r="T985" s="1132"/>
    </row>
    <row r="986" ht="15.75" customHeight="1">
      <c r="F986" s="252"/>
      <c r="J986" s="316"/>
      <c r="K986" s="316"/>
      <c r="L986" s="1439"/>
      <c r="M986" s="1440"/>
      <c r="N986" s="1439"/>
      <c r="O986" s="1439"/>
      <c r="P986" s="1132"/>
      <c r="Q986" s="1132"/>
      <c r="R986" s="1132"/>
      <c r="S986" s="1132"/>
      <c r="T986" s="1132"/>
    </row>
    <row r="987" ht="15.75" customHeight="1">
      <c r="F987" s="252"/>
      <c r="J987" s="316"/>
      <c r="K987" s="316"/>
      <c r="L987" s="1439"/>
      <c r="M987" s="1440"/>
      <c r="N987" s="1439"/>
      <c r="O987" s="1439"/>
      <c r="P987" s="1132"/>
      <c r="Q987" s="1132"/>
      <c r="R987" s="1132"/>
      <c r="S987" s="1132"/>
      <c r="T987" s="1132"/>
    </row>
    <row r="988" ht="15.75" customHeight="1">
      <c r="F988" s="252"/>
      <c r="J988" s="316"/>
      <c r="K988" s="316"/>
      <c r="L988" s="1439"/>
      <c r="M988" s="1440"/>
      <c r="N988" s="1439"/>
      <c r="O988" s="1439"/>
      <c r="P988" s="1132"/>
      <c r="Q988" s="1132"/>
      <c r="R988" s="1132"/>
      <c r="S988" s="1132"/>
      <c r="T988" s="1132"/>
    </row>
    <row r="989" ht="15.75" customHeight="1">
      <c r="F989" s="252"/>
      <c r="J989" s="316"/>
      <c r="K989" s="316"/>
      <c r="L989" s="1439"/>
      <c r="M989" s="1440"/>
      <c r="N989" s="1439"/>
      <c r="O989" s="1439"/>
      <c r="P989" s="1132"/>
      <c r="Q989" s="1132"/>
      <c r="R989" s="1132"/>
      <c r="S989" s="1132"/>
      <c r="T989" s="1132"/>
    </row>
    <row r="990" ht="15.75" customHeight="1">
      <c r="F990" s="252"/>
      <c r="J990" s="316"/>
      <c r="K990" s="316"/>
      <c r="L990" s="1439"/>
      <c r="M990" s="1440"/>
      <c r="N990" s="1439"/>
      <c r="O990" s="1439"/>
      <c r="P990" s="1132"/>
      <c r="Q990" s="1132"/>
      <c r="R990" s="1132"/>
      <c r="S990" s="1132"/>
      <c r="T990" s="1132"/>
    </row>
    <row r="991" ht="15.75" customHeight="1">
      <c r="F991" s="252"/>
      <c r="J991" s="316"/>
      <c r="K991" s="316"/>
      <c r="L991" s="1439"/>
      <c r="M991" s="1440"/>
      <c r="N991" s="1439"/>
      <c r="O991" s="1439"/>
      <c r="P991" s="1132"/>
      <c r="Q991" s="1132"/>
      <c r="R991" s="1132"/>
      <c r="S991" s="1132"/>
      <c r="T991" s="1132"/>
    </row>
    <row r="992" ht="15.75" customHeight="1">
      <c r="F992" s="252"/>
      <c r="J992" s="316"/>
      <c r="K992" s="316"/>
      <c r="L992" s="1439"/>
      <c r="M992" s="1440"/>
      <c r="N992" s="1439"/>
      <c r="O992" s="1439"/>
      <c r="P992" s="1132"/>
      <c r="Q992" s="1132"/>
      <c r="R992" s="1132"/>
      <c r="S992" s="1132"/>
      <c r="T992" s="1132"/>
    </row>
    <row r="993" ht="15.75" customHeight="1">
      <c r="F993" s="252"/>
      <c r="J993" s="316"/>
      <c r="K993" s="316"/>
      <c r="L993" s="1439"/>
      <c r="M993" s="1440"/>
      <c r="N993" s="1439"/>
      <c r="O993" s="1439"/>
      <c r="P993" s="1132"/>
      <c r="Q993" s="1132"/>
      <c r="R993" s="1132"/>
      <c r="S993" s="1132"/>
      <c r="T993" s="1132"/>
    </row>
    <row r="994" ht="15.75" customHeight="1">
      <c r="F994" s="252"/>
      <c r="J994" s="316"/>
      <c r="K994" s="316"/>
      <c r="L994" s="1439"/>
      <c r="M994" s="1440"/>
      <c r="N994" s="1439"/>
      <c r="O994" s="1439"/>
      <c r="P994" s="1132"/>
      <c r="Q994" s="1132"/>
      <c r="R994" s="1132"/>
      <c r="S994" s="1132"/>
      <c r="T994" s="1132"/>
    </row>
    <row r="995" ht="15.75" customHeight="1">
      <c r="F995" s="252"/>
      <c r="J995" s="316"/>
      <c r="K995" s="316"/>
      <c r="L995" s="1439"/>
      <c r="M995" s="1440"/>
      <c r="N995" s="1439"/>
      <c r="O995" s="1439"/>
      <c r="P995" s="1132"/>
      <c r="Q995" s="1132"/>
      <c r="R995" s="1132"/>
      <c r="S995" s="1132"/>
      <c r="T995" s="1132"/>
    </row>
    <row r="996" ht="15.75" customHeight="1">
      <c r="F996" s="252"/>
      <c r="J996" s="316"/>
      <c r="K996" s="316"/>
      <c r="L996" s="1439"/>
      <c r="M996" s="1440"/>
      <c r="N996" s="1439"/>
      <c r="O996" s="1439"/>
      <c r="P996" s="1132"/>
      <c r="Q996" s="1132"/>
      <c r="R996" s="1132"/>
      <c r="S996" s="1132"/>
      <c r="T996" s="1132"/>
    </row>
    <row r="997" ht="15.75" customHeight="1">
      <c r="F997" s="252"/>
      <c r="J997" s="316"/>
      <c r="K997" s="316"/>
      <c r="L997" s="1439"/>
      <c r="M997" s="1440"/>
      <c r="N997" s="1439"/>
      <c r="O997" s="1439"/>
      <c r="P997" s="1132"/>
      <c r="Q997" s="1132"/>
      <c r="R997" s="1132"/>
      <c r="S997" s="1132"/>
      <c r="T997" s="1132"/>
    </row>
    <row r="998" ht="15.75" customHeight="1">
      <c r="F998" s="252"/>
      <c r="J998" s="316"/>
      <c r="K998" s="316"/>
      <c r="L998" s="1439"/>
      <c r="M998" s="1440"/>
      <c r="N998" s="1439"/>
      <c r="O998" s="1439"/>
      <c r="P998" s="1132"/>
      <c r="Q998" s="1132"/>
      <c r="R998" s="1132"/>
      <c r="S998" s="1132"/>
      <c r="T998" s="1132"/>
    </row>
    <row r="999" ht="15.75" customHeight="1">
      <c r="F999" s="252"/>
      <c r="J999" s="316"/>
      <c r="K999" s="316"/>
      <c r="L999" s="1439"/>
      <c r="M999" s="1440"/>
      <c r="N999" s="1439"/>
      <c r="O999" s="1439"/>
      <c r="P999" s="1132"/>
      <c r="Q999" s="1132"/>
      <c r="R999" s="1132"/>
      <c r="S999" s="1132"/>
      <c r="T999" s="1132"/>
    </row>
    <row r="1000" ht="15.75" customHeight="1">
      <c r="F1000" s="252"/>
      <c r="J1000" s="316"/>
      <c r="K1000" s="316"/>
      <c r="L1000" s="1439"/>
      <c r="M1000" s="1440"/>
      <c r="N1000" s="1439"/>
      <c r="O1000" s="1439"/>
      <c r="P1000" s="1132"/>
      <c r="Q1000" s="1132"/>
      <c r="R1000" s="1132"/>
      <c r="S1000" s="1132"/>
      <c r="T1000" s="1132"/>
    </row>
  </sheetData>
  <mergeCells count="23">
    <mergeCell ref="A4:I4"/>
    <mergeCell ref="A5:I5"/>
    <mergeCell ref="A6:I6"/>
    <mergeCell ref="A9:C11"/>
    <mergeCell ref="D9:E9"/>
    <mergeCell ref="G9:I9"/>
    <mergeCell ref="D10:E10"/>
    <mergeCell ref="D85:E85"/>
    <mergeCell ref="G85:I85"/>
    <mergeCell ref="A85:C87"/>
    <mergeCell ref="A102:C102"/>
    <mergeCell ref="D102:G102"/>
    <mergeCell ref="I102:J102"/>
    <mergeCell ref="A103:C103"/>
    <mergeCell ref="D103:G103"/>
    <mergeCell ref="I103:J103"/>
    <mergeCell ref="A45:J45"/>
    <mergeCell ref="A47:C49"/>
    <mergeCell ref="D47:E47"/>
    <mergeCell ref="G47:I47"/>
    <mergeCell ref="D48:E48"/>
    <mergeCell ref="A83:J83"/>
    <mergeCell ref="D86:E86"/>
  </mergeCells>
  <printOptions/>
  <pageMargins bottom="0.7086614173228347" footer="0.0" header="0.0" left="0.984251968503937" right="0.11811023622047245" top="0.7480314960629921"/>
  <pageSetup orientation="landscape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5"/>
    <col customWidth="1" min="2" max="2" width="22.38"/>
    <col customWidth="1" min="3" max="3" width="25.88"/>
    <col customWidth="1" min="4" max="4" width="0.88"/>
    <col customWidth="1" min="5" max="5" width="10.13"/>
    <col customWidth="1" min="6" max="6" width="13.38"/>
    <col customWidth="1" hidden="1" min="7" max="7" width="13.0"/>
    <col customWidth="1" hidden="1" min="8" max="8" width="13.13"/>
    <col customWidth="1" min="9" max="10" width="12.75"/>
    <col customWidth="1" min="11" max="26" width="7.63"/>
  </cols>
  <sheetData>
    <row r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>
      <c r="E7" s="259"/>
      <c r="F7" s="252"/>
      <c r="I7" s="252"/>
    </row>
    <row r="8">
      <c r="E8" s="259"/>
      <c r="F8" s="252"/>
      <c r="I8" s="252"/>
    </row>
    <row r="9" ht="20.25" customHeight="1">
      <c r="A9" s="111" t="s">
        <v>1302</v>
      </c>
      <c r="B9" s="252"/>
      <c r="C9" s="252"/>
      <c r="D9" s="252"/>
      <c r="E9" s="259"/>
      <c r="F9" s="252"/>
      <c r="G9" s="300"/>
      <c r="H9" s="300"/>
      <c r="I9" s="300"/>
      <c r="J9" s="252"/>
    </row>
    <row r="10" ht="14.25" customHeight="1">
      <c r="A10" s="750" t="s">
        <v>364</v>
      </c>
      <c r="B10" s="12"/>
      <c r="C10" s="13"/>
      <c r="D10" s="637" t="s">
        <v>329</v>
      </c>
      <c r="E10" s="13"/>
      <c r="F10" s="14" t="s">
        <v>8</v>
      </c>
      <c r="G10" s="15" t="s">
        <v>9</v>
      </c>
      <c r="H10" s="12"/>
      <c r="I10" s="13"/>
      <c r="J10" s="14" t="s">
        <v>10</v>
      </c>
    </row>
    <row r="11" ht="14.25" customHeight="1">
      <c r="A11" s="18"/>
      <c r="C11" s="19"/>
      <c r="D11" s="76" t="s">
        <v>1303</v>
      </c>
      <c r="E11" s="19"/>
      <c r="F11" s="21" t="s">
        <v>12</v>
      </c>
      <c r="G11" s="21" t="s">
        <v>13</v>
      </c>
      <c r="H11" s="22" t="s">
        <v>14</v>
      </c>
      <c r="I11" s="21" t="s">
        <v>15</v>
      </c>
      <c r="J11" s="21" t="s">
        <v>16</v>
      </c>
    </row>
    <row r="12" ht="12.0" customHeight="1">
      <c r="A12" s="23"/>
      <c r="B12" s="24"/>
      <c r="C12" s="25"/>
      <c r="D12" s="874"/>
      <c r="E12" s="913"/>
      <c r="F12" s="26" t="s">
        <v>17</v>
      </c>
      <c r="G12" s="27" t="s">
        <v>17</v>
      </c>
      <c r="H12" s="27" t="s">
        <v>18</v>
      </c>
      <c r="I12" s="27" t="s">
        <v>18</v>
      </c>
      <c r="J12" s="27" t="s">
        <v>18</v>
      </c>
    </row>
    <row r="13">
      <c r="A13" s="363" t="s">
        <v>20</v>
      </c>
      <c r="B13" s="252"/>
      <c r="C13" s="306"/>
      <c r="D13" s="300"/>
      <c r="E13" s="915"/>
      <c r="F13" s="306"/>
      <c r="G13" s="306"/>
      <c r="H13" s="306"/>
      <c r="I13" s="306"/>
      <c r="J13" s="277"/>
    </row>
    <row r="14" ht="14.25" customHeight="1">
      <c r="A14" s="777"/>
      <c r="B14" s="252" t="s">
        <v>22</v>
      </c>
      <c r="C14" s="306"/>
      <c r="D14" s="300"/>
      <c r="E14" s="915"/>
      <c r="F14" s="306"/>
      <c r="G14" s="306"/>
      <c r="H14" s="306"/>
      <c r="I14" s="280"/>
      <c r="J14" s="280"/>
    </row>
    <row r="15" ht="13.5" customHeight="1">
      <c r="A15" s="777"/>
      <c r="B15" s="252" t="s">
        <v>660</v>
      </c>
      <c r="C15" s="306"/>
      <c r="D15" s="252"/>
      <c r="E15" s="509" t="s">
        <v>25</v>
      </c>
      <c r="F15" s="283">
        <v>1.484192989E7</v>
      </c>
      <c r="G15" s="283">
        <v>7949402.41</v>
      </c>
      <c r="H15" s="283">
        <f t="shared" ref="H15:H37" si="1">I15-G15</f>
        <v>8660359.59</v>
      </c>
      <c r="I15" s="36">
        <v>1.6609762E7</v>
      </c>
      <c r="J15" s="36">
        <v>1.751418E7</v>
      </c>
    </row>
    <row r="16" ht="13.5" customHeight="1">
      <c r="A16" s="777"/>
      <c r="B16" s="252" t="s">
        <v>26</v>
      </c>
      <c r="C16" s="306"/>
      <c r="D16" s="252"/>
      <c r="E16" s="509" t="s">
        <v>25</v>
      </c>
      <c r="F16" s="39">
        <v>0.0</v>
      </c>
      <c r="G16" s="39">
        <v>0.0</v>
      </c>
      <c r="H16" s="283">
        <f t="shared" si="1"/>
        <v>0</v>
      </c>
      <c r="I16" s="39">
        <v>0.0</v>
      </c>
      <c r="J16" s="36">
        <f>13698+5496</f>
        <v>19194</v>
      </c>
    </row>
    <row r="17" ht="13.5" customHeight="1">
      <c r="A17" s="777"/>
      <c r="B17" s="252" t="s">
        <v>661</v>
      </c>
      <c r="C17" s="536"/>
      <c r="D17" s="252"/>
      <c r="E17" s="509" t="s">
        <v>28</v>
      </c>
      <c r="F17" s="283">
        <v>137426.78</v>
      </c>
      <c r="G17" s="499">
        <v>63911.16</v>
      </c>
      <c r="H17" s="283">
        <f t="shared" si="1"/>
        <v>92316.84</v>
      </c>
      <c r="I17" s="36">
        <v>156228.0</v>
      </c>
      <c r="J17" s="36">
        <v>162864.0</v>
      </c>
    </row>
    <row r="18" ht="13.5" customHeight="1">
      <c r="A18" s="363"/>
      <c r="B18" s="300" t="s">
        <v>1043</v>
      </c>
      <c r="C18" s="306"/>
      <c r="D18" s="252"/>
      <c r="E18" s="509" t="s">
        <v>30</v>
      </c>
      <c r="F18" s="283">
        <v>937545.63</v>
      </c>
      <c r="G18" s="283">
        <v>470727.32</v>
      </c>
      <c r="H18" s="283">
        <f t="shared" si="1"/>
        <v>561272.68</v>
      </c>
      <c r="I18" s="36">
        <v>1032000.0</v>
      </c>
      <c r="J18" s="36">
        <f>43*2000*12</f>
        <v>1032000</v>
      </c>
    </row>
    <row r="19" ht="13.5" customHeight="1">
      <c r="A19" s="363"/>
      <c r="B19" s="300" t="s">
        <v>489</v>
      </c>
      <c r="C19" s="306"/>
      <c r="D19" s="252"/>
      <c r="E19" s="509" t="s">
        <v>32</v>
      </c>
      <c r="F19" s="283">
        <v>199400.0</v>
      </c>
      <c r="G19" s="283">
        <v>86250.0</v>
      </c>
      <c r="H19" s="283">
        <f t="shared" si="1"/>
        <v>120750</v>
      </c>
      <c r="I19" s="283">
        <v>207000.0</v>
      </c>
      <c r="J19" s="283">
        <v>195600.0</v>
      </c>
    </row>
    <row r="20" ht="13.5" customHeight="1">
      <c r="A20" s="363"/>
      <c r="B20" s="300" t="s">
        <v>514</v>
      </c>
      <c r="C20" s="306"/>
      <c r="D20" s="252"/>
      <c r="E20" s="509" t="s">
        <v>34</v>
      </c>
      <c r="F20" s="283">
        <v>70200.0</v>
      </c>
      <c r="G20" s="283">
        <v>5500.0</v>
      </c>
      <c r="H20" s="283">
        <f t="shared" si="1"/>
        <v>178700</v>
      </c>
      <c r="I20" s="283">
        <v>184200.0</v>
      </c>
      <c r="J20" s="283">
        <v>195600.0</v>
      </c>
    </row>
    <row r="21" ht="13.5" customHeight="1">
      <c r="A21" s="363"/>
      <c r="B21" s="300" t="s">
        <v>367</v>
      </c>
      <c r="C21" s="306"/>
      <c r="D21" s="252"/>
      <c r="E21" s="509" t="s">
        <v>36</v>
      </c>
      <c r="F21" s="283">
        <v>240000.0</v>
      </c>
      <c r="G21" s="283">
        <v>240000.0</v>
      </c>
      <c r="H21" s="283">
        <f t="shared" si="1"/>
        <v>18000</v>
      </c>
      <c r="I21" s="36">
        <v>258000.0</v>
      </c>
      <c r="J21" s="36">
        <f>6000*43</f>
        <v>258000</v>
      </c>
    </row>
    <row r="22" ht="13.5" customHeight="1">
      <c r="A22" s="363"/>
      <c r="B22" s="300" t="s">
        <v>1304</v>
      </c>
      <c r="C22" s="306"/>
      <c r="D22" s="252"/>
      <c r="E22" s="509" t="s">
        <v>395</v>
      </c>
      <c r="F22" s="283">
        <v>429750.0</v>
      </c>
      <c r="G22" s="283">
        <v>102700.0</v>
      </c>
      <c r="H22" s="283">
        <f t="shared" si="1"/>
        <v>464900</v>
      </c>
      <c r="I22" s="283">
        <v>567600.0</v>
      </c>
      <c r="J22" s="283">
        <f>1100*43*12</f>
        <v>567600</v>
      </c>
    </row>
    <row r="23" ht="13.5" customHeight="1">
      <c r="A23" s="363"/>
      <c r="B23" s="300" t="s">
        <v>1305</v>
      </c>
      <c r="C23" s="537"/>
      <c r="D23" s="252"/>
      <c r="E23" s="509" t="s">
        <v>1162</v>
      </c>
      <c r="F23" s="283">
        <v>0.0</v>
      </c>
      <c r="G23" s="283">
        <v>0.0</v>
      </c>
      <c r="H23" s="283">
        <f t="shared" si="1"/>
        <v>77400</v>
      </c>
      <c r="I23" s="283">
        <v>77400.0</v>
      </c>
      <c r="J23" s="283">
        <f>150*43*12</f>
        <v>77400</v>
      </c>
    </row>
    <row r="24" ht="13.5" customHeight="1">
      <c r="A24" s="363"/>
      <c r="B24" s="300" t="s">
        <v>37</v>
      </c>
      <c r="C24" s="306"/>
      <c r="D24" s="252"/>
      <c r="E24" s="509" t="s">
        <v>38</v>
      </c>
      <c r="F24" s="283">
        <v>191500.0</v>
      </c>
      <c r="G24" s="283">
        <v>0.0</v>
      </c>
      <c r="H24" s="283">
        <f t="shared" si="1"/>
        <v>215000</v>
      </c>
      <c r="I24" s="36">
        <v>215000.0</v>
      </c>
      <c r="J24" s="36">
        <f>5000*43</f>
        <v>215000</v>
      </c>
    </row>
    <row r="25" ht="13.5" customHeight="1">
      <c r="A25" s="363"/>
      <c r="B25" s="300" t="s">
        <v>39</v>
      </c>
      <c r="C25" s="306"/>
      <c r="D25" s="252"/>
      <c r="E25" s="684" t="s">
        <v>38</v>
      </c>
      <c r="F25" s="283">
        <v>382000.0</v>
      </c>
      <c r="G25" s="283">
        <v>0.0</v>
      </c>
      <c r="H25" s="283">
        <f t="shared" si="1"/>
        <v>0</v>
      </c>
      <c r="I25" s="36">
        <v>0.0</v>
      </c>
      <c r="J25" s="36">
        <v>0.0</v>
      </c>
    </row>
    <row r="26" ht="13.5" customHeight="1">
      <c r="A26" s="363"/>
      <c r="B26" s="300" t="s">
        <v>1306</v>
      </c>
      <c r="C26" s="537"/>
      <c r="D26" s="252"/>
      <c r="E26" s="684" t="s">
        <v>517</v>
      </c>
      <c r="F26" s="283">
        <v>3600.0</v>
      </c>
      <c r="G26" s="283">
        <v>0.0</v>
      </c>
      <c r="H26" s="283">
        <f t="shared" si="1"/>
        <v>3600</v>
      </c>
      <c r="I26" s="283">
        <v>3600.0</v>
      </c>
      <c r="J26" s="283">
        <v>3600.0</v>
      </c>
    </row>
    <row r="27" ht="13.5" customHeight="1">
      <c r="A27" s="363"/>
      <c r="B27" s="300" t="s">
        <v>516</v>
      </c>
      <c r="C27" s="537"/>
      <c r="D27" s="252"/>
      <c r="E27" s="684" t="s">
        <v>517</v>
      </c>
      <c r="F27" s="283">
        <v>0.0</v>
      </c>
      <c r="G27" s="283">
        <v>0.0</v>
      </c>
      <c r="H27" s="283">
        <f t="shared" si="1"/>
        <v>623500</v>
      </c>
      <c r="I27" s="283">
        <v>623500.0</v>
      </c>
      <c r="J27" s="283">
        <v>0.0</v>
      </c>
    </row>
    <row r="28" ht="13.5" customHeight="1">
      <c r="A28" s="363"/>
      <c r="B28" s="300" t="s">
        <v>40</v>
      </c>
      <c r="C28" s="147"/>
      <c r="D28" s="252"/>
      <c r="E28" s="684" t="s">
        <v>41</v>
      </c>
      <c r="F28" s="283">
        <v>45000.0</v>
      </c>
      <c r="G28" s="283">
        <v>10000.0</v>
      </c>
      <c r="H28" s="283">
        <f t="shared" si="1"/>
        <v>25000</v>
      </c>
      <c r="I28" s="36">
        <v>35000.0</v>
      </c>
      <c r="J28" s="36">
        <v>10000.0</v>
      </c>
    </row>
    <row r="29" ht="13.5" customHeight="1">
      <c r="A29" s="363"/>
      <c r="B29" s="300" t="s">
        <v>44</v>
      </c>
      <c r="C29" s="306"/>
      <c r="D29" s="252"/>
      <c r="E29" s="509" t="s">
        <v>45</v>
      </c>
      <c r="F29" s="283">
        <v>1223901.0</v>
      </c>
      <c r="G29" s="283">
        <v>1336070.0</v>
      </c>
      <c r="H29" s="283">
        <f t="shared" si="1"/>
        <v>76142</v>
      </c>
      <c r="I29" s="36">
        <v>1412212.0</v>
      </c>
      <c r="J29" s="36">
        <v>1475939.0</v>
      </c>
    </row>
    <row r="30" ht="13.5" customHeight="1">
      <c r="A30" s="363"/>
      <c r="B30" s="300" t="s">
        <v>46</v>
      </c>
      <c r="C30" s="306"/>
      <c r="D30" s="252"/>
      <c r="E30" s="509" t="s">
        <v>45</v>
      </c>
      <c r="F30" s="283">
        <v>1327570.8</v>
      </c>
      <c r="G30" s="283">
        <v>0.0</v>
      </c>
      <c r="H30" s="283">
        <f t="shared" si="1"/>
        <v>1412212</v>
      </c>
      <c r="I30" s="36">
        <f t="shared" ref="I30:J30" si="2">I29</f>
        <v>1412212</v>
      </c>
      <c r="J30" s="36">
        <f t="shared" si="2"/>
        <v>1475939</v>
      </c>
    </row>
    <row r="31" ht="13.5" customHeight="1">
      <c r="A31" s="363"/>
      <c r="B31" s="300" t="s">
        <v>334</v>
      </c>
      <c r="C31" s="306"/>
      <c r="D31" s="252"/>
      <c r="E31" s="509" t="s">
        <v>48</v>
      </c>
      <c r="F31" s="283">
        <v>208500.0</v>
      </c>
      <c r="G31" s="283">
        <v>0.0</v>
      </c>
      <c r="H31" s="283">
        <f t="shared" si="1"/>
        <v>215000</v>
      </c>
      <c r="I31" s="36">
        <v>215000.0</v>
      </c>
      <c r="J31" s="36">
        <f>5000*43</f>
        <v>215000</v>
      </c>
    </row>
    <row r="32" ht="13.5" customHeight="1">
      <c r="A32" s="363"/>
      <c r="B32" s="845" t="s">
        <v>51</v>
      </c>
      <c r="C32" s="306"/>
      <c r="D32" s="252"/>
      <c r="E32" s="509" t="s">
        <v>52</v>
      </c>
      <c r="F32" s="283">
        <v>1797618.36</v>
      </c>
      <c r="G32" s="283">
        <v>783890.36</v>
      </c>
      <c r="H32" s="283">
        <f t="shared" si="1"/>
        <v>1244227.64</v>
      </c>
      <c r="I32" s="36">
        <v>2028118.0</v>
      </c>
      <c r="J32" s="36">
        <v>2123549.0</v>
      </c>
    </row>
    <row r="33" ht="13.5" customHeight="1">
      <c r="A33" s="363"/>
      <c r="B33" s="300" t="s">
        <v>53</v>
      </c>
      <c r="C33" s="306"/>
      <c r="D33" s="252"/>
      <c r="E33" s="509" t="s">
        <v>54</v>
      </c>
      <c r="F33" s="283">
        <v>47200.0</v>
      </c>
      <c r="G33" s="283">
        <v>20000.0</v>
      </c>
      <c r="H33" s="283">
        <f t="shared" si="1"/>
        <v>31600</v>
      </c>
      <c r="I33" s="36">
        <v>51600.0</v>
      </c>
      <c r="J33" s="36">
        <f>150*43*12</f>
        <v>77400</v>
      </c>
    </row>
    <row r="34" ht="13.5" customHeight="1">
      <c r="A34" s="363"/>
      <c r="B34" s="300" t="s">
        <v>55</v>
      </c>
      <c r="C34" s="147"/>
      <c r="D34" s="252"/>
      <c r="E34" s="509" t="s">
        <v>56</v>
      </c>
      <c r="F34" s="283">
        <v>167274.12</v>
      </c>
      <c r="G34" s="283">
        <v>89592.15</v>
      </c>
      <c r="H34" s="283">
        <f t="shared" si="1"/>
        <v>135851.85</v>
      </c>
      <c r="I34" s="283">
        <v>225444.0</v>
      </c>
      <c r="J34" s="283">
        <v>289745.0</v>
      </c>
    </row>
    <row r="35" ht="13.5" customHeight="1">
      <c r="A35" s="363"/>
      <c r="B35" s="1495" t="s">
        <v>371</v>
      </c>
      <c r="C35" s="147"/>
      <c r="D35" s="252"/>
      <c r="E35" s="684" t="s">
        <v>58</v>
      </c>
      <c r="F35" s="283">
        <v>47400.0</v>
      </c>
      <c r="G35" s="283">
        <v>19300.0</v>
      </c>
      <c r="H35" s="283">
        <f t="shared" si="1"/>
        <v>32300</v>
      </c>
      <c r="I35" s="36">
        <v>51600.0</v>
      </c>
      <c r="J35" s="36">
        <f>100*12*43</f>
        <v>51600</v>
      </c>
    </row>
    <row r="36" ht="13.5" customHeight="1">
      <c r="A36" s="363"/>
      <c r="B36" s="845" t="s">
        <v>49</v>
      </c>
      <c r="C36" s="147"/>
      <c r="D36" s="252"/>
      <c r="E36" s="509" t="s">
        <v>50</v>
      </c>
      <c r="F36" s="283">
        <v>0.0</v>
      </c>
      <c r="G36" s="283">
        <v>0.0</v>
      </c>
      <c r="H36" s="283">
        <f t="shared" si="1"/>
        <v>129000</v>
      </c>
      <c r="I36" s="36">
        <v>129000.0</v>
      </c>
      <c r="J36" s="36">
        <v>0.0</v>
      </c>
    </row>
    <row r="37" ht="13.5" customHeight="1">
      <c r="A37" s="363"/>
      <c r="B37" s="845" t="s">
        <v>59</v>
      </c>
      <c r="C37" s="147"/>
      <c r="D37" s="252"/>
      <c r="E37" s="684" t="s">
        <v>60</v>
      </c>
      <c r="F37" s="283">
        <v>936000.0</v>
      </c>
      <c r="G37" s="283">
        <v>0.0</v>
      </c>
      <c r="H37" s="299">
        <f t="shared" si="1"/>
        <v>0</v>
      </c>
      <c r="I37" s="36">
        <v>0.0</v>
      </c>
      <c r="J37" s="36">
        <v>0.0</v>
      </c>
    </row>
    <row r="38" ht="17.25" customHeight="1">
      <c r="A38" s="1496"/>
      <c r="B38" s="1497" t="s">
        <v>61</v>
      </c>
      <c r="C38" s="1257"/>
      <c r="D38" s="775"/>
      <c r="E38" s="1258"/>
      <c r="F38" s="1259">
        <f t="shared" ref="F38:J38" si="3">SUM(F15:F37)</f>
        <v>23233816.58</v>
      </c>
      <c r="G38" s="1259">
        <f t="shared" si="3"/>
        <v>11177343.4</v>
      </c>
      <c r="H38" s="1259">
        <f t="shared" si="3"/>
        <v>14317132.6</v>
      </c>
      <c r="I38" s="1259">
        <f t="shared" si="3"/>
        <v>25494476</v>
      </c>
      <c r="J38" s="1259">
        <f t="shared" si="3"/>
        <v>25960210</v>
      </c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273"/>
      <c r="Z38" s="273"/>
    </row>
    <row r="39" ht="15.75" customHeight="1">
      <c r="A39" s="363"/>
      <c r="B39" s="252" t="s">
        <v>62</v>
      </c>
      <c r="C39" s="306"/>
      <c r="D39" s="300"/>
      <c r="E39" s="915"/>
      <c r="F39" s="283"/>
      <c r="G39" s="283"/>
      <c r="H39" s="283"/>
      <c r="I39" s="36"/>
      <c r="J39" s="36"/>
    </row>
    <row r="40" ht="15.75" customHeight="1">
      <c r="A40" s="543"/>
      <c r="B40" s="506" t="s">
        <v>209</v>
      </c>
      <c r="C40" s="522"/>
      <c r="D40" s="543"/>
      <c r="E40" s="651" t="s">
        <v>65</v>
      </c>
      <c r="F40" s="844">
        <v>249332.75</v>
      </c>
      <c r="G40" s="844">
        <v>26257.42</v>
      </c>
      <c r="H40" s="844">
        <f>I40-G40</f>
        <v>343742.58</v>
      </c>
      <c r="I40" s="133">
        <v>370000.0</v>
      </c>
      <c r="J40" s="133">
        <v>370000.0</v>
      </c>
    </row>
    <row r="41" ht="15.75" customHeight="1">
      <c r="E41" s="259"/>
      <c r="F41" s="252"/>
      <c r="I41" s="252"/>
    </row>
    <row r="42" ht="15.75" customHeight="1">
      <c r="A42" s="111" t="s">
        <v>1307</v>
      </c>
      <c r="B42" s="252"/>
      <c r="C42" s="252"/>
      <c r="D42" s="252"/>
      <c r="E42" s="259"/>
      <c r="F42" s="252"/>
      <c r="G42" s="300"/>
      <c r="H42" s="300"/>
      <c r="I42" s="300"/>
      <c r="J42" s="252"/>
    </row>
    <row r="43" ht="15.75" customHeight="1">
      <c r="A43" s="111"/>
      <c r="B43" s="252"/>
      <c r="C43" s="252"/>
      <c r="D43" s="252"/>
      <c r="E43" s="259"/>
      <c r="F43" s="252"/>
      <c r="G43" s="305"/>
      <c r="H43" s="305"/>
      <c r="I43" s="305"/>
      <c r="J43" s="252"/>
    </row>
    <row r="44" ht="15.75" customHeight="1">
      <c r="A44" s="305" t="s">
        <v>350</v>
      </c>
    </row>
    <row r="45" ht="15.75" customHeight="1">
      <c r="A45" s="301"/>
      <c r="B45" s="301"/>
      <c r="C45" s="301"/>
      <c r="D45" s="301"/>
      <c r="E45" s="301"/>
      <c r="F45" s="252"/>
      <c r="G45" s="252"/>
      <c r="H45" s="252"/>
      <c r="I45" s="252"/>
      <c r="J45" s="252"/>
    </row>
    <row r="46" ht="15.75" customHeight="1">
      <c r="A46" s="750" t="s">
        <v>364</v>
      </c>
      <c r="B46" s="12"/>
      <c r="C46" s="13"/>
      <c r="D46" s="637" t="s">
        <v>329</v>
      </c>
      <c r="E46" s="13"/>
      <c r="F46" s="14" t="s">
        <v>8</v>
      </c>
      <c r="G46" s="15" t="s">
        <v>9</v>
      </c>
      <c r="H46" s="12"/>
      <c r="I46" s="13"/>
      <c r="J46" s="14" t="s">
        <v>10</v>
      </c>
    </row>
    <row r="47" ht="15.75" customHeight="1">
      <c r="A47" s="18"/>
      <c r="C47" s="19"/>
      <c r="D47" s="76" t="s">
        <v>1303</v>
      </c>
      <c r="E47" s="19"/>
      <c r="F47" s="21" t="s">
        <v>12</v>
      </c>
      <c r="G47" s="21" t="s">
        <v>13</v>
      </c>
      <c r="H47" s="22" t="s">
        <v>14</v>
      </c>
      <c r="I47" s="21" t="s">
        <v>15</v>
      </c>
      <c r="J47" s="21" t="s">
        <v>16</v>
      </c>
    </row>
    <row r="48" ht="15.75" customHeight="1">
      <c r="A48" s="23"/>
      <c r="B48" s="24"/>
      <c r="C48" s="25"/>
      <c r="D48" s="874"/>
      <c r="E48" s="913"/>
      <c r="F48" s="26" t="s">
        <v>17</v>
      </c>
      <c r="G48" s="27" t="s">
        <v>17</v>
      </c>
      <c r="H48" s="27" t="s">
        <v>18</v>
      </c>
      <c r="I48" s="27" t="s">
        <v>18</v>
      </c>
      <c r="J48" s="27" t="s">
        <v>18</v>
      </c>
    </row>
    <row r="49" ht="14.25" customHeight="1">
      <c r="A49" s="363"/>
      <c r="B49" s="300" t="s">
        <v>68</v>
      </c>
      <c r="C49" s="252"/>
      <c r="D49" s="363"/>
      <c r="E49" s="509" t="s">
        <v>69</v>
      </c>
      <c r="F49" s="377">
        <v>59530.0</v>
      </c>
      <c r="G49" s="377">
        <v>1996.5</v>
      </c>
      <c r="H49" s="377">
        <f t="shared" ref="H49:H75" si="4">I49-G49</f>
        <v>128003.5</v>
      </c>
      <c r="I49" s="81">
        <v>130000.0</v>
      </c>
      <c r="J49" s="81">
        <v>100000.0</v>
      </c>
    </row>
    <row r="50" ht="14.25" customHeight="1">
      <c r="A50" s="363"/>
      <c r="B50" s="9" t="s">
        <v>1308</v>
      </c>
      <c r="C50" s="252"/>
      <c r="D50" s="363"/>
      <c r="E50" s="509" t="s">
        <v>69</v>
      </c>
      <c r="F50" s="377">
        <v>653779.4</v>
      </c>
      <c r="G50" s="377">
        <v>140331.0</v>
      </c>
      <c r="H50" s="377">
        <f t="shared" si="4"/>
        <v>834669</v>
      </c>
      <c r="I50" s="81">
        <v>975000.0</v>
      </c>
      <c r="J50" s="81">
        <v>570000.0</v>
      </c>
    </row>
    <row r="51" ht="14.25" customHeight="1">
      <c r="A51" s="363"/>
      <c r="B51" s="300" t="s">
        <v>145</v>
      </c>
      <c r="C51" s="252"/>
      <c r="D51" s="363"/>
      <c r="E51" s="509" t="s">
        <v>146</v>
      </c>
      <c r="F51" s="377">
        <v>554826.62</v>
      </c>
      <c r="G51" s="377">
        <v>982990.0</v>
      </c>
      <c r="H51" s="377">
        <f t="shared" si="4"/>
        <v>17010</v>
      </c>
      <c r="I51" s="81">
        <v>1000000.0</v>
      </c>
      <c r="J51" s="81">
        <v>1000000.0</v>
      </c>
    </row>
    <row r="52" ht="14.25" customHeight="1">
      <c r="A52" s="363"/>
      <c r="B52" s="9" t="s">
        <v>1309</v>
      </c>
      <c r="C52" s="252"/>
      <c r="D52" s="363"/>
      <c r="E52" s="509" t="s">
        <v>146</v>
      </c>
      <c r="F52" s="377">
        <v>158859.0</v>
      </c>
      <c r="G52" s="377">
        <v>1493642.0</v>
      </c>
      <c r="H52" s="377">
        <f t="shared" si="4"/>
        <v>6358</v>
      </c>
      <c r="I52" s="347">
        <v>1500000.0</v>
      </c>
      <c r="J52" s="347">
        <v>1500000.0</v>
      </c>
    </row>
    <row r="53" ht="14.25" customHeight="1">
      <c r="A53" s="284"/>
      <c r="B53" s="6" t="s">
        <v>1310</v>
      </c>
      <c r="C53" s="273"/>
      <c r="D53" s="284"/>
      <c r="E53" s="293" t="s">
        <v>146</v>
      </c>
      <c r="F53" s="282">
        <v>300000.0</v>
      </c>
      <c r="G53" s="285">
        <v>597000.0</v>
      </c>
      <c r="H53" s="377">
        <f t="shared" si="4"/>
        <v>3000</v>
      </c>
      <c r="I53" s="282">
        <v>600000.0</v>
      </c>
      <c r="J53" s="282">
        <v>600000.0</v>
      </c>
    </row>
    <row r="54" ht="14.25" customHeight="1">
      <c r="A54" s="363"/>
      <c r="B54" s="9" t="s">
        <v>372</v>
      </c>
      <c r="C54" s="252"/>
      <c r="D54" s="363"/>
      <c r="E54" s="509" t="s">
        <v>148</v>
      </c>
      <c r="F54" s="377">
        <v>1309320.0</v>
      </c>
      <c r="G54" s="377">
        <v>1785852.0</v>
      </c>
      <c r="H54" s="377">
        <f t="shared" si="4"/>
        <v>14148</v>
      </c>
      <c r="I54" s="347">
        <v>1800000.0</v>
      </c>
      <c r="J54" s="347">
        <v>1800000.0</v>
      </c>
    </row>
    <row r="55" ht="14.25" customHeight="1">
      <c r="A55" s="363"/>
      <c r="B55" s="9" t="s">
        <v>73</v>
      </c>
      <c r="C55" s="252"/>
      <c r="D55" s="363"/>
      <c r="E55" s="509" t="s">
        <v>74</v>
      </c>
      <c r="F55" s="377">
        <v>234000.0</v>
      </c>
      <c r="G55" s="377">
        <v>102926.87</v>
      </c>
      <c r="H55" s="377">
        <f t="shared" si="4"/>
        <v>147073.13</v>
      </c>
      <c r="I55" s="347">
        <v>250000.0</v>
      </c>
      <c r="J55" s="347">
        <v>270000.0</v>
      </c>
    </row>
    <row r="56" ht="14.25" customHeight="1">
      <c r="A56" s="363"/>
      <c r="B56" s="9" t="s">
        <v>75</v>
      </c>
      <c r="C56" s="252"/>
      <c r="D56" s="363"/>
      <c r="E56" s="509" t="s">
        <v>76</v>
      </c>
      <c r="F56" s="377">
        <v>105884.0</v>
      </c>
      <c r="G56" s="377">
        <v>356479.51</v>
      </c>
      <c r="H56" s="377">
        <f t="shared" si="4"/>
        <v>41020.49</v>
      </c>
      <c r="I56" s="347">
        <f>385000+12500</f>
        <v>397500</v>
      </c>
      <c r="J56" s="347">
        <v>347000.0</v>
      </c>
    </row>
    <row r="57" ht="14.25" customHeight="1">
      <c r="A57" s="363"/>
      <c r="B57" s="9" t="s">
        <v>1311</v>
      </c>
      <c r="C57" s="252"/>
      <c r="D57" s="363"/>
      <c r="E57" s="509" t="s">
        <v>346</v>
      </c>
      <c r="F57" s="377">
        <v>36308.0</v>
      </c>
      <c r="G57" s="377">
        <v>20806.0</v>
      </c>
      <c r="H57" s="377">
        <f t="shared" si="4"/>
        <v>19194</v>
      </c>
      <c r="I57" s="347">
        <v>40000.0</v>
      </c>
      <c r="J57" s="347">
        <v>40000.0</v>
      </c>
    </row>
    <row r="58" ht="14.25" customHeight="1">
      <c r="A58" s="363"/>
      <c r="B58" s="300" t="s">
        <v>151</v>
      </c>
      <c r="C58" s="252"/>
      <c r="D58" s="363"/>
      <c r="E58" s="509" t="s">
        <v>152</v>
      </c>
      <c r="F58" s="377">
        <v>274463.42</v>
      </c>
      <c r="G58" s="377">
        <v>101738.93</v>
      </c>
      <c r="H58" s="377">
        <f t="shared" si="4"/>
        <v>218261.07</v>
      </c>
      <c r="I58" s="347">
        <v>320000.0</v>
      </c>
      <c r="J58" s="347">
        <v>320000.0</v>
      </c>
    </row>
    <row r="59" ht="14.25" customHeight="1">
      <c r="A59" s="363"/>
      <c r="B59" s="9" t="s">
        <v>403</v>
      </c>
      <c r="C59" s="252"/>
      <c r="D59" s="363"/>
      <c r="E59" s="509" t="s">
        <v>80</v>
      </c>
      <c r="F59" s="377">
        <v>250.0</v>
      </c>
      <c r="G59" s="377">
        <v>0.0</v>
      </c>
      <c r="H59" s="377">
        <f t="shared" si="4"/>
        <v>1000</v>
      </c>
      <c r="I59" s="347">
        <v>1000.0</v>
      </c>
      <c r="J59" s="347">
        <v>1000.0</v>
      </c>
    </row>
    <row r="60" ht="14.25" customHeight="1">
      <c r="A60" s="363"/>
      <c r="B60" s="300" t="s">
        <v>81</v>
      </c>
      <c r="C60" s="306"/>
      <c r="D60" s="252"/>
      <c r="E60" s="509" t="s">
        <v>82</v>
      </c>
      <c r="F60" s="377">
        <v>14917.22</v>
      </c>
      <c r="G60" s="377">
        <v>0.0</v>
      </c>
      <c r="H60" s="377">
        <f t="shared" si="4"/>
        <v>11585.46</v>
      </c>
      <c r="I60" s="347">
        <v>11585.46</v>
      </c>
      <c r="J60" s="347">
        <v>18000.0</v>
      </c>
    </row>
    <row r="61" ht="14.25" customHeight="1">
      <c r="A61" s="363"/>
      <c r="B61" s="9" t="s">
        <v>1312</v>
      </c>
      <c r="C61" s="306"/>
      <c r="D61" s="252"/>
      <c r="E61" s="509" t="s">
        <v>82</v>
      </c>
      <c r="F61" s="377">
        <v>313600.0</v>
      </c>
      <c r="G61" s="377">
        <v>145500.0</v>
      </c>
      <c r="H61" s="377">
        <f t="shared" si="4"/>
        <v>212100</v>
      </c>
      <c r="I61" s="347">
        <f>291600+66000</f>
        <v>357600</v>
      </c>
      <c r="J61" s="347">
        <f>357600+12000</f>
        <v>369600</v>
      </c>
    </row>
    <row r="62" ht="14.25" customHeight="1">
      <c r="A62" s="363"/>
      <c r="B62" s="9" t="s">
        <v>347</v>
      </c>
      <c r="C62" s="306"/>
      <c r="D62" s="252"/>
      <c r="E62" s="509" t="s">
        <v>86</v>
      </c>
      <c r="F62" s="377">
        <v>146417.49</v>
      </c>
      <c r="G62" s="377">
        <v>16307.2</v>
      </c>
      <c r="H62" s="377">
        <f t="shared" si="4"/>
        <v>81692.8</v>
      </c>
      <c r="I62" s="347">
        <v>98000.0</v>
      </c>
      <c r="J62" s="347">
        <v>98000.0</v>
      </c>
    </row>
    <row r="63" ht="14.25" customHeight="1">
      <c r="A63" s="363"/>
      <c r="B63" s="2" t="s">
        <v>1313</v>
      </c>
      <c r="C63" s="1498"/>
      <c r="D63" s="301"/>
      <c r="E63" s="509" t="s">
        <v>174</v>
      </c>
      <c r="F63" s="283">
        <v>88125.0</v>
      </c>
      <c r="G63" s="283">
        <v>40000.0</v>
      </c>
      <c r="H63" s="377">
        <f t="shared" si="4"/>
        <v>329944</v>
      </c>
      <c r="I63" s="282">
        <f>345048+24896</f>
        <v>369944</v>
      </c>
      <c r="J63" s="282">
        <v>417348.0</v>
      </c>
    </row>
    <row r="64" ht="14.25" customHeight="1">
      <c r="A64" s="363"/>
      <c r="B64" s="2" t="s">
        <v>180</v>
      </c>
      <c r="C64" s="1498"/>
      <c r="D64" s="301"/>
      <c r="E64" s="509" t="s">
        <v>94</v>
      </c>
      <c r="F64" s="283">
        <v>0.0</v>
      </c>
      <c r="G64" s="499">
        <v>0.0</v>
      </c>
      <c r="H64" s="377">
        <f t="shared" si="4"/>
        <v>0</v>
      </c>
      <c r="I64" s="282">
        <v>0.0</v>
      </c>
      <c r="J64" s="282">
        <v>198816.0</v>
      </c>
    </row>
    <row r="65" ht="14.25" customHeight="1">
      <c r="A65" s="363"/>
      <c r="B65" s="2" t="s">
        <v>1202</v>
      </c>
      <c r="C65" s="1498"/>
      <c r="D65" s="301"/>
      <c r="E65" s="509" t="s">
        <v>1203</v>
      </c>
      <c r="F65" s="283">
        <v>0.0</v>
      </c>
      <c r="G65" s="499">
        <v>0.0</v>
      </c>
      <c r="H65" s="377">
        <f t="shared" si="4"/>
        <v>50000</v>
      </c>
      <c r="I65" s="282">
        <v>50000.0</v>
      </c>
      <c r="J65" s="282">
        <v>50000.0</v>
      </c>
    </row>
    <row r="66" ht="14.25" customHeight="1">
      <c r="A66" s="363"/>
      <c r="B66" s="9" t="s">
        <v>621</v>
      </c>
      <c r="C66" s="228"/>
      <c r="D66" s="252"/>
      <c r="E66" s="509" t="s">
        <v>150</v>
      </c>
      <c r="F66" s="377">
        <v>508037.04</v>
      </c>
      <c r="G66" s="801">
        <v>528414.54</v>
      </c>
      <c r="H66" s="377">
        <f t="shared" si="4"/>
        <v>0</v>
      </c>
      <c r="I66" s="347">
        <v>528414.54</v>
      </c>
      <c r="J66" s="347">
        <v>0.0</v>
      </c>
    </row>
    <row r="67" ht="14.25" customHeight="1">
      <c r="A67" s="267"/>
      <c r="B67" s="9" t="s">
        <v>622</v>
      </c>
      <c r="C67" s="306"/>
      <c r="D67" s="252"/>
      <c r="E67" s="909" t="s">
        <v>353</v>
      </c>
      <c r="F67" s="377">
        <v>0.0</v>
      </c>
      <c r="G67" s="801">
        <v>2355.0</v>
      </c>
      <c r="H67" s="377">
        <f t="shared" si="4"/>
        <v>17645</v>
      </c>
      <c r="I67" s="347">
        <v>20000.0</v>
      </c>
      <c r="J67" s="347">
        <v>20000.0</v>
      </c>
    </row>
    <row r="68" ht="14.25" customHeight="1">
      <c r="A68" s="267"/>
      <c r="B68" s="9" t="s">
        <v>494</v>
      </c>
      <c r="C68" s="306"/>
      <c r="D68" s="252"/>
      <c r="E68" s="509" t="s">
        <v>99</v>
      </c>
      <c r="F68" s="377">
        <v>62812.0</v>
      </c>
      <c r="G68" s="801">
        <v>0.0</v>
      </c>
      <c r="H68" s="377">
        <f t="shared" si="4"/>
        <v>90000</v>
      </c>
      <c r="I68" s="347">
        <v>90000.0</v>
      </c>
      <c r="J68" s="347">
        <v>90000.0</v>
      </c>
    </row>
    <row r="69" ht="14.25" customHeight="1">
      <c r="A69" s="267"/>
      <c r="B69" s="9" t="s">
        <v>100</v>
      </c>
      <c r="C69" s="252"/>
      <c r="D69" s="363"/>
      <c r="E69" s="509" t="s">
        <v>101</v>
      </c>
      <c r="F69" s="377">
        <v>100939.0</v>
      </c>
      <c r="G69" s="377">
        <v>16830.0</v>
      </c>
      <c r="H69" s="377">
        <f t="shared" si="4"/>
        <v>118170</v>
      </c>
      <c r="I69" s="347">
        <v>135000.0</v>
      </c>
      <c r="J69" s="347">
        <v>135000.0</v>
      </c>
    </row>
    <row r="70" ht="14.25" customHeight="1">
      <c r="A70" s="267"/>
      <c r="B70" s="9" t="s">
        <v>1314</v>
      </c>
      <c r="C70" s="252"/>
      <c r="D70" s="363"/>
      <c r="E70" s="509" t="s">
        <v>128</v>
      </c>
      <c r="F70" s="377">
        <v>1000000.0</v>
      </c>
      <c r="G70" s="377">
        <v>1000000.0</v>
      </c>
      <c r="H70" s="377">
        <f t="shared" si="4"/>
        <v>0</v>
      </c>
      <c r="I70" s="347">
        <v>1000000.0</v>
      </c>
      <c r="J70" s="347">
        <v>1000000.0</v>
      </c>
    </row>
    <row r="71" ht="14.25" customHeight="1">
      <c r="A71" s="363"/>
      <c r="B71" s="9" t="s">
        <v>112</v>
      </c>
      <c r="C71" s="252"/>
      <c r="D71" s="363"/>
      <c r="E71" s="509" t="s">
        <v>113</v>
      </c>
      <c r="F71" s="377">
        <v>113488.5</v>
      </c>
      <c r="G71" s="801">
        <v>150000.0</v>
      </c>
      <c r="H71" s="377">
        <f t="shared" si="4"/>
        <v>0</v>
      </c>
      <c r="I71" s="347">
        <v>150000.0</v>
      </c>
      <c r="J71" s="347">
        <v>37500.0</v>
      </c>
    </row>
    <row r="72" ht="14.25" customHeight="1">
      <c r="A72" s="363"/>
      <c r="B72" s="9" t="s">
        <v>1315</v>
      </c>
      <c r="C72" s="252"/>
      <c r="D72" s="363"/>
      <c r="E72" s="509" t="s">
        <v>117</v>
      </c>
      <c r="F72" s="377">
        <v>10000.0</v>
      </c>
      <c r="G72" s="801">
        <v>0.0</v>
      </c>
      <c r="H72" s="377">
        <f t="shared" si="4"/>
        <v>10000</v>
      </c>
      <c r="I72" s="347">
        <v>10000.0</v>
      </c>
      <c r="J72" s="347">
        <v>10000.0</v>
      </c>
    </row>
    <row r="73" ht="14.25" customHeight="1">
      <c r="A73" s="363"/>
      <c r="B73" s="300" t="s">
        <v>118</v>
      </c>
      <c r="C73" s="252"/>
      <c r="D73" s="363"/>
      <c r="E73" s="509" t="s">
        <v>119</v>
      </c>
      <c r="F73" s="377">
        <v>6150.0</v>
      </c>
      <c r="G73" s="377">
        <v>534.0</v>
      </c>
      <c r="H73" s="377">
        <f t="shared" si="4"/>
        <v>6966</v>
      </c>
      <c r="I73" s="347">
        <v>7500.0</v>
      </c>
      <c r="J73" s="347">
        <v>7500.0</v>
      </c>
    </row>
    <row r="74" ht="14.25" customHeight="1">
      <c r="A74" s="267"/>
      <c r="B74" s="9" t="s">
        <v>1316</v>
      </c>
      <c r="C74" s="252"/>
      <c r="D74" s="363"/>
      <c r="E74" s="509" t="s">
        <v>121</v>
      </c>
      <c r="F74" s="377">
        <v>1.56096E7</v>
      </c>
      <c r="G74" s="377">
        <v>0.0</v>
      </c>
      <c r="H74" s="377">
        <f t="shared" si="4"/>
        <v>17000000</v>
      </c>
      <c r="I74" s="347">
        <v>1.7E7</v>
      </c>
      <c r="J74" s="347">
        <v>1.7E7</v>
      </c>
    </row>
    <row r="75" ht="14.25" customHeight="1">
      <c r="A75" s="543"/>
      <c r="B75" s="521" t="s">
        <v>106</v>
      </c>
      <c r="C75" s="507"/>
      <c r="D75" s="522"/>
      <c r="E75" s="651" t="s">
        <v>107</v>
      </c>
      <c r="F75" s="844">
        <v>30195.3</v>
      </c>
      <c r="G75" s="844">
        <v>7658.12</v>
      </c>
      <c r="H75" s="844">
        <f t="shared" si="4"/>
        <v>29341.88</v>
      </c>
      <c r="I75" s="357">
        <v>37000.0</v>
      </c>
      <c r="J75" s="357">
        <v>37000.0</v>
      </c>
    </row>
    <row r="76" ht="13.5" customHeight="1">
      <c r="E76" s="259"/>
      <c r="F76" s="252"/>
      <c r="I76" s="252"/>
    </row>
    <row r="77" ht="13.5" customHeight="1">
      <c r="E77" s="259"/>
      <c r="F77" s="252"/>
      <c r="I77" s="252"/>
    </row>
    <row r="78" ht="15.75" customHeight="1">
      <c r="A78" s="111" t="s">
        <v>1317</v>
      </c>
      <c r="B78" s="252"/>
      <c r="C78" s="252"/>
      <c r="D78" s="252"/>
      <c r="E78" s="259"/>
      <c r="F78" s="252"/>
      <c r="G78" s="300"/>
      <c r="H78" s="300"/>
      <c r="I78" s="300"/>
      <c r="J78" s="252"/>
    </row>
    <row r="79" ht="15.75" customHeight="1">
      <c r="A79" s="111"/>
      <c r="B79" s="252"/>
      <c r="C79" s="252"/>
      <c r="D79" s="252"/>
      <c r="E79" s="259"/>
      <c r="F79" s="252"/>
      <c r="G79" s="305"/>
      <c r="H79" s="305"/>
      <c r="I79" s="305"/>
      <c r="J79" s="252"/>
    </row>
    <row r="80" ht="15.75" customHeight="1">
      <c r="A80" s="305" t="s">
        <v>350</v>
      </c>
    </row>
    <row r="81" ht="15.75" customHeight="1">
      <c r="A81" s="301"/>
      <c r="B81" s="301"/>
      <c r="C81" s="301"/>
      <c r="D81" s="301"/>
      <c r="E81" s="301"/>
      <c r="F81" s="252"/>
      <c r="G81" s="252"/>
      <c r="H81" s="252"/>
      <c r="I81" s="252"/>
      <c r="J81" s="252"/>
    </row>
    <row r="82" ht="15.75" customHeight="1">
      <c r="A82" s="750" t="s">
        <v>364</v>
      </c>
      <c r="B82" s="12"/>
      <c r="C82" s="13"/>
      <c r="D82" s="637" t="s">
        <v>329</v>
      </c>
      <c r="E82" s="13"/>
      <c r="F82" s="14" t="s">
        <v>8</v>
      </c>
      <c r="G82" s="15" t="s">
        <v>9</v>
      </c>
      <c r="H82" s="12"/>
      <c r="I82" s="13"/>
      <c r="J82" s="14" t="s">
        <v>10</v>
      </c>
    </row>
    <row r="83" ht="15.75" customHeight="1">
      <c r="A83" s="18"/>
      <c r="C83" s="19"/>
      <c r="D83" s="76" t="s">
        <v>1303</v>
      </c>
      <c r="E83" s="19"/>
      <c r="F83" s="21" t="s">
        <v>12</v>
      </c>
      <c r="G83" s="21" t="s">
        <v>13</v>
      </c>
      <c r="H83" s="22" t="s">
        <v>14</v>
      </c>
      <c r="I83" s="21" t="s">
        <v>15</v>
      </c>
      <c r="J83" s="21" t="s">
        <v>16</v>
      </c>
    </row>
    <row r="84" ht="15.75" customHeight="1">
      <c r="A84" s="23"/>
      <c r="B84" s="24"/>
      <c r="C84" s="25"/>
      <c r="D84" s="874"/>
      <c r="E84" s="913"/>
      <c r="F84" s="26" t="s">
        <v>17</v>
      </c>
      <c r="G84" s="27" t="s">
        <v>17</v>
      </c>
      <c r="H84" s="27" t="s">
        <v>18</v>
      </c>
      <c r="I84" s="27" t="s">
        <v>18</v>
      </c>
      <c r="J84" s="27" t="s">
        <v>18</v>
      </c>
    </row>
    <row r="85" ht="15.75" customHeight="1">
      <c r="A85" s="549"/>
      <c r="B85" s="1193" t="s">
        <v>376</v>
      </c>
      <c r="C85" s="882"/>
      <c r="D85" s="611"/>
      <c r="E85" s="1236" t="s">
        <v>109</v>
      </c>
      <c r="F85" s="1499">
        <v>52687.46</v>
      </c>
      <c r="G85" s="1499">
        <v>7541.68</v>
      </c>
      <c r="H85" s="1499">
        <f t="shared" ref="H85:H88" si="5">I85-G85</f>
        <v>72458.32</v>
      </c>
      <c r="I85" s="1500">
        <v>80000.0</v>
      </c>
      <c r="J85" s="1500">
        <v>80000.0</v>
      </c>
    </row>
    <row r="86" ht="15.75" customHeight="1">
      <c r="A86" s="363"/>
      <c r="B86" s="9" t="s">
        <v>122</v>
      </c>
      <c r="C86" s="306"/>
      <c r="D86" s="252"/>
      <c r="E86" s="509" t="s">
        <v>123</v>
      </c>
      <c r="F86" s="283">
        <v>13500.0</v>
      </c>
      <c r="G86" s="283">
        <v>9375.0</v>
      </c>
      <c r="H86" s="377">
        <f t="shared" si="5"/>
        <v>263625</v>
      </c>
      <c r="I86" s="282">
        <f>225000+48000</f>
        <v>273000</v>
      </c>
      <c r="J86" s="282">
        <v>235000.0</v>
      </c>
    </row>
    <row r="87" ht="15.75" customHeight="1">
      <c r="A87" s="363"/>
      <c r="B87" s="9" t="s">
        <v>143</v>
      </c>
      <c r="C87" s="306"/>
      <c r="D87" s="252"/>
      <c r="E87" s="509" t="s">
        <v>144</v>
      </c>
      <c r="F87" s="283">
        <v>182000.0</v>
      </c>
      <c r="G87" s="283">
        <v>0.0</v>
      </c>
      <c r="H87" s="377">
        <f t="shared" si="5"/>
        <v>250000</v>
      </c>
      <c r="I87" s="282">
        <v>250000.0</v>
      </c>
      <c r="J87" s="282">
        <v>200000.0</v>
      </c>
    </row>
    <row r="88" ht="15.75" customHeight="1">
      <c r="A88" s="363"/>
      <c r="B88" s="9" t="s">
        <v>1318</v>
      </c>
      <c r="C88" s="906"/>
      <c r="D88" s="301"/>
      <c r="E88" s="509" t="s">
        <v>590</v>
      </c>
      <c r="F88" s="283">
        <v>1999336.0</v>
      </c>
      <c r="G88" s="283">
        <v>0.0</v>
      </c>
      <c r="H88" s="377">
        <f t="shared" si="5"/>
        <v>2750000</v>
      </c>
      <c r="I88" s="282">
        <v>2750000.0</v>
      </c>
      <c r="J88" s="282">
        <v>2912500.0</v>
      </c>
    </row>
    <row r="89" ht="8.25" customHeight="1">
      <c r="A89" s="363"/>
      <c r="B89" s="9"/>
      <c r="C89" s="301"/>
      <c r="D89" s="301"/>
      <c r="E89" s="641"/>
      <c r="F89" s="283"/>
      <c r="G89" s="283"/>
      <c r="H89" s="377"/>
      <c r="I89" s="282"/>
      <c r="J89" s="282"/>
    </row>
    <row r="90" ht="15.75" customHeight="1">
      <c r="A90" s="284"/>
      <c r="B90" s="830" t="s">
        <v>1319</v>
      </c>
      <c r="C90" s="321"/>
      <c r="D90" s="355"/>
      <c r="E90" s="322"/>
      <c r="F90" s="36"/>
      <c r="G90" s="125"/>
      <c r="H90" s="125"/>
      <c r="I90" s="36"/>
      <c r="J90" s="36"/>
    </row>
    <row r="91" ht="15.75" customHeight="1">
      <c r="A91" s="284"/>
      <c r="B91" s="273" t="s">
        <v>209</v>
      </c>
      <c r="C91" s="321"/>
      <c r="D91" s="355"/>
      <c r="E91" s="293" t="s">
        <v>65</v>
      </c>
      <c r="F91" s="36">
        <v>5846.0</v>
      </c>
      <c r="G91" s="282">
        <v>0.0</v>
      </c>
      <c r="H91" s="377">
        <f t="shared" ref="H91:H101" si="6">I91-G91</f>
        <v>32000</v>
      </c>
      <c r="I91" s="36">
        <v>32000.0</v>
      </c>
      <c r="J91" s="36">
        <v>32000.0</v>
      </c>
    </row>
    <row r="92" ht="15.75" customHeight="1">
      <c r="A92" s="284"/>
      <c r="B92" s="273" t="s">
        <v>68</v>
      </c>
      <c r="C92" s="321"/>
      <c r="D92" s="355"/>
      <c r="E92" s="293" t="s">
        <v>69</v>
      </c>
      <c r="F92" s="36">
        <v>4000.0</v>
      </c>
      <c r="G92" s="282">
        <v>2650.0</v>
      </c>
      <c r="H92" s="377">
        <f t="shared" si="6"/>
        <v>13350</v>
      </c>
      <c r="I92" s="36">
        <v>16000.0</v>
      </c>
      <c r="J92" s="36">
        <v>16000.0</v>
      </c>
    </row>
    <row r="93" ht="15.75" customHeight="1">
      <c r="A93" s="284"/>
      <c r="B93" s="6" t="s">
        <v>1320</v>
      </c>
      <c r="C93" s="321"/>
      <c r="D93" s="355"/>
      <c r="E93" s="293" t="s">
        <v>69</v>
      </c>
      <c r="F93" s="36">
        <v>594762.0</v>
      </c>
      <c r="G93" s="282">
        <v>9400.0</v>
      </c>
      <c r="H93" s="377">
        <f t="shared" si="6"/>
        <v>890600</v>
      </c>
      <c r="I93" s="36">
        <v>900000.0</v>
      </c>
      <c r="J93" s="36">
        <v>574000.0</v>
      </c>
    </row>
    <row r="94" ht="15.75" customHeight="1">
      <c r="A94" s="284"/>
      <c r="B94" s="6" t="s">
        <v>1128</v>
      </c>
      <c r="C94" s="273"/>
      <c r="D94" s="284"/>
      <c r="E94" s="509" t="s">
        <v>398</v>
      </c>
      <c r="F94" s="36">
        <v>299200.0</v>
      </c>
      <c r="G94" s="282">
        <v>300000.0</v>
      </c>
      <c r="H94" s="377">
        <f t="shared" si="6"/>
        <v>0</v>
      </c>
      <c r="I94" s="36">
        <v>300000.0</v>
      </c>
      <c r="J94" s="36">
        <v>300000.0</v>
      </c>
    </row>
    <row r="95" ht="15.75" customHeight="1">
      <c r="A95" s="284"/>
      <c r="B95" s="6" t="s">
        <v>1321</v>
      </c>
      <c r="C95" s="321"/>
      <c r="D95" s="355"/>
      <c r="E95" s="293" t="s">
        <v>146</v>
      </c>
      <c r="F95" s="36">
        <v>785800.0</v>
      </c>
      <c r="G95" s="282">
        <v>1207140.0</v>
      </c>
      <c r="H95" s="377">
        <f t="shared" si="6"/>
        <v>12860</v>
      </c>
      <c r="I95" s="36">
        <v>1220000.0</v>
      </c>
      <c r="J95" s="36">
        <v>1300000.0</v>
      </c>
    </row>
    <row r="96" ht="15.75" customHeight="1">
      <c r="A96" s="284"/>
      <c r="B96" s="6" t="s">
        <v>75</v>
      </c>
      <c r="C96" s="321"/>
      <c r="D96" s="355"/>
      <c r="E96" s="293" t="s">
        <v>76</v>
      </c>
      <c r="F96" s="36">
        <v>21465.0</v>
      </c>
      <c r="G96" s="282">
        <v>788.0</v>
      </c>
      <c r="H96" s="377">
        <f t="shared" si="6"/>
        <v>89212</v>
      </c>
      <c r="I96" s="36">
        <v>90000.0</v>
      </c>
      <c r="J96" s="36">
        <v>0.0</v>
      </c>
    </row>
    <row r="97" ht="15.75" customHeight="1">
      <c r="A97" s="284"/>
      <c r="B97" s="273" t="s">
        <v>83</v>
      </c>
      <c r="C97" s="274"/>
      <c r="D97" s="252"/>
      <c r="E97" s="495" t="s">
        <v>82</v>
      </c>
      <c r="F97" s="36">
        <v>8400.0</v>
      </c>
      <c r="G97" s="282">
        <v>3500.0</v>
      </c>
      <c r="H97" s="377">
        <f t="shared" si="6"/>
        <v>4900</v>
      </c>
      <c r="I97" s="36">
        <v>8400.0</v>
      </c>
      <c r="J97" s="36">
        <v>8400.0</v>
      </c>
    </row>
    <row r="98" ht="15.75" customHeight="1">
      <c r="A98" s="284"/>
      <c r="B98" s="6" t="s">
        <v>591</v>
      </c>
      <c r="C98" s="274"/>
      <c r="D98" s="273"/>
      <c r="E98" s="509" t="s">
        <v>144</v>
      </c>
      <c r="F98" s="36">
        <v>191000.0</v>
      </c>
      <c r="G98" s="282">
        <v>0.0</v>
      </c>
      <c r="H98" s="377">
        <f t="shared" si="6"/>
        <v>200000</v>
      </c>
      <c r="I98" s="36">
        <v>200000.0</v>
      </c>
      <c r="J98" s="36">
        <v>200000.0</v>
      </c>
    </row>
    <row r="99" ht="15.75" customHeight="1">
      <c r="A99" s="284"/>
      <c r="B99" s="6" t="s">
        <v>1035</v>
      </c>
      <c r="C99" s="274"/>
      <c r="D99" s="273"/>
      <c r="E99" s="509" t="s">
        <v>590</v>
      </c>
      <c r="F99" s="36">
        <v>549900.0</v>
      </c>
      <c r="G99" s="282">
        <v>0.0</v>
      </c>
      <c r="H99" s="377">
        <f t="shared" si="6"/>
        <v>625000</v>
      </c>
      <c r="I99" s="36">
        <v>625000.0</v>
      </c>
      <c r="J99" s="36">
        <v>650000.0</v>
      </c>
    </row>
    <row r="100" ht="15.75" customHeight="1">
      <c r="A100" s="284"/>
      <c r="B100" s="6" t="s">
        <v>112</v>
      </c>
      <c r="C100" s="274"/>
      <c r="D100" s="273"/>
      <c r="E100" s="633" t="s">
        <v>113</v>
      </c>
      <c r="F100" s="36">
        <v>63500.0</v>
      </c>
      <c r="G100" s="285">
        <v>59260.0</v>
      </c>
      <c r="H100" s="377">
        <f t="shared" si="6"/>
        <v>5740</v>
      </c>
      <c r="I100" s="36">
        <v>65000.0</v>
      </c>
      <c r="J100" s="36">
        <v>65000.0</v>
      </c>
    </row>
    <row r="101" ht="15.75" customHeight="1">
      <c r="A101" s="284"/>
      <c r="B101" s="6" t="s">
        <v>1322</v>
      </c>
      <c r="C101" s="274"/>
      <c r="D101" s="273"/>
      <c r="E101" s="633" t="s">
        <v>344</v>
      </c>
      <c r="F101" s="36">
        <v>28000.0</v>
      </c>
      <c r="G101" s="285">
        <v>45500.0</v>
      </c>
      <c r="H101" s="377">
        <f t="shared" si="6"/>
        <v>1500</v>
      </c>
      <c r="I101" s="36">
        <v>47000.0</v>
      </c>
      <c r="J101" s="36">
        <v>0.0</v>
      </c>
    </row>
    <row r="102" ht="4.5" customHeight="1">
      <c r="A102" s="802"/>
      <c r="B102" s="275"/>
      <c r="C102" s="290"/>
      <c r="D102" s="301"/>
      <c r="E102" s="906"/>
      <c r="F102" s="146"/>
      <c r="G102" s="524"/>
      <c r="H102" s="524"/>
      <c r="I102" s="524"/>
      <c r="J102" s="524"/>
    </row>
    <row r="103" ht="15.75" customHeight="1">
      <c r="A103" s="284"/>
      <c r="B103" s="830" t="s">
        <v>1323</v>
      </c>
      <c r="C103" s="274"/>
      <c r="D103" s="273"/>
      <c r="E103" s="104"/>
      <c r="F103" s="36"/>
      <c r="G103" s="285"/>
      <c r="H103" s="285"/>
      <c r="I103" s="36"/>
      <c r="J103" s="36"/>
    </row>
    <row r="104" ht="15.75" customHeight="1">
      <c r="A104" s="284"/>
      <c r="B104" s="9" t="s">
        <v>1324</v>
      </c>
      <c r="C104" s="306"/>
      <c r="D104" s="252"/>
      <c r="E104" s="509" t="s">
        <v>69</v>
      </c>
      <c r="F104" s="499">
        <v>0.0</v>
      </c>
      <c r="G104" s="285">
        <v>0.0</v>
      </c>
      <c r="H104" s="377">
        <f>I104-G104</f>
        <v>70000</v>
      </c>
      <c r="I104" s="191">
        <v>70000.0</v>
      </c>
      <c r="J104" s="191">
        <v>70000.0</v>
      </c>
    </row>
    <row r="105" ht="4.5" customHeight="1">
      <c r="A105" s="284"/>
      <c r="B105" s="1501" t="s">
        <v>515</v>
      </c>
      <c r="C105" s="306"/>
      <c r="D105" s="252"/>
      <c r="E105" s="641"/>
      <c r="F105" s="499"/>
      <c r="G105" s="285"/>
      <c r="H105" s="285"/>
      <c r="I105" s="191"/>
      <c r="J105" s="191"/>
    </row>
    <row r="106" ht="15.75" customHeight="1">
      <c r="A106" s="284"/>
      <c r="B106" s="235" t="s">
        <v>1325</v>
      </c>
      <c r="C106" s="306"/>
      <c r="D106" s="252"/>
      <c r="E106" s="641"/>
      <c r="F106" s="499"/>
      <c r="G106" s="285"/>
      <c r="H106" s="285"/>
      <c r="I106" s="191"/>
      <c r="J106" s="191"/>
    </row>
    <row r="107" ht="15.75" customHeight="1">
      <c r="A107" s="284"/>
      <c r="B107" s="9" t="s">
        <v>187</v>
      </c>
      <c r="C107" s="306"/>
      <c r="D107" s="252"/>
      <c r="E107" s="509" t="s">
        <v>69</v>
      </c>
      <c r="F107" s="499">
        <v>1180879.52</v>
      </c>
      <c r="G107" s="285">
        <v>365437.0</v>
      </c>
      <c r="H107" s="377">
        <f t="shared" ref="H107:H110" si="7">I107-G107</f>
        <v>1134563</v>
      </c>
      <c r="I107" s="191">
        <v>1500000.0</v>
      </c>
      <c r="J107" s="191">
        <v>860000.0</v>
      </c>
    </row>
    <row r="108" ht="15.75" customHeight="1">
      <c r="A108" s="284"/>
      <c r="B108" s="9" t="s">
        <v>1326</v>
      </c>
      <c r="C108" s="306"/>
      <c r="D108" s="252"/>
      <c r="E108" s="509" t="s">
        <v>146</v>
      </c>
      <c r="F108" s="499">
        <v>28160.0</v>
      </c>
      <c r="G108" s="285">
        <v>487300.0</v>
      </c>
      <c r="H108" s="377">
        <f t="shared" si="7"/>
        <v>12700</v>
      </c>
      <c r="I108" s="191">
        <v>500000.0</v>
      </c>
      <c r="J108" s="191">
        <v>472000.0</v>
      </c>
    </row>
    <row r="109" ht="15.75" customHeight="1">
      <c r="A109" s="284"/>
      <c r="B109" s="9" t="s">
        <v>1327</v>
      </c>
      <c r="C109" s="306"/>
      <c r="D109" s="252"/>
      <c r="E109" s="509" t="s">
        <v>148</v>
      </c>
      <c r="F109" s="499">
        <v>448000.0</v>
      </c>
      <c r="G109" s="285">
        <v>599500.0</v>
      </c>
      <c r="H109" s="377">
        <f t="shared" si="7"/>
        <v>500</v>
      </c>
      <c r="I109" s="191">
        <v>600000.0</v>
      </c>
      <c r="J109" s="191">
        <v>600000.0</v>
      </c>
    </row>
    <row r="110" ht="15.75" customHeight="1">
      <c r="A110" s="268"/>
      <c r="B110" s="63" t="s">
        <v>1035</v>
      </c>
      <c r="C110" s="295"/>
      <c r="D110" s="269"/>
      <c r="E110" s="651" t="s">
        <v>590</v>
      </c>
      <c r="F110" s="1502">
        <v>0.0</v>
      </c>
      <c r="G110" s="297">
        <v>0.0</v>
      </c>
      <c r="H110" s="844">
        <f t="shared" si="7"/>
        <v>130000</v>
      </c>
      <c r="I110" s="1107">
        <v>130000.0</v>
      </c>
      <c r="J110" s="1107">
        <v>0.0</v>
      </c>
    </row>
    <row r="111" ht="15.75" customHeight="1">
      <c r="E111" s="259"/>
      <c r="F111" s="252"/>
      <c r="I111" s="252"/>
    </row>
    <row r="112" ht="15.75" customHeight="1">
      <c r="E112" s="259"/>
      <c r="F112" s="252"/>
      <c r="I112" s="252"/>
    </row>
    <row r="113" ht="15.75" customHeight="1">
      <c r="E113" s="259"/>
      <c r="F113" s="252"/>
      <c r="I113" s="252"/>
    </row>
    <row r="114" ht="15.75" customHeight="1">
      <c r="E114" s="259"/>
      <c r="F114" s="252"/>
      <c r="I114" s="252"/>
    </row>
    <row r="115" ht="15.75" customHeight="1">
      <c r="A115" s="111" t="s">
        <v>1328</v>
      </c>
      <c r="B115" s="252"/>
      <c r="C115" s="252"/>
      <c r="D115" s="252"/>
      <c r="E115" s="259"/>
      <c r="F115" s="252"/>
      <c r="G115" s="300"/>
      <c r="H115" s="300"/>
      <c r="I115" s="300"/>
      <c r="J115" s="252"/>
    </row>
    <row r="116" ht="15.75" customHeight="1">
      <c r="A116" s="111"/>
      <c r="B116" s="252"/>
      <c r="C116" s="252"/>
      <c r="D116" s="252"/>
      <c r="E116" s="259"/>
      <c r="F116" s="252"/>
      <c r="G116" s="305"/>
      <c r="H116" s="305"/>
      <c r="I116" s="305"/>
      <c r="J116" s="252"/>
    </row>
    <row r="117" ht="15.75" customHeight="1">
      <c r="A117" s="305" t="s">
        <v>350</v>
      </c>
    </row>
    <row r="118" ht="15.75" customHeight="1">
      <c r="A118" s="301"/>
      <c r="B118" s="301"/>
      <c r="C118" s="301"/>
      <c r="D118" s="301"/>
      <c r="E118" s="301"/>
      <c r="F118" s="252"/>
      <c r="G118" s="252"/>
      <c r="H118" s="252"/>
      <c r="I118" s="252"/>
      <c r="J118" s="252"/>
    </row>
    <row r="119" ht="15.75" customHeight="1">
      <c r="A119" s="750" t="s">
        <v>364</v>
      </c>
      <c r="B119" s="12"/>
      <c r="C119" s="13"/>
      <c r="D119" s="637" t="s">
        <v>329</v>
      </c>
      <c r="E119" s="13"/>
      <c r="F119" s="14" t="s">
        <v>8</v>
      </c>
      <c r="G119" s="15" t="s">
        <v>9</v>
      </c>
      <c r="H119" s="12"/>
      <c r="I119" s="13"/>
      <c r="J119" s="14" t="s">
        <v>10</v>
      </c>
    </row>
    <row r="120" ht="15.75" customHeight="1">
      <c r="A120" s="18"/>
      <c r="C120" s="19"/>
      <c r="D120" s="76" t="s">
        <v>1303</v>
      </c>
      <c r="E120" s="19"/>
      <c r="F120" s="21" t="s">
        <v>12</v>
      </c>
      <c r="G120" s="21" t="s">
        <v>13</v>
      </c>
      <c r="H120" s="22" t="s">
        <v>14</v>
      </c>
      <c r="I120" s="21" t="s">
        <v>15</v>
      </c>
      <c r="J120" s="21" t="s">
        <v>16</v>
      </c>
    </row>
    <row r="121" ht="15.75" customHeight="1">
      <c r="A121" s="23"/>
      <c r="B121" s="24"/>
      <c r="C121" s="25"/>
      <c r="D121" s="874"/>
      <c r="E121" s="913"/>
      <c r="F121" s="26" t="s">
        <v>17</v>
      </c>
      <c r="G121" s="27" t="s">
        <v>17</v>
      </c>
      <c r="H121" s="27" t="s">
        <v>18</v>
      </c>
      <c r="I121" s="27" t="s">
        <v>18</v>
      </c>
      <c r="J121" s="27" t="s">
        <v>18</v>
      </c>
    </row>
    <row r="122" ht="15.75" customHeight="1">
      <c r="A122" s="284"/>
      <c r="B122" s="9" t="s">
        <v>1329</v>
      </c>
      <c r="C122" s="306"/>
      <c r="D122" s="252"/>
      <c r="E122" s="509" t="s">
        <v>113</v>
      </c>
      <c r="F122" s="499">
        <v>194610.0</v>
      </c>
      <c r="G122" s="285">
        <v>242750.0</v>
      </c>
      <c r="H122" s="377">
        <f>I122-G122</f>
        <v>57250</v>
      </c>
      <c r="I122" s="191">
        <v>300000.0</v>
      </c>
      <c r="J122" s="191">
        <v>300000.0</v>
      </c>
    </row>
    <row r="123" ht="15.75" customHeight="1">
      <c r="A123" s="286"/>
      <c r="B123" s="409" t="s">
        <v>284</v>
      </c>
      <c r="C123" s="312"/>
      <c r="D123" s="313"/>
      <c r="E123" s="314"/>
      <c r="F123" s="315">
        <f t="shared" ref="F123:J123" si="8">SUM(F40:F122)</f>
        <v>28591880.72</v>
      </c>
      <c r="G123" s="315">
        <f t="shared" si="8"/>
        <v>10857760.77</v>
      </c>
      <c r="H123" s="315">
        <f t="shared" si="8"/>
        <v>26347183.23</v>
      </c>
      <c r="I123" s="315">
        <f t="shared" si="8"/>
        <v>37204944</v>
      </c>
      <c r="J123" s="315">
        <f t="shared" si="8"/>
        <v>35281664</v>
      </c>
    </row>
    <row r="124" ht="15.75" customHeight="1">
      <c r="A124" s="672" t="s">
        <v>285</v>
      </c>
      <c r="B124" s="850"/>
      <c r="C124" s="1078"/>
      <c r="D124" s="850"/>
      <c r="E124" s="1305"/>
      <c r="F124" s="1306">
        <f t="shared" ref="F124:J124" si="9">F38+F123</f>
        <v>51825697.3</v>
      </c>
      <c r="G124" s="1306">
        <f t="shared" si="9"/>
        <v>22035104.17</v>
      </c>
      <c r="H124" s="1306">
        <f t="shared" si="9"/>
        <v>40664315.83</v>
      </c>
      <c r="I124" s="1306">
        <f t="shared" si="9"/>
        <v>62699420</v>
      </c>
      <c r="J124" s="1306">
        <f t="shared" si="9"/>
        <v>61241874</v>
      </c>
    </row>
    <row r="125" ht="15.75" customHeight="1">
      <c r="A125" s="1280"/>
      <c r="B125" s="1100" t="s">
        <v>356</v>
      </c>
      <c r="C125" s="263"/>
      <c r="D125" s="262"/>
      <c r="E125" s="264"/>
      <c r="F125" s="71"/>
      <c r="G125" s="765"/>
      <c r="H125" s="765"/>
      <c r="I125" s="71"/>
      <c r="J125" s="71"/>
    </row>
    <row r="126" ht="13.5" customHeight="1">
      <c r="A126" s="272"/>
      <c r="B126" s="29" t="s">
        <v>380</v>
      </c>
      <c r="C126" s="274"/>
      <c r="D126" s="273"/>
      <c r="E126" s="290" t="s">
        <v>288</v>
      </c>
      <c r="F126" s="36">
        <v>0.0</v>
      </c>
      <c r="G126" s="282">
        <v>35000.0</v>
      </c>
      <c r="H126" s="377">
        <f t="shared" ref="H126:H130" si="10">I126-G126</f>
        <v>0</v>
      </c>
      <c r="I126" s="36">
        <v>35000.0</v>
      </c>
      <c r="J126" s="36">
        <v>35000.0</v>
      </c>
    </row>
    <row r="127" ht="13.5" customHeight="1">
      <c r="A127" s="272"/>
      <c r="B127" s="6" t="s">
        <v>1053</v>
      </c>
      <c r="C127" s="1503"/>
      <c r="D127" s="273"/>
      <c r="E127" s="1504" t="s">
        <v>290</v>
      </c>
      <c r="F127" s="36">
        <v>120900.0</v>
      </c>
      <c r="G127" s="36">
        <v>90000.0</v>
      </c>
      <c r="H127" s="377">
        <f t="shared" si="10"/>
        <v>0</v>
      </c>
      <c r="I127" s="36">
        <v>90000.0</v>
      </c>
      <c r="J127" s="36">
        <v>200000.0</v>
      </c>
    </row>
    <row r="128" ht="13.5" customHeight="1">
      <c r="A128" s="272"/>
      <c r="B128" s="6" t="s">
        <v>1330</v>
      </c>
      <c r="C128" s="274"/>
      <c r="D128" s="273"/>
      <c r="E128" s="1504" t="s">
        <v>630</v>
      </c>
      <c r="F128" s="77">
        <v>850000.0</v>
      </c>
      <c r="G128" s="191">
        <v>1025000.0</v>
      </c>
      <c r="H128" s="377">
        <f t="shared" si="10"/>
        <v>0</v>
      </c>
      <c r="I128" s="77">
        <v>1025000.0</v>
      </c>
      <c r="J128" s="77">
        <v>350000.0</v>
      </c>
    </row>
    <row r="129" ht="13.5" customHeight="1">
      <c r="A129" s="272"/>
      <c r="B129" s="6" t="s">
        <v>1331</v>
      </c>
      <c r="C129" s="1121"/>
      <c r="D129" s="273"/>
      <c r="E129" s="1504" t="s">
        <v>292</v>
      </c>
      <c r="F129" s="191">
        <v>150000.0</v>
      </c>
      <c r="G129" s="191">
        <v>0.0</v>
      </c>
      <c r="H129" s="377">
        <f t="shared" si="10"/>
        <v>0</v>
      </c>
      <c r="I129" s="191">
        <v>0.0</v>
      </c>
      <c r="J129" s="191">
        <v>0.0</v>
      </c>
    </row>
    <row r="130" ht="13.5" customHeight="1">
      <c r="A130" s="272"/>
      <c r="B130" s="6" t="s">
        <v>465</v>
      </c>
      <c r="C130" s="1121"/>
      <c r="D130" s="273"/>
      <c r="E130" s="1504" t="s">
        <v>300</v>
      </c>
      <c r="F130" s="191">
        <v>70800.0</v>
      </c>
      <c r="G130" s="191">
        <v>0.0</v>
      </c>
      <c r="H130" s="377">
        <f t="shared" si="10"/>
        <v>0</v>
      </c>
      <c r="I130" s="191">
        <v>0.0</v>
      </c>
      <c r="J130" s="191">
        <v>0.0</v>
      </c>
    </row>
    <row r="131" ht="6.0" customHeight="1">
      <c r="A131" s="272"/>
      <c r="B131" s="6"/>
      <c r="C131" s="1121"/>
      <c r="D131" s="273"/>
      <c r="E131" s="290"/>
      <c r="F131" s="191"/>
      <c r="G131" s="191"/>
      <c r="H131" s="191"/>
      <c r="I131" s="191"/>
      <c r="J131" s="191"/>
    </row>
    <row r="132" ht="15.75" customHeight="1">
      <c r="A132" s="272"/>
      <c r="B132" s="830" t="s">
        <v>1319</v>
      </c>
      <c r="C132" s="1121"/>
      <c r="D132" s="273"/>
      <c r="E132" s="290"/>
      <c r="F132" s="191"/>
      <c r="G132" s="191"/>
      <c r="H132" s="191"/>
      <c r="I132" s="191"/>
      <c r="J132" s="191"/>
    </row>
    <row r="133" ht="15.75" customHeight="1">
      <c r="A133" s="272"/>
      <c r="B133" s="6" t="s">
        <v>1332</v>
      </c>
      <c r="C133" s="1121"/>
      <c r="D133" s="273"/>
      <c r="E133" s="1504" t="s">
        <v>292</v>
      </c>
      <c r="F133" s="191">
        <v>50000.0</v>
      </c>
      <c r="G133" s="191">
        <v>67790.0</v>
      </c>
      <c r="H133" s="377">
        <f>I133-G133</f>
        <v>2210</v>
      </c>
      <c r="I133" s="191">
        <v>70000.0</v>
      </c>
      <c r="J133" s="191">
        <v>0.0</v>
      </c>
    </row>
    <row r="134" ht="6.75" customHeight="1">
      <c r="A134" s="272"/>
      <c r="B134" s="6"/>
      <c r="C134" s="1121"/>
      <c r="D134" s="273"/>
      <c r="E134" s="290"/>
      <c r="F134" s="191"/>
      <c r="G134" s="191"/>
      <c r="H134" s="191"/>
      <c r="I134" s="191"/>
      <c r="J134" s="191"/>
    </row>
    <row r="135" ht="15.75" customHeight="1">
      <c r="A135" s="272"/>
      <c r="B135" s="235" t="s">
        <v>1325</v>
      </c>
      <c r="C135" s="1121"/>
      <c r="D135" s="273"/>
      <c r="E135" s="290"/>
      <c r="F135" s="191"/>
      <c r="G135" s="191"/>
      <c r="H135" s="191"/>
      <c r="I135" s="191"/>
      <c r="J135" s="191"/>
    </row>
    <row r="136" ht="13.5" customHeight="1">
      <c r="A136" s="272"/>
      <c r="B136" s="6" t="s">
        <v>1193</v>
      </c>
      <c r="C136" s="274"/>
      <c r="D136" s="273"/>
      <c r="E136" s="1504" t="s">
        <v>630</v>
      </c>
      <c r="F136" s="191">
        <v>0.0</v>
      </c>
      <c r="G136" s="191">
        <v>110000.0</v>
      </c>
      <c r="H136" s="377">
        <f>I136-G136</f>
        <v>0</v>
      </c>
      <c r="I136" s="191">
        <v>110000.0</v>
      </c>
      <c r="J136" s="191">
        <v>0.0</v>
      </c>
    </row>
    <row r="137" ht="15.75" customHeight="1">
      <c r="A137" s="43"/>
      <c r="B137" s="45" t="s">
        <v>317</v>
      </c>
      <c r="C137" s="287"/>
      <c r="D137" s="45"/>
      <c r="E137" s="288"/>
      <c r="F137" s="217">
        <f t="shared" ref="F137:J137" si="11">SUM(F126:F136)</f>
        <v>1241700</v>
      </c>
      <c r="G137" s="217">
        <f t="shared" si="11"/>
        <v>1327790</v>
      </c>
      <c r="H137" s="217">
        <f t="shared" si="11"/>
        <v>2210</v>
      </c>
      <c r="I137" s="217">
        <f t="shared" si="11"/>
        <v>1330000</v>
      </c>
      <c r="J137" s="217">
        <f t="shared" si="11"/>
        <v>585000</v>
      </c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ht="16.5" customHeight="1">
      <c r="A138" s="240" t="s">
        <v>318</v>
      </c>
      <c r="B138" s="242"/>
      <c r="C138" s="242"/>
      <c r="D138" s="480"/>
      <c r="E138" s="1505"/>
      <c r="F138" s="482">
        <f t="shared" ref="F138:J138" si="12">F124+F137</f>
        <v>53067397.3</v>
      </c>
      <c r="G138" s="482">
        <f t="shared" si="12"/>
        <v>23362894.17</v>
      </c>
      <c r="H138" s="482">
        <f t="shared" si="12"/>
        <v>40666525.83</v>
      </c>
      <c r="I138" s="482">
        <f t="shared" si="12"/>
        <v>64029420</v>
      </c>
      <c r="J138" s="482">
        <f t="shared" si="12"/>
        <v>61826874</v>
      </c>
    </row>
    <row r="139" ht="15.75" customHeight="1">
      <c r="A139" s="338" t="s">
        <v>319</v>
      </c>
      <c r="B139" s="1"/>
      <c r="C139" s="1"/>
      <c r="D139" s="259"/>
    </row>
    <row r="140" ht="15.75" customHeight="1">
      <c r="A140" s="338" t="s">
        <v>320</v>
      </c>
      <c r="D140" s="259"/>
      <c r="E140" s="16"/>
    </row>
    <row r="141" ht="15.75" customHeight="1">
      <c r="D141" s="259"/>
    </row>
    <row r="142" ht="15.75" customHeight="1">
      <c r="E142" s="259"/>
      <c r="F142" s="252"/>
      <c r="I142" s="252"/>
    </row>
    <row r="143" ht="15.75" customHeight="1">
      <c r="E143" s="259"/>
      <c r="F143" s="252"/>
      <c r="I143" s="252"/>
    </row>
    <row r="144" ht="15.75" customHeight="1">
      <c r="E144" s="259"/>
      <c r="F144" s="252"/>
      <c r="I144" s="252"/>
    </row>
    <row r="145" ht="15.75" customHeight="1">
      <c r="B145" s="5" t="s">
        <v>1333</v>
      </c>
      <c r="D145" s="5" t="s">
        <v>323</v>
      </c>
      <c r="H145" s="8" t="s">
        <v>324</v>
      </c>
      <c r="I145" s="5" t="s">
        <v>1241</v>
      </c>
    </row>
    <row r="146" ht="15.75" customHeight="1">
      <c r="B146" s="3" t="s">
        <v>1334</v>
      </c>
      <c r="D146" s="3" t="s">
        <v>326</v>
      </c>
      <c r="H146" s="2" t="s">
        <v>327</v>
      </c>
      <c r="I146" s="3" t="s">
        <v>1243</v>
      </c>
    </row>
    <row r="147" ht="15.75" customHeight="1">
      <c r="E147" s="259"/>
      <c r="F147" s="259"/>
      <c r="I147" s="252"/>
    </row>
    <row r="148" ht="15.75" customHeight="1">
      <c r="E148" s="259"/>
      <c r="F148" s="252"/>
      <c r="I148" s="252"/>
    </row>
    <row r="149" ht="15.75" customHeight="1">
      <c r="E149" s="259"/>
      <c r="F149" s="252"/>
      <c r="I149" s="252"/>
    </row>
    <row r="150" ht="15.75" customHeight="1">
      <c r="E150" s="259"/>
      <c r="F150" s="252"/>
      <c r="I150" s="252"/>
    </row>
    <row r="151" ht="15.75" customHeight="1">
      <c r="E151" s="259"/>
      <c r="F151" s="252"/>
      <c r="I151" s="252"/>
    </row>
    <row r="152" ht="15.75" customHeight="1">
      <c r="E152" s="259"/>
      <c r="F152" s="252"/>
      <c r="I152" s="252"/>
    </row>
    <row r="153" ht="15.75" customHeight="1">
      <c r="E153" s="259"/>
      <c r="F153" s="252"/>
      <c r="I153" s="252"/>
    </row>
    <row r="154" ht="15.75" customHeight="1">
      <c r="E154" s="259"/>
      <c r="F154" s="252"/>
      <c r="I154" s="252"/>
    </row>
    <row r="155" ht="15.75" customHeight="1">
      <c r="E155" s="259"/>
      <c r="F155" s="252"/>
      <c r="I155" s="252"/>
    </row>
    <row r="156" ht="15.75" customHeight="1">
      <c r="E156" s="259"/>
      <c r="F156" s="252"/>
      <c r="I156" s="252"/>
    </row>
    <row r="157" ht="15.75" customHeight="1">
      <c r="E157" s="259"/>
      <c r="F157" s="252"/>
      <c r="I157" s="252"/>
    </row>
    <row r="158" ht="15.75" customHeight="1">
      <c r="E158" s="259"/>
      <c r="F158" s="252"/>
      <c r="I158" s="252"/>
    </row>
    <row r="159" ht="15.75" customHeight="1">
      <c r="E159" s="259"/>
      <c r="F159" s="252"/>
      <c r="I159" s="252"/>
    </row>
    <row r="160" ht="15.75" customHeight="1">
      <c r="E160" s="259"/>
      <c r="F160" s="252"/>
      <c r="I160" s="252"/>
    </row>
    <row r="161" ht="15.75" customHeight="1">
      <c r="E161" s="259"/>
      <c r="F161" s="252"/>
      <c r="I161" s="252"/>
    </row>
    <row r="162" ht="15.75" customHeight="1">
      <c r="E162" s="259"/>
      <c r="F162" s="252"/>
      <c r="I162" s="252"/>
    </row>
    <row r="163" ht="15.75" customHeight="1">
      <c r="E163" s="259"/>
      <c r="F163" s="252"/>
      <c r="I163" s="252"/>
    </row>
    <row r="164" ht="15.75" customHeight="1">
      <c r="E164" s="259"/>
      <c r="F164" s="252"/>
      <c r="I164" s="252"/>
    </row>
    <row r="165" ht="15.75" customHeight="1">
      <c r="E165" s="259"/>
      <c r="F165" s="252"/>
      <c r="I165" s="252"/>
    </row>
    <row r="166" ht="15.75" customHeight="1">
      <c r="E166" s="259"/>
      <c r="F166" s="252"/>
      <c r="I166" s="252"/>
    </row>
    <row r="167" ht="15.75" customHeight="1">
      <c r="E167" s="259"/>
      <c r="F167" s="252"/>
      <c r="I167" s="252"/>
    </row>
    <row r="168" ht="15.75" customHeight="1">
      <c r="E168" s="259"/>
      <c r="F168" s="252"/>
      <c r="I168" s="252"/>
    </row>
    <row r="169" ht="15.75" customHeight="1">
      <c r="E169" s="259"/>
      <c r="F169" s="252"/>
      <c r="I169" s="252"/>
    </row>
    <row r="170" ht="15.75" customHeight="1">
      <c r="E170" s="259"/>
      <c r="F170" s="252"/>
      <c r="I170" s="252"/>
    </row>
    <row r="171" ht="15.75" customHeight="1">
      <c r="E171" s="259"/>
      <c r="F171" s="252"/>
      <c r="I171" s="252"/>
    </row>
    <row r="172" ht="15.75" customHeight="1">
      <c r="E172" s="259"/>
      <c r="F172" s="252"/>
      <c r="I172" s="252"/>
    </row>
    <row r="173" ht="15.75" customHeight="1">
      <c r="E173" s="259"/>
      <c r="F173" s="252"/>
      <c r="I173" s="252"/>
    </row>
    <row r="174" ht="15.75" customHeight="1">
      <c r="E174" s="259"/>
      <c r="F174" s="252"/>
      <c r="I174" s="252"/>
    </row>
    <row r="175" ht="15.75" customHeight="1">
      <c r="E175" s="259"/>
      <c r="F175" s="252"/>
      <c r="I175" s="252"/>
    </row>
    <row r="176" ht="15.75" customHeight="1">
      <c r="E176" s="259"/>
      <c r="F176" s="252"/>
      <c r="I176" s="252"/>
    </row>
    <row r="177" ht="15.75" customHeight="1">
      <c r="E177" s="259"/>
      <c r="F177" s="252"/>
      <c r="I177" s="252"/>
    </row>
    <row r="178" ht="15.75" customHeight="1">
      <c r="E178" s="259"/>
      <c r="F178" s="252"/>
      <c r="I178" s="252"/>
    </row>
    <row r="179" ht="15.75" customHeight="1">
      <c r="E179" s="259"/>
      <c r="F179" s="252"/>
      <c r="I179" s="252"/>
    </row>
    <row r="180" ht="15.75" customHeight="1">
      <c r="E180" s="259"/>
      <c r="F180" s="252"/>
      <c r="I180" s="252"/>
    </row>
    <row r="181" ht="15.75" customHeight="1">
      <c r="E181" s="259"/>
      <c r="F181" s="252"/>
      <c r="I181" s="252"/>
    </row>
    <row r="182" ht="15.75" customHeight="1">
      <c r="E182" s="259"/>
      <c r="F182" s="252"/>
      <c r="I182" s="252"/>
    </row>
    <row r="183" ht="15.75" customHeight="1">
      <c r="E183" s="259"/>
      <c r="F183" s="252"/>
      <c r="I183" s="252"/>
    </row>
    <row r="184" ht="15.75" customHeight="1">
      <c r="E184" s="259"/>
      <c r="F184" s="252"/>
      <c r="I184" s="252"/>
    </row>
    <row r="185" ht="15.75" customHeight="1">
      <c r="E185" s="259"/>
      <c r="F185" s="252"/>
      <c r="I185" s="252"/>
    </row>
    <row r="186" ht="15.75" customHeight="1">
      <c r="E186" s="259"/>
      <c r="F186" s="252"/>
      <c r="I186" s="252"/>
    </row>
    <row r="187" ht="15.75" customHeight="1">
      <c r="E187" s="259"/>
      <c r="F187" s="252"/>
      <c r="I187" s="252"/>
    </row>
    <row r="188" ht="15.75" customHeight="1">
      <c r="E188" s="259"/>
      <c r="F188" s="252"/>
      <c r="I188" s="252"/>
    </row>
    <row r="189" ht="15.75" customHeight="1">
      <c r="E189" s="259"/>
      <c r="F189" s="252"/>
      <c r="I189" s="252"/>
    </row>
    <row r="190" ht="15.75" customHeight="1">
      <c r="E190" s="259"/>
      <c r="F190" s="252"/>
      <c r="I190" s="252"/>
    </row>
    <row r="191" ht="15.75" customHeight="1">
      <c r="E191" s="259"/>
      <c r="F191" s="252"/>
      <c r="I191" s="252"/>
    </row>
    <row r="192" ht="15.75" customHeight="1">
      <c r="E192" s="259"/>
      <c r="F192" s="252"/>
      <c r="I192" s="252"/>
    </row>
    <row r="193" ht="15.75" customHeight="1">
      <c r="E193" s="259"/>
      <c r="F193" s="252"/>
      <c r="I193" s="252"/>
    </row>
    <row r="194" ht="15.75" customHeight="1">
      <c r="E194" s="259"/>
      <c r="F194" s="252"/>
      <c r="I194" s="252"/>
    </row>
    <row r="195" ht="15.75" customHeight="1">
      <c r="E195" s="259"/>
      <c r="F195" s="252"/>
      <c r="I195" s="252"/>
    </row>
    <row r="196" ht="15.75" customHeight="1">
      <c r="E196" s="259"/>
      <c r="F196" s="252"/>
      <c r="I196" s="252"/>
    </row>
    <row r="197" ht="15.75" customHeight="1">
      <c r="E197" s="259"/>
      <c r="F197" s="252"/>
      <c r="I197" s="252"/>
    </row>
    <row r="198" ht="15.75" customHeight="1">
      <c r="E198" s="259"/>
      <c r="F198" s="252"/>
      <c r="I198" s="252"/>
    </row>
    <row r="199" ht="15.75" customHeight="1">
      <c r="E199" s="259"/>
      <c r="F199" s="252"/>
      <c r="I199" s="252"/>
    </row>
    <row r="200" ht="15.75" customHeight="1">
      <c r="E200" s="259"/>
      <c r="F200" s="252"/>
      <c r="I200" s="252"/>
    </row>
    <row r="201" ht="15.75" customHeight="1">
      <c r="E201" s="259"/>
      <c r="F201" s="252"/>
      <c r="I201" s="252"/>
    </row>
    <row r="202" ht="15.75" customHeight="1">
      <c r="E202" s="259"/>
      <c r="F202" s="252"/>
      <c r="I202" s="252"/>
    </row>
    <row r="203" ht="15.75" customHeight="1">
      <c r="E203" s="259"/>
      <c r="F203" s="252"/>
      <c r="I203" s="252"/>
    </row>
    <row r="204" ht="15.75" customHeight="1">
      <c r="E204" s="259"/>
      <c r="F204" s="252"/>
      <c r="I204" s="252"/>
    </row>
    <row r="205" ht="15.75" customHeight="1">
      <c r="E205" s="259"/>
      <c r="F205" s="252"/>
      <c r="I205" s="252"/>
    </row>
    <row r="206" ht="15.75" customHeight="1">
      <c r="E206" s="259"/>
      <c r="F206" s="252"/>
      <c r="I206" s="252"/>
    </row>
    <row r="207" ht="15.75" customHeight="1">
      <c r="E207" s="259"/>
      <c r="F207" s="252"/>
      <c r="I207" s="252"/>
    </row>
    <row r="208" ht="15.75" customHeight="1">
      <c r="E208" s="259"/>
      <c r="F208" s="252"/>
      <c r="I208" s="252"/>
    </row>
    <row r="209" ht="15.75" customHeight="1">
      <c r="E209" s="259"/>
      <c r="F209" s="252"/>
      <c r="I209" s="252"/>
    </row>
    <row r="210" ht="15.75" customHeight="1">
      <c r="E210" s="259"/>
      <c r="F210" s="252"/>
      <c r="I210" s="252"/>
    </row>
    <row r="211" ht="15.75" customHeight="1">
      <c r="E211" s="259"/>
      <c r="F211" s="252"/>
      <c r="I211" s="252"/>
    </row>
    <row r="212" ht="15.75" customHeight="1">
      <c r="E212" s="259"/>
      <c r="F212" s="252"/>
      <c r="I212" s="252"/>
    </row>
    <row r="213" ht="15.75" customHeight="1">
      <c r="E213" s="259"/>
      <c r="F213" s="252"/>
      <c r="I213" s="252"/>
    </row>
    <row r="214" ht="15.75" customHeight="1">
      <c r="E214" s="259"/>
      <c r="F214" s="252"/>
      <c r="I214" s="252"/>
    </row>
    <row r="215" ht="15.75" customHeight="1">
      <c r="E215" s="259"/>
      <c r="F215" s="252"/>
      <c r="I215" s="252"/>
    </row>
    <row r="216" ht="15.75" customHeight="1">
      <c r="E216" s="259"/>
      <c r="F216" s="252"/>
      <c r="I216" s="252"/>
    </row>
    <row r="217" ht="15.75" customHeight="1">
      <c r="E217" s="259"/>
      <c r="F217" s="252"/>
      <c r="I217" s="252"/>
    </row>
    <row r="218" ht="15.75" customHeight="1">
      <c r="E218" s="259"/>
      <c r="F218" s="252"/>
      <c r="I218" s="252"/>
    </row>
    <row r="219" ht="15.75" customHeight="1">
      <c r="E219" s="259"/>
      <c r="F219" s="252"/>
      <c r="I219" s="252"/>
    </row>
    <row r="220" ht="15.75" customHeight="1">
      <c r="E220" s="259"/>
      <c r="F220" s="252"/>
      <c r="I220" s="252"/>
    </row>
    <row r="221" ht="15.75" customHeight="1">
      <c r="E221" s="259"/>
      <c r="F221" s="252"/>
      <c r="I221" s="252"/>
    </row>
    <row r="222" ht="15.75" customHeight="1">
      <c r="E222" s="259"/>
      <c r="F222" s="252"/>
      <c r="I222" s="252"/>
    </row>
    <row r="223" ht="15.75" customHeight="1">
      <c r="E223" s="259"/>
      <c r="F223" s="252"/>
      <c r="I223" s="252"/>
    </row>
    <row r="224" ht="15.75" customHeight="1">
      <c r="E224" s="259"/>
      <c r="F224" s="252"/>
      <c r="I224" s="252"/>
    </row>
    <row r="225" ht="15.75" customHeight="1">
      <c r="E225" s="259"/>
      <c r="F225" s="252"/>
      <c r="I225" s="252"/>
    </row>
    <row r="226" ht="15.75" customHeight="1">
      <c r="E226" s="259"/>
      <c r="F226" s="252"/>
      <c r="I226" s="252"/>
    </row>
    <row r="227" ht="15.75" customHeight="1">
      <c r="E227" s="259"/>
      <c r="F227" s="252"/>
      <c r="I227" s="252"/>
    </row>
    <row r="228" ht="15.75" customHeight="1">
      <c r="E228" s="259"/>
      <c r="F228" s="252"/>
      <c r="I228" s="252"/>
    </row>
    <row r="229" ht="15.75" customHeight="1">
      <c r="E229" s="259"/>
      <c r="F229" s="252"/>
      <c r="I229" s="252"/>
    </row>
    <row r="230" ht="15.75" customHeight="1">
      <c r="E230" s="259"/>
      <c r="F230" s="252"/>
      <c r="I230" s="252"/>
    </row>
    <row r="231" ht="15.75" customHeight="1">
      <c r="E231" s="259"/>
      <c r="F231" s="252"/>
      <c r="I231" s="252"/>
    </row>
    <row r="232" ht="15.75" customHeight="1">
      <c r="E232" s="259"/>
      <c r="F232" s="252"/>
      <c r="I232" s="252"/>
    </row>
    <row r="233" ht="15.75" customHeight="1">
      <c r="E233" s="259"/>
      <c r="F233" s="252"/>
      <c r="I233" s="252"/>
    </row>
    <row r="234" ht="15.75" customHeight="1">
      <c r="E234" s="259"/>
      <c r="F234" s="252"/>
      <c r="I234" s="252"/>
    </row>
    <row r="235" ht="15.75" customHeight="1">
      <c r="E235" s="259"/>
      <c r="F235" s="252"/>
      <c r="I235" s="252"/>
    </row>
    <row r="236" ht="15.75" customHeight="1">
      <c r="E236" s="259"/>
      <c r="F236" s="252"/>
      <c r="I236" s="252"/>
    </row>
    <row r="237" ht="15.75" customHeight="1">
      <c r="E237" s="259"/>
      <c r="F237" s="252"/>
      <c r="I237" s="252"/>
    </row>
    <row r="238" ht="15.75" customHeight="1">
      <c r="E238" s="259"/>
      <c r="F238" s="252"/>
      <c r="I238" s="252"/>
    </row>
    <row r="239" ht="15.75" customHeight="1">
      <c r="E239" s="259"/>
      <c r="F239" s="252"/>
      <c r="I239" s="252"/>
    </row>
    <row r="240" ht="15.75" customHeight="1">
      <c r="E240" s="259"/>
      <c r="F240" s="252"/>
      <c r="I240" s="252"/>
    </row>
    <row r="241" ht="15.75" customHeight="1">
      <c r="E241" s="259"/>
      <c r="F241" s="252"/>
      <c r="I241" s="252"/>
    </row>
    <row r="242" ht="15.75" customHeight="1">
      <c r="E242" s="259"/>
      <c r="F242" s="252"/>
      <c r="I242" s="252"/>
    </row>
    <row r="243" ht="15.75" customHeight="1">
      <c r="E243" s="259"/>
      <c r="F243" s="252"/>
      <c r="I243" s="252"/>
    </row>
    <row r="244" ht="15.75" customHeight="1">
      <c r="E244" s="259"/>
      <c r="F244" s="252"/>
      <c r="I244" s="252"/>
    </row>
    <row r="245" ht="15.75" customHeight="1">
      <c r="E245" s="259"/>
      <c r="F245" s="252"/>
      <c r="I245" s="252"/>
    </row>
    <row r="246" ht="15.75" customHeight="1">
      <c r="E246" s="259"/>
      <c r="F246" s="252"/>
      <c r="I246" s="252"/>
    </row>
    <row r="247" ht="15.75" customHeight="1">
      <c r="E247" s="259"/>
      <c r="F247" s="252"/>
      <c r="I247" s="252"/>
    </row>
    <row r="248" ht="15.75" customHeight="1">
      <c r="E248" s="259"/>
      <c r="F248" s="252"/>
      <c r="I248" s="252"/>
    </row>
    <row r="249" ht="15.75" customHeight="1">
      <c r="E249" s="259"/>
      <c r="F249" s="252"/>
      <c r="I249" s="252"/>
    </row>
    <row r="250" ht="15.75" customHeight="1">
      <c r="E250" s="259"/>
      <c r="F250" s="252"/>
      <c r="I250" s="252"/>
    </row>
    <row r="251" ht="15.75" customHeight="1">
      <c r="E251" s="259"/>
      <c r="F251" s="252"/>
      <c r="I251" s="252"/>
    </row>
    <row r="252" ht="15.75" customHeight="1">
      <c r="E252" s="259"/>
      <c r="F252" s="252"/>
      <c r="I252" s="252"/>
    </row>
    <row r="253" ht="15.75" customHeight="1">
      <c r="E253" s="259"/>
      <c r="F253" s="252"/>
      <c r="I253" s="252"/>
    </row>
    <row r="254" ht="15.75" customHeight="1">
      <c r="E254" s="259"/>
      <c r="F254" s="252"/>
      <c r="I254" s="252"/>
    </row>
    <row r="255" ht="15.75" customHeight="1">
      <c r="E255" s="259"/>
      <c r="F255" s="252"/>
      <c r="I255" s="252"/>
    </row>
    <row r="256" ht="15.75" customHeight="1">
      <c r="E256" s="259"/>
      <c r="F256" s="252"/>
      <c r="I256" s="252"/>
    </row>
    <row r="257" ht="15.75" customHeight="1">
      <c r="E257" s="259"/>
      <c r="F257" s="252"/>
      <c r="I257" s="252"/>
    </row>
    <row r="258" ht="15.75" customHeight="1">
      <c r="E258" s="259"/>
      <c r="F258" s="252"/>
      <c r="I258" s="252"/>
    </row>
    <row r="259" ht="15.75" customHeight="1">
      <c r="E259" s="259"/>
      <c r="F259" s="252"/>
      <c r="I259" s="252"/>
    </row>
    <row r="260" ht="15.75" customHeight="1">
      <c r="E260" s="259"/>
      <c r="F260" s="252"/>
      <c r="I260" s="252"/>
    </row>
    <row r="261" ht="15.75" customHeight="1">
      <c r="E261" s="259"/>
      <c r="F261" s="252"/>
      <c r="I261" s="252"/>
    </row>
    <row r="262" ht="15.75" customHeight="1">
      <c r="E262" s="259"/>
      <c r="F262" s="252"/>
      <c r="I262" s="252"/>
    </row>
    <row r="263" ht="15.75" customHeight="1">
      <c r="E263" s="259"/>
      <c r="F263" s="252"/>
      <c r="I263" s="252"/>
    </row>
    <row r="264" ht="15.75" customHeight="1">
      <c r="E264" s="259"/>
      <c r="F264" s="252"/>
      <c r="I264" s="252"/>
    </row>
    <row r="265" ht="15.75" customHeight="1">
      <c r="E265" s="259"/>
      <c r="F265" s="252"/>
      <c r="I265" s="252"/>
    </row>
    <row r="266" ht="15.75" customHeight="1">
      <c r="E266" s="259"/>
      <c r="F266" s="252"/>
      <c r="I266" s="252"/>
    </row>
    <row r="267" ht="15.75" customHeight="1">
      <c r="E267" s="259"/>
      <c r="F267" s="252"/>
      <c r="I267" s="252"/>
    </row>
    <row r="268" ht="15.75" customHeight="1">
      <c r="E268" s="259"/>
      <c r="F268" s="252"/>
      <c r="I268" s="252"/>
    </row>
    <row r="269" ht="15.75" customHeight="1">
      <c r="E269" s="259"/>
      <c r="F269" s="252"/>
      <c r="I269" s="252"/>
    </row>
    <row r="270" ht="15.75" customHeight="1">
      <c r="E270" s="259"/>
      <c r="F270" s="252"/>
      <c r="I270" s="252"/>
    </row>
    <row r="271" ht="15.75" customHeight="1">
      <c r="E271" s="259"/>
      <c r="F271" s="252"/>
      <c r="I271" s="252"/>
    </row>
    <row r="272" ht="15.75" customHeight="1">
      <c r="E272" s="259"/>
      <c r="F272" s="252"/>
      <c r="I272" s="252"/>
    </row>
    <row r="273" ht="15.75" customHeight="1">
      <c r="E273" s="259"/>
      <c r="F273" s="252"/>
      <c r="I273" s="252"/>
    </row>
    <row r="274" ht="15.75" customHeight="1">
      <c r="E274" s="259"/>
      <c r="F274" s="252"/>
      <c r="I274" s="252"/>
    </row>
    <row r="275" ht="15.75" customHeight="1">
      <c r="E275" s="259"/>
      <c r="F275" s="252"/>
      <c r="I275" s="252"/>
    </row>
    <row r="276" ht="15.75" customHeight="1">
      <c r="E276" s="259"/>
      <c r="F276" s="252"/>
      <c r="I276" s="252"/>
    </row>
    <row r="277" ht="15.75" customHeight="1">
      <c r="E277" s="259"/>
      <c r="F277" s="252"/>
      <c r="I277" s="252"/>
    </row>
    <row r="278" ht="15.75" customHeight="1">
      <c r="E278" s="259"/>
      <c r="F278" s="252"/>
      <c r="I278" s="252"/>
    </row>
    <row r="279" ht="15.75" customHeight="1">
      <c r="E279" s="259"/>
      <c r="F279" s="252"/>
      <c r="I279" s="252"/>
    </row>
    <row r="280" ht="15.75" customHeight="1">
      <c r="E280" s="259"/>
      <c r="F280" s="252"/>
      <c r="I280" s="252"/>
    </row>
    <row r="281" ht="15.75" customHeight="1">
      <c r="E281" s="259"/>
      <c r="F281" s="252"/>
      <c r="I281" s="252"/>
    </row>
    <row r="282" ht="15.75" customHeight="1">
      <c r="E282" s="259"/>
      <c r="F282" s="252"/>
      <c r="I282" s="252"/>
    </row>
    <row r="283" ht="15.75" customHeight="1">
      <c r="E283" s="259"/>
      <c r="F283" s="252"/>
      <c r="I283" s="252"/>
    </row>
    <row r="284" ht="15.75" customHeight="1">
      <c r="E284" s="259"/>
      <c r="F284" s="252"/>
      <c r="I284" s="252"/>
    </row>
    <row r="285" ht="15.75" customHeight="1">
      <c r="E285" s="259"/>
      <c r="F285" s="252"/>
      <c r="I285" s="252"/>
    </row>
    <row r="286" ht="15.75" customHeight="1">
      <c r="E286" s="259"/>
      <c r="F286" s="252"/>
      <c r="I286" s="252"/>
    </row>
    <row r="287" ht="15.75" customHeight="1">
      <c r="E287" s="259"/>
      <c r="F287" s="252"/>
      <c r="I287" s="252"/>
    </row>
    <row r="288" ht="15.75" customHeight="1">
      <c r="E288" s="259"/>
      <c r="F288" s="252"/>
      <c r="I288" s="252"/>
    </row>
    <row r="289" ht="15.75" customHeight="1">
      <c r="E289" s="259"/>
      <c r="F289" s="252"/>
      <c r="I289" s="252"/>
    </row>
    <row r="290" ht="15.75" customHeight="1">
      <c r="E290" s="259"/>
      <c r="F290" s="252"/>
      <c r="I290" s="252"/>
    </row>
    <row r="291" ht="15.75" customHeight="1">
      <c r="E291" s="259"/>
      <c r="F291" s="252"/>
      <c r="I291" s="252"/>
    </row>
    <row r="292" ht="15.75" customHeight="1">
      <c r="E292" s="259"/>
      <c r="F292" s="252"/>
      <c r="I292" s="252"/>
    </row>
    <row r="293" ht="15.75" customHeight="1">
      <c r="E293" s="259"/>
      <c r="F293" s="252"/>
      <c r="I293" s="252"/>
    </row>
    <row r="294" ht="15.75" customHeight="1">
      <c r="E294" s="259"/>
      <c r="F294" s="252"/>
      <c r="I294" s="252"/>
    </row>
    <row r="295" ht="15.75" customHeight="1">
      <c r="E295" s="259"/>
      <c r="F295" s="252"/>
      <c r="I295" s="252"/>
    </row>
    <row r="296" ht="15.75" customHeight="1">
      <c r="E296" s="259"/>
      <c r="F296" s="252"/>
      <c r="I296" s="252"/>
    </row>
    <row r="297" ht="15.75" customHeight="1">
      <c r="E297" s="259"/>
      <c r="F297" s="252"/>
      <c r="I297" s="252"/>
    </row>
    <row r="298" ht="15.75" customHeight="1">
      <c r="E298" s="259"/>
      <c r="F298" s="252"/>
      <c r="I298" s="252"/>
    </row>
    <row r="299" ht="15.75" customHeight="1">
      <c r="E299" s="259"/>
      <c r="F299" s="252"/>
      <c r="I299" s="252"/>
    </row>
    <row r="300" ht="15.75" customHeight="1">
      <c r="E300" s="259"/>
      <c r="F300" s="252"/>
      <c r="I300" s="252"/>
    </row>
    <row r="301" ht="15.75" customHeight="1">
      <c r="E301" s="259"/>
      <c r="F301" s="252"/>
      <c r="I301" s="252"/>
    </row>
    <row r="302" ht="15.75" customHeight="1">
      <c r="E302" s="259"/>
      <c r="F302" s="252"/>
      <c r="I302" s="252"/>
    </row>
    <row r="303" ht="15.75" customHeight="1">
      <c r="E303" s="259"/>
      <c r="F303" s="252"/>
      <c r="I303" s="252"/>
    </row>
    <row r="304" ht="15.75" customHeight="1">
      <c r="E304" s="259"/>
      <c r="F304" s="252"/>
      <c r="I304" s="252"/>
    </row>
    <row r="305" ht="15.75" customHeight="1">
      <c r="E305" s="259"/>
      <c r="F305" s="252"/>
      <c r="I305" s="252"/>
    </row>
    <row r="306" ht="15.75" customHeight="1">
      <c r="E306" s="259"/>
      <c r="F306" s="252"/>
      <c r="I306" s="252"/>
    </row>
    <row r="307" ht="15.75" customHeight="1">
      <c r="E307" s="259"/>
      <c r="F307" s="252"/>
      <c r="I307" s="252"/>
    </row>
    <row r="308" ht="15.75" customHeight="1">
      <c r="E308" s="259"/>
      <c r="F308" s="252"/>
      <c r="I308" s="252"/>
    </row>
    <row r="309" ht="15.75" customHeight="1">
      <c r="E309" s="259"/>
      <c r="F309" s="252"/>
      <c r="I309" s="252"/>
    </row>
    <row r="310" ht="15.75" customHeight="1">
      <c r="E310" s="259"/>
      <c r="F310" s="252"/>
      <c r="I310" s="252"/>
    </row>
    <row r="311" ht="15.75" customHeight="1">
      <c r="E311" s="259"/>
      <c r="F311" s="252"/>
      <c r="I311" s="252"/>
    </row>
    <row r="312" ht="15.75" customHeight="1">
      <c r="E312" s="259"/>
      <c r="F312" s="252"/>
      <c r="I312" s="252"/>
    </row>
    <row r="313" ht="15.75" customHeight="1">
      <c r="E313" s="259"/>
      <c r="F313" s="252"/>
      <c r="I313" s="252"/>
    </row>
    <row r="314" ht="15.75" customHeight="1">
      <c r="E314" s="259"/>
      <c r="F314" s="252"/>
      <c r="I314" s="252"/>
    </row>
    <row r="315" ht="15.75" customHeight="1">
      <c r="E315" s="259"/>
      <c r="F315" s="252"/>
      <c r="I315" s="252"/>
    </row>
    <row r="316" ht="15.75" customHeight="1">
      <c r="E316" s="259"/>
      <c r="F316" s="252"/>
      <c r="I316" s="252"/>
    </row>
    <row r="317" ht="15.75" customHeight="1">
      <c r="E317" s="259"/>
      <c r="F317" s="252"/>
      <c r="I317" s="252"/>
    </row>
    <row r="318" ht="15.75" customHeight="1">
      <c r="E318" s="259"/>
      <c r="F318" s="252"/>
      <c r="I318" s="252"/>
    </row>
    <row r="319" ht="15.75" customHeight="1">
      <c r="E319" s="259"/>
      <c r="F319" s="252"/>
      <c r="I319" s="252"/>
    </row>
    <row r="320" ht="15.75" customHeight="1">
      <c r="E320" s="259"/>
      <c r="F320" s="252"/>
      <c r="I320" s="252"/>
    </row>
    <row r="321" ht="15.75" customHeight="1">
      <c r="E321" s="259"/>
      <c r="F321" s="252"/>
      <c r="I321" s="252"/>
    </row>
    <row r="322" ht="15.75" customHeight="1">
      <c r="E322" s="259"/>
      <c r="F322" s="252"/>
      <c r="I322" s="252"/>
    </row>
    <row r="323" ht="15.75" customHeight="1">
      <c r="E323" s="259"/>
      <c r="F323" s="252"/>
      <c r="I323" s="252"/>
    </row>
    <row r="324" ht="15.75" customHeight="1">
      <c r="E324" s="259"/>
      <c r="F324" s="252"/>
      <c r="I324" s="252"/>
    </row>
    <row r="325" ht="15.75" customHeight="1">
      <c r="E325" s="259"/>
      <c r="F325" s="252"/>
      <c r="I325" s="252"/>
    </row>
    <row r="326" ht="15.75" customHeight="1">
      <c r="E326" s="259"/>
      <c r="F326" s="252"/>
      <c r="I326" s="252"/>
    </row>
    <row r="327" ht="15.75" customHeight="1">
      <c r="E327" s="259"/>
      <c r="F327" s="252"/>
      <c r="I327" s="252"/>
    </row>
    <row r="328" ht="15.75" customHeight="1">
      <c r="E328" s="259"/>
      <c r="F328" s="252"/>
      <c r="I328" s="252"/>
    </row>
    <row r="329" ht="15.75" customHeight="1">
      <c r="E329" s="259"/>
      <c r="F329" s="252"/>
      <c r="I329" s="252"/>
    </row>
    <row r="330" ht="15.75" customHeight="1">
      <c r="E330" s="259"/>
      <c r="F330" s="252"/>
      <c r="I330" s="252"/>
    </row>
    <row r="331" ht="15.75" customHeight="1">
      <c r="E331" s="259"/>
      <c r="F331" s="252"/>
      <c r="I331" s="252"/>
    </row>
    <row r="332" ht="15.75" customHeight="1">
      <c r="E332" s="259"/>
      <c r="F332" s="252"/>
      <c r="I332" s="252"/>
    </row>
    <row r="333" ht="15.75" customHeight="1">
      <c r="E333" s="259"/>
      <c r="F333" s="252"/>
      <c r="I333" s="252"/>
    </row>
    <row r="334" ht="15.75" customHeight="1">
      <c r="E334" s="259"/>
      <c r="F334" s="252"/>
      <c r="I334" s="252"/>
    </row>
    <row r="335" ht="15.75" customHeight="1">
      <c r="E335" s="259"/>
      <c r="F335" s="252"/>
      <c r="I335" s="252"/>
    </row>
    <row r="336" ht="15.75" customHeight="1">
      <c r="E336" s="259"/>
      <c r="F336" s="252"/>
      <c r="I336" s="252"/>
    </row>
    <row r="337" ht="15.75" customHeight="1">
      <c r="E337" s="259"/>
      <c r="F337" s="252"/>
      <c r="I337" s="252"/>
    </row>
    <row r="338" ht="15.75" customHeight="1">
      <c r="E338" s="259"/>
      <c r="F338" s="252"/>
      <c r="I338" s="252"/>
    </row>
    <row r="339" ht="15.75" customHeight="1">
      <c r="E339" s="259"/>
      <c r="F339" s="252"/>
      <c r="I339" s="252"/>
    </row>
    <row r="340" ht="15.75" customHeight="1">
      <c r="E340" s="259"/>
      <c r="F340" s="252"/>
      <c r="I340" s="252"/>
    </row>
    <row r="341" ht="15.75" customHeight="1">
      <c r="E341" s="259"/>
      <c r="F341" s="252"/>
      <c r="I341" s="252"/>
    </row>
    <row r="342" ht="15.75" customHeight="1">
      <c r="E342" s="259"/>
      <c r="F342" s="252"/>
      <c r="I342" s="252"/>
    </row>
    <row r="343" ht="15.75" customHeight="1">
      <c r="E343" s="259"/>
      <c r="F343" s="252"/>
      <c r="I343" s="252"/>
    </row>
    <row r="344" ht="15.75" customHeight="1">
      <c r="E344" s="259"/>
      <c r="F344" s="252"/>
      <c r="I344" s="252"/>
    </row>
    <row r="345" ht="15.75" customHeight="1">
      <c r="E345" s="259"/>
      <c r="F345" s="252"/>
      <c r="I345" s="252"/>
    </row>
    <row r="346" ht="15.75" customHeight="1">
      <c r="E346" s="259"/>
      <c r="F346" s="252"/>
      <c r="I346" s="252"/>
    </row>
    <row r="347" ht="15.75" customHeight="1">
      <c r="E347" s="259"/>
      <c r="F347" s="252"/>
      <c r="I347" s="252"/>
    </row>
    <row r="348" ht="15.75" customHeight="1">
      <c r="E348" s="259"/>
      <c r="F348" s="252"/>
      <c r="I348" s="252"/>
    </row>
    <row r="349" ht="15.75" customHeight="1">
      <c r="E349" s="259"/>
      <c r="F349" s="252"/>
      <c r="I349" s="252"/>
    </row>
    <row r="350" ht="15.75" customHeight="1">
      <c r="E350" s="259"/>
      <c r="F350" s="252"/>
      <c r="I350" s="252"/>
    </row>
    <row r="351" ht="15.75" customHeight="1">
      <c r="E351" s="259"/>
      <c r="F351" s="252"/>
      <c r="I351" s="252"/>
    </row>
    <row r="352" ht="15.75" customHeight="1">
      <c r="E352" s="259"/>
      <c r="F352" s="252"/>
      <c r="I352" s="252"/>
    </row>
    <row r="353" ht="15.75" customHeight="1">
      <c r="E353" s="259"/>
      <c r="F353" s="252"/>
      <c r="I353" s="252"/>
    </row>
    <row r="354" ht="15.75" customHeight="1">
      <c r="E354" s="259"/>
      <c r="F354" s="252"/>
      <c r="I354" s="252"/>
    </row>
    <row r="355" ht="15.75" customHeight="1">
      <c r="E355" s="259"/>
      <c r="F355" s="252"/>
      <c r="I355" s="252"/>
    </row>
    <row r="356" ht="15.75" customHeight="1">
      <c r="E356" s="259"/>
      <c r="F356" s="252"/>
      <c r="I356" s="252"/>
    </row>
    <row r="357" ht="15.75" customHeight="1">
      <c r="E357" s="259"/>
      <c r="F357" s="252"/>
      <c r="I357" s="252"/>
    </row>
    <row r="358" ht="15.75" customHeight="1">
      <c r="E358" s="259"/>
      <c r="F358" s="252"/>
      <c r="I358" s="252"/>
    </row>
    <row r="359" ht="15.75" customHeight="1">
      <c r="E359" s="259"/>
      <c r="F359" s="252"/>
      <c r="I359" s="252"/>
    </row>
    <row r="360" ht="15.75" customHeight="1">
      <c r="E360" s="259"/>
      <c r="F360" s="252"/>
      <c r="I360" s="252"/>
    </row>
    <row r="361" ht="15.75" customHeight="1">
      <c r="E361" s="259"/>
      <c r="F361" s="252"/>
      <c r="I361" s="252"/>
    </row>
    <row r="362" ht="15.75" customHeight="1">
      <c r="E362" s="259"/>
      <c r="F362" s="252"/>
      <c r="I362" s="252"/>
    </row>
    <row r="363" ht="15.75" customHeight="1">
      <c r="E363" s="259"/>
      <c r="F363" s="252"/>
      <c r="I363" s="252"/>
    </row>
    <row r="364" ht="15.75" customHeight="1">
      <c r="E364" s="259"/>
      <c r="F364" s="252"/>
      <c r="I364" s="252"/>
    </row>
    <row r="365" ht="15.75" customHeight="1">
      <c r="E365" s="259"/>
      <c r="F365" s="252"/>
      <c r="I365" s="252"/>
    </row>
    <row r="366" ht="15.75" customHeight="1">
      <c r="E366" s="259"/>
      <c r="F366" s="252"/>
      <c r="I366" s="252"/>
    </row>
    <row r="367" ht="15.75" customHeight="1">
      <c r="E367" s="259"/>
      <c r="F367" s="252"/>
      <c r="I367" s="252"/>
    </row>
    <row r="368" ht="15.75" customHeight="1">
      <c r="E368" s="259"/>
      <c r="F368" s="252"/>
      <c r="I368" s="252"/>
    </row>
    <row r="369" ht="15.75" customHeight="1">
      <c r="E369" s="259"/>
      <c r="F369" s="252"/>
      <c r="I369" s="252"/>
    </row>
    <row r="370" ht="15.75" customHeight="1">
      <c r="E370" s="259"/>
      <c r="F370" s="252"/>
      <c r="I370" s="252"/>
    </row>
    <row r="371" ht="15.75" customHeight="1">
      <c r="E371" s="259"/>
      <c r="F371" s="252"/>
      <c r="I371" s="252"/>
    </row>
    <row r="372" ht="15.75" customHeight="1">
      <c r="E372" s="259"/>
      <c r="F372" s="252"/>
      <c r="I372" s="252"/>
    </row>
    <row r="373" ht="15.75" customHeight="1">
      <c r="E373" s="259"/>
      <c r="F373" s="252"/>
      <c r="I373" s="252"/>
    </row>
    <row r="374" ht="15.75" customHeight="1">
      <c r="E374" s="259"/>
      <c r="F374" s="252"/>
      <c r="I374" s="252"/>
    </row>
    <row r="375" ht="15.75" customHeight="1">
      <c r="E375" s="259"/>
      <c r="F375" s="252"/>
      <c r="I375" s="252"/>
    </row>
    <row r="376" ht="15.75" customHeight="1">
      <c r="E376" s="259"/>
      <c r="F376" s="252"/>
      <c r="I376" s="252"/>
    </row>
    <row r="377" ht="15.75" customHeight="1">
      <c r="E377" s="259"/>
      <c r="F377" s="252"/>
      <c r="I377" s="252"/>
    </row>
    <row r="378" ht="15.75" customHeight="1">
      <c r="E378" s="259"/>
      <c r="F378" s="252"/>
      <c r="I378" s="252"/>
    </row>
    <row r="379" ht="15.75" customHeight="1">
      <c r="E379" s="259"/>
      <c r="F379" s="252"/>
      <c r="I379" s="252"/>
    </row>
    <row r="380" ht="15.75" customHeight="1">
      <c r="E380" s="259"/>
      <c r="F380" s="252"/>
      <c r="I380" s="252"/>
    </row>
    <row r="381" ht="15.75" customHeight="1">
      <c r="E381" s="259"/>
      <c r="F381" s="252"/>
      <c r="I381" s="252"/>
    </row>
    <row r="382" ht="15.75" customHeight="1">
      <c r="E382" s="259"/>
      <c r="F382" s="252"/>
      <c r="I382" s="252"/>
    </row>
    <row r="383" ht="15.75" customHeight="1">
      <c r="E383" s="259"/>
      <c r="F383" s="252"/>
      <c r="I383" s="252"/>
    </row>
    <row r="384" ht="15.75" customHeight="1">
      <c r="E384" s="259"/>
      <c r="F384" s="252"/>
      <c r="I384" s="252"/>
    </row>
    <row r="385" ht="15.75" customHeight="1">
      <c r="E385" s="259"/>
      <c r="F385" s="252"/>
      <c r="I385" s="252"/>
    </row>
    <row r="386" ht="15.75" customHeight="1">
      <c r="E386" s="259"/>
      <c r="F386" s="252"/>
      <c r="I386" s="252"/>
    </row>
    <row r="387" ht="15.75" customHeight="1">
      <c r="E387" s="259"/>
      <c r="F387" s="252"/>
      <c r="I387" s="252"/>
    </row>
    <row r="388" ht="15.75" customHeight="1">
      <c r="E388" s="259"/>
      <c r="F388" s="252"/>
      <c r="I388" s="252"/>
    </row>
    <row r="389" ht="15.75" customHeight="1">
      <c r="E389" s="259"/>
      <c r="F389" s="252"/>
      <c r="I389" s="252"/>
    </row>
    <row r="390" ht="15.75" customHeight="1">
      <c r="E390" s="259"/>
      <c r="F390" s="252"/>
      <c r="I390" s="252"/>
    </row>
    <row r="391" ht="15.75" customHeight="1">
      <c r="E391" s="259"/>
      <c r="F391" s="252"/>
      <c r="I391" s="252"/>
    </row>
    <row r="392" ht="15.75" customHeight="1">
      <c r="E392" s="259"/>
      <c r="F392" s="252"/>
      <c r="I392" s="252"/>
    </row>
    <row r="393" ht="15.75" customHeight="1">
      <c r="E393" s="259"/>
      <c r="F393" s="252"/>
      <c r="I393" s="252"/>
    </row>
    <row r="394" ht="15.75" customHeight="1">
      <c r="E394" s="259"/>
      <c r="F394" s="252"/>
      <c r="I394" s="252"/>
    </row>
    <row r="395" ht="15.75" customHeight="1">
      <c r="E395" s="259"/>
      <c r="F395" s="252"/>
      <c r="I395" s="252"/>
    </row>
    <row r="396" ht="15.75" customHeight="1">
      <c r="E396" s="259"/>
      <c r="F396" s="252"/>
      <c r="I396" s="252"/>
    </row>
    <row r="397" ht="15.75" customHeight="1">
      <c r="E397" s="259"/>
      <c r="F397" s="252"/>
      <c r="I397" s="252"/>
    </row>
    <row r="398" ht="15.75" customHeight="1">
      <c r="E398" s="259"/>
      <c r="F398" s="252"/>
      <c r="I398" s="252"/>
    </row>
    <row r="399" ht="15.75" customHeight="1">
      <c r="E399" s="259"/>
      <c r="F399" s="252"/>
      <c r="I399" s="252"/>
    </row>
    <row r="400" ht="15.75" customHeight="1">
      <c r="E400" s="259"/>
      <c r="F400" s="252"/>
      <c r="I400" s="252"/>
    </row>
    <row r="401" ht="15.75" customHeight="1">
      <c r="E401" s="259"/>
      <c r="F401" s="252"/>
      <c r="I401" s="252"/>
    </row>
    <row r="402" ht="15.75" customHeight="1">
      <c r="E402" s="259"/>
      <c r="F402" s="252"/>
      <c r="I402" s="252"/>
    </row>
    <row r="403" ht="15.75" customHeight="1">
      <c r="E403" s="259"/>
      <c r="F403" s="252"/>
      <c r="I403" s="252"/>
    </row>
    <row r="404" ht="15.75" customHeight="1">
      <c r="E404" s="259"/>
      <c r="F404" s="252"/>
      <c r="I404" s="252"/>
    </row>
    <row r="405" ht="15.75" customHeight="1">
      <c r="E405" s="259"/>
      <c r="F405" s="252"/>
      <c r="I405" s="252"/>
    </row>
    <row r="406" ht="15.75" customHeight="1">
      <c r="E406" s="259"/>
      <c r="F406" s="252"/>
      <c r="I406" s="252"/>
    </row>
    <row r="407" ht="15.75" customHeight="1">
      <c r="E407" s="259"/>
      <c r="F407" s="252"/>
      <c r="I407" s="252"/>
    </row>
    <row r="408" ht="15.75" customHeight="1">
      <c r="E408" s="259"/>
      <c r="F408" s="252"/>
      <c r="I408" s="252"/>
    </row>
    <row r="409" ht="15.75" customHeight="1">
      <c r="E409" s="259"/>
      <c r="F409" s="252"/>
      <c r="I409" s="252"/>
    </row>
    <row r="410" ht="15.75" customHeight="1">
      <c r="E410" s="259"/>
      <c r="F410" s="252"/>
      <c r="I410" s="252"/>
    </row>
    <row r="411" ht="15.75" customHeight="1">
      <c r="E411" s="259"/>
      <c r="F411" s="252"/>
      <c r="I411" s="252"/>
    </row>
    <row r="412" ht="15.75" customHeight="1">
      <c r="E412" s="259"/>
      <c r="F412" s="252"/>
      <c r="I412" s="252"/>
    </row>
    <row r="413" ht="15.75" customHeight="1">
      <c r="E413" s="259"/>
      <c r="F413" s="252"/>
      <c r="I413" s="252"/>
    </row>
    <row r="414" ht="15.75" customHeight="1">
      <c r="E414" s="259"/>
      <c r="F414" s="252"/>
      <c r="I414" s="252"/>
    </row>
    <row r="415" ht="15.75" customHeight="1">
      <c r="E415" s="259"/>
      <c r="F415" s="252"/>
      <c r="I415" s="252"/>
    </row>
    <row r="416" ht="15.75" customHeight="1">
      <c r="E416" s="259"/>
      <c r="F416" s="252"/>
      <c r="I416" s="252"/>
    </row>
    <row r="417" ht="15.75" customHeight="1">
      <c r="E417" s="259"/>
      <c r="F417" s="252"/>
      <c r="I417" s="252"/>
    </row>
    <row r="418" ht="15.75" customHeight="1">
      <c r="E418" s="259"/>
      <c r="F418" s="252"/>
      <c r="I418" s="252"/>
    </row>
    <row r="419" ht="15.75" customHeight="1">
      <c r="E419" s="259"/>
      <c r="F419" s="252"/>
      <c r="I419" s="252"/>
    </row>
    <row r="420" ht="15.75" customHeight="1">
      <c r="E420" s="259"/>
      <c r="F420" s="252"/>
      <c r="I420" s="252"/>
    </row>
    <row r="421" ht="15.75" customHeight="1">
      <c r="E421" s="259"/>
      <c r="F421" s="252"/>
      <c r="I421" s="252"/>
    </row>
    <row r="422" ht="15.75" customHeight="1">
      <c r="E422" s="259"/>
      <c r="F422" s="252"/>
      <c r="I422" s="252"/>
    </row>
    <row r="423" ht="15.75" customHeight="1">
      <c r="E423" s="259"/>
      <c r="F423" s="252"/>
      <c r="I423" s="252"/>
    </row>
    <row r="424" ht="15.75" customHeight="1">
      <c r="E424" s="259"/>
      <c r="F424" s="252"/>
      <c r="I424" s="252"/>
    </row>
    <row r="425" ht="15.75" customHeight="1">
      <c r="E425" s="259"/>
      <c r="F425" s="252"/>
      <c r="I425" s="252"/>
    </row>
    <row r="426" ht="15.75" customHeight="1">
      <c r="E426" s="259"/>
      <c r="F426" s="252"/>
      <c r="I426" s="252"/>
    </row>
    <row r="427" ht="15.75" customHeight="1">
      <c r="E427" s="259"/>
      <c r="F427" s="252"/>
      <c r="I427" s="252"/>
    </row>
    <row r="428" ht="15.75" customHeight="1">
      <c r="E428" s="259"/>
      <c r="F428" s="252"/>
      <c r="I428" s="252"/>
    </row>
    <row r="429" ht="15.75" customHeight="1">
      <c r="E429" s="259"/>
      <c r="F429" s="252"/>
      <c r="I429" s="252"/>
    </row>
    <row r="430" ht="15.75" customHeight="1">
      <c r="E430" s="259"/>
      <c r="F430" s="252"/>
      <c r="I430" s="252"/>
    </row>
    <row r="431" ht="15.75" customHeight="1">
      <c r="E431" s="259"/>
      <c r="F431" s="252"/>
      <c r="I431" s="252"/>
    </row>
    <row r="432" ht="15.75" customHeight="1">
      <c r="E432" s="259"/>
      <c r="F432" s="252"/>
      <c r="I432" s="252"/>
    </row>
    <row r="433" ht="15.75" customHeight="1">
      <c r="E433" s="259"/>
      <c r="F433" s="252"/>
      <c r="I433" s="252"/>
    </row>
    <row r="434" ht="15.75" customHeight="1">
      <c r="E434" s="259"/>
      <c r="F434" s="252"/>
      <c r="I434" s="252"/>
    </row>
    <row r="435" ht="15.75" customHeight="1">
      <c r="E435" s="259"/>
      <c r="F435" s="252"/>
      <c r="I435" s="252"/>
    </row>
    <row r="436" ht="15.75" customHeight="1">
      <c r="E436" s="259"/>
      <c r="F436" s="252"/>
      <c r="I436" s="252"/>
    </row>
    <row r="437" ht="15.75" customHeight="1">
      <c r="E437" s="259"/>
      <c r="F437" s="252"/>
      <c r="I437" s="252"/>
    </row>
    <row r="438" ht="15.75" customHeight="1">
      <c r="E438" s="259"/>
      <c r="F438" s="252"/>
      <c r="I438" s="252"/>
    </row>
    <row r="439" ht="15.75" customHeight="1">
      <c r="E439" s="259"/>
      <c r="F439" s="252"/>
      <c r="I439" s="252"/>
    </row>
    <row r="440" ht="15.75" customHeight="1">
      <c r="E440" s="259"/>
      <c r="F440" s="252"/>
      <c r="I440" s="252"/>
    </row>
    <row r="441" ht="15.75" customHeight="1">
      <c r="E441" s="259"/>
      <c r="F441" s="252"/>
      <c r="I441" s="252"/>
    </row>
    <row r="442" ht="15.75" customHeight="1">
      <c r="E442" s="259"/>
      <c r="F442" s="252"/>
      <c r="I442" s="252"/>
    </row>
    <row r="443" ht="15.75" customHeight="1">
      <c r="E443" s="259"/>
      <c r="F443" s="252"/>
      <c r="I443" s="252"/>
    </row>
    <row r="444" ht="15.75" customHeight="1">
      <c r="E444" s="259"/>
      <c r="F444" s="252"/>
      <c r="I444" s="252"/>
    </row>
    <row r="445" ht="15.75" customHeight="1">
      <c r="E445" s="259"/>
      <c r="F445" s="252"/>
      <c r="I445" s="252"/>
    </row>
    <row r="446" ht="15.75" customHeight="1">
      <c r="E446" s="259"/>
      <c r="F446" s="252"/>
      <c r="I446" s="252"/>
    </row>
    <row r="447" ht="15.75" customHeight="1">
      <c r="E447" s="259"/>
      <c r="F447" s="252"/>
      <c r="I447" s="252"/>
    </row>
    <row r="448" ht="15.75" customHeight="1">
      <c r="E448" s="259"/>
      <c r="F448" s="252"/>
      <c r="I448" s="252"/>
    </row>
    <row r="449" ht="15.75" customHeight="1">
      <c r="E449" s="259"/>
      <c r="F449" s="252"/>
      <c r="I449" s="252"/>
    </row>
    <row r="450" ht="15.75" customHeight="1">
      <c r="E450" s="259"/>
      <c r="F450" s="252"/>
      <c r="I450" s="252"/>
    </row>
    <row r="451" ht="15.75" customHeight="1">
      <c r="E451" s="259"/>
      <c r="F451" s="252"/>
      <c r="I451" s="252"/>
    </row>
    <row r="452" ht="15.75" customHeight="1">
      <c r="E452" s="259"/>
      <c r="F452" s="252"/>
      <c r="I452" s="252"/>
    </row>
    <row r="453" ht="15.75" customHeight="1">
      <c r="E453" s="259"/>
      <c r="F453" s="252"/>
      <c r="I453" s="252"/>
    </row>
    <row r="454" ht="15.75" customHeight="1">
      <c r="E454" s="259"/>
      <c r="F454" s="252"/>
      <c r="I454" s="252"/>
    </row>
    <row r="455" ht="15.75" customHeight="1">
      <c r="E455" s="259"/>
      <c r="F455" s="252"/>
      <c r="I455" s="252"/>
    </row>
    <row r="456" ht="15.75" customHeight="1">
      <c r="E456" s="259"/>
      <c r="F456" s="252"/>
      <c r="I456" s="252"/>
    </row>
    <row r="457" ht="15.75" customHeight="1">
      <c r="E457" s="259"/>
      <c r="F457" s="252"/>
      <c r="I457" s="252"/>
    </row>
    <row r="458" ht="15.75" customHeight="1">
      <c r="E458" s="259"/>
      <c r="F458" s="252"/>
      <c r="I458" s="252"/>
    </row>
    <row r="459" ht="15.75" customHeight="1">
      <c r="E459" s="259"/>
      <c r="F459" s="252"/>
      <c r="I459" s="252"/>
    </row>
    <row r="460" ht="15.75" customHeight="1">
      <c r="E460" s="259"/>
      <c r="F460" s="252"/>
      <c r="I460" s="252"/>
    </row>
    <row r="461" ht="15.75" customHeight="1">
      <c r="E461" s="259"/>
      <c r="F461" s="252"/>
      <c r="I461" s="252"/>
    </row>
    <row r="462" ht="15.75" customHeight="1">
      <c r="E462" s="259"/>
      <c r="F462" s="252"/>
      <c r="I462" s="252"/>
    </row>
    <row r="463" ht="15.75" customHeight="1">
      <c r="E463" s="259"/>
      <c r="F463" s="252"/>
      <c r="I463" s="252"/>
    </row>
    <row r="464" ht="15.75" customHeight="1">
      <c r="E464" s="259"/>
      <c r="F464" s="252"/>
      <c r="I464" s="252"/>
    </row>
    <row r="465" ht="15.75" customHeight="1">
      <c r="E465" s="259"/>
      <c r="F465" s="252"/>
      <c r="I465" s="252"/>
    </row>
    <row r="466" ht="15.75" customHeight="1">
      <c r="E466" s="259"/>
      <c r="F466" s="252"/>
      <c r="I466" s="252"/>
    </row>
    <row r="467" ht="15.75" customHeight="1">
      <c r="E467" s="259"/>
      <c r="F467" s="252"/>
      <c r="I467" s="252"/>
    </row>
    <row r="468" ht="15.75" customHeight="1">
      <c r="E468" s="259"/>
      <c r="F468" s="252"/>
      <c r="I468" s="252"/>
    </row>
    <row r="469" ht="15.75" customHeight="1">
      <c r="E469" s="259"/>
      <c r="F469" s="252"/>
      <c r="I469" s="252"/>
    </row>
    <row r="470" ht="15.75" customHeight="1">
      <c r="E470" s="259"/>
      <c r="F470" s="252"/>
      <c r="I470" s="252"/>
    </row>
    <row r="471" ht="15.75" customHeight="1">
      <c r="E471" s="259"/>
      <c r="F471" s="252"/>
      <c r="I471" s="252"/>
    </row>
    <row r="472" ht="15.75" customHeight="1">
      <c r="E472" s="259"/>
      <c r="F472" s="252"/>
      <c r="I472" s="252"/>
    </row>
    <row r="473" ht="15.75" customHeight="1">
      <c r="E473" s="259"/>
      <c r="F473" s="252"/>
      <c r="I473" s="252"/>
    </row>
    <row r="474" ht="15.75" customHeight="1">
      <c r="E474" s="259"/>
      <c r="F474" s="252"/>
      <c r="I474" s="252"/>
    </row>
    <row r="475" ht="15.75" customHeight="1">
      <c r="E475" s="259"/>
      <c r="F475" s="252"/>
      <c r="I475" s="252"/>
    </row>
    <row r="476" ht="15.75" customHeight="1">
      <c r="E476" s="259"/>
      <c r="F476" s="252"/>
      <c r="I476" s="252"/>
    </row>
    <row r="477" ht="15.75" customHeight="1">
      <c r="E477" s="259"/>
      <c r="F477" s="252"/>
      <c r="I477" s="252"/>
    </row>
    <row r="478" ht="15.75" customHeight="1">
      <c r="E478" s="259"/>
      <c r="F478" s="252"/>
      <c r="I478" s="252"/>
    </row>
    <row r="479" ht="15.75" customHeight="1">
      <c r="E479" s="259"/>
      <c r="F479" s="252"/>
      <c r="I479" s="252"/>
    </row>
    <row r="480" ht="15.75" customHeight="1">
      <c r="E480" s="259"/>
      <c r="F480" s="252"/>
      <c r="I480" s="252"/>
    </row>
    <row r="481" ht="15.75" customHeight="1">
      <c r="E481" s="259"/>
      <c r="F481" s="252"/>
      <c r="I481" s="252"/>
    </row>
    <row r="482" ht="15.75" customHeight="1">
      <c r="E482" s="259"/>
      <c r="F482" s="252"/>
      <c r="I482" s="252"/>
    </row>
    <row r="483" ht="15.75" customHeight="1">
      <c r="E483" s="259"/>
      <c r="F483" s="252"/>
      <c r="I483" s="252"/>
    </row>
    <row r="484" ht="15.75" customHeight="1">
      <c r="E484" s="259"/>
      <c r="F484" s="252"/>
      <c r="I484" s="252"/>
    </row>
    <row r="485" ht="15.75" customHeight="1">
      <c r="E485" s="259"/>
      <c r="F485" s="252"/>
      <c r="I485" s="252"/>
    </row>
    <row r="486" ht="15.75" customHeight="1">
      <c r="E486" s="259"/>
      <c r="F486" s="252"/>
      <c r="I486" s="252"/>
    </row>
    <row r="487" ht="15.75" customHeight="1">
      <c r="E487" s="259"/>
      <c r="F487" s="252"/>
      <c r="I487" s="252"/>
    </row>
    <row r="488" ht="15.75" customHeight="1">
      <c r="E488" s="259"/>
      <c r="F488" s="252"/>
      <c r="I488" s="252"/>
    </row>
    <row r="489" ht="15.75" customHeight="1">
      <c r="E489" s="259"/>
      <c r="F489" s="252"/>
      <c r="I489" s="252"/>
    </row>
    <row r="490" ht="15.75" customHeight="1">
      <c r="E490" s="259"/>
      <c r="F490" s="252"/>
      <c r="I490" s="252"/>
    </row>
    <row r="491" ht="15.75" customHeight="1">
      <c r="E491" s="259"/>
      <c r="F491" s="252"/>
      <c r="I491" s="252"/>
    </row>
    <row r="492" ht="15.75" customHeight="1">
      <c r="E492" s="259"/>
      <c r="F492" s="252"/>
      <c r="I492" s="252"/>
    </row>
    <row r="493" ht="15.75" customHeight="1">
      <c r="E493" s="259"/>
      <c r="F493" s="252"/>
      <c r="I493" s="252"/>
    </row>
    <row r="494" ht="15.75" customHeight="1">
      <c r="E494" s="259"/>
      <c r="F494" s="252"/>
      <c r="I494" s="252"/>
    </row>
    <row r="495" ht="15.75" customHeight="1">
      <c r="E495" s="259"/>
      <c r="F495" s="252"/>
      <c r="I495" s="252"/>
    </row>
    <row r="496" ht="15.75" customHeight="1">
      <c r="E496" s="259"/>
      <c r="F496" s="252"/>
      <c r="I496" s="252"/>
    </row>
    <row r="497" ht="15.75" customHeight="1">
      <c r="E497" s="259"/>
      <c r="F497" s="252"/>
      <c r="I497" s="252"/>
    </row>
    <row r="498" ht="15.75" customHeight="1">
      <c r="E498" s="259"/>
      <c r="F498" s="252"/>
      <c r="I498" s="252"/>
    </row>
    <row r="499" ht="15.75" customHeight="1">
      <c r="E499" s="259"/>
      <c r="F499" s="252"/>
      <c r="I499" s="252"/>
    </row>
    <row r="500" ht="15.75" customHeight="1">
      <c r="E500" s="259"/>
      <c r="F500" s="252"/>
      <c r="I500" s="252"/>
    </row>
    <row r="501" ht="15.75" customHeight="1">
      <c r="E501" s="259"/>
      <c r="F501" s="252"/>
      <c r="I501" s="252"/>
    </row>
    <row r="502" ht="15.75" customHeight="1">
      <c r="E502" s="259"/>
      <c r="F502" s="252"/>
      <c r="I502" s="252"/>
    </row>
    <row r="503" ht="15.75" customHeight="1">
      <c r="E503" s="259"/>
      <c r="F503" s="252"/>
      <c r="I503" s="252"/>
    </row>
    <row r="504" ht="15.75" customHeight="1">
      <c r="E504" s="259"/>
      <c r="F504" s="252"/>
      <c r="I504" s="252"/>
    </row>
    <row r="505" ht="15.75" customHeight="1">
      <c r="E505" s="259"/>
      <c r="F505" s="252"/>
      <c r="I505" s="252"/>
    </row>
    <row r="506" ht="15.75" customHeight="1">
      <c r="E506" s="259"/>
      <c r="F506" s="252"/>
      <c r="I506" s="252"/>
    </row>
    <row r="507" ht="15.75" customHeight="1">
      <c r="E507" s="259"/>
      <c r="F507" s="252"/>
      <c r="I507" s="252"/>
    </row>
    <row r="508" ht="15.75" customHeight="1">
      <c r="E508" s="259"/>
      <c r="F508" s="252"/>
      <c r="I508" s="252"/>
    </row>
    <row r="509" ht="15.75" customHeight="1">
      <c r="E509" s="259"/>
      <c r="F509" s="252"/>
      <c r="I509" s="252"/>
    </row>
    <row r="510" ht="15.75" customHeight="1">
      <c r="E510" s="259"/>
      <c r="F510" s="252"/>
      <c r="I510" s="252"/>
    </row>
    <row r="511" ht="15.75" customHeight="1">
      <c r="E511" s="259"/>
      <c r="F511" s="252"/>
      <c r="I511" s="252"/>
    </row>
    <row r="512" ht="15.75" customHeight="1">
      <c r="E512" s="259"/>
      <c r="F512" s="252"/>
      <c r="I512" s="252"/>
    </row>
    <row r="513" ht="15.75" customHeight="1">
      <c r="E513" s="259"/>
      <c r="F513" s="252"/>
      <c r="I513" s="252"/>
    </row>
    <row r="514" ht="15.75" customHeight="1">
      <c r="E514" s="259"/>
      <c r="F514" s="252"/>
      <c r="I514" s="252"/>
    </row>
    <row r="515" ht="15.75" customHeight="1">
      <c r="E515" s="259"/>
      <c r="F515" s="252"/>
      <c r="I515" s="252"/>
    </row>
    <row r="516" ht="15.75" customHeight="1">
      <c r="E516" s="259"/>
      <c r="F516" s="252"/>
      <c r="I516" s="252"/>
    </row>
    <row r="517" ht="15.75" customHeight="1">
      <c r="E517" s="259"/>
      <c r="F517" s="252"/>
      <c r="I517" s="252"/>
    </row>
    <row r="518" ht="15.75" customHeight="1">
      <c r="E518" s="259"/>
      <c r="F518" s="252"/>
      <c r="I518" s="252"/>
    </row>
    <row r="519" ht="15.75" customHeight="1">
      <c r="E519" s="259"/>
      <c r="F519" s="252"/>
      <c r="I519" s="252"/>
    </row>
    <row r="520" ht="15.75" customHeight="1">
      <c r="E520" s="259"/>
      <c r="F520" s="252"/>
      <c r="I520" s="252"/>
    </row>
    <row r="521" ht="15.75" customHeight="1">
      <c r="E521" s="259"/>
      <c r="F521" s="252"/>
      <c r="I521" s="252"/>
    </row>
    <row r="522" ht="15.75" customHeight="1">
      <c r="E522" s="259"/>
      <c r="F522" s="252"/>
      <c r="I522" s="252"/>
    </row>
    <row r="523" ht="15.75" customHeight="1">
      <c r="E523" s="259"/>
      <c r="F523" s="252"/>
      <c r="I523" s="252"/>
    </row>
    <row r="524" ht="15.75" customHeight="1">
      <c r="E524" s="259"/>
      <c r="F524" s="252"/>
      <c r="I524" s="252"/>
    </row>
    <row r="525" ht="15.75" customHeight="1">
      <c r="E525" s="259"/>
      <c r="F525" s="252"/>
      <c r="I525" s="252"/>
    </row>
    <row r="526" ht="15.75" customHeight="1">
      <c r="E526" s="259"/>
      <c r="F526" s="252"/>
      <c r="I526" s="252"/>
    </row>
    <row r="527" ht="15.75" customHeight="1">
      <c r="E527" s="259"/>
      <c r="F527" s="252"/>
      <c r="I527" s="252"/>
    </row>
    <row r="528" ht="15.75" customHeight="1">
      <c r="E528" s="259"/>
      <c r="F528" s="252"/>
      <c r="I528" s="252"/>
    </row>
    <row r="529" ht="15.75" customHeight="1">
      <c r="E529" s="259"/>
      <c r="F529" s="252"/>
      <c r="I529" s="252"/>
    </row>
    <row r="530" ht="15.75" customHeight="1">
      <c r="E530" s="259"/>
      <c r="F530" s="252"/>
      <c r="I530" s="252"/>
    </row>
    <row r="531" ht="15.75" customHeight="1">
      <c r="E531" s="259"/>
      <c r="F531" s="252"/>
      <c r="I531" s="252"/>
    </row>
    <row r="532" ht="15.75" customHeight="1">
      <c r="E532" s="259"/>
      <c r="F532" s="252"/>
      <c r="I532" s="252"/>
    </row>
    <row r="533" ht="15.75" customHeight="1">
      <c r="E533" s="259"/>
      <c r="F533" s="252"/>
      <c r="I533" s="252"/>
    </row>
    <row r="534" ht="15.75" customHeight="1">
      <c r="E534" s="259"/>
      <c r="F534" s="252"/>
      <c r="I534" s="252"/>
    </row>
    <row r="535" ht="15.75" customHeight="1">
      <c r="E535" s="259"/>
      <c r="F535" s="252"/>
      <c r="I535" s="252"/>
    </row>
    <row r="536" ht="15.75" customHeight="1">
      <c r="E536" s="259"/>
      <c r="F536" s="252"/>
      <c r="I536" s="252"/>
    </row>
    <row r="537" ht="15.75" customHeight="1">
      <c r="E537" s="259"/>
      <c r="F537" s="252"/>
      <c r="I537" s="252"/>
    </row>
    <row r="538" ht="15.75" customHeight="1">
      <c r="E538" s="259"/>
      <c r="F538" s="252"/>
      <c r="I538" s="252"/>
    </row>
    <row r="539" ht="15.75" customHeight="1">
      <c r="E539" s="259"/>
      <c r="F539" s="252"/>
      <c r="I539" s="252"/>
    </row>
    <row r="540" ht="15.75" customHeight="1">
      <c r="E540" s="259"/>
      <c r="F540" s="252"/>
      <c r="I540" s="252"/>
    </row>
    <row r="541" ht="15.75" customHeight="1">
      <c r="E541" s="259"/>
      <c r="F541" s="252"/>
      <c r="I541" s="252"/>
    </row>
    <row r="542" ht="15.75" customHeight="1">
      <c r="E542" s="259"/>
      <c r="F542" s="252"/>
      <c r="I542" s="252"/>
    </row>
    <row r="543" ht="15.75" customHeight="1">
      <c r="E543" s="259"/>
      <c r="F543" s="252"/>
      <c r="I543" s="252"/>
    </row>
    <row r="544" ht="15.75" customHeight="1">
      <c r="E544" s="259"/>
      <c r="F544" s="252"/>
      <c r="I544" s="252"/>
    </row>
    <row r="545" ht="15.75" customHeight="1">
      <c r="E545" s="259"/>
      <c r="F545" s="252"/>
      <c r="I545" s="252"/>
    </row>
    <row r="546" ht="15.75" customHeight="1">
      <c r="E546" s="259"/>
      <c r="F546" s="252"/>
      <c r="I546" s="252"/>
    </row>
    <row r="547" ht="15.75" customHeight="1">
      <c r="E547" s="259"/>
      <c r="F547" s="252"/>
      <c r="I547" s="252"/>
    </row>
    <row r="548" ht="15.75" customHeight="1">
      <c r="E548" s="259"/>
      <c r="F548" s="252"/>
      <c r="I548" s="252"/>
    </row>
    <row r="549" ht="15.75" customHeight="1">
      <c r="E549" s="259"/>
      <c r="F549" s="252"/>
      <c r="I549" s="252"/>
    </row>
    <row r="550" ht="15.75" customHeight="1">
      <c r="E550" s="259"/>
      <c r="F550" s="252"/>
      <c r="I550" s="252"/>
    </row>
    <row r="551" ht="15.75" customHeight="1">
      <c r="E551" s="259"/>
      <c r="F551" s="252"/>
      <c r="I551" s="252"/>
    </row>
    <row r="552" ht="15.75" customHeight="1">
      <c r="E552" s="259"/>
      <c r="F552" s="252"/>
      <c r="I552" s="252"/>
    </row>
    <row r="553" ht="15.75" customHeight="1">
      <c r="E553" s="259"/>
      <c r="F553" s="252"/>
      <c r="I553" s="252"/>
    </row>
    <row r="554" ht="15.75" customHeight="1">
      <c r="E554" s="259"/>
      <c r="F554" s="252"/>
      <c r="I554" s="252"/>
    </row>
    <row r="555" ht="15.75" customHeight="1">
      <c r="E555" s="259"/>
      <c r="F555" s="252"/>
      <c r="I555" s="252"/>
    </row>
    <row r="556" ht="15.75" customHeight="1">
      <c r="E556" s="259"/>
      <c r="F556" s="252"/>
      <c r="I556" s="252"/>
    </row>
    <row r="557" ht="15.75" customHeight="1">
      <c r="E557" s="259"/>
      <c r="F557" s="252"/>
      <c r="I557" s="252"/>
    </row>
    <row r="558" ht="15.75" customHeight="1">
      <c r="E558" s="259"/>
      <c r="F558" s="252"/>
      <c r="I558" s="252"/>
    </row>
    <row r="559" ht="15.75" customHeight="1">
      <c r="E559" s="259"/>
      <c r="F559" s="252"/>
      <c r="I559" s="252"/>
    </row>
    <row r="560" ht="15.75" customHeight="1">
      <c r="E560" s="259"/>
      <c r="F560" s="252"/>
      <c r="I560" s="252"/>
    </row>
    <row r="561" ht="15.75" customHeight="1">
      <c r="E561" s="259"/>
      <c r="F561" s="252"/>
      <c r="I561" s="252"/>
    </row>
    <row r="562" ht="15.75" customHeight="1">
      <c r="E562" s="259"/>
      <c r="F562" s="252"/>
      <c r="I562" s="252"/>
    </row>
    <row r="563" ht="15.75" customHeight="1">
      <c r="E563" s="259"/>
      <c r="F563" s="252"/>
      <c r="I563" s="252"/>
    </row>
    <row r="564" ht="15.75" customHeight="1">
      <c r="E564" s="259"/>
      <c r="F564" s="252"/>
      <c r="I564" s="252"/>
    </row>
    <row r="565" ht="15.75" customHeight="1">
      <c r="E565" s="259"/>
      <c r="F565" s="252"/>
      <c r="I565" s="252"/>
    </row>
    <row r="566" ht="15.75" customHeight="1">
      <c r="E566" s="259"/>
      <c r="F566" s="252"/>
      <c r="I566" s="252"/>
    </row>
    <row r="567" ht="15.75" customHeight="1">
      <c r="E567" s="259"/>
      <c r="F567" s="252"/>
      <c r="I567" s="252"/>
    </row>
    <row r="568" ht="15.75" customHeight="1">
      <c r="E568" s="259"/>
      <c r="F568" s="252"/>
      <c r="I568" s="252"/>
    </row>
    <row r="569" ht="15.75" customHeight="1">
      <c r="E569" s="259"/>
      <c r="F569" s="252"/>
      <c r="I569" s="252"/>
    </row>
    <row r="570" ht="15.75" customHeight="1">
      <c r="E570" s="259"/>
      <c r="F570" s="252"/>
      <c r="I570" s="252"/>
    </row>
    <row r="571" ht="15.75" customHeight="1">
      <c r="E571" s="259"/>
      <c r="F571" s="252"/>
      <c r="I571" s="252"/>
    </row>
    <row r="572" ht="15.75" customHeight="1">
      <c r="E572" s="259"/>
      <c r="F572" s="252"/>
      <c r="I572" s="252"/>
    </row>
    <row r="573" ht="15.75" customHeight="1">
      <c r="E573" s="259"/>
      <c r="F573" s="252"/>
      <c r="I573" s="252"/>
    </row>
    <row r="574" ht="15.75" customHeight="1">
      <c r="E574" s="259"/>
      <c r="F574" s="252"/>
      <c r="I574" s="252"/>
    </row>
    <row r="575" ht="15.75" customHeight="1">
      <c r="E575" s="259"/>
      <c r="F575" s="252"/>
      <c r="I575" s="252"/>
    </row>
    <row r="576" ht="15.75" customHeight="1">
      <c r="E576" s="259"/>
      <c r="F576" s="252"/>
      <c r="I576" s="252"/>
    </row>
    <row r="577" ht="15.75" customHeight="1">
      <c r="E577" s="259"/>
      <c r="F577" s="252"/>
      <c r="I577" s="252"/>
    </row>
    <row r="578" ht="15.75" customHeight="1">
      <c r="E578" s="259"/>
      <c r="F578" s="252"/>
      <c r="I578" s="252"/>
    </row>
    <row r="579" ht="15.75" customHeight="1">
      <c r="E579" s="259"/>
      <c r="F579" s="252"/>
      <c r="I579" s="252"/>
    </row>
    <row r="580" ht="15.75" customHeight="1">
      <c r="E580" s="259"/>
      <c r="F580" s="252"/>
      <c r="I580" s="252"/>
    </row>
    <row r="581" ht="15.75" customHeight="1">
      <c r="E581" s="259"/>
      <c r="F581" s="252"/>
      <c r="I581" s="252"/>
    </row>
    <row r="582" ht="15.75" customHeight="1">
      <c r="E582" s="259"/>
      <c r="F582" s="252"/>
      <c r="I582" s="252"/>
    </row>
    <row r="583" ht="15.75" customHeight="1">
      <c r="E583" s="259"/>
      <c r="F583" s="252"/>
      <c r="I583" s="252"/>
    </row>
    <row r="584" ht="15.75" customHeight="1">
      <c r="E584" s="259"/>
      <c r="F584" s="252"/>
      <c r="I584" s="252"/>
    </row>
    <row r="585" ht="15.75" customHeight="1">
      <c r="E585" s="259"/>
      <c r="F585" s="252"/>
      <c r="I585" s="252"/>
    </row>
    <row r="586" ht="15.75" customHeight="1">
      <c r="E586" s="259"/>
      <c r="F586" s="252"/>
      <c r="I586" s="252"/>
    </row>
    <row r="587" ht="15.75" customHeight="1">
      <c r="E587" s="259"/>
      <c r="F587" s="252"/>
      <c r="I587" s="252"/>
    </row>
    <row r="588" ht="15.75" customHeight="1">
      <c r="E588" s="259"/>
      <c r="F588" s="252"/>
      <c r="I588" s="252"/>
    </row>
    <row r="589" ht="15.75" customHeight="1">
      <c r="E589" s="259"/>
      <c r="F589" s="252"/>
      <c r="I589" s="252"/>
    </row>
    <row r="590" ht="15.75" customHeight="1">
      <c r="E590" s="259"/>
      <c r="F590" s="252"/>
      <c r="I590" s="252"/>
    </row>
    <row r="591" ht="15.75" customHeight="1">
      <c r="E591" s="259"/>
      <c r="F591" s="252"/>
      <c r="I591" s="252"/>
    </row>
    <row r="592" ht="15.75" customHeight="1">
      <c r="E592" s="259"/>
      <c r="F592" s="252"/>
      <c r="I592" s="252"/>
    </row>
    <row r="593" ht="15.75" customHeight="1">
      <c r="E593" s="259"/>
      <c r="F593" s="252"/>
      <c r="I593" s="252"/>
    </row>
    <row r="594" ht="15.75" customHeight="1">
      <c r="E594" s="259"/>
      <c r="F594" s="252"/>
      <c r="I594" s="252"/>
    </row>
    <row r="595" ht="15.75" customHeight="1">
      <c r="E595" s="259"/>
      <c r="F595" s="252"/>
      <c r="I595" s="252"/>
    </row>
    <row r="596" ht="15.75" customHeight="1">
      <c r="E596" s="259"/>
      <c r="F596" s="252"/>
      <c r="I596" s="252"/>
    </row>
    <row r="597" ht="15.75" customHeight="1">
      <c r="E597" s="259"/>
      <c r="F597" s="252"/>
      <c r="I597" s="252"/>
    </row>
    <row r="598" ht="15.75" customHeight="1">
      <c r="E598" s="259"/>
      <c r="F598" s="252"/>
      <c r="I598" s="252"/>
    </row>
    <row r="599" ht="15.75" customHeight="1">
      <c r="E599" s="259"/>
      <c r="F599" s="252"/>
      <c r="I599" s="252"/>
    </row>
    <row r="600" ht="15.75" customHeight="1">
      <c r="E600" s="259"/>
      <c r="F600" s="252"/>
      <c r="I600" s="252"/>
    </row>
    <row r="601" ht="15.75" customHeight="1">
      <c r="E601" s="259"/>
      <c r="F601" s="252"/>
      <c r="I601" s="252"/>
    </row>
    <row r="602" ht="15.75" customHeight="1">
      <c r="E602" s="259"/>
      <c r="F602" s="252"/>
      <c r="I602" s="252"/>
    </row>
    <row r="603" ht="15.75" customHeight="1">
      <c r="E603" s="259"/>
      <c r="F603" s="252"/>
      <c r="I603" s="252"/>
    </row>
    <row r="604" ht="15.75" customHeight="1">
      <c r="E604" s="259"/>
      <c r="F604" s="252"/>
      <c r="I604" s="252"/>
    </row>
    <row r="605" ht="15.75" customHeight="1">
      <c r="E605" s="259"/>
      <c r="F605" s="252"/>
      <c r="I605" s="252"/>
    </row>
    <row r="606" ht="15.75" customHeight="1">
      <c r="E606" s="259"/>
      <c r="F606" s="252"/>
      <c r="I606" s="252"/>
    </row>
    <row r="607" ht="15.75" customHeight="1">
      <c r="E607" s="259"/>
      <c r="F607" s="252"/>
      <c r="I607" s="252"/>
    </row>
    <row r="608" ht="15.75" customHeight="1">
      <c r="E608" s="259"/>
      <c r="F608" s="252"/>
      <c r="I608" s="252"/>
    </row>
    <row r="609" ht="15.75" customHeight="1">
      <c r="E609" s="259"/>
      <c r="F609" s="252"/>
      <c r="I609" s="252"/>
    </row>
    <row r="610" ht="15.75" customHeight="1">
      <c r="E610" s="259"/>
      <c r="F610" s="252"/>
      <c r="I610" s="252"/>
    </row>
    <row r="611" ht="15.75" customHeight="1">
      <c r="E611" s="259"/>
      <c r="F611" s="252"/>
      <c r="I611" s="252"/>
    </row>
    <row r="612" ht="15.75" customHeight="1">
      <c r="E612" s="259"/>
      <c r="F612" s="252"/>
      <c r="I612" s="252"/>
    </row>
    <row r="613" ht="15.75" customHeight="1">
      <c r="E613" s="259"/>
      <c r="F613" s="252"/>
      <c r="I613" s="252"/>
    </row>
    <row r="614" ht="15.75" customHeight="1">
      <c r="E614" s="259"/>
      <c r="F614" s="252"/>
      <c r="I614" s="252"/>
    </row>
    <row r="615" ht="15.75" customHeight="1">
      <c r="E615" s="259"/>
      <c r="F615" s="252"/>
      <c r="I615" s="252"/>
    </row>
    <row r="616" ht="15.75" customHeight="1">
      <c r="E616" s="259"/>
      <c r="F616" s="252"/>
      <c r="I616" s="252"/>
    </row>
    <row r="617" ht="15.75" customHeight="1">
      <c r="E617" s="259"/>
      <c r="F617" s="252"/>
      <c r="I617" s="252"/>
    </row>
    <row r="618" ht="15.75" customHeight="1">
      <c r="E618" s="259"/>
      <c r="F618" s="252"/>
      <c r="I618" s="252"/>
    </row>
    <row r="619" ht="15.75" customHeight="1">
      <c r="E619" s="259"/>
      <c r="F619" s="252"/>
      <c r="I619" s="252"/>
    </row>
    <row r="620" ht="15.75" customHeight="1">
      <c r="E620" s="259"/>
      <c r="F620" s="252"/>
      <c r="I620" s="252"/>
    </row>
    <row r="621" ht="15.75" customHeight="1">
      <c r="E621" s="259"/>
      <c r="F621" s="252"/>
      <c r="I621" s="252"/>
    </row>
    <row r="622" ht="15.75" customHeight="1">
      <c r="E622" s="259"/>
      <c r="F622" s="252"/>
      <c r="I622" s="252"/>
    </row>
    <row r="623" ht="15.75" customHeight="1">
      <c r="E623" s="259"/>
      <c r="F623" s="252"/>
      <c r="I623" s="252"/>
    </row>
    <row r="624" ht="15.75" customHeight="1">
      <c r="E624" s="259"/>
      <c r="F624" s="252"/>
      <c r="I624" s="252"/>
    </row>
    <row r="625" ht="15.75" customHeight="1">
      <c r="E625" s="259"/>
      <c r="F625" s="252"/>
      <c r="I625" s="252"/>
    </row>
    <row r="626" ht="15.75" customHeight="1">
      <c r="E626" s="259"/>
      <c r="F626" s="252"/>
      <c r="I626" s="252"/>
    </row>
    <row r="627" ht="15.75" customHeight="1">
      <c r="E627" s="259"/>
      <c r="F627" s="252"/>
      <c r="I627" s="252"/>
    </row>
    <row r="628" ht="15.75" customHeight="1">
      <c r="E628" s="259"/>
      <c r="F628" s="252"/>
      <c r="I628" s="252"/>
    </row>
    <row r="629" ht="15.75" customHeight="1">
      <c r="E629" s="259"/>
      <c r="F629" s="252"/>
      <c r="I629" s="252"/>
    </row>
    <row r="630" ht="15.75" customHeight="1">
      <c r="E630" s="259"/>
      <c r="F630" s="252"/>
      <c r="I630" s="252"/>
    </row>
    <row r="631" ht="15.75" customHeight="1">
      <c r="E631" s="259"/>
      <c r="F631" s="252"/>
      <c r="I631" s="252"/>
    </row>
    <row r="632" ht="15.75" customHeight="1">
      <c r="E632" s="259"/>
      <c r="F632" s="252"/>
      <c r="I632" s="252"/>
    </row>
    <row r="633" ht="15.75" customHeight="1">
      <c r="E633" s="259"/>
      <c r="F633" s="252"/>
      <c r="I633" s="252"/>
    </row>
    <row r="634" ht="15.75" customHeight="1">
      <c r="E634" s="259"/>
      <c r="F634" s="252"/>
      <c r="I634" s="252"/>
    </row>
    <row r="635" ht="15.75" customHeight="1">
      <c r="E635" s="259"/>
      <c r="F635" s="252"/>
      <c r="I635" s="252"/>
    </row>
    <row r="636" ht="15.75" customHeight="1">
      <c r="E636" s="259"/>
      <c r="F636" s="252"/>
      <c r="I636" s="252"/>
    </row>
    <row r="637" ht="15.75" customHeight="1">
      <c r="E637" s="259"/>
      <c r="F637" s="252"/>
      <c r="I637" s="252"/>
    </row>
    <row r="638" ht="15.75" customHeight="1">
      <c r="E638" s="259"/>
      <c r="F638" s="252"/>
      <c r="I638" s="252"/>
    </row>
    <row r="639" ht="15.75" customHeight="1">
      <c r="E639" s="259"/>
      <c r="F639" s="252"/>
      <c r="I639" s="252"/>
    </row>
    <row r="640" ht="15.75" customHeight="1">
      <c r="E640" s="259"/>
      <c r="F640" s="252"/>
      <c r="I640" s="252"/>
    </row>
    <row r="641" ht="15.75" customHeight="1">
      <c r="E641" s="259"/>
      <c r="F641" s="252"/>
      <c r="I641" s="252"/>
    </row>
    <row r="642" ht="15.75" customHeight="1">
      <c r="E642" s="259"/>
      <c r="F642" s="252"/>
      <c r="I642" s="252"/>
    </row>
    <row r="643" ht="15.75" customHeight="1">
      <c r="E643" s="259"/>
      <c r="F643" s="252"/>
      <c r="I643" s="252"/>
    </row>
    <row r="644" ht="15.75" customHeight="1">
      <c r="E644" s="259"/>
      <c r="F644" s="252"/>
      <c r="I644" s="252"/>
    </row>
    <row r="645" ht="15.75" customHeight="1">
      <c r="E645" s="259"/>
      <c r="F645" s="252"/>
      <c r="I645" s="252"/>
    </row>
    <row r="646" ht="15.75" customHeight="1">
      <c r="E646" s="259"/>
      <c r="F646" s="252"/>
      <c r="I646" s="252"/>
    </row>
    <row r="647" ht="15.75" customHeight="1">
      <c r="E647" s="259"/>
      <c r="F647" s="252"/>
      <c r="I647" s="252"/>
    </row>
    <row r="648" ht="15.75" customHeight="1">
      <c r="E648" s="259"/>
      <c r="F648" s="252"/>
      <c r="I648" s="252"/>
    </row>
    <row r="649" ht="15.75" customHeight="1">
      <c r="E649" s="259"/>
      <c r="F649" s="252"/>
      <c r="I649" s="252"/>
    </row>
    <row r="650" ht="15.75" customHeight="1">
      <c r="E650" s="259"/>
      <c r="F650" s="252"/>
      <c r="I650" s="252"/>
    </row>
    <row r="651" ht="15.75" customHeight="1">
      <c r="E651" s="259"/>
      <c r="F651" s="252"/>
      <c r="I651" s="252"/>
    </row>
    <row r="652" ht="15.75" customHeight="1">
      <c r="E652" s="259"/>
      <c r="F652" s="252"/>
      <c r="I652" s="252"/>
    </row>
    <row r="653" ht="15.75" customHeight="1">
      <c r="E653" s="259"/>
      <c r="F653" s="252"/>
      <c r="I653" s="252"/>
    </row>
    <row r="654" ht="15.75" customHeight="1">
      <c r="E654" s="259"/>
      <c r="F654" s="252"/>
      <c r="I654" s="252"/>
    </row>
    <row r="655" ht="15.75" customHeight="1">
      <c r="E655" s="259"/>
      <c r="F655" s="252"/>
      <c r="I655" s="252"/>
    </row>
    <row r="656" ht="15.75" customHeight="1">
      <c r="E656" s="259"/>
      <c r="F656" s="252"/>
      <c r="I656" s="252"/>
    </row>
    <row r="657" ht="15.75" customHeight="1">
      <c r="E657" s="259"/>
      <c r="F657" s="252"/>
      <c r="I657" s="252"/>
    </row>
    <row r="658" ht="15.75" customHeight="1">
      <c r="E658" s="259"/>
      <c r="F658" s="252"/>
      <c r="I658" s="252"/>
    </row>
    <row r="659" ht="15.75" customHeight="1">
      <c r="E659" s="259"/>
      <c r="F659" s="252"/>
      <c r="I659" s="252"/>
    </row>
    <row r="660" ht="15.75" customHeight="1">
      <c r="E660" s="259"/>
      <c r="F660" s="252"/>
      <c r="I660" s="252"/>
    </row>
    <row r="661" ht="15.75" customHeight="1">
      <c r="E661" s="259"/>
      <c r="F661" s="252"/>
      <c r="I661" s="252"/>
    </row>
    <row r="662" ht="15.75" customHeight="1">
      <c r="E662" s="259"/>
      <c r="F662" s="252"/>
      <c r="I662" s="252"/>
    </row>
    <row r="663" ht="15.75" customHeight="1">
      <c r="E663" s="259"/>
      <c r="F663" s="252"/>
      <c r="I663" s="252"/>
    </row>
    <row r="664" ht="15.75" customHeight="1">
      <c r="E664" s="259"/>
      <c r="F664" s="252"/>
      <c r="I664" s="252"/>
    </row>
    <row r="665" ht="15.75" customHeight="1">
      <c r="E665" s="259"/>
      <c r="F665" s="252"/>
      <c r="I665" s="252"/>
    </row>
    <row r="666" ht="15.75" customHeight="1">
      <c r="E666" s="259"/>
      <c r="F666" s="252"/>
      <c r="I666" s="252"/>
    </row>
    <row r="667" ht="15.75" customHeight="1">
      <c r="E667" s="259"/>
      <c r="F667" s="252"/>
      <c r="I667" s="252"/>
    </row>
    <row r="668" ht="15.75" customHeight="1">
      <c r="E668" s="259"/>
      <c r="F668" s="252"/>
      <c r="I668" s="252"/>
    </row>
    <row r="669" ht="15.75" customHeight="1">
      <c r="E669" s="259"/>
      <c r="F669" s="252"/>
      <c r="I669" s="252"/>
    </row>
    <row r="670" ht="15.75" customHeight="1">
      <c r="E670" s="259"/>
      <c r="F670" s="252"/>
      <c r="I670" s="252"/>
    </row>
    <row r="671" ht="15.75" customHeight="1">
      <c r="E671" s="259"/>
      <c r="F671" s="252"/>
      <c r="I671" s="252"/>
    </row>
    <row r="672" ht="15.75" customHeight="1">
      <c r="E672" s="259"/>
      <c r="F672" s="252"/>
      <c r="I672" s="252"/>
    </row>
    <row r="673" ht="15.75" customHeight="1">
      <c r="E673" s="259"/>
      <c r="F673" s="252"/>
      <c r="I673" s="252"/>
    </row>
    <row r="674" ht="15.75" customHeight="1">
      <c r="E674" s="259"/>
      <c r="F674" s="252"/>
      <c r="I674" s="252"/>
    </row>
    <row r="675" ht="15.75" customHeight="1">
      <c r="E675" s="259"/>
      <c r="F675" s="252"/>
      <c r="I675" s="252"/>
    </row>
    <row r="676" ht="15.75" customHeight="1">
      <c r="E676" s="259"/>
      <c r="F676" s="252"/>
      <c r="I676" s="252"/>
    </row>
    <row r="677" ht="15.75" customHeight="1">
      <c r="E677" s="259"/>
      <c r="F677" s="252"/>
      <c r="I677" s="252"/>
    </row>
    <row r="678" ht="15.75" customHeight="1">
      <c r="E678" s="259"/>
      <c r="F678" s="252"/>
      <c r="I678" s="252"/>
    </row>
    <row r="679" ht="15.75" customHeight="1">
      <c r="E679" s="259"/>
      <c r="F679" s="252"/>
      <c r="I679" s="252"/>
    </row>
    <row r="680" ht="15.75" customHeight="1">
      <c r="E680" s="259"/>
      <c r="F680" s="252"/>
      <c r="I680" s="252"/>
    </row>
    <row r="681" ht="15.75" customHeight="1">
      <c r="E681" s="259"/>
      <c r="F681" s="252"/>
      <c r="I681" s="252"/>
    </row>
    <row r="682" ht="15.75" customHeight="1">
      <c r="E682" s="259"/>
      <c r="F682" s="252"/>
      <c r="I682" s="252"/>
    </row>
    <row r="683" ht="15.75" customHeight="1">
      <c r="E683" s="259"/>
      <c r="F683" s="252"/>
      <c r="I683" s="252"/>
    </row>
    <row r="684" ht="15.75" customHeight="1">
      <c r="E684" s="259"/>
      <c r="F684" s="252"/>
      <c r="I684" s="252"/>
    </row>
    <row r="685" ht="15.75" customHeight="1">
      <c r="E685" s="259"/>
      <c r="F685" s="252"/>
      <c r="I685" s="252"/>
    </row>
    <row r="686" ht="15.75" customHeight="1">
      <c r="E686" s="259"/>
      <c r="F686" s="252"/>
      <c r="I686" s="252"/>
    </row>
    <row r="687" ht="15.75" customHeight="1">
      <c r="E687" s="259"/>
      <c r="F687" s="252"/>
      <c r="I687" s="252"/>
    </row>
    <row r="688" ht="15.75" customHeight="1">
      <c r="E688" s="259"/>
      <c r="F688" s="252"/>
      <c r="I688" s="252"/>
    </row>
    <row r="689" ht="15.75" customHeight="1">
      <c r="E689" s="259"/>
      <c r="F689" s="252"/>
      <c r="I689" s="252"/>
    </row>
    <row r="690" ht="15.75" customHeight="1">
      <c r="E690" s="259"/>
      <c r="F690" s="252"/>
      <c r="I690" s="252"/>
    </row>
    <row r="691" ht="15.75" customHeight="1">
      <c r="E691" s="259"/>
      <c r="F691" s="252"/>
      <c r="I691" s="252"/>
    </row>
    <row r="692" ht="15.75" customHeight="1">
      <c r="E692" s="259"/>
      <c r="F692" s="252"/>
      <c r="I692" s="252"/>
    </row>
    <row r="693" ht="15.75" customHeight="1">
      <c r="E693" s="259"/>
      <c r="F693" s="252"/>
      <c r="I693" s="252"/>
    </row>
    <row r="694" ht="15.75" customHeight="1">
      <c r="E694" s="259"/>
      <c r="F694" s="252"/>
      <c r="I694" s="252"/>
    </row>
    <row r="695" ht="15.75" customHeight="1">
      <c r="E695" s="259"/>
      <c r="F695" s="252"/>
      <c r="I695" s="252"/>
    </row>
    <row r="696" ht="15.75" customHeight="1">
      <c r="E696" s="259"/>
      <c r="F696" s="252"/>
      <c r="I696" s="252"/>
    </row>
    <row r="697" ht="15.75" customHeight="1">
      <c r="E697" s="259"/>
      <c r="F697" s="252"/>
      <c r="I697" s="252"/>
    </row>
    <row r="698" ht="15.75" customHeight="1">
      <c r="E698" s="259"/>
      <c r="F698" s="252"/>
      <c r="I698" s="252"/>
    </row>
    <row r="699" ht="15.75" customHeight="1">
      <c r="E699" s="259"/>
      <c r="F699" s="252"/>
      <c r="I699" s="252"/>
    </row>
    <row r="700" ht="15.75" customHeight="1">
      <c r="E700" s="259"/>
      <c r="F700" s="252"/>
      <c r="I700" s="252"/>
    </row>
    <row r="701" ht="15.75" customHeight="1">
      <c r="E701" s="259"/>
      <c r="F701" s="252"/>
      <c r="I701" s="252"/>
    </row>
    <row r="702" ht="15.75" customHeight="1">
      <c r="E702" s="259"/>
      <c r="F702" s="252"/>
      <c r="I702" s="252"/>
    </row>
    <row r="703" ht="15.75" customHeight="1">
      <c r="E703" s="259"/>
      <c r="F703" s="252"/>
      <c r="I703" s="252"/>
    </row>
    <row r="704" ht="15.75" customHeight="1">
      <c r="E704" s="259"/>
      <c r="F704" s="252"/>
      <c r="I704" s="252"/>
    </row>
    <row r="705" ht="15.75" customHeight="1">
      <c r="E705" s="259"/>
      <c r="F705" s="252"/>
      <c r="I705" s="252"/>
    </row>
    <row r="706" ht="15.75" customHeight="1">
      <c r="E706" s="259"/>
      <c r="F706" s="252"/>
      <c r="I706" s="252"/>
    </row>
    <row r="707" ht="15.75" customHeight="1">
      <c r="E707" s="259"/>
      <c r="F707" s="252"/>
      <c r="I707" s="252"/>
    </row>
    <row r="708" ht="15.75" customHeight="1">
      <c r="E708" s="259"/>
      <c r="F708" s="252"/>
      <c r="I708" s="252"/>
    </row>
    <row r="709" ht="15.75" customHeight="1">
      <c r="E709" s="259"/>
      <c r="F709" s="252"/>
      <c r="I709" s="252"/>
    </row>
    <row r="710" ht="15.75" customHeight="1">
      <c r="E710" s="259"/>
      <c r="F710" s="252"/>
      <c r="I710" s="252"/>
    </row>
    <row r="711" ht="15.75" customHeight="1">
      <c r="E711" s="259"/>
      <c r="F711" s="252"/>
      <c r="I711" s="252"/>
    </row>
    <row r="712" ht="15.75" customHeight="1">
      <c r="E712" s="259"/>
      <c r="F712" s="252"/>
      <c r="I712" s="252"/>
    </row>
    <row r="713" ht="15.75" customHeight="1">
      <c r="E713" s="259"/>
      <c r="F713" s="252"/>
      <c r="I713" s="252"/>
    </row>
    <row r="714" ht="15.75" customHeight="1">
      <c r="E714" s="259"/>
      <c r="F714" s="252"/>
      <c r="I714" s="252"/>
    </row>
    <row r="715" ht="15.75" customHeight="1">
      <c r="E715" s="259"/>
      <c r="F715" s="252"/>
      <c r="I715" s="252"/>
    </row>
    <row r="716" ht="15.75" customHeight="1">
      <c r="E716" s="259"/>
      <c r="F716" s="252"/>
      <c r="I716" s="252"/>
    </row>
    <row r="717" ht="15.75" customHeight="1">
      <c r="E717" s="259"/>
      <c r="F717" s="252"/>
      <c r="I717" s="252"/>
    </row>
    <row r="718" ht="15.75" customHeight="1">
      <c r="E718" s="259"/>
      <c r="F718" s="252"/>
      <c r="I718" s="252"/>
    </row>
    <row r="719" ht="15.75" customHeight="1">
      <c r="E719" s="259"/>
      <c r="F719" s="252"/>
      <c r="I719" s="252"/>
    </row>
    <row r="720" ht="15.75" customHeight="1">
      <c r="E720" s="259"/>
      <c r="F720" s="252"/>
      <c r="I720" s="252"/>
    </row>
    <row r="721" ht="15.75" customHeight="1">
      <c r="E721" s="259"/>
      <c r="F721" s="252"/>
      <c r="I721" s="252"/>
    </row>
    <row r="722" ht="15.75" customHeight="1">
      <c r="E722" s="259"/>
      <c r="F722" s="252"/>
      <c r="I722" s="252"/>
    </row>
    <row r="723" ht="15.75" customHeight="1">
      <c r="E723" s="259"/>
      <c r="F723" s="252"/>
      <c r="I723" s="252"/>
    </row>
    <row r="724" ht="15.75" customHeight="1">
      <c r="E724" s="259"/>
      <c r="F724" s="252"/>
      <c r="I724" s="252"/>
    </row>
    <row r="725" ht="15.75" customHeight="1">
      <c r="E725" s="259"/>
      <c r="F725" s="252"/>
      <c r="I725" s="252"/>
    </row>
    <row r="726" ht="15.75" customHeight="1">
      <c r="E726" s="259"/>
      <c r="F726" s="252"/>
      <c r="I726" s="252"/>
    </row>
    <row r="727" ht="15.75" customHeight="1">
      <c r="E727" s="259"/>
      <c r="F727" s="252"/>
      <c r="I727" s="252"/>
    </row>
    <row r="728" ht="15.75" customHeight="1">
      <c r="E728" s="259"/>
      <c r="F728" s="252"/>
      <c r="I728" s="252"/>
    </row>
    <row r="729" ht="15.75" customHeight="1">
      <c r="E729" s="259"/>
      <c r="F729" s="252"/>
      <c r="I729" s="252"/>
    </row>
    <row r="730" ht="15.75" customHeight="1">
      <c r="E730" s="259"/>
      <c r="F730" s="252"/>
      <c r="I730" s="252"/>
    </row>
    <row r="731" ht="15.75" customHeight="1">
      <c r="E731" s="259"/>
      <c r="F731" s="252"/>
      <c r="I731" s="252"/>
    </row>
    <row r="732" ht="15.75" customHeight="1">
      <c r="E732" s="259"/>
      <c r="F732" s="252"/>
      <c r="I732" s="252"/>
    </row>
    <row r="733" ht="15.75" customHeight="1">
      <c r="E733" s="259"/>
      <c r="F733" s="252"/>
      <c r="I733" s="252"/>
    </row>
    <row r="734" ht="15.75" customHeight="1">
      <c r="E734" s="259"/>
      <c r="F734" s="252"/>
      <c r="I734" s="252"/>
    </row>
    <row r="735" ht="15.75" customHeight="1">
      <c r="E735" s="259"/>
      <c r="F735" s="252"/>
      <c r="I735" s="252"/>
    </row>
    <row r="736" ht="15.75" customHeight="1">
      <c r="E736" s="259"/>
      <c r="F736" s="252"/>
      <c r="I736" s="252"/>
    </row>
    <row r="737" ht="15.75" customHeight="1">
      <c r="E737" s="259"/>
      <c r="F737" s="252"/>
      <c r="I737" s="252"/>
    </row>
    <row r="738" ht="15.75" customHeight="1">
      <c r="E738" s="259"/>
      <c r="F738" s="252"/>
      <c r="I738" s="252"/>
    </row>
    <row r="739" ht="15.75" customHeight="1">
      <c r="E739" s="259"/>
      <c r="F739" s="252"/>
      <c r="I739" s="252"/>
    </row>
    <row r="740" ht="15.75" customHeight="1">
      <c r="E740" s="259"/>
      <c r="F740" s="252"/>
      <c r="I740" s="252"/>
    </row>
    <row r="741" ht="15.75" customHeight="1">
      <c r="E741" s="259"/>
      <c r="F741" s="252"/>
      <c r="I741" s="252"/>
    </row>
    <row r="742" ht="15.75" customHeight="1">
      <c r="E742" s="259"/>
      <c r="F742" s="252"/>
      <c r="I742" s="252"/>
    </row>
    <row r="743" ht="15.75" customHeight="1">
      <c r="E743" s="259"/>
      <c r="F743" s="252"/>
      <c r="I743" s="252"/>
    </row>
    <row r="744" ht="15.75" customHeight="1">
      <c r="E744" s="259"/>
      <c r="F744" s="252"/>
      <c r="I744" s="252"/>
    </row>
    <row r="745" ht="15.75" customHeight="1">
      <c r="E745" s="259"/>
      <c r="F745" s="252"/>
      <c r="I745" s="252"/>
    </row>
    <row r="746" ht="15.75" customHeight="1">
      <c r="E746" s="259"/>
      <c r="F746" s="252"/>
      <c r="I746" s="252"/>
    </row>
    <row r="747" ht="15.75" customHeight="1">
      <c r="E747" s="259"/>
      <c r="F747" s="252"/>
      <c r="I747" s="252"/>
    </row>
    <row r="748" ht="15.75" customHeight="1">
      <c r="E748" s="259"/>
      <c r="F748" s="252"/>
      <c r="I748" s="252"/>
    </row>
    <row r="749" ht="15.75" customHeight="1">
      <c r="E749" s="259"/>
      <c r="F749" s="252"/>
      <c r="I749" s="252"/>
    </row>
    <row r="750" ht="15.75" customHeight="1">
      <c r="E750" s="259"/>
      <c r="F750" s="252"/>
      <c r="I750" s="252"/>
    </row>
    <row r="751" ht="15.75" customHeight="1">
      <c r="E751" s="259"/>
      <c r="F751" s="252"/>
      <c r="I751" s="252"/>
    </row>
    <row r="752" ht="15.75" customHeight="1">
      <c r="E752" s="259"/>
      <c r="F752" s="252"/>
      <c r="I752" s="252"/>
    </row>
    <row r="753" ht="15.75" customHeight="1">
      <c r="E753" s="259"/>
      <c r="F753" s="252"/>
      <c r="I753" s="252"/>
    </row>
    <row r="754" ht="15.75" customHeight="1">
      <c r="E754" s="259"/>
      <c r="F754" s="252"/>
      <c r="I754" s="252"/>
    </row>
    <row r="755" ht="15.75" customHeight="1">
      <c r="E755" s="259"/>
      <c r="F755" s="252"/>
      <c r="I755" s="252"/>
    </row>
    <row r="756" ht="15.75" customHeight="1">
      <c r="E756" s="259"/>
      <c r="F756" s="252"/>
      <c r="I756" s="252"/>
    </row>
    <row r="757" ht="15.75" customHeight="1">
      <c r="E757" s="259"/>
      <c r="F757" s="252"/>
      <c r="I757" s="252"/>
    </row>
    <row r="758" ht="15.75" customHeight="1">
      <c r="E758" s="259"/>
      <c r="F758" s="252"/>
      <c r="I758" s="252"/>
    </row>
    <row r="759" ht="15.75" customHeight="1">
      <c r="E759" s="259"/>
      <c r="F759" s="252"/>
      <c r="I759" s="252"/>
    </row>
    <row r="760" ht="15.75" customHeight="1">
      <c r="E760" s="259"/>
      <c r="F760" s="252"/>
      <c r="I760" s="252"/>
    </row>
    <row r="761" ht="15.75" customHeight="1">
      <c r="E761" s="259"/>
      <c r="F761" s="252"/>
      <c r="I761" s="252"/>
    </row>
    <row r="762" ht="15.75" customHeight="1">
      <c r="E762" s="259"/>
      <c r="F762" s="252"/>
      <c r="I762" s="252"/>
    </row>
    <row r="763" ht="15.75" customHeight="1">
      <c r="E763" s="259"/>
      <c r="F763" s="252"/>
      <c r="I763" s="252"/>
    </row>
    <row r="764" ht="15.75" customHeight="1">
      <c r="E764" s="259"/>
      <c r="F764" s="252"/>
      <c r="I764" s="252"/>
    </row>
    <row r="765" ht="15.75" customHeight="1">
      <c r="E765" s="259"/>
      <c r="F765" s="252"/>
      <c r="I765" s="252"/>
    </row>
    <row r="766" ht="15.75" customHeight="1">
      <c r="E766" s="259"/>
      <c r="F766" s="252"/>
      <c r="I766" s="252"/>
    </row>
    <row r="767" ht="15.75" customHeight="1">
      <c r="E767" s="259"/>
      <c r="F767" s="252"/>
      <c r="I767" s="252"/>
    </row>
    <row r="768" ht="15.75" customHeight="1">
      <c r="E768" s="259"/>
      <c r="F768" s="252"/>
      <c r="I768" s="252"/>
    </row>
    <row r="769" ht="15.75" customHeight="1">
      <c r="E769" s="259"/>
      <c r="F769" s="252"/>
      <c r="I769" s="252"/>
    </row>
    <row r="770" ht="15.75" customHeight="1">
      <c r="E770" s="259"/>
      <c r="F770" s="252"/>
      <c r="I770" s="252"/>
    </row>
    <row r="771" ht="15.75" customHeight="1">
      <c r="E771" s="259"/>
      <c r="F771" s="252"/>
      <c r="I771" s="252"/>
    </row>
    <row r="772" ht="15.75" customHeight="1">
      <c r="E772" s="259"/>
      <c r="F772" s="252"/>
      <c r="I772" s="252"/>
    </row>
    <row r="773" ht="15.75" customHeight="1">
      <c r="E773" s="259"/>
      <c r="F773" s="252"/>
      <c r="I773" s="252"/>
    </row>
    <row r="774" ht="15.75" customHeight="1">
      <c r="E774" s="259"/>
      <c r="F774" s="252"/>
      <c r="I774" s="252"/>
    </row>
    <row r="775" ht="15.75" customHeight="1">
      <c r="E775" s="259"/>
      <c r="F775" s="252"/>
      <c r="I775" s="252"/>
    </row>
    <row r="776" ht="15.75" customHeight="1">
      <c r="E776" s="259"/>
      <c r="F776" s="252"/>
      <c r="I776" s="252"/>
    </row>
    <row r="777" ht="15.75" customHeight="1">
      <c r="E777" s="259"/>
      <c r="F777" s="252"/>
      <c r="I777" s="252"/>
    </row>
    <row r="778" ht="15.75" customHeight="1">
      <c r="E778" s="259"/>
      <c r="F778" s="252"/>
      <c r="I778" s="252"/>
    </row>
    <row r="779" ht="15.75" customHeight="1">
      <c r="E779" s="259"/>
      <c r="F779" s="252"/>
      <c r="I779" s="252"/>
    </row>
    <row r="780" ht="15.75" customHeight="1">
      <c r="E780" s="259"/>
      <c r="F780" s="252"/>
      <c r="I780" s="252"/>
    </row>
    <row r="781" ht="15.75" customHeight="1">
      <c r="E781" s="259"/>
      <c r="F781" s="252"/>
      <c r="I781" s="252"/>
    </row>
    <row r="782" ht="15.75" customHeight="1">
      <c r="E782" s="259"/>
      <c r="F782" s="252"/>
      <c r="I782" s="252"/>
    </row>
    <row r="783" ht="15.75" customHeight="1">
      <c r="E783" s="259"/>
      <c r="F783" s="252"/>
      <c r="I783" s="252"/>
    </row>
    <row r="784" ht="15.75" customHeight="1">
      <c r="E784" s="259"/>
      <c r="F784" s="252"/>
      <c r="I784" s="252"/>
    </row>
    <row r="785" ht="15.75" customHeight="1">
      <c r="E785" s="259"/>
      <c r="F785" s="252"/>
      <c r="I785" s="252"/>
    </row>
    <row r="786" ht="15.75" customHeight="1">
      <c r="E786" s="259"/>
      <c r="F786" s="252"/>
      <c r="I786" s="252"/>
    </row>
    <row r="787" ht="15.75" customHeight="1">
      <c r="E787" s="259"/>
      <c r="F787" s="252"/>
      <c r="I787" s="252"/>
    </row>
    <row r="788" ht="15.75" customHeight="1">
      <c r="E788" s="259"/>
      <c r="F788" s="252"/>
      <c r="I788" s="252"/>
    </row>
    <row r="789" ht="15.75" customHeight="1">
      <c r="E789" s="259"/>
      <c r="F789" s="252"/>
      <c r="I789" s="252"/>
    </row>
    <row r="790" ht="15.75" customHeight="1">
      <c r="E790" s="259"/>
      <c r="F790" s="252"/>
      <c r="I790" s="252"/>
    </row>
    <row r="791" ht="15.75" customHeight="1">
      <c r="E791" s="259"/>
      <c r="F791" s="252"/>
      <c r="I791" s="252"/>
    </row>
    <row r="792" ht="15.75" customHeight="1">
      <c r="E792" s="259"/>
      <c r="F792" s="252"/>
      <c r="I792" s="252"/>
    </row>
    <row r="793" ht="15.75" customHeight="1">
      <c r="E793" s="259"/>
      <c r="F793" s="252"/>
      <c r="I793" s="252"/>
    </row>
    <row r="794" ht="15.75" customHeight="1">
      <c r="E794" s="259"/>
      <c r="F794" s="252"/>
      <c r="I794" s="252"/>
    </row>
    <row r="795" ht="15.75" customHeight="1">
      <c r="E795" s="259"/>
      <c r="F795" s="252"/>
      <c r="I795" s="252"/>
    </row>
    <row r="796" ht="15.75" customHeight="1">
      <c r="E796" s="259"/>
      <c r="F796" s="252"/>
      <c r="I796" s="252"/>
    </row>
    <row r="797" ht="15.75" customHeight="1">
      <c r="E797" s="259"/>
      <c r="F797" s="252"/>
      <c r="I797" s="252"/>
    </row>
    <row r="798" ht="15.75" customHeight="1">
      <c r="E798" s="259"/>
      <c r="F798" s="252"/>
      <c r="I798" s="252"/>
    </row>
    <row r="799" ht="15.75" customHeight="1">
      <c r="E799" s="259"/>
      <c r="F799" s="252"/>
      <c r="I799" s="252"/>
    </row>
    <row r="800" ht="15.75" customHeight="1">
      <c r="E800" s="259"/>
      <c r="F800" s="252"/>
      <c r="I800" s="252"/>
    </row>
    <row r="801" ht="15.75" customHeight="1">
      <c r="E801" s="259"/>
      <c r="F801" s="252"/>
      <c r="I801" s="252"/>
    </row>
    <row r="802" ht="15.75" customHeight="1">
      <c r="E802" s="259"/>
      <c r="F802" s="252"/>
      <c r="I802" s="252"/>
    </row>
    <row r="803" ht="15.75" customHeight="1">
      <c r="E803" s="259"/>
      <c r="F803" s="252"/>
      <c r="I803" s="252"/>
    </row>
    <row r="804" ht="15.75" customHeight="1">
      <c r="E804" s="259"/>
      <c r="F804" s="252"/>
      <c r="I804" s="252"/>
    </row>
    <row r="805" ht="15.75" customHeight="1">
      <c r="E805" s="259"/>
      <c r="F805" s="252"/>
      <c r="I805" s="252"/>
    </row>
    <row r="806" ht="15.75" customHeight="1">
      <c r="E806" s="259"/>
      <c r="F806" s="252"/>
      <c r="I806" s="252"/>
    </row>
    <row r="807" ht="15.75" customHeight="1">
      <c r="E807" s="259"/>
      <c r="F807" s="252"/>
      <c r="I807" s="252"/>
    </row>
    <row r="808" ht="15.75" customHeight="1">
      <c r="E808" s="259"/>
      <c r="F808" s="252"/>
      <c r="I808" s="252"/>
    </row>
    <row r="809" ht="15.75" customHeight="1">
      <c r="E809" s="259"/>
      <c r="F809" s="252"/>
      <c r="I809" s="252"/>
    </row>
    <row r="810" ht="15.75" customHeight="1">
      <c r="E810" s="259"/>
      <c r="F810" s="252"/>
      <c r="I810" s="252"/>
    </row>
    <row r="811" ht="15.75" customHeight="1">
      <c r="E811" s="259"/>
      <c r="F811" s="252"/>
      <c r="I811" s="252"/>
    </row>
    <row r="812" ht="15.75" customHeight="1">
      <c r="E812" s="259"/>
      <c r="F812" s="252"/>
      <c r="I812" s="252"/>
    </row>
    <row r="813" ht="15.75" customHeight="1">
      <c r="E813" s="259"/>
      <c r="F813" s="252"/>
      <c r="I813" s="252"/>
    </row>
    <row r="814" ht="15.75" customHeight="1">
      <c r="E814" s="259"/>
      <c r="F814" s="252"/>
      <c r="I814" s="252"/>
    </row>
    <row r="815" ht="15.75" customHeight="1">
      <c r="E815" s="259"/>
      <c r="F815" s="252"/>
      <c r="I815" s="252"/>
    </row>
    <row r="816" ht="15.75" customHeight="1">
      <c r="E816" s="259"/>
      <c r="F816" s="252"/>
      <c r="I816" s="252"/>
    </row>
    <row r="817" ht="15.75" customHeight="1">
      <c r="E817" s="259"/>
      <c r="F817" s="252"/>
      <c r="I817" s="252"/>
    </row>
    <row r="818" ht="15.75" customHeight="1">
      <c r="E818" s="259"/>
      <c r="F818" s="252"/>
      <c r="I818" s="252"/>
    </row>
    <row r="819" ht="15.75" customHeight="1">
      <c r="E819" s="259"/>
      <c r="F819" s="252"/>
      <c r="I819" s="252"/>
    </row>
    <row r="820" ht="15.75" customHeight="1">
      <c r="E820" s="259"/>
      <c r="F820" s="252"/>
      <c r="I820" s="252"/>
    </row>
    <row r="821" ht="15.75" customHeight="1">
      <c r="E821" s="259"/>
      <c r="F821" s="252"/>
      <c r="I821" s="252"/>
    </row>
    <row r="822" ht="15.75" customHeight="1">
      <c r="E822" s="259"/>
      <c r="F822" s="252"/>
      <c r="I822" s="252"/>
    </row>
    <row r="823" ht="15.75" customHeight="1">
      <c r="E823" s="259"/>
      <c r="F823" s="252"/>
      <c r="I823" s="252"/>
    </row>
    <row r="824" ht="15.75" customHeight="1">
      <c r="E824" s="259"/>
      <c r="F824" s="252"/>
      <c r="I824" s="252"/>
    </row>
    <row r="825" ht="15.75" customHeight="1">
      <c r="E825" s="259"/>
      <c r="F825" s="252"/>
      <c r="I825" s="252"/>
    </row>
    <row r="826" ht="15.75" customHeight="1">
      <c r="E826" s="259"/>
      <c r="F826" s="252"/>
      <c r="I826" s="252"/>
    </row>
    <row r="827" ht="15.75" customHeight="1">
      <c r="E827" s="259"/>
      <c r="F827" s="252"/>
      <c r="I827" s="252"/>
    </row>
    <row r="828" ht="15.75" customHeight="1">
      <c r="E828" s="259"/>
      <c r="F828" s="252"/>
      <c r="I828" s="252"/>
    </row>
    <row r="829" ht="15.75" customHeight="1">
      <c r="E829" s="259"/>
      <c r="F829" s="252"/>
      <c r="I829" s="252"/>
    </row>
    <row r="830" ht="15.75" customHeight="1">
      <c r="E830" s="259"/>
      <c r="F830" s="252"/>
      <c r="I830" s="252"/>
    </row>
    <row r="831" ht="15.75" customHeight="1">
      <c r="E831" s="259"/>
      <c r="F831" s="252"/>
      <c r="I831" s="252"/>
    </row>
    <row r="832" ht="15.75" customHeight="1">
      <c r="E832" s="259"/>
      <c r="F832" s="252"/>
      <c r="I832" s="252"/>
    </row>
    <row r="833" ht="15.75" customHeight="1">
      <c r="E833" s="259"/>
      <c r="F833" s="252"/>
      <c r="I833" s="252"/>
    </row>
    <row r="834" ht="15.75" customHeight="1">
      <c r="E834" s="259"/>
      <c r="F834" s="252"/>
      <c r="I834" s="252"/>
    </row>
    <row r="835" ht="15.75" customHeight="1">
      <c r="E835" s="259"/>
      <c r="F835" s="252"/>
      <c r="I835" s="252"/>
    </row>
    <row r="836" ht="15.75" customHeight="1">
      <c r="E836" s="259"/>
      <c r="F836" s="252"/>
      <c r="I836" s="252"/>
    </row>
    <row r="837" ht="15.75" customHeight="1">
      <c r="E837" s="259"/>
      <c r="F837" s="252"/>
      <c r="I837" s="252"/>
    </row>
    <row r="838" ht="15.75" customHeight="1">
      <c r="E838" s="259"/>
      <c r="F838" s="252"/>
      <c r="I838" s="252"/>
    </row>
    <row r="839" ht="15.75" customHeight="1">
      <c r="E839" s="259"/>
      <c r="F839" s="252"/>
      <c r="I839" s="252"/>
    </row>
    <row r="840" ht="15.75" customHeight="1">
      <c r="E840" s="259"/>
      <c r="F840" s="252"/>
      <c r="I840" s="252"/>
    </row>
    <row r="841" ht="15.75" customHeight="1">
      <c r="E841" s="259"/>
      <c r="F841" s="252"/>
      <c r="I841" s="252"/>
    </row>
    <row r="842" ht="15.75" customHeight="1">
      <c r="E842" s="259"/>
      <c r="F842" s="252"/>
      <c r="I842" s="252"/>
    </row>
    <row r="843" ht="15.75" customHeight="1">
      <c r="E843" s="259"/>
      <c r="F843" s="252"/>
      <c r="I843" s="252"/>
    </row>
    <row r="844" ht="15.75" customHeight="1">
      <c r="E844" s="259"/>
      <c r="F844" s="252"/>
      <c r="I844" s="252"/>
    </row>
    <row r="845" ht="15.75" customHeight="1">
      <c r="E845" s="259"/>
      <c r="F845" s="252"/>
      <c r="I845" s="252"/>
    </row>
    <row r="846" ht="15.75" customHeight="1">
      <c r="E846" s="259"/>
      <c r="F846" s="252"/>
      <c r="I846" s="252"/>
    </row>
    <row r="847" ht="15.75" customHeight="1">
      <c r="E847" s="259"/>
      <c r="F847" s="252"/>
      <c r="I847" s="252"/>
    </row>
    <row r="848" ht="15.75" customHeight="1">
      <c r="E848" s="259"/>
      <c r="F848" s="252"/>
      <c r="I848" s="252"/>
    </row>
    <row r="849" ht="15.75" customHeight="1">
      <c r="E849" s="259"/>
      <c r="F849" s="252"/>
      <c r="I849" s="252"/>
    </row>
    <row r="850" ht="15.75" customHeight="1">
      <c r="E850" s="259"/>
      <c r="F850" s="252"/>
      <c r="I850" s="252"/>
    </row>
    <row r="851" ht="15.75" customHeight="1">
      <c r="E851" s="259"/>
      <c r="F851" s="252"/>
      <c r="I851" s="252"/>
    </row>
    <row r="852" ht="15.75" customHeight="1">
      <c r="E852" s="259"/>
      <c r="F852" s="252"/>
      <c r="I852" s="252"/>
    </row>
    <row r="853" ht="15.75" customHeight="1">
      <c r="E853" s="259"/>
      <c r="F853" s="252"/>
      <c r="I853" s="252"/>
    </row>
    <row r="854" ht="15.75" customHeight="1">
      <c r="E854" s="259"/>
      <c r="F854" s="252"/>
      <c r="I854" s="252"/>
    </row>
    <row r="855" ht="15.75" customHeight="1">
      <c r="E855" s="259"/>
      <c r="F855" s="252"/>
      <c r="I855" s="252"/>
    </row>
    <row r="856" ht="15.75" customHeight="1">
      <c r="E856" s="259"/>
      <c r="F856" s="252"/>
      <c r="I856" s="252"/>
    </row>
    <row r="857" ht="15.75" customHeight="1">
      <c r="E857" s="259"/>
      <c r="F857" s="252"/>
      <c r="I857" s="252"/>
    </row>
    <row r="858" ht="15.75" customHeight="1">
      <c r="E858" s="259"/>
      <c r="F858" s="252"/>
      <c r="I858" s="252"/>
    </row>
    <row r="859" ht="15.75" customHeight="1">
      <c r="E859" s="259"/>
      <c r="F859" s="252"/>
      <c r="I859" s="252"/>
    </row>
    <row r="860" ht="15.75" customHeight="1">
      <c r="E860" s="259"/>
      <c r="F860" s="252"/>
      <c r="I860" s="252"/>
    </row>
    <row r="861" ht="15.75" customHeight="1">
      <c r="E861" s="259"/>
      <c r="F861" s="252"/>
      <c r="I861" s="252"/>
    </row>
    <row r="862" ht="15.75" customHeight="1">
      <c r="E862" s="259"/>
      <c r="F862" s="252"/>
      <c r="I862" s="252"/>
    </row>
    <row r="863" ht="15.75" customHeight="1">
      <c r="E863" s="259"/>
      <c r="F863" s="252"/>
      <c r="I863" s="252"/>
    </row>
    <row r="864" ht="15.75" customHeight="1">
      <c r="E864" s="259"/>
      <c r="F864" s="252"/>
      <c r="I864" s="252"/>
    </row>
    <row r="865" ht="15.75" customHeight="1">
      <c r="E865" s="259"/>
      <c r="F865" s="252"/>
      <c r="I865" s="252"/>
    </row>
    <row r="866" ht="15.75" customHeight="1">
      <c r="E866" s="259"/>
      <c r="F866" s="252"/>
      <c r="I866" s="252"/>
    </row>
    <row r="867" ht="15.75" customHeight="1">
      <c r="E867" s="259"/>
      <c r="F867" s="252"/>
      <c r="I867" s="252"/>
    </row>
    <row r="868" ht="15.75" customHeight="1">
      <c r="E868" s="259"/>
      <c r="F868" s="252"/>
      <c r="I868" s="252"/>
    </row>
    <row r="869" ht="15.75" customHeight="1">
      <c r="E869" s="259"/>
      <c r="F869" s="252"/>
      <c r="I869" s="252"/>
    </row>
    <row r="870" ht="15.75" customHeight="1">
      <c r="E870" s="259"/>
      <c r="F870" s="252"/>
      <c r="I870" s="252"/>
    </row>
    <row r="871" ht="15.75" customHeight="1">
      <c r="E871" s="259"/>
      <c r="F871" s="252"/>
      <c r="I871" s="252"/>
    </row>
    <row r="872" ht="15.75" customHeight="1">
      <c r="E872" s="259"/>
      <c r="F872" s="252"/>
      <c r="I872" s="252"/>
    </row>
    <row r="873" ht="15.75" customHeight="1">
      <c r="E873" s="259"/>
      <c r="F873" s="252"/>
      <c r="I873" s="252"/>
    </row>
    <row r="874" ht="15.75" customHeight="1">
      <c r="E874" s="259"/>
      <c r="F874" s="252"/>
      <c r="I874" s="252"/>
    </row>
    <row r="875" ht="15.75" customHeight="1">
      <c r="E875" s="259"/>
      <c r="F875" s="252"/>
      <c r="I875" s="252"/>
    </row>
    <row r="876" ht="15.75" customHeight="1">
      <c r="E876" s="259"/>
      <c r="F876" s="252"/>
      <c r="I876" s="252"/>
    </row>
    <row r="877" ht="15.75" customHeight="1">
      <c r="E877" s="259"/>
      <c r="F877" s="252"/>
      <c r="I877" s="252"/>
    </row>
    <row r="878" ht="15.75" customHeight="1">
      <c r="E878" s="259"/>
      <c r="F878" s="252"/>
      <c r="I878" s="252"/>
    </row>
    <row r="879" ht="15.75" customHeight="1">
      <c r="E879" s="259"/>
      <c r="F879" s="252"/>
      <c r="I879" s="252"/>
    </row>
    <row r="880" ht="15.75" customHeight="1">
      <c r="E880" s="259"/>
      <c r="F880" s="252"/>
      <c r="I880" s="252"/>
    </row>
    <row r="881" ht="15.75" customHeight="1">
      <c r="E881" s="259"/>
      <c r="F881" s="252"/>
      <c r="I881" s="252"/>
    </row>
    <row r="882" ht="15.75" customHeight="1">
      <c r="E882" s="259"/>
      <c r="F882" s="252"/>
      <c r="I882" s="252"/>
    </row>
    <row r="883" ht="15.75" customHeight="1">
      <c r="E883" s="259"/>
      <c r="F883" s="252"/>
      <c r="I883" s="252"/>
    </row>
    <row r="884" ht="15.75" customHeight="1">
      <c r="E884" s="259"/>
      <c r="F884" s="252"/>
      <c r="I884" s="252"/>
    </row>
    <row r="885" ht="15.75" customHeight="1">
      <c r="E885" s="259"/>
      <c r="F885" s="252"/>
      <c r="I885" s="252"/>
    </row>
    <row r="886" ht="15.75" customHeight="1">
      <c r="E886" s="259"/>
      <c r="F886" s="252"/>
      <c r="I886" s="252"/>
    </row>
    <row r="887" ht="15.75" customHeight="1">
      <c r="E887" s="259"/>
      <c r="F887" s="252"/>
      <c r="I887" s="252"/>
    </row>
    <row r="888" ht="15.75" customHeight="1">
      <c r="E888" s="259"/>
      <c r="F888" s="252"/>
      <c r="I888" s="252"/>
    </row>
    <row r="889" ht="15.75" customHeight="1">
      <c r="E889" s="259"/>
      <c r="F889" s="252"/>
      <c r="I889" s="252"/>
    </row>
    <row r="890" ht="15.75" customHeight="1">
      <c r="E890" s="259"/>
      <c r="F890" s="252"/>
      <c r="I890" s="252"/>
    </row>
    <row r="891" ht="15.75" customHeight="1">
      <c r="E891" s="259"/>
      <c r="F891" s="252"/>
      <c r="I891" s="252"/>
    </row>
    <row r="892" ht="15.75" customHeight="1">
      <c r="E892" s="259"/>
      <c r="F892" s="252"/>
      <c r="I892" s="252"/>
    </row>
    <row r="893" ht="15.75" customHeight="1">
      <c r="E893" s="259"/>
      <c r="F893" s="252"/>
      <c r="I893" s="252"/>
    </row>
    <row r="894" ht="15.75" customHeight="1">
      <c r="E894" s="259"/>
      <c r="F894" s="252"/>
      <c r="I894" s="252"/>
    </row>
    <row r="895" ht="15.75" customHeight="1">
      <c r="E895" s="259"/>
      <c r="F895" s="252"/>
      <c r="I895" s="252"/>
    </row>
    <row r="896" ht="15.75" customHeight="1">
      <c r="E896" s="259"/>
      <c r="F896" s="252"/>
      <c r="I896" s="252"/>
    </row>
    <row r="897" ht="15.75" customHeight="1">
      <c r="E897" s="259"/>
      <c r="F897" s="252"/>
      <c r="I897" s="252"/>
    </row>
    <row r="898" ht="15.75" customHeight="1">
      <c r="E898" s="259"/>
      <c r="F898" s="252"/>
      <c r="I898" s="252"/>
    </row>
    <row r="899" ht="15.75" customHeight="1">
      <c r="E899" s="259"/>
      <c r="F899" s="252"/>
      <c r="I899" s="252"/>
    </row>
    <row r="900" ht="15.75" customHeight="1">
      <c r="E900" s="259"/>
      <c r="F900" s="252"/>
      <c r="I900" s="252"/>
    </row>
    <row r="901" ht="15.75" customHeight="1">
      <c r="E901" s="259"/>
      <c r="F901" s="252"/>
      <c r="I901" s="252"/>
    </row>
    <row r="902" ht="15.75" customHeight="1">
      <c r="E902" s="259"/>
      <c r="F902" s="252"/>
      <c r="I902" s="252"/>
    </row>
    <row r="903" ht="15.75" customHeight="1">
      <c r="E903" s="259"/>
      <c r="F903" s="252"/>
      <c r="I903" s="252"/>
    </row>
    <row r="904" ht="15.75" customHeight="1">
      <c r="E904" s="259"/>
      <c r="F904" s="252"/>
      <c r="I904" s="252"/>
    </row>
    <row r="905" ht="15.75" customHeight="1">
      <c r="E905" s="259"/>
      <c r="F905" s="252"/>
      <c r="I905" s="252"/>
    </row>
    <row r="906" ht="15.75" customHeight="1">
      <c r="E906" s="259"/>
      <c r="F906" s="252"/>
      <c r="I906" s="252"/>
    </row>
    <row r="907" ht="15.75" customHeight="1">
      <c r="E907" s="259"/>
      <c r="F907" s="252"/>
      <c r="I907" s="252"/>
    </row>
    <row r="908" ht="15.75" customHeight="1">
      <c r="E908" s="259"/>
      <c r="F908" s="252"/>
      <c r="I908" s="252"/>
    </row>
    <row r="909" ht="15.75" customHeight="1">
      <c r="E909" s="259"/>
      <c r="F909" s="252"/>
      <c r="I909" s="252"/>
    </row>
    <row r="910" ht="15.75" customHeight="1">
      <c r="E910" s="259"/>
      <c r="F910" s="252"/>
      <c r="I910" s="252"/>
    </row>
    <row r="911" ht="15.75" customHeight="1">
      <c r="E911" s="259"/>
      <c r="F911" s="252"/>
      <c r="I911" s="252"/>
    </row>
    <row r="912" ht="15.75" customHeight="1">
      <c r="E912" s="259"/>
      <c r="F912" s="252"/>
      <c r="I912" s="252"/>
    </row>
    <row r="913" ht="15.75" customHeight="1">
      <c r="E913" s="259"/>
      <c r="F913" s="252"/>
      <c r="I913" s="252"/>
    </row>
    <row r="914" ht="15.75" customHeight="1">
      <c r="E914" s="259"/>
      <c r="F914" s="252"/>
      <c r="I914" s="252"/>
    </row>
    <row r="915" ht="15.75" customHeight="1">
      <c r="E915" s="259"/>
      <c r="F915" s="252"/>
      <c r="I915" s="252"/>
    </row>
    <row r="916" ht="15.75" customHeight="1">
      <c r="E916" s="259"/>
      <c r="F916" s="252"/>
      <c r="I916" s="252"/>
    </row>
    <row r="917" ht="15.75" customHeight="1">
      <c r="E917" s="259"/>
      <c r="F917" s="252"/>
      <c r="I917" s="252"/>
    </row>
    <row r="918" ht="15.75" customHeight="1">
      <c r="E918" s="259"/>
      <c r="F918" s="252"/>
      <c r="I918" s="252"/>
    </row>
    <row r="919" ht="15.75" customHeight="1">
      <c r="E919" s="259"/>
      <c r="F919" s="252"/>
      <c r="I919" s="252"/>
    </row>
    <row r="920" ht="15.75" customHeight="1">
      <c r="E920" s="259"/>
      <c r="F920" s="252"/>
      <c r="I920" s="252"/>
    </row>
    <row r="921" ht="15.75" customHeight="1">
      <c r="E921" s="259"/>
      <c r="F921" s="252"/>
      <c r="I921" s="252"/>
    </row>
    <row r="922" ht="15.75" customHeight="1">
      <c r="E922" s="259"/>
      <c r="F922" s="252"/>
      <c r="I922" s="252"/>
    </row>
    <row r="923" ht="15.75" customHeight="1">
      <c r="E923" s="259"/>
      <c r="F923" s="252"/>
      <c r="I923" s="252"/>
    </row>
    <row r="924" ht="15.75" customHeight="1">
      <c r="E924" s="259"/>
      <c r="F924" s="252"/>
      <c r="I924" s="252"/>
    </row>
    <row r="925" ht="15.75" customHeight="1">
      <c r="E925" s="259"/>
      <c r="F925" s="252"/>
      <c r="I925" s="252"/>
    </row>
    <row r="926" ht="15.75" customHeight="1">
      <c r="E926" s="259"/>
      <c r="F926" s="252"/>
      <c r="I926" s="252"/>
    </row>
    <row r="927" ht="15.75" customHeight="1">
      <c r="E927" s="259"/>
      <c r="F927" s="252"/>
      <c r="I927" s="252"/>
    </row>
    <row r="928" ht="15.75" customHeight="1">
      <c r="E928" s="259"/>
      <c r="F928" s="252"/>
      <c r="I928" s="252"/>
    </row>
    <row r="929" ht="15.75" customHeight="1">
      <c r="E929" s="259"/>
      <c r="F929" s="252"/>
      <c r="I929" s="252"/>
    </row>
    <row r="930" ht="15.75" customHeight="1">
      <c r="E930" s="259"/>
      <c r="F930" s="252"/>
      <c r="I930" s="252"/>
    </row>
    <row r="931" ht="15.75" customHeight="1">
      <c r="E931" s="259"/>
      <c r="F931" s="252"/>
      <c r="I931" s="252"/>
    </row>
    <row r="932" ht="15.75" customHeight="1">
      <c r="E932" s="259"/>
      <c r="F932" s="252"/>
      <c r="I932" s="252"/>
    </row>
    <row r="933" ht="15.75" customHeight="1">
      <c r="E933" s="259"/>
      <c r="F933" s="252"/>
      <c r="I933" s="252"/>
    </row>
    <row r="934" ht="15.75" customHeight="1">
      <c r="E934" s="259"/>
      <c r="F934" s="252"/>
      <c r="I934" s="252"/>
    </row>
    <row r="935" ht="15.75" customHeight="1">
      <c r="E935" s="259"/>
      <c r="F935" s="252"/>
      <c r="I935" s="252"/>
    </row>
    <row r="936" ht="15.75" customHeight="1">
      <c r="E936" s="259"/>
      <c r="F936" s="252"/>
      <c r="I936" s="252"/>
    </row>
    <row r="937" ht="15.75" customHeight="1">
      <c r="E937" s="259"/>
      <c r="F937" s="252"/>
      <c r="I937" s="252"/>
    </row>
    <row r="938" ht="15.75" customHeight="1">
      <c r="E938" s="259"/>
      <c r="F938" s="252"/>
      <c r="I938" s="252"/>
    </row>
    <row r="939" ht="15.75" customHeight="1">
      <c r="E939" s="259"/>
      <c r="F939" s="252"/>
      <c r="I939" s="252"/>
    </row>
    <row r="940" ht="15.75" customHeight="1">
      <c r="E940" s="259"/>
      <c r="F940" s="252"/>
      <c r="I940" s="252"/>
    </row>
    <row r="941" ht="15.75" customHeight="1">
      <c r="E941" s="259"/>
      <c r="F941" s="252"/>
      <c r="I941" s="252"/>
    </row>
    <row r="942" ht="15.75" customHeight="1">
      <c r="E942" s="259"/>
      <c r="F942" s="252"/>
      <c r="I942" s="252"/>
    </row>
    <row r="943" ht="15.75" customHeight="1">
      <c r="E943" s="259"/>
      <c r="F943" s="252"/>
      <c r="I943" s="252"/>
    </row>
    <row r="944" ht="15.75" customHeight="1">
      <c r="E944" s="259"/>
      <c r="F944" s="252"/>
      <c r="I944" s="252"/>
    </row>
    <row r="945" ht="15.75" customHeight="1">
      <c r="E945" s="259"/>
      <c r="F945" s="252"/>
      <c r="I945" s="252"/>
    </row>
    <row r="946" ht="15.75" customHeight="1">
      <c r="E946" s="259"/>
      <c r="F946" s="252"/>
      <c r="I946" s="252"/>
    </row>
    <row r="947" ht="15.75" customHeight="1">
      <c r="E947" s="259"/>
      <c r="F947" s="252"/>
      <c r="I947" s="252"/>
    </row>
    <row r="948" ht="15.75" customHeight="1">
      <c r="E948" s="259"/>
      <c r="F948" s="252"/>
      <c r="I948" s="252"/>
    </row>
    <row r="949" ht="15.75" customHeight="1">
      <c r="E949" s="259"/>
      <c r="F949" s="252"/>
      <c r="I949" s="252"/>
    </row>
    <row r="950" ht="15.75" customHeight="1">
      <c r="E950" s="259"/>
      <c r="F950" s="252"/>
      <c r="I950" s="252"/>
    </row>
    <row r="951" ht="15.75" customHeight="1">
      <c r="E951" s="259"/>
      <c r="F951" s="252"/>
      <c r="I951" s="252"/>
    </row>
    <row r="952" ht="15.75" customHeight="1">
      <c r="E952" s="259"/>
      <c r="F952" s="252"/>
      <c r="I952" s="252"/>
    </row>
    <row r="953" ht="15.75" customHeight="1">
      <c r="E953" s="259"/>
      <c r="F953" s="252"/>
      <c r="I953" s="252"/>
    </row>
    <row r="954" ht="15.75" customHeight="1">
      <c r="E954" s="259"/>
      <c r="F954" s="252"/>
      <c r="I954" s="252"/>
    </row>
    <row r="955" ht="15.75" customHeight="1">
      <c r="E955" s="259"/>
      <c r="F955" s="252"/>
      <c r="I955" s="252"/>
    </row>
    <row r="956" ht="15.75" customHeight="1">
      <c r="E956" s="259"/>
      <c r="F956" s="252"/>
      <c r="I956" s="252"/>
    </row>
    <row r="957" ht="15.75" customHeight="1">
      <c r="E957" s="259"/>
      <c r="F957" s="252"/>
      <c r="I957" s="252"/>
    </row>
    <row r="958" ht="15.75" customHeight="1">
      <c r="E958" s="259"/>
      <c r="F958" s="252"/>
      <c r="I958" s="252"/>
    </row>
    <row r="959" ht="15.75" customHeight="1">
      <c r="E959" s="259"/>
      <c r="F959" s="252"/>
      <c r="I959" s="252"/>
    </row>
    <row r="960" ht="15.75" customHeight="1">
      <c r="E960" s="259"/>
      <c r="F960" s="252"/>
      <c r="I960" s="252"/>
    </row>
    <row r="961" ht="15.75" customHeight="1">
      <c r="E961" s="259"/>
      <c r="F961" s="252"/>
      <c r="I961" s="252"/>
    </row>
    <row r="962" ht="15.75" customHeight="1">
      <c r="E962" s="259"/>
      <c r="F962" s="252"/>
      <c r="I962" s="252"/>
    </row>
    <row r="963" ht="15.75" customHeight="1">
      <c r="E963" s="259"/>
      <c r="F963" s="252"/>
      <c r="I963" s="252"/>
    </row>
    <row r="964" ht="15.75" customHeight="1">
      <c r="E964" s="259"/>
      <c r="F964" s="252"/>
      <c r="I964" s="252"/>
    </row>
    <row r="965" ht="15.75" customHeight="1">
      <c r="E965" s="259"/>
      <c r="F965" s="252"/>
      <c r="I965" s="252"/>
    </row>
    <row r="966" ht="15.75" customHeight="1">
      <c r="E966" s="259"/>
      <c r="F966" s="252"/>
      <c r="I966" s="252"/>
    </row>
    <row r="967" ht="15.75" customHeight="1">
      <c r="E967" s="259"/>
      <c r="F967" s="252"/>
      <c r="I967" s="252"/>
    </row>
    <row r="968" ht="15.75" customHeight="1">
      <c r="E968" s="259"/>
      <c r="F968" s="252"/>
      <c r="I968" s="252"/>
    </row>
    <row r="969" ht="15.75" customHeight="1">
      <c r="E969" s="259"/>
      <c r="F969" s="252"/>
      <c r="I969" s="252"/>
    </row>
    <row r="970" ht="15.75" customHeight="1">
      <c r="E970" s="259"/>
      <c r="F970" s="252"/>
      <c r="I970" s="252"/>
    </row>
    <row r="971" ht="15.75" customHeight="1">
      <c r="E971" s="259"/>
      <c r="F971" s="252"/>
      <c r="I971" s="252"/>
    </row>
    <row r="972" ht="15.75" customHeight="1">
      <c r="E972" s="259"/>
      <c r="F972" s="252"/>
      <c r="I972" s="252"/>
    </row>
    <row r="973" ht="15.75" customHeight="1">
      <c r="E973" s="259"/>
      <c r="F973" s="252"/>
      <c r="I973" s="252"/>
    </row>
    <row r="974" ht="15.75" customHeight="1">
      <c r="E974" s="259"/>
      <c r="F974" s="252"/>
      <c r="I974" s="252"/>
    </row>
    <row r="975" ht="15.75" customHeight="1">
      <c r="E975" s="259"/>
      <c r="F975" s="252"/>
      <c r="I975" s="252"/>
    </row>
    <row r="976" ht="15.75" customHeight="1">
      <c r="E976" s="259"/>
      <c r="F976" s="252"/>
      <c r="I976" s="252"/>
    </row>
    <row r="977" ht="15.75" customHeight="1">
      <c r="E977" s="259"/>
      <c r="F977" s="252"/>
      <c r="I977" s="252"/>
    </row>
    <row r="978" ht="15.75" customHeight="1">
      <c r="E978" s="259"/>
      <c r="F978" s="252"/>
      <c r="I978" s="252"/>
    </row>
    <row r="979" ht="15.75" customHeight="1">
      <c r="E979" s="259"/>
      <c r="F979" s="252"/>
      <c r="I979" s="252"/>
    </row>
    <row r="980" ht="15.75" customHeight="1">
      <c r="E980" s="259"/>
      <c r="F980" s="252"/>
      <c r="I980" s="252"/>
    </row>
    <row r="981" ht="15.75" customHeight="1">
      <c r="E981" s="259"/>
      <c r="F981" s="252"/>
      <c r="I981" s="252"/>
    </row>
    <row r="982" ht="15.75" customHeight="1">
      <c r="E982" s="259"/>
      <c r="F982" s="252"/>
      <c r="I982" s="252"/>
    </row>
    <row r="983" ht="15.75" customHeight="1">
      <c r="E983" s="259"/>
      <c r="F983" s="252"/>
      <c r="I983" s="252"/>
    </row>
    <row r="984" ht="15.75" customHeight="1">
      <c r="E984" s="259"/>
      <c r="F984" s="252"/>
      <c r="I984" s="252"/>
    </row>
    <row r="985" ht="15.75" customHeight="1">
      <c r="E985" s="259"/>
      <c r="F985" s="252"/>
      <c r="I985" s="252"/>
    </row>
    <row r="986" ht="15.75" customHeight="1">
      <c r="E986" s="259"/>
      <c r="F986" s="252"/>
      <c r="I986" s="252"/>
    </row>
    <row r="987" ht="15.75" customHeight="1">
      <c r="E987" s="259"/>
      <c r="F987" s="252"/>
      <c r="I987" s="252"/>
    </row>
    <row r="988" ht="15.75" customHeight="1">
      <c r="E988" s="259"/>
      <c r="F988" s="252"/>
      <c r="I988" s="252"/>
    </row>
    <row r="989" ht="15.75" customHeight="1">
      <c r="E989" s="259"/>
      <c r="F989" s="252"/>
      <c r="I989" s="252"/>
    </row>
    <row r="990" ht="15.75" customHeight="1">
      <c r="E990" s="259"/>
      <c r="F990" s="252"/>
      <c r="I990" s="252"/>
    </row>
    <row r="991" ht="15.75" customHeight="1">
      <c r="E991" s="259"/>
      <c r="F991" s="252"/>
      <c r="I991" s="252"/>
    </row>
    <row r="992" ht="15.75" customHeight="1">
      <c r="E992" s="259"/>
      <c r="F992" s="252"/>
      <c r="I992" s="252"/>
    </row>
    <row r="993" ht="15.75" customHeight="1">
      <c r="E993" s="259"/>
      <c r="F993" s="252"/>
      <c r="I993" s="252"/>
    </row>
    <row r="994" ht="15.75" customHeight="1">
      <c r="E994" s="259"/>
      <c r="F994" s="252"/>
      <c r="I994" s="252"/>
    </row>
    <row r="995" ht="15.75" customHeight="1">
      <c r="E995" s="259"/>
      <c r="F995" s="252"/>
      <c r="I995" s="252"/>
    </row>
    <row r="996" ht="15.75" customHeight="1">
      <c r="E996" s="259"/>
      <c r="F996" s="252"/>
      <c r="I996" s="252"/>
    </row>
    <row r="997" ht="15.75" customHeight="1">
      <c r="E997" s="259"/>
      <c r="F997" s="252"/>
      <c r="I997" s="252"/>
    </row>
    <row r="998" ht="15.75" customHeight="1">
      <c r="E998" s="259"/>
      <c r="F998" s="252"/>
      <c r="I998" s="252"/>
    </row>
    <row r="999" ht="15.75" customHeight="1">
      <c r="E999" s="259"/>
      <c r="F999" s="252"/>
      <c r="I999" s="252"/>
    </row>
    <row r="1000" ht="15.75" customHeight="1">
      <c r="E1000" s="259"/>
      <c r="F1000" s="252"/>
      <c r="I1000" s="252"/>
    </row>
  </sheetData>
  <mergeCells count="28">
    <mergeCell ref="A4:I4"/>
    <mergeCell ref="A5:I5"/>
    <mergeCell ref="A6:I6"/>
    <mergeCell ref="A10:C12"/>
    <mergeCell ref="D10:E10"/>
    <mergeCell ref="G10:I10"/>
    <mergeCell ref="D11:E11"/>
    <mergeCell ref="D82:E82"/>
    <mergeCell ref="G82:I82"/>
    <mergeCell ref="A44:J44"/>
    <mergeCell ref="A46:C48"/>
    <mergeCell ref="D46:E46"/>
    <mergeCell ref="G46:I46"/>
    <mergeCell ref="D47:E47"/>
    <mergeCell ref="A80:J80"/>
    <mergeCell ref="A82:C84"/>
    <mergeCell ref="D145:G145"/>
    <mergeCell ref="I145:J145"/>
    <mergeCell ref="B146:C146"/>
    <mergeCell ref="D146:G146"/>
    <mergeCell ref="I146:J146"/>
    <mergeCell ref="D83:E83"/>
    <mergeCell ref="A117:J117"/>
    <mergeCell ref="A119:C121"/>
    <mergeCell ref="D119:E119"/>
    <mergeCell ref="G119:I119"/>
    <mergeCell ref="D120:E120"/>
    <mergeCell ref="B145:C145"/>
  </mergeCells>
  <printOptions/>
  <pageMargins bottom="0.7480314960629921" footer="0.0" header="0.0" left="0.984251968503937" right="0.11811023622047245" top="0.7480314960629921"/>
  <pageSetup orientation="landscape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63"/>
    <col customWidth="1" min="2" max="2" width="2.88"/>
    <col customWidth="1" min="3" max="3" width="41.38"/>
    <col customWidth="1" min="4" max="4" width="11.75"/>
    <col customWidth="1" min="5" max="5" width="12.63"/>
    <col customWidth="1" hidden="1" min="6" max="6" width="13.13"/>
    <col customWidth="1" hidden="1" min="7" max="7" width="14.25"/>
    <col customWidth="1" min="8" max="8" width="12.88"/>
    <col customWidth="1" min="9" max="9" width="13.75"/>
    <col customWidth="1" min="10" max="26" width="7.63"/>
  </cols>
  <sheetData>
    <row r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8" ht="15.75" customHeight="1">
      <c r="A8" s="111" t="s">
        <v>1335</v>
      </c>
      <c r="H8" s="300"/>
    </row>
    <row r="9" ht="12.0" customHeight="1">
      <c r="A9" s="549"/>
      <c r="B9" s="611"/>
      <c r="C9" s="882"/>
      <c r="D9" s="641" t="s">
        <v>329</v>
      </c>
      <c r="E9" s="14" t="s">
        <v>8</v>
      </c>
      <c r="F9" s="15" t="s">
        <v>9</v>
      </c>
      <c r="G9" s="12"/>
      <c r="H9" s="13"/>
      <c r="I9" s="14" t="s">
        <v>10</v>
      </c>
    </row>
    <row r="10" ht="14.25" customHeight="1">
      <c r="A10" s="363"/>
      <c r="B10" s="252"/>
      <c r="C10" s="906"/>
      <c r="D10" s="3" t="s">
        <v>11</v>
      </c>
      <c r="E10" s="21" t="s">
        <v>12</v>
      </c>
      <c r="F10" s="21" t="s">
        <v>13</v>
      </c>
      <c r="G10" s="22" t="s">
        <v>14</v>
      </c>
      <c r="H10" s="21" t="s">
        <v>15</v>
      </c>
      <c r="I10" s="21" t="s">
        <v>16</v>
      </c>
    </row>
    <row r="11" ht="14.25" customHeight="1">
      <c r="A11" s="543"/>
      <c r="B11" s="522"/>
      <c r="C11" s="913"/>
      <c r="D11" s="913"/>
      <c r="E11" s="26" t="s">
        <v>17</v>
      </c>
      <c r="F11" s="27" t="s">
        <v>17</v>
      </c>
      <c r="G11" s="27" t="s">
        <v>18</v>
      </c>
      <c r="H11" s="27" t="s">
        <v>18</v>
      </c>
      <c r="I11" s="27" t="s">
        <v>18</v>
      </c>
    </row>
    <row r="12" ht="13.5" customHeight="1">
      <c r="A12" s="872" t="s">
        <v>20</v>
      </c>
      <c r="B12" s="252"/>
      <c r="C12" s="882"/>
      <c r="D12" s="306"/>
      <c r="E12" s="306"/>
      <c r="F12" s="306"/>
      <c r="G12" s="306"/>
      <c r="H12" s="280"/>
      <c r="I12" s="280"/>
    </row>
    <row r="13" ht="13.5" customHeight="1">
      <c r="A13" s="872"/>
      <c r="B13" s="252" t="s">
        <v>22</v>
      </c>
      <c r="C13" s="306"/>
      <c r="D13" s="306"/>
      <c r="E13" s="306"/>
      <c r="F13" s="306"/>
      <c r="G13" s="306"/>
      <c r="H13" s="280"/>
      <c r="I13" s="280"/>
    </row>
    <row r="14" ht="13.5" customHeight="1">
      <c r="A14" s="872" t="s">
        <v>330</v>
      </c>
      <c r="B14" s="306" t="s">
        <v>1336</v>
      </c>
      <c r="C14" s="306"/>
      <c r="D14" s="906" t="s">
        <v>25</v>
      </c>
      <c r="E14" s="283">
        <v>112977.0</v>
      </c>
      <c r="F14" s="208">
        <v>0.0</v>
      </c>
      <c r="G14" s="208">
        <f t="shared" ref="G14:G25" si="1">H14-F14</f>
        <v>157404</v>
      </c>
      <c r="H14" s="283">
        <v>157404.0</v>
      </c>
      <c r="I14" s="283">
        <v>164160.0</v>
      </c>
    </row>
    <row r="15" ht="13.5" customHeight="1">
      <c r="A15" s="363"/>
      <c r="B15" s="1506" t="s">
        <v>332</v>
      </c>
      <c r="C15" s="306"/>
      <c r="D15" s="915" t="s">
        <v>30</v>
      </c>
      <c r="E15" s="283">
        <v>18000.0</v>
      </c>
      <c r="F15" s="208">
        <v>0.0</v>
      </c>
      <c r="G15" s="208">
        <f t="shared" si="1"/>
        <v>24000</v>
      </c>
      <c r="H15" s="283">
        <v>24000.0</v>
      </c>
      <c r="I15" s="283">
        <f>2000*12</f>
        <v>24000</v>
      </c>
    </row>
    <row r="16" ht="13.5" customHeight="1">
      <c r="A16" s="363"/>
      <c r="B16" s="1506" t="s">
        <v>433</v>
      </c>
      <c r="C16" s="306"/>
      <c r="D16" s="906" t="s">
        <v>36</v>
      </c>
      <c r="E16" s="283">
        <v>0.0</v>
      </c>
      <c r="F16" s="208">
        <v>0.0</v>
      </c>
      <c r="G16" s="208">
        <f t="shared" si="1"/>
        <v>6000</v>
      </c>
      <c r="H16" s="283">
        <v>6000.0</v>
      </c>
      <c r="I16" s="283">
        <v>6000.0</v>
      </c>
    </row>
    <row r="17" ht="13.5" customHeight="1">
      <c r="A17" s="363"/>
      <c r="B17" s="1506" t="s">
        <v>37</v>
      </c>
      <c r="C17" s="306"/>
      <c r="D17" s="906" t="s">
        <v>38</v>
      </c>
      <c r="E17" s="283">
        <v>0.0</v>
      </c>
      <c r="F17" s="77">
        <v>0.0</v>
      </c>
      <c r="G17" s="208">
        <f t="shared" si="1"/>
        <v>5000</v>
      </c>
      <c r="H17" s="283">
        <v>5000.0</v>
      </c>
      <c r="I17" s="283">
        <v>5000.0</v>
      </c>
    </row>
    <row r="18" ht="13.5" customHeight="1">
      <c r="A18" s="363"/>
      <c r="B18" s="1506" t="s">
        <v>44</v>
      </c>
      <c r="C18" s="306"/>
      <c r="D18" s="906" t="s">
        <v>45</v>
      </c>
      <c r="E18" s="283">
        <v>0.0</v>
      </c>
      <c r="F18" s="77">
        <v>0.0</v>
      </c>
      <c r="G18" s="208">
        <f t="shared" si="1"/>
        <v>13117</v>
      </c>
      <c r="H18" s="283">
        <v>13117.0</v>
      </c>
      <c r="I18" s="283">
        <f>I14/12</f>
        <v>13680</v>
      </c>
    </row>
    <row r="19" ht="13.5" customHeight="1">
      <c r="A19" s="363"/>
      <c r="B19" s="1506" t="s">
        <v>46</v>
      </c>
      <c r="C19" s="306"/>
      <c r="D19" s="906" t="s">
        <v>45</v>
      </c>
      <c r="E19" s="283">
        <v>0.0</v>
      </c>
      <c r="F19" s="208">
        <v>0.0</v>
      </c>
      <c r="G19" s="208">
        <f t="shared" si="1"/>
        <v>13117</v>
      </c>
      <c r="H19" s="283">
        <v>13117.0</v>
      </c>
      <c r="I19" s="283">
        <f>I14/12</f>
        <v>13680</v>
      </c>
    </row>
    <row r="20" ht="13.5" customHeight="1">
      <c r="A20" s="363"/>
      <c r="B20" s="1506" t="s">
        <v>334</v>
      </c>
      <c r="C20" s="306"/>
      <c r="D20" s="906" t="s">
        <v>48</v>
      </c>
      <c r="E20" s="283">
        <v>0.0</v>
      </c>
      <c r="F20" s="208">
        <v>0.0</v>
      </c>
      <c r="G20" s="208">
        <f t="shared" si="1"/>
        <v>5000</v>
      </c>
      <c r="H20" s="283">
        <v>5000.0</v>
      </c>
      <c r="I20" s="283">
        <f>5000</f>
        <v>5000</v>
      </c>
    </row>
    <row r="21" ht="13.5" customHeight="1">
      <c r="A21" s="363"/>
      <c r="B21" s="1506" t="s">
        <v>51</v>
      </c>
      <c r="C21" s="306"/>
      <c r="D21" s="906" t="s">
        <v>52</v>
      </c>
      <c r="E21" s="283">
        <v>13557.24</v>
      </c>
      <c r="F21" s="208">
        <v>0.0</v>
      </c>
      <c r="G21" s="208">
        <f t="shared" si="1"/>
        <v>18889</v>
      </c>
      <c r="H21" s="283">
        <v>18889.0</v>
      </c>
      <c r="I21" s="283">
        <f>I14*0.12</f>
        <v>19699.2</v>
      </c>
    </row>
    <row r="22" ht="13.5" customHeight="1">
      <c r="A22" s="363"/>
      <c r="B22" s="1506" t="s">
        <v>53</v>
      </c>
      <c r="C22" s="306"/>
      <c r="D22" s="906" t="s">
        <v>54</v>
      </c>
      <c r="E22" s="283">
        <v>200.0</v>
      </c>
      <c r="F22" s="208">
        <v>0.0</v>
      </c>
      <c r="G22" s="208">
        <f t="shared" si="1"/>
        <v>1200</v>
      </c>
      <c r="H22" s="283">
        <v>1200.0</v>
      </c>
      <c r="I22" s="283">
        <f>150*12</f>
        <v>1800</v>
      </c>
    </row>
    <row r="23" ht="13.5" customHeight="1">
      <c r="A23" s="363"/>
      <c r="B23" s="1506" t="s">
        <v>337</v>
      </c>
      <c r="C23" s="306"/>
      <c r="D23" s="906" t="s">
        <v>56</v>
      </c>
      <c r="E23" s="283">
        <v>1553.49</v>
      </c>
      <c r="F23" s="208">
        <v>0.0</v>
      </c>
      <c r="G23" s="208">
        <f t="shared" si="1"/>
        <v>2361</v>
      </c>
      <c r="H23" s="283">
        <v>2361.0</v>
      </c>
      <c r="I23" s="283">
        <f>239.4*12</f>
        <v>2872.8</v>
      </c>
    </row>
    <row r="24" ht="13.5" customHeight="1">
      <c r="A24" s="363"/>
      <c r="B24" s="1506" t="s">
        <v>371</v>
      </c>
      <c r="C24" s="306"/>
      <c r="D24" s="906" t="s">
        <v>58</v>
      </c>
      <c r="E24" s="283">
        <v>900.0</v>
      </c>
      <c r="F24" s="208">
        <v>0.0</v>
      </c>
      <c r="G24" s="208">
        <f t="shared" si="1"/>
        <v>1200</v>
      </c>
      <c r="H24" s="283">
        <v>1200.0</v>
      </c>
      <c r="I24" s="283">
        <f>100*12</f>
        <v>1200</v>
      </c>
    </row>
    <row r="25" ht="13.5" customHeight="1">
      <c r="A25" s="363"/>
      <c r="B25" s="1506" t="s">
        <v>49</v>
      </c>
      <c r="C25" s="306"/>
      <c r="D25" s="906" t="s">
        <v>50</v>
      </c>
      <c r="E25" s="283">
        <v>0.0</v>
      </c>
      <c r="F25" s="208">
        <v>0.0</v>
      </c>
      <c r="G25" s="208">
        <f t="shared" si="1"/>
        <v>3000</v>
      </c>
      <c r="H25" s="283">
        <v>3000.0</v>
      </c>
      <c r="I25" s="283">
        <v>0.0</v>
      </c>
    </row>
    <row r="26" ht="15.0" customHeight="1">
      <c r="A26" s="884"/>
      <c r="B26" s="1507" t="s">
        <v>61</v>
      </c>
      <c r="C26" s="886"/>
      <c r="D26" s="886"/>
      <c r="E26" s="910">
        <f t="shared" ref="E26:I26" si="2">SUM(E14:E25)</f>
        <v>147187.73</v>
      </c>
      <c r="F26" s="910">
        <f t="shared" si="2"/>
        <v>0</v>
      </c>
      <c r="G26" s="910">
        <f t="shared" si="2"/>
        <v>250288</v>
      </c>
      <c r="H26" s="910">
        <f t="shared" si="2"/>
        <v>250288</v>
      </c>
      <c r="I26" s="910">
        <f t="shared" si="2"/>
        <v>257092</v>
      </c>
    </row>
    <row r="27" ht="13.5" customHeight="1">
      <c r="A27" s="363"/>
      <c r="B27" s="1188" t="s">
        <v>62</v>
      </c>
      <c r="C27" s="306"/>
      <c r="D27" s="306"/>
      <c r="E27" s="283"/>
      <c r="F27" s="499"/>
      <c r="G27" s="499"/>
      <c r="H27" s="283"/>
      <c r="I27" s="283"/>
    </row>
    <row r="28" ht="12.75" customHeight="1">
      <c r="A28" s="363"/>
      <c r="B28" s="1188" t="s">
        <v>173</v>
      </c>
      <c r="C28" s="306"/>
      <c r="D28" s="306"/>
      <c r="E28" s="283"/>
      <c r="F28" s="499"/>
      <c r="G28" s="499"/>
      <c r="H28" s="283"/>
      <c r="I28" s="283"/>
    </row>
    <row r="29" ht="12.75" customHeight="1">
      <c r="A29" s="363"/>
      <c r="B29" s="252"/>
      <c r="C29" s="1506" t="s">
        <v>83</v>
      </c>
      <c r="D29" s="633" t="s">
        <v>174</v>
      </c>
      <c r="E29" s="283">
        <v>6000.0</v>
      </c>
      <c r="F29" s="801">
        <v>1400.0</v>
      </c>
      <c r="G29" s="499">
        <f t="shared" ref="G29:G32" si="3">H29-F29</f>
        <v>7000</v>
      </c>
      <c r="H29" s="283">
        <v>8400.0</v>
      </c>
      <c r="I29" s="283">
        <v>8400.0</v>
      </c>
    </row>
    <row r="30" ht="12.75" customHeight="1">
      <c r="A30" s="363"/>
      <c r="B30" s="252"/>
      <c r="C30" s="1506" t="s">
        <v>1337</v>
      </c>
      <c r="D30" s="633" t="s">
        <v>174</v>
      </c>
      <c r="E30" s="283">
        <v>26237.95</v>
      </c>
      <c r="F30" s="208">
        <v>4398.0</v>
      </c>
      <c r="G30" s="499">
        <f t="shared" si="3"/>
        <v>22102</v>
      </c>
      <c r="H30" s="283">
        <v>26500.0</v>
      </c>
      <c r="I30" s="283">
        <v>26500.0</v>
      </c>
    </row>
    <row r="31" ht="12.75" customHeight="1">
      <c r="A31" s="363"/>
      <c r="B31" s="252"/>
      <c r="C31" s="1506" t="s">
        <v>118</v>
      </c>
      <c r="D31" s="633" t="s">
        <v>174</v>
      </c>
      <c r="E31" s="283">
        <v>7100.0</v>
      </c>
      <c r="F31" s="499">
        <v>1120.0</v>
      </c>
      <c r="G31" s="499">
        <f t="shared" si="3"/>
        <v>6380</v>
      </c>
      <c r="H31" s="283">
        <v>7500.0</v>
      </c>
      <c r="I31" s="283">
        <v>7500.0</v>
      </c>
    </row>
    <row r="32" ht="12.75" customHeight="1">
      <c r="A32" s="363"/>
      <c r="B32" s="252"/>
      <c r="C32" s="1506" t="s">
        <v>1338</v>
      </c>
      <c r="D32" s="633" t="s">
        <v>174</v>
      </c>
      <c r="E32" s="283">
        <v>2014.0</v>
      </c>
      <c r="F32" s="499">
        <v>0.0</v>
      </c>
      <c r="G32" s="499">
        <f t="shared" si="3"/>
        <v>5000</v>
      </c>
      <c r="H32" s="283">
        <v>5000.0</v>
      </c>
      <c r="I32" s="283">
        <v>5000.0</v>
      </c>
    </row>
    <row r="33" ht="14.25" customHeight="1">
      <c r="A33" s="884"/>
      <c r="B33" s="1507" t="s">
        <v>284</v>
      </c>
      <c r="C33" s="886"/>
      <c r="D33" s="886"/>
      <c r="E33" s="910">
        <f t="shared" ref="E33:I33" si="4">SUM(E29:E32)</f>
        <v>41351.95</v>
      </c>
      <c r="F33" s="910">
        <f t="shared" si="4"/>
        <v>6918</v>
      </c>
      <c r="G33" s="910">
        <f t="shared" si="4"/>
        <v>40482</v>
      </c>
      <c r="H33" s="910">
        <f t="shared" si="4"/>
        <v>47400</v>
      </c>
      <c r="I33" s="910">
        <f t="shared" si="4"/>
        <v>47400</v>
      </c>
    </row>
    <row r="34" ht="17.25" customHeight="1">
      <c r="A34" s="889" t="s">
        <v>285</v>
      </c>
      <c r="B34" s="887"/>
      <c r="C34" s="886"/>
      <c r="D34" s="886"/>
      <c r="E34" s="910">
        <f t="shared" ref="E34:I34" si="5">E26+E33</f>
        <v>188539.68</v>
      </c>
      <c r="F34" s="910">
        <f t="shared" si="5"/>
        <v>6918</v>
      </c>
      <c r="G34" s="910">
        <f t="shared" si="5"/>
        <v>290770</v>
      </c>
      <c r="H34" s="910">
        <f t="shared" si="5"/>
        <v>297688</v>
      </c>
      <c r="I34" s="910">
        <f t="shared" si="5"/>
        <v>304492</v>
      </c>
    </row>
    <row r="35" ht="13.5" hidden="1" customHeight="1">
      <c r="A35" s="1508"/>
      <c r="B35" s="1255"/>
      <c r="C35" s="1255"/>
      <c r="D35" s="1255"/>
      <c r="E35" s="1509"/>
      <c r="F35" s="1509"/>
      <c r="G35" s="1509"/>
      <c r="H35" s="1509"/>
      <c r="I35" s="1509"/>
    </row>
    <row r="36" ht="12.0" hidden="1" customHeight="1">
      <c r="A36" s="300"/>
      <c r="B36" s="252"/>
      <c r="C36" s="252"/>
      <c r="D36" s="252"/>
      <c r="E36" s="316"/>
      <c r="F36" s="316"/>
      <c r="G36" s="316"/>
      <c r="H36" s="316"/>
      <c r="I36" s="316"/>
    </row>
    <row r="37" ht="12.0" hidden="1" customHeight="1">
      <c r="A37" s="300"/>
      <c r="B37" s="252"/>
      <c r="C37" s="252"/>
      <c r="D37" s="252"/>
      <c r="E37" s="316"/>
      <c r="F37" s="316"/>
      <c r="G37" s="316"/>
      <c r="H37" s="316"/>
      <c r="I37" s="316"/>
    </row>
    <row r="38" ht="12.0" hidden="1" customHeight="1">
      <c r="A38" s="300"/>
      <c r="B38" s="252"/>
      <c r="C38" s="252"/>
      <c r="D38" s="252"/>
      <c r="E38" s="316"/>
      <c r="F38" s="316"/>
      <c r="G38" s="316"/>
      <c r="H38" s="316"/>
      <c r="I38" s="316"/>
    </row>
    <row r="39" ht="16.5" hidden="1" customHeight="1">
      <c r="A39" s="111" t="s">
        <v>1339</v>
      </c>
      <c r="H39" s="300"/>
    </row>
    <row r="40" ht="12.0" hidden="1" customHeight="1">
      <c r="A40" s="300"/>
      <c r="H40" s="300"/>
    </row>
    <row r="41" ht="17.25" hidden="1" customHeight="1">
      <c r="A41" s="305" t="s">
        <v>350</v>
      </c>
    </row>
    <row r="42" ht="18.75" hidden="1" customHeight="1">
      <c r="A42" s="300"/>
      <c r="D42" s="522"/>
    </row>
    <row r="43" ht="13.5" hidden="1" customHeight="1">
      <c r="A43" s="549"/>
      <c r="B43" s="611"/>
      <c r="C43" s="882"/>
      <c r="D43" s="641" t="s">
        <v>329</v>
      </c>
      <c r="E43" s="1510" t="s">
        <v>8</v>
      </c>
      <c r="F43" s="1511" t="s">
        <v>1340</v>
      </c>
      <c r="G43" s="1512"/>
      <c r="H43" s="1513"/>
      <c r="I43" s="1514" t="s">
        <v>10</v>
      </c>
    </row>
    <row r="44" ht="13.5" hidden="1" customHeight="1">
      <c r="A44" s="363"/>
      <c r="B44" s="252"/>
      <c r="C44" s="906"/>
      <c r="D44" s="3" t="s">
        <v>11</v>
      </c>
      <c r="E44" s="57" t="s">
        <v>1341</v>
      </c>
      <c r="F44" s="495" t="s">
        <v>13</v>
      </c>
      <c r="G44" s="1515" t="s">
        <v>14</v>
      </c>
      <c r="H44" s="70" t="s">
        <v>634</v>
      </c>
      <c r="I44" s="57" t="s">
        <v>12</v>
      </c>
    </row>
    <row r="45" ht="13.5" hidden="1" customHeight="1">
      <c r="A45" s="543"/>
      <c r="B45" s="522"/>
      <c r="C45" s="913"/>
      <c r="D45" s="913"/>
      <c r="E45" s="211" t="s">
        <v>17</v>
      </c>
      <c r="F45" s="211" t="s">
        <v>17</v>
      </c>
      <c r="G45" s="440" t="s">
        <v>18</v>
      </c>
      <c r="H45" s="493"/>
      <c r="I45" s="440" t="s">
        <v>18</v>
      </c>
    </row>
    <row r="46" ht="13.5" customHeight="1">
      <c r="A46" s="1171"/>
      <c r="B46" s="550" t="s">
        <v>286</v>
      </c>
      <c r="C46" s="882"/>
      <c r="D46" s="277"/>
      <c r="E46" s="621"/>
      <c r="F46" s="621"/>
      <c r="G46" s="621"/>
      <c r="H46" s="621"/>
      <c r="I46" s="621"/>
    </row>
    <row r="47" ht="13.5" customHeight="1">
      <c r="A47" s="777"/>
      <c r="B47" s="252"/>
      <c r="C47" s="147" t="s">
        <v>313</v>
      </c>
      <c r="D47" s="106" t="s">
        <v>290</v>
      </c>
      <c r="E47" s="283">
        <v>41912.4</v>
      </c>
      <c r="F47" s="283">
        <v>20000.0</v>
      </c>
      <c r="G47" s="283">
        <f>H47-F47</f>
        <v>0</v>
      </c>
      <c r="H47" s="283">
        <v>20000.0</v>
      </c>
      <c r="I47" s="283">
        <v>0.0</v>
      </c>
    </row>
    <row r="48" ht="14.25" customHeight="1">
      <c r="A48" s="889"/>
      <c r="B48" s="526" t="s">
        <v>317</v>
      </c>
      <c r="C48" s="886"/>
      <c r="D48" s="886"/>
      <c r="E48" s="910">
        <f t="shared" ref="E48:I48" si="6">SUM(E47)</f>
        <v>41912.4</v>
      </c>
      <c r="F48" s="910">
        <f t="shared" si="6"/>
        <v>20000</v>
      </c>
      <c r="G48" s="910">
        <f t="shared" si="6"/>
        <v>0</v>
      </c>
      <c r="H48" s="910">
        <f t="shared" si="6"/>
        <v>20000</v>
      </c>
      <c r="I48" s="910">
        <f t="shared" si="6"/>
        <v>0</v>
      </c>
    </row>
    <row r="49" ht="16.5" customHeight="1">
      <c r="A49" s="240" t="s">
        <v>318</v>
      </c>
      <c r="B49" s="784"/>
      <c r="C49" s="897"/>
      <c r="D49" s="897"/>
      <c r="E49" s="482">
        <f t="shared" ref="E49:I49" si="7">E34+E48</f>
        <v>230452.08</v>
      </c>
      <c r="F49" s="482">
        <f t="shared" si="7"/>
        <v>26918</v>
      </c>
      <c r="G49" s="482">
        <f t="shared" si="7"/>
        <v>290770</v>
      </c>
      <c r="H49" s="482">
        <f t="shared" si="7"/>
        <v>317688</v>
      </c>
      <c r="I49" s="482">
        <f t="shared" si="7"/>
        <v>304492</v>
      </c>
      <c r="J49" s="273"/>
      <c r="K49" s="273"/>
      <c r="L49" s="273"/>
      <c r="M49" s="273"/>
      <c r="N49" s="273"/>
      <c r="O49" s="273"/>
      <c r="P49" s="273"/>
      <c r="Q49" s="273"/>
      <c r="R49" s="273"/>
      <c r="S49" s="273"/>
      <c r="T49" s="273"/>
      <c r="U49" s="273"/>
      <c r="V49" s="273"/>
      <c r="W49" s="273"/>
      <c r="X49" s="273"/>
      <c r="Y49" s="273"/>
      <c r="Z49" s="273"/>
    </row>
    <row r="50" ht="14.25" customHeight="1">
      <c r="A50" s="34"/>
      <c r="B50" s="273"/>
      <c r="C50" s="273"/>
      <c r="D50" s="273"/>
      <c r="E50" s="48"/>
      <c r="F50" s="48"/>
      <c r="G50" s="48"/>
      <c r="H50" s="48"/>
      <c r="I50" s="48"/>
      <c r="J50" s="273"/>
      <c r="K50" s="273"/>
      <c r="L50" s="273"/>
      <c r="M50" s="273"/>
      <c r="N50" s="273"/>
      <c r="O50" s="273"/>
      <c r="P50" s="273"/>
      <c r="Q50" s="273"/>
      <c r="R50" s="273"/>
      <c r="S50" s="273"/>
      <c r="T50" s="273"/>
      <c r="U50" s="273"/>
      <c r="V50" s="273"/>
      <c r="W50" s="273"/>
      <c r="X50" s="273"/>
      <c r="Y50" s="273"/>
      <c r="Z50" s="273"/>
    </row>
    <row r="51" ht="15.75" customHeight="1">
      <c r="A51" s="251"/>
      <c r="B51" s="338" t="s">
        <v>319</v>
      </c>
      <c r="C51" s="252"/>
      <c r="D51" s="252"/>
      <c r="E51" s="252"/>
      <c r="F51" s="252"/>
      <c r="G51" s="252"/>
      <c r="H51" s="252"/>
      <c r="I51" s="306"/>
    </row>
    <row r="52" ht="15.75" customHeight="1">
      <c r="A52" s="251"/>
      <c r="B52" s="338" t="s">
        <v>320</v>
      </c>
      <c r="C52" s="252"/>
      <c r="D52" s="252"/>
      <c r="E52" s="252"/>
      <c r="F52" s="252"/>
      <c r="G52" s="252"/>
      <c r="H52" s="252"/>
      <c r="I52" s="306"/>
    </row>
    <row r="53" ht="15.75" customHeight="1">
      <c r="A53" s="363"/>
      <c r="B53" s="252"/>
      <c r="C53" s="252"/>
      <c r="D53" s="252"/>
      <c r="E53" s="252"/>
      <c r="F53" s="252"/>
      <c r="G53" s="252"/>
      <c r="H53" s="252"/>
      <c r="I53" s="306"/>
    </row>
    <row r="54" ht="15.75" customHeight="1">
      <c r="A54" s="363"/>
      <c r="B54" s="252"/>
      <c r="C54" s="252"/>
      <c r="D54" s="252"/>
      <c r="E54" s="252"/>
      <c r="F54" s="252"/>
      <c r="G54" s="252"/>
      <c r="H54" s="252"/>
      <c r="I54" s="306"/>
    </row>
    <row r="55" ht="15.75" customHeight="1">
      <c r="A55" s="363"/>
      <c r="B55" s="252"/>
      <c r="C55" s="252"/>
      <c r="D55" s="252"/>
      <c r="E55" s="252"/>
      <c r="F55" s="252"/>
      <c r="G55" s="252"/>
      <c r="H55" s="252"/>
      <c r="I55" s="306"/>
    </row>
    <row r="56" ht="15.75" customHeight="1">
      <c r="A56" s="363"/>
      <c r="B56" s="8"/>
      <c r="C56" s="252"/>
      <c r="D56" s="252"/>
      <c r="E56" s="252"/>
      <c r="F56" s="252"/>
      <c r="G56" s="252"/>
      <c r="H56" s="252"/>
      <c r="I56" s="306"/>
    </row>
    <row r="57" ht="15.75" customHeight="1">
      <c r="A57" s="254"/>
      <c r="B57" s="430" t="s">
        <v>1342</v>
      </c>
      <c r="C57" s="8"/>
      <c r="D57" s="5" t="s">
        <v>323</v>
      </c>
      <c r="H57" s="5" t="s">
        <v>324</v>
      </c>
      <c r="I57" s="19"/>
      <c r="J57" s="8"/>
    </row>
    <row r="58" ht="15.75" customHeight="1">
      <c r="A58" s="363"/>
      <c r="B58" s="428" t="s">
        <v>1343</v>
      </c>
      <c r="C58" s="252"/>
      <c r="D58" s="3" t="s">
        <v>326</v>
      </c>
      <c r="H58" s="3" t="s">
        <v>327</v>
      </c>
      <c r="I58" s="19"/>
      <c r="J58" s="2"/>
    </row>
    <row r="59" ht="15.75" customHeight="1">
      <c r="A59" s="363"/>
      <c r="B59" s="252"/>
      <c r="C59" s="252"/>
      <c r="D59" s="252"/>
      <c r="E59" s="252"/>
      <c r="F59" s="252"/>
      <c r="G59" s="252"/>
      <c r="H59" s="252"/>
      <c r="I59" s="306"/>
    </row>
    <row r="60" ht="15.75" customHeight="1">
      <c r="A60" s="363"/>
      <c r="B60" s="252"/>
      <c r="C60" s="252"/>
      <c r="D60" s="252"/>
      <c r="E60" s="252"/>
      <c r="F60" s="252"/>
      <c r="G60" s="252"/>
      <c r="H60" s="252"/>
      <c r="I60" s="306"/>
    </row>
    <row r="61" ht="15.75" customHeight="1">
      <c r="A61" s="543"/>
      <c r="B61" s="522"/>
      <c r="C61" s="522"/>
      <c r="D61" s="522"/>
      <c r="E61" s="522"/>
      <c r="F61" s="522"/>
      <c r="G61" s="522"/>
      <c r="H61" s="522"/>
      <c r="I61" s="507"/>
    </row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D57:G57"/>
    <mergeCell ref="H57:I57"/>
    <mergeCell ref="D58:G58"/>
    <mergeCell ref="H58:I58"/>
    <mergeCell ref="A4:I4"/>
    <mergeCell ref="A5:I5"/>
    <mergeCell ref="A6:I6"/>
    <mergeCell ref="F9:H9"/>
    <mergeCell ref="A41:I41"/>
    <mergeCell ref="F43:H43"/>
    <mergeCell ref="H44:H45"/>
  </mergeCells>
  <printOptions/>
  <pageMargins bottom="0.7086614173228347" footer="0.0" header="0.0" left="1.062992125984252" right="0.11811023622047245" top="0.7480314960629921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88"/>
    <col customWidth="1" min="2" max="2" width="31.63"/>
    <col customWidth="1" min="3" max="3" width="10.63"/>
    <col customWidth="1" min="4" max="4" width="11.0"/>
    <col customWidth="1" min="5" max="5" width="12.0"/>
    <col customWidth="1" hidden="1" min="6" max="6" width="13.25"/>
    <col customWidth="1" hidden="1" min="7" max="7" width="14.38"/>
    <col customWidth="1" min="8" max="9" width="14.0"/>
    <col customWidth="1" min="10" max="10" width="5.13"/>
    <col customWidth="1" min="11" max="26" width="7.63"/>
  </cols>
  <sheetData>
    <row r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>
      <c r="D7" s="259"/>
      <c r="E7" s="252"/>
    </row>
    <row r="8" ht="19.5" customHeight="1">
      <c r="A8" s="195" t="s">
        <v>363</v>
      </c>
      <c r="B8" s="16"/>
      <c r="C8" s="16"/>
      <c r="D8" s="16"/>
      <c r="E8" s="6"/>
      <c r="F8" s="16"/>
      <c r="G8" s="16"/>
      <c r="H8" s="16"/>
      <c r="I8" s="16"/>
      <c r="J8" s="16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</row>
    <row r="9" ht="15.75" customHeight="1">
      <c r="A9" s="11" t="s">
        <v>364</v>
      </c>
      <c r="B9" s="12"/>
      <c r="C9" s="13"/>
      <c r="D9" s="14" t="s">
        <v>7</v>
      </c>
      <c r="E9" s="14" t="s">
        <v>8</v>
      </c>
      <c r="F9" s="15" t="s">
        <v>9</v>
      </c>
      <c r="G9" s="12"/>
      <c r="H9" s="13"/>
      <c r="I9" s="14" t="s">
        <v>10</v>
      </c>
      <c r="J9" s="66"/>
    </row>
    <row r="10" ht="12.0" customHeight="1">
      <c r="A10" s="18"/>
      <c r="C10" s="19"/>
      <c r="D10" s="20" t="s">
        <v>11</v>
      </c>
      <c r="E10" s="21" t="s">
        <v>12</v>
      </c>
      <c r="F10" s="21" t="s">
        <v>13</v>
      </c>
      <c r="G10" s="22" t="s">
        <v>14</v>
      </c>
      <c r="H10" s="21" t="s">
        <v>15</v>
      </c>
      <c r="I10" s="21" t="s">
        <v>16</v>
      </c>
      <c r="J10" s="341"/>
    </row>
    <row r="11" ht="12.75" customHeight="1">
      <c r="A11" s="23"/>
      <c r="B11" s="24"/>
      <c r="C11" s="25"/>
      <c r="D11" s="26"/>
      <c r="E11" s="26" t="s">
        <v>17</v>
      </c>
      <c r="F11" s="27" t="s">
        <v>17</v>
      </c>
      <c r="G11" s="27" t="s">
        <v>18</v>
      </c>
      <c r="H11" s="27" t="s">
        <v>18</v>
      </c>
      <c r="I11" s="27" t="s">
        <v>18</v>
      </c>
      <c r="J11" s="66"/>
    </row>
    <row r="12" ht="14.25" customHeight="1">
      <c r="A12" s="56" t="s">
        <v>20</v>
      </c>
      <c r="B12" s="235"/>
      <c r="C12" s="2"/>
      <c r="D12" s="105"/>
      <c r="E12" s="342"/>
      <c r="F12" s="342"/>
      <c r="G12" s="342"/>
      <c r="H12" s="343"/>
      <c r="I12" s="343"/>
      <c r="J12" s="344"/>
    </row>
    <row r="13" ht="13.5" customHeight="1">
      <c r="A13" s="56"/>
      <c r="B13" s="34" t="s">
        <v>22</v>
      </c>
      <c r="C13" s="2"/>
      <c r="D13" s="105"/>
      <c r="E13" s="345"/>
      <c r="F13" s="345"/>
      <c r="G13" s="345"/>
      <c r="H13" s="343"/>
      <c r="I13" s="343"/>
      <c r="J13" s="344"/>
    </row>
    <row r="14" ht="13.5" customHeight="1">
      <c r="A14" s="33"/>
      <c r="B14" s="6" t="s">
        <v>331</v>
      </c>
      <c r="C14" s="274"/>
      <c r="D14" s="163" t="s">
        <v>25</v>
      </c>
      <c r="E14" s="346">
        <v>1460645.5</v>
      </c>
      <c r="F14" s="347">
        <v>699270.0</v>
      </c>
      <c r="G14" s="347">
        <f>H14-F14</f>
        <v>984704</v>
      </c>
      <c r="H14" s="346">
        <v>1683974.0</v>
      </c>
      <c r="I14" s="346">
        <v>1823556.0</v>
      </c>
      <c r="J14" s="348"/>
    </row>
    <row r="15" ht="13.5" customHeight="1">
      <c r="A15" s="33"/>
      <c r="B15" s="6" t="s">
        <v>26</v>
      </c>
      <c r="C15" s="274"/>
      <c r="D15" s="163" t="s">
        <v>25</v>
      </c>
      <c r="E15" s="349">
        <v>0.0</v>
      </c>
      <c r="F15" s="349">
        <v>0.0</v>
      </c>
      <c r="G15" s="349">
        <v>0.0</v>
      </c>
      <c r="H15" s="349">
        <v>0.0</v>
      </c>
      <c r="I15" s="346">
        <v>3569.0</v>
      </c>
      <c r="J15" s="348"/>
    </row>
    <row r="16" ht="13.5" customHeight="1">
      <c r="A16" s="33"/>
      <c r="B16" s="6" t="s">
        <v>365</v>
      </c>
      <c r="C16" s="274"/>
      <c r="D16" s="163" t="s">
        <v>28</v>
      </c>
      <c r="E16" s="346">
        <v>660721.9</v>
      </c>
      <c r="F16" s="346">
        <v>376688.94</v>
      </c>
      <c r="G16" s="347">
        <f t="shared" ref="G16:G31" si="1">H16-F16</f>
        <v>457503.06</v>
      </c>
      <c r="H16" s="346">
        <v>834192.0</v>
      </c>
      <c r="I16" s="346">
        <v>2292612.0</v>
      </c>
      <c r="J16" s="348"/>
    </row>
    <row r="17" ht="13.5" customHeight="1">
      <c r="A17" s="33"/>
      <c r="B17" s="29" t="s">
        <v>366</v>
      </c>
      <c r="C17" s="274"/>
      <c r="D17" s="163" t="s">
        <v>30</v>
      </c>
      <c r="E17" s="283">
        <v>172545.89</v>
      </c>
      <c r="F17" s="347">
        <v>78727.42</v>
      </c>
      <c r="G17" s="347">
        <f t="shared" si="1"/>
        <v>137272.58</v>
      </c>
      <c r="H17" s="283">
        <v>216000.0</v>
      </c>
      <c r="I17" s="283">
        <v>360000.0</v>
      </c>
      <c r="J17" s="316"/>
    </row>
    <row r="18" ht="13.5" customHeight="1">
      <c r="A18" s="33"/>
      <c r="B18" s="29" t="s">
        <v>367</v>
      </c>
      <c r="C18" s="274"/>
      <c r="D18" s="163" t="s">
        <v>36</v>
      </c>
      <c r="E18" s="283">
        <v>30000.0</v>
      </c>
      <c r="F18" s="347">
        <v>42000.0</v>
      </c>
      <c r="G18" s="347">
        <f t="shared" si="1"/>
        <v>12000</v>
      </c>
      <c r="H18" s="283">
        <v>54000.0</v>
      </c>
      <c r="I18" s="283">
        <v>90000.0</v>
      </c>
      <c r="J18" s="316"/>
    </row>
    <row r="19" ht="13.5" customHeight="1">
      <c r="A19" s="41"/>
      <c r="B19" s="29" t="s">
        <v>37</v>
      </c>
      <c r="C19" s="274"/>
      <c r="D19" s="163" t="s">
        <v>38</v>
      </c>
      <c r="E19" s="282">
        <v>35000.0</v>
      </c>
      <c r="F19" s="347">
        <v>0.0</v>
      </c>
      <c r="G19" s="347">
        <f t="shared" si="1"/>
        <v>45000</v>
      </c>
      <c r="H19" s="283">
        <v>45000.0</v>
      </c>
      <c r="I19" s="283">
        <v>75000.0</v>
      </c>
      <c r="J19" s="316"/>
    </row>
    <row r="20" ht="13.5" customHeight="1">
      <c r="A20" s="41"/>
      <c r="B20" s="29" t="s">
        <v>368</v>
      </c>
      <c r="C20" s="274"/>
      <c r="D20" s="163" t="s">
        <v>38</v>
      </c>
      <c r="E20" s="282">
        <v>70000.0</v>
      </c>
      <c r="F20" s="347">
        <v>0.0</v>
      </c>
      <c r="G20" s="347">
        <f t="shared" si="1"/>
        <v>0</v>
      </c>
      <c r="H20" s="283">
        <v>0.0</v>
      </c>
      <c r="I20" s="283">
        <v>0.0</v>
      </c>
      <c r="J20" s="316"/>
    </row>
    <row r="21" ht="13.5" customHeight="1">
      <c r="A21" s="41"/>
      <c r="B21" s="29" t="s">
        <v>40</v>
      </c>
      <c r="C21" s="274"/>
      <c r="D21" s="163" t="s">
        <v>41</v>
      </c>
      <c r="E21" s="282">
        <v>0.0</v>
      </c>
      <c r="F21" s="347">
        <v>0.0</v>
      </c>
      <c r="G21" s="347">
        <f t="shared" si="1"/>
        <v>5000</v>
      </c>
      <c r="H21" s="283">
        <v>5000.0</v>
      </c>
      <c r="I21" s="283">
        <v>0.0</v>
      </c>
      <c r="J21" s="316"/>
    </row>
    <row r="22" ht="13.5" customHeight="1">
      <c r="A22" s="33"/>
      <c r="B22" s="29" t="s">
        <v>369</v>
      </c>
      <c r="C22" s="274"/>
      <c r="D22" s="163" t="s">
        <v>43</v>
      </c>
      <c r="E22" s="347">
        <v>83015.43</v>
      </c>
      <c r="F22" s="347">
        <v>0.0</v>
      </c>
      <c r="G22" s="347">
        <f t="shared" si="1"/>
        <v>90000</v>
      </c>
      <c r="H22" s="283">
        <v>90000.0</v>
      </c>
      <c r="I22" s="283">
        <v>100000.0</v>
      </c>
      <c r="J22" s="316"/>
    </row>
    <row r="23" ht="13.5" customHeight="1">
      <c r="A23" s="41"/>
      <c r="B23" s="29" t="s">
        <v>44</v>
      </c>
      <c r="C23" s="274"/>
      <c r="D23" s="163" t="s">
        <v>45</v>
      </c>
      <c r="E23" s="282">
        <v>174961.0</v>
      </c>
      <c r="F23" s="347">
        <v>186061.0</v>
      </c>
      <c r="G23" s="347">
        <f t="shared" si="1"/>
        <v>29747</v>
      </c>
      <c r="H23" s="283">
        <v>215808.0</v>
      </c>
      <c r="I23" s="283">
        <v>343648.0</v>
      </c>
      <c r="J23" s="316"/>
    </row>
    <row r="24" ht="13.5" customHeight="1">
      <c r="A24" s="33"/>
      <c r="B24" s="29" t="s">
        <v>46</v>
      </c>
      <c r="C24" s="274"/>
      <c r="D24" s="163" t="s">
        <v>45</v>
      </c>
      <c r="E24" s="283">
        <v>176513.0</v>
      </c>
      <c r="F24" s="347">
        <v>0.0</v>
      </c>
      <c r="G24" s="347">
        <f t="shared" si="1"/>
        <v>215808</v>
      </c>
      <c r="H24" s="283">
        <v>215808.0</v>
      </c>
      <c r="I24" s="283">
        <v>343648.0</v>
      </c>
      <c r="J24" s="316"/>
    </row>
    <row r="25" ht="13.5" customHeight="1">
      <c r="A25" s="33"/>
      <c r="B25" s="29" t="s">
        <v>47</v>
      </c>
      <c r="C25" s="274"/>
      <c r="D25" s="163" t="s">
        <v>48</v>
      </c>
      <c r="E25" s="283">
        <v>35000.0</v>
      </c>
      <c r="F25" s="347">
        <v>0.0</v>
      </c>
      <c r="G25" s="347">
        <f t="shared" si="1"/>
        <v>45000</v>
      </c>
      <c r="H25" s="283">
        <v>45000.0</v>
      </c>
      <c r="I25" s="283">
        <v>75000.0</v>
      </c>
      <c r="J25" s="316"/>
    </row>
    <row r="26" ht="13.5" customHeight="1">
      <c r="A26" s="41"/>
      <c r="B26" s="29" t="s">
        <v>51</v>
      </c>
      <c r="C26" s="274"/>
      <c r="D26" s="163" t="s">
        <v>52</v>
      </c>
      <c r="E26" s="283">
        <v>235249.86</v>
      </c>
      <c r="F26" s="347">
        <v>109155.0</v>
      </c>
      <c r="G26" s="347">
        <f t="shared" si="1"/>
        <v>201609</v>
      </c>
      <c r="H26" s="283">
        <v>310764.0</v>
      </c>
      <c r="I26" s="283">
        <v>494368.0</v>
      </c>
      <c r="J26" s="316"/>
    </row>
    <row r="27" ht="13.5" customHeight="1">
      <c r="A27" s="41"/>
      <c r="B27" s="29" t="s">
        <v>370</v>
      </c>
      <c r="C27" s="274"/>
      <c r="D27" s="163" t="s">
        <v>54</v>
      </c>
      <c r="E27" s="283">
        <v>9000.0</v>
      </c>
      <c r="F27" s="347">
        <v>3500.0</v>
      </c>
      <c r="G27" s="347">
        <f t="shared" si="1"/>
        <v>7300</v>
      </c>
      <c r="H27" s="283">
        <v>10800.0</v>
      </c>
      <c r="I27" s="283">
        <v>27000.0</v>
      </c>
      <c r="J27" s="316"/>
    </row>
    <row r="28" ht="13.5" customHeight="1">
      <c r="A28" s="41"/>
      <c r="B28" s="29" t="s">
        <v>55</v>
      </c>
      <c r="C28" s="274"/>
      <c r="D28" s="163" t="s">
        <v>56</v>
      </c>
      <c r="E28" s="283">
        <v>27107.2</v>
      </c>
      <c r="F28" s="347">
        <v>13614.4</v>
      </c>
      <c r="G28" s="347">
        <f t="shared" si="1"/>
        <v>24415.6</v>
      </c>
      <c r="H28" s="283">
        <v>38030.0</v>
      </c>
      <c r="I28" s="283">
        <v>72934.0</v>
      </c>
      <c r="J28" s="316"/>
    </row>
    <row r="29" ht="13.5" customHeight="1">
      <c r="A29" s="41"/>
      <c r="B29" s="29" t="s">
        <v>371</v>
      </c>
      <c r="C29" s="274"/>
      <c r="D29" s="163" t="s">
        <v>58</v>
      </c>
      <c r="E29" s="283">
        <v>8200.0</v>
      </c>
      <c r="F29" s="347">
        <v>3500.0</v>
      </c>
      <c r="G29" s="347">
        <f t="shared" si="1"/>
        <v>7300</v>
      </c>
      <c r="H29" s="283">
        <v>10800.0</v>
      </c>
      <c r="I29" s="283">
        <v>18000.0</v>
      </c>
      <c r="J29" s="316"/>
    </row>
    <row r="30" ht="13.5" customHeight="1">
      <c r="A30" s="41"/>
      <c r="B30" s="29" t="s">
        <v>49</v>
      </c>
      <c r="C30" s="274"/>
      <c r="D30" s="163" t="s">
        <v>50</v>
      </c>
      <c r="E30" s="283">
        <v>0.0</v>
      </c>
      <c r="F30" s="347">
        <v>0.0</v>
      </c>
      <c r="G30" s="347">
        <f t="shared" si="1"/>
        <v>27000</v>
      </c>
      <c r="H30" s="283">
        <v>27000.0</v>
      </c>
      <c r="I30" s="283">
        <v>0.0</v>
      </c>
      <c r="J30" s="316"/>
    </row>
    <row r="31" ht="13.5" customHeight="1">
      <c r="A31" s="41"/>
      <c r="B31" s="29" t="s">
        <v>59</v>
      </c>
      <c r="C31" s="274"/>
      <c r="D31" s="163" t="s">
        <v>60</v>
      </c>
      <c r="E31" s="283">
        <v>168000.0</v>
      </c>
      <c r="F31" s="347">
        <v>0.0</v>
      </c>
      <c r="G31" s="347">
        <f t="shared" si="1"/>
        <v>0</v>
      </c>
      <c r="H31" s="283">
        <v>0.0</v>
      </c>
      <c r="I31" s="283">
        <v>0.0</v>
      </c>
      <c r="J31" s="316"/>
    </row>
    <row r="32" ht="18.75" customHeight="1">
      <c r="A32" s="286"/>
      <c r="B32" s="350" t="s">
        <v>61</v>
      </c>
      <c r="C32" s="312"/>
      <c r="D32" s="351"/>
      <c r="E32" s="352">
        <f t="shared" ref="E32:I32" si="2">SUM(E14:E31)</f>
        <v>3345959.78</v>
      </c>
      <c r="F32" s="352">
        <f t="shared" si="2"/>
        <v>1512516.76</v>
      </c>
      <c r="G32" s="352">
        <f t="shared" si="2"/>
        <v>2289659.24</v>
      </c>
      <c r="H32" s="352">
        <f t="shared" si="2"/>
        <v>3802176</v>
      </c>
      <c r="I32" s="352">
        <f t="shared" si="2"/>
        <v>6119335</v>
      </c>
      <c r="J32" s="236"/>
    </row>
    <row r="33" ht="13.5" customHeight="1">
      <c r="A33" s="353"/>
      <c r="B33" s="354" t="s">
        <v>62</v>
      </c>
      <c r="C33" s="2"/>
      <c r="D33" s="105"/>
      <c r="E33" s="77"/>
      <c r="F33" s="77"/>
      <c r="G33" s="77"/>
      <c r="H33" s="121"/>
      <c r="I33" s="121"/>
      <c r="J33" s="122"/>
    </row>
    <row r="34" ht="13.5" customHeight="1">
      <c r="A34" s="355"/>
      <c r="B34" s="29" t="s">
        <v>209</v>
      </c>
      <c r="C34" s="273"/>
      <c r="D34" s="86" t="s">
        <v>65</v>
      </c>
      <c r="E34" s="283">
        <v>60934.28</v>
      </c>
      <c r="F34" s="347">
        <v>55930.0</v>
      </c>
      <c r="G34" s="347">
        <f t="shared" ref="G34:G41" si="3">H34-F34</f>
        <v>64070</v>
      </c>
      <c r="H34" s="283">
        <v>120000.0</v>
      </c>
      <c r="I34" s="283">
        <v>120000.0</v>
      </c>
      <c r="J34" s="316"/>
    </row>
    <row r="35" ht="13.5" customHeight="1">
      <c r="A35" s="355"/>
      <c r="B35" s="278" t="s">
        <v>68</v>
      </c>
      <c r="C35" s="273"/>
      <c r="D35" s="86" t="s">
        <v>69</v>
      </c>
      <c r="E35" s="283">
        <v>4900.0</v>
      </c>
      <c r="F35" s="347">
        <v>40200.0</v>
      </c>
      <c r="G35" s="347">
        <f t="shared" si="3"/>
        <v>9800</v>
      </c>
      <c r="H35" s="283">
        <v>50000.0</v>
      </c>
      <c r="I35" s="283">
        <v>50000.0</v>
      </c>
      <c r="J35" s="316"/>
    </row>
    <row r="36" ht="13.5" customHeight="1">
      <c r="A36" s="355"/>
      <c r="B36" s="29" t="s">
        <v>372</v>
      </c>
      <c r="C36" s="273"/>
      <c r="D36" s="86" t="s">
        <v>148</v>
      </c>
      <c r="E36" s="283">
        <v>0.0</v>
      </c>
      <c r="F36" s="347">
        <v>1050.0</v>
      </c>
      <c r="G36" s="347">
        <f t="shared" si="3"/>
        <v>9950</v>
      </c>
      <c r="H36" s="283">
        <v>11000.0</v>
      </c>
      <c r="I36" s="283">
        <v>11000.0</v>
      </c>
      <c r="J36" s="316"/>
    </row>
    <row r="37" ht="13.5" customHeight="1">
      <c r="A37" s="355"/>
      <c r="B37" s="29" t="s">
        <v>73</v>
      </c>
      <c r="C37" s="273"/>
      <c r="D37" s="86" t="s">
        <v>74</v>
      </c>
      <c r="E37" s="283">
        <v>350272.75</v>
      </c>
      <c r="F37" s="347">
        <v>115036.1</v>
      </c>
      <c r="G37" s="347">
        <f t="shared" si="3"/>
        <v>284963.9</v>
      </c>
      <c r="H37" s="283">
        <v>400000.0</v>
      </c>
      <c r="I37" s="283">
        <v>400000.0</v>
      </c>
      <c r="J37" s="316"/>
    </row>
    <row r="38" ht="13.5" customHeight="1">
      <c r="A38" s="355"/>
      <c r="B38" s="29" t="s">
        <v>75</v>
      </c>
      <c r="C38" s="273"/>
      <c r="D38" s="86" t="s">
        <v>76</v>
      </c>
      <c r="E38" s="283">
        <v>70710.0</v>
      </c>
      <c r="F38" s="347">
        <v>37356.75</v>
      </c>
      <c r="G38" s="347">
        <f t="shared" si="3"/>
        <v>82643.25</v>
      </c>
      <c r="H38" s="283">
        <v>120000.0</v>
      </c>
      <c r="I38" s="283">
        <v>165000.0</v>
      </c>
      <c r="J38" s="316"/>
    </row>
    <row r="39" ht="13.5" customHeight="1">
      <c r="A39" s="355"/>
      <c r="B39" s="29" t="s">
        <v>373</v>
      </c>
      <c r="C39" s="273"/>
      <c r="D39" s="86" t="s">
        <v>346</v>
      </c>
      <c r="E39" s="283">
        <v>12408.77</v>
      </c>
      <c r="F39" s="347">
        <v>7472.0</v>
      </c>
      <c r="G39" s="347">
        <f t="shared" si="3"/>
        <v>8528</v>
      </c>
      <c r="H39" s="283">
        <v>16000.0</v>
      </c>
      <c r="I39" s="283">
        <v>20000.0</v>
      </c>
      <c r="J39" s="316"/>
    </row>
    <row r="40" ht="13.5" customHeight="1">
      <c r="A40" s="355"/>
      <c r="B40" s="278" t="s">
        <v>81</v>
      </c>
      <c r="C40" s="273"/>
      <c r="D40" s="86" t="s">
        <v>82</v>
      </c>
      <c r="E40" s="282">
        <v>11536.58</v>
      </c>
      <c r="F40" s="282">
        <v>8390.24</v>
      </c>
      <c r="G40" s="347">
        <f t="shared" si="3"/>
        <v>9609.76</v>
      </c>
      <c r="H40" s="283">
        <v>18000.0</v>
      </c>
      <c r="I40" s="283">
        <v>18000.0</v>
      </c>
      <c r="J40" s="316"/>
    </row>
    <row r="41" ht="12.0" customHeight="1">
      <c r="A41" s="271"/>
      <c r="B41" s="294" t="s">
        <v>83</v>
      </c>
      <c r="C41" s="269"/>
      <c r="D41" s="356" t="s">
        <v>82</v>
      </c>
      <c r="E41" s="298">
        <v>38400.0</v>
      </c>
      <c r="F41" s="298">
        <v>16000.0</v>
      </c>
      <c r="G41" s="357">
        <f t="shared" si="3"/>
        <v>39200</v>
      </c>
      <c r="H41" s="91">
        <v>55200.0</v>
      </c>
      <c r="I41" s="91">
        <v>55200.0</v>
      </c>
    </row>
    <row r="42" ht="12.0" customHeight="1">
      <c r="A42" s="321"/>
      <c r="B42" s="278"/>
      <c r="C42" s="273"/>
      <c r="D42" s="16"/>
      <c r="E42" s="358"/>
      <c r="F42" s="358"/>
      <c r="G42" s="359"/>
      <c r="H42" s="78"/>
      <c r="I42" s="78"/>
    </row>
    <row r="43" ht="16.5" customHeight="1">
      <c r="A43" s="111" t="s">
        <v>374</v>
      </c>
      <c r="B43" s="3"/>
      <c r="C43" s="3"/>
      <c r="D43" s="3"/>
      <c r="E43" s="2"/>
      <c r="F43" s="3"/>
      <c r="G43" s="3"/>
      <c r="H43" s="3"/>
      <c r="I43" s="3"/>
      <c r="J43" s="3"/>
    </row>
    <row r="44" ht="15.75" customHeight="1">
      <c r="A44" s="2"/>
      <c r="B44" s="2"/>
      <c r="C44" s="2"/>
      <c r="D44" s="3"/>
      <c r="E44" s="2"/>
      <c r="F44" s="2"/>
      <c r="G44" s="2"/>
      <c r="H44" s="2"/>
      <c r="I44" s="2"/>
      <c r="J44" s="2"/>
    </row>
    <row r="45" ht="18.0" customHeight="1">
      <c r="A45" s="360" t="s">
        <v>2</v>
      </c>
      <c r="J45" s="360"/>
      <c r="K45" s="273"/>
      <c r="L45" s="273"/>
      <c r="M45" s="273"/>
      <c r="N45" s="273"/>
      <c r="O45" s="273"/>
      <c r="P45" s="273"/>
      <c r="Q45" s="273"/>
      <c r="R45" s="273"/>
      <c r="S45" s="273"/>
      <c r="T45" s="273"/>
      <c r="U45" s="273"/>
      <c r="V45" s="273"/>
      <c r="W45" s="273"/>
      <c r="X45" s="273"/>
      <c r="Y45" s="273"/>
      <c r="Z45" s="273"/>
    </row>
    <row r="46" ht="15.75" customHeight="1">
      <c r="A46" s="2"/>
      <c r="B46" s="2"/>
      <c r="C46" s="2"/>
      <c r="D46" s="3"/>
      <c r="E46" s="2"/>
      <c r="F46" s="2"/>
      <c r="G46" s="2"/>
      <c r="H46" s="2"/>
      <c r="I46" s="2"/>
      <c r="J46" s="2"/>
    </row>
    <row r="47" ht="15.75" customHeight="1">
      <c r="A47" s="11" t="s">
        <v>364</v>
      </c>
      <c r="B47" s="12"/>
      <c r="C47" s="13"/>
      <c r="D47" s="14" t="s">
        <v>7</v>
      </c>
      <c r="E47" s="14" t="s">
        <v>8</v>
      </c>
      <c r="F47" s="15" t="s">
        <v>9</v>
      </c>
      <c r="G47" s="12"/>
      <c r="H47" s="13"/>
      <c r="I47" s="14" t="s">
        <v>10</v>
      </c>
      <c r="J47" s="66"/>
    </row>
    <row r="48" ht="15.75" customHeight="1">
      <c r="A48" s="18"/>
      <c r="C48" s="19"/>
      <c r="D48" s="20" t="s">
        <v>11</v>
      </c>
      <c r="E48" s="21" t="s">
        <v>12</v>
      </c>
      <c r="F48" s="21" t="s">
        <v>13</v>
      </c>
      <c r="G48" s="22" t="s">
        <v>14</v>
      </c>
      <c r="H48" s="21" t="s">
        <v>15</v>
      </c>
      <c r="I48" s="21" t="s">
        <v>16</v>
      </c>
      <c r="J48" s="341"/>
    </row>
    <row r="49" ht="15.75" customHeight="1">
      <c r="A49" s="23"/>
      <c r="B49" s="24"/>
      <c r="C49" s="25"/>
      <c r="D49" s="26"/>
      <c r="E49" s="26" t="s">
        <v>17</v>
      </c>
      <c r="F49" s="27" t="s">
        <v>17</v>
      </c>
      <c r="G49" s="27" t="s">
        <v>18</v>
      </c>
      <c r="H49" s="27" t="s">
        <v>18</v>
      </c>
      <c r="I49" s="27" t="s">
        <v>18</v>
      </c>
      <c r="J49" s="66"/>
    </row>
    <row r="50" ht="13.5" customHeight="1">
      <c r="A50" s="355"/>
      <c r="B50" s="278" t="s">
        <v>347</v>
      </c>
      <c r="C50" s="273"/>
      <c r="D50" s="86" t="s">
        <v>86</v>
      </c>
      <c r="E50" s="282">
        <v>0.0</v>
      </c>
      <c r="F50" s="282">
        <v>0.0</v>
      </c>
      <c r="G50" s="347">
        <f t="shared" ref="G50:G56" si="4">H50-F50</f>
        <v>81150</v>
      </c>
      <c r="H50" s="77">
        <v>81150.0</v>
      </c>
      <c r="I50" s="77">
        <v>85000.0</v>
      </c>
      <c r="J50" s="78"/>
    </row>
    <row r="51" ht="13.5" customHeight="1">
      <c r="A51" s="355"/>
      <c r="B51" s="278" t="s">
        <v>375</v>
      </c>
      <c r="C51" s="273"/>
      <c r="D51" s="35" t="s">
        <v>94</v>
      </c>
      <c r="E51" s="361">
        <v>743472.09</v>
      </c>
      <c r="F51" s="347">
        <v>667197.47</v>
      </c>
      <c r="G51" s="347">
        <f t="shared" si="4"/>
        <v>1031868.53</v>
      </c>
      <c r="H51" s="347">
        <f>1450068+248998</f>
        <v>1699066</v>
      </c>
      <c r="I51" s="347">
        <f>15740*12</f>
        <v>188880</v>
      </c>
      <c r="J51" s="359"/>
    </row>
    <row r="52" ht="13.5" customHeight="1">
      <c r="A52" s="355"/>
      <c r="B52" s="278" t="s">
        <v>165</v>
      </c>
      <c r="C52" s="273"/>
      <c r="D52" s="35" t="s">
        <v>99</v>
      </c>
      <c r="E52" s="362">
        <v>126940.0</v>
      </c>
      <c r="F52" s="347">
        <v>0.0</v>
      </c>
      <c r="G52" s="347">
        <f t="shared" si="4"/>
        <v>1000000</v>
      </c>
      <c r="H52" s="283">
        <v>1000000.0</v>
      </c>
      <c r="I52" s="283">
        <v>800000.0</v>
      </c>
      <c r="J52" s="316"/>
    </row>
    <row r="53" ht="13.5" customHeight="1">
      <c r="A53" s="363"/>
      <c r="B53" s="278" t="s">
        <v>100</v>
      </c>
      <c r="C53" s="252"/>
      <c r="D53" s="35" t="s">
        <v>101</v>
      </c>
      <c r="E53" s="362">
        <v>28835.0</v>
      </c>
      <c r="F53" s="283">
        <v>59094.43</v>
      </c>
      <c r="G53" s="347">
        <f t="shared" si="4"/>
        <v>40905.57</v>
      </c>
      <c r="H53" s="283">
        <v>100000.0</v>
      </c>
      <c r="I53" s="283">
        <v>100000.0</v>
      </c>
      <c r="J53" s="316"/>
    </row>
    <row r="54" ht="13.5" customHeight="1">
      <c r="A54" s="355"/>
      <c r="B54" s="364" t="s">
        <v>270</v>
      </c>
      <c r="C54" s="79"/>
      <c r="D54" s="365" t="s">
        <v>107</v>
      </c>
      <c r="E54" s="283">
        <v>22826.76</v>
      </c>
      <c r="F54" s="366">
        <v>0.0</v>
      </c>
      <c r="G54" s="347">
        <f t="shared" si="4"/>
        <v>70000</v>
      </c>
      <c r="H54" s="283">
        <v>70000.0</v>
      </c>
      <c r="I54" s="283">
        <v>70000.0</v>
      </c>
      <c r="J54" s="316"/>
    </row>
    <row r="55" ht="13.5" customHeight="1">
      <c r="A55" s="355"/>
      <c r="B55" s="364" t="s">
        <v>376</v>
      </c>
      <c r="C55" s="79"/>
      <c r="D55" s="365" t="s">
        <v>109</v>
      </c>
      <c r="E55" s="283">
        <v>70000.0</v>
      </c>
      <c r="F55" s="366">
        <v>0.0</v>
      </c>
      <c r="G55" s="347">
        <f t="shared" si="4"/>
        <v>70000</v>
      </c>
      <c r="H55" s="283">
        <v>70000.0</v>
      </c>
      <c r="I55" s="283">
        <v>70000.0</v>
      </c>
      <c r="J55" s="316"/>
    </row>
    <row r="56" ht="13.5" customHeight="1">
      <c r="A56" s="355"/>
      <c r="B56" s="278" t="s">
        <v>136</v>
      </c>
      <c r="C56" s="273"/>
      <c r="D56" s="35" t="s">
        <v>123</v>
      </c>
      <c r="E56" s="283">
        <v>21872.0</v>
      </c>
      <c r="F56" s="366">
        <v>0.0</v>
      </c>
      <c r="G56" s="347">
        <f t="shared" si="4"/>
        <v>0</v>
      </c>
      <c r="H56" s="283">
        <v>0.0</v>
      </c>
      <c r="I56" s="283">
        <v>0.0</v>
      </c>
      <c r="J56" s="316"/>
    </row>
    <row r="57" ht="14.25" customHeight="1">
      <c r="A57" s="367"/>
      <c r="B57" s="311" t="s">
        <v>377</v>
      </c>
      <c r="C57" s="313"/>
      <c r="D57" s="368"/>
      <c r="E57" s="369">
        <f t="shared" ref="E57:I57" si="5">SUM(E34:E56)</f>
        <v>1563108.23</v>
      </c>
      <c r="F57" s="369">
        <f t="shared" si="5"/>
        <v>1007726.99</v>
      </c>
      <c r="G57" s="369">
        <f t="shared" si="5"/>
        <v>2802689.01</v>
      </c>
      <c r="H57" s="369">
        <f t="shared" si="5"/>
        <v>3810416</v>
      </c>
      <c r="I57" s="369">
        <f t="shared" si="5"/>
        <v>2153080</v>
      </c>
      <c r="J57" s="162"/>
    </row>
    <row r="58" ht="16.5" customHeight="1">
      <c r="A58" s="370" t="s">
        <v>378</v>
      </c>
      <c r="B58" s="371"/>
      <c r="C58" s="372"/>
      <c r="D58" s="373"/>
      <c r="E58" s="47">
        <f t="shared" ref="E58:I58" si="6">E32+E57</f>
        <v>4909068.01</v>
      </c>
      <c r="F58" s="47">
        <f t="shared" si="6"/>
        <v>2520243.75</v>
      </c>
      <c r="G58" s="47">
        <f t="shared" si="6"/>
        <v>5092348.25</v>
      </c>
      <c r="H58" s="47">
        <f t="shared" si="6"/>
        <v>7612592</v>
      </c>
      <c r="I58" s="47">
        <f t="shared" si="6"/>
        <v>8272415</v>
      </c>
      <c r="J58" s="374"/>
      <c r="K58" s="273"/>
      <c r="L58" s="273"/>
      <c r="M58" s="273"/>
      <c r="N58" s="273"/>
      <c r="O58" s="273"/>
      <c r="P58" s="273"/>
      <c r="Q58" s="273"/>
      <c r="R58" s="273"/>
      <c r="S58" s="273"/>
      <c r="T58" s="273"/>
      <c r="U58" s="273"/>
      <c r="V58" s="273"/>
      <c r="W58" s="273"/>
      <c r="X58" s="273"/>
      <c r="Y58" s="273"/>
      <c r="Z58" s="273"/>
    </row>
    <row r="59" ht="13.5" customHeight="1">
      <c r="A59" s="114"/>
      <c r="B59" s="375" t="s">
        <v>286</v>
      </c>
      <c r="C59" s="93"/>
      <c r="D59" s="115"/>
      <c r="E59" s="77"/>
      <c r="F59" s="202"/>
      <c r="G59" s="202"/>
      <c r="H59" s="376"/>
      <c r="I59" s="376"/>
      <c r="J59" s="59"/>
    </row>
    <row r="60" ht="13.5" customHeight="1">
      <c r="A60" s="114"/>
      <c r="B60" s="2" t="s">
        <v>379</v>
      </c>
      <c r="C60" s="93"/>
      <c r="D60" s="115" t="s">
        <v>300</v>
      </c>
      <c r="E60" s="58">
        <v>63150.0</v>
      </c>
      <c r="F60" s="58">
        <v>90000.0</v>
      </c>
      <c r="G60" s="58">
        <f t="shared" ref="G60:G65" si="7">H60-F60</f>
        <v>0</v>
      </c>
      <c r="H60" s="58">
        <v>90000.0</v>
      </c>
      <c r="I60" s="58">
        <v>80000.0</v>
      </c>
      <c r="J60" s="59"/>
    </row>
    <row r="61" ht="13.5" customHeight="1">
      <c r="A61" s="114"/>
      <c r="B61" s="2" t="s">
        <v>304</v>
      </c>
      <c r="C61" s="93"/>
      <c r="D61" s="115" t="s">
        <v>290</v>
      </c>
      <c r="E61" s="58">
        <v>39235.9</v>
      </c>
      <c r="F61" s="58">
        <v>20000.0</v>
      </c>
      <c r="G61" s="58">
        <f t="shared" si="7"/>
        <v>90000</v>
      </c>
      <c r="H61" s="58">
        <v>110000.0</v>
      </c>
      <c r="I61" s="58">
        <v>100000.0</v>
      </c>
      <c r="J61" s="59"/>
    </row>
    <row r="62" ht="13.5" customHeight="1">
      <c r="A62" s="114"/>
      <c r="B62" s="2" t="s">
        <v>380</v>
      </c>
      <c r="C62" s="93"/>
      <c r="D62" s="115" t="s">
        <v>288</v>
      </c>
      <c r="E62" s="58">
        <v>137950.0</v>
      </c>
      <c r="F62" s="58">
        <v>20000.0</v>
      </c>
      <c r="G62" s="58">
        <f t="shared" si="7"/>
        <v>0</v>
      </c>
      <c r="H62" s="58">
        <v>20000.0</v>
      </c>
      <c r="I62" s="58">
        <v>0.0</v>
      </c>
      <c r="J62" s="59"/>
    </row>
    <row r="63" ht="13.5" customHeight="1">
      <c r="A63" s="272"/>
      <c r="B63" s="6" t="s">
        <v>381</v>
      </c>
      <c r="C63" s="222"/>
      <c r="D63" s="21" t="s">
        <v>292</v>
      </c>
      <c r="E63" s="377">
        <v>48269.4</v>
      </c>
      <c r="F63" s="347">
        <v>0.0</v>
      </c>
      <c r="G63" s="58">
        <f t="shared" si="7"/>
        <v>0</v>
      </c>
      <c r="H63" s="377">
        <v>0.0</v>
      </c>
      <c r="I63" s="377">
        <v>0.0</v>
      </c>
      <c r="J63" s="378"/>
    </row>
    <row r="64" ht="13.5" customHeight="1">
      <c r="A64" s="114"/>
      <c r="B64" s="6" t="s">
        <v>382</v>
      </c>
      <c r="C64" s="222"/>
      <c r="D64" s="21" t="s">
        <v>298</v>
      </c>
      <c r="E64" s="377">
        <f>69000+17119.95</f>
        <v>86119.95</v>
      </c>
      <c r="F64" s="347">
        <v>0.0</v>
      </c>
      <c r="G64" s="58">
        <f t="shared" si="7"/>
        <v>0</v>
      </c>
      <c r="H64" s="377">
        <v>0.0</v>
      </c>
      <c r="I64" s="377">
        <v>0.0</v>
      </c>
      <c r="J64" s="378"/>
    </row>
    <row r="65" ht="13.5" customHeight="1">
      <c r="A65" s="114"/>
      <c r="B65" s="6" t="s">
        <v>383</v>
      </c>
      <c r="C65" s="222"/>
      <c r="D65" s="21" t="s">
        <v>384</v>
      </c>
      <c r="E65" s="377">
        <v>608000.0</v>
      </c>
      <c r="F65" s="347">
        <v>0.0</v>
      </c>
      <c r="G65" s="58">
        <f t="shared" si="7"/>
        <v>0</v>
      </c>
      <c r="H65" s="377">
        <v>0.0</v>
      </c>
      <c r="I65" s="377">
        <v>0.0</v>
      </c>
      <c r="J65" s="379"/>
    </row>
    <row r="66" ht="15.75" customHeight="1">
      <c r="A66" s="380"/>
      <c r="B66" s="381" t="s">
        <v>385</v>
      </c>
      <c r="C66" s="381"/>
      <c r="D66" s="382"/>
      <c r="E66" s="383">
        <f t="shared" ref="E66:I66" si="8">SUM(E60:E65)</f>
        <v>982725.25</v>
      </c>
      <c r="F66" s="383">
        <f t="shared" si="8"/>
        <v>130000</v>
      </c>
      <c r="G66" s="383">
        <f t="shared" si="8"/>
        <v>90000</v>
      </c>
      <c r="H66" s="383">
        <f t="shared" si="8"/>
        <v>220000</v>
      </c>
      <c r="I66" s="384">
        <f t="shared" si="8"/>
        <v>180000</v>
      </c>
      <c r="J66" s="385"/>
    </row>
    <row r="67" ht="15.75" customHeight="1">
      <c r="A67" s="109"/>
      <c r="B67" s="386" t="s">
        <v>386</v>
      </c>
      <c r="C67" s="387"/>
      <c r="D67" s="388"/>
      <c r="E67" s="385"/>
      <c r="F67" s="385"/>
      <c r="G67" s="385"/>
      <c r="H67" s="385"/>
      <c r="I67" s="389"/>
      <c r="J67" s="385"/>
    </row>
    <row r="68" ht="15.75" customHeight="1">
      <c r="A68" s="109"/>
      <c r="B68" s="387" t="s">
        <v>387</v>
      </c>
      <c r="C68" s="387"/>
      <c r="D68" s="388"/>
      <c r="E68" s="385"/>
      <c r="F68" s="385"/>
      <c r="G68" s="385"/>
      <c r="H68" s="385"/>
      <c r="I68" s="389"/>
      <c r="J68" s="385"/>
    </row>
    <row r="69" ht="15.75" customHeight="1">
      <c r="A69" s="109"/>
      <c r="B69" s="387" t="s">
        <v>388</v>
      </c>
      <c r="C69" s="387"/>
      <c r="D69" s="388" t="s">
        <v>389</v>
      </c>
      <c r="E69" s="385">
        <v>0.0</v>
      </c>
      <c r="F69" s="385">
        <v>0.0</v>
      </c>
      <c r="G69" s="385">
        <f>H69-F69</f>
        <v>700000</v>
      </c>
      <c r="H69" s="385">
        <v>700000.0</v>
      </c>
      <c r="I69" s="389">
        <v>0.0</v>
      </c>
      <c r="J69" s="385"/>
    </row>
    <row r="70" ht="15.75" customHeight="1">
      <c r="A70" s="390"/>
      <c r="B70" s="391" t="s">
        <v>317</v>
      </c>
      <c r="C70" s="392"/>
      <c r="D70" s="393"/>
      <c r="E70" s="394">
        <f t="shared" ref="E70:I70" si="9">E69+E66</f>
        <v>982725.25</v>
      </c>
      <c r="F70" s="394">
        <f t="shared" si="9"/>
        <v>130000</v>
      </c>
      <c r="G70" s="394">
        <f t="shared" si="9"/>
        <v>790000</v>
      </c>
      <c r="H70" s="394">
        <f t="shared" si="9"/>
        <v>920000</v>
      </c>
      <c r="I70" s="394">
        <f t="shared" si="9"/>
        <v>180000</v>
      </c>
      <c r="J70" s="395"/>
    </row>
    <row r="71" ht="18.0" customHeight="1">
      <c r="A71" s="396" t="s">
        <v>318</v>
      </c>
      <c r="B71" s="397"/>
      <c r="C71" s="397"/>
      <c r="D71" s="398"/>
      <c r="E71" s="399">
        <f t="shared" ref="E71:I71" si="10">E58+E70</f>
        <v>5891793.26</v>
      </c>
      <c r="F71" s="399">
        <f t="shared" si="10"/>
        <v>2650243.75</v>
      </c>
      <c r="G71" s="399">
        <f t="shared" si="10"/>
        <v>5882348.25</v>
      </c>
      <c r="H71" s="399">
        <f t="shared" si="10"/>
        <v>8532592</v>
      </c>
      <c r="I71" s="399">
        <f t="shared" si="10"/>
        <v>8452415</v>
      </c>
      <c r="J71" s="395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ht="15.75" customHeight="1">
      <c r="A72" s="337" t="s">
        <v>319</v>
      </c>
      <c r="B72" s="246"/>
      <c r="C72" s="1"/>
      <c r="D72" s="400"/>
      <c r="E72" s="348"/>
      <c r="F72" s="348"/>
      <c r="G72" s="348"/>
      <c r="H72" s="401"/>
      <c r="I72" s="401"/>
      <c r="J72" s="401"/>
    </row>
    <row r="73" ht="15.75" customHeight="1">
      <c r="A73" s="338" t="s">
        <v>320</v>
      </c>
      <c r="B73" s="252"/>
      <c r="D73" s="400"/>
      <c r="E73" s="348"/>
      <c r="F73" s="348"/>
      <c r="G73" s="348"/>
      <c r="H73" s="401"/>
      <c r="I73" s="401"/>
      <c r="J73" s="401"/>
    </row>
    <row r="74" ht="15.75" customHeight="1">
      <c r="A74" s="387"/>
      <c r="B74" s="387"/>
      <c r="C74" s="387"/>
      <c r="D74" s="400"/>
      <c r="E74" s="348"/>
      <c r="F74" s="348"/>
      <c r="G74" s="348"/>
      <c r="H74" s="401"/>
      <c r="I74" s="401"/>
      <c r="J74" s="401"/>
    </row>
    <row r="75" ht="15.75" customHeight="1">
      <c r="D75" s="259"/>
      <c r="E75" s="252"/>
    </row>
    <row r="76" ht="15.75" customHeight="1">
      <c r="D76" s="259"/>
      <c r="E76" s="252"/>
    </row>
    <row r="77" ht="15.75" customHeight="1">
      <c r="A77" s="5" t="s">
        <v>390</v>
      </c>
      <c r="C77" s="5" t="s">
        <v>360</v>
      </c>
      <c r="G77" s="5" t="s">
        <v>324</v>
      </c>
    </row>
    <row r="78" ht="29.25" customHeight="1">
      <c r="A78" s="402" t="s">
        <v>391</v>
      </c>
      <c r="C78" s="403" t="s">
        <v>362</v>
      </c>
      <c r="G78" s="404" t="s">
        <v>327</v>
      </c>
    </row>
    <row r="79" ht="15.75" customHeight="1">
      <c r="D79" s="259"/>
      <c r="E79" s="252"/>
    </row>
    <row r="80" ht="15.75" customHeight="1">
      <c r="D80" s="259"/>
      <c r="E80" s="252"/>
    </row>
    <row r="81" ht="15.75" customHeight="1">
      <c r="D81" s="259"/>
      <c r="E81" s="252"/>
    </row>
    <row r="82" ht="15.75" customHeight="1">
      <c r="D82" s="259"/>
      <c r="E82" s="252"/>
    </row>
    <row r="83" ht="15.75" customHeight="1">
      <c r="D83" s="259"/>
      <c r="E83" s="252"/>
    </row>
    <row r="84" ht="15.75" customHeight="1">
      <c r="D84" s="259"/>
      <c r="E84" s="252"/>
    </row>
    <row r="85" ht="15.75" customHeight="1">
      <c r="D85" s="259"/>
      <c r="E85" s="252"/>
    </row>
    <row r="86" ht="15.75" customHeight="1">
      <c r="D86" s="259"/>
      <c r="E86" s="252"/>
    </row>
    <row r="87" ht="15.75" customHeight="1">
      <c r="D87" s="259"/>
      <c r="E87" s="252"/>
    </row>
    <row r="88" ht="15.75" customHeight="1">
      <c r="D88" s="259"/>
      <c r="E88" s="252"/>
    </row>
    <row r="89" ht="15.75" customHeight="1">
      <c r="D89" s="259"/>
      <c r="E89" s="252"/>
    </row>
    <row r="90" ht="15.75" customHeight="1">
      <c r="D90" s="259"/>
      <c r="E90" s="252"/>
    </row>
    <row r="91" ht="15.75" customHeight="1">
      <c r="D91" s="259"/>
      <c r="E91" s="252"/>
    </row>
    <row r="92" ht="15.75" customHeight="1">
      <c r="D92" s="259"/>
      <c r="E92" s="252"/>
    </row>
    <row r="93" ht="15.75" customHeight="1">
      <c r="D93" s="259"/>
      <c r="E93" s="252"/>
    </row>
    <row r="94" ht="15.75" customHeight="1">
      <c r="D94" s="259"/>
      <c r="E94" s="252"/>
    </row>
    <row r="95" ht="15.75" customHeight="1">
      <c r="D95" s="259"/>
      <c r="E95" s="252"/>
    </row>
    <row r="96" ht="15.75" customHeight="1">
      <c r="D96" s="259"/>
      <c r="E96" s="252"/>
    </row>
    <row r="97" ht="15.75" customHeight="1">
      <c r="D97" s="259"/>
      <c r="E97" s="252"/>
    </row>
    <row r="98" ht="15.75" customHeight="1">
      <c r="D98" s="259"/>
      <c r="E98" s="252"/>
    </row>
    <row r="99" ht="15.75" customHeight="1">
      <c r="D99" s="259"/>
      <c r="E99" s="252"/>
    </row>
    <row r="100" ht="15.75" customHeight="1">
      <c r="D100" s="259"/>
      <c r="E100" s="252"/>
    </row>
    <row r="101" ht="15.75" customHeight="1">
      <c r="D101" s="259"/>
      <c r="E101" s="252"/>
    </row>
    <row r="102" ht="15.75" customHeight="1">
      <c r="D102" s="259"/>
      <c r="E102" s="252"/>
    </row>
    <row r="103" ht="15.75" customHeight="1">
      <c r="D103" s="259"/>
      <c r="E103" s="252"/>
    </row>
    <row r="104" ht="15.75" customHeight="1">
      <c r="D104" s="259"/>
      <c r="E104" s="252"/>
    </row>
    <row r="105" ht="15.75" customHeight="1">
      <c r="D105" s="259"/>
      <c r="E105" s="252"/>
    </row>
    <row r="106" ht="15.75" customHeight="1">
      <c r="D106" s="259"/>
      <c r="E106" s="252"/>
    </row>
    <row r="107" ht="15.75" customHeight="1">
      <c r="D107" s="259"/>
      <c r="E107" s="252"/>
    </row>
    <row r="108" ht="15.75" customHeight="1">
      <c r="D108" s="259"/>
      <c r="E108" s="252"/>
    </row>
    <row r="109" ht="15.75" customHeight="1">
      <c r="D109" s="259"/>
      <c r="E109" s="252"/>
    </row>
    <row r="110" ht="15.75" customHeight="1">
      <c r="D110" s="259"/>
      <c r="E110" s="252"/>
    </row>
    <row r="111" ht="15.75" customHeight="1">
      <c r="D111" s="259"/>
      <c r="E111" s="252"/>
    </row>
    <row r="112" ht="15.75" customHeight="1">
      <c r="D112" s="259"/>
      <c r="E112" s="252"/>
    </row>
    <row r="113" ht="15.75" customHeight="1">
      <c r="D113" s="259"/>
      <c r="E113" s="252"/>
    </row>
    <row r="114" ht="15.75" customHeight="1">
      <c r="D114" s="259"/>
      <c r="E114" s="252"/>
    </row>
    <row r="115" ht="15.75" customHeight="1">
      <c r="D115" s="259"/>
      <c r="E115" s="252"/>
    </row>
    <row r="116" ht="15.75" customHeight="1">
      <c r="D116" s="259"/>
      <c r="E116" s="252"/>
    </row>
    <row r="117" ht="15.75" customHeight="1">
      <c r="D117" s="259"/>
      <c r="E117" s="252"/>
    </row>
    <row r="118" ht="15.75" customHeight="1">
      <c r="D118" s="259"/>
      <c r="E118" s="252"/>
    </row>
    <row r="119" ht="15.75" customHeight="1">
      <c r="D119" s="259"/>
      <c r="E119" s="252"/>
    </row>
    <row r="120" ht="15.75" customHeight="1">
      <c r="D120" s="259"/>
      <c r="E120" s="252"/>
    </row>
    <row r="121" ht="15.75" customHeight="1">
      <c r="D121" s="259"/>
      <c r="E121" s="252"/>
    </row>
    <row r="122" ht="15.75" customHeight="1">
      <c r="D122" s="259"/>
      <c r="E122" s="252"/>
    </row>
    <row r="123" ht="15.75" customHeight="1">
      <c r="D123" s="259"/>
      <c r="E123" s="252"/>
    </row>
    <row r="124" ht="15.75" customHeight="1">
      <c r="D124" s="259"/>
      <c r="E124" s="252"/>
    </row>
    <row r="125" ht="15.75" customHeight="1">
      <c r="D125" s="259"/>
      <c r="E125" s="252"/>
    </row>
    <row r="126" ht="15.75" customHeight="1">
      <c r="D126" s="259"/>
      <c r="E126" s="252"/>
    </row>
    <row r="127" ht="15.75" customHeight="1">
      <c r="D127" s="259"/>
      <c r="E127" s="252"/>
    </row>
    <row r="128" ht="15.75" customHeight="1">
      <c r="D128" s="259"/>
      <c r="E128" s="252"/>
    </row>
    <row r="129" ht="15.75" customHeight="1">
      <c r="D129" s="259"/>
      <c r="E129" s="252"/>
    </row>
    <row r="130" ht="15.75" customHeight="1">
      <c r="D130" s="259"/>
      <c r="E130" s="252"/>
    </row>
    <row r="131" ht="15.75" customHeight="1">
      <c r="D131" s="259"/>
      <c r="E131" s="252"/>
    </row>
    <row r="132" ht="15.75" customHeight="1">
      <c r="D132" s="259"/>
      <c r="E132" s="252"/>
    </row>
    <row r="133" ht="15.75" customHeight="1">
      <c r="D133" s="259"/>
      <c r="E133" s="252"/>
    </row>
    <row r="134" ht="15.75" customHeight="1">
      <c r="D134" s="259"/>
      <c r="E134" s="252"/>
    </row>
    <row r="135" ht="15.75" customHeight="1">
      <c r="D135" s="259"/>
      <c r="E135" s="252"/>
    </row>
    <row r="136" ht="15.75" customHeight="1">
      <c r="D136" s="259"/>
      <c r="E136" s="252"/>
    </row>
    <row r="137" ht="15.75" customHeight="1">
      <c r="D137" s="259"/>
      <c r="E137" s="252"/>
    </row>
    <row r="138" ht="15.75" customHeight="1">
      <c r="D138" s="259"/>
      <c r="E138" s="252"/>
    </row>
    <row r="139" ht="15.75" customHeight="1">
      <c r="D139" s="259"/>
      <c r="E139" s="252"/>
    </row>
    <row r="140" ht="15.75" customHeight="1">
      <c r="D140" s="259"/>
      <c r="E140" s="252"/>
    </row>
    <row r="141" ht="15.75" customHeight="1">
      <c r="D141" s="259"/>
      <c r="E141" s="252"/>
    </row>
    <row r="142" ht="15.75" customHeight="1">
      <c r="D142" s="259"/>
      <c r="E142" s="252"/>
    </row>
    <row r="143" ht="15.75" customHeight="1">
      <c r="D143" s="259"/>
      <c r="E143" s="252"/>
    </row>
    <row r="144" ht="15.75" customHeight="1">
      <c r="D144" s="259"/>
      <c r="E144" s="252"/>
    </row>
    <row r="145" ht="15.75" customHeight="1">
      <c r="D145" s="259"/>
      <c r="E145" s="252"/>
    </row>
    <row r="146" ht="15.75" customHeight="1">
      <c r="D146" s="259"/>
      <c r="E146" s="252"/>
    </row>
    <row r="147" ht="15.75" customHeight="1">
      <c r="D147" s="259"/>
      <c r="E147" s="252"/>
    </row>
    <row r="148" ht="15.75" customHeight="1">
      <c r="D148" s="259"/>
      <c r="E148" s="252"/>
    </row>
    <row r="149" ht="15.75" customHeight="1">
      <c r="D149" s="259"/>
      <c r="E149" s="252"/>
    </row>
    <row r="150" ht="15.75" customHeight="1">
      <c r="D150" s="259"/>
      <c r="E150" s="252"/>
    </row>
    <row r="151" ht="15.75" customHeight="1">
      <c r="D151" s="259"/>
      <c r="E151" s="252"/>
    </row>
    <row r="152" ht="15.75" customHeight="1">
      <c r="D152" s="259"/>
      <c r="E152" s="252"/>
    </row>
    <row r="153" ht="15.75" customHeight="1">
      <c r="D153" s="259"/>
      <c r="E153" s="252"/>
    </row>
    <row r="154" ht="15.75" customHeight="1">
      <c r="D154" s="259"/>
      <c r="E154" s="252"/>
    </row>
    <row r="155" ht="15.75" customHeight="1">
      <c r="D155" s="259"/>
      <c r="E155" s="252"/>
    </row>
    <row r="156" ht="15.75" customHeight="1">
      <c r="D156" s="259"/>
      <c r="E156" s="252"/>
    </row>
    <row r="157" ht="15.75" customHeight="1">
      <c r="D157" s="259"/>
      <c r="E157" s="252"/>
    </row>
    <row r="158" ht="15.75" customHeight="1">
      <c r="D158" s="259"/>
      <c r="E158" s="252"/>
    </row>
    <row r="159" ht="15.75" customHeight="1">
      <c r="D159" s="259"/>
      <c r="E159" s="252"/>
    </row>
    <row r="160" ht="15.75" customHeight="1">
      <c r="D160" s="259"/>
      <c r="E160" s="252"/>
    </row>
    <row r="161" ht="15.75" customHeight="1">
      <c r="D161" s="259"/>
      <c r="E161" s="252"/>
    </row>
    <row r="162" ht="15.75" customHeight="1">
      <c r="D162" s="259"/>
      <c r="E162" s="252"/>
    </row>
    <row r="163" ht="15.75" customHeight="1">
      <c r="D163" s="259"/>
      <c r="E163" s="252"/>
    </row>
    <row r="164" ht="15.75" customHeight="1">
      <c r="D164" s="259"/>
      <c r="E164" s="252"/>
    </row>
    <row r="165" ht="15.75" customHeight="1">
      <c r="D165" s="259"/>
      <c r="E165" s="252"/>
    </row>
    <row r="166" ht="15.75" customHeight="1">
      <c r="D166" s="259"/>
      <c r="E166" s="252"/>
    </row>
    <row r="167" ht="15.75" customHeight="1">
      <c r="D167" s="259"/>
      <c r="E167" s="252"/>
    </row>
    <row r="168" ht="15.75" customHeight="1">
      <c r="D168" s="259"/>
      <c r="E168" s="252"/>
    </row>
    <row r="169" ht="15.75" customHeight="1">
      <c r="D169" s="259"/>
      <c r="E169" s="252"/>
    </row>
    <row r="170" ht="15.75" customHeight="1">
      <c r="D170" s="259"/>
      <c r="E170" s="252"/>
    </row>
    <row r="171" ht="15.75" customHeight="1">
      <c r="D171" s="259"/>
      <c r="E171" s="252"/>
    </row>
    <row r="172" ht="15.75" customHeight="1">
      <c r="D172" s="259"/>
      <c r="E172" s="252"/>
    </row>
    <row r="173" ht="15.75" customHeight="1">
      <c r="D173" s="259"/>
      <c r="E173" s="252"/>
    </row>
    <row r="174" ht="15.75" customHeight="1">
      <c r="D174" s="259"/>
      <c r="E174" s="252"/>
    </row>
    <row r="175" ht="15.75" customHeight="1">
      <c r="D175" s="259"/>
      <c r="E175" s="252"/>
    </row>
    <row r="176" ht="15.75" customHeight="1">
      <c r="D176" s="259"/>
      <c r="E176" s="252"/>
    </row>
    <row r="177" ht="15.75" customHeight="1">
      <c r="D177" s="259"/>
      <c r="E177" s="252"/>
    </row>
    <row r="178" ht="15.75" customHeight="1">
      <c r="D178" s="259"/>
      <c r="E178" s="252"/>
    </row>
    <row r="179" ht="15.75" customHeight="1">
      <c r="D179" s="259"/>
      <c r="E179" s="252"/>
    </row>
    <row r="180" ht="15.75" customHeight="1">
      <c r="D180" s="259"/>
      <c r="E180" s="252"/>
    </row>
    <row r="181" ht="15.75" customHeight="1">
      <c r="D181" s="259"/>
      <c r="E181" s="252"/>
    </row>
    <row r="182" ht="15.75" customHeight="1">
      <c r="D182" s="259"/>
      <c r="E182" s="252"/>
    </row>
    <row r="183" ht="15.75" customHeight="1">
      <c r="D183" s="259"/>
      <c r="E183" s="252"/>
    </row>
    <row r="184" ht="15.75" customHeight="1">
      <c r="D184" s="259"/>
      <c r="E184" s="252"/>
    </row>
    <row r="185" ht="15.75" customHeight="1">
      <c r="D185" s="259"/>
      <c r="E185" s="252"/>
    </row>
    <row r="186" ht="15.75" customHeight="1">
      <c r="D186" s="259"/>
      <c r="E186" s="252"/>
    </row>
    <row r="187" ht="15.75" customHeight="1">
      <c r="D187" s="259"/>
      <c r="E187" s="252"/>
    </row>
    <row r="188" ht="15.75" customHeight="1">
      <c r="D188" s="259"/>
      <c r="E188" s="252"/>
    </row>
    <row r="189" ht="15.75" customHeight="1">
      <c r="D189" s="259"/>
      <c r="E189" s="252"/>
    </row>
    <row r="190" ht="15.75" customHeight="1">
      <c r="D190" s="259"/>
      <c r="E190" s="252"/>
    </row>
    <row r="191" ht="15.75" customHeight="1">
      <c r="D191" s="259"/>
      <c r="E191" s="252"/>
    </row>
    <row r="192" ht="15.75" customHeight="1">
      <c r="D192" s="259"/>
      <c r="E192" s="252"/>
    </row>
    <row r="193" ht="15.75" customHeight="1">
      <c r="D193" s="259"/>
      <c r="E193" s="252"/>
    </row>
    <row r="194" ht="15.75" customHeight="1">
      <c r="D194" s="259"/>
      <c r="E194" s="252"/>
    </row>
    <row r="195" ht="15.75" customHeight="1">
      <c r="D195" s="259"/>
      <c r="E195" s="252"/>
    </row>
    <row r="196" ht="15.75" customHeight="1">
      <c r="D196" s="259"/>
      <c r="E196" s="252"/>
    </row>
    <row r="197" ht="15.75" customHeight="1">
      <c r="D197" s="259"/>
      <c r="E197" s="252"/>
    </row>
    <row r="198" ht="15.75" customHeight="1">
      <c r="D198" s="259"/>
      <c r="E198" s="252"/>
    </row>
    <row r="199" ht="15.75" customHeight="1">
      <c r="D199" s="259"/>
      <c r="E199" s="252"/>
    </row>
    <row r="200" ht="15.75" customHeight="1">
      <c r="D200" s="259"/>
      <c r="E200" s="252"/>
    </row>
    <row r="201" ht="15.75" customHeight="1">
      <c r="D201" s="259"/>
      <c r="E201" s="252"/>
    </row>
    <row r="202" ht="15.75" customHeight="1">
      <c r="D202" s="259"/>
      <c r="E202" s="252"/>
    </row>
    <row r="203" ht="15.75" customHeight="1">
      <c r="D203" s="259"/>
      <c r="E203" s="252"/>
    </row>
    <row r="204" ht="15.75" customHeight="1">
      <c r="D204" s="259"/>
      <c r="E204" s="252"/>
    </row>
    <row r="205" ht="15.75" customHeight="1">
      <c r="D205" s="259"/>
      <c r="E205" s="252"/>
    </row>
    <row r="206" ht="15.75" customHeight="1">
      <c r="D206" s="259"/>
      <c r="E206" s="252"/>
    </row>
    <row r="207" ht="15.75" customHeight="1">
      <c r="D207" s="259"/>
      <c r="E207" s="252"/>
    </row>
    <row r="208" ht="15.75" customHeight="1">
      <c r="D208" s="259"/>
      <c r="E208" s="252"/>
    </row>
    <row r="209" ht="15.75" customHeight="1">
      <c r="D209" s="259"/>
      <c r="E209" s="252"/>
    </row>
    <row r="210" ht="15.75" customHeight="1">
      <c r="D210" s="259"/>
      <c r="E210" s="252"/>
    </row>
    <row r="211" ht="15.75" customHeight="1">
      <c r="D211" s="259"/>
      <c r="E211" s="252"/>
    </row>
    <row r="212" ht="15.75" customHeight="1">
      <c r="D212" s="259"/>
      <c r="E212" s="252"/>
    </row>
    <row r="213" ht="15.75" customHeight="1">
      <c r="D213" s="259"/>
      <c r="E213" s="252"/>
    </row>
    <row r="214" ht="15.75" customHeight="1">
      <c r="D214" s="259"/>
      <c r="E214" s="252"/>
    </row>
    <row r="215" ht="15.75" customHeight="1">
      <c r="D215" s="259"/>
      <c r="E215" s="252"/>
    </row>
    <row r="216" ht="15.75" customHeight="1">
      <c r="D216" s="259"/>
      <c r="E216" s="252"/>
    </row>
    <row r="217" ht="15.75" customHeight="1">
      <c r="D217" s="259"/>
      <c r="E217" s="252"/>
    </row>
    <row r="218" ht="15.75" customHeight="1">
      <c r="D218" s="259"/>
      <c r="E218" s="252"/>
    </row>
    <row r="219" ht="15.75" customHeight="1">
      <c r="D219" s="259"/>
      <c r="E219" s="252"/>
    </row>
    <row r="220" ht="15.75" customHeight="1">
      <c r="D220" s="259"/>
      <c r="E220" s="252"/>
    </row>
    <row r="221" ht="15.75" customHeight="1">
      <c r="D221" s="259"/>
      <c r="E221" s="252"/>
    </row>
    <row r="222" ht="15.75" customHeight="1">
      <c r="D222" s="259"/>
      <c r="E222" s="252"/>
    </row>
    <row r="223" ht="15.75" customHeight="1">
      <c r="D223" s="259"/>
      <c r="E223" s="252"/>
    </row>
    <row r="224" ht="15.75" customHeight="1">
      <c r="D224" s="259"/>
      <c r="E224" s="252"/>
    </row>
    <row r="225" ht="15.75" customHeight="1">
      <c r="D225" s="259"/>
      <c r="E225" s="252"/>
    </row>
    <row r="226" ht="15.75" customHeight="1">
      <c r="D226" s="259"/>
      <c r="E226" s="252"/>
    </row>
    <row r="227" ht="15.75" customHeight="1">
      <c r="D227" s="259"/>
      <c r="E227" s="252"/>
    </row>
    <row r="228" ht="15.75" customHeight="1">
      <c r="D228" s="259"/>
      <c r="E228" s="252"/>
    </row>
    <row r="229" ht="15.75" customHeight="1">
      <c r="D229" s="259"/>
      <c r="E229" s="252"/>
    </row>
    <row r="230" ht="15.75" customHeight="1">
      <c r="D230" s="259"/>
      <c r="E230" s="252"/>
    </row>
    <row r="231" ht="15.75" customHeight="1">
      <c r="D231" s="259"/>
      <c r="E231" s="252"/>
    </row>
    <row r="232" ht="15.75" customHeight="1">
      <c r="D232" s="259"/>
      <c r="E232" s="252"/>
    </row>
    <row r="233" ht="15.75" customHeight="1">
      <c r="D233" s="259"/>
      <c r="E233" s="252"/>
    </row>
    <row r="234" ht="15.75" customHeight="1">
      <c r="D234" s="259"/>
      <c r="E234" s="252"/>
    </row>
    <row r="235" ht="15.75" customHeight="1">
      <c r="D235" s="259"/>
      <c r="E235" s="252"/>
    </row>
    <row r="236" ht="15.75" customHeight="1">
      <c r="D236" s="259"/>
      <c r="E236" s="252"/>
    </row>
    <row r="237" ht="15.75" customHeight="1">
      <c r="D237" s="259"/>
      <c r="E237" s="252"/>
    </row>
    <row r="238" ht="15.75" customHeight="1">
      <c r="D238" s="259"/>
      <c r="E238" s="252"/>
    </row>
    <row r="239" ht="15.75" customHeight="1">
      <c r="D239" s="259"/>
      <c r="E239" s="252"/>
    </row>
    <row r="240" ht="15.75" customHeight="1">
      <c r="D240" s="259"/>
      <c r="E240" s="252"/>
    </row>
    <row r="241" ht="15.75" customHeight="1">
      <c r="D241" s="259"/>
      <c r="E241" s="252"/>
    </row>
    <row r="242" ht="15.75" customHeight="1">
      <c r="D242" s="259"/>
      <c r="E242" s="252"/>
    </row>
    <row r="243" ht="15.75" customHeight="1">
      <c r="D243" s="259"/>
      <c r="E243" s="252"/>
    </row>
    <row r="244" ht="15.75" customHeight="1">
      <c r="D244" s="259"/>
      <c r="E244" s="252"/>
    </row>
    <row r="245" ht="15.75" customHeight="1">
      <c r="D245" s="259"/>
      <c r="E245" s="252"/>
    </row>
    <row r="246" ht="15.75" customHeight="1">
      <c r="D246" s="259"/>
      <c r="E246" s="252"/>
    </row>
    <row r="247" ht="15.75" customHeight="1">
      <c r="D247" s="259"/>
      <c r="E247" s="252"/>
    </row>
    <row r="248" ht="15.75" customHeight="1">
      <c r="D248" s="259"/>
      <c r="E248" s="252"/>
    </row>
    <row r="249" ht="15.75" customHeight="1">
      <c r="D249" s="259"/>
      <c r="E249" s="252"/>
    </row>
    <row r="250" ht="15.75" customHeight="1">
      <c r="D250" s="259"/>
      <c r="E250" s="252"/>
    </row>
    <row r="251" ht="15.75" customHeight="1">
      <c r="D251" s="259"/>
      <c r="E251" s="252"/>
    </row>
    <row r="252" ht="15.75" customHeight="1">
      <c r="D252" s="259"/>
      <c r="E252" s="252"/>
    </row>
    <row r="253" ht="15.75" customHeight="1">
      <c r="D253" s="259"/>
      <c r="E253" s="252"/>
    </row>
    <row r="254" ht="15.75" customHeight="1">
      <c r="D254" s="259"/>
      <c r="E254" s="252"/>
    </row>
    <row r="255" ht="15.75" customHeight="1">
      <c r="D255" s="259"/>
      <c r="E255" s="252"/>
    </row>
    <row r="256" ht="15.75" customHeight="1">
      <c r="D256" s="259"/>
      <c r="E256" s="252"/>
    </row>
    <row r="257" ht="15.75" customHeight="1">
      <c r="D257" s="259"/>
      <c r="E257" s="252"/>
    </row>
    <row r="258" ht="15.75" customHeight="1">
      <c r="D258" s="259"/>
      <c r="E258" s="252"/>
    </row>
    <row r="259" ht="15.75" customHeight="1">
      <c r="D259" s="259"/>
      <c r="E259" s="252"/>
    </row>
    <row r="260" ht="15.75" customHeight="1">
      <c r="D260" s="259"/>
      <c r="E260" s="252"/>
    </row>
    <row r="261" ht="15.75" customHeight="1">
      <c r="D261" s="259"/>
      <c r="E261" s="252"/>
    </row>
    <row r="262" ht="15.75" customHeight="1">
      <c r="D262" s="259"/>
      <c r="E262" s="252"/>
    </row>
    <row r="263" ht="15.75" customHeight="1">
      <c r="D263" s="259"/>
      <c r="E263" s="252"/>
    </row>
    <row r="264" ht="15.75" customHeight="1">
      <c r="D264" s="259"/>
      <c r="E264" s="252"/>
    </row>
    <row r="265" ht="15.75" customHeight="1">
      <c r="D265" s="259"/>
      <c r="E265" s="252"/>
    </row>
    <row r="266" ht="15.75" customHeight="1">
      <c r="D266" s="259"/>
      <c r="E266" s="252"/>
    </row>
    <row r="267" ht="15.75" customHeight="1">
      <c r="D267" s="259"/>
      <c r="E267" s="252"/>
    </row>
    <row r="268" ht="15.75" customHeight="1">
      <c r="D268" s="259"/>
      <c r="E268" s="252"/>
    </row>
    <row r="269" ht="15.75" customHeight="1">
      <c r="D269" s="259"/>
      <c r="E269" s="252"/>
    </row>
    <row r="270" ht="15.75" customHeight="1">
      <c r="D270" s="259"/>
      <c r="E270" s="252"/>
    </row>
    <row r="271" ht="15.75" customHeight="1">
      <c r="D271" s="259"/>
      <c r="E271" s="252"/>
    </row>
    <row r="272" ht="15.75" customHeight="1">
      <c r="D272" s="259"/>
      <c r="E272" s="252"/>
    </row>
    <row r="273" ht="15.75" customHeight="1">
      <c r="D273" s="259"/>
      <c r="E273" s="252"/>
    </row>
    <row r="274" ht="15.75" customHeight="1">
      <c r="D274" s="259"/>
      <c r="E274" s="252"/>
    </row>
    <row r="275" ht="15.75" customHeight="1">
      <c r="D275" s="259"/>
      <c r="E275" s="252"/>
    </row>
    <row r="276" ht="15.75" customHeight="1">
      <c r="D276" s="259"/>
      <c r="E276" s="252"/>
    </row>
    <row r="277" ht="15.75" customHeight="1">
      <c r="D277" s="259"/>
      <c r="E277" s="252"/>
    </row>
    <row r="278" ht="15.75" customHeight="1">
      <c r="D278" s="259"/>
      <c r="E278" s="252"/>
    </row>
    <row r="279" ht="15.75" customHeight="1">
      <c r="D279" s="259"/>
      <c r="E279" s="252"/>
    </row>
    <row r="280" ht="15.75" customHeight="1">
      <c r="D280" s="259"/>
      <c r="E280" s="252"/>
    </row>
    <row r="281" ht="15.75" customHeight="1">
      <c r="D281" s="259"/>
      <c r="E281" s="252"/>
    </row>
    <row r="282" ht="15.75" customHeight="1">
      <c r="D282" s="259"/>
      <c r="E282" s="252"/>
    </row>
    <row r="283" ht="15.75" customHeight="1">
      <c r="D283" s="259"/>
      <c r="E283" s="252"/>
    </row>
    <row r="284" ht="15.75" customHeight="1">
      <c r="D284" s="259"/>
      <c r="E284" s="252"/>
    </row>
    <row r="285" ht="15.75" customHeight="1">
      <c r="D285" s="259"/>
      <c r="E285" s="252"/>
    </row>
    <row r="286" ht="15.75" customHeight="1">
      <c r="D286" s="259"/>
      <c r="E286" s="252"/>
    </row>
    <row r="287" ht="15.75" customHeight="1">
      <c r="D287" s="259"/>
      <c r="E287" s="252"/>
    </row>
    <row r="288" ht="15.75" customHeight="1">
      <c r="D288" s="259"/>
      <c r="E288" s="252"/>
    </row>
    <row r="289" ht="15.75" customHeight="1">
      <c r="D289" s="259"/>
      <c r="E289" s="252"/>
    </row>
    <row r="290" ht="15.75" customHeight="1">
      <c r="D290" s="259"/>
      <c r="E290" s="252"/>
    </row>
    <row r="291" ht="15.75" customHeight="1">
      <c r="D291" s="259"/>
      <c r="E291" s="252"/>
    </row>
    <row r="292" ht="15.75" customHeight="1">
      <c r="D292" s="259"/>
      <c r="E292" s="252"/>
    </row>
    <row r="293" ht="15.75" customHeight="1">
      <c r="D293" s="259"/>
      <c r="E293" s="252"/>
    </row>
    <row r="294" ht="15.75" customHeight="1">
      <c r="D294" s="259"/>
      <c r="E294" s="252"/>
    </row>
    <row r="295" ht="15.75" customHeight="1">
      <c r="D295" s="259"/>
      <c r="E295" s="252"/>
    </row>
    <row r="296" ht="15.75" customHeight="1">
      <c r="D296" s="259"/>
      <c r="E296" s="252"/>
    </row>
    <row r="297" ht="15.75" customHeight="1">
      <c r="D297" s="259"/>
      <c r="E297" s="252"/>
    </row>
    <row r="298" ht="15.75" customHeight="1">
      <c r="D298" s="259"/>
      <c r="E298" s="252"/>
    </row>
    <row r="299" ht="15.75" customHeight="1">
      <c r="D299" s="259"/>
      <c r="E299" s="252"/>
    </row>
    <row r="300" ht="15.75" customHeight="1">
      <c r="D300" s="259"/>
      <c r="E300" s="252"/>
    </row>
    <row r="301" ht="15.75" customHeight="1">
      <c r="D301" s="259"/>
      <c r="E301" s="252"/>
    </row>
    <row r="302" ht="15.75" customHeight="1">
      <c r="D302" s="259"/>
      <c r="E302" s="252"/>
    </row>
    <row r="303" ht="15.75" customHeight="1">
      <c r="D303" s="259"/>
      <c r="E303" s="252"/>
    </row>
    <row r="304" ht="15.75" customHeight="1">
      <c r="D304" s="259"/>
      <c r="E304" s="252"/>
    </row>
    <row r="305" ht="15.75" customHeight="1">
      <c r="D305" s="259"/>
      <c r="E305" s="252"/>
    </row>
    <row r="306" ht="15.75" customHeight="1">
      <c r="D306" s="259"/>
      <c r="E306" s="252"/>
    </row>
    <row r="307" ht="15.75" customHeight="1">
      <c r="D307" s="259"/>
      <c r="E307" s="252"/>
    </row>
    <row r="308" ht="15.75" customHeight="1">
      <c r="D308" s="259"/>
      <c r="E308" s="252"/>
    </row>
    <row r="309" ht="15.75" customHeight="1">
      <c r="D309" s="259"/>
      <c r="E309" s="252"/>
    </row>
    <row r="310" ht="15.75" customHeight="1">
      <c r="D310" s="259"/>
      <c r="E310" s="252"/>
    </row>
    <row r="311" ht="15.75" customHeight="1">
      <c r="D311" s="259"/>
      <c r="E311" s="252"/>
    </row>
    <row r="312" ht="15.75" customHeight="1">
      <c r="D312" s="259"/>
      <c r="E312" s="252"/>
    </row>
    <row r="313" ht="15.75" customHeight="1">
      <c r="D313" s="259"/>
      <c r="E313" s="252"/>
    </row>
    <row r="314" ht="15.75" customHeight="1">
      <c r="D314" s="259"/>
      <c r="E314" s="252"/>
    </row>
    <row r="315" ht="15.75" customHeight="1">
      <c r="D315" s="259"/>
      <c r="E315" s="252"/>
    </row>
    <row r="316" ht="15.75" customHeight="1">
      <c r="D316" s="259"/>
      <c r="E316" s="252"/>
    </row>
    <row r="317" ht="15.75" customHeight="1">
      <c r="D317" s="259"/>
      <c r="E317" s="252"/>
    </row>
    <row r="318" ht="15.75" customHeight="1">
      <c r="D318" s="259"/>
      <c r="E318" s="252"/>
    </row>
    <row r="319" ht="15.75" customHeight="1">
      <c r="D319" s="259"/>
      <c r="E319" s="252"/>
    </row>
    <row r="320" ht="15.75" customHeight="1">
      <c r="D320" s="259"/>
      <c r="E320" s="252"/>
    </row>
    <row r="321" ht="15.75" customHeight="1">
      <c r="D321" s="259"/>
      <c r="E321" s="252"/>
    </row>
    <row r="322" ht="15.75" customHeight="1">
      <c r="D322" s="259"/>
      <c r="E322" s="252"/>
    </row>
    <row r="323" ht="15.75" customHeight="1">
      <c r="D323" s="259"/>
      <c r="E323" s="252"/>
    </row>
    <row r="324" ht="15.75" customHeight="1">
      <c r="D324" s="259"/>
      <c r="E324" s="252"/>
    </row>
    <row r="325" ht="15.75" customHeight="1">
      <c r="D325" s="259"/>
      <c r="E325" s="252"/>
    </row>
    <row r="326" ht="15.75" customHeight="1">
      <c r="D326" s="259"/>
      <c r="E326" s="252"/>
    </row>
    <row r="327" ht="15.75" customHeight="1">
      <c r="D327" s="259"/>
      <c r="E327" s="252"/>
    </row>
    <row r="328" ht="15.75" customHeight="1">
      <c r="D328" s="259"/>
      <c r="E328" s="252"/>
    </row>
    <row r="329" ht="15.75" customHeight="1">
      <c r="D329" s="259"/>
      <c r="E329" s="252"/>
    </row>
    <row r="330" ht="15.75" customHeight="1">
      <c r="D330" s="259"/>
      <c r="E330" s="252"/>
    </row>
    <row r="331" ht="15.75" customHeight="1">
      <c r="D331" s="259"/>
      <c r="E331" s="252"/>
    </row>
    <row r="332" ht="15.75" customHeight="1">
      <c r="D332" s="259"/>
      <c r="E332" s="252"/>
    </row>
    <row r="333" ht="15.75" customHeight="1">
      <c r="D333" s="259"/>
      <c r="E333" s="252"/>
    </row>
    <row r="334" ht="15.75" customHeight="1">
      <c r="D334" s="259"/>
      <c r="E334" s="252"/>
    </row>
    <row r="335" ht="15.75" customHeight="1">
      <c r="D335" s="259"/>
      <c r="E335" s="252"/>
    </row>
    <row r="336" ht="15.75" customHeight="1">
      <c r="D336" s="259"/>
      <c r="E336" s="252"/>
    </row>
    <row r="337" ht="15.75" customHeight="1">
      <c r="D337" s="259"/>
      <c r="E337" s="252"/>
    </row>
    <row r="338" ht="15.75" customHeight="1">
      <c r="D338" s="259"/>
      <c r="E338" s="252"/>
    </row>
    <row r="339" ht="15.75" customHeight="1">
      <c r="D339" s="259"/>
      <c r="E339" s="252"/>
    </row>
    <row r="340" ht="15.75" customHeight="1">
      <c r="D340" s="259"/>
      <c r="E340" s="252"/>
    </row>
    <row r="341" ht="15.75" customHeight="1">
      <c r="D341" s="259"/>
      <c r="E341" s="252"/>
    </row>
    <row r="342" ht="15.75" customHeight="1">
      <c r="D342" s="259"/>
      <c r="E342" s="252"/>
    </row>
    <row r="343" ht="15.75" customHeight="1">
      <c r="D343" s="259"/>
      <c r="E343" s="252"/>
    </row>
    <row r="344" ht="15.75" customHeight="1">
      <c r="D344" s="259"/>
      <c r="E344" s="252"/>
    </row>
    <row r="345" ht="15.75" customHeight="1">
      <c r="D345" s="259"/>
      <c r="E345" s="252"/>
    </row>
    <row r="346" ht="15.75" customHeight="1">
      <c r="D346" s="259"/>
      <c r="E346" s="252"/>
    </row>
    <row r="347" ht="15.75" customHeight="1">
      <c r="D347" s="259"/>
      <c r="E347" s="252"/>
    </row>
    <row r="348" ht="15.75" customHeight="1">
      <c r="D348" s="259"/>
      <c r="E348" s="252"/>
    </row>
    <row r="349" ht="15.75" customHeight="1">
      <c r="D349" s="259"/>
      <c r="E349" s="252"/>
    </row>
    <row r="350" ht="15.75" customHeight="1">
      <c r="D350" s="259"/>
      <c r="E350" s="252"/>
    </row>
    <row r="351" ht="15.75" customHeight="1">
      <c r="D351" s="259"/>
      <c r="E351" s="252"/>
    </row>
    <row r="352" ht="15.75" customHeight="1">
      <c r="D352" s="259"/>
      <c r="E352" s="252"/>
    </row>
    <row r="353" ht="15.75" customHeight="1">
      <c r="D353" s="259"/>
      <c r="E353" s="252"/>
    </row>
    <row r="354" ht="15.75" customHeight="1">
      <c r="D354" s="259"/>
      <c r="E354" s="252"/>
    </row>
    <row r="355" ht="15.75" customHeight="1">
      <c r="D355" s="259"/>
      <c r="E355" s="252"/>
    </row>
    <row r="356" ht="15.75" customHeight="1">
      <c r="D356" s="259"/>
      <c r="E356" s="252"/>
    </row>
    <row r="357" ht="15.75" customHeight="1">
      <c r="D357" s="259"/>
      <c r="E357" s="252"/>
    </row>
    <row r="358" ht="15.75" customHeight="1">
      <c r="D358" s="259"/>
      <c r="E358" s="252"/>
    </row>
    <row r="359" ht="15.75" customHeight="1">
      <c r="D359" s="259"/>
      <c r="E359" s="252"/>
    </row>
    <row r="360" ht="15.75" customHeight="1">
      <c r="D360" s="259"/>
      <c r="E360" s="252"/>
    </row>
    <row r="361" ht="15.75" customHeight="1">
      <c r="D361" s="259"/>
      <c r="E361" s="252"/>
    </row>
    <row r="362" ht="15.75" customHeight="1">
      <c r="D362" s="259"/>
      <c r="E362" s="252"/>
    </row>
    <row r="363" ht="15.75" customHeight="1">
      <c r="D363" s="259"/>
      <c r="E363" s="252"/>
    </row>
    <row r="364" ht="15.75" customHeight="1">
      <c r="D364" s="259"/>
      <c r="E364" s="252"/>
    </row>
    <row r="365" ht="15.75" customHeight="1">
      <c r="D365" s="259"/>
      <c r="E365" s="252"/>
    </row>
    <row r="366" ht="15.75" customHeight="1">
      <c r="D366" s="259"/>
      <c r="E366" s="252"/>
    </row>
    <row r="367" ht="15.75" customHeight="1">
      <c r="D367" s="259"/>
      <c r="E367" s="252"/>
    </row>
    <row r="368" ht="15.75" customHeight="1">
      <c r="D368" s="259"/>
      <c r="E368" s="252"/>
    </row>
    <row r="369" ht="15.75" customHeight="1">
      <c r="D369" s="259"/>
      <c r="E369" s="252"/>
    </row>
    <row r="370" ht="15.75" customHeight="1">
      <c r="D370" s="259"/>
      <c r="E370" s="252"/>
    </row>
    <row r="371" ht="15.75" customHeight="1">
      <c r="D371" s="259"/>
      <c r="E371" s="252"/>
    </row>
    <row r="372" ht="15.75" customHeight="1">
      <c r="D372" s="259"/>
      <c r="E372" s="252"/>
    </row>
    <row r="373" ht="15.75" customHeight="1">
      <c r="D373" s="259"/>
      <c r="E373" s="252"/>
    </row>
    <row r="374" ht="15.75" customHeight="1">
      <c r="D374" s="259"/>
      <c r="E374" s="252"/>
    </row>
    <row r="375" ht="15.75" customHeight="1">
      <c r="D375" s="259"/>
      <c r="E375" s="252"/>
    </row>
    <row r="376" ht="15.75" customHeight="1">
      <c r="D376" s="259"/>
      <c r="E376" s="252"/>
    </row>
    <row r="377" ht="15.75" customHeight="1">
      <c r="D377" s="259"/>
      <c r="E377" s="252"/>
    </row>
    <row r="378" ht="15.75" customHeight="1">
      <c r="D378" s="259"/>
      <c r="E378" s="252"/>
    </row>
    <row r="379" ht="15.75" customHeight="1">
      <c r="D379" s="259"/>
      <c r="E379" s="252"/>
    </row>
    <row r="380" ht="15.75" customHeight="1">
      <c r="D380" s="259"/>
      <c r="E380" s="252"/>
    </row>
    <row r="381" ht="15.75" customHeight="1">
      <c r="D381" s="259"/>
      <c r="E381" s="252"/>
    </row>
    <row r="382" ht="15.75" customHeight="1">
      <c r="D382" s="259"/>
      <c r="E382" s="252"/>
    </row>
    <row r="383" ht="15.75" customHeight="1">
      <c r="D383" s="259"/>
      <c r="E383" s="252"/>
    </row>
    <row r="384" ht="15.75" customHeight="1">
      <c r="D384" s="259"/>
      <c r="E384" s="252"/>
    </row>
    <row r="385" ht="15.75" customHeight="1">
      <c r="D385" s="259"/>
      <c r="E385" s="252"/>
    </row>
    <row r="386" ht="15.75" customHeight="1">
      <c r="D386" s="259"/>
      <c r="E386" s="252"/>
    </row>
    <row r="387" ht="15.75" customHeight="1">
      <c r="D387" s="259"/>
      <c r="E387" s="252"/>
    </row>
    <row r="388" ht="15.75" customHeight="1">
      <c r="D388" s="259"/>
      <c r="E388" s="252"/>
    </row>
    <row r="389" ht="15.75" customHeight="1">
      <c r="D389" s="259"/>
      <c r="E389" s="252"/>
    </row>
    <row r="390" ht="15.75" customHeight="1">
      <c r="D390" s="259"/>
      <c r="E390" s="252"/>
    </row>
    <row r="391" ht="15.75" customHeight="1">
      <c r="D391" s="259"/>
      <c r="E391" s="252"/>
    </row>
    <row r="392" ht="15.75" customHeight="1">
      <c r="D392" s="259"/>
      <c r="E392" s="252"/>
    </row>
    <row r="393" ht="15.75" customHeight="1">
      <c r="D393" s="259"/>
      <c r="E393" s="252"/>
    </row>
    <row r="394" ht="15.75" customHeight="1">
      <c r="D394" s="259"/>
      <c r="E394" s="252"/>
    </row>
    <row r="395" ht="15.75" customHeight="1">
      <c r="D395" s="259"/>
      <c r="E395" s="252"/>
    </row>
    <row r="396" ht="15.75" customHeight="1">
      <c r="D396" s="259"/>
      <c r="E396" s="252"/>
    </row>
    <row r="397" ht="15.75" customHeight="1">
      <c r="D397" s="259"/>
      <c r="E397" s="252"/>
    </row>
    <row r="398" ht="15.75" customHeight="1">
      <c r="D398" s="259"/>
      <c r="E398" s="252"/>
    </row>
    <row r="399" ht="15.75" customHeight="1">
      <c r="D399" s="259"/>
      <c r="E399" s="252"/>
    </row>
    <row r="400" ht="15.75" customHeight="1">
      <c r="D400" s="259"/>
      <c r="E400" s="252"/>
    </row>
    <row r="401" ht="15.75" customHeight="1">
      <c r="D401" s="259"/>
      <c r="E401" s="252"/>
    </row>
    <row r="402" ht="15.75" customHeight="1">
      <c r="D402" s="259"/>
      <c r="E402" s="252"/>
    </row>
    <row r="403" ht="15.75" customHeight="1">
      <c r="D403" s="259"/>
      <c r="E403" s="252"/>
    </row>
    <row r="404" ht="15.75" customHeight="1">
      <c r="D404" s="259"/>
      <c r="E404" s="252"/>
    </row>
    <row r="405" ht="15.75" customHeight="1">
      <c r="D405" s="259"/>
      <c r="E405" s="252"/>
    </row>
    <row r="406" ht="15.75" customHeight="1">
      <c r="D406" s="259"/>
      <c r="E406" s="252"/>
    </row>
    <row r="407" ht="15.75" customHeight="1">
      <c r="D407" s="259"/>
      <c r="E407" s="252"/>
    </row>
    <row r="408" ht="15.75" customHeight="1">
      <c r="D408" s="259"/>
      <c r="E408" s="252"/>
    </row>
    <row r="409" ht="15.75" customHeight="1">
      <c r="D409" s="259"/>
      <c r="E409" s="252"/>
    </row>
    <row r="410" ht="15.75" customHeight="1">
      <c r="D410" s="259"/>
      <c r="E410" s="252"/>
    </row>
    <row r="411" ht="15.75" customHeight="1">
      <c r="D411" s="259"/>
      <c r="E411" s="252"/>
    </row>
    <row r="412" ht="15.75" customHeight="1">
      <c r="D412" s="259"/>
      <c r="E412" s="252"/>
    </row>
    <row r="413" ht="15.75" customHeight="1">
      <c r="D413" s="259"/>
      <c r="E413" s="252"/>
    </row>
    <row r="414" ht="15.75" customHeight="1">
      <c r="D414" s="259"/>
      <c r="E414" s="252"/>
    </row>
    <row r="415" ht="15.75" customHeight="1">
      <c r="D415" s="259"/>
      <c r="E415" s="252"/>
    </row>
    <row r="416" ht="15.75" customHeight="1">
      <c r="D416" s="259"/>
      <c r="E416" s="252"/>
    </row>
    <row r="417" ht="15.75" customHeight="1">
      <c r="D417" s="259"/>
      <c r="E417" s="252"/>
    </row>
    <row r="418" ht="15.75" customHeight="1">
      <c r="D418" s="259"/>
      <c r="E418" s="252"/>
    </row>
    <row r="419" ht="15.75" customHeight="1">
      <c r="D419" s="259"/>
      <c r="E419" s="252"/>
    </row>
    <row r="420" ht="15.75" customHeight="1">
      <c r="D420" s="259"/>
      <c r="E420" s="252"/>
    </row>
    <row r="421" ht="15.75" customHeight="1">
      <c r="D421" s="259"/>
      <c r="E421" s="252"/>
    </row>
    <row r="422" ht="15.75" customHeight="1">
      <c r="D422" s="259"/>
      <c r="E422" s="252"/>
    </row>
    <row r="423" ht="15.75" customHeight="1">
      <c r="D423" s="259"/>
      <c r="E423" s="252"/>
    </row>
    <row r="424" ht="15.75" customHeight="1">
      <c r="D424" s="259"/>
      <c r="E424" s="252"/>
    </row>
    <row r="425" ht="15.75" customHeight="1">
      <c r="D425" s="259"/>
      <c r="E425" s="252"/>
    </row>
    <row r="426" ht="15.75" customHeight="1">
      <c r="D426" s="259"/>
      <c r="E426" s="252"/>
    </row>
    <row r="427" ht="15.75" customHeight="1">
      <c r="D427" s="259"/>
      <c r="E427" s="252"/>
    </row>
    <row r="428" ht="15.75" customHeight="1">
      <c r="D428" s="259"/>
      <c r="E428" s="252"/>
    </row>
    <row r="429" ht="15.75" customHeight="1">
      <c r="D429" s="259"/>
      <c r="E429" s="252"/>
    </row>
    <row r="430" ht="15.75" customHeight="1">
      <c r="D430" s="259"/>
      <c r="E430" s="252"/>
    </row>
    <row r="431" ht="15.75" customHeight="1">
      <c r="D431" s="259"/>
      <c r="E431" s="252"/>
    </row>
    <row r="432" ht="15.75" customHeight="1">
      <c r="D432" s="259"/>
      <c r="E432" s="252"/>
    </row>
    <row r="433" ht="15.75" customHeight="1">
      <c r="D433" s="259"/>
      <c r="E433" s="252"/>
    </row>
    <row r="434" ht="15.75" customHeight="1">
      <c r="D434" s="259"/>
      <c r="E434" s="252"/>
    </row>
    <row r="435" ht="15.75" customHeight="1">
      <c r="D435" s="259"/>
      <c r="E435" s="252"/>
    </row>
    <row r="436" ht="15.75" customHeight="1">
      <c r="D436" s="259"/>
      <c r="E436" s="252"/>
    </row>
    <row r="437" ht="15.75" customHeight="1">
      <c r="D437" s="259"/>
      <c r="E437" s="252"/>
    </row>
    <row r="438" ht="15.75" customHeight="1">
      <c r="D438" s="259"/>
      <c r="E438" s="252"/>
    </row>
    <row r="439" ht="15.75" customHeight="1">
      <c r="D439" s="259"/>
      <c r="E439" s="252"/>
    </row>
    <row r="440" ht="15.75" customHeight="1">
      <c r="D440" s="259"/>
      <c r="E440" s="252"/>
    </row>
    <row r="441" ht="15.75" customHeight="1">
      <c r="D441" s="259"/>
      <c r="E441" s="252"/>
    </row>
    <row r="442" ht="15.75" customHeight="1">
      <c r="D442" s="259"/>
      <c r="E442" s="252"/>
    </row>
    <row r="443" ht="15.75" customHeight="1">
      <c r="D443" s="259"/>
      <c r="E443" s="252"/>
    </row>
    <row r="444" ht="15.75" customHeight="1">
      <c r="D444" s="259"/>
      <c r="E444" s="252"/>
    </row>
    <row r="445" ht="15.75" customHeight="1">
      <c r="D445" s="259"/>
      <c r="E445" s="252"/>
    </row>
    <row r="446" ht="15.75" customHeight="1">
      <c r="D446" s="259"/>
      <c r="E446" s="252"/>
    </row>
    <row r="447" ht="15.75" customHeight="1">
      <c r="D447" s="259"/>
      <c r="E447" s="252"/>
    </row>
    <row r="448" ht="15.75" customHeight="1">
      <c r="D448" s="259"/>
      <c r="E448" s="252"/>
    </row>
    <row r="449" ht="15.75" customHeight="1">
      <c r="D449" s="259"/>
      <c r="E449" s="252"/>
    </row>
    <row r="450" ht="15.75" customHeight="1">
      <c r="D450" s="259"/>
      <c r="E450" s="252"/>
    </row>
    <row r="451" ht="15.75" customHeight="1">
      <c r="D451" s="259"/>
      <c r="E451" s="252"/>
    </row>
    <row r="452" ht="15.75" customHeight="1">
      <c r="D452" s="259"/>
      <c r="E452" s="252"/>
    </row>
    <row r="453" ht="15.75" customHeight="1">
      <c r="D453" s="259"/>
      <c r="E453" s="252"/>
    </row>
    <row r="454" ht="15.75" customHeight="1">
      <c r="D454" s="259"/>
      <c r="E454" s="252"/>
    </row>
    <row r="455" ht="15.75" customHeight="1">
      <c r="D455" s="259"/>
      <c r="E455" s="252"/>
    </row>
    <row r="456" ht="15.75" customHeight="1">
      <c r="D456" s="259"/>
      <c r="E456" s="252"/>
    </row>
    <row r="457" ht="15.75" customHeight="1">
      <c r="D457" s="259"/>
      <c r="E457" s="252"/>
    </row>
    <row r="458" ht="15.75" customHeight="1">
      <c r="D458" s="259"/>
      <c r="E458" s="252"/>
    </row>
    <row r="459" ht="15.75" customHeight="1">
      <c r="D459" s="259"/>
      <c r="E459" s="252"/>
    </row>
    <row r="460" ht="15.75" customHeight="1">
      <c r="D460" s="259"/>
      <c r="E460" s="252"/>
    </row>
    <row r="461" ht="15.75" customHeight="1">
      <c r="D461" s="259"/>
      <c r="E461" s="252"/>
    </row>
    <row r="462" ht="15.75" customHeight="1">
      <c r="D462" s="259"/>
      <c r="E462" s="252"/>
    </row>
    <row r="463" ht="15.75" customHeight="1">
      <c r="D463" s="259"/>
      <c r="E463" s="252"/>
    </row>
    <row r="464" ht="15.75" customHeight="1">
      <c r="D464" s="259"/>
      <c r="E464" s="252"/>
    </row>
    <row r="465" ht="15.75" customHeight="1">
      <c r="D465" s="259"/>
      <c r="E465" s="252"/>
    </row>
    <row r="466" ht="15.75" customHeight="1">
      <c r="D466" s="259"/>
      <c r="E466" s="252"/>
    </row>
    <row r="467" ht="15.75" customHeight="1">
      <c r="D467" s="259"/>
      <c r="E467" s="252"/>
    </row>
    <row r="468" ht="15.75" customHeight="1">
      <c r="D468" s="259"/>
      <c r="E468" s="252"/>
    </row>
    <row r="469" ht="15.75" customHeight="1">
      <c r="D469" s="259"/>
      <c r="E469" s="252"/>
    </row>
    <row r="470" ht="15.75" customHeight="1">
      <c r="D470" s="259"/>
      <c r="E470" s="252"/>
    </row>
    <row r="471" ht="15.75" customHeight="1">
      <c r="D471" s="259"/>
      <c r="E471" s="252"/>
    </row>
    <row r="472" ht="15.75" customHeight="1">
      <c r="D472" s="259"/>
      <c r="E472" s="252"/>
    </row>
    <row r="473" ht="15.75" customHeight="1">
      <c r="D473" s="259"/>
      <c r="E473" s="252"/>
    </row>
    <row r="474" ht="15.75" customHeight="1">
      <c r="D474" s="259"/>
      <c r="E474" s="252"/>
    </row>
    <row r="475" ht="15.75" customHeight="1">
      <c r="D475" s="259"/>
      <c r="E475" s="252"/>
    </row>
    <row r="476" ht="15.75" customHeight="1">
      <c r="D476" s="259"/>
      <c r="E476" s="252"/>
    </row>
    <row r="477" ht="15.75" customHeight="1">
      <c r="D477" s="259"/>
      <c r="E477" s="252"/>
    </row>
    <row r="478" ht="15.75" customHeight="1">
      <c r="D478" s="259"/>
      <c r="E478" s="252"/>
    </row>
    <row r="479" ht="15.75" customHeight="1">
      <c r="D479" s="259"/>
      <c r="E479" s="252"/>
    </row>
    <row r="480" ht="15.75" customHeight="1">
      <c r="D480" s="259"/>
      <c r="E480" s="252"/>
    </row>
    <row r="481" ht="15.75" customHeight="1">
      <c r="D481" s="259"/>
      <c r="E481" s="252"/>
    </row>
    <row r="482" ht="15.75" customHeight="1">
      <c r="D482" s="259"/>
      <c r="E482" s="252"/>
    </row>
    <row r="483" ht="15.75" customHeight="1">
      <c r="D483" s="259"/>
      <c r="E483" s="252"/>
    </row>
    <row r="484" ht="15.75" customHeight="1">
      <c r="D484" s="259"/>
      <c r="E484" s="252"/>
    </row>
    <row r="485" ht="15.75" customHeight="1">
      <c r="D485" s="259"/>
      <c r="E485" s="252"/>
    </row>
    <row r="486" ht="15.75" customHeight="1">
      <c r="D486" s="259"/>
      <c r="E486" s="252"/>
    </row>
    <row r="487" ht="15.75" customHeight="1">
      <c r="D487" s="259"/>
      <c r="E487" s="252"/>
    </row>
    <row r="488" ht="15.75" customHeight="1">
      <c r="D488" s="259"/>
      <c r="E488" s="252"/>
    </row>
    <row r="489" ht="15.75" customHeight="1">
      <c r="D489" s="259"/>
      <c r="E489" s="252"/>
    </row>
    <row r="490" ht="15.75" customHeight="1">
      <c r="D490" s="259"/>
      <c r="E490" s="252"/>
    </row>
    <row r="491" ht="15.75" customHeight="1">
      <c r="D491" s="259"/>
      <c r="E491" s="252"/>
    </row>
    <row r="492" ht="15.75" customHeight="1">
      <c r="D492" s="259"/>
      <c r="E492" s="252"/>
    </row>
    <row r="493" ht="15.75" customHeight="1">
      <c r="D493" s="259"/>
      <c r="E493" s="252"/>
    </row>
    <row r="494" ht="15.75" customHeight="1">
      <c r="D494" s="259"/>
      <c r="E494" s="252"/>
    </row>
    <row r="495" ht="15.75" customHeight="1">
      <c r="D495" s="259"/>
      <c r="E495" s="252"/>
    </row>
    <row r="496" ht="15.75" customHeight="1">
      <c r="D496" s="259"/>
      <c r="E496" s="252"/>
    </row>
    <row r="497" ht="15.75" customHeight="1">
      <c r="D497" s="259"/>
      <c r="E497" s="252"/>
    </row>
    <row r="498" ht="15.75" customHeight="1">
      <c r="D498" s="259"/>
      <c r="E498" s="252"/>
    </row>
    <row r="499" ht="15.75" customHeight="1">
      <c r="D499" s="259"/>
      <c r="E499" s="252"/>
    </row>
    <row r="500" ht="15.75" customHeight="1">
      <c r="D500" s="259"/>
      <c r="E500" s="252"/>
    </row>
    <row r="501" ht="15.75" customHeight="1">
      <c r="D501" s="259"/>
      <c r="E501" s="252"/>
    </row>
    <row r="502" ht="15.75" customHeight="1">
      <c r="D502" s="259"/>
      <c r="E502" s="252"/>
    </row>
    <row r="503" ht="15.75" customHeight="1">
      <c r="D503" s="259"/>
      <c r="E503" s="252"/>
    </row>
    <row r="504" ht="15.75" customHeight="1">
      <c r="D504" s="259"/>
      <c r="E504" s="252"/>
    </row>
    <row r="505" ht="15.75" customHeight="1">
      <c r="D505" s="259"/>
      <c r="E505" s="252"/>
    </row>
    <row r="506" ht="15.75" customHeight="1">
      <c r="D506" s="259"/>
      <c r="E506" s="252"/>
    </row>
    <row r="507" ht="15.75" customHeight="1">
      <c r="D507" s="259"/>
      <c r="E507" s="252"/>
    </row>
    <row r="508" ht="15.75" customHeight="1">
      <c r="D508" s="259"/>
      <c r="E508" s="252"/>
    </row>
    <row r="509" ht="15.75" customHeight="1">
      <c r="D509" s="259"/>
      <c r="E509" s="252"/>
    </row>
    <row r="510" ht="15.75" customHeight="1">
      <c r="D510" s="259"/>
      <c r="E510" s="252"/>
    </row>
    <row r="511" ht="15.75" customHeight="1">
      <c r="D511" s="259"/>
      <c r="E511" s="252"/>
    </row>
    <row r="512" ht="15.75" customHeight="1">
      <c r="D512" s="259"/>
      <c r="E512" s="252"/>
    </row>
    <row r="513" ht="15.75" customHeight="1">
      <c r="D513" s="259"/>
      <c r="E513" s="252"/>
    </row>
    <row r="514" ht="15.75" customHeight="1">
      <c r="D514" s="259"/>
      <c r="E514" s="252"/>
    </row>
    <row r="515" ht="15.75" customHeight="1">
      <c r="D515" s="259"/>
      <c r="E515" s="252"/>
    </row>
    <row r="516" ht="15.75" customHeight="1">
      <c r="D516" s="259"/>
      <c r="E516" s="252"/>
    </row>
    <row r="517" ht="15.75" customHeight="1">
      <c r="D517" s="259"/>
      <c r="E517" s="252"/>
    </row>
    <row r="518" ht="15.75" customHeight="1">
      <c r="D518" s="259"/>
      <c r="E518" s="252"/>
    </row>
    <row r="519" ht="15.75" customHeight="1">
      <c r="D519" s="259"/>
      <c r="E519" s="252"/>
    </row>
    <row r="520" ht="15.75" customHeight="1">
      <c r="D520" s="259"/>
      <c r="E520" s="252"/>
    </row>
    <row r="521" ht="15.75" customHeight="1">
      <c r="D521" s="259"/>
      <c r="E521" s="252"/>
    </row>
    <row r="522" ht="15.75" customHeight="1">
      <c r="D522" s="259"/>
      <c r="E522" s="252"/>
    </row>
    <row r="523" ht="15.75" customHeight="1">
      <c r="D523" s="259"/>
      <c r="E523" s="252"/>
    </row>
    <row r="524" ht="15.75" customHeight="1">
      <c r="D524" s="259"/>
      <c r="E524" s="252"/>
    </row>
    <row r="525" ht="15.75" customHeight="1">
      <c r="D525" s="259"/>
      <c r="E525" s="252"/>
    </row>
    <row r="526" ht="15.75" customHeight="1">
      <c r="D526" s="259"/>
      <c r="E526" s="252"/>
    </row>
    <row r="527" ht="15.75" customHeight="1">
      <c r="D527" s="259"/>
      <c r="E527" s="252"/>
    </row>
    <row r="528" ht="15.75" customHeight="1">
      <c r="D528" s="259"/>
      <c r="E528" s="252"/>
    </row>
    <row r="529" ht="15.75" customHeight="1">
      <c r="D529" s="259"/>
      <c r="E529" s="252"/>
    </row>
    <row r="530" ht="15.75" customHeight="1">
      <c r="D530" s="259"/>
      <c r="E530" s="252"/>
    </row>
    <row r="531" ht="15.75" customHeight="1">
      <c r="D531" s="259"/>
      <c r="E531" s="252"/>
    </row>
    <row r="532" ht="15.75" customHeight="1">
      <c r="D532" s="259"/>
      <c r="E532" s="252"/>
    </row>
    <row r="533" ht="15.75" customHeight="1">
      <c r="D533" s="259"/>
      <c r="E533" s="252"/>
    </row>
    <row r="534" ht="15.75" customHeight="1">
      <c r="D534" s="259"/>
      <c r="E534" s="252"/>
    </row>
    <row r="535" ht="15.75" customHeight="1">
      <c r="D535" s="259"/>
      <c r="E535" s="252"/>
    </row>
    <row r="536" ht="15.75" customHeight="1">
      <c r="D536" s="259"/>
      <c r="E536" s="252"/>
    </row>
    <row r="537" ht="15.75" customHeight="1">
      <c r="D537" s="259"/>
      <c r="E537" s="252"/>
    </row>
    <row r="538" ht="15.75" customHeight="1">
      <c r="D538" s="259"/>
      <c r="E538" s="252"/>
    </row>
    <row r="539" ht="15.75" customHeight="1">
      <c r="D539" s="259"/>
      <c r="E539" s="252"/>
    </row>
    <row r="540" ht="15.75" customHeight="1">
      <c r="D540" s="259"/>
      <c r="E540" s="252"/>
    </row>
    <row r="541" ht="15.75" customHeight="1">
      <c r="D541" s="259"/>
      <c r="E541" s="252"/>
    </row>
    <row r="542" ht="15.75" customHeight="1">
      <c r="D542" s="259"/>
      <c r="E542" s="252"/>
    </row>
    <row r="543" ht="15.75" customHeight="1">
      <c r="D543" s="259"/>
      <c r="E543" s="252"/>
    </row>
    <row r="544" ht="15.75" customHeight="1">
      <c r="D544" s="259"/>
      <c r="E544" s="252"/>
    </row>
    <row r="545" ht="15.75" customHeight="1">
      <c r="D545" s="259"/>
      <c r="E545" s="252"/>
    </row>
    <row r="546" ht="15.75" customHeight="1">
      <c r="D546" s="259"/>
      <c r="E546" s="252"/>
    </row>
    <row r="547" ht="15.75" customHeight="1">
      <c r="D547" s="259"/>
      <c r="E547" s="252"/>
    </row>
    <row r="548" ht="15.75" customHeight="1">
      <c r="D548" s="259"/>
      <c r="E548" s="252"/>
    </row>
    <row r="549" ht="15.75" customHeight="1">
      <c r="D549" s="259"/>
      <c r="E549" s="252"/>
    </row>
    <row r="550" ht="15.75" customHeight="1">
      <c r="D550" s="259"/>
      <c r="E550" s="252"/>
    </row>
    <row r="551" ht="15.75" customHeight="1">
      <c r="D551" s="259"/>
      <c r="E551" s="252"/>
    </row>
    <row r="552" ht="15.75" customHeight="1">
      <c r="D552" s="259"/>
      <c r="E552" s="252"/>
    </row>
    <row r="553" ht="15.75" customHeight="1">
      <c r="D553" s="259"/>
      <c r="E553" s="252"/>
    </row>
    <row r="554" ht="15.75" customHeight="1">
      <c r="D554" s="259"/>
      <c r="E554" s="252"/>
    </row>
    <row r="555" ht="15.75" customHeight="1">
      <c r="D555" s="259"/>
      <c r="E555" s="252"/>
    </row>
    <row r="556" ht="15.75" customHeight="1">
      <c r="D556" s="259"/>
      <c r="E556" s="252"/>
    </row>
    <row r="557" ht="15.75" customHeight="1">
      <c r="D557" s="259"/>
      <c r="E557" s="252"/>
    </row>
    <row r="558" ht="15.75" customHeight="1">
      <c r="D558" s="259"/>
      <c r="E558" s="252"/>
    </row>
    <row r="559" ht="15.75" customHeight="1">
      <c r="D559" s="259"/>
      <c r="E559" s="252"/>
    </row>
    <row r="560" ht="15.75" customHeight="1">
      <c r="D560" s="259"/>
      <c r="E560" s="252"/>
    </row>
    <row r="561" ht="15.75" customHeight="1">
      <c r="D561" s="259"/>
      <c r="E561" s="252"/>
    </row>
    <row r="562" ht="15.75" customHeight="1">
      <c r="D562" s="259"/>
      <c r="E562" s="252"/>
    </row>
    <row r="563" ht="15.75" customHeight="1">
      <c r="D563" s="259"/>
      <c r="E563" s="252"/>
    </row>
    <row r="564" ht="15.75" customHeight="1">
      <c r="D564" s="259"/>
      <c r="E564" s="252"/>
    </row>
    <row r="565" ht="15.75" customHeight="1">
      <c r="D565" s="259"/>
      <c r="E565" s="252"/>
    </row>
    <row r="566" ht="15.75" customHeight="1">
      <c r="D566" s="259"/>
      <c r="E566" s="252"/>
    </row>
    <row r="567" ht="15.75" customHeight="1">
      <c r="D567" s="259"/>
      <c r="E567" s="252"/>
    </row>
    <row r="568" ht="15.75" customHeight="1">
      <c r="D568" s="259"/>
      <c r="E568" s="252"/>
    </row>
    <row r="569" ht="15.75" customHeight="1">
      <c r="D569" s="259"/>
      <c r="E569" s="252"/>
    </row>
    <row r="570" ht="15.75" customHeight="1">
      <c r="D570" s="259"/>
      <c r="E570" s="252"/>
    </row>
    <row r="571" ht="15.75" customHeight="1">
      <c r="D571" s="259"/>
      <c r="E571" s="252"/>
    </row>
    <row r="572" ht="15.75" customHeight="1">
      <c r="D572" s="259"/>
      <c r="E572" s="252"/>
    </row>
    <row r="573" ht="15.75" customHeight="1">
      <c r="D573" s="259"/>
      <c r="E573" s="252"/>
    </row>
    <row r="574" ht="15.75" customHeight="1">
      <c r="D574" s="259"/>
      <c r="E574" s="252"/>
    </row>
    <row r="575" ht="15.75" customHeight="1">
      <c r="D575" s="259"/>
      <c r="E575" s="252"/>
    </row>
    <row r="576" ht="15.75" customHeight="1">
      <c r="D576" s="259"/>
      <c r="E576" s="252"/>
    </row>
    <row r="577" ht="15.75" customHeight="1">
      <c r="D577" s="259"/>
      <c r="E577" s="252"/>
    </row>
    <row r="578" ht="15.75" customHeight="1">
      <c r="D578" s="259"/>
      <c r="E578" s="252"/>
    </row>
    <row r="579" ht="15.75" customHeight="1">
      <c r="D579" s="259"/>
      <c r="E579" s="252"/>
    </row>
    <row r="580" ht="15.75" customHeight="1">
      <c r="D580" s="259"/>
      <c r="E580" s="252"/>
    </row>
    <row r="581" ht="15.75" customHeight="1">
      <c r="D581" s="259"/>
      <c r="E581" s="252"/>
    </row>
    <row r="582" ht="15.75" customHeight="1">
      <c r="D582" s="259"/>
      <c r="E582" s="252"/>
    </row>
    <row r="583" ht="15.75" customHeight="1">
      <c r="D583" s="259"/>
      <c r="E583" s="252"/>
    </row>
    <row r="584" ht="15.75" customHeight="1">
      <c r="D584" s="259"/>
      <c r="E584" s="252"/>
    </row>
    <row r="585" ht="15.75" customHeight="1">
      <c r="D585" s="259"/>
      <c r="E585" s="252"/>
    </row>
    <row r="586" ht="15.75" customHeight="1">
      <c r="D586" s="259"/>
      <c r="E586" s="252"/>
    </row>
    <row r="587" ht="15.75" customHeight="1">
      <c r="D587" s="259"/>
      <c r="E587" s="252"/>
    </row>
    <row r="588" ht="15.75" customHeight="1">
      <c r="D588" s="259"/>
      <c r="E588" s="252"/>
    </row>
    <row r="589" ht="15.75" customHeight="1">
      <c r="D589" s="259"/>
      <c r="E589" s="252"/>
    </row>
    <row r="590" ht="15.75" customHeight="1">
      <c r="D590" s="259"/>
      <c r="E590" s="252"/>
    </row>
    <row r="591" ht="15.75" customHeight="1">
      <c r="D591" s="259"/>
      <c r="E591" s="252"/>
    </row>
    <row r="592" ht="15.75" customHeight="1">
      <c r="D592" s="259"/>
      <c r="E592" s="252"/>
    </row>
    <row r="593" ht="15.75" customHeight="1">
      <c r="D593" s="259"/>
      <c r="E593" s="252"/>
    </row>
    <row r="594" ht="15.75" customHeight="1">
      <c r="D594" s="259"/>
      <c r="E594" s="252"/>
    </row>
    <row r="595" ht="15.75" customHeight="1">
      <c r="D595" s="259"/>
      <c r="E595" s="252"/>
    </row>
    <row r="596" ht="15.75" customHeight="1">
      <c r="D596" s="259"/>
      <c r="E596" s="252"/>
    </row>
    <row r="597" ht="15.75" customHeight="1">
      <c r="D597" s="259"/>
      <c r="E597" s="252"/>
    </row>
    <row r="598" ht="15.75" customHeight="1">
      <c r="D598" s="259"/>
      <c r="E598" s="252"/>
    </row>
    <row r="599" ht="15.75" customHeight="1">
      <c r="D599" s="259"/>
      <c r="E599" s="252"/>
    </row>
    <row r="600" ht="15.75" customHeight="1">
      <c r="D600" s="259"/>
      <c r="E600" s="252"/>
    </row>
    <row r="601" ht="15.75" customHeight="1">
      <c r="D601" s="259"/>
      <c r="E601" s="252"/>
    </row>
    <row r="602" ht="15.75" customHeight="1">
      <c r="D602" s="259"/>
      <c r="E602" s="252"/>
    </row>
    <row r="603" ht="15.75" customHeight="1">
      <c r="D603" s="259"/>
      <c r="E603" s="252"/>
    </row>
    <row r="604" ht="15.75" customHeight="1">
      <c r="D604" s="259"/>
      <c r="E604" s="252"/>
    </row>
    <row r="605" ht="15.75" customHeight="1">
      <c r="D605" s="259"/>
      <c r="E605" s="252"/>
    </row>
    <row r="606" ht="15.75" customHeight="1">
      <c r="D606" s="259"/>
      <c r="E606" s="252"/>
    </row>
    <row r="607" ht="15.75" customHeight="1">
      <c r="D607" s="259"/>
      <c r="E607" s="252"/>
    </row>
    <row r="608" ht="15.75" customHeight="1">
      <c r="D608" s="259"/>
      <c r="E608" s="252"/>
    </row>
    <row r="609" ht="15.75" customHeight="1">
      <c r="D609" s="259"/>
      <c r="E609" s="252"/>
    </row>
    <row r="610" ht="15.75" customHeight="1">
      <c r="D610" s="259"/>
      <c r="E610" s="252"/>
    </row>
    <row r="611" ht="15.75" customHeight="1">
      <c r="D611" s="259"/>
      <c r="E611" s="252"/>
    </row>
    <row r="612" ht="15.75" customHeight="1">
      <c r="D612" s="259"/>
      <c r="E612" s="252"/>
    </row>
    <row r="613" ht="15.75" customHeight="1">
      <c r="D613" s="259"/>
      <c r="E613" s="252"/>
    </row>
    <row r="614" ht="15.75" customHeight="1">
      <c r="D614" s="259"/>
      <c r="E614" s="252"/>
    </row>
    <row r="615" ht="15.75" customHeight="1">
      <c r="D615" s="259"/>
      <c r="E615" s="252"/>
    </row>
    <row r="616" ht="15.75" customHeight="1">
      <c r="D616" s="259"/>
      <c r="E616" s="252"/>
    </row>
    <row r="617" ht="15.75" customHeight="1">
      <c r="D617" s="259"/>
      <c r="E617" s="252"/>
    </row>
    <row r="618" ht="15.75" customHeight="1">
      <c r="D618" s="259"/>
      <c r="E618" s="252"/>
    </row>
    <row r="619" ht="15.75" customHeight="1">
      <c r="D619" s="259"/>
      <c r="E619" s="252"/>
    </row>
    <row r="620" ht="15.75" customHeight="1">
      <c r="D620" s="259"/>
      <c r="E620" s="252"/>
    </row>
    <row r="621" ht="15.75" customHeight="1">
      <c r="D621" s="259"/>
      <c r="E621" s="252"/>
    </row>
    <row r="622" ht="15.75" customHeight="1">
      <c r="D622" s="259"/>
      <c r="E622" s="252"/>
    </row>
    <row r="623" ht="15.75" customHeight="1">
      <c r="D623" s="259"/>
      <c r="E623" s="252"/>
    </row>
    <row r="624" ht="15.75" customHeight="1">
      <c r="D624" s="259"/>
      <c r="E624" s="252"/>
    </row>
    <row r="625" ht="15.75" customHeight="1">
      <c r="D625" s="259"/>
      <c r="E625" s="252"/>
    </row>
    <row r="626" ht="15.75" customHeight="1">
      <c r="D626" s="259"/>
      <c r="E626" s="252"/>
    </row>
    <row r="627" ht="15.75" customHeight="1">
      <c r="D627" s="259"/>
      <c r="E627" s="252"/>
    </row>
    <row r="628" ht="15.75" customHeight="1">
      <c r="D628" s="259"/>
      <c r="E628" s="252"/>
    </row>
    <row r="629" ht="15.75" customHeight="1">
      <c r="D629" s="259"/>
      <c r="E629" s="252"/>
    </row>
    <row r="630" ht="15.75" customHeight="1">
      <c r="D630" s="259"/>
      <c r="E630" s="252"/>
    </row>
    <row r="631" ht="15.75" customHeight="1">
      <c r="D631" s="259"/>
      <c r="E631" s="252"/>
    </row>
    <row r="632" ht="15.75" customHeight="1">
      <c r="D632" s="259"/>
      <c r="E632" s="252"/>
    </row>
    <row r="633" ht="15.75" customHeight="1">
      <c r="D633" s="259"/>
      <c r="E633" s="252"/>
    </row>
    <row r="634" ht="15.75" customHeight="1">
      <c r="D634" s="259"/>
      <c r="E634" s="252"/>
    </row>
    <row r="635" ht="15.75" customHeight="1">
      <c r="D635" s="259"/>
      <c r="E635" s="252"/>
    </row>
    <row r="636" ht="15.75" customHeight="1">
      <c r="D636" s="259"/>
      <c r="E636" s="252"/>
    </row>
    <row r="637" ht="15.75" customHeight="1">
      <c r="D637" s="259"/>
      <c r="E637" s="252"/>
    </row>
    <row r="638" ht="15.75" customHeight="1">
      <c r="D638" s="259"/>
      <c r="E638" s="252"/>
    </row>
    <row r="639" ht="15.75" customHeight="1">
      <c r="D639" s="259"/>
      <c r="E639" s="252"/>
    </row>
    <row r="640" ht="15.75" customHeight="1">
      <c r="D640" s="259"/>
      <c r="E640" s="252"/>
    </row>
    <row r="641" ht="15.75" customHeight="1">
      <c r="D641" s="259"/>
      <c r="E641" s="252"/>
    </row>
    <row r="642" ht="15.75" customHeight="1">
      <c r="D642" s="259"/>
      <c r="E642" s="252"/>
    </row>
    <row r="643" ht="15.75" customHeight="1">
      <c r="D643" s="259"/>
      <c r="E643" s="252"/>
    </row>
    <row r="644" ht="15.75" customHeight="1">
      <c r="D644" s="259"/>
      <c r="E644" s="252"/>
    </row>
    <row r="645" ht="15.75" customHeight="1">
      <c r="D645" s="259"/>
      <c r="E645" s="252"/>
    </row>
    <row r="646" ht="15.75" customHeight="1">
      <c r="D646" s="259"/>
      <c r="E646" s="252"/>
    </row>
    <row r="647" ht="15.75" customHeight="1">
      <c r="D647" s="259"/>
      <c r="E647" s="252"/>
    </row>
    <row r="648" ht="15.75" customHeight="1">
      <c r="D648" s="259"/>
      <c r="E648" s="252"/>
    </row>
    <row r="649" ht="15.75" customHeight="1">
      <c r="D649" s="259"/>
      <c r="E649" s="252"/>
    </row>
    <row r="650" ht="15.75" customHeight="1">
      <c r="D650" s="259"/>
      <c r="E650" s="252"/>
    </row>
    <row r="651" ht="15.75" customHeight="1">
      <c r="D651" s="259"/>
      <c r="E651" s="252"/>
    </row>
    <row r="652" ht="15.75" customHeight="1">
      <c r="D652" s="259"/>
      <c r="E652" s="252"/>
    </row>
    <row r="653" ht="15.75" customHeight="1">
      <c r="D653" s="259"/>
      <c r="E653" s="252"/>
    </row>
    <row r="654" ht="15.75" customHeight="1">
      <c r="D654" s="259"/>
      <c r="E654" s="252"/>
    </row>
    <row r="655" ht="15.75" customHeight="1">
      <c r="D655" s="259"/>
      <c r="E655" s="252"/>
    </row>
    <row r="656" ht="15.75" customHeight="1">
      <c r="D656" s="259"/>
      <c r="E656" s="252"/>
    </row>
    <row r="657" ht="15.75" customHeight="1">
      <c r="D657" s="259"/>
      <c r="E657" s="252"/>
    </row>
    <row r="658" ht="15.75" customHeight="1">
      <c r="D658" s="259"/>
      <c r="E658" s="252"/>
    </row>
    <row r="659" ht="15.75" customHeight="1">
      <c r="D659" s="259"/>
      <c r="E659" s="252"/>
    </row>
    <row r="660" ht="15.75" customHeight="1">
      <c r="D660" s="259"/>
      <c r="E660" s="252"/>
    </row>
    <row r="661" ht="15.75" customHeight="1">
      <c r="D661" s="259"/>
      <c r="E661" s="252"/>
    </row>
    <row r="662" ht="15.75" customHeight="1">
      <c r="D662" s="259"/>
      <c r="E662" s="252"/>
    </row>
    <row r="663" ht="15.75" customHeight="1">
      <c r="D663" s="259"/>
      <c r="E663" s="252"/>
    </row>
    <row r="664" ht="15.75" customHeight="1">
      <c r="D664" s="259"/>
      <c r="E664" s="252"/>
    </row>
    <row r="665" ht="15.75" customHeight="1">
      <c r="D665" s="259"/>
      <c r="E665" s="252"/>
    </row>
    <row r="666" ht="15.75" customHeight="1">
      <c r="D666" s="259"/>
      <c r="E666" s="252"/>
    </row>
    <row r="667" ht="15.75" customHeight="1">
      <c r="D667" s="259"/>
      <c r="E667" s="252"/>
    </row>
    <row r="668" ht="15.75" customHeight="1">
      <c r="D668" s="259"/>
      <c r="E668" s="252"/>
    </row>
    <row r="669" ht="15.75" customHeight="1">
      <c r="D669" s="259"/>
      <c r="E669" s="252"/>
    </row>
    <row r="670" ht="15.75" customHeight="1">
      <c r="D670" s="259"/>
      <c r="E670" s="252"/>
    </row>
    <row r="671" ht="15.75" customHeight="1">
      <c r="D671" s="259"/>
      <c r="E671" s="252"/>
    </row>
    <row r="672" ht="15.75" customHeight="1">
      <c r="D672" s="259"/>
      <c r="E672" s="252"/>
    </row>
    <row r="673" ht="15.75" customHeight="1">
      <c r="D673" s="259"/>
      <c r="E673" s="252"/>
    </row>
    <row r="674" ht="15.75" customHeight="1">
      <c r="D674" s="259"/>
      <c r="E674" s="252"/>
    </row>
    <row r="675" ht="15.75" customHeight="1">
      <c r="D675" s="259"/>
      <c r="E675" s="252"/>
    </row>
    <row r="676" ht="15.75" customHeight="1">
      <c r="D676" s="259"/>
      <c r="E676" s="252"/>
    </row>
    <row r="677" ht="15.75" customHeight="1">
      <c r="D677" s="259"/>
      <c r="E677" s="252"/>
    </row>
    <row r="678" ht="15.75" customHeight="1">
      <c r="D678" s="259"/>
      <c r="E678" s="252"/>
    </row>
    <row r="679" ht="15.75" customHeight="1">
      <c r="D679" s="259"/>
      <c r="E679" s="252"/>
    </row>
    <row r="680" ht="15.75" customHeight="1">
      <c r="D680" s="259"/>
      <c r="E680" s="252"/>
    </row>
    <row r="681" ht="15.75" customHeight="1">
      <c r="D681" s="259"/>
      <c r="E681" s="252"/>
    </row>
    <row r="682" ht="15.75" customHeight="1">
      <c r="D682" s="259"/>
      <c r="E682" s="252"/>
    </row>
    <row r="683" ht="15.75" customHeight="1">
      <c r="D683" s="259"/>
      <c r="E683" s="252"/>
    </row>
    <row r="684" ht="15.75" customHeight="1">
      <c r="D684" s="259"/>
      <c r="E684" s="252"/>
    </row>
    <row r="685" ht="15.75" customHeight="1">
      <c r="D685" s="259"/>
      <c r="E685" s="252"/>
    </row>
    <row r="686" ht="15.75" customHeight="1">
      <c r="D686" s="259"/>
      <c r="E686" s="252"/>
    </row>
    <row r="687" ht="15.75" customHeight="1">
      <c r="D687" s="259"/>
      <c r="E687" s="252"/>
    </row>
    <row r="688" ht="15.75" customHeight="1">
      <c r="D688" s="259"/>
      <c r="E688" s="252"/>
    </row>
    <row r="689" ht="15.75" customHeight="1">
      <c r="D689" s="259"/>
      <c r="E689" s="252"/>
    </row>
    <row r="690" ht="15.75" customHeight="1">
      <c r="D690" s="259"/>
      <c r="E690" s="252"/>
    </row>
    <row r="691" ht="15.75" customHeight="1">
      <c r="D691" s="259"/>
      <c r="E691" s="252"/>
    </row>
    <row r="692" ht="15.75" customHeight="1">
      <c r="D692" s="259"/>
      <c r="E692" s="252"/>
    </row>
    <row r="693" ht="15.75" customHeight="1">
      <c r="D693" s="259"/>
      <c r="E693" s="252"/>
    </row>
    <row r="694" ht="15.75" customHeight="1">
      <c r="D694" s="259"/>
      <c r="E694" s="252"/>
    </row>
    <row r="695" ht="15.75" customHeight="1">
      <c r="D695" s="259"/>
      <c r="E695" s="252"/>
    </row>
    <row r="696" ht="15.75" customHeight="1">
      <c r="D696" s="259"/>
      <c r="E696" s="252"/>
    </row>
    <row r="697" ht="15.75" customHeight="1">
      <c r="D697" s="259"/>
      <c r="E697" s="252"/>
    </row>
    <row r="698" ht="15.75" customHeight="1">
      <c r="D698" s="259"/>
      <c r="E698" s="252"/>
    </row>
    <row r="699" ht="15.75" customHeight="1">
      <c r="D699" s="259"/>
      <c r="E699" s="252"/>
    </row>
    <row r="700" ht="15.75" customHeight="1">
      <c r="D700" s="259"/>
      <c r="E700" s="252"/>
    </row>
    <row r="701" ht="15.75" customHeight="1">
      <c r="D701" s="259"/>
      <c r="E701" s="252"/>
    </row>
    <row r="702" ht="15.75" customHeight="1">
      <c r="D702" s="259"/>
      <c r="E702" s="252"/>
    </row>
    <row r="703" ht="15.75" customHeight="1">
      <c r="D703" s="259"/>
      <c r="E703" s="252"/>
    </row>
    <row r="704" ht="15.75" customHeight="1">
      <c r="D704" s="259"/>
      <c r="E704" s="252"/>
    </row>
    <row r="705" ht="15.75" customHeight="1">
      <c r="D705" s="259"/>
      <c r="E705" s="252"/>
    </row>
    <row r="706" ht="15.75" customHeight="1">
      <c r="D706" s="259"/>
      <c r="E706" s="252"/>
    </row>
    <row r="707" ht="15.75" customHeight="1">
      <c r="D707" s="259"/>
      <c r="E707" s="252"/>
    </row>
    <row r="708" ht="15.75" customHeight="1">
      <c r="D708" s="259"/>
      <c r="E708" s="252"/>
    </row>
    <row r="709" ht="15.75" customHeight="1">
      <c r="D709" s="259"/>
      <c r="E709" s="252"/>
    </row>
    <row r="710" ht="15.75" customHeight="1">
      <c r="D710" s="259"/>
      <c r="E710" s="252"/>
    </row>
    <row r="711" ht="15.75" customHeight="1">
      <c r="D711" s="259"/>
      <c r="E711" s="252"/>
    </row>
    <row r="712" ht="15.75" customHeight="1">
      <c r="D712" s="259"/>
      <c r="E712" s="252"/>
    </row>
    <row r="713" ht="15.75" customHeight="1">
      <c r="D713" s="259"/>
      <c r="E713" s="252"/>
    </row>
    <row r="714" ht="15.75" customHeight="1">
      <c r="D714" s="259"/>
      <c r="E714" s="252"/>
    </row>
    <row r="715" ht="15.75" customHeight="1">
      <c r="D715" s="259"/>
      <c r="E715" s="252"/>
    </row>
    <row r="716" ht="15.75" customHeight="1">
      <c r="D716" s="259"/>
      <c r="E716" s="252"/>
    </row>
    <row r="717" ht="15.75" customHeight="1">
      <c r="D717" s="259"/>
      <c r="E717" s="252"/>
    </row>
    <row r="718" ht="15.75" customHeight="1">
      <c r="D718" s="259"/>
      <c r="E718" s="252"/>
    </row>
    <row r="719" ht="15.75" customHeight="1">
      <c r="D719" s="259"/>
      <c r="E719" s="252"/>
    </row>
    <row r="720" ht="15.75" customHeight="1">
      <c r="D720" s="259"/>
      <c r="E720" s="252"/>
    </row>
    <row r="721" ht="15.75" customHeight="1">
      <c r="D721" s="259"/>
      <c r="E721" s="252"/>
    </row>
    <row r="722" ht="15.75" customHeight="1">
      <c r="D722" s="259"/>
      <c r="E722" s="252"/>
    </row>
    <row r="723" ht="15.75" customHeight="1">
      <c r="D723" s="259"/>
      <c r="E723" s="252"/>
    </row>
    <row r="724" ht="15.75" customHeight="1">
      <c r="D724" s="259"/>
      <c r="E724" s="252"/>
    </row>
    <row r="725" ht="15.75" customHeight="1">
      <c r="D725" s="259"/>
      <c r="E725" s="252"/>
    </row>
    <row r="726" ht="15.75" customHeight="1">
      <c r="D726" s="259"/>
      <c r="E726" s="252"/>
    </row>
    <row r="727" ht="15.75" customHeight="1">
      <c r="D727" s="259"/>
      <c r="E727" s="252"/>
    </row>
    <row r="728" ht="15.75" customHeight="1">
      <c r="D728" s="259"/>
      <c r="E728" s="252"/>
    </row>
    <row r="729" ht="15.75" customHeight="1">
      <c r="D729" s="259"/>
      <c r="E729" s="252"/>
    </row>
    <row r="730" ht="15.75" customHeight="1">
      <c r="D730" s="259"/>
      <c r="E730" s="252"/>
    </row>
    <row r="731" ht="15.75" customHeight="1">
      <c r="D731" s="259"/>
      <c r="E731" s="252"/>
    </row>
    <row r="732" ht="15.75" customHeight="1">
      <c r="D732" s="259"/>
      <c r="E732" s="252"/>
    </row>
    <row r="733" ht="15.75" customHeight="1">
      <c r="D733" s="259"/>
      <c r="E733" s="252"/>
    </row>
    <row r="734" ht="15.75" customHeight="1">
      <c r="D734" s="259"/>
      <c r="E734" s="252"/>
    </row>
    <row r="735" ht="15.75" customHeight="1">
      <c r="D735" s="259"/>
      <c r="E735" s="252"/>
    </row>
    <row r="736" ht="15.75" customHeight="1">
      <c r="D736" s="259"/>
      <c r="E736" s="252"/>
    </row>
    <row r="737" ht="15.75" customHeight="1">
      <c r="D737" s="259"/>
      <c r="E737" s="252"/>
    </row>
    <row r="738" ht="15.75" customHeight="1">
      <c r="D738" s="259"/>
      <c r="E738" s="252"/>
    </row>
    <row r="739" ht="15.75" customHeight="1">
      <c r="D739" s="259"/>
      <c r="E739" s="252"/>
    </row>
    <row r="740" ht="15.75" customHeight="1">
      <c r="D740" s="259"/>
      <c r="E740" s="252"/>
    </row>
    <row r="741" ht="15.75" customHeight="1">
      <c r="D741" s="259"/>
      <c r="E741" s="252"/>
    </row>
    <row r="742" ht="15.75" customHeight="1">
      <c r="D742" s="259"/>
      <c r="E742" s="252"/>
    </row>
    <row r="743" ht="15.75" customHeight="1">
      <c r="D743" s="259"/>
      <c r="E743" s="252"/>
    </row>
    <row r="744" ht="15.75" customHeight="1">
      <c r="D744" s="259"/>
      <c r="E744" s="252"/>
    </row>
    <row r="745" ht="15.75" customHeight="1">
      <c r="D745" s="259"/>
      <c r="E745" s="252"/>
    </row>
    <row r="746" ht="15.75" customHeight="1">
      <c r="D746" s="259"/>
      <c r="E746" s="252"/>
    </row>
    <row r="747" ht="15.75" customHeight="1">
      <c r="D747" s="259"/>
      <c r="E747" s="252"/>
    </row>
    <row r="748" ht="15.75" customHeight="1">
      <c r="D748" s="259"/>
      <c r="E748" s="252"/>
    </row>
    <row r="749" ht="15.75" customHeight="1">
      <c r="D749" s="259"/>
      <c r="E749" s="252"/>
    </row>
    <row r="750" ht="15.75" customHeight="1">
      <c r="D750" s="259"/>
      <c r="E750" s="252"/>
    </row>
    <row r="751" ht="15.75" customHeight="1">
      <c r="D751" s="259"/>
      <c r="E751" s="252"/>
    </row>
    <row r="752" ht="15.75" customHeight="1">
      <c r="D752" s="259"/>
      <c r="E752" s="252"/>
    </row>
    <row r="753" ht="15.75" customHeight="1">
      <c r="D753" s="259"/>
      <c r="E753" s="252"/>
    </row>
    <row r="754" ht="15.75" customHeight="1">
      <c r="D754" s="259"/>
      <c r="E754" s="252"/>
    </row>
    <row r="755" ht="15.75" customHeight="1">
      <c r="D755" s="259"/>
      <c r="E755" s="252"/>
    </row>
    <row r="756" ht="15.75" customHeight="1">
      <c r="D756" s="259"/>
      <c r="E756" s="252"/>
    </row>
    <row r="757" ht="15.75" customHeight="1">
      <c r="D757" s="259"/>
      <c r="E757" s="252"/>
    </row>
    <row r="758" ht="15.75" customHeight="1">
      <c r="D758" s="259"/>
      <c r="E758" s="252"/>
    </row>
    <row r="759" ht="15.75" customHeight="1">
      <c r="D759" s="259"/>
      <c r="E759" s="252"/>
    </row>
    <row r="760" ht="15.75" customHeight="1">
      <c r="D760" s="259"/>
      <c r="E760" s="252"/>
    </row>
    <row r="761" ht="15.75" customHeight="1">
      <c r="D761" s="259"/>
      <c r="E761" s="252"/>
    </row>
    <row r="762" ht="15.75" customHeight="1">
      <c r="D762" s="259"/>
      <c r="E762" s="252"/>
    </row>
    <row r="763" ht="15.75" customHeight="1">
      <c r="D763" s="259"/>
      <c r="E763" s="252"/>
    </row>
    <row r="764" ht="15.75" customHeight="1">
      <c r="D764" s="259"/>
      <c r="E764" s="252"/>
    </row>
    <row r="765" ht="15.75" customHeight="1">
      <c r="D765" s="259"/>
      <c r="E765" s="252"/>
    </row>
    <row r="766" ht="15.75" customHeight="1">
      <c r="D766" s="259"/>
      <c r="E766" s="252"/>
    </row>
    <row r="767" ht="15.75" customHeight="1">
      <c r="D767" s="259"/>
      <c r="E767" s="252"/>
    </row>
    <row r="768" ht="15.75" customHeight="1">
      <c r="D768" s="259"/>
      <c r="E768" s="252"/>
    </row>
    <row r="769" ht="15.75" customHeight="1">
      <c r="D769" s="259"/>
      <c r="E769" s="252"/>
    </row>
    <row r="770" ht="15.75" customHeight="1">
      <c r="D770" s="259"/>
      <c r="E770" s="252"/>
    </row>
    <row r="771" ht="15.75" customHeight="1">
      <c r="D771" s="259"/>
      <c r="E771" s="252"/>
    </row>
    <row r="772" ht="15.75" customHeight="1">
      <c r="D772" s="259"/>
      <c r="E772" s="252"/>
    </row>
    <row r="773" ht="15.75" customHeight="1">
      <c r="D773" s="259"/>
      <c r="E773" s="252"/>
    </row>
    <row r="774" ht="15.75" customHeight="1">
      <c r="D774" s="259"/>
      <c r="E774" s="252"/>
    </row>
    <row r="775" ht="15.75" customHeight="1">
      <c r="D775" s="259"/>
      <c r="E775" s="252"/>
    </row>
    <row r="776" ht="15.75" customHeight="1">
      <c r="D776" s="259"/>
      <c r="E776" s="252"/>
    </row>
    <row r="777" ht="15.75" customHeight="1">
      <c r="D777" s="259"/>
      <c r="E777" s="252"/>
    </row>
    <row r="778" ht="15.75" customHeight="1">
      <c r="D778" s="259"/>
      <c r="E778" s="252"/>
    </row>
    <row r="779" ht="15.75" customHeight="1">
      <c r="D779" s="259"/>
      <c r="E779" s="252"/>
    </row>
    <row r="780" ht="15.75" customHeight="1">
      <c r="D780" s="259"/>
      <c r="E780" s="252"/>
    </row>
    <row r="781" ht="15.75" customHeight="1">
      <c r="D781" s="259"/>
      <c r="E781" s="252"/>
    </row>
    <row r="782" ht="15.75" customHeight="1">
      <c r="D782" s="259"/>
      <c r="E782" s="252"/>
    </row>
    <row r="783" ht="15.75" customHeight="1">
      <c r="D783" s="259"/>
      <c r="E783" s="252"/>
    </row>
    <row r="784" ht="15.75" customHeight="1">
      <c r="D784" s="259"/>
      <c r="E784" s="252"/>
    </row>
    <row r="785" ht="15.75" customHeight="1">
      <c r="D785" s="259"/>
      <c r="E785" s="252"/>
    </row>
    <row r="786" ht="15.75" customHeight="1">
      <c r="D786" s="259"/>
      <c r="E786" s="252"/>
    </row>
    <row r="787" ht="15.75" customHeight="1">
      <c r="D787" s="259"/>
      <c r="E787" s="252"/>
    </row>
    <row r="788" ht="15.75" customHeight="1">
      <c r="D788" s="259"/>
      <c r="E788" s="252"/>
    </row>
    <row r="789" ht="15.75" customHeight="1">
      <c r="D789" s="259"/>
      <c r="E789" s="252"/>
    </row>
    <row r="790" ht="15.75" customHeight="1">
      <c r="D790" s="259"/>
      <c r="E790" s="252"/>
    </row>
    <row r="791" ht="15.75" customHeight="1">
      <c r="D791" s="259"/>
      <c r="E791" s="252"/>
    </row>
    <row r="792" ht="15.75" customHeight="1">
      <c r="D792" s="259"/>
      <c r="E792" s="252"/>
    </row>
    <row r="793" ht="15.75" customHeight="1">
      <c r="D793" s="259"/>
      <c r="E793" s="252"/>
    </row>
    <row r="794" ht="15.75" customHeight="1">
      <c r="D794" s="259"/>
      <c r="E794" s="252"/>
    </row>
    <row r="795" ht="15.75" customHeight="1">
      <c r="D795" s="259"/>
      <c r="E795" s="252"/>
    </row>
    <row r="796" ht="15.75" customHeight="1">
      <c r="D796" s="259"/>
      <c r="E796" s="252"/>
    </row>
    <row r="797" ht="15.75" customHeight="1">
      <c r="D797" s="259"/>
      <c r="E797" s="252"/>
    </row>
    <row r="798" ht="15.75" customHeight="1">
      <c r="D798" s="259"/>
      <c r="E798" s="252"/>
    </row>
    <row r="799" ht="15.75" customHeight="1">
      <c r="D799" s="259"/>
      <c r="E799" s="252"/>
    </row>
    <row r="800" ht="15.75" customHeight="1">
      <c r="D800" s="259"/>
      <c r="E800" s="252"/>
    </row>
    <row r="801" ht="15.75" customHeight="1">
      <c r="D801" s="259"/>
      <c r="E801" s="252"/>
    </row>
    <row r="802" ht="15.75" customHeight="1">
      <c r="D802" s="259"/>
      <c r="E802" s="252"/>
    </row>
    <row r="803" ht="15.75" customHeight="1">
      <c r="D803" s="259"/>
      <c r="E803" s="252"/>
    </row>
    <row r="804" ht="15.75" customHeight="1">
      <c r="D804" s="259"/>
      <c r="E804" s="252"/>
    </row>
    <row r="805" ht="15.75" customHeight="1">
      <c r="D805" s="259"/>
      <c r="E805" s="252"/>
    </row>
    <row r="806" ht="15.75" customHeight="1">
      <c r="D806" s="259"/>
      <c r="E806" s="252"/>
    </row>
    <row r="807" ht="15.75" customHeight="1">
      <c r="D807" s="259"/>
      <c r="E807" s="252"/>
    </row>
    <row r="808" ht="15.75" customHeight="1">
      <c r="D808" s="259"/>
      <c r="E808" s="252"/>
    </row>
    <row r="809" ht="15.75" customHeight="1">
      <c r="D809" s="259"/>
      <c r="E809" s="252"/>
    </row>
    <row r="810" ht="15.75" customHeight="1">
      <c r="D810" s="259"/>
      <c r="E810" s="252"/>
    </row>
    <row r="811" ht="15.75" customHeight="1">
      <c r="D811" s="259"/>
      <c r="E811" s="252"/>
    </row>
    <row r="812" ht="15.75" customHeight="1">
      <c r="D812" s="259"/>
      <c r="E812" s="252"/>
    </row>
    <row r="813" ht="15.75" customHeight="1">
      <c r="D813" s="259"/>
      <c r="E813" s="252"/>
    </row>
    <row r="814" ht="15.75" customHeight="1">
      <c r="D814" s="259"/>
      <c r="E814" s="252"/>
    </row>
    <row r="815" ht="15.75" customHeight="1">
      <c r="D815" s="259"/>
      <c r="E815" s="252"/>
    </row>
    <row r="816" ht="15.75" customHeight="1">
      <c r="D816" s="259"/>
      <c r="E816" s="252"/>
    </row>
    <row r="817" ht="15.75" customHeight="1">
      <c r="D817" s="259"/>
      <c r="E817" s="252"/>
    </row>
    <row r="818" ht="15.75" customHeight="1">
      <c r="D818" s="259"/>
      <c r="E818" s="252"/>
    </row>
    <row r="819" ht="15.75" customHeight="1">
      <c r="D819" s="259"/>
      <c r="E819" s="252"/>
    </row>
    <row r="820" ht="15.75" customHeight="1">
      <c r="D820" s="259"/>
      <c r="E820" s="252"/>
    </row>
    <row r="821" ht="15.75" customHeight="1">
      <c r="D821" s="259"/>
      <c r="E821" s="252"/>
    </row>
    <row r="822" ht="15.75" customHeight="1">
      <c r="D822" s="259"/>
      <c r="E822" s="252"/>
    </row>
    <row r="823" ht="15.75" customHeight="1">
      <c r="D823" s="259"/>
      <c r="E823" s="252"/>
    </row>
    <row r="824" ht="15.75" customHeight="1">
      <c r="D824" s="259"/>
      <c r="E824" s="252"/>
    </row>
    <row r="825" ht="15.75" customHeight="1">
      <c r="D825" s="259"/>
      <c r="E825" s="252"/>
    </row>
    <row r="826" ht="15.75" customHeight="1">
      <c r="D826" s="259"/>
      <c r="E826" s="252"/>
    </row>
    <row r="827" ht="15.75" customHeight="1">
      <c r="D827" s="259"/>
      <c r="E827" s="252"/>
    </row>
    <row r="828" ht="15.75" customHeight="1">
      <c r="D828" s="259"/>
      <c r="E828" s="252"/>
    </row>
    <row r="829" ht="15.75" customHeight="1">
      <c r="D829" s="259"/>
      <c r="E829" s="252"/>
    </row>
    <row r="830" ht="15.75" customHeight="1">
      <c r="D830" s="259"/>
      <c r="E830" s="252"/>
    </row>
    <row r="831" ht="15.75" customHeight="1">
      <c r="D831" s="259"/>
      <c r="E831" s="252"/>
    </row>
    <row r="832" ht="15.75" customHeight="1">
      <c r="D832" s="259"/>
      <c r="E832" s="252"/>
    </row>
    <row r="833" ht="15.75" customHeight="1">
      <c r="D833" s="259"/>
      <c r="E833" s="252"/>
    </row>
    <row r="834" ht="15.75" customHeight="1">
      <c r="D834" s="259"/>
      <c r="E834" s="252"/>
    </row>
    <row r="835" ht="15.75" customHeight="1">
      <c r="D835" s="259"/>
      <c r="E835" s="252"/>
    </row>
    <row r="836" ht="15.75" customHeight="1">
      <c r="D836" s="259"/>
      <c r="E836" s="252"/>
    </row>
    <row r="837" ht="15.75" customHeight="1">
      <c r="D837" s="259"/>
      <c r="E837" s="252"/>
    </row>
    <row r="838" ht="15.75" customHeight="1">
      <c r="D838" s="259"/>
      <c r="E838" s="252"/>
    </row>
    <row r="839" ht="15.75" customHeight="1">
      <c r="D839" s="259"/>
      <c r="E839" s="252"/>
    </row>
    <row r="840" ht="15.75" customHeight="1">
      <c r="D840" s="259"/>
      <c r="E840" s="252"/>
    </row>
    <row r="841" ht="15.75" customHeight="1">
      <c r="D841" s="259"/>
      <c r="E841" s="252"/>
    </row>
    <row r="842" ht="15.75" customHeight="1">
      <c r="D842" s="259"/>
      <c r="E842" s="252"/>
    </row>
    <row r="843" ht="15.75" customHeight="1">
      <c r="D843" s="259"/>
      <c r="E843" s="252"/>
    </row>
    <row r="844" ht="15.75" customHeight="1">
      <c r="D844" s="259"/>
      <c r="E844" s="252"/>
    </row>
    <row r="845" ht="15.75" customHeight="1">
      <c r="D845" s="259"/>
      <c r="E845" s="252"/>
    </row>
    <row r="846" ht="15.75" customHeight="1">
      <c r="D846" s="259"/>
      <c r="E846" s="252"/>
    </row>
    <row r="847" ht="15.75" customHeight="1">
      <c r="D847" s="259"/>
      <c r="E847" s="252"/>
    </row>
    <row r="848" ht="15.75" customHeight="1">
      <c r="D848" s="259"/>
      <c r="E848" s="252"/>
    </row>
    <row r="849" ht="15.75" customHeight="1">
      <c r="D849" s="259"/>
      <c r="E849" s="252"/>
    </row>
    <row r="850" ht="15.75" customHeight="1">
      <c r="D850" s="259"/>
      <c r="E850" s="252"/>
    </row>
    <row r="851" ht="15.75" customHeight="1">
      <c r="D851" s="259"/>
      <c r="E851" s="252"/>
    </row>
    <row r="852" ht="15.75" customHeight="1">
      <c r="D852" s="259"/>
      <c r="E852" s="252"/>
    </row>
    <row r="853" ht="15.75" customHeight="1">
      <c r="D853" s="259"/>
      <c r="E853" s="252"/>
    </row>
    <row r="854" ht="15.75" customHeight="1">
      <c r="D854" s="259"/>
      <c r="E854" s="252"/>
    </row>
    <row r="855" ht="15.75" customHeight="1">
      <c r="D855" s="259"/>
      <c r="E855" s="252"/>
    </row>
    <row r="856" ht="15.75" customHeight="1">
      <c r="D856" s="259"/>
      <c r="E856" s="252"/>
    </row>
    <row r="857" ht="15.75" customHeight="1">
      <c r="D857" s="259"/>
      <c r="E857" s="252"/>
    </row>
    <row r="858" ht="15.75" customHeight="1">
      <c r="D858" s="259"/>
      <c r="E858" s="252"/>
    </row>
    <row r="859" ht="15.75" customHeight="1">
      <c r="D859" s="259"/>
      <c r="E859" s="252"/>
    </row>
    <row r="860" ht="15.75" customHeight="1">
      <c r="D860" s="259"/>
      <c r="E860" s="252"/>
    </row>
    <row r="861" ht="15.75" customHeight="1">
      <c r="D861" s="259"/>
      <c r="E861" s="252"/>
    </row>
    <row r="862" ht="15.75" customHeight="1">
      <c r="D862" s="259"/>
      <c r="E862" s="252"/>
    </row>
    <row r="863" ht="15.75" customHeight="1">
      <c r="D863" s="259"/>
      <c r="E863" s="252"/>
    </row>
    <row r="864" ht="15.75" customHeight="1">
      <c r="D864" s="259"/>
      <c r="E864" s="252"/>
    </row>
    <row r="865" ht="15.75" customHeight="1">
      <c r="D865" s="259"/>
      <c r="E865" s="252"/>
    </row>
    <row r="866" ht="15.75" customHeight="1">
      <c r="D866" s="259"/>
      <c r="E866" s="252"/>
    </row>
    <row r="867" ht="15.75" customHeight="1">
      <c r="D867" s="259"/>
      <c r="E867" s="252"/>
    </row>
    <row r="868" ht="15.75" customHeight="1">
      <c r="D868" s="259"/>
      <c r="E868" s="252"/>
    </row>
    <row r="869" ht="15.75" customHeight="1">
      <c r="D869" s="259"/>
      <c r="E869" s="252"/>
    </row>
    <row r="870" ht="15.75" customHeight="1">
      <c r="D870" s="259"/>
      <c r="E870" s="252"/>
    </row>
    <row r="871" ht="15.75" customHeight="1">
      <c r="D871" s="259"/>
      <c r="E871" s="252"/>
    </row>
    <row r="872" ht="15.75" customHeight="1">
      <c r="D872" s="259"/>
      <c r="E872" s="252"/>
    </row>
    <row r="873" ht="15.75" customHeight="1">
      <c r="D873" s="259"/>
      <c r="E873" s="252"/>
    </row>
    <row r="874" ht="15.75" customHeight="1">
      <c r="D874" s="259"/>
      <c r="E874" s="252"/>
    </row>
    <row r="875" ht="15.75" customHeight="1">
      <c r="D875" s="259"/>
      <c r="E875" s="252"/>
    </row>
    <row r="876" ht="15.75" customHeight="1">
      <c r="D876" s="259"/>
      <c r="E876" s="252"/>
    </row>
    <row r="877" ht="15.75" customHeight="1">
      <c r="D877" s="259"/>
      <c r="E877" s="252"/>
    </row>
    <row r="878" ht="15.75" customHeight="1">
      <c r="D878" s="259"/>
      <c r="E878" s="252"/>
    </row>
    <row r="879" ht="15.75" customHeight="1">
      <c r="D879" s="259"/>
      <c r="E879" s="252"/>
    </row>
    <row r="880" ht="15.75" customHeight="1">
      <c r="D880" s="259"/>
      <c r="E880" s="252"/>
    </row>
    <row r="881" ht="15.75" customHeight="1">
      <c r="D881" s="259"/>
      <c r="E881" s="252"/>
    </row>
    <row r="882" ht="15.75" customHeight="1">
      <c r="D882" s="259"/>
      <c r="E882" s="252"/>
    </row>
    <row r="883" ht="15.75" customHeight="1">
      <c r="D883" s="259"/>
      <c r="E883" s="252"/>
    </row>
    <row r="884" ht="15.75" customHeight="1">
      <c r="D884" s="259"/>
      <c r="E884" s="252"/>
    </row>
    <row r="885" ht="15.75" customHeight="1">
      <c r="D885" s="259"/>
      <c r="E885" s="252"/>
    </row>
    <row r="886" ht="15.75" customHeight="1">
      <c r="D886" s="259"/>
      <c r="E886" s="252"/>
    </row>
    <row r="887" ht="15.75" customHeight="1">
      <c r="D887" s="259"/>
      <c r="E887" s="252"/>
    </row>
    <row r="888" ht="15.75" customHeight="1">
      <c r="D888" s="259"/>
      <c r="E888" s="252"/>
    </row>
    <row r="889" ht="15.75" customHeight="1">
      <c r="D889" s="259"/>
      <c r="E889" s="252"/>
    </row>
    <row r="890" ht="15.75" customHeight="1">
      <c r="D890" s="259"/>
      <c r="E890" s="252"/>
    </row>
    <row r="891" ht="15.75" customHeight="1">
      <c r="D891" s="259"/>
      <c r="E891" s="252"/>
    </row>
    <row r="892" ht="15.75" customHeight="1">
      <c r="D892" s="259"/>
      <c r="E892" s="252"/>
    </row>
    <row r="893" ht="15.75" customHeight="1">
      <c r="D893" s="259"/>
      <c r="E893" s="252"/>
    </row>
    <row r="894" ht="15.75" customHeight="1">
      <c r="D894" s="259"/>
      <c r="E894" s="252"/>
    </row>
    <row r="895" ht="15.75" customHeight="1">
      <c r="D895" s="259"/>
      <c r="E895" s="252"/>
    </row>
    <row r="896" ht="15.75" customHeight="1">
      <c r="D896" s="259"/>
      <c r="E896" s="252"/>
    </row>
    <row r="897" ht="15.75" customHeight="1">
      <c r="D897" s="259"/>
      <c r="E897" s="252"/>
    </row>
    <row r="898" ht="15.75" customHeight="1">
      <c r="D898" s="259"/>
      <c r="E898" s="252"/>
    </row>
    <row r="899" ht="15.75" customHeight="1">
      <c r="D899" s="259"/>
      <c r="E899" s="252"/>
    </row>
    <row r="900" ht="15.75" customHeight="1">
      <c r="D900" s="259"/>
      <c r="E900" s="252"/>
    </row>
    <row r="901" ht="15.75" customHeight="1">
      <c r="D901" s="259"/>
      <c r="E901" s="252"/>
    </row>
    <row r="902" ht="15.75" customHeight="1">
      <c r="D902" s="259"/>
      <c r="E902" s="252"/>
    </row>
    <row r="903" ht="15.75" customHeight="1">
      <c r="D903" s="259"/>
      <c r="E903" s="252"/>
    </row>
    <row r="904" ht="15.75" customHeight="1">
      <c r="D904" s="259"/>
      <c r="E904" s="252"/>
    </row>
    <row r="905" ht="15.75" customHeight="1">
      <c r="D905" s="259"/>
      <c r="E905" s="252"/>
    </row>
    <row r="906" ht="15.75" customHeight="1">
      <c r="D906" s="259"/>
      <c r="E906" s="252"/>
    </row>
    <row r="907" ht="15.75" customHeight="1">
      <c r="D907" s="259"/>
      <c r="E907" s="252"/>
    </row>
    <row r="908" ht="15.75" customHeight="1">
      <c r="D908" s="259"/>
      <c r="E908" s="252"/>
    </row>
    <row r="909" ht="15.75" customHeight="1">
      <c r="D909" s="259"/>
      <c r="E909" s="252"/>
    </row>
    <row r="910" ht="15.75" customHeight="1">
      <c r="D910" s="259"/>
      <c r="E910" s="252"/>
    </row>
    <row r="911" ht="15.75" customHeight="1">
      <c r="D911" s="259"/>
      <c r="E911" s="252"/>
    </row>
    <row r="912" ht="15.75" customHeight="1">
      <c r="D912" s="259"/>
      <c r="E912" s="252"/>
    </row>
    <row r="913" ht="15.75" customHeight="1">
      <c r="D913" s="259"/>
      <c r="E913" s="252"/>
    </row>
    <row r="914" ht="15.75" customHeight="1">
      <c r="D914" s="259"/>
      <c r="E914" s="252"/>
    </row>
    <row r="915" ht="15.75" customHeight="1">
      <c r="D915" s="259"/>
      <c r="E915" s="252"/>
    </row>
    <row r="916" ht="15.75" customHeight="1">
      <c r="D916" s="259"/>
      <c r="E916" s="252"/>
    </row>
    <row r="917" ht="15.75" customHeight="1">
      <c r="D917" s="259"/>
      <c r="E917" s="252"/>
    </row>
    <row r="918" ht="15.75" customHeight="1">
      <c r="D918" s="259"/>
      <c r="E918" s="252"/>
    </row>
    <row r="919" ht="15.75" customHeight="1">
      <c r="D919" s="259"/>
      <c r="E919" s="252"/>
    </row>
    <row r="920" ht="15.75" customHeight="1">
      <c r="D920" s="259"/>
      <c r="E920" s="252"/>
    </row>
    <row r="921" ht="15.75" customHeight="1">
      <c r="D921" s="259"/>
      <c r="E921" s="252"/>
    </row>
    <row r="922" ht="15.75" customHeight="1">
      <c r="D922" s="259"/>
      <c r="E922" s="252"/>
    </row>
    <row r="923" ht="15.75" customHeight="1">
      <c r="D923" s="259"/>
      <c r="E923" s="252"/>
    </row>
    <row r="924" ht="15.75" customHeight="1">
      <c r="D924" s="259"/>
      <c r="E924" s="252"/>
    </row>
    <row r="925" ht="15.75" customHeight="1">
      <c r="D925" s="259"/>
      <c r="E925" s="252"/>
    </row>
    <row r="926" ht="15.75" customHeight="1">
      <c r="D926" s="259"/>
      <c r="E926" s="252"/>
    </row>
    <row r="927" ht="15.75" customHeight="1">
      <c r="D927" s="259"/>
      <c r="E927" s="252"/>
    </row>
    <row r="928" ht="15.75" customHeight="1">
      <c r="D928" s="259"/>
      <c r="E928" s="252"/>
    </row>
    <row r="929" ht="15.75" customHeight="1">
      <c r="D929" s="259"/>
      <c r="E929" s="252"/>
    </row>
    <row r="930" ht="15.75" customHeight="1">
      <c r="D930" s="259"/>
      <c r="E930" s="252"/>
    </row>
    <row r="931" ht="15.75" customHeight="1">
      <c r="D931" s="259"/>
      <c r="E931" s="252"/>
    </row>
    <row r="932" ht="15.75" customHeight="1">
      <c r="D932" s="259"/>
      <c r="E932" s="252"/>
    </row>
    <row r="933" ht="15.75" customHeight="1">
      <c r="D933" s="259"/>
      <c r="E933" s="252"/>
    </row>
    <row r="934" ht="15.75" customHeight="1">
      <c r="D934" s="259"/>
      <c r="E934" s="252"/>
    </row>
    <row r="935" ht="15.75" customHeight="1">
      <c r="D935" s="259"/>
      <c r="E935" s="252"/>
    </row>
    <row r="936" ht="15.75" customHeight="1">
      <c r="D936" s="259"/>
      <c r="E936" s="252"/>
    </row>
    <row r="937" ht="15.75" customHeight="1">
      <c r="D937" s="259"/>
      <c r="E937" s="252"/>
    </row>
    <row r="938" ht="15.75" customHeight="1">
      <c r="D938" s="259"/>
      <c r="E938" s="252"/>
    </row>
    <row r="939" ht="15.75" customHeight="1">
      <c r="D939" s="259"/>
      <c r="E939" s="252"/>
    </row>
    <row r="940" ht="15.75" customHeight="1">
      <c r="D940" s="259"/>
      <c r="E940" s="252"/>
    </row>
    <row r="941" ht="15.75" customHeight="1">
      <c r="D941" s="259"/>
      <c r="E941" s="252"/>
    </row>
    <row r="942" ht="15.75" customHeight="1">
      <c r="D942" s="259"/>
      <c r="E942" s="252"/>
    </row>
    <row r="943" ht="15.75" customHeight="1">
      <c r="D943" s="259"/>
      <c r="E943" s="252"/>
    </row>
    <row r="944" ht="15.75" customHeight="1">
      <c r="D944" s="259"/>
      <c r="E944" s="252"/>
    </row>
    <row r="945" ht="15.75" customHeight="1">
      <c r="D945" s="259"/>
      <c r="E945" s="252"/>
    </row>
    <row r="946" ht="15.75" customHeight="1">
      <c r="D946" s="259"/>
      <c r="E946" s="252"/>
    </row>
    <row r="947" ht="15.75" customHeight="1">
      <c r="D947" s="259"/>
      <c r="E947" s="252"/>
    </row>
    <row r="948" ht="15.75" customHeight="1">
      <c r="D948" s="259"/>
      <c r="E948" s="252"/>
    </row>
    <row r="949" ht="15.75" customHeight="1">
      <c r="D949" s="259"/>
      <c r="E949" s="252"/>
    </row>
    <row r="950" ht="15.75" customHeight="1">
      <c r="D950" s="259"/>
      <c r="E950" s="252"/>
    </row>
    <row r="951" ht="15.75" customHeight="1">
      <c r="D951" s="259"/>
      <c r="E951" s="252"/>
    </row>
    <row r="952" ht="15.75" customHeight="1">
      <c r="D952" s="259"/>
      <c r="E952" s="252"/>
    </row>
    <row r="953" ht="15.75" customHeight="1">
      <c r="D953" s="259"/>
      <c r="E953" s="252"/>
    </row>
    <row r="954" ht="15.75" customHeight="1">
      <c r="D954" s="259"/>
      <c r="E954" s="252"/>
    </row>
    <row r="955" ht="15.75" customHeight="1">
      <c r="D955" s="259"/>
      <c r="E955" s="252"/>
    </row>
    <row r="956" ht="15.75" customHeight="1">
      <c r="D956" s="259"/>
      <c r="E956" s="252"/>
    </row>
    <row r="957" ht="15.75" customHeight="1">
      <c r="D957" s="259"/>
      <c r="E957" s="252"/>
    </row>
    <row r="958" ht="15.75" customHeight="1">
      <c r="D958" s="259"/>
      <c r="E958" s="252"/>
    </row>
    <row r="959" ht="15.75" customHeight="1">
      <c r="D959" s="259"/>
      <c r="E959" s="252"/>
    </row>
    <row r="960" ht="15.75" customHeight="1">
      <c r="D960" s="259"/>
      <c r="E960" s="252"/>
    </row>
    <row r="961" ht="15.75" customHeight="1">
      <c r="D961" s="259"/>
      <c r="E961" s="252"/>
    </row>
    <row r="962" ht="15.75" customHeight="1">
      <c r="D962" s="259"/>
      <c r="E962" s="252"/>
    </row>
    <row r="963" ht="15.75" customHeight="1">
      <c r="D963" s="259"/>
      <c r="E963" s="252"/>
    </row>
    <row r="964" ht="15.75" customHeight="1">
      <c r="D964" s="259"/>
      <c r="E964" s="252"/>
    </row>
    <row r="965" ht="15.75" customHeight="1">
      <c r="D965" s="259"/>
      <c r="E965" s="252"/>
    </row>
    <row r="966" ht="15.75" customHeight="1">
      <c r="D966" s="259"/>
      <c r="E966" s="252"/>
    </row>
    <row r="967" ht="15.75" customHeight="1">
      <c r="D967" s="259"/>
      <c r="E967" s="252"/>
    </row>
    <row r="968" ht="15.75" customHeight="1">
      <c r="D968" s="259"/>
      <c r="E968" s="252"/>
    </row>
    <row r="969" ht="15.75" customHeight="1">
      <c r="D969" s="259"/>
      <c r="E969" s="252"/>
    </row>
    <row r="970" ht="15.75" customHeight="1">
      <c r="D970" s="259"/>
      <c r="E970" s="252"/>
    </row>
    <row r="971" ht="15.75" customHeight="1">
      <c r="D971" s="259"/>
      <c r="E971" s="252"/>
    </row>
    <row r="972" ht="15.75" customHeight="1">
      <c r="D972" s="259"/>
      <c r="E972" s="252"/>
    </row>
    <row r="973" ht="15.75" customHeight="1">
      <c r="D973" s="259"/>
      <c r="E973" s="252"/>
    </row>
    <row r="974" ht="15.75" customHeight="1">
      <c r="D974" s="259"/>
      <c r="E974" s="252"/>
    </row>
    <row r="975" ht="15.75" customHeight="1">
      <c r="D975" s="259"/>
      <c r="E975" s="252"/>
    </row>
    <row r="976" ht="15.75" customHeight="1">
      <c r="D976" s="259"/>
      <c r="E976" s="252"/>
    </row>
    <row r="977" ht="15.75" customHeight="1">
      <c r="D977" s="259"/>
      <c r="E977" s="252"/>
    </row>
    <row r="978" ht="15.75" customHeight="1">
      <c r="D978" s="259"/>
      <c r="E978" s="252"/>
    </row>
    <row r="979" ht="15.75" customHeight="1">
      <c r="D979" s="259"/>
      <c r="E979" s="252"/>
    </row>
    <row r="980" ht="15.75" customHeight="1">
      <c r="D980" s="259"/>
      <c r="E980" s="252"/>
    </row>
    <row r="981" ht="15.75" customHeight="1">
      <c r="D981" s="259"/>
      <c r="E981" s="252"/>
    </row>
    <row r="982" ht="15.75" customHeight="1">
      <c r="D982" s="259"/>
      <c r="E982" s="252"/>
    </row>
    <row r="983" ht="15.75" customHeight="1">
      <c r="D983" s="259"/>
      <c r="E983" s="252"/>
    </row>
    <row r="984" ht="15.75" customHeight="1">
      <c r="D984" s="259"/>
      <c r="E984" s="252"/>
    </row>
    <row r="985" ht="15.75" customHeight="1">
      <c r="D985" s="259"/>
      <c r="E985" s="252"/>
    </row>
    <row r="986" ht="15.75" customHeight="1">
      <c r="D986" s="259"/>
      <c r="E986" s="252"/>
    </row>
    <row r="987" ht="15.75" customHeight="1">
      <c r="D987" s="259"/>
      <c r="E987" s="252"/>
    </row>
    <row r="988" ht="15.75" customHeight="1">
      <c r="D988" s="259"/>
      <c r="E988" s="252"/>
    </row>
    <row r="989" ht="15.75" customHeight="1">
      <c r="D989" s="259"/>
      <c r="E989" s="252"/>
    </row>
    <row r="990" ht="15.75" customHeight="1">
      <c r="D990" s="259"/>
      <c r="E990" s="252"/>
    </row>
    <row r="991" ht="15.75" customHeight="1">
      <c r="D991" s="259"/>
      <c r="E991" s="252"/>
    </row>
    <row r="992" ht="15.75" customHeight="1">
      <c r="D992" s="259"/>
      <c r="E992" s="252"/>
    </row>
    <row r="993" ht="15.75" customHeight="1">
      <c r="D993" s="259"/>
      <c r="E993" s="252"/>
    </row>
    <row r="994" ht="15.75" customHeight="1">
      <c r="D994" s="259"/>
      <c r="E994" s="252"/>
    </row>
    <row r="995" ht="15.75" customHeight="1">
      <c r="D995" s="259"/>
      <c r="E995" s="252"/>
    </row>
    <row r="996" ht="15.75" customHeight="1">
      <c r="D996" s="259"/>
      <c r="E996" s="252"/>
    </row>
    <row r="997" ht="15.75" customHeight="1">
      <c r="D997" s="259"/>
      <c r="E997" s="252"/>
    </row>
    <row r="998" ht="15.75" customHeight="1">
      <c r="D998" s="259"/>
      <c r="E998" s="252"/>
    </row>
    <row r="999" ht="15.75" customHeight="1">
      <c r="D999" s="259"/>
      <c r="E999" s="252"/>
    </row>
    <row r="1000" ht="15.75" customHeight="1">
      <c r="D1000" s="259"/>
      <c r="E1000" s="252"/>
    </row>
  </sheetData>
  <mergeCells count="14">
    <mergeCell ref="A47:C49"/>
    <mergeCell ref="A77:B77"/>
    <mergeCell ref="C77:F77"/>
    <mergeCell ref="G77:J77"/>
    <mergeCell ref="A78:B78"/>
    <mergeCell ref="C78:F78"/>
    <mergeCell ref="G78:J78"/>
    <mergeCell ref="A4:I4"/>
    <mergeCell ref="A5:I5"/>
    <mergeCell ref="A6:I6"/>
    <mergeCell ref="A9:C11"/>
    <mergeCell ref="F9:H9"/>
    <mergeCell ref="A45:I45"/>
    <mergeCell ref="F47:H47"/>
  </mergeCells>
  <printOptions/>
  <pageMargins bottom="0.5511811023622047" footer="0.0" header="0.0" left="1.1023622047244095" right="0.31496062992125984" top="0.7086614173228347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.63"/>
    <col customWidth="1" min="2" max="2" width="1.88"/>
    <col customWidth="1" min="3" max="3" width="27.63"/>
    <col customWidth="1" min="4" max="4" width="16.13"/>
    <col customWidth="1" min="5" max="5" width="1.0"/>
    <col customWidth="1" min="6" max="6" width="10.88"/>
    <col customWidth="1" min="7" max="7" width="13.88"/>
    <col customWidth="1" hidden="1" min="8" max="8" width="12.75"/>
    <col customWidth="1" hidden="1" min="9" max="9" width="13.63"/>
    <col customWidth="1" min="10" max="10" width="12.63"/>
    <col customWidth="1" min="11" max="11" width="14.13"/>
    <col customWidth="1" min="12" max="26" width="8.0"/>
  </cols>
  <sheetData>
    <row r="1" ht="12.75" customHeight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 ht="12.75" customHeight="1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 ht="12.75" customHeight="1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 ht="12.75" customHeight="1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 ht="12.75" customHeight="1">
      <c r="A7" s="1516"/>
      <c r="B7" s="1516"/>
      <c r="C7" s="1516"/>
      <c r="D7" s="1516"/>
      <c r="E7" s="1516"/>
      <c r="F7" s="1517"/>
      <c r="G7" s="1516"/>
      <c r="H7" s="1516"/>
      <c r="I7" s="1516"/>
      <c r="J7" s="1516"/>
      <c r="K7" s="1516"/>
      <c r="L7" s="1516"/>
      <c r="M7" s="1516"/>
      <c r="N7" s="1516"/>
      <c r="O7" s="1516"/>
      <c r="P7" s="1516"/>
      <c r="Q7" s="1516"/>
      <c r="R7" s="1516"/>
      <c r="S7" s="1516"/>
      <c r="T7" s="1516"/>
      <c r="U7" s="1516"/>
      <c r="V7" s="1516"/>
      <c r="W7" s="1516"/>
      <c r="X7" s="1516"/>
      <c r="Y7" s="1516"/>
      <c r="Z7" s="1516"/>
    </row>
    <row r="8" ht="12.75" customHeight="1">
      <c r="A8" s="1516"/>
      <c r="B8" s="1516"/>
      <c r="C8" s="1516"/>
      <c r="D8" s="1516"/>
      <c r="E8" s="1516"/>
      <c r="F8" s="1517"/>
      <c r="G8" s="1516"/>
      <c r="H8" s="1516"/>
      <c r="I8" s="1516"/>
      <c r="J8" s="1516"/>
      <c r="K8" s="1516"/>
      <c r="L8" s="1516"/>
      <c r="M8" s="1516"/>
      <c r="N8" s="1516"/>
      <c r="O8" s="1516"/>
      <c r="P8" s="1516"/>
      <c r="Q8" s="1516"/>
      <c r="R8" s="1516"/>
      <c r="S8" s="1516"/>
      <c r="T8" s="1516"/>
      <c r="U8" s="1516"/>
      <c r="V8" s="1516"/>
      <c r="W8" s="1516"/>
      <c r="X8" s="1516"/>
      <c r="Y8" s="1516"/>
      <c r="Z8" s="1516"/>
    </row>
    <row r="9" ht="17.25" customHeight="1">
      <c r="A9" s="1518" t="s">
        <v>1344</v>
      </c>
      <c r="B9" s="1518"/>
      <c r="C9" s="1516"/>
      <c r="D9" s="1516"/>
      <c r="E9" s="1516"/>
      <c r="F9" s="1517"/>
      <c r="G9" s="1516"/>
      <c r="H9" s="1516"/>
      <c r="I9" s="1516"/>
      <c r="J9" s="1519"/>
      <c r="K9" s="1516"/>
      <c r="L9" s="1516"/>
      <c r="M9" s="1516"/>
      <c r="N9" s="1516"/>
      <c r="O9" s="1516"/>
      <c r="P9" s="1516"/>
      <c r="Q9" s="1516"/>
      <c r="R9" s="1516"/>
      <c r="S9" s="1516"/>
      <c r="T9" s="1516"/>
      <c r="U9" s="1516"/>
      <c r="V9" s="1516"/>
      <c r="W9" s="1516"/>
      <c r="X9" s="1516"/>
      <c r="Y9" s="1516"/>
      <c r="Z9" s="1516"/>
    </row>
    <row r="10" ht="12.75" customHeight="1">
      <c r="A10" s="1520" t="s">
        <v>6</v>
      </c>
      <c r="B10" s="12"/>
      <c r="C10" s="12"/>
      <c r="D10" s="13"/>
      <c r="E10" s="1521" t="s">
        <v>7</v>
      </c>
      <c r="F10" s="13"/>
      <c r="G10" s="14" t="s">
        <v>8</v>
      </c>
      <c r="H10" s="15" t="s">
        <v>9</v>
      </c>
      <c r="I10" s="12"/>
      <c r="J10" s="13"/>
      <c r="K10" s="14" t="s">
        <v>10</v>
      </c>
      <c r="L10" s="1516"/>
      <c r="M10" s="1516"/>
      <c r="N10" s="1516"/>
      <c r="O10" s="1516"/>
      <c r="P10" s="1516"/>
      <c r="Q10" s="1516"/>
      <c r="R10" s="1516"/>
      <c r="S10" s="1516"/>
      <c r="T10" s="1516"/>
      <c r="U10" s="1516"/>
      <c r="V10" s="1516"/>
      <c r="W10" s="1516"/>
      <c r="X10" s="1516"/>
      <c r="Y10" s="1516"/>
      <c r="Z10" s="1516"/>
    </row>
    <row r="11" ht="12.75" customHeight="1">
      <c r="A11" s="18"/>
      <c r="D11" s="19"/>
      <c r="E11" s="1522" t="s">
        <v>11</v>
      </c>
      <c r="F11" s="19"/>
      <c r="G11" s="21" t="s">
        <v>12</v>
      </c>
      <c r="H11" s="21" t="s">
        <v>13</v>
      </c>
      <c r="I11" s="22" t="s">
        <v>14</v>
      </c>
      <c r="J11" s="21" t="s">
        <v>15</v>
      </c>
      <c r="K11" s="21" t="s">
        <v>16</v>
      </c>
      <c r="L11" s="1516"/>
      <c r="M11" s="1516"/>
      <c r="N11" s="1516"/>
      <c r="O11" s="1516"/>
      <c r="P11" s="1516"/>
      <c r="Q11" s="1516"/>
      <c r="R11" s="1516"/>
      <c r="S11" s="1516"/>
      <c r="T11" s="1516"/>
      <c r="U11" s="1516"/>
      <c r="V11" s="1516"/>
      <c r="W11" s="1516"/>
      <c r="X11" s="1516"/>
      <c r="Y11" s="1516"/>
      <c r="Z11" s="1516"/>
    </row>
    <row r="12" ht="12.75" customHeight="1">
      <c r="A12" s="23"/>
      <c r="B12" s="24"/>
      <c r="C12" s="24"/>
      <c r="D12" s="25"/>
      <c r="E12" s="1523"/>
      <c r="F12" s="1524"/>
      <c r="G12" s="26" t="s">
        <v>17</v>
      </c>
      <c r="H12" s="27" t="s">
        <v>17</v>
      </c>
      <c r="I12" s="27" t="s">
        <v>18</v>
      </c>
      <c r="J12" s="27" t="s">
        <v>18</v>
      </c>
      <c r="K12" s="27" t="s">
        <v>18</v>
      </c>
      <c r="L12" s="1516"/>
      <c r="M12" s="1516"/>
      <c r="N12" s="1516"/>
      <c r="O12" s="1516"/>
      <c r="P12" s="1516"/>
      <c r="Q12" s="1516"/>
      <c r="R12" s="1516"/>
      <c r="S12" s="1516"/>
      <c r="T12" s="1516"/>
      <c r="U12" s="1516"/>
      <c r="V12" s="1516"/>
      <c r="W12" s="1516"/>
      <c r="X12" s="1516"/>
      <c r="Y12" s="1516"/>
      <c r="Z12" s="1516"/>
    </row>
    <row r="13" ht="12.75" customHeight="1">
      <c r="A13" s="1525" t="s">
        <v>62</v>
      </c>
      <c r="B13" s="1519"/>
      <c r="C13" s="1519"/>
      <c r="D13" s="1526"/>
      <c r="E13" s="1527"/>
      <c r="F13" s="1528"/>
      <c r="G13" s="1529"/>
      <c r="H13" s="1529"/>
      <c r="I13" s="1529"/>
      <c r="J13" s="1529"/>
      <c r="K13" s="1529"/>
      <c r="L13" s="1516"/>
      <c r="M13" s="1516"/>
      <c r="N13" s="1516"/>
      <c r="O13" s="1516"/>
      <c r="P13" s="1516"/>
      <c r="Q13" s="1516"/>
      <c r="R13" s="1516"/>
      <c r="S13" s="1516"/>
      <c r="T13" s="1516"/>
      <c r="U13" s="1516"/>
      <c r="V13" s="1516"/>
      <c r="W13" s="1516"/>
      <c r="X13" s="1516"/>
      <c r="Y13" s="1516"/>
      <c r="Z13" s="1516"/>
    </row>
    <row r="14" ht="12.75" customHeight="1">
      <c r="A14" s="1530"/>
      <c r="B14" s="1531" t="s">
        <v>1345</v>
      </c>
      <c r="C14" s="1519"/>
      <c r="D14" s="1526"/>
      <c r="E14" s="1530"/>
      <c r="F14" s="1532"/>
      <c r="G14" s="1533"/>
      <c r="H14" s="1533"/>
      <c r="I14" s="1533"/>
      <c r="J14" s="1533"/>
      <c r="K14" s="1533"/>
      <c r="L14" s="1516"/>
      <c r="M14" s="1516"/>
      <c r="N14" s="1516"/>
      <c r="O14" s="1516"/>
      <c r="P14" s="1516"/>
      <c r="Q14" s="1516"/>
      <c r="R14" s="1516"/>
      <c r="S14" s="1516"/>
      <c r="T14" s="1516"/>
      <c r="U14" s="1516"/>
      <c r="V14" s="1516"/>
      <c r="W14" s="1516"/>
      <c r="X14" s="1516"/>
      <c r="Y14" s="1516"/>
      <c r="Z14" s="1516"/>
    </row>
    <row r="15" ht="12.75" customHeight="1">
      <c r="A15" s="1534"/>
      <c r="B15" s="1516"/>
      <c r="C15" s="1516" t="s">
        <v>341</v>
      </c>
      <c r="D15" s="1526"/>
      <c r="E15" s="1534"/>
      <c r="F15" s="1535" t="s">
        <v>1346</v>
      </c>
      <c r="G15" s="1536">
        <v>6480.0</v>
      </c>
      <c r="H15" s="1536">
        <v>0.0</v>
      </c>
      <c r="I15" s="1536">
        <f t="shared" ref="I15:I23" si="1">J15-H15</f>
        <v>60000</v>
      </c>
      <c r="J15" s="1537">
        <v>60000.0</v>
      </c>
      <c r="K15" s="1537">
        <v>50000.0</v>
      </c>
      <c r="L15" s="1516"/>
      <c r="M15" s="1516"/>
      <c r="N15" s="1516"/>
      <c r="O15" s="1516"/>
      <c r="P15" s="1516"/>
      <c r="Q15" s="1516"/>
      <c r="R15" s="1516"/>
      <c r="S15" s="1516"/>
      <c r="T15" s="1516"/>
      <c r="U15" s="1516"/>
      <c r="V15" s="1516"/>
      <c r="W15" s="1516"/>
      <c r="X15" s="1516"/>
      <c r="Y15" s="1516"/>
      <c r="Z15" s="1516"/>
    </row>
    <row r="16" ht="12.75" customHeight="1">
      <c r="A16" s="1534"/>
      <c r="B16" s="1516"/>
      <c r="C16" s="1519" t="s">
        <v>68</v>
      </c>
      <c r="D16" s="1526"/>
      <c r="E16" s="1534"/>
      <c r="F16" s="1535" t="s">
        <v>1346</v>
      </c>
      <c r="G16" s="1536">
        <v>0.0</v>
      </c>
      <c r="H16" s="1536">
        <v>0.0</v>
      </c>
      <c r="I16" s="1536">
        <f t="shared" si="1"/>
        <v>20000</v>
      </c>
      <c r="J16" s="1537">
        <v>20000.0</v>
      </c>
      <c r="K16" s="1537">
        <v>20000.0</v>
      </c>
      <c r="L16" s="1516"/>
      <c r="M16" s="1516"/>
      <c r="N16" s="1516"/>
      <c r="O16" s="1516"/>
      <c r="P16" s="1516"/>
      <c r="Q16" s="1516"/>
      <c r="R16" s="1516"/>
      <c r="S16" s="1516"/>
      <c r="T16" s="1516"/>
      <c r="U16" s="1516"/>
      <c r="V16" s="1516"/>
      <c r="W16" s="1516"/>
      <c r="X16" s="1516"/>
      <c r="Y16" s="1516"/>
      <c r="Z16" s="1516"/>
    </row>
    <row r="17" ht="12.75" customHeight="1">
      <c r="A17" s="1534"/>
      <c r="B17" s="1516"/>
      <c r="C17" s="1519" t="s">
        <v>1029</v>
      </c>
      <c r="D17" s="1526"/>
      <c r="E17" s="1534"/>
      <c r="F17" s="1535" t="s">
        <v>1346</v>
      </c>
      <c r="G17" s="1536">
        <v>0.0</v>
      </c>
      <c r="H17" s="1536">
        <v>0.0</v>
      </c>
      <c r="I17" s="1536">
        <f t="shared" si="1"/>
        <v>10000</v>
      </c>
      <c r="J17" s="1537">
        <v>10000.0</v>
      </c>
      <c r="K17" s="1537">
        <v>35000.0</v>
      </c>
      <c r="L17" s="1516"/>
      <c r="M17" s="1516"/>
      <c r="N17" s="1516"/>
      <c r="O17" s="1516"/>
      <c r="P17" s="1516"/>
      <c r="Q17" s="1516"/>
      <c r="R17" s="1516"/>
      <c r="S17" s="1516"/>
      <c r="T17" s="1516"/>
      <c r="U17" s="1516"/>
      <c r="V17" s="1516"/>
      <c r="W17" s="1516"/>
      <c r="X17" s="1516"/>
      <c r="Y17" s="1516"/>
      <c r="Z17" s="1516"/>
    </row>
    <row r="18" ht="12.75" customHeight="1">
      <c r="A18" s="1534"/>
      <c r="B18" s="1516"/>
      <c r="C18" s="1519" t="s">
        <v>402</v>
      </c>
      <c r="D18" s="1526"/>
      <c r="E18" s="1534"/>
      <c r="F18" s="1535" t="s">
        <v>1346</v>
      </c>
      <c r="G18" s="1536">
        <v>7500.0</v>
      </c>
      <c r="H18" s="1536">
        <v>0.0</v>
      </c>
      <c r="I18" s="1536">
        <f t="shared" si="1"/>
        <v>30500</v>
      </c>
      <c r="J18" s="1537">
        <v>30500.0</v>
      </c>
      <c r="K18" s="1537">
        <v>10000.0</v>
      </c>
      <c r="L18" s="1516"/>
      <c r="M18" s="1516"/>
      <c r="N18" s="1516"/>
      <c r="O18" s="1516"/>
      <c r="P18" s="1516"/>
      <c r="Q18" s="1516"/>
      <c r="R18" s="1516"/>
      <c r="S18" s="1516"/>
      <c r="T18" s="1516"/>
      <c r="U18" s="1516"/>
      <c r="V18" s="1516"/>
      <c r="W18" s="1516"/>
      <c r="X18" s="1516"/>
      <c r="Y18" s="1516"/>
      <c r="Z18" s="1516"/>
    </row>
    <row r="19" ht="12.75" customHeight="1">
      <c r="A19" s="1534"/>
      <c r="B19" s="1516"/>
      <c r="C19" s="1519" t="s">
        <v>79</v>
      </c>
      <c r="D19" s="1526"/>
      <c r="E19" s="1534"/>
      <c r="F19" s="1535" t="s">
        <v>1346</v>
      </c>
      <c r="G19" s="1536">
        <v>1525.0</v>
      </c>
      <c r="H19" s="1536">
        <v>0.0</v>
      </c>
      <c r="I19" s="1536">
        <f t="shared" si="1"/>
        <v>3000</v>
      </c>
      <c r="J19" s="1537">
        <v>3000.0</v>
      </c>
      <c r="K19" s="1537">
        <v>0.0</v>
      </c>
      <c r="L19" s="1516"/>
      <c r="M19" s="1516"/>
      <c r="N19" s="1516"/>
      <c r="O19" s="1516"/>
      <c r="P19" s="1516"/>
      <c r="Q19" s="1516"/>
      <c r="R19" s="1516"/>
      <c r="S19" s="1516"/>
      <c r="T19" s="1516"/>
      <c r="U19" s="1516"/>
      <c r="V19" s="1516"/>
      <c r="W19" s="1516"/>
      <c r="X19" s="1516"/>
      <c r="Y19" s="1516"/>
      <c r="Z19" s="1516"/>
    </row>
    <row r="20" ht="12.75" customHeight="1">
      <c r="A20" s="1534"/>
      <c r="B20" s="1516"/>
      <c r="C20" s="1519" t="s">
        <v>81</v>
      </c>
      <c r="D20" s="1526"/>
      <c r="E20" s="1534"/>
      <c r="F20" s="1535" t="s">
        <v>1346</v>
      </c>
      <c r="G20" s="1536">
        <v>0.0</v>
      </c>
      <c r="H20" s="1536">
        <v>0.0</v>
      </c>
      <c r="I20" s="1536">
        <f t="shared" si="1"/>
        <v>18000</v>
      </c>
      <c r="J20" s="1537">
        <v>18000.0</v>
      </c>
      <c r="K20" s="1537">
        <v>18000.0</v>
      </c>
      <c r="L20" s="1516"/>
      <c r="M20" s="1516"/>
      <c r="N20" s="1516"/>
      <c r="O20" s="1516"/>
      <c r="P20" s="1516"/>
      <c r="Q20" s="1516"/>
      <c r="R20" s="1516"/>
      <c r="S20" s="1516"/>
      <c r="T20" s="1516"/>
      <c r="U20" s="1516"/>
      <c r="V20" s="1516"/>
      <c r="W20" s="1516"/>
      <c r="X20" s="1516"/>
      <c r="Y20" s="1516"/>
      <c r="Z20" s="1516"/>
    </row>
    <row r="21" ht="12.75" customHeight="1">
      <c r="A21" s="1534"/>
      <c r="B21" s="1516"/>
      <c r="C21" s="1519" t="s">
        <v>1347</v>
      </c>
      <c r="D21" s="1526"/>
      <c r="E21" s="1534"/>
      <c r="F21" s="1535" t="s">
        <v>1346</v>
      </c>
      <c r="G21" s="1536">
        <v>0.0</v>
      </c>
      <c r="H21" s="1536">
        <v>0.0</v>
      </c>
      <c r="I21" s="1536">
        <f t="shared" si="1"/>
        <v>10000</v>
      </c>
      <c r="J21" s="1537">
        <v>10000.0</v>
      </c>
      <c r="K21" s="1537">
        <v>0.0</v>
      </c>
      <c r="L21" s="1516"/>
      <c r="M21" s="1516"/>
      <c r="N21" s="1516"/>
      <c r="O21" s="1516"/>
      <c r="P21" s="1516"/>
      <c r="Q21" s="1516"/>
      <c r="R21" s="1516"/>
      <c r="S21" s="1516"/>
      <c r="T21" s="1516"/>
      <c r="U21" s="1516"/>
      <c r="V21" s="1516"/>
      <c r="W21" s="1516"/>
      <c r="X21" s="1516"/>
      <c r="Y21" s="1516"/>
      <c r="Z21" s="1516"/>
    </row>
    <row r="22" ht="12.75" customHeight="1">
      <c r="A22" s="1534"/>
      <c r="B22" s="1516"/>
      <c r="C22" s="1519" t="s">
        <v>118</v>
      </c>
      <c r="D22" s="1526"/>
      <c r="E22" s="1534"/>
      <c r="F22" s="1535" t="s">
        <v>1346</v>
      </c>
      <c r="G22" s="1536">
        <v>3748.0</v>
      </c>
      <c r="H22" s="1536">
        <v>0.0</v>
      </c>
      <c r="I22" s="1536">
        <f t="shared" si="1"/>
        <v>7500</v>
      </c>
      <c r="J22" s="1537">
        <v>7500.0</v>
      </c>
      <c r="K22" s="1537">
        <v>7500.0</v>
      </c>
      <c r="L22" s="1516"/>
      <c r="M22" s="1516"/>
      <c r="N22" s="1516"/>
      <c r="O22" s="1516"/>
      <c r="P22" s="1516"/>
      <c r="Q22" s="1516"/>
      <c r="R22" s="1516"/>
      <c r="S22" s="1516"/>
      <c r="T22" s="1516"/>
      <c r="U22" s="1516"/>
      <c r="V22" s="1516"/>
      <c r="W22" s="1516"/>
      <c r="X22" s="1516"/>
      <c r="Y22" s="1516"/>
      <c r="Z22" s="1516"/>
    </row>
    <row r="23" ht="12.75" customHeight="1">
      <c r="A23" s="1538"/>
      <c r="B23" s="1539"/>
      <c r="C23" s="1540" t="s">
        <v>136</v>
      </c>
      <c r="D23" s="1526"/>
      <c r="E23" s="1534"/>
      <c r="F23" s="1535" t="s">
        <v>1346</v>
      </c>
      <c r="G23" s="1541">
        <v>0.0</v>
      </c>
      <c r="H23" s="1542">
        <v>0.0</v>
      </c>
      <c r="I23" s="1536">
        <f t="shared" si="1"/>
        <v>5000</v>
      </c>
      <c r="J23" s="1543">
        <v>5000.0</v>
      </c>
      <c r="K23" s="1543">
        <v>0.0</v>
      </c>
      <c r="L23" s="1516"/>
      <c r="M23" s="1516"/>
      <c r="N23" s="1516"/>
      <c r="O23" s="1516"/>
      <c r="P23" s="1516"/>
      <c r="Q23" s="1516"/>
      <c r="R23" s="1516"/>
      <c r="S23" s="1516"/>
      <c r="T23" s="1516"/>
      <c r="U23" s="1516"/>
      <c r="V23" s="1516"/>
      <c r="W23" s="1516"/>
      <c r="X23" s="1516"/>
      <c r="Y23" s="1516"/>
      <c r="Z23" s="1516"/>
    </row>
    <row r="24" ht="12.75" customHeight="1">
      <c r="A24" s="1544"/>
      <c r="B24" s="1545"/>
      <c r="C24" s="1531" t="s">
        <v>284</v>
      </c>
      <c r="D24" s="1546"/>
      <c r="E24" s="1547"/>
      <c r="F24" s="1548"/>
      <c r="G24" s="1549">
        <f t="shared" ref="G24:K24" si="2">SUM(G15:G23)</f>
        <v>19253</v>
      </c>
      <c r="H24" s="1549">
        <f t="shared" si="2"/>
        <v>0</v>
      </c>
      <c r="I24" s="1549">
        <f t="shared" si="2"/>
        <v>164000</v>
      </c>
      <c r="J24" s="1549">
        <f t="shared" si="2"/>
        <v>164000</v>
      </c>
      <c r="K24" s="1549">
        <f t="shared" si="2"/>
        <v>140500</v>
      </c>
      <c r="L24" s="1545"/>
      <c r="M24" s="1545"/>
      <c r="N24" s="1545"/>
      <c r="O24" s="1545"/>
      <c r="P24" s="1545"/>
      <c r="Q24" s="1545"/>
      <c r="R24" s="1545"/>
      <c r="S24" s="1545"/>
      <c r="T24" s="1545"/>
      <c r="U24" s="1545"/>
      <c r="V24" s="1545"/>
      <c r="W24" s="1545"/>
      <c r="X24" s="1545"/>
      <c r="Y24" s="1545"/>
      <c r="Z24" s="1545"/>
    </row>
    <row r="25" ht="12.75" customHeight="1">
      <c r="A25" s="1550" t="s">
        <v>285</v>
      </c>
      <c r="B25" s="1551"/>
      <c r="C25" s="1552"/>
      <c r="D25" s="1553"/>
      <c r="E25" s="1554"/>
      <c r="F25" s="1548"/>
      <c r="G25" s="1555">
        <f t="shared" ref="G25:K25" si="3">G24</f>
        <v>19253</v>
      </c>
      <c r="H25" s="1555">
        <f t="shared" si="3"/>
        <v>0</v>
      </c>
      <c r="I25" s="1555">
        <f t="shared" si="3"/>
        <v>164000</v>
      </c>
      <c r="J25" s="1555">
        <f t="shared" si="3"/>
        <v>164000</v>
      </c>
      <c r="K25" s="1555">
        <f t="shared" si="3"/>
        <v>140500</v>
      </c>
      <c r="L25" s="1545"/>
      <c r="M25" s="1545"/>
      <c r="N25" s="1545"/>
      <c r="O25" s="1545"/>
      <c r="P25" s="1545"/>
      <c r="Q25" s="1545"/>
      <c r="R25" s="1545"/>
      <c r="S25" s="1545"/>
      <c r="T25" s="1545"/>
      <c r="U25" s="1545"/>
      <c r="V25" s="1545"/>
      <c r="W25" s="1545"/>
      <c r="X25" s="1545"/>
      <c r="Y25" s="1545"/>
      <c r="Z25" s="1545"/>
    </row>
    <row r="26" ht="12.75" customHeight="1">
      <c r="A26" s="1556" t="s">
        <v>356</v>
      </c>
      <c r="B26" s="1519"/>
      <c r="C26" s="1516"/>
      <c r="D26" s="1557"/>
      <c r="E26" s="1558"/>
      <c r="F26" s="1559"/>
      <c r="G26" s="1560"/>
      <c r="H26" s="1561"/>
      <c r="I26" s="1561"/>
      <c r="J26" s="1562"/>
      <c r="K26" s="1562"/>
      <c r="L26" s="1516"/>
      <c r="M26" s="1516"/>
      <c r="N26" s="1516"/>
      <c r="O26" s="1516"/>
      <c r="P26" s="1516"/>
      <c r="Q26" s="1516"/>
      <c r="R26" s="1516"/>
      <c r="S26" s="1516"/>
      <c r="T26" s="1516"/>
      <c r="U26" s="1516"/>
      <c r="V26" s="1516"/>
      <c r="W26" s="1516"/>
      <c r="X26" s="1516"/>
      <c r="Y26" s="1516"/>
      <c r="Z26" s="1516"/>
    </row>
    <row r="27" ht="12.75" customHeight="1">
      <c r="A27" s="1530"/>
      <c r="B27" s="1519"/>
      <c r="C27" s="1516" t="s">
        <v>425</v>
      </c>
      <c r="D27" s="1563"/>
      <c r="E27" s="1519"/>
      <c r="F27" s="1564" t="s">
        <v>300</v>
      </c>
      <c r="G27" s="1536">
        <v>192950.0</v>
      </c>
      <c r="H27" s="1536">
        <v>0.0</v>
      </c>
      <c r="I27" s="1565">
        <f t="shared" ref="I27:I29" si="4">J27-H27</f>
        <v>100000</v>
      </c>
      <c r="J27" s="1537">
        <v>100000.0</v>
      </c>
      <c r="K27" s="1537">
        <v>0.0</v>
      </c>
      <c r="L27" s="1516"/>
      <c r="M27" s="1516"/>
      <c r="N27" s="1516"/>
      <c r="O27" s="1516"/>
      <c r="P27" s="1516"/>
      <c r="Q27" s="1516"/>
      <c r="R27" s="1516"/>
      <c r="S27" s="1516"/>
      <c r="T27" s="1516"/>
      <c r="U27" s="1516"/>
      <c r="V27" s="1516"/>
      <c r="W27" s="1516"/>
      <c r="X27" s="1516"/>
      <c r="Y27" s="1516"/>
      <c r="Z27" s="1516"/>
    </row>
    <row r="28" ht="12.75" customHeight="1">
      <c r="A28" s="1530"/>
      <c r="B28" s="1519"/>
      <c r="C28" s="1519" t="s">
        <v>308</v>
      </c>
      <c r="D28" s="1563"/>
      <c r="E28" s="1530"/>
      <c r="F28" s="1566" t="s">
        <v>288</v>
      </c>
      <c r="G28" s="1536">
        <v>0.0</v>
      </c>
      <c r="H28" s="1565">
        <v>0.0</v>
      </c>
      <c r="I28" s="1565">
        <f t="shared" si="4"/>
        <v>0</v>
      </c>
      <c r="J28" s="1537">
        <v>0.0</v>
      </c>
      <c r="K28" s="1537">
        <v>25000.0</v>
      </c>
      <c r="L28" s="1516"/>
      <c r="M28" s="1516"/>
      <c r="N28" s="1516"/>
      <c r="O28" s="1516"/>
      <c r="P28" s="1516"/>
      <c r="Q28" s="1516"/>
      <c r="R28" s="1516"/>
      <c r="S28" s="1516"/>
      <c r="T28" s="1516"/>
      <c r="U28" s="1516"/>
      <c r="V28" s="1516"/>
      <c r="W28" s="1516"/>
      <c r="X28" s="1516"/>
      <c r="Y28" s="1516"/>
      <c r="Z28" s="1516"/>
    </row>
    <row r="29" ht="12.75" customHeight="1">
      <c r="A29" s="1530"/>
      <c r="B29" s="1519"/>
      <c r="C29" s="1516" t="s">
        <v>304</v>
      </c>
      <c r="D29" s="1563"/>
      <c r="E29" s="1530"/>
      <c r="F29" s="1566" t="s">
        <v>290</v>
      </c>
      <c r="G29" s="1536">
        <v>45747.52</v>
      </c>
      <c r="H29" s="1565">
        <v>0.0</v>
      </c>
      <c r="I29" s="1565">
        <f t="shared" si="4"/>
        <v>0</v>
      </c>
      <c r="J29" s="1537">
        <v>0.0</v>
      </c>
      <c r="K29" s="1537">
        <v>100000.0</v>
      </c>
      <c r="L29" s="1516"/>
      <c r="M29" s="1516"/>
      <c r="N29" s="1516"/>
      <c r="O29" s="1516"/>
      <c r="P29" s="1516"/>
      <c r="Q29" s="1516"/>
      <c r="R29" s="1516"/>
      <c r="S29" s="1516"/>
      <c r="T29" s="1516"/>
      <c r="U29" s="1516"/>
      <c r="V29" s="1516"/>
      <c r="W29" s="1516"/>
      <c r="X29" s="1516"/>
      <c r="Y29" s="1516"/>
      <c r="Z29" s="1516"/>
    </row>
    <row r="30" ht="12.75" customHeight="1">
      <c r="A30" s="1567"/>
      <c r="B30" s="1568"/>
      <c r="C30" s="1569" t="s">
        <v>317</v>
      </c>
      <c r="D30" s="1570"/>
      <c r="E30" s="1568"/>
      <c r="F30" s="1571"/>
      <c r="G30" s="1572">
        <f t="shared" ref="G30:K30" si="5">SUM(G27:G29)</f>
        <v>238697.52</v>
      </c>
      <c r="H30" s="1572">
        <f t="shared" si="5"/>
        <v>0</v>
      </c>
      <c r="I30" s="1572">
        <f t="shared" si="5"/>
        <v>100000</v>
      </c>
      <c r="J30" s="1572">
        <f t="shared" si="5"/>
        <v>100000</v>
      </c>
      <c r="K30" s="1572">
        <f t="shared" si="5"/>
        <v>125000</v>
      </c>
      <c r="L30" s="1573"/>
      <c r="M30" s="1573"/>
      <c r="N30" s="1573"/>
      <c r="O30" s="1573"/>
      <c r="P30" s="1573"/>
      <c r="Q30" s="1573"/>
      <c r="R30" s="1573"/>
      <c r="S30" s="1573"/>
      <c r="T30" s="1573"/>
      <c r="U30" s="1573"/>
      <c r="V30" s="1573"/>
      <c r="W30" s="1573"/>
      <c r="X30" s="1573"/>
      <c r="Y30" s="1573"/>
      <c r="Z30" s="1573"/>
    </row>
    <row r="31" ht="12.75" customHeight="1">
      <c r="A31" s="1574" t="s">
        <v>318</v>
      </c>
      <c r="B31" s="1575"/>
      <c r="C31" s="1576"/>
      <c r="D31" s="1577"/>
      <c r="E31" s="1576"/>
      <c r="F31" s="1578"/>
      <c r="G31" s="1579">
        <f t="shared" ref="G31:K31" si="6">G25+G30</f>
        <v>257950.52</v>
      </c>
      <c r="H31" s="1579">
        <f t="shared" si="6"/>
        <v>0</v>
      </c>
      <c r="I31" s="1579">
        <f t="shared" si="6"/>
        <v>264000</v>
      </c>
      <c r="J31" s="1579">
        <f t="shared" si="6"/>
        <v>264000</v>
      </c>
      <c r="K31" s="1579">
        <f t="shared" si="6"/>
        <v>265500</v>
      </c>
      <c r="L31" s="1573"/>
      <c r="M31" s="1573"/>
      <c r="N31" s="1573"/>
      <c r="O31" s="1573"/>
      <c r="P31" s="1573"/>
      <c r="Q31" s="1573"/>
      <c r="R31" s="1573"/>
      <c r="S31" s="1573"/>
      <c r="T31" s="1573"/>
      <c r="U31" s="1573"/>
      <c r="V31" s="1573"/>
      <c r="W31" s="1573"/>
      <c r="X31" s="1573"/>
      <c r="Y31" s="1573"/>
      <c r="Z31" s="1573"/>
    </row>
    <row r="32" ht="12.75" customHeight="1">
      <c r="A32" s="338" t="s">
        <v>319</v>
      </c>
      <c r="B32" s="252"/>
      <c r="C32" s="1516"/>
      <c r="D32" s="1516"/>
      <c r="E32" s="1516"/>
      <c r="F32" s="1517"/>
      <c r="G32" s="1516"/>
      <c r="H32" s="1516"/>
      <c r="I32" s="1516"/>
      <c r="J32" s="1516"/>
      <c r="K32" s="1516"/>
      <c r="L32" s="1516"/>
      <c r="M32" s="1516"/>
      <c r="N32" s="1516"/>
      <c r="O32" s="1516"/>
      <c r="P32" s="1516"/>
      <c r="Q32" s="1516"/>
      <c r="R32" s="1516"/>
      <c r="S32" s="1516"/>
      <c r="T32" s="1516"/>
      <c r="U32" s="1516"/>
      <c r="V32" s="1516"/>
      <c r="W32" s="1516"/>
      <c r="X32" s="1516"/>
      <c r="Y32" s="1516"/>
      <c r="Z32" s="1516"/>
    </row>
    <row r="33" ht="12.75" customHeight="1">
      <c r="A33" s="338" t="s">
        <v>320</v>
      </c>
      <c r="B33" s="252"/>
      <c r="C33" s="1516"/>
      <c r="D33" s="1516"/>
      <c r="E33" s="1516"/>
      <c r="F33" s="1517"/>
      <c r="G33" s="1516"/>
      <c r="H33" s="1516"/>
      <c r="I33" s="1516"/>
      <c r="J33" s="1516"/>
      <c r="K33" s="1516"/>
      <c r="L33" s="1516"/>
      <c r="M33" s="1516"/>
      <c r="N33" s="1516"/>
      <c r="O33" s="1516"/>
      <c r="P33" s="1516"/>
      <c r="Q33" s="1516"/>
      <c r="R33" s="1516"/>
      <c r="S33" s="1516"/>
      <c r="T33" s="1516"/>
      <c r="U33" s="1516"/>
      <c r="V33" s="1516"/>
      <c r="W33" s="1516"/>
      <c r="X33" s="1516"/>
      <c r="Y33" s="1516"/>
      <c r="Z33" s="1516"/>
    </row>
    <row r="34" ht="13.5" customHeight="1">
      <c r="A34" s="1516"/>
      <c r="B34" s="1516"/>
      <c r="C34" s="1516"/>
      <c r="D34" s="1516"/>
      <c r="E34" s="1516"/>
      <c r="F34" s="1517"/>
      <c r="G34" s="1516"/>
      <c r="H34" s="1516"/>
      <c r="I34" s="1516"/>
      <c r="J34" s="1516"/>
      <c r="K34" s="1516"/>
      <c r="L34" s="1516"/>
      <c r="M34" s="1516"/>
      <c r="N34" s="1516"/>
      <c r="O34" s="1516"/>
      <c r="P34" s="1516"/>
      <c r="Q34" s="1516"/>
      <c r="R34" s="1516"/>
      <c r="S34" s="1516"/>
      <c r="T34" s="1516"/>
      <c r="U34" s="1516"/>
      <c r="V34" s="1516"/>
      <c r="W34" s="1516"/>
      <c r="X34" s="1516"/>
      <c r="Y34" s="1516"/>
      <c r="Z34" s="1516"/>
    </row>
    <row r="35" ht="12.75" customHeight="1">
      <c r="A35" s="1516"/>
      <c r="B35" s="1516"/>
      <c r="C35" s="1516"/>
      <c r="D35" s="1516"/>
      <c r="E35" s="1516"/>
      <c r="F35" s="1517"/>
      <c r="G35" s="1516"/>
      <c r="H35" s="1516"/>
      <c r="I35" s="1516"/>
      <c r="J35" s="1516"/>
      <c r="K35" s="1516"/>
      <c r="L35" s="1516"/>
      <c r="M35" s="1516"/>
      <c r="N35" s="1516"/>
      <c r="O35" s="1516"/>
      <c r="P35" s="1516"/>
      <c r="Q35" s="1516"/>
      <c r="R35" s="1516"/>
      <c r="S35" s="1516"/>
      <c r="T35" s="1516"/>
      <c r="U35" s="1516"/>
      <c r="V35" s="1516"/>
      <c r="W35" s="1516"/>
      <c r="X35" s="1516"/>
      <c r="Y35" s="1516"/>
      <c r="Z35" s="1516"/>
    </row>
    <row r="36" ht="15.0" customHeight="1">
      <c r="A36" s="1516"/>
      <c r="B36" s="1516"/>
      <c r="C36" s="1580" t="s">
        <v>1348</v>
      </c>
      <c r="D36" s="5" t="s">
        <v>323</v>
      </c>
      <c r="H36" s="8"/>
      <c r="I36" s="5" t="s">
        <v>324</v>
      </c>
      <c r="L36" s="1516"/>
      <c r="M36" s="1516"/>
      <c r="N36" s="1516"/>
      <c r="O36" s="1516"/>
      <c r="P36" s="1516"/>
      <c r="Q36" s="1516"/>
      <c r="R36" s="1516"/>
      <c r="S36" s="1516"/>
      <c r="T36" s="1516"/>
      <c r="U36" s="1516"/>
      <c r="V36" s="1516"/>
      <c r="W36" s="1516"/>
      <c r="X36" s="1516"/>
      <c r="Y36" s="1516"/>
      <c r="Z36" s="1516"/>
    </row>
    <row r="37" ht="15.0" customHeight="1">
      <c r="A37" s="1516"/>
      <c r="B37" s="1516"/>
      <c r="C37" s="1517" t="s">
        <v>1349</v>
      </c>
      <c r="D37" s="3" t="s">
        <v>326</v>
      </c>
      <c r="I37" s="3" t="s">
        <v>327</v>
      </c>
      <c r="L37" s="1516"/>
      <c r="M37" s="1516"/>
      <c r="N37" s="1516"/>
      <c r="O37" s="1516"/>
      <c r="P37" s="1516"/>
      <c r="Q37" s="1516"/>
      <c r="R37" s="1516"/>
      <c r="S37" s="1516"/>
      <c r="T37" s="1516"/>
      <c r="U37" s="1516"/>
      <c r="V37" s="1516"/>
      <c r="W37" s="1516"/>
      <c r="X37" s="1516"/>
      <c r="Y37" s="1516"/>
      <c r="Z37" s="1516"/>
    </row>
    <row r="38" ht="12.75" customHeight="1">
      <c r="A38" s="1516"/>
      <c r="B38" s="1516"/>
      <c r="C38" s="1516"/>
      <c r="D38" s="1516"/>
      <c r="E38" s="1516"/>
      <c r="F38" s="1517"/>
      <c r="G38" s="1516"/>
      <c r="H38" s="1516"/>
      <c r="I38" s="1516"/>
      <c r="J38" s="1516"/>
      <c r="K38" s="1516"/>
      <c r="L38" s="1516"/>
      <c r="M38" s="1516"/>
      <c r="N38" s="1516"/>
      <c r="O38" s="1516"/>
      <c r="P38" s="1516"/>
      <c r="Q38" s="1516"/>
      <c r="R38" s="1516"/>
      <c r="S38" s="1516"/>
      <c r="T38" s="1516"/>
      <c r="U38" s="1516"/>
      <c r="V38" s="1516"/>
      <c r="W38" s="1516"/>
      <c r="X38" s="1516"/>
      <c r="Y38" s="1516"/>
      <c r="Z38" s="1516"/>
    </row>
    <row r="39" ht="12.75" customHeight="1">
      <c r="A39" s="1516"/>
      <c r="B39" s="1516"/>
      <c r="C39" s="1516"/>
      <c r="D39" s="1516"/>
      <c r="E39" s="1516"/>
      <c r="F39" s="1517"/>
      <c r="G39" s="1516"/>
      <c r="H39" s="1516"/>
      <c r="I39" s="1516"/>
      <c r="J39" s="1516"/>
      <c r="K39" s="1516"/>
      <c r="L39" s="1516"/>
      <c r="M39" s="1516"/>
      <c r="N39" s="1516"/>
      <c r="O39" s="1516"/>
      <c r="P39" s="1516"/>
      <c r="Q39" s="1516"/>
      <c r="R39" s="1516"/>
      <c r="S39" s="1516"/>
      <c r="T39" s="1516"/>
      <c r="U39" s="1516"/>
      <c r="V39" s="1516"/>
      <c r="W39" s="1516"/>
      <c r="X39" s="1516"/>
      <c r="Y39" s="1516"/>
      <c r="Z39" s="1516"/>
    </row>
    <row r="40" ht="12.75" customHeight="1">
      <c r="A40" s="1516"/>
      <c r="B40" s="1516"/>
      <c r="C40" s="1516"/>
      <c r="D40" s="1516"/>
      <c r="E40" s="1516"/>
      <c r="F40" s="1517"/>
      <c r="G40" s="1516"/>
      <c r="H40" s="1516"/>
      <c r="I40" s="1516"/>
      <c r="J40" s="1516"/>
      <c r="K40" s="1516"/>
      <c r="L40" s="1516"/>
      <c r="M40" s="1516"/>
      <c r="N40" s="1516"/>
      <c r="O40" s="1516"/>
      <c r="P40" s="1516"/>
      <c r="Q40" s="1516"/>
      <c r="R40" s="1516"/>
      <c r="S40" s="1516"/>
      <c r="T40" s="1516"/>
      <c r="U40" s="1516"/>
      <c r="V40" s="1516"/>
      <c r="W40" s="1516"/>
      <c r="X40" s="1516"/>
      <c r="Y40" s="1516"/>
      <c r="Z40" s="1516"/>
    </row>
    <row r="41" ht="12.75" customHeight="1">
      <c r="A41" s="1516"/>
      <c r="B41" s="1516"/>
      <c r="C41" s="1516"/>
      <c r="D41" s="1516"/>
      <c r="E41" s="1516"/>
      <c r="F41" s="1517"/>
      <c r="G41" s="1516"/>
      <c r="H41" s="1516"/>
      <c r="I41" s="1516"/>
      <c r="J41" s="1516"/>
      <c r="K41" s="1516"/>
      <c r="L41" s="1516"/>
      <c r="M41" s="1516"/>
      <c r="N41" s="1516"/>
      <c r="O41" s="1516"/>
      <c r="P41" s="1516"/>
      <c r="Q41" s="1516"/>
      <c r="R41" s="1516"/>
      <c r="S41" s="1516"/>
      <c r="T41" s="1516"/>
      <c r="U41" s="1516"/>
      <c r="V41" s="1516"/>
      <c r="W41" s="1516"/>
      <c r="X41" s="1516"/>
      <c r="Y41" s="1516"/>
      <c r="Z41" s="1516"/>
    </row>
    <row r="42" ht="12.75" customHeight="1">
      <c r="A42" s="1516"/>
      <c r="B42" s="1516"/>
      <c r="C42" s="1516"/>
      <c r="D42" s="1516"/>
      <c r="E42" s="1516"/>
      <c r="F42" s="1517"/>
      <c r="G42" s="1516"/>
      <c r="H42" s="1516"/>
      <c r="I42" s="1516"/>
      <c r="J42" s="1516"/>
      <c r="K42" s="1516"/>
      <c r="L42" s="1516"/>
      <c r="M42" s="1516"/>
      <c r="N42" s="1516"/>
      <c r="O42" s="1516"/>
      <c r="P42" s="1516"/>
      <c r="Q42" s="1516"/>
      <c r="R42" s="1516"/>
      <c r="S42" s="1516"/>
      <c r="T42" s="1516"/>
      <c r="U42" s="1516"/>
      <c r="V42" s="1516"/>
      <c r="W42" s="1516"/>
      <c r="X42" s="1516"/>
      <c r="Y42" s="1516"/>
      <c r="Z42" s="1516"/>
    </row>
    <row r="43" ht="12.75" customHeight="1">
      <c r="A43" s="1516"/>
      <c r="B43" s="1516"/>
      <c r="C43" s="1516"/>
      <c r="D43" s="1516"/>
      <c r="E43" s="1516"/>
      <c r="F43" s="1517"/>
      <c r="G43" s="1516"/>
      <c r="H43" s="1516"/>
      <c r="I43" s="1516"/>
      <c r="J43" s="1516"/>
      <c r="K43" s="1516"/>
      <c r="L43" s="1516"/>
      <c r="M43" s="1516"/>
      <c r="N43" s="1516"/>
      <c r="O43" s="1516"/>
      <c r="P43" s="1516"/>
      <c r="Q43" s="1516"/>
      <c r="R43" s="1516"/>
      <c r="S43" s="1516"/>
      <c r="T43" s="1516"/>
      <c r="U43" s="1516"/>
      <c r="V43" s="1516"/>
      <c r="W43" s="1516"/>
      <c r="X43" s="1516"/>
      <c r="Y43" s="1516"/>
      <c r="Z43" s="1516"/>
    </row>
    <row r="44" ht="12.75" customHeight="1">
      <c r="A44" s="1516"/>
      <c r="B44" s="1516"/>
      <c r="C44" s="1516"/>
      <c r="D44" s="1516"/>
      <c r="E44" s="1516"/>
      <c r="F44" s="1517"/>
      <c r="G44" s="1516"/>
      <c r="H44" s="1516"/>
      <c r="I44" s="1516"/>
      <c r="J44" s="1516"/>
      <c r="K44" s="1516"/>
      <c r="L44" s="1516"/>
      <c r="M44" s="1516"/>
      <c r="N44" s="1516"/>
      <c r="O44" s="1516"/>
      <c r="P44" s="1516"/>
      <c r="Q44" s="1516"/>
      <c r="R44" s="1516"/>
      <c r="S44" s="1516"/>
      <c r="T44" s="1516"/>
      <c r="U44" s="1516"/>
      <c r="V44" s="1516"/>
      <c r="W44" s="1516"/>
      <c r="X44" s="1516"/>
      <c r="Y44" s="1516"/>
      <c r="Z44" s="1516"/>
    </row>
    <row r="45" ht="12.75" customHeight="1">
      <c r="A45" s="1516"/>
      <c r="B45" s="1516"/>
      <c r="C45" s="1516"/>
      <c r="D45" s="1516"/>
      <c r="E45" s="1516"/>
      <c r="F45" s="1517"/>
      <c r="G45" s="1516"/>
      <c r="H45" s="1516"/>
      <c r="I45" s="1516"/>
      <c r="J45" s="1516"/>
      <c r="K45" s="1516"/>
      <c r="L45" s="1516"/>
      <c r="M45" s="1516"/>
      <c r="N45" s="1516"/>
      <c r="O45" s="1516"/>
      <c r="P45" s="1516"/>
      <c r="Q45" s="1516"/>
      <c r="R45" s="1516"/>
      <c r="S45" s="1516"/>
      <c r="T45" s="1516"/>
      <c r="U45" s="1516"/>
      <c r="V45" s="1516"/>
      <c r="W45" s="1516"/>
      <c r="X45" s="1516"/>
      <c r="Y45" s="1516"/>
      <c r="Z45" s="1516"/>
    </row>
    <row r="46" ht="12.75" customHeight="1">
      <c r="A46" s="1516"/>
      <c r="B46" s="1516"/>
      <c r="C46" s="1516"/>
      <c r="D46" s="1516"/>
      <c r="E46" s="1516"/>
      <c r="F46" s="1517"/>
      <c r="G46" s="1516"/>
      <c r="H46" s="1516"/>
      <c r="I46" s="1516"/>
      <c r="J46" s="1516"/>
      <c r="K46" s="1516"/>
      <c r="L46" s="1516"/>
      <c r="M46" s="1516"/>
      <c r="N46" s="1516"/>
      <c r="O46" s="1516"/>
      <c r="P46" s="1516"/>
      <c r="Q46" s="1516"/>
      <c r="R46" s="1516"/>
      <c r="S46" s="1516"/>
      <c r="T46" s="1516"/>
      <c r="U46" s="1516"/>
      <c r="V46" s="1516"/>
      <c r="W46" s="1516"/>
      <c r="X46" s="1516"/>
      <c r="Y46" s="1516"/>
      <c r="Z46" s="1516"/>
    </row>
    <row r="47" ht="12.75" customHeight="1">
      <c r="A47" s="1516"/>
      <c r="B47" s="1516"/>
      <c r="C47" s="1516"/>
      <c r="D47" s="1516"/>
      <c r="E47" s="1516"/>
      <c r="F47" s="1517"/>
      <c r="G47" s="1516"/>
      <c r="H47" s="1516"/>
      <c r="I47" s="1516"/>
      <c r="J47" s="1516"/>
      <c r="K47" s="1516"/>
      <c r="L47" s="1516"/>
      <c r="M47" s="1516"/>
      <c r="N47" s="1516"/>
      <c r="O47" s="1516"/>
      <c r="P47" s="1516"/>
      <c r="Q47" s="1516"/>
      <c r="R47" s="1516"/>
      <c r="S47" s="1516"/>
      <c r="T47" s="1516"/>
      <c r="U47" s="1516"/>
      <c r="V47" s="1516"/>
      <c r="W47" s="1516"/>
      <c r="X47" s="1516"/>
      <c r="Y47" s="1516"/>
      <c r="Z47" s="1516"/>
    </row>
    <row r="48" ht="12.75" customHeight="1">
      <c r="A48" s="1516"/>
      <c r="B48" s="1516"/>
      <c r="C48" s="1516"/>
      <c r="D48" s="1516"/>
      <c r="E48" s="1516"/>
      <c r="F48" s="1517"/>
      <c r="G48" s="1516"/>
      <c r="H48" s="1516"/>
      <c r="I48" s="1516"/>
      <c r="J48" s="1516"/>
      <c r="K48" s="1516"/>
      <c r="L48" s="1516"/>
      <c r="M48" s="1516"/>
      <c r="N48" s="1516"/>
      <c r="O48" s="1516"/>
      <c r="P48" s="1516"/>
      <c r="Q48" s="1516"/>
      <c r="R48" s="1516"/>
      <c r="S48" s="1516"/>
      <c r="T48" s="1516"/>
      <c r="U48" s="1516"/>
      <c r="V48" s="1516"/>
      <c r="W48" s="1516"/>
      <c r="X48" s="1516"/>
      <c r="Y48" s="1516"/>
      <c r="Z48" s="1516"/>
    </row>
    <row r="49" ht="12.75" customHeight="1">
      <c r="A49" s="1516"/>
      <c r="B49" s="1516"/>
      <c r="C49" s="1516"/>
      <c r="D49" s="1516"/>
      <c r="E49" s="1516"/>
      <c r="F49" s="1517"/>
      <c r="G49" s="1516"/>
      <c r="H49" s="1516"/>
      <c r="I49" s="1516"/>
      <c r="J49" s="1516"/>
      <c r="K49" s="1516"/>
      <c r="L49" s="1516"/>
      <c r="M49" s="1516"/>
      <c r="N49" s="1516"/>
      <c r="O49" s="1516"/>
      <c r="P49" s="1516"/>
      <c r="Q49" s="1516"/>
      <c r="R49" s="1516"/>
      <c r="S49" s="1516"/>
      <c r="T49" s="1516"/>
      <c r="U49" s="1516"/>
      <c r="V49" s="1516"/>
      <c r="W49" s="1516"/>
      <c r="X49" s="1516"/>
      <c r="Y49" s="1516"/>
      <c r="Z49" s="1516"/>
    </row>
    <row r="50" ht="12.75" customHeight="1">
      <c r="A50" s="1516"/>
      <c r="B50" s="1516"/>
      <c r="C50" s="1516"/>
      <c r="D50" s="1516"/>
      <c r="E50" s="1516"/>
      <c r="F50" s="1517"/>
      <c r="G50" s="1516"/>
      <c r="H50" s="1516"/>
      <c r="I50" s="1516"/>
      <c r="J50" s="1516"/>
      <c r="K50" s="1516"/>
      <c r="L50" s="1516"/>
      <c r="M50" s="1516"/>
      <c r="N50" s="1516"/>
      <c r="O50" s="1516"/>
      <c r="P50" s="1516"/>
      <c r="Q50" s="1516"/>
      <c r="R50" s="1516"/>
      <c r="S50" s="1516"/>
      <c r="T50" s="1516"/>
      <c r="U50" s="1516"/>
      <c r="V50" s="1516"/>
      <c r="W50" s="1516"/>
      <c r="X50" s="1516"/>
      <c r="Y50" s="1516"/>
      <c r="Z50" s="1516"/>
    </row>
    <row r="51" ht="12.75" customHeight="1">
      <c r="A51" s="1516"/>
      <c r="B51" s="1516"/>
      <c r="C51" s="1516"/>
      <c r="D51" s="1516"/>
      <c r="E51" s="1516"/>
      <c r="F51" s="1517"/>
      <c r="G51" s="1516"/>
      <c r="H51" s="1516"/>
      <c r="I51" s="1516"/>
      <c r="J51" s="1516"/>
      <c r="K51" s="1516"/>
      <c r="L51" s="1516"/>
      <c r="M51" s="1516"/>
      <c r="N51" s="1516"/>
      <c r="O51" s="1516"/>
      <c r="P51" s="1516"/>
      <c r="Q51" s="1516"/>
      <c r="R51" s="1516"/>
      <c r="S51" s="1516"/>
      <c r="T51" s="1516"/>
      <c r="U51" s="1516"/>
      <c r="V51" s="1516"/>
      <c r="W51" s="1516"/>
      <c r="X51" s="1516"/>
      <c r="Y51" s="1516"/>
      <c r="Z51" s="1516"/>
    </row>
    <row r="52" ht="12.75" customHeight="1">
      <c r="A52" s="1516"/>
      <c r="B52" s="1516"/>
      <c r="C52" s="1516"/>
      <c r="D52" s="1516"/>
      <c r="E52" s="1516"/>
      <c r="F52" s="1517"/>
      <c r="G52" s="1516"/>
      <c r="H52" s="1516"/>
      <c r="I52" s="1516"/>
      <c r="J52" s="1516"/>
      <c r="K52" s="1516"/>
      <c r="L52" s="1516"/>
      <c r="M52" s="1516"/>
      <c r="N52" s="1516"/>
      <c r="O52" s="1516"/>
      <c r="P52" s="1516"/>
      <c r="Q52" s="1516"/>
      <c r="R52" s="1516"/>
      <c r="S52" s="1516"/>
      <c r="T52" s="1516"/>
      <c r="U52" s="1516"/>
      <c r="V52" s="1516"/>
      <c r="W52" s="1516"/>
      <c r="X52" s="1516"/>
      <c r="Y52" s="1516"/>
      <c r="Z52" s="1516"/>
    </row>
    <row r="53" ht="12.75" customHeight="1">
      <c r="A53" s="1516"/>
      <c r="B53" s="1516"/>
      <c r="C53" s="1516"/>
      <c r="D53" s="1516"/>
      <c r="E53" s="1516"/>
      <c r="F53" s="1517"/>
      <c r="G53" s="1516"/>
      <c r="H53" s="1516"/>
      <c r="I53" s="1516"/>
      <c r="J53" s="1516"/>
      <c r="K53" s="1516"/>
      <c r="L53" s="1516"/>
      <c r="M53" s="1516"/>
      <c r="N53" s="1516"/>
      <c r="O53" s="1516"/>
      <c r="P53" s="1516"/>
      <c r="Q53" s="1516"/>
      <c r="R53" s="1516"/>
      <c r="S53" s="1516"/>
      <c r="T53" s="1516"/>
      <c r="U53" s="1516"/>
      <c r="V53" s="1516"/>
      <c r="W53" s="1516"/>
      <c r="X53" s="1516"/>
      <c r="Y53" s="1516"/>
      <c r="Z53" s="1516"/>
    </row>
    <row r="54" ht="12.75" customHeight="1">
      <c r="A54" s="1516"/>
      <c r="B54" s="1516"/>
      <c r="C54" s="1516"/>
      <c r="D54" s="1516"/>
      <c r="E54" s="1516"/>
      <c r="F54" s="1517"/>
      <c r="G54" s="1516"/>
      <c r="H54" s="1516"/>
      <c r="I54" s="1516"/>
      <c r="J54" s="1516"/>
      <c r="K54" s="1516"/>
      <c r="L54" s="1516"/>
      <c r="M54" s="1516"/>
      <c r="N54" s="1516"/>
      <c r="O54" s="1516"/>
      <c r="P54" s="1516"/>
      <c r="Q54" s="1516"/>
      <c r="R54" s="1516"/>
      <c r="S54" s="1516"/>
      <c r="T54" s="1516"/>
      <c r="U54" s="1516"/>
      <c r="V54" s="1516"/>
      <c r="W54" s="1516"/>
      <c r="X54" s="1516"/>
      <c r="Y54" s="1516"/>
      <c r="Z54" s="1516"/>
    </row>
    <row r="55" ht="12.75" customHeight="1">
      <c r="A55" s="1516"/>
      <c r="B55" s="1516"/>
      <c r="C55" s="1516"/>
      <c r="D55" s="1516"/>
      <c r="E55" s="1516"/>
      <c r="F55" s="1517"/>
      <c r="G55" s="1516"/>
      <c r="H55" s="1516"/>
      <c r="I55" s="1516"/>
      <c r="J55" s="1516"/>
      <c r="K55" s="1516"/>
      <c r="L55" s="1516"/>
      <c r="M55" s="1516"/>
      <c r="N55" s="1516"/>
      <c r="O55" s="1516"/>
      <c r="P55" s="1516"/>
      <c r="Q55" s="1516"/>
      <c r="R55" s="1516"/>
      <c r="S55" s="1516"/>
      <c r="T55" s="1516"/>
      <c r="U55" s="1516"/>
      <c r="V55" s="1516"/>
      <c r="W55" s="1516"/>
      <c r="X55" s="1516"/>
      <c r="Y55" s="1516"/>
      <c r="Z55" s="1516"/>
    </row>
    <row r="56" ht="12.75" customHeight="1">
      <c r="A56" s="1516"/>
      <c r="B56" s="1516"/>
      <c r="C56" s="1516"/>
      <c r="D56" s="1516"/>
      <c r="E56" s="1516"/>
      <c r="F56" s="1517"/>
      <c r="G56" s="1516"/>
      <c r="H56" s="1516"/>
      <c r="I56" s="1516"/>
      <c r="J56" s="1516"/>
      <c r="K56" s="1516"/>
      <c r="L56" s="1516"/>
      <c r="M56" s="1516"/>
      <c r="N56" s="1516"/>
      <c r="O56" s="1516"/>
      <c r="P56" s="1516"/>
      <c r="Q56" s="1516"/>
      <c r="R56" s="1516"/>
      <c r="S56" s="1516"/>
      <c r="T56" s="1516"/>
      <c r="U56" s="1516"/>
      <c r="V56" s="1516"/>
      <c r="W56" s="1516"/>
      <c r="X56" s="1516"/>
      <c r="Y56" s="1516"/>
      <c r="Z56" s="1516"/>
    </row>
    <row r="57" ht="12.75" customHeight="1">
      <c r="A57" s="1516"/>
      <c r="B57" s="1516"/>
      <c r="C57" s="1516"/>
      <c r="D57" s="1516"/>
      <c r="E57" s="1516"/>
      <c r="F57" s="1517"/>
      <c r="G57" s="1516"/>
      <c r="H57" s="1516"/>
      <c r="I57" s="1516"/>
      <c r="J57" s="1516"/>
      <c r="K57" s="1516"/>
      <c r="L57" s="1516"/>
      <c r="M57" s="1516"/>
      <c r="N57" s="1516"/>
      <c r="O57" s="1516"/>
      <c r="P57" s="1516"/>
      <c r="Q57" s="1516"/>
      <c r="R57" s="1516"/>
      <c r="S57" s="1516"/>
      <c r="T57" s="1516"/>
      <c r="U57" s="1516"/>
      <c r="V57" s="1516"/>
      <c r="W57" s="1516"/>
      <c r="X57" s="1516"/>
      <c r="Y57" s="1516"/>
      <c r="Z57" s="1516"/>
    </row>
    <row r="58" ht="12.75" customHeight="1">
      <c r="A58" s="1516"/>
      <c r="B58" s="1516"/>
      <c r="C58" s="1516"/>
      <c r="D58" s="1516"/>
      <c r="E58" s="1516"/>
      <c r="F58" s="1517"/>
      <c r="G58" s="1516"/>
      <c r="H58" s="1516"/>
      <c r="I58" s="1516"/>
      <c r="J58" s="1516"/>
      <c r="K58" s="1516"/>
      <c r="L58" s="1516"/>
      <c r="M58" s="1516"/>
      <c r="N58" s="1516"/>
      <c r="O58" s="1516"/>
      <c r="P58" s="1516"/>
      <c r="Q58" s="1516"/>
      <c r="R58" s="1516"/>
      <c r="S58" s="1516"/>
      <c r="T58" s="1516"/>
      <c r="U58" s="1516"/>
      <c r="V58" s="1516"/>
      <c r="W58" s="1516"/>
      <c r="X58" s="1516"/>
      <c r="Y58" s="1516"/>
      <c r="Z58" s="1516"/>
    </row>
    <row r="59" ht="12.75" customHeight="1">
      <c r="A59" s="1516"/>
      <c r="B59" s="1516"/>
      <c r="C59" s="1516"/>
      <c r="D59" s="1516"/>
      <c r="E59" s="1516"/>
      <c r="F59" s="1517"/>
      <c r="G59" s="1516"/>
      <c r="H59" s="1516"/>
      <c r="I59" s="1516"/>
      <c r="J59" s="1516"/>
      <c r="K59" s="1516"/>
      <c r="L59" s="1516"/>
      <c r="M59" s="1516"/>
      <c r="N59" s="1516"/>
      <c r="O59" s="1516"/>
      <c r="P59" s="1516"/>
      <c r="Q59" s="1516"/>
      <c r="R59" s="1516"/>
      <c r="S59" s="1516"/>
      <c r="T59" s="1516"/>
      <c r="U59" s="1516"/>
      <c r="V59" s="1516"/>
      <c r="W59" s="1516"/>
      <c r="X59" s="1516"/>
      <c r="Y59" s="1516"/>
      <c r="Z59" s="1516"/>
    </row>
    <row r="60" ht="12.75" customHeight="1">
      <c r="A60" s="1516"/>
      <c r="B60" s="1516"/>
      <c r="C60" s="1516"/>
      <c r="D60" s="1516"/>
      <c r="E60" s="1516"/>
      <c r="F60" s="1517"/>
      <c r="G60" s="1516"/>
      <c r="H60" s="1516"/>
      <c r="I60" s="1516"/>
      <c r="J60" s="1516"/>
      <c r="K60" s="1516"/>
      <c r="L60" s="1516"/>
      <c r="M60" s="1516"/>
      <c r="N60" s="1516"/>
      <c r="O60" s="1516"/>
      <c r="P60" s="1516"/>
      <c r="Q60" s="1516"/>
      <c r="R60" s="1516"/>
      <c r="S60" s="1516"/>
      <c r="T60" s="1516"/>
      <c r="U60" s="1516"/>
      <c r="V60" s="1516"/>
      <c r="W60" s="1516"/>
      <c r="X60" s="1516"/>
      <c r="Y60" s="1516"/>
      <c r="Z60" s="1516"/>
    </row>
    <row r="61" ht="12.75" customHeight="1">
      <c r="A61" s="1516"/>
      <c r="B61" s="1516"/>
      <c r="C61" s="1516"/>
      <c r="D61" s="1516"/>
      <c r="E61" s="1516"/>
      <c r="F61" s="1517"/>
      <c r="G61" s="1516"/>
      <c r="H61" s="1516"/>
      <c r="I61" s="1516"/>
      <c r="J61" s="1516"/>
      <c r="K61" s="1516"/>
      <c r="L61" s="1516"/>
      <c r="M61" s="1516"/>
      <c r="N61" s="1516"/>
      <c r="O61" s="1516"/>
      <c r="P61" s="1516"/>
      <c r="Q61" s="1516"/>
      <c r="R61" s="1516"/>
      <c r="S61" s="1516"/>
      <c r="T61" s="1516"/>
      <c r="U61" s="1516"/>
      <c r="V61" s="1516"/>
      <c r="W61" s="1516"/>
      <c r="X61" s="1516"/>
      <c r="Y61" s="1516"/>
      <c r="Z61" s="1516"/>
    </row>
    <row r="62" ht="12.75" customHeight="1">
      <c r="A62" s="1516"/>
      <c r="B62" s="1516"/>
      <c r="C62" s="1516"/>
      <c r="D62" s="1516"/>
      <c r="E62" s="1516"/>
      <c r="F62" s="1517"/>
      <c r="G62" s="1516"/>
      <c r="H62" s="1516"/>
      <c r="I62" s="1516"/>
      <c r="J62" s="1516"/>
      <c r="K62" s="1516"/>
      <c r="L62" s="1516"/>
      <c r="M62" s="1516"/>
      <c r="N62" s="1516"/>
      <c r="O62" s="1516"/>
      <c r="P62" s="1516"/>
      <c r="Q62" s="1516"/>
      <c r="R62" s="1516"/>
      <c r="S62" s="1516"/>
      <c r="T62" s="1516"/>
      <c r="U62" s="1516"/>
      <c r="V62" s="1516"/>
      <c r="W62" s="1516"/>
      <c r="X62" s="1516"/>
      <c r="Y62" s="1516"/>
      <c r="Z62" s="1516"/>
    </row>
    <row r="63" ht="12.75" customHeight="1">
      <c r="A63" s="1516"/>
      <c r="B63" s="1516"/>
      <c r="C63" s="1516"/>
      <c r="D63" s="1516"/>
      <c r="E63" s="1516"/>
      <c r="F63" s="1517"/>
      <c r="G63" s="1516"/>
      <c r="H63" s="1516"/>
      <c r="I63" s="1516"/>
      <c r="J63" s="1516"/>
      <c r="K63" s="1516"/>
      <c r="L63" s="1516"/>
      <c r="M63" s="1516"/>
      <c r="N63" s="1516"/>
      <c r="O63" s="1516"/>
      <c r="P63" s="1516"/>
      <c r="Q63" s="1516"/>
      <c r="R63" s="1516"/>
      <c r="S63" s="1516"/>
      <c r="T63" s="1516"/>
      <c r="U63" s="1516"/>
      <c r="V63" s="1516"/>
      <c r="W63" s="1516"/>
      <c r="X63" s="1516"/>
      <c r="Y63" s="1516"/>
      <c r="Z63" s="1516"/>
    </row>
    <row r="64" ht="12.75" customHeight="1">
      <c r="A64" s="1516"/>
      <c r="B64" s="1516"/>
      <c r="C64" s="1516"/>
      <c r="D64" s="1516"/>
      <c r="E64" s="1516"/>
      <c r="F64" s="1517"/>
      <c r="G64" s="1516"/>
      <c r="H64" s="1516"/>
      <c r="I64" s="1516"/>
      <c r="J64" s="1516"/>
      <c r="K64" s="1516"/>
      <c r="L64" s="1516"/>
      <c r="M64" s="1516"/>
      <c r="N64" s="1516"/>
      <c r="O64" s="1516"/>
      <c r="P64" s="1516"/>
      <c r="Q64" s="1516"/>
      <c r="R64" s="1516"/>
      <c r="S64" s="1516"/>
      <c r="T64" s="1516"/>
      <c r="U64" s="1516"/>
      <c r="V64" s="1516"/>
      <c r="W64" s="1516"/>
      <c r="X64" s="1516"/>
      <c r="Y64" s="1516"/>
      <c r="Z64" s="1516"/>
    </row>
    <row r="65" ht="12.75" customHeight="1">
      <c r="A65" s="1516"/>
      <c r="B65" s="1516"/>
      <c r="C65" s="1516"/>
      <c r="D65" s="1516"/>
      <c r="E65" s="1516"/>
      <c r="F65" s="1517"/>
      <c r="G65" s="1516"/>
      <c r="H65" s="1516"/>
      <c r="I65" s="1516"/>
      <c r="J65" s="1516"/>
      <c r="K65" s="1516"/>
      <c r="L65" s="1516"/>
      <c r="M65" s="1516"/>
      <c r="N65" s="1516"/>
      <c r="O65" s="1516"/>
      <c r="P65" s="1516"/>
      <c r="Q65" s="1516"/>
      <c r="R65" s="1516"/>
      <c r="S65" s="1516"/>
      <c r="T65" s="1516"/>
      <c r="U65" s="1516"/>
      <c r="V65" s="1516"/>
      <c r="W65" s="1516"/>
      <c r="X65" s="1516"/>
      <c r="Y65" s="1516"/>
      <c r="Z65" s="1516"/>
    </row>
    <row r="66" ht="12.75" customHeight="1">
      <c r="A66" s="1516"/>
      <c r="B66" s="1516"/>
      <c r="C66" s="1516"/>
      <c r="D66" s="1516"/>
      <c r="E66" s="1516"/>
      <c r="F66" s="1517"/>
      <c r="G66" s="1516"/>
      <c r="H66" s="1516"/>
      <c r="I66" s="1516"/>
      <c r="J66" s="1516"/>
      <c r="K66" s="1516"/>
      <c r="L66" s="1516"/>
      <c r="M66" s="1516"/>
      <c r="N66" s="1516"/>
      <c r="O66" s="1516"/>
      <c r="P66" s="1516"/>
      <c r="Q66" s="1516"/>
      <c r="R66" s="1516"/>
      <c r="S66" s="1516"/>
      <c r="T66" s="1516"/>
      <c r="U66" s="1516"/>
      <c r="V66" s="1516"/>
      <c r="W66" s="1516"/>
      <c r="X66" s="1516"/>
      <c r="Y66" s="1516"/>
      <c r="Z66" s="1516"/>
    </row>
    <row r="67" ht="12.75" customHeight="1">
      <c r="A67" s="1516"/>
      <c r="B67" s="1516"/>
      <c r="C67" s="1516"/>
      <c r="D67" s="1516"/>
      <c r="E67" s="1516"/>
      <c r="F67" s="1517"/>
      <c r="G67" s="1516"/>
      <c r="H67" s="1516"/>
      <c r="I67" s="1516"/>
      <c r="J67" s="1516"/>
      <c r="K67" s="1516"/>
      <c r="L67" s="1516"/>
      <c r="M67" s="1516"/>
      <c r="N67" s="1516"/>
      <c r="O67" s="1516"/>
      <c r="P67" s="1516"/>
      <c r="Q67" s="1516"/>
      <c r="R67" s="1516"/>
      <c r="S67" s="1516"/>
      <c r="T67" s="1516"/>
      <c r="U67" s="1516"/>
      <c r="V67" s="1516"/>
      <c r="W67" s="1516"/>
      <c r="X67" s="1516"/>
      <c r="Y67" s="1516"/>
      <c r="Z67" s="1516"/>
    </row>
    <row r="68" ht="12.75" customHeight="1">
      <c r="A68" s="1516"/>
      <c r="B68" s="1516"/>
      <c r="C68" s="1516"/>
      <c r="D68" s="1516"/>
      <c r="E68" s="1516"/>
      <c r="F68" s="1517"/>
      <c r="G68" s="1516"/>
      <c r="H68" s="1516"/>
      <c r="I68" s="1516"/>
      <c r="J68" s="1516"/>
      <c r="K68" s="1516"/>
      <c r="L68" s="1516"/>
      <c r="M68" s="1516"/>
      <c r="N68" s="1516"/>
      <c r="O68" s="1516"/>
      <c r="P68" s="1516"/>
      <c r="Q68" s="1516"/>
      <c r="R68" s="1516"/>
      <c r="S68" s="1516"/>
      <c r="T68" s="1516"/>
      <c r="U68" s="1516"/>
      <c r="V68" s="1516"/>
      <c r="W68" s="1516"/>
      <c r="X68" s="1516"/>
      <c r="Y68" s="1516"/>
      <c r="Z68" s="1516"/>
    </row>
    <row r="69" ht="12.75" customHeight="1">
      <c r="A69" s="1516"/>
      <c r="B69" s="1516"/>
      <c r="C69" s="1516"/>
      <c r="D69" s="1516"/>
      <c r="E69" s="1516"/>
      <c r="F69" s="1517"/>
      <c r="G69" s="1516"/>
      <c r="H69" s="1516"/>
      <c r="I69" s="1516"/>
      <c r="J69" s="1516"/>
      <c r="K69" s="1516"/>
      <c r="L69" s="1516"/>
      <c r="M69" s="1516"/>
      <c r="N69" s="1516"/>
      <c r="O69" s="1516"/>
      <c r="P69" s="1516"/>
      <c r="Q69" s="1516"/>
      <c r="R69" s="1516"/>
      <c r="S69" s="1516"/>
      <c r="T69" s="1516"/>
      <c r="U69" s="1516"/>
      <c r="V69" s="1516"/>
      <c r="W69" s="1516"/>
      <c r="X69" s="1516"/>
      <c r="Y69" s="1516"/>
      <c r="Z69" s="1516"/>
    </row>
    <row r="70" ht="12.75" customHeight="1">
      <c r="A70" s="1516"/>
      <c r="B70" s="1516"/>
      <c r="C70" s="1516"/>
      <c r="D70" s="1516"/>
      <c r="E70" s="1516"/>
      <c r="F70" s="1517"/>
      <c r="G70" s="1516"/>
      <c r="H70" s="1516"/>
      <c r="I70" s="1516"/>
      <c r="J70" s="1516"/>
      <c r="K70" s="1516"/>
      <c r="L70" s="1516"/>
      <c r="M70" s="1516"/>
      <c r="N70" s="1516"/>
      <c r="O70" s="1516"/>
      <c r="P70" s="1516"/>
      <c r="Q70" s="1516"/>
      <c r="R70" s="1516"/>
      <c r="S70" s="1516"/>
      <c r="T70" s="1516"/>
      <c r="U70" s="1516"/>
      <c r="V70" s="1516"/>
      <c r="W70" s="1516"/>
      <c r="X70" s="1516"/>
      <c r="Y70" s="1516"/>
      <c r="Z70" s="1516"/>
    </row>
    <row r="71" ht="12.75" customHeight="1">
      <c r="A71" s="1516"/>
      <c r="B71" s="1516"/>
      <c r="C71" s="1516"/>
      <c r="D71" s="1516"/>
      <c r="E71" s="1516"/>
      <c r="F71" s="1517"/>
      <c r="G71" s="1516"/>
      <c r="H71" s="1516"/>
      <c r="I71" s="1516"/>
      <c r="J71" s="1516"/>
      <c r="K71" s="1516"/>
      <c r="L71" s="1516"/>
      <c r="M71" s="1516"/>
      <c r="N71" s="1516"/>
      <c r="O71" s="1516"/>
      <c r="P71" s="1516"/>
      <c r="Q71" s="1516"/>
      <c r="R71" s="1516"/>
      <c r="S71" s="1516"/>
      <c r="T71" s="1516"/>
      <c r="U71" s="1516"/>
      <c r="V71" s="1516"/>
      <c r="W71" s="1516"/>
      <c r="X71" s="1516"/>
      <c r="Y71" s="1516"/>
      <c r="Z71" s="1516"/>
    </row>
    <row r="72" ht="12.75" customHeight="1">
      <c r="A72" s="1516"/>
      <c r="B72" s="1516"/>
      <c r="C72" s="1516"/>
      <c r="D72" s="1516"/>
      <c r="E72" s="1516"/>
      <c r="F72" s="1517"/>
      <c r="G72" s="1516"/>
      <c r="H72" s="1516"/>
      <c r="I72" s="1516"/>
      <c r="J72" s="1516"/>
      <c r="K72" s="1516"/>
      <c r="L72" s="1516"/>
      <c r="M72" s="1516"/>
      <c r="N72" s="1516"/>
      <c r="O72" s="1516"/>
      <c r="P72" s="1516"/>
      <c r="Q72" s="1516"/>
      <c r="R72" s="1516"/>
      <c r="S72" s="1516"/>
      <c r="T72" s="1516"/>
      <c r="U72" s="1516"/>
      <c r="V72" s="1516"/>
      <c r="W72" s="1516"/>
      <c r="X72" s="1516"/>
      <c r="Y72" s="1516"/>
      <c r="Z72" s="1516"/>
    </row>
    <row r="73" ht="12.75" customHeight="1">
      <c r="A73" s="1516"/>
      <c r="B73" s="1516"/>
      <c r="C73" s="1516"/>
      <c r="D73" s="1516"/>
      <c r="E73" s="1516"/>
      <c r="F73" s="1517"/>
      <c r="G73" s="1516"/>
      <c r="H73" s="1516"/>
      <c r="I73" s="1516"/>
      <c r="J73" s="1516"/>
      <c r="K73" s="1516"/>
      <c r="L73" s="1516"/>
      <c r="M73" s="1516"/>
      <c r="N73" s="1516"/>
      <c r="O73" s="1516"/>
      <c r="P73" s="1516"/>
      <c r="Q73" s="1516"/>
      <c r="R73" s="1516"/>
      <c r="S73" s="1516"/>
      <c r="T73" s="1516"/>
      <c r="U73" s="1516"/>
      <c r="V73" s="1516"/>
      <c r="W73" s="1516"/>
      <c r="X73" s="1516"/>
      <c r="Y73" s="1516"/>
      <c r="Z73" s="1516"/>
    </row>
    <row r="74" ht="12.75" customHeight="1">
      <c r="A74" s="1516"/>
      <c r="B74" s="1516"/>
      <c r="C74" s="1516"/>
      <c r="D74" s="1516"/>
      <c r="E74" s="1516"/>
      <c r="F74" s="1517"/>
      <c r="G74" s="1516"/>
      <c r="H74" s="1516"/>
      <c r="I74" s="1516"/>
      <c r="J74" s="1516"/>
      <c r="K74" s="1516"/>
      <c r="L74" s="1516"/>
      <c r="M74" s="1516"/>
      <c r="N74" s="1516"/>
      <c r="O74" s="1516"/>
      <c r="P74" s="1516"/>
      <c r="Q74" s="1516"/>
      <c r="R74" s="1516"/>
      <c r="S74" s="1516"/>
      <c r="T74" s="1516"/>
      <c r="U74" s="1516"/>
      <c r="V74" s="1516"/>
      <c r="W74" s="1516"/>
      <c r="X74" s="1516"/>
      <c r="Y74" s="1516"/>
      <c r="Z74" s="1516"/>
    </row>
    <row r="75" ht="12.75" customHeight="1">
      <c r="A75" s="1516"/>
      <c r="B75" s="1516"/>
      <c r="C75" s="1516"/>
      <c r="D75" s="1516"/>
      <c r="E75" s="1516"/>
      <c r="F75" s="1517"/>
      <c r="G75" s="1516"/>
      <c r="H75" s="1516"/>
      <c r="I75" s="1516"/>
      <c r="J75" s="1516"/>
      <c r="K75" s="1516"/>
      <c r="L75" s="1516"/>
      <c r="M75" s="1516"/>
      <c r="N75" s="1516"/>
      <c r="O75" s="1516"/>
      <c r="P75" s="1516"/>
      <c r="Q75" s="1516"/>
      <c r="R75" s="1516"/>
      <c r="S75" s="1516"/>
      <c r="T75" s="1516"/>
      <c r="U75" s="1516"/>
      <c r="V75" s="1516"/>
      <c r="W75" s="1516"/>
      <c r="X75" s="1516"/>
      <c r="Y75" s="1516"/>
      <c r="Z75" s="1516"/>
    </row>
    <row r="76" ht="12.75" customHeight="1">
      <c r="A76" s="1516"/>
      <c r="B76" s="1516"/>
      <c r="C76" s="1516"/>
      <c r="D76" s="1516"/>
      <c r="E76" s="1516"/>
      <c r="F76" s="1517"/>
      <c r="G76" s="1516"/>
      <c r="H76" s="1516"/>
      <c r="I76" s="1516"/>
      <c r="J76" s="1516"/>
      <c r="K76" s="1516"/>
      <c r="L76" s="1516"/>
      <c r="M76" s="1516"/>
      <c r="N76" s="1516"/>
      <c r="O76" s="1516"/>
      <c r="P76" s="1516"/>
      <c r="Q76" s="1516"/>
      <c r="R76" s="1516"/>
      <c r="S76" s="1516"/>
      <c r="T76" s="1516"/>
      <c r="U76" s="1516"/>
      <c r="V76" s="1516"/>
      <c r="W76" s="1516"/>
      <c r="X76" s="1516"/>
      <c r="Y76" s="1516"/>
      <c r="Z76" s="1516"/>
    </row>
    <row r="77" ht="12.75" customHeight="1">
      <c r="A77" s="1516"/>
      <c r="B77" s="1516"/>
      <c r="C77" s="1516"/>
      <c r="D77" s="1516"/>
      <c r="E77" s="1516"/>
      <c r="F77" s="1517"/>
      <c r="G77" s="1516"/>
      <c r="H77" s="1516"/>
      <c r="I77" s="1516"/>
      <c r="J77" s="1516"/>
      <c r="K77" s="1516"/>
      <c r="L77" s="1516"/>
      <c r="M77" s="1516"/>
      <c r="N77" s="1516"/>
      <c r="O77" s="1516"/>
      <c r="P77" s="1516"/>
      <c r="Q77" s="1516"/>
      <c r="R77" s="1516"/>
      <c r="S77" s="1516"/>
      <c r="T77" s="1516"/>
      <c r="U77" s="1516"/>
      <c r="V77" s="1516"/>
      <c r="W77" s="1516"/>
      <c r="X77" s="1516"/>
      <c r="Y77" s="1516"/>
      <c r="Z77" s="1516"/>
    </row>
    <row r="78" ht="12.75" customHeight="1">
      <c r="A78" s="1516"/>
      <c r="B78" s="1516"/>
      <c r="C78" s="1516"/>
      <c r="D78" s="1516"/>
      <c r="E78" s="1516"/>
      <c r="F78" s="1517"/>
      <c r="G78" s="1516"/>
      <c r="H78" s="1516"/>
      <c r="I78" s="1516"/>
      <c r="J78" s="1516"/>
      <c r="K78" s="1516"/>
      <c r="L78" s="1516"/>
      <c r="M78" s="1516"/>
      <c r="N78" s="1516"/>
      <c r="O78" s="1516"/>
      <c r="P78" s="1516"/>
      <c r="Q78" s="1516"/>
      <c r="R78" s="1516"/>
      <c r="S78" s="1516"/>
      <c r="T78" s="1516"/>
      <c r="U78" s="1516"/>
      <c r="V78" s="1516"/>
      <c r="W78" s="1516"/>
      <c r="X78" s="1516"/>
      <c r="Y78" s="1516"/>
      <c r="Z78" s="1516"/>
    </row>
    <row r="79" ht="12.75" customHeight="1">
      <c r="A79" s="1516"/>
      <c r="B79" s="1516"/>
      <c r="C79" s="1516"/>
      <c r="D79" s="1516"/>
      <c r="E79" s="1516"/>
      <c r="F79" s="1517"/>
      <c r="G79" s="1516"/>
      <c r="H79" s="1516"/>
      <c r="I79" s="1516"/>
      <c r="J79" s="1516"/>
      <c r="K79" s="1516"/>
      <c r="L79" s="1516"/>
      <c r="M79" s="1516"/>
      <c r="N79" s="1516"/>
      <c r="O79" s="1516"/>
      <c r="P79" s="1516"/>
      <c r="Q79" s="1516"/>
      <c r="R79" s="1516"/>
      <c r="S79" s="1516"/>
      <c r="T79" s="1516"/>
      <c r="U79" s="1516"/>
      <c r="V79" s="1516"/>
      <c r="W79" s="1516"/>
      <c r="X79" s="1516"/>
      <c r="Y79" s="1516"/>
      <c r="Z79" s="1516"/>
    </row>
    <row r="80" ht="12.75" customHeight="1">
      <c r="A80" s="1516"/>
      <c r="B80" s="1516"/>
      <c r="C80" s="1516"/>
      <c r="D80" s="1516"/>
      <c r="E80" s="1516"/>
      <c r="F80" s="1517"/>
      <c r="G80" s="1516"/>
      <c r="H80" s="1516"/>
      <c r="I80" s="1516"/>
      <c r="J80" s="1516"/>
      <c r="K80" s="1516"/>
      <c r="L80" s="1516"/>
      <c r="M80" s="1516"/>
      <c r="N80" s="1516"/>
      <c r="O80" s="1516"/>
      <c r="P80" s="1516"/>
      <c r="Q80" s="1516"/>
      <c r="R80" s="1516"/>
      <c r="S80" s="1516"/>
      <c r="T80" s="1516"/>
      <c r="U80" s="1516"/>
      <c r="V80" s="1516"/>
      <c r="W80" s="1516"/>
      <c r="X80" s="1516"/>
      <c r="Y80" s="1516"/>
      <c r="Z80" s="1516"/>
    </row>
    <row r="81" ht="12.75" customHeight="1">
      <c r="A81" s="1516"/>
      <c r="B81" s="1516"/>
      <c r="C81" s="1516"/>
      <c r="D81" s="1516"/>
      <c r="E81" s="1516"/>
      <c r="F81" s="1517"/>
      <c r="G81" s="1516"/>
      <c r="H81" s="1516"/>
      <c r="I81" s="1516"/>
      <c r="J81" s="1516"/>
      <c r="K81" s="1516"/>
      <c r="L81" s="1516"/>
      <c r="M81" s="1516"/>
      <c r="N81" s="1516"/>
      <c r="O81" s="1516"/>
      <c r="P81" s="1516"/>
      <c r="Q81" s="1516"/>
      <c r="R81" s="1516"/>
      <c r="S81" s="1516"/>
      <c r="T81" s="1516"/>
      <c r="U81" s="1516"/>
      <c r="V81" s="1516"/>
      <c r="W81" s="1516"/>
      <c r="X81" s="1516"/>
      <c r="Y81" s="1516"/>
      <c r="Z81" s="1516"/>
    </row>
    <row r="82" ht="12.75" customHeight="1">
      <c r="A82" s="1516"/>
      <c r="B82" s="1516"/>
      <c r="C82" s="1516"/>
      <c r="D82" s="1516"/>
      <c r="E82" s="1516"/>
      <c r="F82" s="1517"/>
      <c r="G82" s="1516"/>
      <c r="H82" s="1516"/>
      <c r="I82" s="1516"/>
      <c r="J82" s="1516"/>
      <c r="K82" s="1516"/>
      <c r="L82" s="1516"/>
      <c r="M82" s="1516"/>
      <c r="N82" s="1516"/>
      <c r="O82" s="1516"/>
      <c r="P82" s="1516"/>
      <c r="Q82" s="1516"/>
      <c r="R82" s="1516"/>
      <c r="S82" s="1516"/>
      <c r="T82" s="1516"/>
      <c r="U82" s="1516"/>
      <c r="V82" s="1516"/>
      <c r="W82" s="1516"/>
      <c r="X82" s="1516"/>
      <c r="Y82" s="1516"/>
      <c r="Z82" s="1516"/>
    </row>
    <row r="83" ht="12.75" customHeight="1">
      <c r="A83" s="1516"/>
      <c r="B83" s="1516"/>
      <c r="C83" s="1516"/>
      <c r="D83" s="1516"/>
      <c r="E83" s="1516"/>
      <c r="F83" s="1517"/>
      <c r="G83" s="1516"/>
      <c r="H83" s="1516"/>
      <c r="I83" s="1516"/>
      <c r="J83" s="1516"/>
      <c r="K83" s="1516"/>
      <c r="L83" s="1516"/>
      <c r="M83" s="1516"/>
      <c r="N83" s="1516"/>
      <c r="O83" s="1516"/>
      <c r="P83" s="1516"/>
      <c r="Q83" s="1516"/>
      <c r="R83" s="1516"/>
      <c r="S83" s="1516"/>
      <c r="T83" s="1516"/>
      <c r="U83" s="1516"/>
      <c r="V83" s="1516"/>
      <c r="W83" s="1516"/>
      <c r="X83" s="1516"/>
      <c r="Y83" s="1516"/>
      <c r="Z83" s="1516"/>
    </row>
    <row r="84" ht="12.75" customHeight="1">
      <c r="A84" s="1516"/>
      <c r="B84" s="1516"/>
      <c r="C84" s="1516"/>
      <c r="D84" s="1516"/>
      <c r="E84" s="1516"/>
      <c r="F84" s="1517"/>
      <c r="G84" s="1516"/>
      <c r="H84" s="1516"/>
      <c r="I84" s="1516"/>
      <c r="J84" s="1516"/>
      <c r="K84" s="1516"/>
      <c r="L84" s="1516"/>
      <c r="M84" s="1516"/>
      <c r="N84" s="1516"/>
      <c r="O84" s="1516"/>
      <c r="P84" s="1516"/>
      <c r="Q84" s="1516"/>
      <c r="R84" s="1516"/>
      <c r="S84" s="1516"/>
      <c r="T84" s="1516"/>
      <c r="U84" s="1516"/>
      <c r="V84" s="1516"/>
      <c r="W84" s="1516"/>
      <c r="X84" s="1516"/>
      <c r="Y84" s="1516"/>
      <c r="Z84" s="1516"/>
    </row>
    <row r="85" ht="12.75" customHeight="1">
      <c r="A85" s="1516"/>
      <c r="B85" s="1516"/>
      <c r="C85" s="1516"/>
      <c r="D85" s="1516"/>
      <c r="E85" s="1516"/>
      <c r="F85" s="1517"/>
      <c r="G85" s="1516"/>
      <c r="H85" s="1516"/>
      <c r="I85" s="1516"/>
      <c r="J85" s="1516"/>
      <c r="K85" s="1516"/>
      <c r="L85" s="1516"/>
      <c r="M85" s="1516"/>
      <c r="N85" s="1516"/>
      <c r="O85" s="1516"/>
      <c r="P85" s="1516"/>
      <c r="Q85" s="1516"/>
      <c r="R85" s="1516"/>
      <c r="S85" s="1516"/>
      <c r="T85" s="1516"/>
      <c r="U85" s="1516"/>
      <c r="V85" s="1516"/>
      <c r="W85" s="1516"/>
      <c r="X85" s="1516"/>
      <c r="Y85" s="1516"/>
      <c r="Z85" s="1516"/>
    </row>
    <row r="86" ht="12.75" customHeight="1">
      <c r="A86" s="1516"/>
      <c r="B86" s="1516"/>
      <c r="C86" s="1516"/>
      <c r="D86" s="1516"/>
      <c r="E86" s="1516"/>
      <c r="F86" s="1517"/>
      <c r="G86" s="1516"/>
      <c r="H86" s="1516"/>
      <c r="I86" s="1516"/>
      <c r="J86" s="1516"/>
      <c r="K86" s="1516"/>
      <c r="L86" s="1516"/>
      <c r="M86" s="1516"/>
      <c r="N86" s="1516"/>
      <c r="O86" s="1516"/>
      <c r="P86" s="1516"/>
      <c r="Q86" s="1516"/>
      <c r="R86" s="1516"/>
      <c r="S86" s="1516"/>
      <c r="T86" s="1516"/>
      <c r="U86" s="1516"/>
      <c r="V86" s="1516"/>
      <c r="W86" s="1516"/>
      <c r="X86" s="1516"/>
      <c r="Y86" s="1516"/>
      <c r="Z86" s="1516"/>
    </row>
    <row r="87" ht="12.75" customHeight="1">
      <c r="A87" s="1516"/>
      <c r="B87" s="1516"/>
      <c r="C87" s="1516"/>
      <c r="D87" s="1516"/>
      <c r="E87" s="1516"/>
      <c r="F87" s="1517"/>
      <c r="G87" s="1516"/>
      <c r="H87" s="1516"/>
      <c r="I87" s="1516"/>
      <c r="J87" s="1516"/>
      <c r="K87" s="1516"/>
      <c r="L87" s="1516"/>
      <c r="M87" s="1516"/>
      <c r="N87" s="1516"/>
      <c r="O87" s="1516"/>
      <c r="P87" s="1516"/>
      <c r="Q87" s="1516"/>
      <c r="R87" s="1516"/>
      <c r="S87" s="1516"/>
      <c r="T87" s="1516"/>
      <c r="U87" s="1516"/>
      <c r="V87" s="1516"/>
      <c r="W87" s="1516"/>
      <c r="X87" s="1516"/>
      <c r="Y87" s="1516"/>
      <c r="Z87" s="1516"/>
    </row>
    <row r="88" ht="12.75" customHeight="1">
      <c r="A88" s="1516"/>
      <c r="B88" s="1516"/>
      <c r="C88" s="1516"/>
      <c r="D88" s="1516"/>
      <c r="E88" s="1516"/>
      <c r="F88" s="1517"/>
      <c r="G88" s="1516"/>
      <c r="H88" s="1516"/>
      <c r="I88" s="1516"/>
      <c r="J88" s="1516"/>
      <c r="K88" s="1516"/>
      <c r="L88" s="1516"/>
      <c r="M88" s="1516"/>
      <c r="N88" s="1516"/>
      <c r="O88" s="1516"/>
      <c r="P88" s="1516"/>
      <c r="Q88" s="1516"/>
      <c r="R88" s="1516"/>
      <c r="S88" s="1516"/>
      <c r="T88" s="1516"/>
      <c r="U88" s="1516"/>
      <c r="V88" s="1516"/>
      <c r="W88" s="1516"/>
      <c r="X88" s="1516"/>
      <c r="Y88" s="1516"/>
      <c r="Z88" s="1516"/>
    </row>
    <row r="89" ht="12.75" customHeight="1">
      <c r="A89" s="1516"/>
      <c r="B89" s="1516"/>
      <c r="C89" s="1516"/>
      <c r="D89" s="1516"/>
      <c r="E89" s="1516"/>
      <c r="F89" s="1517"/>
      <c r="G89" s="1516"/>
      <c r="H89" s="1516"/>
      <c r="I89" s="1516"/>
      <c r="J89" s="1516"/>
      <c r="K89" s="1516"/>
      <c r="L89" s="1516"/>
      <c r="M89" s="1516"/>
      <c r="N89" s="1516"/>
      <c r="O89" s="1516"/>
      <c r="P89" s="1516"/>
      <c r="Q89" s="1516"/>
      <c r="R89" s="1516"/>
      <c r="S89" s="1516"/>
      <c r="T89" s="1516"/>
      <c r="U89" s="1516"/>
      <c r="V89" s="1516"/>
      <c r="W89" s="1516"/>
      <c r="X89" s="1516"/>
      <c r="Y89" s="1516"/>
      <c r="Z89" s="1516"/>
    </row>
    <row r="90" ht="12.75" customHeight="1">
      <c r="A90" s="1516"/>
      <c r="B90" s="1516"/>
      <c r="C90" s="1516"/>
      <c r="D90" s="1516"/>
      <c r="E90" s="1516"/>
      <c r="F90" s="1517"/>
      <c r="G90" s="1516"/>
      <c r="H90" s="1516"/>
      <c r="I90" s="1516"/>
      <c r="J90" s="1516"/>
      <c r="K90" s="1516"/>
      <c r="L90" s="1516"/>
      <c r="M90" s="1516"/>
      <c r="N90" s="1516"/>
      <c r="O90" s="1516"/>
      <c r="P90" s="1516"/>
      <c r="Q90" s="1516"/>
      <c r="R90" s="1516"/>
      <c r="S90" s="1516"/>
      <c r="T90" s="1516"/>
      <c r="U90" s="1516"/>
      <c r="V90" s="1516"/>
      <c r="W90" s="1516"/>
      <c r="X90" s="1516"/>
      <c r="Y90" s="1516"/>
      <c r="Z90" s="1516"/>
    </row>
    <row r="91" ht="12.75" customHeight="1">
      <c r="A91" s="1516"/>
      <c r="B91" s="1516"/>
      <c r="C91" s="1516"/>
      <c r="D91" s="1516"/>
      <c r="E91" s="1516"/>
      <c r="F91" s="1517"/>
      <c r="G91" s="1516"/>
      <c r="H91" s="1516"/>
      <c r="I91" s="1516"/>
      <c r="J91" s="1516"/>
      <c r="K91" s="1516"/>
      <c r="L91" s="1516"/>
      <c r="M91" s="1516"/>
      <c r="N91" s="1516"/>
      <c r="O91" s="1516"/>
      <c r="P91" s="1516"/>
      <c r="Q91" s="1516"/>
      <c r="R91" s="1516"/>
      <c r="S91" s="1516"/>
      <c r="T91" s="1516"/>
      <c r="U91" s="1516"/>
      <c r="V91" s="1516"/>
      <c r="W91" s="1516"/>
      <c r="X91" s="1516"/>
      <c r="Y91" s="1516"/>
      <c r="Z91" s="1516"/>
    </row>
    <row r="92" ht="12.75" customHeight="1">
      <c r="A92" s="1516"/>
      <c r="B92" s="1516"/>
      <c r="C92" s="1516"/>
      <c r="D92" s="1516"/>
      <c r="E92" s="1516"/>
      <c r="F92" s="1517"/>
      <c r="G92" s="1516"/>
      <c r="H92" s="1516"/>
      <c r="I92" s="1516"/>
      <c r="J92" s="1516"/>
      <c r="K92" s="1516"/>
      <c r="L92" s="1516"/>
      <c r="M92" s="1516"/>
      <c r="N92" s="1516"/>
      <c r="O92" s="1516"/>
      <c r="P92" s="1516"/>
      <c r="Q92" s="1516"/>
      <c r="R92" s="1516"/>
      <c r="S92" s="1516"/>
      <c r="T92" s="1516"/>
      <c r="U92" s="1516"/>
      <c r="V92" s="1516"/>
      <c r="W92" s="1516"/>
      <c r="X92" s="1516"/>
      <c r="Y92" s="1516"/>
      <c r="Z92" s="1516"/>
    </row>
    <row r="93" ht="12.75" customHeight="1">
      <c r="A93" s="1516"/>
      <c r="B93" s="1516"/>
      <c r="C93" s="1516"/>
      <c r="D93" s="1516"/>
      <c r="E93" s="1516"/>
      <c r="F93" s="1517"/>
      <c r="G93" s="1516"/>
      <c r="H93" s="1516"/>
      <c r="I93" s="1516"/>
      <c r="J93" s="1516"/>
      <c r="K93" s="1516"/>
      <c r="L93" s="1516"/>
      <c r="M93" s="1516"/>
      <c r="N93" s="1516"/>
      <c r="O93" s="1516"/>
      <c r="P93" s="1516"/>
      <c r="Q93" s="1516"/>
      <c r="R93" s="1516"/>
      <c r="S93" s="1516"/>
      <c r="T93" s="1516"/>
      <c r="U93" s="1516"/>
      <c r="V93" s="1516"/>
      <c r="W93" s="1516"/>
      <c r="X93" s="1516"/>
      <c r="Y93" s="1516"/>
      <c r="Z93" s="1516"/>
    </row>
    <row r="94" ht="12.75" customHeight="1">
      <c r="A94" s="1516"/>
      <c r="B94" s="1516"/>
      <c r="C94" s="1516"/>
      <c r="D94" s="1516"/>
      <c r="E94" s="1516"/>
      <c r="F94" s="1517"/>
      <c r="G94" s="1516"/>
      <c r="H94" s="1516"/>
      <c r="I94" s="1516"/>
      <c r="J94" s="1516"/>
      <c r="K94" s="1516"/>
      <c r="L94" s="1516"/>
      <c r="M94" s="1516"/>
      <c r="N94" s="1516"/>
      <c r="O94" s="1516"/>
      <c r="P94" s="1516"/>
      <c r="Q94" s="1516"/>
      <c r="R94" s="1516"/>
      <c r="S94" s="1516"/>
      <c r="T94" s="1516"/>
      <c r="U94" s="1516"/>
      <c r="V94" s="1516"/>
      <c r="W94" s="1516"/>
      <c r="X94" s="1516"/>
      <c r="Y94" s="1516"/>
      <c r="Z94" s="1516"/>
    </row>
    <row r="95" ht="12.75" customHeight="1">
      <c r="A95" s="1516"/>
      <c r="B95" s="1516"/>
      <c r="C95" s="1516"/>
      <c r="D95" s="1516"/>
      <c r="E95" s="1516"/>
      <c r="F95" s="1517"/>
      <c r="G95" s="1516"/>
      <c r="H95" s="1516"/>
      <c r="I95" s="1516"/>
      <c r="J95" s="1516"/>
      <c r="K95" s="1516"/>
      <c r="L95" s="1516"/>
      <c r="M95" s="1516"/>
      <c r="N95" s="1516"/>
      <c r="O95" s="1516"/>
      <c r="P95" s="1516"/>
      <c r="Q95" s="1516"/>
      <c r="R95" s="1516"/>
      <c r="S95" s="1516"/>
      <c r="T95" s="1516"/>
      <c r="U95" s="1516"/>
      <c r="V95" s="1516"/>
      <c r="W95" s="1516"/>
      <c r="X95" s="1516"/>
      <c r="Y95" s="1516"/>
      <c r="Z95" s="1516"/>
    </row>
    <row r="96" ht="12.75" customHeight="1">
      <c r="A96" s="1516"/>
      <c r="B96" s="1516"/>
      <c r="C96" s="1516"/>
      <c r="D96" s="1516"/>
      <c r="E96" s="1516"/>
      <c r="F96" s="1517"/>
      <c r="G96" s="1516"/>
      <c r="H96" s="1516"/>
      <c r="I96" s="1516"/>
      <c r="J96" s="1516"/>
      <c r="K96" s="1516"/>
      <c r="L96" s="1516"/>
      <c r="M96" s="1516"/>
      <c r="N96" s="1516"/>
      <c r="O96" s="1516"/>
      <c r="P96" s="1516"/>
      <c r="Q96" s="1516"/>
      <c r="R96" s="1516"/>
      <c r="S96" s="1516"/>
      <c r="T96" s="1516"/>
      <c r="U96" s="1516"/>
      <c r="V96" s="1516"/>
      <c r="W96" s="1516"/>
      <c r="X96" s="1516"/>
      <c r="Y96" s="1516"/>
      <c r="Z96" s="1516"/>
    </row>
    <row r="97" ht="12.75" customHeight="1">
      <c r="A97" s="1516"/>
      <c r="B97" s="1516"/>
      <c r="C97" s="1516"/>
      <c r="D97" s="1516"/>
      <c r="E97" s="1516"/>
      <c r="F97" s="1517"/>
      <c r="G97" s="1516"/>
      <c r="H97" s="1516"/>
      <c r="I97" s="1516"/>
      <c r="J97" s="1516"/>
      <c r="K97" s="1516"/>
      <c r="L97" s="1516"/>
      <c r="M97" s="1516"/>
      <c r="N97" s="1516"/>
      <c r="O97" s="1516"/>
      <c r="P97" s="1516"/>
      <c r="Q97" s="1516"/>
      <c r="R97" s="1516"/>
      <c r="S97" s="1516"/>
      <c r="T97" s="1516"/>
      <c r="U97" s="1516"/>
      <c r="V97" s="1516"/>
      <c r="W97" s="1516"/>
      <c r="X97" s="1516"/>
      <c r="Y97" s="1516"/>
      <c r="Z97" s="1516"/>
    </row>
    <row r="98" ht="12.75" customHeight="1">
      <c r="A98" s="1516"/>
      <c r="B98" s="1516"/>
      <c r="C98" s="1516"/>
      <c r="D98" s="1516"/>
      <c r="E98" s="1516"/>
      <c r="F98" s="1517"/>
      <c r="G98" s="1516"/>
      <c r="H98" s="1516"/>
      <c r="I98" s="1516"/>
      <c r="J98" s="1516"/>
      <c r="K98" s="1516"/>
      <c r="L98" s="1516"/>
      <c r="M98" s="1516"/>
      <c r="N98" s="1516"/>
      <c r="O98" s="1516"/>
      <c r="P98" s="1516"/>
      <c r="Q98" s="1516"/>
      <c r="R98" s="1516"/>
      <c r="S98" s="1516"/>
      <c r="T98" s="1516"/>
      <c r="U98" s="1516"/>
      <c r="V98" s="1516"/>
      <c r="W98" s="1516"/>
      <c r="X98" s="1516"/>
      <c r="Y98" s="1516"/>
      <c r="Z98" s="1516"/>
    </row>
    <row r="99" ht="12.75" customHeight="1">
      <c r="A99" s="1516"/>
      <c r="B99" s="1516"/>
      <c r="C99" s="1516"/>
      <c r="D99" s="1516"/>
      <c r="E99" s="1516"/>
      <c r="F99" s="1517"/>
      <c r="G99" s="1516"/>
      <c r="H99" s="1516"/>
      <c r="I99" s="1516"/>
      <c r="J99" s="1516"/>
      <c r="K99" s="1516"/>
      <c r="L99" s="1516"/>
      <c r="M99" s="1516"/>
      <c r="N99" s="1516"/>
      <c r="O99" s="1516"/>
      <c r="P99" s="1516"/>
      <c r="Q99" s="1516"/>
      <c r="R99" s="1516"/>
      <c r="S99" s="1516"/>
      <c r="T99" s="1516"/>
      <c r="U99" s="1516"/>
      <c r="V99" s="1516"/>
      <c r="W99" s="1516"/>
      <c r="X99" s="1516"/>
      <c r="Y99" s="1516"/>
      <c r="Z99" s="1516"/>
    </row>
    <row r="100" ht="12.75" customHeight="1">
      <c r="A100" s="1516"/>
      <c r="B100" s="1516"/>
      <c r="C100" s="1516"/>
      <c r="D100" s="1516"/>
      <c r="E100" s="1516"/>
      <c r="F100" s="1517"/>
      <c r="G100" s="1516"/>
      <c r="H100" s="1516"/>
      <c r="I100" s="1516"/>
      <c r="J100" s="1516"/>
      <c r="K100" s="1516"/>
      <c r="L100" s="1516"/>
      <c r="M100" s="1516"/>
      <c r="N100" s="1516"/>
      <c r="O100" s="1516"/>
      <c r="P100" s="1516"/>
      <c r="Q100" s="1516"/>
      <c r="R100" s="1516"/>
      <c r="S100" s="1516"/>
      <c r="T100" s="1516"/>
      <c r="U100" s="1516"/>
      <c r="V100" s="1516"/>
      <c r="W100" s="1516"/>
      <c r="X100" s="1516"/>
      <c r="Y100" s="1516"/>
      <c r="Z100" s="1516"/>
    </row>
    <row r="101" ht="12.75" customHeight="1">
      <c r="A101" s="1516"/>
      <c r="B101" s="1516"/>
      <c r="C101" s="1516"/>
      <c r="D101" s="1516"/>
      <c r="E101" s="1516"/>
      <c r="F101" s="1517"/>
      <c r="G101" s="1516"/>
      <c r="H101" s="1516"/>
      <c r="I101" s="1516"/>
      <c r="J101" s="1516"/>
      <c r="K101" s="1516"/>
      <c r="L101" s="1516"/>
      <c r="M101" s="1516"/>
      <c r="N101" s="1516"/>
      <c r="O101" s="1516"/>
      <c r="P101" s="1516"/>
      <c r="Q101" s="1516"/>
      <c r="R101" s="1516"/>
      <c r="S101" s="1516"/>
      <c r="T101" s="1516"/>
      <c r="U101" s="1516"/>
      <c r="V101" s="1516"/>
      <c r="W101" s="1516"/>
      <c r="X101" s="1516"/>
      <c r="Y101" s="1516"/>
      <c r="Z101" s="1516"/>
    </row>
    <row r="102" ht="12.75" customHeight="1">
      <c r="A102" s="1516"/>
      <c r="B102" s="1516"/>
      <c r="C102" s="1516"/>
      <c r="D102" s="1516"/>
      <c r="E102" s="1516"/>
      <c r="F102" s="1517"/>
      <c r="G102" s="1516"/>
      <c r="H102" s="1516"/>
      <c r="I102" s="1516"/>
      <c r="J102" s="1516"/>
      <c r="K102" s="1516"/>
      <c r="L102" s="1516"/>
      <c r="M102" s="1516"/>
      <c r="N102" s="1516"/>
      <c r="O102" s="1516"/>
      <c r="P102" s="1516"/>
      <c r="Q102" s="1516"/>
      <c r="R102" s="1516"/>
      <c r="S102" s="1516"/>
      <c r="T102" s="1516"/>
      <c r="U102" s="1516"/>
      <c r="V102" s="1516"/>
      <c r="W102" s="1516"/>
      <c r="X102" s="1516"/>
      <c r="Y102" s="1516"/>
      <c r="Z102" s="1516"/>
    </row>
    <row r="103" ht="12.75" customHeight="1">
      <c r="A103" s="1516"/>
      <c r="B103" s="1516"/>
      <c r="C103" s="1516"/>
      <c r="D103" s="1516"/>
      <c r="E103" s="1516"/>
      <c r="F103" s="1517"/>
      <c r="G103" s="1516"/>
      <c r="H103" s="1516"/>
      <c r="I103" s="1516"/>
      <c r="J103" s="1516"/>
      <c r="K103" s="1516"/>
      <c r="L103" s="1516"/>
      <c r="M103" s="1516"/>
      <c r="N103" s="1516"/>
      <c r="O103" s="1516"/>
      <c r="P103" s="1516"/>
      <c r="Q103" s="1516"/>
      <c r="R103" s="1516"/>
      <c r="S103" s="1516"/>
      <c r="T103" s="1516"/>
      <c r="U103" s="1516"/>
      <c r="V103" s="1516"/>
      <c r="W103" s="1516"/>
      <c r="X103" s="1516"/>
      <c r="Y103" s="1516"/>
      <c r="Z103" s="1516"/>
    </row>
    <row r="104" ht="12.75" customHeight="1">
      <c r="A104" s="1516"/>
      <c r="B104" s="1516"/>
      <c r="C104" s="1516"/>
      <c r="D104" s="1516"/>
      <c r="E104" s="1516"/>
      <c r="F104" s="1517"/>
      <c r="G104" s="1516"/>
      <c r="H104" s="1516"/>
      <c r="I104" s="1516"/>
      <c r="J104" s="1516"/>
      <c r="K104" s="1516"/>
      <c r="L104" s="1516"/>
      <c r="M104" s="1516"/>
      <c r="N104" s="1516"/>
      <c r="O104" s="1516"/>
      <c r="P104" s="1516"/>
      <c r="Q104" s="1516"/>
      <c r="R104" s="1516"/>
      <c r="S104" s="1516"/>
      <c r="T104" s="1516"/>
      <c r="U104" s="1516"/>
      <c r="V104" s="1516"/>
      <c r="W104" s="1516"/>
      <c r="X104" s="1516"/>
      <c r="Y104" s="1516"/>
      <c r="Z104" s="1516"/>
    </row>
    <row r="105" ht="12.75" customHeight="1">
      <c r="A105" s="1516"/>
      <c r="B105" s="1516"/>
      <c r="C105" s="1516"/>
      <c r="D105" s="1516"/>
      <c r="E105" s="1516"/>
      <c r="F105" s="1517"/>
      <c r="G105" s="1516"/>
      <c r="H105" s="1516"/>
      <c r="I105" s="1516"/>
      <c r="J105" s="1516"/>
      <c r="K105" s="1516"/>
      <c r="L105" s="1516"/>
      <c r="M105" s="1516"/>
      <c r="N105" s="1516"/>
      <c r="O105" s="1516"/>
      <c r="P105" s="1516"/>
      <c r="Q105" s="1516"/>
      <c r="R105" s="1516"/>
      <c r="S105" s="1516"/>
      <c r="T105" s="1516"/>
      <c r="U105" s="1516"/>
      <c r="V105" s="1516"/>
      <c r="W105" s="1516"/>
      <c r="X105" s="1516"/>
      <c r="Y105" s="1516"/>
      <c r="Z105" s="1516"/>
    </row>
    <row r="106" ht="12.75" customHeight="1">
      <c r="A106" s="1516"/>
      <c r="B106" s="1516"/>
      <c r="C106" s="1516"/>
      <c r="D106" s="1516"/>
      <c r="E106" s="1516"/>
      <c r="F106" s="1517"/>
      <c r="G106" s="1516"/>
      <c r="H106" s="1516"/>
      <c r="I106" s="1516"/>
      <c r="J106" s="1516"/>
      <c r="K106" s="1516"/>
      <c r="L106" s="1516"/>
      <c r="M106" s="1516"/>
      <c r="N106" s="1516"/>
      <c r="O106" s="1516"/>
      <c r="P106" s="1516"/>
      <c r="Q106" s="1516"/>
      <c r="R106" s="1516"/>
      <c r="S106" s="1516"/>
      <c r="T106" s="1516"/>
      <c r="U106" s="1516"/>
      <c r="V106" s="1516"/>
      <c r="W106" s="1516"/>
      <c r="X106" s="1516"/>
      <c r="Y106" s="1516"/>
      <c r="Z106" s="1516"/>
    </row>
    <row r="107" ht="12.75" customHeight="1">
      <c r="A107" s="1516"/>
      <c r="B107" s="1516"/>
      <c r="C107" s="1516"/>
      <c r="D107" s="1516"/>
      <c r="E107" s="1516"/>
      <c r="F107" s="1517"/>
      <c r="G107" s="1516"/>
      <c r="H107" s="1516"/>
      <c r="I107" s="1516"/>
      <c r="J107" s="1516"/>
      <c r="K107" s="1516"/>
      <c r="L107" s="1516"/>
      <c r="M107" s="1516"/>
      <c r="N107" s="1516"/>
      <c r="O107" s="1516"/>
      <c r="P107" s="1516"/>
      <c r="Q107" s="1516"/>
      <c r="R107" s="1516"/>
      <c r="S107" s="1516"/>
      <c r="T107" s="1516"/>
      <c r="U107" s="1516"/>
      <c r="V107" s="1516"/>
      <c r="W107" s="1516"/>
      <c r="X107" s="1516"/>
      <c r="Y107" s="1516"/>
      <c r="Z107" s="1516"/>
    </row>
    <row r="108" ht="12.75" customHeight="1">
      <c r="A108" s="1516"/>
      <c r="B108" s="1516"/>
      <c r="C108" s="1516"/>
      <c r="D108" s="1516"/>
      <c r="E108" s="1516"/>
      <c r="F108" s="1517"/>
      <c r="G108" s="1516"/>
      <c r="H108" s="1516"/>
      <c r="I108" s="1516"/>
      <c r="J108" s="1516"/>
      <c r="K108" s="1516"/>
      <c r="L108" s="1516"/>
      <c r="M108" s="1516"/>
      <c r="N108" s="1516"/>
      <c r="O108" s="1516"/>
      <c r="P108" s="1516"/>
      <c r="Q108" s="1516"/>
      <c r="R108" s="1516"/>
      <c r="S108" s="1516"/>
      <c r="T108" s="1516"/>
      <c r="U108" s="1516"/>
      <c r="V108" s="1516"/>
      <c r="W108" s="1516"/>
      <c r="X108" s="1516"/>
      <c r="Y108" s="1516"/>
      <c r="Z108" s="1516"/>
    </row>
    <row r="109" ht="12.75" customHeight="1">
      <c r="A109" s="1516"/>
      <c r="B109" s="1516"/>
      <c r="C109" s="1516"/>
      <c r="D109" s="1516"/>
      <c r="E109" s="1516"/>
      <c r="F109" s="1517"/>
      <c r="G109" s="1516"/>
      <c r="H109" s="1516"/>
      <c r="I109" s="1516"/>
      <c r="J109" s="1516"/>
      <c r="K109" s="1516"/>
      <c r="L109" s="1516"/>
      <c r="M109" s="1516"/>
      <c r="N109" s="1516"/>
      <c r="O109" s="1516"/>
      <c r="P109" s="1516"/>
      <c r="Q109" s="1516"/>
      <c r="R109" s="1516"/>
      <c r="S109" s="1516"/>
      <c r="T109" s="1516"/>
      <c r="U109" s="1516"/>
      <c r="V109" s="1516"/>
      <c r="W109" s="1516"/>
      <c r="X109" s="1516"/>
      <c r="Y109" s="1516"/>
      <c r="Z109" s="1516"/>
    </row>
    <row r="110" ht="12.75" customHeight="1">
      <c r="A110" s="1516"/>
      <c r="B110" s="1516"/>
      <c r="C110" s="1516"/>
      <c r="D110" s="1516"/>
      <c r="E110" s="1516"/>
      <c r="F110" s="1517"/>
      <c r="G110" s="1516"/>
      <c r="H110" s="1516"/>
      <c r="I110" s="1516"/>
      <c r="J110" s="1516"/>
      <c r="K110" s="1516"/>
      <c r="L110" s="1516"/>
      <c r="M110" s="1516"/>
      <c r="N110" s="1516"/>
      <c r="O110" s="1516"/>
      <c r="P110" s="1516"/>
      <c r="Q110" s="1516"/>
      <c r="R110" s="1516"/>
      <c r="S110" s="1516"/>
      <c r="T110" s="1516"/>
      <c r="U110" s="1516"/>
      <c r="V110" s="1516"/>
      <c r="W110" s="1516"/>
      <c r="X110" s="1516"/>
      <c r="Y110" s="1516"/>
      <c r="Z110" s="1516"/>
    </row>
    <row r="111" ht="12.75" customHeight="1">
      <c r="A111" s="1516"/>
      <c r="B111" s="1516"/>
      <c r="C111" s="1516"/>
      <c r="D111" s="1516"/>
      <c r="E111" s="1516"/>
      <c r="F111" s="1517"/>
      <c r="G111" s="1516"/>
      <c r="H111" s="1516"/>
      <c r="I111" s="1516"/>
      <c r="J111" s="1516"/>
      <c r="K111" s="1516"/>
      <c r="L111" s="1516"/>
      <c r="M111" s="1516"/>
      <c r="N111" s="1516"/>
      <c r="O111" s="1516"/>
      <c r="P111" s="1516"/>
      <c r="Q111" s="1516"/>
      <c r="R111" s="1516"/>
      <c r="S111" s="1516"/>
      <c r="T111" s="1516"/>
      <c r="U111" s="1516"/>
      <c r="V111" s="1516"/>
      <c r="W111" s="1516"/>
      <c r="X111" s="1516"/>
      <c r="Y111" s="1516"/>
      <c r="Z111" s="1516"/>
    </row>
    <row r="112" ht="12.75" customHeight="1">
      <c r="A112" s="1516"/>
      <c r="B112" s="1516"/>
      <c r="C112" s="1516"/>
      <c r="D112" s="1516"/>
      <c r="E112" s="1516"/>
      <c r="F112" s="1517"/>
      <c r="G112" s="1516"/>
      <c r="H112" s="1516"/>
      <c r="I112" s="1516"/>
      <c r="J112" s="1516"/>
      <c r="K112" s="1516"/>
      <c r="L112" s="1516"/>
      <c r="M112" s="1516"/>
      <c r="N112" s="1516"/>
      <c r="O112" s="1516"/>
      <c r="P112" s="1516"/>
      <c r="Q112" s="1516"/>
      <c r="R112" s="1516"/>
      <c r="S112" s="1516"/>
      <c r="T112" s="1516"/>
      <c r="U112" s="1516"/>
      <c r="V112" s="1516"/>
      <c r="W112" s="1516"/>
      <c r="X112" s="1516"/>
      <c r="Y112" s="1516"/>
      <c r="Z112" s="1516"/>
    </row>
    <row r="113" ht="12.75" customHeight="1">
      <c r="A113" s="1516"/>
      <c r="B113" s="1516"/>
      <c r="C113" s="1516"/>
      <c r="D113" s="1516"/>
      <c r="E113" s="1516"/>
      <c r="F113" s="1517"/>
      <c r="G113" s="1516"/>
      <c r="H113" s="1516"/>
      <c r="I113" s="1516"/>
      <c r="J113" s="1516"/>
      <c r="K113" s="1516"/>
      <c r="L113" s="1516"/>
      <c r="M113" s="1516"/>
      <c r="N113" s="1516"/>
      <c r="O113" s="1516"/>
      <c r="P113" s="1516"/>
      <c r="Q113" s="1516"/>
      <c r="R113" s="1516"/>
      <c r="S113" s="1516"/>
      <c r="T113" s="1516"/>
      <c r="U113" s="1516"/>
      <c r="V113" s="1516"/>
      <c r="W113" s="1516"/>
      <c r="X113" s="1516"/>
      <c r="Y113" s="1516"/>
      <c r="Z113" s="1516"/>
    </row>
    <row r="114" ht="12.75" customHeight="1">
      <c r="A114" s="1516"/>
      <c r="B114" s="1516"/>
      <c r="C114" s="1516"/>
      <c r="D114" s="1516"/>
      <c r="E114" s="1516"/>
      <c r="F114" s="1517"/>
      <c r="G114" s="1516"/>
      <c r="H114" s="1516"/>
      <c r="I114" s="1516"/>
      <c r="J114" s="1516"/>
      <c r="K114" s="1516"/>
      <c r="L114" s="1516"/>
      <c r="M114" s="1516"/>
      <c r="N114" s="1516"/>
      <c r="O114" s="1516"/>
      <c r="P114" s="1516"/>
      <c r="Q114" s="1516"/>
      <c r="R114" s="1516"/>
      <c r="S114" s="1516"/>
      <c r="T114" s="1516"/>
      <c r="U114" s="1516"/>
      <c r="V114" s="1516"/>
      <c r="W114" s="1516"/>
      <c r="X114" s="1516"/>
      <c r="Y114" s="1516"/>
      <c r="Z114" s="1516"/>
    </row>
    <row r="115" ht="12.75" customHeight="1">
      <c r="A115" s="1516"/>
      <c r="B115" s="1516"/>
      <c r="C115" s="1516"/>
      <c r="D115" s="1516"/>
      <c r="E115" s="1516"/>
      <c r="F115" s="1517"/>
      <c r="G115" s="1516"/>
      <c r="H115" s="1516"/>
      <c r="I115" s="1516"/>
      <c r="J115" s="1516"/>
      <c r="K115" s="1516"/>
      <c r="L115" s="1516"/>
      <c r="M115" s="1516"/>
      <c r="N115" s="1516"/>
      <c r="O115" s="1516"/>
      <c r="P115" s="1516"/>
      <c r="Q115" s="1516"/>
      <c r="R115" s="1516"/>
      <c r="S115" s="1516"/>
      <c r="T115" s="1516"/>
      <c r="U115" s="1516"/>
      <c r="V115" s="1516"/>
      <c r="W115" s="1516"/>
      <c r="X115" s="1516"/>
      <c r="Y115" s="1516"/>
      <c r="Z115" s="1516"/>
    </row>
    <row r="116" ht="12.75" customHeight="1">
      <c r="A116" s="1516"/>
      <c r="B116" s="1516"/>
      <c r="C116" s="1516"/>
      <c r="D116" s="1516"/>
      <c r="E116" s="1516"/>
      <c r="F116" s="1517"/>
      <c r="G116" s="1516"/>
      <c r="H116" s="1516"/>
      <c r="I116" s="1516"/>
      <c r="J116" s="1516"/>
      <c r="K116" s="1516"/>
      <c r="L116" s="1516"/>
      <c r="M116" s="1516"/>
      <c r="N116" s="1516"/>
      <c r="O116" s="1516"/>
      <c r="P116" s="1516"/>
      <c r="Q116" s="1516"/>
      <c r="R116" s="1516"/>
      <c r="S116" s="1516"/>
      <c r="T116" s="1516"/>
      <c r="U116" s="1516"/>
      <c r="V116" s="1516"/>
      <c r="W116" s="1516"/>
      <c r="X116" s="1516"/>
      <c r="Y116" s="1516"/>
      <c r="Z116" s="1516"/>
    </row>
    <row r="117" ht="12.75" customHeight="1">
      <c r="A117" s="1516"/>
      <c r="B117" s="1516"/>
      <c r="C117" s="1516"/>
      <c r="D117" s="1516"/>
      <c r="E117" s="1516"/>
      <c r="F117" s="1517"/>
      <c r="G117" s="1516"/>
      <c r="H117" s="1516"/>
      <c r="I117" s="1516"/>
      <c r="J117" s="1516"/>
      <c r="K117" s="1516"/>
      <c r="L117" s="1516"/>
      <c r="M117" s="1516"/>
      <c r="N117" s="1516"/>
      <c r="O117" s="1516"/>
      <c r="P117" s="1516"/>
      <c r="Q117" s="1516"/>
      <c r="R117" s="1516"/>
      <c r="S117" s="1516"/>
      <c r="T117" s="1516"/>
      <c r="U117" s="1516"/>
      <c r="V117" s="1516"/>
      <c r="W117" s="1516"/>
      <c r="X117" s="1516"/>
      <c r="Y117" s="1516"/>
      <c r="Z117" s="1516"/>
    </row>
    <row r="118" ht="12.75" customHeight="1">
      <c r="A118" s="1516"/>
      <c r="B118" s="1516"/>
      <c r="C118" s="1516"/>
      <c r="D118" s="1516"/>
      <c r="E118" s="1516"/>
      <c r="F118" s="1517"/>
      <c r="G118" s="1516"/>
      <c r="H118" s="1516"/>
      <c r="I118" s="1516"/>
      <c r="J118" s="1516"/>
      <c r="K118" s="1516"/>
      <c r="L118" s="1516"/>
      <c r="M118" s="1516"/>
      <c r="N118" s="1516"/>
      <c r="O118" s="1516"/>
      <c r="P118" s="1516"/>
      <c r="Q118" s="1516"/>
      <c r="R118" s="1516"/>
      <c r="S118" s="1516"/>
      <c r="T118" s="1516"/>
      <c r="U118" s="1516"/>
      <c r="V118" s="1516"/>
      <c r="W118" s="1516"/>
      <c r="X118" s="1516"/>
      <c r="Y118" s="1516"/>
      <c r="Z118" s="1516"/>
    </row>
    <row r="119" ht="12.75" customHeight="1">
      <c r="A119" s="1516"/>
      <c r="B119" s="1516"/>
      <c r="C119" s="1516"/>
      <c r="D119" s="1516"/>
      <c r="E119" s="1516"/>
      <c r="F119" s="1517"/>
      <c r="G119" s="1516"/>
      <c r="H119" s="1516"/>
      <c r="I119" s="1516"/>
      <c r="J119" s="1516"/>
      <c r="K119" s="1516"/>
      <c r="L119" s="1516"/>
      <c r="M119" s="1516"/>
      <c r="N119" s="1516"/>
      <c r="O119" s="1516"/>
      <c r="P119" s="1516"/>
      <c r="Q119" s="1516"/>
      <c r="R119" s="1516"/>
      <c r="S119" s="1516"/>
      <c r="T119" s="1516"/>
      <c r="U119" s="1516"/>
      <c r="V119" s="1516"/>
      <c r="W119" s="1516"/>
      <c r="X119" s="1516"/>
      <c r="Y119" s="1516"/>
      <c r="Z119" s="1516"/>
    </row>
    <row r="120" ht="12.75" customHeight="1">
      <c r="A120" s="1516"/>
      <c r="B120" s="1516"/>
      <c r="C120" s="1516"/>
      <c r="D120" s="1516"/>
      <c r="E120" s="1516"/>
      <c r="F120" s="1517"/>
      <c r="G120" s="1516"/>
      <c r="H120" s="1516"/>
      <c r="I120" s="1516"/>
      <c r="J120" s="1516"/>
      <c r="K120" s="1516"/>
      <c r="L120" s="1516"/>
      <c r="M120" s="1516"/>
      <c r="N120" s="1516"/>
      <c r="O120" s="1516"/>
      <c r="P120" s="1516"/>
      <c r="Q120" s="1516"/>
      <c r="R120" s="1516"/>
      <c r="S120" s="1516"/>
      <c r="T120" s="1516"/>
      <c r="U120" s="1516"/>
      <c r="V120" s="1516"/>
      <c r="W120" s="1516"/>
      <c r="X120" s="1516"/>
      <c r="Y120" s="1516"/>
      <c r="Z120" s="1516"/>
    </row>
    <row r="121" ht="12.75" customHeight="1">
      <c r="A121" s="1516"/>
      <c r="B121" s="1516"/>
      <c r="C121" s="1516"/>
      <c r="D121" s="1516"/>
      <c r="E121" s="1516"/>
      <c r="F121" s="1517"/>
      <c r="G121" s="1516"/>
      <c r="H121" s="1516"/>
      <c r="I121" s="1516"/>
      <c r="J121" s="1516"/>
      <c r="K121" s="1516"/>
      <c r="L121" s="1516"/>
      <c r="M121" s="1516"/>
      <c r="N121" s="1516"/>
      <c r="O121" s="1516"/>
      <c r="P121" s="1516"/>
      <c r="Q121" s="1516"/>
      <c r="R121" s="1516"/>
      <c r="S121" s="1516"/>
      <c r="T121" s="1516"/>
      <c r="U121" s="1516"/>
      <c r="V121" s="1516"/>
      <c r="W121" s="1516"/>
      <c r="X121" s="1516"/>
      <c r="Y121" s="1516"/>
      <c r="Z121" s="1516"/>
    </row>
    <row r="122" ht="12.75" customHeight="1">
      <c r="A122" s="1516"/>
      <c r="B122" s="1516"/>
      <c r="C122" s="1516"/>
      <c r="D122" s="1516"/>
      <c r="E122" s="1516"/>
      <c r="F122" s="1517"/>
      <c r="G122" s="1516"/>
      <c r="H122" s="1516"/>
      <c r="I122" s="1516"/>
      <c r="J122" s="1516"/>
      <c r="K122" s="1516"/>
      <c r="L122" s="1516"/>
      <c r="M122" s="1516"/>
      <c r="N122" s="1516"/>
      <c r="O122" s="1516"/>
      <c r="P122" s="1516"/>
      <c r="Q122" s="1516"/>
      <c r="R122" s="1516"/>
      <c r="S122" s="1516"/>
      <c r="T122" s="1516"/>
      <c r="U122" s="1516"/>
      <c r="V122" s="1516"/>
      <c r="W122" s="1516"/>
      <c r="X122" s="1516"/>
      <c r="Y122" s="1516"/>
      <c r="Z122" s="1516"/>
    </row>
    <row r="123" ht="12.75" customHeight="1">
      <c r="A123" s="1516"/>
      <c r="B123" s="1516"/>
      <c r="C123" s="1516"/>
      <c r="D123" s="1516"/>
      <c r="E123" s="1516"/>
      <c r="F123" s="1517"/>
      <c r="G123" s="1516"/>
      <c r="H123" s="1516"/>
      <c r="I123" s="1516"/>
      <c r="J123" s="1516"/>
      <c r="K123" s="1516"/>
      <c r="L123" s="1516"/>
      <c r="M123" s="1516"/>
      <c r="N123" s="1516"/>
      <c r="O123" s="1516"/>
      <c r="P123" s="1516"/>
      <c r="Q123" s="1516"/>
      <c r="R123" s="1516"/>
      <c r="S123" s="1516"/>
      <c r="T123" s="1516"/>
      <c r="U123" s="1516"/>
      <c r="V123" s="1516"/>
      <c r="W123" s="1516"/>
      <c r="X123" s="1516"/>
      <c r="Y123" s="1516"/>
      <c r="Z123" s="1516"/>
    </row>
    <row r="124" ht="12.75" customHeight="1">
      <c r="A124" s="1516"/>
      <c r="B124" s="1516"/>
      <c r="C124" s="1516"/>
      <c r="D124" s="1516"/>
      <c r="E124" s="1516"/>
      <c r="F124" s="1517"/>
      <c r="G124" s="1516"/>
      <c r="H124" s="1516"/>
      <c r="I124" s="1516"/>
      <c r="J124" s="1516"/>
      <c r="K124" s="1516"/>
      <c r="L124" s="1516"/>
      <c r="M124" s="1516"/>
      <c r="N124" s="1516"/>
      <c r="O124" s="1516"/>
      <c r="P124" s="1516"/>
      <c r="Q124" s="1516"/>
      <c r="R124" s="1516"/>
      <c r="S124" s="1516"/>
      <c r="T124" s="1516"/>
      <c r="U124" s="1516"/>
      <c r="V124" s="1516"/>
      <c r="W124" s="1516"/>
      <c r="X124" s="1516"/>
      <c r="Y124" s="1516"/>
      <c r="Z124" s="1516"/>
    </row>
    <row r="125" ht="12.75" customHeight="1">
      <c r="A125" s="1516"/>
      <c r="B125" s="1516"/>
      <c r="C125" s="1516"/>
      <c r="D125" s="1516"/>
      <c r="E125" s="1516"/>
      <c r="F125" s="1517"/>
      <c r="G125" s="1516"/>
      <c r="H125" s="1516"/>
      <c r="I125" s="1516"/>
      <c r="J125" s="1516"/>
      <c r="K125" s="1516"/>
      <c r="L125" s="1516"/>
      <c r="M125" s="1516"/>
      <c r="N125" s="1516"/>
      <c r="O125" s="1516"/>
      <c r="P125" s="1516"/>
      <c r="Q125" s="1516"/>
      <c r="R125" s="1516"/>
      <c r="S125" s="1516"/>
      <c r="T125" s="1516"/>
      <c r="U125" s="1516"/>
      <c r="V125" s="1516"/>
      <c r="W125" s="1516"/>
      <c r="X125" s="1516"/>
      <c r="Y125" s="1516"/>
      <c r="Z125" s="1516"/>
    </row>
    <row r="126" ht="12.75" customHeight="1">
      <c r="A126" s="1516"/>
      <c r="B126" s="1516"/>
      <c r="C126" s="1516"/>
      <c r="D126" s="1516"/>
      <c r="E126" s="1516"/>
      <c r="F126" s="1517"/>
      <c r="G126" s="1516"/>
      <c r="H126" s="1516"/>
      <c r="I126" s="1516"/>
      <c r="J126" s="1516"/>
      <c r="K126" s="1516"/>
      <c r="L126" s="1516"/>
      <c r="M126" s="1516"/>
      <c r="N126" s="1516"/>
      <c r="O126" s="1516"/>
      <c r="P126" s="1516"/>
      <c r="Q126" s="1516"/>
      <c r="R126" s="1516"/>
      <c r="S126" s="1516"/>
      <c r="T126" s="1516"/>
      <c r="U126" s="1516"/>
      <c r="V126" s="1516"/>
      <c r="W126" s="1516"/>
      <c r="X126" s="1516"/>
      <c r="Y126" s="1516"/>
      <c r="Z126" s="1516"/>
    </row>
    <row r="127" ht="12.75" customHeight="1">
      <c r="A127" s="1516"/>
      <c r="B127" s="1516"/>
      <c r="C127" s="1516"/>
      <c r="D127" s="1516"/>
      <c r="E127" s="1516"/>
      <c r="F127" s="1517"/>
      <c r="G127" s="1516"/>
      <c r="H127" s="1516"/>
      <c r="I127" s="1516"/>
      <c r="J127" s="1516"/>
      <c r="K127" s="1516"/>
      <c r="L127" s="1516"/>
      <c r="M127" s="1516"/>
      <c r="N127" s="1516"/>
      <c r="O127" s="1516"/>
      <c r="P127" s="1516"/>
      <c r="Q127" s="1516"/>
      <c r="R127" s="1516"/>
      <c r="S127" s="1516"/>
      <c r="T127" s="1516"/>
      <c r="U127" s="1516"/>
      <c r="V127" s="1516"/>
      <c r="W127" s="1516"/>
      <c r="X127" s="1516"/>
      <c r="Y127" s="1516"/>
      <c r="Z127" s="1516"/>
    </row>
    <row r="128" ht="12.75" customHeight="1">
      <c r="A128" s="1516"/>
      <c r="B128" s="1516"/>
      <c r="C128" s="1516"/>
      <c r="D128" s="1516"/>
      <c r="E128" s="1516"/>
      <c r="F128" s="1517"/>
      <c r="G128" s="1516"/>
      <c r="H128" s="1516"/>
      <c r="I128" s="1516"/>
      <c r="J128" s="1516"/>
      <c r="K128" s="1516"/>
      <c r="L128" s="1516"/>
      <c r="M128" s="1516"/>
      <c r="N128" s="1516"/>
      <c r="O128" s="1516"/>
      <c r="P128" s="1516"/>
      <c r="Q128" s="1516"/>
      <c r="R128" s="1516"/>
      <c r="S128" s="1516"/>
      <c r="T128" s="1516"/>
      <c r="U128" s="1516"/>
      <c r="V128" s="1516"/>
      <c r="W128" s="1516"/>
      <c r="X128" s="1516"/>
      <c r="Y128" s="1516"/>
      <c r="Z128" s="1516"/>
    </row>
    <row r="129" ht="12.75" customHeight="1">
      <c r="A129" s="1516"/>
      <c r="B129" s="1516"/>
      <c r="C129" s="1516"/>
      <c r="D129" s="1516"/>
      <c r="E129" s="1516"/>
      <c r="F129" s="1517"/>
      <c r="G129" s="1516"/>
      <c r="H129" s="1516"/>
      <c r="I129" s="1516"/>
      <c r="J129" s="1516"/>
      <c r="K129" s="1516"/>
      <c r="L129" s="1516"/>
      <c r="M129" s="1516"/>
      <c r="N129" s="1516"/>
      <c r="O129" s="1516"/>
      <c r="P129" s="1516"/>
      <c r="Q129" s="1516"/>
      <c r="R129" s="1516"/>
      <c r="S129" s="1516"/>
      <c r="T129" s="1516"/>
      <c r="U129" s="1516"/>
      <c r="V129" s="1516"/>
      <c r="W129" s="1516"/>
      <c r="X129" s="1516"/>
      <c r="Y129" s="1516"/>
      <c r="Z129" s="1516"/>
    </row>
    <row r="130" ht="12.75" customHeight="1">
      <c r="A130" s="1516"/>
      <c r="B130" s="1516"/>
      <c r="C130" s="1516"/>
      <c r="D130" s="1516"/>
      <c r="E130" s="1516"/>
      <c r="F130" s="1517"/>
      <c r="G130" s="1516"/>
      <c r="H130" s="1516"/>
      <c r="I130" s="1516"/>
      <c r="J130" s="1516"/>
      <c r="K130" s="1516"/>
      <c r="L130" s="1516"/>
      <c r="M130" s="1516"/>
      <c r="N130" s="1516"/>
      <c r="O130" s="1516"/>
      <c r="P130" s="1516"/>
      <c r="Q130" s="1516"/>
      <c r="R130" s="1516"/>
      <c r="S130" s="1516"/>
      <c r="T130" s="1516"/>
      <c r="U130" s="1516"/>
      <c r="V130" s="1516"/>
      <c r="W130" s="1516"/>
      <c r="X130" s="1516"/>
      <c r="Y130" s="1516"/>
      <c r="Z130" s="1516"/>
    </row>
    <row r="131" ht="12.75" customHeight="1">
      <c r="A131" s="1516"/>
      <c r="B131" s="1516"/>
      <c r="C131" s="1516"/>
      <c r="D131" s="1516"/>
      <c r="E131" s="1516"/>
      <c r="F131" s="1517"/>
      <c r="G131" s="1516"/>
      <c r="H131" s="1516"/>
      <c r="I131" s="1516"/>
      <c r="J131" s="1516"/>
      <c r="K131" s="1516"/>
      <c r="L131" s="1516"/>
      <c r="M131" s="1516"/>
      <c r="N131" s="1516"/>
      <c r="O131" s="1516"/>
      <c r="P131" s="1516"/>
      <c r="Q131" s="1516"/>
      <c r="R131" s="1516"/>
      <c r="S131" s="1516"/>
      <c r="T131" s="1516"/>
      <c r="U131" s="1516"/>
      <c r="V131" s="1516"/>
      <c r="W131" s="1516"/>
      <c r="X131" s="1516"/>
      <c r="Y131" s="1516"/>
      <c r="Z131" s="1516"/>
    </row>
    <row r="132" ht="12.75" customHeight="1">
      <c r="A132" s="1516"/>
      <c r="B132" s="1516"/>
      <c r="C132" s="1516"/>
      <c r="D132" s="1516"/>
      <c r="E132" s="1516"/>
      <c r="F132" s="1517"/>
      <c r="G132" s="1516"/>
      <c r="H132" s="1516"/>
      <c r="I132" s="1516"/>
      <c r="J132" s="1516"/>
      <c r="K132" s="1516"/>
      <c r="L132" s="1516"/>
      <c r="M132" s="1516"/>
      <c r="N132" s="1516"/>
      <c r="O132" s="1516"/>
      <c r="P132" s="1516"/>
      <c r="Q132" s="1516"/>
      <c r="R132" s="1516"/>
      <c r="S132" s="1516"/>
      <c r="T132" s="1516"/>
      <c r="U132" s="1516"/>
      <c r="V132" s="1516"/>
      <c r="W132" s="1516"/>
      <c r="X132" s="1516"/>
      <c r="Y132" s="1516"/>
      <c r="Z132" s="1516"/>
    </row>
    <row r="133" ht="12.75" customHeight="1">
      <c r="A133" s="1516"/>
      <c r="B133" s="1516"/>
      <c r="C133" s="1516"/>
      <c r="D133" s="1516"/>
      <c r="E133" s="1516"/>
      <c r="F133" s="1517"/>
      <c r="G133" s="1516"/>
      <c r="H133" s="1516"/>
      <c r="I133" s="1516"/>
      <c r="J133" s="1516"/>
      <c r="K133" s="1516"/>
      <c r="L133" s="1516"/>
      <c r="M133" s="1516"/>
      <c r="N133" s="1516"/>
      <c r="O133" s="1516"/>
      <c r="P133" s="1516"/>
      <c r="Q133" s="1516"/>
      <c r="R133" s="1516"/>
      <c r="S133" s="1516"/>
      <c r="T133" s="1516"/>
      <c r="U133" s="1516"/>
      <c r="V133" s="1516"/>
      <c r="W133" s="1516"/>
      <c r="X133" s="1516"/>
      <c r="Y133" s="1516"/>
      <c r="Z133" s="1516"/>
    </row>
    <row r="134" ht="12.75" customHeight="1">
      <c r="A134" s="1516"/>
      <c r="B134" s="1516"/>
      <c r="C134" s="1516"/>
      <c r="D134" s="1516"/>
      <c r="E134" s="1516"/>
      <c r="F134" s="1517"/>
      <c r="G134" s="1516"/>
      <c r="H134" s="1516"/>
      <c r="I134" s="1516"/>
      <c r="J134" s="1516"/>
      <c r="K134" s="1516"/>
      <c r="L134" s="1516"/>
      <c r="M134" s="1516"/>
      <c r="N134" s="1516"/>
      <c r="O134" s="1516"/>
      <c r="P134" s="1516"/>
      <c r="Q134" s="1516"/>
      <c r="R134" s="1516"/>
      <c r="S134" s="1516"/>
      <c r="T134" s="1516"/>
      <c r="U134" s="1516"/>
      <c r="V134" s="1516"/>
      <c r="W134" s="1516"/>
      <c r="X134" s="1516"/>
      <c r="Y134" s="1516"/>
      <c r="Z134" s="1516"/>
    </row>
    <row r="135" ht="12.75" customHeight="1">
      <c r="A135" s="1516"/>
      <c r="B135" s="1516"/>
      <c r="C135" s="1516"/>
      <c r="D135" s="1516"/>
      <c r="E135" s="1516"/>
      <c r="F135" s="1517"/>
      <c r="G135" s="1516"/>
      <c r="H135" s="1516"/>
      <c r="I135" s="1516"/>
      <c r="J135" s="1516"/>
      <c r="K135" s="1516"/>
      <c r="L135" s="1516"/>
      <c r="M135" s="1516"/>
      <c r="N135" s="1516"/>
      <c r="O135" s="1516"/>
      <c r="P135" s="1516"/>
      <c r="Q135" s="1516"/>
      <c r="R135" s="1516"/>
      <c r="S135" s="1516"/>
      <c r="T135" s="1516"/>
      <c r="U135" s="1516"/>
      <c r="V135" s="1516"/>
      <c r="W135" s="1516"/>
      <c r="X135" s="1516"/>
      <c r="Y135" s="1516"/>
      <c r="Z135" s="1516"/>
    </row>
    <row r="136" ht="12.75" customHeight="1">
      <c r="A136" s="1516"/>
      <c r="B136" s="1516"/>
      <c r="C136" s="1516"/>
      <c r="D136" s="1516"/>
      <c r="E136" s="1516"/>
      <c r="F136" s="1517"/>
      <c r="G136" s="1516"/>
      <c r="H136" s="1516"/>
      <c r="I136" s="1516"/>
      <c r="J136" s="1516"/>
      <c r="K136" s="1516"/>
      <c r="L136" s="1516"/>
      <c r="M136" s="1516"/>
      <c r="N136" s="1516"/>
      <c r="O136" s="1516"/>
      <c r="P136" s="1516"/>
      <c r="Q136" s="1516"/>
      <c r="R136" s="1516"/>
      <c r="S136" s="1516"/>
      <c r="T136" s="1516"/>
      <c r="U136" s="1516"/>
      <c r="V136" s="1516"/>
      <c r="W136" s="1516"/>
      <c r="X136" s="1516"/>
      <c r="Y136" s="1516"/>
      <c r="Z136" s="1516"/>
    </row>
    <row r="137" ht="12.75" customHeight="1">
      <c r="A137" s="1516"/>
      <c r="B137" s="1516"/>
      <c r="C137" s="1516"/>
      <c r="D137" s="1516"/>
      <c r="E137" s="1516"/>
      <c r="F137" s="1517"/>
      <c r="G137" s="1516"/>
      <c r="H137" s="1516"/>
      <c r="I137" s="1516"/>
      <c r="J137" s="1516"/>
      <c r="K137" s="1516"/>
      <c r="L137" s="1516"/>
      <c r="M137" s="1516"/>
      <c r="N137" s="1516"/>
      <c r="O137" s="1516"/>
      <c r="P137" s="1516"/>
      <c r="Q137" s="1516"/>
      <c r="R137" s="1516"/>
      <c r="S137" s="1516"/>
      <c r="T137" s="1516"/>
      <c r="U137" s="1516"/>
      <c r="V137" s="1516"/>
      <c r="W137" s="1516"/>
      <c r="X137" s="1516"/>
      <c r="Y137" s="1516"/>
      <c r="Z137" s="1516"/>
    </row>
    <row r="138" ht="12.75" customHeight="1">
      <c r="A138" s="1516"/>
      <c r="B138" s="1516"/>
      <c r="C138" s="1516"/>
      <c r="D138" s="1516"/>
      <c r="E138" s="1516"/>
      <c r="F138" s="1517"/>
      <c r="G138" s="1516"/>
      <c r="H138" s="1516"/>
      <c r="I138" s="1516"/>
      <c r="J138" s="1516"/>
      <c r="K138" s="1516"/>
      <c r="L138" s="1516"/>
      <c r="M138" s="1516"/>
      <c r="N138" s="1516"/>
      <c r="O138" s="1516"/>
      <c r="P138" s="1516"/>
      <c r="Q138" s="1516"/>
      <c r="R138" s="1516"/>
      <c r="S138" s="1516"/>
      <c r="T138" s="1516"/>
      <c r="U138" s="1516"/>
      <c r="V138" s="1516"/>
      <c r="W138" s="1516"/>
      <c r="X138" s="1516"/>
      <c r="Y138" s="1516"/>
      <c r="Z138" s="1516"/>
    </row>
    <row r="139" ht="12.75" customHeight="1">
      <c r="A139" s="1516"/>
      <c r="B139" s="1516"/>
      <c r="C139" s="1516"/>
      <c r="D139" s="1516"/>
      <c r="E139" s="1516"/>
      <c r="F139" s="1517"/>
      <c r="G139" s="1516"/>
      <c r="H139" s="1516"/>
      <c r="I139" s="1516"/>
      <c r="J139" s="1516"/>
      <c r="K139" s="1516"/>
      <c r="L139" s="1516"/>
      <c r="M139" s="1516"/>
      <c r="N139" s="1516"/>
      <c r="O139" s="1516"/>
      <c r="P139" s="1516"/>
      <c r="Q139" s="1516"/>
      <c r="R139" s="1516"/>
      <c r="S139" s="1516"/>
      <c r="T139" s="1516"/>
      <c r="U139" s="1516"/>
      <c r="V139" s="1516"/>
      <c r="W139" s="1516"/>
      <c r="X139" s="1516"/>
      <c r="Y139" s="1516"/>
      <c r="Z139" s="1516"/>
    </row>
    <row r="140" ht="12.75" customHeight="1">
      <c r="A140" s="1516"/>
      <c r="B140" s="1516"/>
      <c r="C140" s="1516"/>
      <c r="D140" s="1516"/>
      <c r="E140" s="1516"/>
      <c r="F140" s="1517"/>
      <c r="G140" s="1516"/>
      <c r="H140" s="1516"/>
      <c r="I140" s="1516"/>
      <c r="J140" s="1516"/>
      <c r="K140" s="1516"/>
      <c r="L140" s="1516"/>
      <c r="M140" s="1516"/>
      <c r="N140" s="1516"/>
      <c r="O140" s="1516"/>
      <c r="P140" s="1516"/>
      <c r="Q140" s="1516"/>
      <c r="R140" s="1516"/>
      <c r="S140" s="1516"/>
      <c r="T140" s="1516"/>
      <c r="U140" s="1516"/>
      <c r="V140" s="1516"/>
      <c r="W140" s="1516"/>
      <c r="X140" s="1516"/>
      <c r="Y140" s="1516"/>
      <c r="Z140" s="1516"/>
    </row>
    <row r="141" ht="12.75" customHeight="1">
      <c r="A141" s="1516"/>
      <c r="B141" s="1516"/>
      <c r="C141" s="1516"/>
      <c r="D141" s="1516"/>
      <c r="E141" s="1516"/>
      <c r="F141" s="1517"/>
      <c r="G141" s="1516"/>
      <c r="H141" s="1516"/>
      <c r="I141" s="1516"/>
      <c r="J141" s="1516"/>
      <c r="K141" s="1516"/>
      <c r="L141" s="1516"/>
      <c r="M141" s="1516"/>
      <c r="N141" s="1516"/>
      <c r="O141" s="1516"/>
      <c r="P141" s="1516"/>
      <c r="Q141" s="1516"/>
      <c r="R141" s="1516"/>
      <c r="S141" s="1516"/>
      <c r="T141" s="1516"/>
      <c r="U141" s="1516"/>
      <c r="V141" s="1516"/>
      <c r="W141" s="1516"/>
      <c r="X141" s="1516"/>
      <c r="Y141" s="1516"/>
      <c r="Z141" s="1516"/>
    </row>
    <row r="142" ht="12.75" customHeight="1">
      <c r="A142" s="1516"/>
      <c r="B142" s="1516"/>
      <c r="C142" s="1516"/>
      <c r="D142" s="1516"/>
      <c r="E142" s="1516"/>
      <c r="F142" s="1517"/>
      <c r="G142" s="1516"/>
      <c r="H142" s="1516"/>
      <c r="I142" s="1516"/>
      <c r="J142" s="1516"/>
      <c r="K142" s="1516"/>
      <c r="L142" s="1516"/>
      <c r="M142" s="1516"/>
      <c r="N142" s="1516"/>
      <c r="O142" s="1516"/>
      <c r="P142" s="1516"/>
      <c r="Q142" s="1516"/>
      <c r="R142" s="1516"/>
      <c r="S142" s="1516"/>
      <c r="T142" s="1516"/>
      <c r="U142" s="1516"/>
      <c r="V142" s="1516"/>
      <c r="W142" s="1516"/>
      <c r="X142" s="1516"/>
      <c r="Y142" s="1516"/>
      <c r="Z142" s="1516"/>
    </row>
    <row r="143" ht="12.75" customHeight="1">
      <c r="A143" s="1516"/>
      <c r="B143" s="1516"/>
      <c r="C143" s="1516"/>
      <c r="D143" s="1516"/>
      <c r="E143" s="1516"/>
      <c r="F143" s="1517"/>
      <c r="G143" s="1516"/>
      <c r="H143" s="1516"/>
      <c r="I143" s="1516"/>
      <c r="J143" s="1516"/>
      <c r="K143" s="1516"/>
      <c r="L143" s="1516"/>
      <c r="M143" s="1516"/>
      <c r="N143" s="1516"/>
      <c r="O143" s="1516"/>
      <c r="P143" s="1516"/>
      <c r="Q143" s="1516"/>
      <c r="R143" s="1516"/>
      <c r="S143" s="1516"/>
      <c r="T143" s="1516"/>
      <c r="U143" s="1516"/>
      <c r="V143" s="1516"/>
      <c r="W143" s="1516"/>
      <c r="X143" s="1516"/>
      <c r="Y143" s="1516"/>
      <c r="Z143" s="1516"/>
    </row>
    <row r="144" ht="12.75" customHeight="1">
      <c r="A144" s="1516"/>
      <c r="B144" s="1516"/>
      <c r="C144" s="1516"/>
      <c r="D144" s="1516"/>
      <c r="E144" s="1516"/>
      <c r="F144" s="1517"/>
      <c r="G144" s="1516"/>
      <c r="H144" s="1516"/>
      <c r="I144" s="1516"/>
      <c r="J144" s="1516"/>
      <c r="K144" s="1516"/>
      <c r="L144" s="1516"/>
      <c r="M144" s="1516"/>
      <c r="N144" s="1516"/>
      <c r="O144" s="1516"/>
      <c r="P144" s="1516"/>
      <c r="Q144" s="1516"/>
      <c r="R144" s="1516"/>
      <c r="S144" s="1516"/>
      <c r="T144" s="1516"/>
      <c r="U144" s="1516"/>
      <c r="V144" s="1516"/>
      <c r="W144" s="1516"/>
      <c r="X144" s="1516"/>
      <c r="Y144" s="1516"/>
      <c r="Z144" s="1516"/>
    </row>
    <row r="145" ht="12.75" customHeight="1">
      <c r="A145" s="1516"/>
      <c r="B145" s="1516"/>
      <c r="C145" s="1516"/>
      <c r="D145" s="1516"/>
      <c r="E145" s="1516"/>
      <c r="F145" s="1517"/>
      <c r="G145" s="1516"/>
      <c r="H145" s="1516"/>
      <c r="I145" s="1516"/>
      <c r="J145" s="1516"/>
      <c r="K145" s="1516"/>
      <c r="L145" s="1516"/>
      <c r="M145" s="1516"/>
      <c r="N145" s="1516"/>
      <c r="O145" s="1516"/>
      <c r="P145" s="1516"/>
      <c r="Q145" s="1516"/>
      <c r="R145" s="1516"/>
      <c r="S145" s="1516"/>
      <c r="T145" s="1516"/>
      <c r="U145" s="1516"/>
      <c r="V145" s="1516"/>
      <c r="W145" s="1516"/>
      <c r="X145" s="1516"/>
      <c r="Y145" s="1516"/>
      <c r="Z145" s="1516"/>
    </row>
    <row r="146" ht="12.75" customHeight="1">
      <c r="A146" s="1516"/>
      <c r="B146" s="1516"/>
      <c r="C146" s="1516"/>
      <c r="D146" s="1516"/>
      <c r="E146" s="1516"/>
      <c r="F146" s="1517"/>
      <c r="G146" s="1516"/>
      <c r="H146" s="1516"/>
      <c r="I146" s="1516"/>
      <c r="J146" s="1516"/>
      <c r="K146" s="1516"/>
      <c r="L146" s="1516"/>
      <c r="M146" s="1516"/>
      <c r="N146" s="1516"/>
      <c r="O146" s="1516"/>
      <c r="P146" s="1516"/>
      <c r="Q146" s="1516"/>
      <c r="R146" s="1516"/>
      <c r="S146" s="1516"/>
      <c r="T146" s="1516"/>
      <c r="U146" s="1516"/>
      <c r="V146" s="1516"/>
      <c r="W146" s="1516"/>
      <c r="X146" s="1516"/>
      <c r="Y146" s="1516"/>
      <c r="Z146" s="1516"/>
    </row>
    <row r="147" ht="12.75" customHeight="1">
      <c r="A147" s="1516"/>
      <c r="B147" s="1516"/>
      <c r="C147" s="1516"/>
      <c r="D147" s="1516"/>
      <c r="E147" s="1516"/>
      <c r="F147" s="1517"/>
      <c r="G147" s="1516"/>
      <c r="H147" s="1516"/>
      <c r="I147" s="1516"/>
      <c r="J147" s="1516"/>
      <c r="K147" s="1516"/>
      <c r="L147" s="1516"/>
      <c r="M147" s="1516"/>
      <c r="N147" s="1516"/>
      <c r="O147" s="1516"/>
      <c r="P147" s="1516"/>
      <c r="Q147" s="1516"/>
      <c r="R147" s="1516"/>
      <c r="S147" s="1516"/>
      <c r="T147" s="1516"/>
      <c r="U147" s="1516"/>
      <c r="V147" s="1516"/>
      <c r="W147" s="1516"/>
      <c r="X147" s="1516"/>
      <c r="Y147" s="1516"/>
      <c r="Z147" s="1516"/>
    </row>
    <row r="148" ht="12.75" customHeight="1">
      <c r="A148" s="1516"/>
      <c r="B148" s="1516"/>
      <c r="C148" s="1516"/>
      <c r="D148" s="1516"/>
      <c r="E148" s="1516"/>
      <c r="F148" s="1517"/>
      <c r="G148" s="1516"/>
      <c r="H148" s="1516"/>
      <c r="I148" s="1516"/>
      <c r="J148" s="1516"/>
      <c r="K148" s="1516"/>
      <c r="L148" s="1516"/>
      <c r="M148" s="1516"/>
      <c r="N148" s="1516"/>
      <c r="O148" s="1516"/>
      <c r="P148" s="1516"/>
      <c r="Q148" s="1516"/>
      <c r="R148" s="1516"/>
      <c r="S148" s="1516"/>
      <c r="T148" s="1516"/>
      <c r="U148" s="1516"/>
      <c r="V148" s="1516"/>
      <c r="W148" s="1516"/>
      <c r="X148" s="1516"/>
      <c r="Y148" s="1516"/>
      <c r="Z148" s="1516"/>
    </row>
    <row r="149" ht="12.75" customHeight="1">
      <c r="A149" s="1516"/>
      <c r="B149" s="1516"/>
      <c r="C149" s="1516"/>
      <c r="D149" s="1516"/>
      <c r="E149" s="1516"/>
      <c r="F149" s="1517"/>
      <c r="G149" s="1516"/>
      <c r="H149" s="1516"/>
      <c r="I149" s="1516"/>
      <c r="J149" s="1516"/>
      <c r="K149" s="1516"/>
      <c r="L149" s="1516"/>
      <c r="M149" s="1516"/>
      <c r="N149" s="1516"/>
      <c r="O149" s="1516"/>
      <c r="P149" s="1516"/>
      <c r="Q149" s="1516"/>
      <c r="R149" s="1516"/>
      <c r="S149" s="1516"/>
      <c r="T149" s="1516"/>
      <c r="U149" s="1516"/>
      <c r="V149" s="1516"/>
      <c r="W149" s="1516"/>
      <c r="X149" s="1516"/>
      <c r="Y149" s="1516"/>
      <c r="Z149" s="1516"/>
    </row>
    <row r="150" ht="12.75" customHeight="1">
      <c r="A150" s="1516"/>
      <c r="B150" s="1516"/>
      <c r="C150" s="1516"/>
      <c r="D150" s="1516"/>
      <c r="E150" s="1516"/>
      <c r="F150" s="1517"/>
      <c r="G150" s="1516"/>
      <c r="H150" s="1516"/>
      <c r="I150" s="1516"/>
      <c r="J150" s="1516"/>
      <c r="K150" s="1516"/>
      <c r="L150" s="1516"/>
      <c r="M150" s="1516"/>
      <c r="N150" s="1516"/>
      <c r="O150" s="1516"/>
      <c r="P150" s="1516"/>
      <c r="Q150" s="1516"/>
      <c r="R150" s="1516"/>
      <c r="S150" s="1516"/>
      <c r="T150" s="1516"/>
      <c r="U150" s="1516"/>
      <c r="V150" s="1516"/>
      <c r="W150" s="1516"/>
      <c r="X150" s="1516"/>
      <c r="Y150" s="1516"/>
      <c r="Z150" s="1516"/>
    </row>
    <row r="151" ht="12.75" customHeight="1">
      <c r="A151" s="1516"/>
      <c r="B151" s="1516"/>
      <c r="C151" s="1516"/>
      <c r="D151" s="1516"/>
      <c r="E151" s="1516"/>
      <c r="F151" s="1517"/>
      <c r="G151" s="1516"/>
      <c r="H151" s="1516"/>
      <c r="I151" s="1516"/>
      <c r="J151" s="1516"/>
      <c r="K151" s="1516"/>
      <c r="L151" s="1516"/>
      <c r="M151" s="1516"/>
      <c r="N151" s="1516"/>
      <c r="O151" s="1516"/>
      <c r="P151" s="1516"/>
      <c r="Q151" s="1516"/>
      <c r="R151" s="1516"/>
      <c r="S151" s="1516"/>
      <c r="T151" s="1516"/>
      <c r="U151" s="1516"/>
      <c r="V151" s="1516"/>
      <c r="W151" s="1516"/>
      <c r="X151" s="1516"/>
      <c r="Y151" s="1516"/>
      <c r="Z151" s="1516"/>
    </row>
    <row r="152" ht="12.75" customHeight="1">
      <c r="A152" s="1516"/>
      <c r="B152" s="1516"/>
      <c r="C152" s="1516"/>
      <c r="D152" s="1516"/>
      <c r="E152" s="1516"/>
      <c r="F152" s="1517"/>
      <c r="G152" s="1516"/>
      <c r="H152" s="1516"/>
      <c r="I152" s="1516"/>
      <c r="J152" s="1516"/>
      <c r="K152" s="1516"/>
      <c r="L152" s="1516"/>
      <c r="M152" s="1516"/>
      <c r="N152" s="1516"/>
      <c r="O152" s="1516"/>
      <c r="P152" s="1516"/>
      <c r="Q152" s="1516"/>
      <c r="R152" s="1516"/>
      <c r="S152" s="1516"/>
      <c r="T152" s="1516"/>
      <c r="U152" s="1516"/>
      <c r="V152" s="1516"/>
      <c r="W152" s="1516"/>
      <c r="X152" s="1516"/>
      <c r="Y152" s="1516"/>
      <c r="Z152" s="1516"/>
    </row>
    <row r="153" ht="12.75" customHeight="1">
      <c r="A153" s="1516"/>
      <c r="B153" s="1516"/>
      <c r="C153" s="1516"/>
      <c r="D153" s="1516"/>
      <c r="E153" s="1516"/>
      <c r="F153" s="1517"/>
      <c r="G153" s="1516"/>
      <c r="H153" s="1516"/>
      <c r="I153" s="1516"/>
      <c r="J153" s="1516"/>
      <c r="K153" s="1516"/>
      <c r="L153" s="1516"/>
      <c r="M153" s="1516"/>
      <c r="N153" s="1516"/>
      <c r="O153" s="1516"/>
      <c r="P153" s="1516"/>
      <c r="Q153" s="1516"/>
      <c r="R153" s="1516"/>
      <c r="S153" s="1516"/>
      <c r="T153" s="1516"/>
      <c r="U153" s="1516"/>
      <c r="V153" s="1516"/>
      <c r="W153" s="1516"/>
      <c r="X153" s="1516"/>
      <c r="Y153" s="1516"/>
      <c r="Z153" s="1516"/>
    </row>
    <row r="154" ht="12.75" customHeight="1">
      <c r="A154" s="1516"/>
      <c r="B154" s="1516"/>
      <c r="C154" s="1516"/>
      <c r="D154" s="1516"/>
      <c r="E154" s="1516"/>
      <c r="F154" s="1517"/>
      <c r="G154" s="1516"/>
      <c r="H154" s="1516"/>
      <c r="I154" s="1516"/>
      <c r="J154" s="1516"/>
      <c r="K154" s="1516"/>
      <c r="L154" s="1516"/>
      <c r="M154" s="1516"/>
      <c r="N154" s="1516"/>
      <c r="O154" s="1516"/>
      <c r="P154" s="1516"/>
      <c r="Q154" s="1516"/>
      <c r="R154" s="1516"/>
      <c r="S154" s="1516"/>
      <c r="T154" s="1516"/>
      <c r="U154" s="1516"/>
      <c r="V154" s="1516"/>
      <c r="W154" s="1516"/>
      <c r="X154" s="1516"/>
      <c r="Y154" s="1516"/>
      <c r="Z154" s="1516"/>
    </row>
    <row r="155" ht="12.75" customHeight="1">
      <c r="A155" s="1516"/>
      <c r="B155" s="1516"/>
      <c r="C155" s="1516"/>
      <c r="D155" s="1516"/>
      <c r="E155" s="1516"/>
      <c r="F155" s="1517"/>
      <c r="G155" s="1516"/>
      <c r="H155" s="1516"/>
      <c r="I155" s="1516"/>
      <c r="J155" s="1516"/>
      <c r="K155" s="1516"/>
      <c r="L155" s="1516"/>
      <c r="M155" s="1516"/>
      <c r="N155" s="1516"/>
      <c r="O155" s="1516"/>
      <c r="P155" s="1516"/>
      <c r="Q155" s="1516"/>
      <c r="R155" s="1516"/>
      <c r="S155" s="1516"/>
      <c r="T155" s="1516"/>
      <c r="U155" s="1516"/>
      <c r="V155" s="1516"/>
      <c r="W155" s="1516"/>
      <c r="X155" s="1516"/>
      <c r="Y155" s="1516"/>
      <c r="Z155" s="1516"/>
    </row>
    <row r="156" ht="12.75" customHeight="1">
      <c r="A156" s="1516"/>
      <c r="B156" s="1516"/>
      <c r="C156" s="1516"/>
      <c r="D156" s="1516"/>
      <c r="E156" s="1516"/>
      <c r="F156" s="1517"/>
      <c r="G156" s="1516"/>
      <c r="H156" s="1516"/>
      <c r="I156" s="1516"/>
      <c r="J156" s="1516"/>
      <c r="K156" s="1516"/>
      <c r="L156" s="1516"/>
      <c r="M156" s="1516"/>
      <c r="N156" s="1516"/>
      <c r="O156" s="1516"/>
      <c r="P156" s="1516"/>
      <c r="Q156" s="1516"/>
      <c r="R156" s="1516"/>
      <c r="S156" s="1516"/>
      <c r="T156" s="1516"/>
      <c r="U156" s="1516"/>
      <c r="V156" s="1516"/>
      <c r="W156" s="1516"/>
      <c r="X156" s="1516"/>
      <c r="Y156" s="1516"/>
      <c r="Z156" s="1516"/>
    </row>
    <row r="157" ht="12.75" customHeight="1">
      <c r="A157" s="1516"/>
      <c r="B157" s="1516"/>
      <c r="C157" s="1516"/>
      <c r="D157" s="1516"/>
      <c r="E157" s="1516"/>
      <c r="F157" s="1517"/>
      <c r="G157" s="1516"/>
      <c r="H157" s="1516"/>
      <c r="I157" s="1516"/>
      <c r="J157" s="1516"/>
      <c r="K157" s="1516"/>
      <c r="L157" s="1516"/>
      <c r="M157" s="1516"/>
      <c r="N157" s="1516"/>
      <c r="O157" s="1516"/>
      <c r="P157" s="1516"/>
      <c r="Q157" s="1516"/>
      <c r="R157" s="1516"/>
      <c r="S157" s="1516"/>
      <c r="T157" s="1516"/>
      <c r="U157" s="1516"/>
      <c r="V157" s="1516"/>
      <c r="W157" s="1516"/>
      <c r="X157" s="1516"/>
      <c r="Y157" s="1516"/>
      <c r="Z157" s="1516"/>
    </row>
    <row r="158" ht="12.75" customHeight="1">
      <c r="A158" s="1516"/>
      <c r="B158" s="1516"/>
      <c r="C158" s="1516"/>
      <c r="D158" s="1516"/>
      <c r="E158" s="1516"/>
      <c r="F158" s="1517"/>
      <c r="G158" s="1516"/>
      <c r="H158" s="1516"/>
      <c r="I158" s="1516"/>
      <c r="J158" s="1516"/>
      <c r="K158" s="1516"/>
      <c r="L158" s="1516"/>
      <c r="M158" s="1516"/>
      <c r="N158" s="1516"/>
      <c r="O158" s="1516"/>
      <c r="P158" s="1516"/>
      <c r="Q158" s="1516"/>
      <c r="R158" s="1516"/>
      <c r="S158" s="1516"/>
      <c r="T158" s="1516"/>
      <c r="U158" s="1516"/>
      <c r="V158" s="1516"/>
      <c r="W158" s="1516"/>
      <c r="X158" s="1516"/>
      <c r="Y158" s="1516"/>
      <c r="Z158" s="1516"/>
    </row>
    <row r="159" ht="12.75" customHeight="1">
      <c r="A159" s="1516"/>
      <c r="B159" s="1516"/>
      <c r="C159" s="1516"/>
      <c r="D159" s="1516"/>
      <c r="E159" s="1516"/>
      <c r="F159" s="1517"/>
      <c r="G159" s="1516"/>
      <c r="H159" s="1516"/>
      <c r="I159" s="1516"/>
      <c r="J159" s="1516"/>
      <c r="K159" s="1516"/>
      <c r="L159" s="1516"/>
      <c r="M159" s="1516"/>
      <c r="N159" s="1516"/>
      <c r="O159" s="1516"/>
      <c r="P159" s="1516"/>
      <c r="Q159" s="1516"/>
      <c r="R159" s="1516"/>
      <c r="S159" s="1516"/>
      <c r="T159" s="1516"/>
      <c r="U159" s="1516"/>
      <c r="V159" s="1516"/>
      <c r="W159" s="1516"/>
      <c r="X159" s="1516"/>
      <c r="Y159" s="1516"/>
      <c r="Z159" s="1516"/>
    </row>
    <row r="160" ht="12.75" customHeight="1">
      <c r="A160" s="1516"/>
      <c r="B160" s="1516"/>
      <c r="C160" s="1516"/>
      <c r="D160" s="1516"/>
      <c r="E160" s="1516"/>
      <c r="F160" s="1517"/>
      <c r="G160" s="1516"/>
      <c r="H160" s="1516"/>
      <c r="I160" s="1516"/>
      <c r="J160" s="1516"/>
      <c r="K160" s="1516"/>
      <c r="L160" s="1516"/>
      <c r="M160" s="1516"/>
      <c r="N160" s="1516"/>
      <c r="O160" s="1516"/>
      <c r="P160" s="1516"/>
      <c r="Q160" s="1516"/>
      <c r="R160" s="1516"/>
      <c r="S160" s="1516"/>
      <c r="T160" s="1516"/>
      <c r="U160" s="1516"/>
      <c r="V160" s="1516"/>
      <c r="W160" s="1516"/>
      <c r="X160" s="1516"/>
      <c r="Y160" s="1516"/>
      <c r="Z160" s="1516"/>
    </row>
    <row r="161" ht="12.75" customHeight="1">
      <c r="A161" s="1516"/>
      <c r="B161" s="1516"/>
      <c r="C161" s="1516"/>
      <c r="D161" s="1516"/>
      <c r="E161" s="1516"/>
      <c r="F161" s="1517"/>
      <c r="G161" s="1516"/>
      <c r="H161" s="1516"/>
      <c r="I161" s="1516"/>
      <c r="J161" s="1516"/>
      <c r="K161" s="1516"/>
      <c r="L161" s="1516"/>
      <c r="M161" s="1516"/>
      <c r="N161" s="1516"/>
      <c r="O161" s="1516"/>
      <c r="P161" s="1516"/>
      <c r="Q161" s="1516"/>
      <c r="R161" s="1516"/>
      <c r="S161" s="1516"/>
      <c r="T161" s="1516"/>
      <c r="U161" s="1516"/>
      <c r="V161" s="1516"/>
      <c r="W161" s="1516"/>
      <c r="X161" s="1516"/>
      <c r="Y161" s="1516"/>
      <c r="Z161" s="1516"/>
    </row>
    <row r="162" ht="12.75" customHeight="1">
      <c r="A162" s="1516"/>
      <c r="B162" s="1516"/>
      <c r="C162" s="1516"/>
      <c r="D162" s="1516"/>
      <c r="E162" s="1516"/>
      <c r="F162" s="1517"/>
      <c r="G162" s="1516"/>
      <c r="H162" s="1516"/>
      <c r="I162" s="1516"/>
      <c r="J162" s="1516"/>
      <c r="K162" s="1516"/>
      <c r="L162" s="1516"/>
      <c r="M162" s="1516"/>
      <c r="N162" s="1516"/>
      <c r="O162" s="1516"/>
      <c r="P162" s="1516"/>
      <c r="Q162" s="1516"/>
      <c r="R162" s="1516"/>
      <c r="S162" s="1516"/>
      <c r="T162" s="1516"/>
      <c r="U162" s="1516"/>
      <c r="V162" s="1516"/>
      <c r="W162" s="1516"/>
      <c r="X162" s="1516"/>
      <c r="Y162" s="1516"/>
      <c r="Z162" s="1516"/>
    </row>
    <row r="163" ht="12.75" customHeight="1">
      <c r="A163" s="1516"/>
      <c r="B163" s="1516"/>
      <c r="C163" s="1516"/>
      <c r="D163" s="1516"/>
      <c r="E163" s="1516"/>
      <c r="F163" s="1517"/>
      <c r="G163" s="1516"/>
      <c r="H163" s="1516"/>
      <c r="I163" s="1516"/>
      <c r="J163" s="1516"/>
      <c r="K163" s="1516"/>
      <c r="L163" s="1516"/>
      <c r="M163" s="1516"/>
      <c r="N163" s="1516"/>
      <c r="O163" s="1516"/>
      <c r="P163" s="1516"/>
      <c r="Q163" s="1516"/>
      <c r="R163" s="1516"/>
      <c r="S163" s="1516"/>
      <c r="T163" s="1516"/>
      <c r="U163" s="1516"/>
      <c r="V163" s="1516"/>
      <c r="W163" s="1516"/>
      <c r="X163" s="1516"/>
      <c r="Y163" s="1516"/>
      <c r="Z163" s="1516"/>
    </row>
    <row r="164" ht="12.75" customHeight="1">
      <c r="A164" s="1516"/>
      <c r="B164" s="1516"/>
      <c r="C164" s="1516"/>
      <c r="D164" s="1516"/>
      <c r="E164" s="1516"/>
      <c r="F164" s="1517"/>
      <c r="G164" s="1516"/>
      <c r="H164" s="1516"/>
      <c r="I164" s="1516"/>
      <c r="J164" s="1516"/>
      <c r="K164" s="1516"/>
      <c r="L164" s="1516"/>
      <c r="M164" s="1516"/>
      <c r="N164" s="1516"/>
      <c r="O164" s="1516"/>
      <c r="P164" s="1516"/>
      <c r="Q164" s="1516"/>
      <c r="R164" s="1516"/>
      <c r="S164" s="1516"/>
      <c r="T164" s="1516"/>
      <c r="U164" s="1516"/>
      <c r="V164" s="1516"/>
      <c r="W164" s="1516"/>
      <c r="X164" s="1516"/>
      <c r="Y164" s="1516"/>
      <c r="Z164" s="1516"/>
    </row>
    <row r="165" ht="12.75" customHeight="1">
      <c r="A165" s="1516"/>
      <c r="B165" s="1516"/>
      <c r="C165" s="1516"/>
      <c r="D165" s="1516"/>
      <c r="E165" s="1516"/>
      <c r="F165" s="1517"/>
      <c r="G165" s="1516"/>
      <c r="H165" s="1516"/>
      <c r="I165" s="1516"/>
      <c r="J165" s="1516"/>
      <c r="K165" s="1516"/>
      <c r="L165" s="1516"/>
      <c r="M165" s="1516"/>
      <c r="N165" s="1516"/>
      <c r="O165" s="1516"/>
      <c r="P165" s="1516"/>
      <c r="Q165" s="1516"/>
      <c r="R165" s="1516"/>
      <c r="S165" s="1516"/>
      <c r="T165" s="1516"/>
      <c r="U165" s="1516"/>
      <c r="V165" s="1516"/>
      <c r="W165" s="1516"/>
      <c r="X165" s="1516"/>
      <c r="Y165" s="1516"/>
      <c r="Z165" s="1516"/>
    </row>
    <row r="166" ht="12.75" customHeight="1">
      <c r="A166" s="1516"/>
      <c r="B166" s="1516"/>
      <c r="C166" s="1516"/>
      <c r="D166" s="1516"/>
      <c r="E166" s="1516"/>
      <c r="F166" s="1517"/>
      <c r="G166" s="1516"/>
      <c r="H166" s="1516"/>
      <c r="I166" s="1516"/>
      <c r="J166" s="1516"/>
      <c r="K166" s="1516"/>
      <c r="L166" s="1516"/>
      <c r="M166" s="1516"/>
      <c r="N166" s="1516"/>
      <c r="O166" s="1516"/>
      <c r="P166" s="1516"/>
      <c r="Q166" s="1516"/>
      <c r="R166" s="1516"/>
      <c r="S166" s="1516"/>
      <c r="T166" s="1516"/>
      <c r="U166" s="1516"/>
      <c r="V166" s="1516"/>
      <c r="W166" s="1516"/>
      <c r="X166" s="1516"/>
      <c r="Y166" s="1516"/>
      <c r="Z166" s="1516"/>
    </row>
    <row r="167" ht="12.75" customHeight="1">
      <c r="A167" s="1516"/>
      <c r="B167" s="1516"/>
      <c r="C167" s="1516"/>
      <c r="D167" s="1516"/>
      <c r="E167" s="1516"/>
      <c r="F167" s="1517"/>
      <c r="G167" s="1516"/>
      <c r="H167" s="1516"/>
      <c r="I167" s="1516"/>
      <c r="J167" s="1516"/>
      <c r="K167" s="1516"/>
      <c r="L167" s="1516"/>
      <c r="M167" s="1516"/>
      <c r="N167" s="1516"/>
      <c r="O167" s="1516"/>
      <c r="P167" s="1516"/>
      <c r="Q167" s="1516"/>
      <c r="R167" s="1516"/>
      <c r="S167" s="1516"/>
      <c r="T167" s="1516"/>
      <c r="U167" s="1516"/>
      <c r="V167" s="1516"/>
      <c r="W167" s="1516"/>
      <c r="X167" s="1516"/>
      <c r="Y167" s="1516"/>
      <c r="Z167" s="1516"/>
    </row>
    <row r="168" ht="12.75" customHeight="1">
      <c r="A168" s="1516"/>
      <c r="B168" s="1516"/>
      <c r="C168" s="1516"/>
      <c r="D168" s="1516"/>
      <c r="E168" s="1516"/>
      <c r="F168" s="1517"/>
      <c r="G168" s="1516"/>
      <c r="H168" s="1516"/>
      <c r="I168" s="1516"/>
      <c r="J168" s="1516"/>
      <c r="K168" s="1516"/>
      <c r="L168" s="1516"/>
      <c r="M168" s="1516"/>
      <c r="N168" s="1516"/>
      <c r="O168" s="1516"/>
      <c r="P168" s="1516"/>
      <c r="Q168" s="1516"/>
      <c r="R168" s="1516"/>
      <c r="S168" s="1516"/>
      <c r="T168" s="1516"/>
      <c r="U168" s="1516"/>
      <c r="V168" s="1516"/>
      <c r="W168" s="1516"/>
      <c r="X168" s="1516"/>
      <c r="Y168" s="1516"/>
      <c r="Z168" s="1516"/>
    </row>
    <row r="169" ht="12.75" customHeight="1">
      <c r="A169" s="1516"/>
      <c r="B169" s="1516"/>
      <c r="C169" s="1516"/>
      <c r="D169" s="1516"/>
      <c r="E169" s="1516"/>
      <c r="F169" s="1517"/>
      <c r="G169" s="1516"/>
      <c r="H169" s="1516"/>
      <c r="I169" s="1516"/>
      <c r="J169" s="1516"/>
      <c r="K169" s="1516"/>
      <c r="L169" s="1516"/>
      <c r="M169" s="1516"/>
      <c r="N169" s="1516"/>
      <c r="O169" s="1516"/>
      <c r="P169" s="1516"/>
      <c r="Q169" s="1516"/>
      <c r="R169" s="1516"/>
      <c r="S169" s="1516"/>
      <c r="T169" s="1516"/>
      <c r="U169" s="1516"/>
      <c r="V169" s="1516"/>
      <c r="W169" s="1516"/>
      <c r="X169" s="1516"/>
      <c r="Y169" s="1516"/>
      <c r="Z169" s="1516"/>
    </row>
    <row r="170" ht="12.75" customHeight="1">
      <c r="A170" s="1516"/>
      <c r="B170" s="1516"/>
      <c r="C170" s="1516"/>
      <c r="D170" s="1516"/>
      <c r="E170" s="1516"/>
      <c r="F170" s="1517"/>
      <c r="G170" s="1516"/>
      <c r="H170" s="1516"/>
      <c r="I170" s="1516"/>
      <c r="J170" s="1516"/>
      <c r="K170" s="1516"/>
      <c r="L170" s="1516"/>
      <c r="M170" s="1516"/>
      <c r="N170" s="1516"/>
      <c r="O170" s="1516"/>
      <c r="P170" s="1516"/>
      <c r="Q170" s="1516"/>
      <c r="R170" s="1516"/>
      <c r="S170" s="1516"/>
      <c r="T170" s="1516"/>
      <c r="U170" s="1516"/>
      <c r="V170" s="1516"/>
      <c r="W170" s="1516"/>
      <c r="X170" s="1516"/>
      <c r="Y170" s="1516"/>
      <c r="Z170" s="1516"/>
    </row>
    <row r="171" ht="12.75" customHeight="1">
      <c r="A171" s="1516"/>
      <c r="B171" s="1516"/>
      <c r="C171" s="1516"/>
      <c r="D171" s="1516"/>
      <c r="E171" s="1516"/>
      <c r="F171" s="1517"/>
      <c r="G171" s="1516"/>
      <c r="H171" s="1516"/>
      <c r="I171" s="1516"/>
      <c r="J171" s="1516"/>
      <c r="K171" s="1516"/>
      <c r="L171" s="1516"/>
      <c r="M171" s="1516"/>
      <c r="N171" s="1516"/>
      <c r="O171" s="1516"/>
      <c r="P171" s="1516"/>
      <c r="Q171" s="1516"/>
      <c r="R171" s="1516"/>
      <c r="S171" s="1516"/>
      <c r="T171" s="1516"/>
      <c r="U171" s="1516"/>
      <c r="V171" s="1516"/>
      <c r="W171" s="1516"/>
      <c r="X171" s="1516"/>
      <c r="Y171" s="1516"/>
      <c r="Z171" s="1516"/>
    </row>
    <row r="172" ht="12.75" customHeight="1">
      <c r="A172" s="1516"/>
      <c r="B172" s="1516"/>
      <c r="C172" s="1516"/>
      <c r="D172" s="1516"/>
      <c r="E172" s="1516"/>
      <c r="F172" s="1517"/>
      <c r="G172" s="1516"/>
      <c r="H172" s="1516"/>
      <c r="I172" s="1516"/>
      <c r="J172" s="1516"/>
      <c r="K172" s="1516"/>
      <c r="L172" s="1516"/>
      <c r="M172" s="1516"/>
      <c r="N172" s="1516"/>
      <c r="O172" s="1516"/>
      <c r="P172" s="1516"/>
      <c r="Q172" s="1516"/>
      <c r="R172" s="1516"/>
      <c r="S172" s="1516"/>
      <c r="T172" s="1516"/>
      <c r="U172" s="1516"/>
      <c r="V172" s="1516"/>
      <c r="W172" s="1516"/>
      <c r="X172" s="1516"/>
      <c r="Y172" s="1516"/>
      <c r="Z172" s="1516"/>
    </row>
    <row r="173" ht="12.75" customHeight="1">
      <c r="A173" s="1516"/>
      <c r="B173" s="1516"/>
      <c r="C173" s="1516"/>
      <c r="D173" s="1516"/>
      <c r="E173" s="1516"/>
      <c r="F173" s="1517"/>
      <c r="G173" s="1516"/>
      <c r="H173" s="1516"/>
      <c r="I173" s="1516"/>
      <c r="J173" s="1516"/>
      <c r="K173" s="1516"/>
      <c r="L173" s="1516"/>
      <c r="M173" s="1516"/>
      <c r="N173" s="1516"/>
      <c r="O173" s="1516"/>
      <c r="P173" s="1516"/>
      <c r="Q173" s="1516"/>
      <c r="R173" s="1516"/>
      <c r="S173" s="1516"/>
      <c r="T173" s="1516"/>
      <c r="U173" s="1516"/>
      <c r="V173" s="1516"/>
      <c r="W173" s="1516"/>
      <c r="X173" s="1516"/>
      <c r="Y173" s="1516"/>
      <c r="Z173" s="1516"/>
    </row>
    <row r="174" ht="12.75" customHeight="1">
      <c r="A174" s="1516"/>
      <c r="B174" s="1516"/>
      <c r="C174" s="1516"/>
      <c r="D174" s="1516"/>
      <c r="E174" s="1516"/>
      <c r="F174" s="1517"/>
      <c r="G174" s="1516"/>
      <c r="H174" s="1516"/>
      <c r="I174" s="1516"/>
      <c r="J174" s="1516"/>
      <c r="K174" s="1516"/>
      <c r="L174" s="1516"/>
      <c r="M174" s="1516"/>
      <c r="N174" s="1516"/>
      <c r="O174" s="1516"/>
      <c r="P174" s="1516"/>
      <c r="Q174" s="1516"/>
      <c r="R174" s="1516"/>
      <c r="S174" s="1516"/>
      <c r="T174" s="1516"/>
      <c r="U174" s="1516"/>
      <c r="V174" s="1516"/>
      <c r="W174" s="1516"/>
      <c r="X174" s="1516"/>
      <c r="Y174" s="1516"/>
      <c r="Z174" s="1516"/>
    </row>
    <row r="175" ht="12.75" customHeight="1">
      <c r="A175" s="1516"/>
      <c r="B175" s="1516"/>
      <c r="C175" s="1516"/>
      <c r="D175" s="1516"/>
      <c r="E175" s="1516"/>
      <c r="F175" s="1517"/>
      <c r="G175" s="1516"/>
      <c r="H175" s="1516"/>
      <c r="I175" s="1516"/>
      <c r="J175" s="1516"/>
      <c r="K175" s="1516"/>
      <c r="L175" s="1516"/>
      <c r="M175" s="1516"/>
      <c r="N175" s="1516"/>
      <c r="O175" s="1516"/>
      <c r="P175" s="1516"/>
      <c r="Q175" s="1516"/>
      <c r="R175" s="1516"/>
      <c r="S175" s="1516"/>
      <c r="T175" s="1516"/>
      <c r="U175" s="1516"/>
      <c r="V175" s="1516"/>
      <c r="W175" s="1516"/>
      <c r="X175" s="1516"/>
      <c r="Y175" s="1516"/>
      <c r="Z175" s="1516"/>
    </row>
    <row r="176" ht="12.75" customHeight="1">
      <c r="A176" s="1516"/>
      <c r="B176" s="1516"/>
      <c r="C176" s="1516"/>
      <c r="D176" s="1516"/>
      <c r="E176" s="1516"/>
      <c r="F176" s="1517"/>
      <c r="G176" s="1516"/>
      <c r="H176" s="1516"/>
      <c r="I176" s="1516"/>
      <c r="J176" s="1516"/>
      <c r="K176" s="1516"/>
      <c r="L176" s="1516"/>
      <c r="M176" s="1516"/>
      <c r="N176" s="1516"/>
      <c r="O176" s="1516"/>
      <c r="P176" s="1516"/>
      <c r="Q176" s="1516"/>
      <c r="R176" s="1516"/>
      <c r="S176" s="1516"/>
      <c r="T176" s="1516"/>
      <c r="U176" s="1516"/>
      <c r="V176" s="1516"/>
      <c r="W176" s="1516"/>
      <c r="X176" s="1516"/>
      <c r="Y176" s="1516"/>
      <c r="Z176" s="1516"/>
    </row>
    <row r="177" ht="12.75" customHeight="1">
      <c r="A177" s="1516"/>
      <c r="B177" s="1516"/>
      <c r="C177" s="1516"/>
      <c r="D177" s="1516"/>
      <c r="E177" s="1516"/>
      <c r="F177" s="1517"/>
      <c r="G177" s="1516"/>
      <c r="H177" s="1516"/>
      <c r="I177" s="1516"/>
      <c r="J177" s="1516"/>
      <c r="K177" s="1516"/>
      <c r="L177" s="1516"/>
      <c r="M177" s="1516"/>
      <c r="N177" s="1516"/>
      <c r="O177" s="1516"/>
      <c r="P177" s="1516"/>
      <c r="Q177" s="1516"/>
      <c r="R177" s="1516"/>
      <c r="S177" s="1516"/>
      <c r="T177" s="1516"/>
      <c r="U177" s="1516"/>
      <c r="V177" s="1516"/>
      <c r="W177" s="1516"/>
      <c r="X177" s="1516"/>
      <c r="Y177" s="1516"/>
      <c r="Z177" s="1516"/>
    </row>
    <row r="178" ht="12.75" customHeight="1">
      <c r="A178" s="1516"/>
      <c r="B178" s="1516"/>
      <c r="C178" s="1516"/>
      <c r="D178" s="1516"/>
      <c r="E178" s="1516"/>
      <c r="F178" s="1517"/>
      <c r="G178" s="1516"/>
      <c r="H178" s="1516"/>
      <c r="I178" s="1516"/>
      <c r="J178" s="1516"/>
      <c r="K178" s="1516"/>
      <c r="L178" s="1516"/>
      <c r="M178" s="1516"/>
      <c r="N178" s="1516"/>
      <c r="O178" s="1516"/>
      <c r="P178" s="1516"/>
      <c r="Q178" s="1516"/>
      <c r="R178" s="1516"/>
      <c r="S178" s="1516"/>
      <c r="T178" s="1516"/>
      <c r="U178" s="1516"/>
      <c r="V178" s="1516"/>
      <c r="W178" s="1516"/>
      <c r="X178" s="1516"/>
      <c r="Y178" s="1516"/>
      <c r="Z178" s="1516"/>
    </row>
    <row r="179" ht="12.75" customHeight="1">
      <c r="A179" s="1516"/>
      <c r="B179" s="1516"/>
      <c r="C179" s="1516"/>
      <c r="D179" s="1516"/>
      <c r="E179" s="1516"/>
      <c r="F179" s="1517"/>
      <c r="G179" s="1516"/>
      <c r="H179" s="1516"/>
      <c r="I179" s="1516"/>
      <c r="J179" s="1516"/>
      <c r="K179" s="1516"/>
      <c r="L179" s="1516"/>
      <c r="M179" s="1516"/>
      <c r="N179" s="1516"/>
      <c r="O179" s="1516"/>
      <c r="P179" s="1516"/>
      <c r="Q179" s="1516"/>
      <c r="R179" s="1516"/>
      <c r="S179" s="1516"/>
      <c r="T179" s="1516"/>
      <c r="U179" s="1516"/>
      <c r="V179" s="1516"/>
      <c r="W179" s="1516"/>
      <c r="X179" s="1516"/>
      <c r="Y179" s="1516"/>
      <c r="Z179" s="1516"/>
    </row>
    <row r="180" ht="12.75" customHeight="1">
      <c r="A180" s="1516"/>
      <c r="B180" s="1516"/>
      <c r="C180" s="1516"/>
      <c r="D180" s="1516"/>
      <c r="E180" s="1516"/>
      <c r="F180" s="1517"/>
      <c r="G180" s="1516"/>
      <c r="H180" s="1516"/>
      <c r="I180" s="1516"/>
      <c r="J180" s="1516"/>
      <c r="K180" s="1516"/>
      <c r="L180" s="1516"/>
      <c r="M180" s="1516"/>
      <c r="N180" s="1516"/>
      <c r="O180" s="1516"/>
      <c r="P180" s="1516"/>
      <c r="Q180" s="1516"/>
      <c r="R180" s="1516"/>
      <c r="S180" s="1516"/>
      <c r="T180" s="1516"/>
      <c r="U180" s="1516"/>
      <c r="V180" s="1516"/>
      <c r="W180" s="1516"/>
      <c r="X180" s="1516"/>
      <c r="Y180" s="1516"/>
      <c r="Z180" s="1516"/>
    </row>
    <row r="181" ht="12.75" customHeight="1">
      <c r="A181" s="1516"/>
      <c r="B181" s="1516"/>
      <c r="C181" s="1516"/>
      <c r="D181" s="1516"/>
      <c r="E181" s="1516"/>
      <c r="F181" s="1517"/>
      <c r="G181" s="1516"/>
      <c r="H181" s="1516"/>
      <c r="I181" s="1516"/>
      <c r="J181" s="1516"/>
      <c r="K181" s="1516"/>
      <c r="L181" s="1516"/>
      <c r="M181" s="1516"/>
      <c r="N181" s="1516"/>
      <c r="O181" s="1516"/>
      <c r="P181" s="1516"/>
      <c r="Q181" s="1516"/>
      <c r="R181" s="1516"/>
      <c r="S181" s="1516"/>
      <c r="T181" s="1516"/>
      <c r="U181" s="1516"/>
      <c r="V181" s="1516"/>
      <c r="W181" s="1516"/>
      <c r="X181" s="1516"/>
      <c r="Y181" s="1516"/>
      <c r="Z181" s="1516"/>
    </row>
    <row r="182" ht="12.75" customHeight="1">
      <c r="A182" s="1516"/>
      <c r="B182" s="1516"/>
      <c r="C182" s="1516"/>
      <c r="D182" s="1516"/>
      <c r="E182" s="1516"/>
      <c r="F182" s="1517"/>
      <c r="G182" s="1516"/>
      <c r="H182" s="1516"/>
      <c r="I182" s="1516"/>
      <c r="J182" s="1516"/>
      <c r="K182" s="1516"/>
      <c r="L182" s="1516"/>
      <c r="M182" s="1516"/>
      <c r="N182" s="1516"/>
      <c r="O182" s="1516"/>
      <c r="P182" s="1516"/>
      <c r="Q182" s="1516"/>
      <c r="R182" s="1516"/>
      <c r="S182" s="1516"/>
      <c r="T182" s="1516"/>
      <c r="U182" s="1516"/>
      <c r="V182" s="1516"/>
      <c r="W182" s="1516"/>
      <c r="X182" s="1516"/>
      <c r="Y182" s="1516"/>
      <c r="Z182" s="1516"/>
    </row>
    <row r="183" ht="12.75" customHeight="1">
      <c r="A183" s="1516"/>
      <c r="B183" s="1516"/>
      <c r="C183" s="1516"/>
      <c r="D183" s="1516"/>
      <c r="E183" s="1516"/>
      <c r="F183" s="1517"/>
      <c r="G183" s="1516"/>
      <c r="H183" s="1516"/>
      <c r="I183" s="1516"/>
      <c r="J183" s="1516"/>
      <c r="K183" s="1516"/>
      <c r="L183" s="1516"/>
      <c r="M183" s="1516"/>
      <c r="N183" s="1516"/>
      <c r="O183" s="1516"/>
      <c r="P183" s="1516"/>
      <c r="Q183" s="1516"/>
      <c r="R183" s="1516"/>
      <c r="S183" s="1516"/>
      <c r="T183" s="1516"/>
      <c r="U183" s="1516"/>
      <c r="V183" s="1516"/>
      <c r="W183" s="1516"/>
      <c r="X183" s="1516"/>
      <c r="Y183" s="1516"/>
      <c r="Z183" s="1516"/>
    </row>
    <row r="184" ht="12.75" customHeight="1">
      <c r="A184" s="1516"/>
      <c r="B184" s="1516"/>
      <c r="C184" s="1516"/>
      <c r="D184" s="1516"/>
      <c r="E184" s="1516"/>
      <c r="F184" s="1517"/>
      <c r="G184" s="1516"/>
      <c r="H184" s="1516"/>
      <c r="I184" s="1516"/>
      <c r="J184" s="1516"/>
      <c r="K184" s="1516"/>
      <c r="L184" s="1516"/>
      <c r="M184" s="1516"/>
      <c r="N184" s="1516"/>
      <c r="O184" s="1516"/>
      <c r="P184" s="1516"/>
      <c r="Q184" s="1516"/>
      <c r="R184" s="1516"/>
      <c r="S184" s="1516"/>
      <c r="T184" s="1516"/>
      <c r="U184" s="1516"/>
      <c r="V184" s="1516"/>
      <c r="W184" s="1516"/>
      <c r="X184" s="1516"/>
      <c r="Y184" s="1516"/>
      <c r="Z184" s="1516"/>
    </row>
    <row r="185" ht="12.75" customHeight="1">
      <c r="A185" s="1516"/>
      <c r="B185" s="1516"/>
      <c r="C185" s="1516"/>
      <c r="D185" s="1516"/>
      <c r="E185" s="1516"/>
      <c r="F185" s="1517"/>
      <c r="G185" s="1516"/>
      <c r="H185" s="1516"/>
      <c r="I185" s="1516"/>
      <c r="J185" s="1516"/>
      <c r="K185" s="1516"/>
      <c r="L185" s="1516"/>
      <c r="M185" s="1516"/>
      <c r="N185" s="1516"/>
      <c r="O185" s="1516"/>
      <c r="P185" s="1516"/>
      <c r="Q185" s="1516"/>
      <c r="R185" s="1516"/>
      <c r="S185" s="1516"/>
      <c r="T185" s="1516"/>
      <c r="U185" s="1516"/>
      <c r="V185" s="1516"/>
      <c r="W185" s="1516"/>
      <c r="X185" s="1516"/>
      <c r="Y185" s="1516"/>
      <c r="Z185" s="1516"/>
    </row>
    <row r="186" ht="12.75" customHeight="1">
      <c r="A186" s="1516"/>
      <c r="B186" s="1516"/>
      <c r="C186" s="1516"/>
      <c r="D186" s="1516"/>
      <c r="E186" s="1516"/>
      <c r="F186" s="1517"/>
      <c r="G186" s="1516"/>
      <c r="H186" s="1516"/>
      <c r="I186" s="1516"/>
      <c r="J186" s="1516"/>
      <c r="K186" s="1516"/>
      <c r="L186" s="1516"/>
      <c r="M186" s="1516"/>
      <c r="N186" s="1516"/>
      <c r="O186" s="1516"/>
      <c r="P186" s="1516"/>
      <c r="Q186" s="1516"/>
      <c r="R186" s="1516"/>
      <c r="S186" s="1516"/>
      <c r="T186" s="1516"/>
      <c r="U186" s="1516"/>
      <c r="V186" s="1516"/>
      <c r="W186" s="1516"/>
      <c r="X186" s="1516"/>
      <c r="Y186" s="1516"/>
      <c r="Z186" s="1516"/>
    </row>
    <row r="187" ht="12.75" customHeight="1">
      <c r="A187" s="1516"/>
      <c r="B187" s="1516"/>
      <c r="C187" s="1516"/>
      <c r="D187" s="1516"/>
      <c r="E187" s="1516"/>
      <c r="F187" s="1517"/>
      <c r="G187" s="1516"/>
      <c r="H187" s="1516"/>
      <c r="I187" s="1516"/>
      <c r="J187" s="1516"/>
      <c r="K187" s="1516"/>
      <c r="L187" s="1516"/>
      <c r="M187" s="1516"/>
      <c r="N187" s="1516"/>
      <c r="O187" s="1516"/>
      <c r="P187" s="1516"/>
      <c r="Q187" s="1516"/>
      <c r="R187" s="1516"/>
      <c r="S187" s="1516"/>
      <c r="T187" s="1516"/>
      <c r="U187" s="1516"/>
      <c r="V187" s="1516"/>
      <c r="W187" s="1516"/>
      <c r="X187" s="1516"/>
      <c r="Y187" s="1516"/>
      <c r="Z187" s="1516"/>
    </row>
    <row r="188" ht="12.75" customHeight="1">
      <c r="A188" s="1516"/>
      <c r="B188" s="1516"/>
      <c r="C188" s="1516"/>
      <c r="D188" s="1516"/>
      <c r="E188" s="1516"/>
      <c r="F188" s="1517"/>
      <c r="G188" s="1516"/>
      <c r="H188" s="1516"/>
      <c r="I188" s="1516"/>
      <c r="J188" s="1516"/>
      <c r="K188" s="1516"/>
      <c r="L188" s="1516"/>
      <c r="M188" s="1516"/>
      <c r="N188" s="1516"/>
      <c r="O188" s="1516"/>
      <c r="P188" s="1516"/>
      <c r="Q188" s="1516"/>
      <c r="R188" s="1516"/>
      <c r="S188" s="1516"/>
      <c r="T188" s="1516"/>
      <c r="U188" s="1516"/>
      <c r="V188" s="1516"/>
      <c r="W188" s="1516"/>
      <c r="X188" s="1516"/>
      <c r="Y188" s="1516"/>
      <c r="Z188" s="1516"/>
    </row>
    <row r="189" ht="12.75" customHeight="1">
      <c r="A189" s="1516"/>
      <c r="B189" s="1516"/>
      <c r="C189" s="1516"/>
      <c r="D189" s="1516"/>
      <c r="E189" s="1516"/>
      <c r="F189" s="1517"/>
      <c r="G189" s="1516"/>
      <c r="H189" s="1516"/>
      <c r="I189" s="1516"/>
      <c r="J189" s="1516"/>
      <c r="K189" s="1516"/>
      <c r="L189" s="1516"/>
      <c r="M189" s="1516"/>
      <c r="N189" s="1516"/>
      <c r="O189" s="1516"/>
      <c r="P189" s="1516"/>
      <c r="Q189" s="1516"/>
      <c r="R189" s="1516"/>
      <c r="S189" s="1516"/>
      <c r="T189" s="1516"/>
      <c r="U189" s="1516"/>
      <c r="V189" s="1516"/>
      <c r="W189" s="1516"/>
      <c r="X189" s="1516"/>
      <c r="Y189" s="1516"/>
      <c r="Z189" s="1516"/>
    </row>
    <row r="190" ht="12.75" customHeight="1">
      <c r="A190" s="1516"/>
      <c r="B190" s="1516"/>
      <c r="C190" s="1516"/>
      <c r="D190" s="1516"/>
      <c r="E190" s="1516"/>
      <c r="F190" s="1517"/>
      <c r="G190" s="1516"/>
      <c r="H190" s="1516"/>
      <c r="I190" s="1516"/>
      <c r="J190" s="1516"/>
      <c r="K190" s="1516"/>
      <c r="L190" s="1516"/>
      <c r="M190" s="1516"/>
      <c r="N190" s="1516"/>
      <c r="O190" s="1516"/>
      <c r="P190" s="1516"/>
      <c r="Q190" s="1516"/>
      <c r="R190" s="1516"/>
      <c r="S190" s="1516"/>
      <c r="T190" s="1516"/>
      <c r="U190" s="1516"/>
      <c r="V190" s="1516"/>
      <c r="W190" s="1516"/>
      <c r="X190" s="1516"/>
      <c r="Y190" s="1516"/>
      <c r="Z190" s="1516"/>
    </row>
    <row r="191" ht="12.75" customHeight="1">
      <c r="A191" s="1516"/>
      <c r="B191" s="1516"/>
      <c r="C191" s="1516"/>
      <c r="D191" s="1516"/>
      <c r="E191" s="1516"/>
      <c r="F191" s="1517"/>
      <c r="G191" s="1516"/>
      <c r="H191" s="1516"/>
      <c r="I191" s="1516"/>
      <c r="J191" s="1516"/>
      <c r="K191" s="1516"/>
      <c r="L191" s="1516"/>
      <c r="M191" s="1516"/>
      <c r="N191" s="1516"/>
      <c r="O191" s="1516"/>
      <c r="P191" s="1516"/>
      <c r="Q191" s="1516"/>
      <c r="R191" s="1516"/>
      <c r="S191" s="1516"/>
      <c r="T191" s="1516"/>
      <c r="U191" s="1516"/>
      <c r="V191" s="1516"/>
      <c r="W191" s="1516"/>
      <c r="X191" s="1516"/>
      <c r="Y191" s="1516"/>
      <c r="Z191" s="1516"/>
    </row>
    <row r="192" ht="12.75" customHeight="1">
      <c r="A192" s="1516"/>
      <c r="B192" s="1516"/>
      <c r="C192" s="1516"/>
      <c r="D192" s="1516"/>
      <c r="E192" s="1516"/>
      <c r="F192" s="1517"/>
      <c r="G192" s="1516"/>
      <c r="H192" s="1516"/>
      <c r="I192" s="1516"/>
      <c r="J192" s="1516"/>
      <c r="K192" s="1516"/>
      <c r="L192" s="1516"/>
      <c r="M192" s="1516"/>
      <c r="N192" s="1516"/>
      <c r="O192" s="1516"/>
      <c r="P192" s="1516"/>
      <c r="Q192" s="1516"/>
      <c r="R192" s="1516"/>
      <c r="S192" s="1516"/>
      <c r="T192" s="1516"/>
      <c r="U192" s="1516"/>
      <c r="V192" s="1516"/>
      <c r="W192" s="1516"/>
      <c r="X192" s="1516"/>
      <c r="Y192" s="1516"/>
      <c r="Z192" s="1516"/>
    </row>
    <row r="193" ht="12.75" customHeight="1">
      <c r="A193" s="1516"/>
      <c r="B193" s="1516"/>
      <c r="C193" s="1516"/>
      <c r="D193" s="1516"/>
      <c r="E193" s="1516"/>
      <c r="F193" s="1517"/>
      <c r="G193" s="1516"/>
      <c r="H193" s="1516"/>
      <c r="I193" s="1516"/>
      <c r="J193" s="1516"/>
      <c r="K193" s="1516"/>
      <c r="L193" s="1516"/>
      <c r="M193" s="1516"/>
      <c r="N193" s="1516"/>
      <c r="O193" s="1516"/>
      <c r="P193" s="1516"/>
      <c r="Q193" s="1516"/>
      <c r="R193" s="1516"/>
      <c r="S193" s="1516"/>
      <c r="T193" s="1516"/>
      <c r="U193" s="1516"/>
      <c r="V193" s="1516"/>
      <c r="W193" s="1516"/>
      <c r="X193" s="1516"/>
      <c r="Y193" s="1516"/>
      <c r="Z193" s="1516"/>
    </row>
    <row r="194" ht="12.75" customHeight="1">
      <c r="A194" s="1516"/>
      <c r="B194" s="1516"/>
      <c r="C194" s="1516"/>
      <c r="D194" s="1516"/>
      <c r="E194" s="1516"/>
      <c r="F194" s="1517"/>
      <c r="G194" s="1516"/>
      <c r="H194" s="1516"/>
      <c r="I194" s="1516"/>
      <c r="J194" s="1516"/>
      <c r="K194" s="1516"/>
      <c r="L194" s="1516"/>
      <c r="M194" s="1516"/>
      <c r="N194" s="1516"/>
      <c r="O194" s="1516"/>
      <c r="P194" s="1516"/>
      <c r="Q194" s="1516"/>
      <c r="R194" s="1516"/>
      <c r="S194" s="1516"/>
      <c r="T194" s="1516"/>
      <c r="U194" s="1516"/>
      <c r="V194" s="1516"/>
      <c r="W194" s="1516"/>
      <c r="X194" s="1516"/>
      <c r="Y194" s="1516"/>
      <c r="Z194" s="1516"/>
    </row>
    <row r="195" ht="12.75" customHeight="1">
      <c r="A195" s="1516"/>
      <c r="B195" s="1516"/>
      <c r="C195" s="1516"/>
      <c r="D195" s="1516"/>
      <c r="E195" s="1516"/>
      <c r="F195" s="1517"/>
      <c r="G195" s="1516"/>
      <c r="H195" s="1516"/>
      <c r="I195" s="1516"/>
      <c r="J195" s="1516"/>
      <c r="K195" s="1516"/>
      <c r="L195" s="1516"/>
      <c r="M195" s="1516"/>
      <c r="N195" s="1516"/>
      <c r="O195" s="1516"/>
      <c r="P195" s="1516"/>
      <c r="Q195" s="1516"/>
      <c r="R195" s="1516"/>
      <c r="S195" s="1516"/>
      <c r="T195" s="1516"/>
      <c r="U195" s="1516"/>
      <c r="V195" s="1516"/>
      <c r="W195" s="1516"/>
      <c r="X195" s="1516"/>
      <c r="Y195" s="1516"/>
      <c r="Z195" s="1516"/>
    </row>
    <row r="196" ht="12.75" customHeight="1">
      <c r="A196" s="1516"/>
      <c r="B196" s="1516"/>
      <c r="C196" s="1516"/>
      <c r="D196" s="1516"/>
      <c r="E196" s="1516"/>
      <c r="F196" s="1517"/>
      <c r="G196" s="1516"/>
      <c r="H196" s="1516"/>
      <c r="I196" s="1516"/>
      <c r="J196" s="1516"/>
      <c r="K196" s="1516"/>
      <c r="L196" s="1516"/>
      <c r="M196" s="1516"/>
      <c r="N196" s="1516"/>
      <c r="O196" s="1516"/>
      <c r="P196" s="1516"/>
      <c r="Q196" s="1516"/>
      <c r="R196" s="1516"/>
      <c r="S196" s="1516"/>
      <c r="T196" s="1516"/>
      <c r="U196" s="1516"/>
      <c r="V196" s="1516"/>
      <c r="W196" s="1516"/>
      <c r="X196" s="1516"/>
      <c r="Y196" s="1516"/>
      <c r="Z196" s="1516"/>
    </row>
    <row r="197" ht="12.75" customHeight="1">
      <c r="A197" s="1516"/>
      <c r="B197" s="1516"/>
      <c r="C197" s="1516"/>
      <c r="D197" s="1516"/>
      <c r="E197" s="1516"/>
      <c r="F197" s="1517"/>
      <c r="G197" s="1516"/>
      <c r="H197" s="1516"/>
      <c r="I197" s="1516"/>
      <c r="J197" s="1516"/>
      <c r="K197" s="1516"/>
      <c r="L197" s="1516"/>
      <c r="M197" s="1516"/>
      <c r="N197" s="1516"/>
      <c r="O197" s="1516"/>
      <c r="P197" s="1516"/>
      <c r="Q197" s="1516"/>
      <c r="R197" s="1516"/>
      <c r="S197" s="1516"/>
      <c r="T197" s="1516"/>
      <c r="U197" s="1516"/>
      <c r="V197" s="1516"/>
      <c r="W197" s="1516"/>
      <c r="X197" s="1516"/>
      <c r="Y197" s="1516"/>
      <c r="Z197" s="1516"/>
    </row>
    <row r="198" ht="12.75" customHeight="1">
      <c r="A198" s="1516"/>
      <c r="B198" s="1516"/>
      <c r="C198" s="1516"/>
      <c r="D198" s="1516"/>
      <c r="E198" s="1516"/>
      <c r="F198" s="1517"/>
      <c r="G198" s="1516"/>
      <c r="H198" s="1516"/>
      <c r="I198" s="1516"/>
      <c r="J198" s="1516"/>
      <c r="K198" s="1516"/>
      <c r="L198" s="1516"/>
      <c r="M198" s="1516"/>
      <c r="N198" s="1516"/>
      <c r="O198" s="1516"/>
      <c r="P198" s="1516"/>
      <c r="Q198" s="1516"/>
      <c r="R198" s="1516"/>
      <c r="S198" s="1516"/>
      <c r="T198" s="1516"/>
      <c r="U198" s="1516"/>
      <c r="V198" s="1516"/>
      <c r="W198" s="1516"/>
      <c r="X198" s="1516"/>
      <c r="Y198" s="1516"/>
      <c r="Z198" s="1516"/>
    </row>
    <row r="199" ht="12.75" customHeight="1">
      <c r="A199" s="1516"/>
      <c r="B199" s="1516"/>
      <c r="C199" s="1516"/>
      <c r="D199" s="1516"/>
      <c r="E199" s="1516"/>
      <c r="F199" s="1517"/>
      <c r="G199" s="1516"/>
      <c r="H199" s="1516"/>
      <c r="I199" s="1516"/>
      <c r="J199" s="1516"/>
      <c r="K199" s="1516"/>
      <c r="L199" s="1516"/>
      <c r="M199" s="1516"/>
      <c r="N199" s="1516"/>
      <c r="O199" s="1516"/>
      <c r="P199" s="1516"/>
      <c r="Q199" s="1516"/>
      <c r="R199" s="1516"/>
      <c r="S199" s="1516"/>
      <c r="T199" s="1516"/>
      <c r="U199" s="1516"/>
      <c r="V199" s="1516"/>
      <c r="W199" s="1516"/>
      <c r="X199" s="1516"/>
      <c r="Y199" s="1516"/>
      <c r="Z199" s="1516"/>
    </row>
    <row r="200" ht="12.75" customHeight="1">
      <c r="A200" s="1516"/>
      <c r="B200" s="1516"/>
      <c r="C200" s="1516"/>
      <c r="D200" s="1516"/>
      <c r="E200" s="1516"/>
      <c r="F200" s="1517"/>
      <c r="G200" s="1516"/>
      <c r="H200" s="1516"/>
      <c r="I200" s="1516"/>
      <c r="J200" s="1516"/>
      <c r="K200" s="1516"/>
      <c r="L200" s="1516"/>
      <c r="M200" s="1516"/>
      <c r="N200" s="1516"/>
      <c r="O200" s="1516"/>
      <c r="P200" s="1516"/>
      <c r="Q200" s="1516"/>
      <c r="R200" s="1516"/>
      <c r="S200" s="1516"/>
      <c r="T200" s="1516"/>
      <c r="U200" s="1516"/>
      <c r="V200" s="1516"/>
      <c r="W200" s="1516"/>
      <c r="X200" s="1516"/>
      <c r="Y200" s="1516"/>
      <c r="Z200" s="1516"/>
    </row>
    <row r="201" ht="12.75" customHeight="1">
      <c r="A201" s="1516"/>
      <c r="B201" s="1516"/>
      <c r="C201" s="1516"/>
      <c r="D201" s="1516"/>
      <c r="E201" s="1516"/>
      <c r="F201" s="1517"/>
      <c r="G201" s="1516"/>
      <c r="H201" s="1516"/>
      <c r="I201" s="1516"/>
      <c r="J201" s="1516"/>
      <c r="K201" s="1516"/>
      <c r="L201" s="1516"/>
      <c r="M201" s="1516"/>
      <c r="N201" s="1516"/>
      <c r="O201" s="1516"/>
      <c r="P201" s="1516"/>
      <c r="Q201" s="1516"/>
      <c r="R201" s="1516"/>
      <c r="S201" s="1516"/>
      <c r="T201" s="1516"/>
      <c r="U201" s="1516"/>
      <c r="V201" s="1516"/>
      <c r="W201" s="1516"/>
      <c r="X201" s="1516"/>
      <c r="Y201" s="1516"/>
      <c r="Z201" s="1516"/>
    </row>
    <row r="202" ht="12.75" customHeight="1">
      <c r="A202" s="1516"/>
      <c r="B202" s="1516"/>
      <c r="C202" s="1516"/>
      <c r="D202" s="1516"/>
      <c r="E202" s="1516"/>
      <c r="F202" s="1517"/>
      <c r="G202" s="1516"/>
      <c r="H202" s="1516"/>
      <c r="I202" s="1516"/>
      <c r="J202" s="1516"/>
      <c r="K202" s="1516"/>
      <c r="L202" s="1516"/>
      <c r="M202" s="1516"/>
      <c r="N202" s="1516"/>
      <c r="O202" s="1516"/>
      <c r="P202" s="1516"/>
      <c r="Q202" s="1516"/>
      <c r="R202" s="1516"/>
      <c r="S202" s="1516"/>
      <c r="T202" s="1516"/>
      <c r="U202" s="1516"/>
      <c r="V202" s="1516"/>
      <c r="W202" s="1516"/>
      <c r="X202" s="1516"/>
      <c r="Y202" s="1516"/>
      <c r="Z202" s="1516"/>
    </row>
    <row r="203" ht="12.75" customHeight="1">
      <c r="A203" s="1516"/>
      <c r="B203" s="1516"/>
      <c r="C203" s="1516"/>
      <c r="D203" s="1516"/>
      <c r="E203" s="1516"/>
      <c r="F203" s="1517"/>
      <c r="G203" s="1516"/>
      <c r="H203" s="1516"/>
      <c r="I203" s="1516"/>
      <c r="J203" s="1516"/>
      <c r="K203" s="1516"/>
      <c r="L203" s="1516"/>
      <c r="M203" s="1516"/>
      <c r="N203" s="1516"/>
      <c r="O203" s="1516"/>
      <c r="P203" s="1516"/>
      <c r="Q203" s="1516"/>
      <c r="R203" s="1516"/>
      <c r="S203" s="1516"/>
      <c r="T203" s="1516"/>
      <c r="U203" s="1516"/>
      <c r="V203" s="1516"/>
      <c r="W203" s="1516"/>
      <c r="X203" s="1516"/>
      <c r="Y203" s="1516"/>
      <c r="Z203" s="1516"/>
    </row>
    <row r="204" ht="12.75" customHeight="1">
      <c r="A204" s="1516"/>
      <c r="B204" s="1516"/>
      <c r="C204" s="1516"/>
      <c r="D204" s="1516"/>
      <c r="E204" s="1516"/>
      <c r="F204" s="1517"/>
      <c r="G204" s="1516"/>
      <c r="H204" s="1516"/>
      <c r="I204" s="1516"/>
      <c r="J204" s="1516"/>
      <c r="K204" s="1516"/>
      <c r="L204" s="1516"/>
      <c r="M204" s="1516"/>
      <c r="N204" s="1516"/>
      <c r="O204" s="1516"/>
      <c r="P204" s="1516"/>
      <c r="Q204" s="1516"/>
      <c r="R204" s="1516"/>
      <c r="S204" s="1516"/>
      <c r="T204" s="1516"/>
      <c r="U204" s="1516"/>
      <c r="V204" s="1516"/>
      <c r="W204" s="1516"/>
      <c r="X204" s="1516"/>
      <c r="Y204" s="1516"/>
      <c r="Z204" s="1516"/>
    </row>
    <row r="205" ht="12.75" customHeight="1">
      <c r="A205" s="1516"/>
      <c r="B205" s="1516"/>
      <c r="C205" s="1516"/>
      <c r="D205" s="1516"/>
      <c r="E205" s="1516"/>
      <c r="F205" s="1517"/>
      <c r="G205" s="1516"/>
      <c r="H205" s="1516"/>
      <c r="I205" s="1516"/>
      <c r="J205" s="1516"/>
      <c r="K205" s="1516"/>
      <c r="L205" s="1516"/>
      <c r="M205" s="1516"/>
      <c r="N205" s="1516"/>
      <c r="O205" s="1516"/>
      <c r="P205" s="1516"/>
      <c r="Q205" s="1516"/>
      <c r="R205" s="1516"/>
      <c r="S205" s="1516"/>
      <c r="T205" s="1516"/>
      <c r="U205" s="1516"/>
      <c r="V205" s="1516"/>
      <c r="W205" s="1516"/>
      <c r="X205" s="1516"/>
      <c r="Y205" s="1516"/>
      <c r="Z205" s="1516"/>
    </row>
    <row r="206" ht="12.75" customHeight="1">
      <c r="A206" s="1516"/>
      <c r="B206" s="1516"/>
      <c r="C206" s="1516"/>
      <c r="D206" s="1516"/>
      <c r="E206" s="1516"/>
      <c r="F206" s="1517"/>
      <c r="G206" s="1516"/>
      <c r="H206" s="1516"/>
      <c r="I206" s="1516"/>
      <c r="J206" s="1516"/>
      <c r="K206" s="1516"/>
      <c r="L206" s="1516"/>
      <c r="M206" s="1516"/>
      <c r="N206" s="1516"/>
      <c r="O206" s="1516"/>
      <c r="P206" s="1516"/>
      <c r="Q206" s="1516"/>
      <c r="R206" s="1516"/>
      <c r="S206" s="1516"/>
      <c r="T206" s="1516"/>
      <c r="U206" s="1516"/>
      <c r="V206" s="1516"/>
      <c r="W206" s="1516"/>
      <c r="X206" s="1516"/>
      <c r="Y206" s="1516"/>
      <c r="Z206" s="1516"/>
    </row>
    <row r="207" ht="12.75" customHeight="1">
      <c r="A207" s="1516"/>
      <c r="B207" s="1516"/>
      <c r="C207" s="1516"/>
      <c r="D207" s="1516"/>
      <c r="E207" s="1516"/>
      <c r="F207" s="1517"/>
      <c r="G207" s="1516"/>
      <c r="H207" s="1516"/>
      <c r="I207" s="1516"/>
      <c r="J207" s="1516"/>
      <c r="K207" s="1516"/>
      <c r="L207" s="1516"/>
      <c r="M207" s="1516"/>
      <c r="N207" s="1516"/>
      <c r="O207" s="1516"/>
      <c r="P207" s="1516"/>
      <c r="Q207" s="1516"/>
      <c r="R207" s="1516"/>
      <c r="S207" s="1516"/>
      <c r="T207" s="1516"/>
      <c r="U207" s="1516"/>
      <c r="V207" s="1516"/>
      <c r="W207" s="1516"/>
      <c r="X207" s="1516"/>
      <c r="Y207" s="1516"/>
      <c r="Z207" s="1516"/>
    </row>
    <row r="208" ht="12.75" customHeight="1">
      <c r="A208" s="1516"/>
      <c r="B208" s="1516"/>
      <c r="C208" s="1516"/>
      <c r="D208" s="1516"/>
      <c r="E208" s="1516"/>
      <c r="F208" s="1517"/>
      <c r="G208" s="1516"/>
      <c r="H208" s="1516"/>
      <c r="I208" s="1516"/>
      <c r="J208" s="1516"/>
      <c r="K208" s="1516"/>
      <c r="L208" s="1516"/>
      <c r="M208" s="1516"/>
      <c r="N208" s="1516"/>
      <c r="O208" s="1516"/>
      <c r="P208" s="1516"/>
      <c r="Q208" s="1516"/>
      <c r="R208" s="1516"/>
      <c r="S208" s="1516"/>
      <c r="T208" s="1516"/>
      <c r="U208" s="1516"/>
      <c r="V208" s="1516"/>
      <c r="W208" s="1516"/>
      <c r="X208" s="1516"/>
      <c r="Y208" s="1516"/>
      <c r="Z208" s="1516"/>
    </row>
    <row r="209" ht="12.75" customHeight="1">
      <c r="A209" s="1516"/>
      <c r="B209" s="1516"/>
      <c r="C209" s="1516"/>
      <c r="D209" s="1516"/>
      <c r="E209" s="1516"/>
      <c r="F209" s="1517"/>
      <c r="G209" s="1516"/>
      <c r="H209" s="1516"/>
      <c r="I209" s="1516"/>
      <c r="J209" s="1516"/>
      <c r="K209" s="1516"/>
      <c r="L209" s="1516"/>
      <c r="M209" s="1516"/>
      <c r="N209" s="1516"/>
      <c r="O209" s="1516"/>
      <c r="P209" s="1516"/>
      <c r="Q209" s="1516"/>
      <c r="R209" s="1516"/>
      <c r="S209" s="1516"/>
      <c r="T209" s="1516"/>
      <c r="U209" s="1516"/>
      <c r="V209" s="1516"/>
      <c r="W209" s="1516"/>
      <c r="X209" s="1516"/>
      <c r="Y209" s="1516"/>
      <c r="Z209" s="1516"/>
    </row>
    <row r="210" ht="12.75" customHeight="1">
      <c r="A210" s="1516"/>
      <c r="B210" s="1516"/>
      <c r="C210" s="1516"/>
      <c r="D210" s="1516"/>
      <c r="E210" s="1516"/>
      <c r="F210" s="1517"/>
      <c r="G210" s="1516"/>
      <c r="H210" s="1516"/>
      <c r="I210" s="1516"/>
      <c r="J210" s="1516"/>
      <c r="K210" s="1516"/>
      <c r="L210" s="1516"/>
      <c r="M210" s="1516"/>
      <c r="N210" s="1516"/>
      <c r="O210" s="1516"/>
      <c r="P210" s="1516"/>
      <c r="Q210" s="1516"/>
      <c r="R210" s="1516"/>
      <c r="S210" s="1516"/>
      <c r="T210" s="1516"/>
      <c r="U210" s="1516"/>
      <c r="V210" s="1516"/>
      <c r="W210" s="1516"/>
      <c r="X210" s="1516"/>
      <c r="Y210" s="1516"/>
      <c r="Z210" s="1516"/>
    </row>
    <row r="211" ht="12.75" customHeight="1">
      <c r="A211" s="1516"/>
      <c r="B211" s="1516"/>
      <c r="C211" s="1516"/>
      <c r="D211" s="1516"/>
      <c r="E211" s="1516"/>
      <c r="F211" s="1517"/>
      <c r="G211" s="1516"/>
      <c r="H211" s="1516"/>
      <c r="I211" s="1516"/>
      <c r="J211" s="1516"/>
      <c r="K211" s="1516"/>
      <c r="L211" s="1516"/>
      <c r="M211" s="1516"/>
      <c r="N211" s="1516"/>
      <c r="O211" s="1516"/>
      <c r="P211" s="1516"/>
      <c r="Q211" s="1516"/>
      <c r="R211" s="1516"/>
      <c r="S211" s="1516"/>
      <c r="T211" s="1516"/>
      <c r="U211" s="1516"/>
      <c r="V211" s="1516"/>
      <c r="W211" s="1516"/>
      <c r="X211" s="1516"/>
      <c r="Y211" s="1516"/>
      <c r="Z211" s="1516"/>
    </row>
    <row r="212" ht="12.75" customHeight="1">
      <c r="A212" s="1516"/>
      <c r="B212" s="1516"/>
      <c r="C212" s="1516"/>
      <c r="D212" s="1516"/>
      <c r="E212" s="1516"/>
      <c r="F212" s="1517"/>
      <c r="G212" s="1516"/>
      <c r="H212" s="1516"/>
      <c r="I212" s="1516"/>
      <c r="J212" s="1516"/>
      <c r="K212" s="1516"/>
      <c r="L212" s="1516"/>
      <c r="M212" s="1516"/>
      <c r="N212" s="1516"/>
      <c r="O212" s="1516"/>
      <c r="P212" s="1516"/>
      <c r="Q212" s="1516"/>
      <c r="R212" s="1516"/>
      <c r="S212" s="1516"/>
      <c r="T212" s="1516"/>
      <c r="U212" s="1516"/>
      <c r="V212" s="1516"/>
      <c r="W212" s="1516"/>
      <c r="X212" s="1516"/>
      <c r="Y212" s="1516"/>
      <c r="Z212" s="1516"/>
    </row>
    <row r="213" ht="12.75" customHeight="1">
      <c r="A213" s="1516"/>
      <c r="B213" s="1516"/>
      <c r="C213" s="1516"/>
      <c r="D213" s="1516"/>
      <c r="E213" s="1516"/>
      <c r="F213" s="1517"/>
      <c r="G213" s="1516"/>
      <c r="H213" s="1516"/>
      <c r="I213" s="1516"/>
      <c r="J213" s="1516"/>
      <c r="K213" s="1516"/>
      <c r="L213" s="1516"/>
      <c r="M213" s="1516"/>
      <c r="N213" s="1516"/>
      <c r="O213" s="1516"/>
      <c r="P213" s="1516"/>
      <c r="Q213" s="1516"/>
      <c r="R213" s="1516"/>
      <c r="S213" s="1516"/>
      <c r="T213" s="1516"/>
      <c r="U213" s="1516"/>
      <c r="V213" s="1516"/>
      <c r="W213" s="1516"/>
      <c r="X213" s="1516"/>
      <c r="Y213" s="1516"/>
      <c r="Z213" s="1516"/>
    </row>
    <row r="214" ht="12.75" customHeight="1">
      <c r="A214" s="1516"/>
      <c r="B214" s="1516"/>
      <c r="C214" s="1516"/>
      <c r="D214" s="1516"/>
      <c r="E214" s="1516"/>
      <c r="F214" s="1517"/>
      <c r="G214" s="1516"/>
      <c r="H214" s="1516"/>
      <c r="I214" s="1516"/>
      <c r="J214" s="1516"/>
      <c r="K214" s="1516"/>
      <c r="L214" s="1516"/>
      <c r="M214" s="1516"/>
      <c r="N214" s="1516"/>
      <c r="O214" s="1516"/>
      <c r="P214" s="1516"/>
      <c r="Q214" s="1516"/>
      <c r="R214" s="1516"/>
      <c r="S214" s="1516"/>
      <c r="T214" s="1516"/>
      <c r="U214" s="1516"/>
      <c r="V214" s="1516"/>
      <c r="W214" s="1516"/>
      <c r="X214" s="1516"/>
      <c r="Y214" s="1516"/>
      <c r="Z214" s="1516"/>
    </row>
    <row r="215" ht="12.75" customHeight="1">
      <c r="A215" s="1516"/>
      <c r="B215" s="1516"/>
      <c r="C215" s="1516"/>
      <c r="D215" s="1516"/>
      <c r="E215" s="1516"/>
      <c r="F215" s="1517"/>
      <c r="G215" s="1516"/>
      <c r="H215" s="1516"/>
      <c r="I215" s="1516"/>
      <c r="J215" s="1516"/>
      <c r="K215" s="1516"/>
      <c r="L215" s="1516"/>
      <c r="M215" s="1516"/>
      <c r="N215" s="1516"/>
      <c r="O215" s="1516"/>
      <c r="P215" s="1516"/>
      <c r="Q215" s="1516"/>
      <c r="R215" s="1516"/>
      <c r="S215" s="1516"/>
      <c r="T215" s="1516"/>
      <c r="U215" s="1516"/>
      <c r="V215" s="1516"/>
      <c r="W215" s="1516"/>
      <c r="X215" s="1516"/>
      <c r="Y215" s="1516"/>
      <c r="Z215" s="1516"/>
    </row>
    <row r="216" ht="12.75" customHeight="1">
      <c r="A216" s="1516"/>
      <c r="B216" s="1516"/>
      <c r="C216" s="1516"/>
      <c r="D216" s="1516"/>
      <c r="E216" s="1516"/>
      <c r="F216" s="1517"/>
      <c r="G216" s="1516"/>
      <c r="H216" s="1516"/>
      <c r="I216" s="1516"/>
      <c r="J216" s="1516"/>
      <c r="K216" s="1516"/>
      <c r="L216" s="1516"/>
      <c r="M216" s="1516"/>
      <c r="N216" s="1516"/>
      <c r="O216" s="1516"/>
      <c r="P216" s="1516"/>
      <c r="Q216" s="1516"/>
      <c r="R216" s="1516"/>
      <c r="S216" s="1516"/>
      <c r="T216" s="1516"/>
      <c r="U216" s="1516"/>
      <c r="V216" s="1516"/>
      <c r="W216" s="1516"/>
      <c r="X216" s="1516"/>
      <c r="Y216" s="1516"/>
      <c r="Z216" s="1516"/>
    </row>
    <row r="217" ht="12.75" customHeight="1">
      <c r="A217" s="1516"/>
      <c r="B217" s="1516"/>
      <c r="C217" s="1516"/>
      <c r="D217" s="1516"/>
      <c r="E217" s="1516"/>
      <c r="F217" s="1517"/>
      <c r="G217" s="1516"/>
      <c r="H217" s="1516"/>
      <c r="I217" s="1516"/>
      <c r="J217" s="1516"/>
      <c r="K217" s="1516"/>
      <c r="L217" s="1516"/>
      <c r="M217" s="1516"/>
      <c r="N217" s="1516"/>
      <c r="O217" s="1516"/>
      <c r="P217" s="1516"/>
      <c r="Q217" s="1516"/>
      <c r="R217" s="1516"/>
      <c r="S217" s="1516"/>
      <c r="T217" s="1516"/>
      <c r="U217" s="1516"/>
      <c r="V217" s="1516"/>
      <c r="W217" s="1516"/>
      <c r="X217" s="1516"/>
      <c r="Y217" s="1516"/>
      <c r="Z217" s="1516"/>
    </row>
    <row r="218" ht="12.75" customHeight="1">
      <c r="A218" s="1516"/>
      <c r="B218" s="1516"/>
      <c r="C218" s="1516"/>
      <c r="D218" s="1516"/>
      <c r="E218" s="1516"/>
      <c r="F218" s="1517"/>
      <c r="G218" s="1516"/>
      <c r="H218" s="1516"/>
      <c r="I218" s="1516"/>
      <c r="J218" s="1516"/>
      <c r="K218" s="1516"/>
      <c r="L218" s="1516"/>
      <c r="M218" s="1516"/>
      <c r="N218" s="1516"/>
      <c r="O218" s="1516"/>
      <c r="P218" s="1516"/>
      <c r="Q218" s="1516"/>
      <c r="R218" s="1516"/>
      <c r="S218" s="1516"/>
      <c r="T218" s="1516"/>
      <c r="U218" s="1516"/>
      <c r="V218" s="1516"/>
      <c r="W218" s="1516"/>
      <c r="X218" s="1516"/>
      <c r="Y218" s="1516"/>
      <c r="Z218" s="1516"/>
    </row>
    <row r="219" ht="12.75" customHeight="1">
      <c r="A219" s="1516"/>
      <c r="B219" s="1516"/>
      <c r="C219" s="1516"/>
      <c r="D219" s="1516"/>
      <c r="E219" s="1516"/>
      <c r="F219" s="1517"/>
      <c r="G219" s="1516"/>
      <c r="H219" s="1516"/>
      <c r="I219" s="1516"/>
      <c r="J219" s="1516"/>
      <c r="K219" s="1516"/>
      <c r="L219" s="1516"/>
      <c r="M219" s="1516"/>
      <c r="N219" s="1516"/>
      <c r="O219" s="1516"/>
      <c r="P219" s="1516"/>
      <c r="Q219" s="1516"/>
      <c r="R219" s="1516"/>
      <c r="S219" s="1516"/>
      <c r="T219" s="1516"/>
      <c r="U219" s="1516"/>
      <c r="V219" s="1516"/>
      <c r="W219" s="1516"/>
      <c r="X219" s="1516"/>
      <c r="Y219" s="1516"/>
      <c r="Z219" s="1516"/>
    </row>
    <row r="220" ht="12.75" customHeight="1">
      <c r="A220" s="1516"/>
      <c r="B220" s="1516"/>
      <c r="C220" s="1516"/>
      <c r="D220" s="1516"/>
      <c r="E220" s="1516"/>
      <c r="F220" s="1517"/>
      <c r="G220" s="1516"/>
      <c r="H220" s="1516"/>
      <c r="I220" s="1516"/>
      <c r="J220" s="1516"/>
      <c r="K220" s="1516"/>
      <c r="L220" s="1516"/>
      <c r="M220" s="1516"/>
      <c r="N220" s="1516"/>
      <c r="O220" s="1516"/>
      <c r="P220" s="1516"/>
      <c r="Q220" s="1516"/>
      <c r="R220" s="1516"/>
      <c r="S220" s="1516"/>
      <c r="T220" s="1516"/>
      <c r="U220" s="1516"/>
      <c r="V220" s="1516"/>
      <c r="W220" s="1516"/>
      <c r="X220" s="1516"/>
      <c r="Y220" s="1516"/>
      <c r="Z220" s="1516"/>
    </row>
    <row r="221" ht="12.75" customHeight="1">
      <c r="A221" s="1516"/>
      <c r="B221" s="1516"/>
      <c r="C221" s="1516"/>
      <c r="D221" s="1516"/>
      <c r="E221" s="1516"/>
      <c r="F221" s="1517"/>
      <c r="G221" s="1516"/>
      <c r="H221" s="1516"/>
      <c r="I221" s="1516"/>
      <c r="J221" s="1516"/>
      <c r="K221" s="1516"/>
      <c r="L221" s="1516"/>
      <c r="M221" s="1516"/>
      <c r="N221" s="1516"/>
      <c r="O221" s="1516"/>
      <c r="P221" s="1516"/>
      <c r="Q221" s="1516"/>
      <c r="R221" s="1516"/>
      <c r="S221" s="1516"/>
      <c r="T221" s="1516"/>
      <c r="U221" s="1516"/>
      <c r="V221" s="1516"/>
      <c r="W221" s="1516"/>
      <c r="X221" s="1516"/>
      <c r="Y221" s="1516"/>
      <c r="Z221" s="1516"/>
    </row>
    <row r="222" ht="12.75" customHeight="1">
      <c r="A222" s="1516"/>
      <c r="B222" s="1516"/>
      <c r="C222" s="1516"/>
      <c r="D222" s="1516"/>
      <c r="E222" s="1516"/>
      <c r="F222" s="1517"/>
      <c r="G222" s="1516"/>
      <c r="H222" s="1516"/>
      <c r="I222" s="1516"/>
      <c r="J222" s="1516"/>
      <c r="K222" s="1516"/>
      <c r="L222" s="1516"/>
      <c r="M222" s="1516"/>
      <c r="N222" s="1516"/>
      <c r="O222" s="1516"/>
      <c r="P222" s="1516"/>
      <c r="Q222" s="1516"/>
      <c r="R222" s="1516"/>
      <c r="S222" s="1516"/>
      <c r="T222" s="1516"/>
      <c r="U222" s="1516"/>
      <c r="V222" s="1516"/>
      <c r="W222" s="1516"/>
      <c r="X222" s="1516"/>
      <c r="Y222" s="1516"/>
      <c r="Z222" s="1516"/>
    </row>
    <row r="223" ht="12.75" customHeight="1">
      <c r="A223" s="1516"/>
      <c r="B223" s="1516"/>
      <c r="C223" s="1516"/>
      <c r="D223" s="1516"/>
      <c r="E223" s="1516"/>
      <c r="F223" s="1517"/>
      <c r="G223" s="1516"/>
      <c r="H223" s="1516"/>
      <c r="I223" s="1516"/>
      <c r="J223" s="1516"/>
      <c r="K223" s="1516"/>
      <c r="L223" s="1516"/>
      <c r="M223" s="1516"/>
      <c r="N223" s="1516"/>
      <c r="O223" s="1516"/>
      <c r="P223" s="1516"/>
      <c r="Q223" s="1516"/>
      <c r="R223" s="1516"/>
      <c r="S223" s="1516"/>
      <c r="T223" s="1516"/>
      <c r="U223" s="1516"/>
      <c r="V223" s="1516"/>
      <c r="W223" s="1516"/>
      <c r="X223" s="1516"/>
      <c r="Y223" s="1516"/>
      <c r="Z223" s="1516"/>
    </row>
    <row r="224" ht="12.75" customHeight="1">
      <c r="A224" s="1516"/>
      <c r="B224" s="1516"/>
      <c r="C224" s="1516"/>
      <c r="D224" s="1516"/>
      <c r="E224" s="1516"/>
      <c r="F224" s="1517"/>
      <c r="G224" s="1516"/>
      <c r="H224" s="1516"/>
      <c r="I224" s="1516"/>
      <c r="J224" s="1516"/>
      <c r="K224" s="1516"/>
      <c r="L224" s="1516"/>
      <c r="M224" s="1516"/>
      <c r="N224" s="1516"/>
      <c r="O224" s="1516"/>
      <c r="P224" s="1516"/>
      <c r="Q224" s="1516"/>
      <c r="R224" s="1516"/>
      <c r="S224" s="1516"/>
      <c r="T224" s="1516"/>
      <c r="U224" s="1516"/>
      <c r="V224" s="1516"/>
      <c r="W224" s="1516"/>
      <c r="X224" s="1516"/>
      <c r="Y224" s="1516"/>
      <c r="Z224" s="1516"/>
    </row>
    <row r="225" ht="12.75" customHeight="1">
      <c r="A225" s="1516"/>
      <c r="B225" s="1516"/>
      <c r="C225" s="1516"/>
      <c r="D225" s="1516"/>
      <c r="E225" s="1516"/>
      <c r="F225" s="1517"/>
      <c r="G225" s="1516"/>
      <c r="H225" s="1516"/>
      <c r="I225" s="1516"/>
      <c r="J225" s="1516"/>
      <c r="K225" s="1516"/>
      <c r="L225" s="1516"/>
      <c r="M225" s="1516"/>
      <c r="N225" s="1516"/>
      <c r="O225" s="1516"/>
      <c r="P225" s="1516"/>
      <c r="Q225" s="1516"/>
      <c r="R225" s="1516"/>
      <c r="S225" s="1516"/>
      <c r="T225" s="1516"/>
      <c r="U225" s="1516"/>
      <c r="V225" s="1516"/>
      <c r="W225" s="1516"/>
      <c r="X225" s="1516"/>
      <c r="Y225" s="1516"/>
      <c r="Z225" s="1516"/>
    </row>
    <row r="226" ht="12.75" customHeight="1">
      <c r="A226" s="1516"/>
      <c r="B226" s="1516"/>
      <c r="C226" s="1516"/>
      <c r="D226" s="1516"/>
      <c r="E226" s="1516"/>
      <c r="F226" s="1517"/>
      <c r="G226" s="1516"/>
      <c r="H226" s="1516"/>
      <c r="I226" s="1516"/>
      <c r="J226" s="1516"/>
      <c r="K226" s="1516"/>
      <c r="L226" s="1516"/>
      <c r="M226" s="1516"/>
      <c r="N226" s="1516"/>
      <c r="O226" s="1516"/>
      <c r="P226" s="1516"/>
      <c r="Q226" s="1516"/>
      <c r="R226" s="1516"/>
      <c r="S226" s="1516"/>
      <c r="T226" s="1516"/>
      <c r="U226" s="1516"/>
      <c r="V226" s="1516"/>
      <c r="W226" s="1516"/>
      <c r="X226" s="1516"/>
      <c r="Y226" s="1516"/>
      <c r="Z226" s="1516"/>
    </row>
    <row r="227" ht="12.75" customHeight="1">
      <c r="A227" s="1516"/>
      <c r="B227" s="1516"/>
      <c r="C227" s="1516"/>
      <c r="D227" s="1516"/>
      <c r="E227" s="1516"/>
      <c r="F227" s="1517"/>
      <c r="G227" s="1516"/>
      <c r="H227" s="1516"/>
      <c r="I227" s="1516"/>
      <c r="J227" s="1516"/>
      <c r="K227" s="1516"/>
      <c r="L227" s="1516"/>
      <c r="M227" s="1516"/>
      <c r="N227" s="1516"/>
      <c r="O227" s="1516"/>
      <c r="P227" s="1516"/>
      <c r="Q227" s="1516"/>
      <c r="R227" s="1516"/>
      <c r="S227" s="1516"/>
      <c r="T227" s="1516"/>
      <c r="U227" s="1516"/>
      <c r="V227" s="1516"/>
      <c r="W227" s="1516"/>
      <c r="X227" s="1516"/>
      <c r="Y227" s="1516"/>
      <c r="Z227" s="1516"/>
    </row>
    <row r="228" ht="12.75" customHeight="1">
      <c r="A228" s="1516"/>
      <c r="B228" s="1516"/>
      <c r="C228" s="1516"/>
      <c r="D228" s="1516"/>
      <c r="E228" s="1516"/>
      <c r="F228" s="1517"/>
      <c r="G228" s="1516"/>
      <c r="H228" s="1516"/>
      <c r="I228" s="1516"/>
      <c r="J228" s="1516"/>
      <c r="K228" s="1516"/>
      <c r="L228" s="1516"/>
      <c r="M228" s="1516"/>
      <c r="N228" s="1516"/>
      <c r="O228" s="1516"/>
      <c r="P228" s="1516"/>
      <c r="Q228" s="1516"/>
      <c r="R228" s="1516"/>
      <c r="S228" s="1516"/>
      <c r="T228" s="1516"/>
      <c r="U228" s="1516"/>
      <c r="V228" s="1516"/>
      <c r="W228" s="1516"/>
      <c r="X228" s="1516"/>
      <c r="Y228" s="1516"/>
      <c r="Z228" s="1516"/>
    </row>
    <row r="229" ht="12.75" customHeight="1">
      <c r="A229" s="1516"/>
      <c r="B229" s="1516"/>
      <c r="C229" s="1516"/>
      <c r="D229" s="1516"/>
      <c r="E229" s="1516"/>
      <c r="F229" s="1517"/>
      <c r="G229" s="1516"/>
      <c r="H229" s="1516"/>
      <c r="I229" s="1516"/>
      <c r="J229" s="1516"/>
      <c r="K229" s="1516"/>
      <c r="L229" s="1516"/>
      <c r="M229" s="1516"/>
      <c r="N229" s="1516"/>
      <c r="O229" s="1516"/>
      <c r="P229" s="1516"/>
      <c r="Q229" s="1516"/>
      <c r="R229" s="1516"/>
      <c r="S229" s="1516"/>
      <c r="T229" s="1516"/>
      <c r="U229" s="1516"/>
      <c r="V229" s="1516"/>
      <c r="W229" s="1516"/>
      <c r="X229" s="1516"/>
      <c r="Y229" s="1516"/>
      <c r="Z229" s="1516"/>
    </row>
    <row r="230" ht="12.75" customHeight="1">
      <c r="A230" s="1516"/>
      <c r="B230" s="1516"/>
      <c r="C230" s="1516"/>
      <c r="D230" s="1516"/>
      <c r="E230" s="1516"/>
      <c r="F230" s="1517"/>
      <c r="G230" s="1516"/>
      <c r="H230" s="1516"/>
      <c r="I230" s="1516"/>
      <c r="J230" s="1516"/>
      <c r="K230" s="1516"/>
      <c r="L230" s="1516"/>
      <c r="M230" s="1516"/>
      <c r="N230" s="1516"/>
      <c r="O230" s="1516"/>
      <c r="P230" s="1516"/>
      <c r="Q230" s="1516"/>
      <c r="R230" s="1516"/>
      <c r="S230" s="1516"/>
      <c r="T230" s="1516"/>
      <c r="U230" s="1516"/>
      <c r="V230" s="1516"/>
      <c r="W230" s="1516"/>
      <c r="X230" s="1516"/>
      <c r="Y230" s="1516"/>
      <c r="Z230" s="1516"/>
    </row>
    <row r="231" ht="12.75" customHeight="1">
      <c r="A231" s="1516"/>
      <c r="B231" s="1516"/>
      <c r="C231" s="1516"/>
      <c r="D231" s="1516"/>
      <c r="E231" s="1516"/>
      <c r="F231" s="1517"/>
      <c r="G231" s="1516"/>
      <c r="H231" s="1516"/>
      <c r="I231" s="1516"/>
      <c r="J231" s="1516"/>
      <c r="K231" s="1516"/>
      <c r="L231" s="1516"/>
      <c r="M231" s="1516"/>
      <c r="N231" s="1516"/>
      <c r="O231" s="1516"/>
      <c r="P231" s="1516"/>
      <c r="Q231" s="1516"/>
      <c r="R231" s="1516"/>
      <c r="S231" s="1516"/>
      <c r="T231" s="1516"/>
      <c r="U231" s="1516"/>
      <c r="V231" s="1516"/>
      <c r="W231" s="1516"/>
      <c r="X231" s="1516"/>
      <c r="Y231" s="1516"/>
      <c r="Z231" s="1516"/>
    </row>
    <row r="232" ht="12.75" customHeight="1">
      <c r="A232" s="1516"/>
      <c r="B232" s="1516"/>
      <c r="C232" s="1516"/>
      <c r="D232" s="1516"/>
      <c r="E232" s="1516"/>
      <c r="F232" s="1517"/>
      <c r="G232" s="1516"/>
      <c r="H232" s="1516"/>
      <c r="I232" s="1516"/>
      <c r="J232" s="1516"/>
      <c r="K232" s="1516"/>
      <c r="L232" s="1516"/>
      <c r="M232" s="1516"/>
      <c r="N232" s="1516"/>
      <c r="O232" s="1516"/>
      <c r="P232" s="1516"/>
      <c r="Q232" s="1516"/>
      <c r="R232" s="1516"/>
      <c r="S232" s="1516"/>
      <c r="T232" s="1516"/>
      <c r="U232" s="1516"/>
      <c r="V232" s="1516"/>
      <c r="W232" s="1516"/>
      <c r="X232" s="1516"/>
      <c r="Y232" s="1516"/>
      <c r="Z232" s="1516"/>
    </row>
    <row r="233" ht="12.75" customHeight="1">
      <c r="A233" s="1516"/>
      <c r="B233" s="1516"/>
      <c r="C233" s="1516"/>
      <c r="D233" s="1516"/>
      <c r="E233" s="1516"/>
      <c r="F233" s="1517"/>
      <c r="G233" s="1516"/>
      <c r="H233" s="1516"/>
      <c r="I233" s="1516"/>
      <c r="J233" s="1516"/>
      <c r="K233" s="1516"/>
      <c r="L233" s="1516"/>
      <c r="M233" s="1516"/>
      <c r="N233" s="1516"/>
      <c r="O233" s="1516"/>
      <c r="P233" s="1516"/>
      <c r="Q233" s="1516"/>
      <c r="R233" s="1516"/>
      <c r="S233" s="1516"/>
      <c r="T233" s="1516"/>
      <c r="U233" s="1516"/>
      <c r="V233" s="1516"/>
      <c r="W233" s="1516"/>
      <c r="X233" s="1516"/>
      <c r="Y233" s="1516"/>
      <c r="Z233" s="1516"/>
    </row>
    <row r="234" ht="12.75" customHeight="1">
      <c r="A234" s="1516"/>
      <c r="B234" s="1516"/>
      <c r="C234" s="1516"/>
      <c r="D234" s="1516"/>
      <c r="E234" s="1516"/>
      <c r="F234" s="1517"/>
      <c r="G234" s="1516"/>
      <c r="H234" s="1516"/>
      <c r="I234" s="1516"/>
      <c r="J234" s="1516"/>
      <c r="K234" s="1516"/>
      <c r="L234" s="1516"/>
      <c r="M234" s="1516"/>
      <c r="N234" s="1516"/>
      <c r="O234" s="1516"/>
      <c r="P234" s="1516"/>
      <c r="Q234" s="1516"/>
      <c r="R234" s="1516"/>
      <c r="S234" s="1516"/>
      <c r="T234" s="1516"/>
      <c r="U234" s="1516"/>
      <c r="V234" s="1516"/>
      <c r="W234" s="1516"/>
      <c r="X234" s="1516"/>
      <c r="Y234" s="1516"/>
      <c r="Z234" s="1516"/>
    </row>
    <row r="235" ht="12.75" customHeight="1">
      <c r="A235" s="1516"/>
      <c r="B235" s="1516"/>
      <c r="C235" s="1516"/>
      <c r="D235" s="1516"/>
      <c r="E235" s="1516"/>
      <c r="F235" s="1517"/>
      <c r="G235" s="1516"/>
      <c r="H235" s="1516"/>
      <c r="I235" s="1516"/>
      <c r="J235" s="1516"/>
      <c r="K235" s="1516"/>
      <c r="L235" s="1516"/>
      <c r="M235" s="1516"/>
      <c r="N235" s="1516"/>
      <c r="O235" s="1516"/>
      <c r="P235" s="1516"/>
      <c r="Q235" s="1516"/>
      <c r="R235" s="1516"/>
      <c r="S235" s="1516"/>
      <c r="T235" s="1516"/>
      <c r="U235" s="1516"/>
      <c r="V235" s="1516"/>
      <c r="W235" s="1516"/>
      <c r="X235" s="1516"/>
      <c r="Y235" s="1516"/>
      <c r="Z235" s="1516"/>
    </row>
    <row r="236" ht="12.75" customHeight="1">
      <c r="A236" s="1516"/>
      <c r="B236" s="1516"/>
      <c r="C236" s="1516"/>
      <c r="D236" s="1516"/>
      <c r="E236" s="1516"/>
      <c r="F236" s="1517"/>
      <c r="G236" s="1516"/>
      <c r="H236" s="1516"/>
      <c r="I236" s="1516"/>
      <c r="J236" s="1516"/>
      <c r="K236" s="1516"/>
      <c r="L236" s="1516"/>
      <c r="M236" s="1516"/>
      <c r="N236" s="1516"/>
      <c r="O236" s="1516"/>
      <c r="P236" s="1516"/>
      <c r="Q236" s="1516"/>
      <c r="R236" s="1516"/>
      <c r="S236" s="1516"/>
      <c r="T236" s="1516"/>
      <c r="U236" s="1516"/>
      <c r="V236" s="1516"/>
      <c r="W236" s="1516"/>
      <c r="X236" s="1516"/>
      <c r="Y236" s="1516"/>
      <c r="Z236" s="1516"/>
    </row>
    <row r="237" ht="12.75" customHeight="1">
      <c r="A237" s="1516"/>
      <c r="B237" s="1516"/>
      <c r="C237" s="1516"/>
      <c r="D237" s="1516"/>
      <c r="E237" s="1516"/>
      <c r="F237" s="1517"/>
      <c r="G237" s="1516"/>
      <c r="H237" s="1516"/>
      <c r="I237" s="1516"/>
      <c r="J237" s="1516"/>
      <c r="K237" s="1516"/>
      <c r="L237" s="1516"/>
      <c r="M237" s="1516"/>
      <c r="N237" s="1516"/>
      <c r="O237" s="1516"/>
      <c r="P237" s="1516"/>
      <c r="Q237" s="1516"/>
      <c r="R237" s="1516"/>
      <c r="S237" s="1516"/>
      <c r="T237" s="1516"/>
      <c r="U237" s="1516"/>
      <c r="V237" s="1516"/>
      <c r="W237" s="1516"/>
      <c r="X237" s="1516"/>
      <c r="Y237" s="1516"/>
      <c r="Z237" s="1516"/>
    </row>
    <row r="238" ht="12.75" customHeight="1">
      <c r="A238" s="1516"/>
      <c r="B238" s="1516"/>
      <c r="C238" s="1516"/>
      <c r="D238" s="1516"/>
      <c r="E238" s="1516"/>
      <c r="F238" s="1517"/>
      <c r="G238" s="1516"/>
      <c r="H238" s="1516"/>
      <c r="I238" s="1516"/>
      <c r="J238" s="1516"/>
      <c r="K238" s="1516"/>
      <c r="L238" s="1516"/>
      <c r="M238" s="1516"/>
      <c r="N238" s="1516"/>
      <c r="O238" s="1516"/>
      <c r="P238" s="1516"/>
      <c r="Q238" s="1516"/>
      <c r="R238" s="1516"/>
      <c r="S238" s="1516"/>
      <c r="T238" s="1516"/>
      <c r="U238" s="1516"/>
      <c r="V238" s="1516"/>
      <c r="W238" s="1516"/>
      <c r="X238" s="1516"/>
      <c r="Y238" s="1516"/>
      <c r="Z238" s="1516"/>
    </row>
    <row r="239" ht="12.75" customHeight="1">
      <c r="A239" s="1516"/>
      <c r="B239" s="1516"/>
      <c r="C239" s="1516"/>
      <c r="D239" s="1516"/>
      <c r="E239" s="1516"/>
      <c r="F239" s="1517"/>
      <c r="G239" s="1516"/>
      <c r="H239" s="1516"/>
      <c r="I239" s="1516"/>
      <c r="J239" s="1516"/>
      <c r="K239" s="1516"/>
      <c r="L239" s="1516"/>
      <c r="M239" s="1516"/>
      <c r="N239" s="1516"/>
      <c r="O239" s="1516"/>
      <c r="P239" s="1516"/>
      <c r="Q239" s="1516"/>
      <c r="R239" s="1516"/>
      <c r="S239" s="1516"/>
      <c r="T239" s="1516"/>
      <c r="U239" s="1516"/>
      <c r="V239" s="1516"/>
      <c r="W239" s="1516"/>
      <c r="X239" s="1516"/>
      <c r="Y239" s="1516"/>
      <c r="Z239" s="1516"/>
    </row>
    <row r="240" ht="12.75" customHeight="1">
      <c r="A240" s="1516"/>
      <c r="B240" s="1516"/>
      <c r="C240" s="1516"/>
      <c r="D240" s="1516"/>
      <c r="E240" s="1516"/>
      <c r="F240" s="1517"/>
      <c r="G240" s="1516"/>
      <c r="H240" s="1516"/>
      <c r="I240" s="1516"/>
      <c r="J240" s="1516"/>
      <c r="K240" s="1516"/>
      <c r="L240" s="1516"/>
      <c r="M240" s="1516"/>
      <c r="N240" s="1516"/>
      <c r="O240" s="1516"/>
      <c r="P240" s="1516"/>
      <c r="Q240" s="1516"/>
      <c r="R240" s="1516"/>
      <c r="S240" s="1516"/>
      <c r="T240" s="1516"/>
      <c r="U240" s="1516"/>
      <c r="V240" s="1516"/>
      <c r="W240" s="1516"/>
      <c r="X240" s="1516"/>
      <c r="Y240" s="1516"/>
      <c r="Z240" s="1516"/>
    </row>
    <row r="241" ht="12.75" customHeight="1">
      <c r="A241" s="1516"/>
      <c r="B241" s="1516"/>
      <c r="C241" s="1516"/>
      <c r="D241" s="1516"/>
      <c r="E241" s="1516"/>
      <c r="F241" s="1517"/>
      <c r="G241" s="1516"/>
      <c r="H241" s="1516"/>
      <c r="I241" s="1516"/>
      <c r="J241" s="1516"/>
      <c r="K241" s="1516"/>
      <c r="L241" s="1516"/>
      <c r="M241" s="1516"/>
      <c r="N241" s="1516"/>
      <c r="O241" s="1516"/>
      <c r="P241" s="1516"/>
      <c r="Q241" s="1516"/>
      <c r="R241" s="1516"/>
      <c r="S241" s="1516"/>
      <c r="T241" s="1516"/>
      <c r="U241" s="1516"/>
      <c r="V241" s="1516"/>
      <c r="W241" s="1516"/>
      <c r="X241" s="1516"/>
      <c r="Y241" s="1516"/>
      <c r="Z241" s="1516"/>
    </row>
    <row r="242" ht="12.75" customHeight="1">
      <c r="A242" s="1516"/>
      <c r="B242" s="1516"/>
      <c r="C242" s="1516"/>
      <c r="D242" s="1516"/>
      <c r="E242" s="1516"/>
      <c r="F242" s="1517"/>
      <c r="G242" s="1516"/>
      <c r="H242" s="1516"/>
      <c r="I242" s="1516"/>
      <c r="J242" s="1516"/>
      <c r="K242" s="1516"/>
      <c r="L242" s="1516"/>
      <c r="M242" s="1516"/>
      <c r="N242" s="1516"/>
      <c r="O242" s="1516"/>
      <c r="P242" s="1516"/>
      <c r="Q242" s="1516"/>
      <c r="R242" s="1516"/>
      <c r="S242" s="1516"/>
      <c r="T242" s="1516"/>
      <c r="U242" s="1516"/>
      <c r="V242" s="1516"/>
      <c r="W242" s="1516"/>
      <c r="X242" s="1516"/>
      <c r="Y242" s="1516"/>
      <c r="Z242" s="1516"/>
    </row>
    <row r="243" ht="12.75" customHeight="1">
      <c r="A243" s="1516"/>
      <c r="B243" s="1516"/>
      <c r="C243" s="1516"/>
      <c r="D243" s="1516"/>
      <c r="E243" s="1516"/>
      <c r="F243" s="1517"/>
      <c r="G243" s="1516"/>
      <c r="H243" s="1516"/>
      <c r="I243" s="1516"/>
      <c r="J243" s="1516"/>
      <c r="K243" s="1516"/>
      <c r="L243" s="1516"/>
      <c r="M243" s="1516"/>
      <c r="N243" s="1516"/>
      <c r="O243" s="1516"/>
      <c r="P243" s="1516"/>
      <c r="Q243" s="1516"/>
      <c r="R243" s="1516"/>
      <c r="S243" s="1516"/>
      <c r="T243" s="1516"/>
      <c r="U243" s="1516"/>
      <c r="V243" s="1516"/>
      <c r="W243" s="1516"/>
      <c r="X243" s="1516"/>
      <c r="Y243" s="1516"/>
      <c r="Z243" s="1516"/>
    </row>
    <row r="244" ht="12.75" customHeight="1">
      <c r="A244" s="1516"/>
      <c r="B244" s="1516"/>
      <c r="C244" s="1516"/>
      <c r="D244" s="1516"/>
      <c r="E244" s="1516"/>
      <c r="F244" s="1517"/>
      <c r="G244" s="1516"/>
      <c r="H244" s="1516"/>
      <c r="I244" s="1516"/>
      <c r="J244" s="1516"/>
      <c r="K244" s="1516"/>
      <c r="L244" s="1516"/>
      <c r="M244" s="1516"/>
      <c r="N244" s="1516"/>
      <c r="O244" s="1516"/>
      <c r="P244" s="1516"/>
      <c r="Q244" s="1516"/>
      <c r="R244" s="1516"/>
      <c r="S244" s="1516"/>
      <c r="T244" s="1516"/>
      <c r="U244" s="1516"/>
      <c r="V244" s="1516"/>
      <c r="W244" s="1516"/>
      <c r="X244" s="1516"/>
      <c r="Y244" s="1516"/>
      <c r="Z244" s="1516"/>
    </row>
    <row r="245" ht="12.75" customHeight="1">
      <c r="A245" s="1516"/>
      <c r="B245" s="1516"/>
      <c r="C245" s="1516"/>
      <c r="D245" s="1516"/>
      <c r="E245" s="1516"/>
      <c r="F245" s="1517"/>
      <c r="G245" s="1516"/>
      <c r="H245" s="1516"/>
      <c r="I245" s="1516"/>
      <c r="J245" s="1516"/>
      <c r="K245" s="1516"/>
      <c r="L245" s="1516"/>
      <c r="M245" s="1516"/>
      <c r="N245" s="1516"/>
      <c r="O245" s="1516"/>
      <c r="P245" s="1516"/>
      <c r="Q245" s="1516"/>
      <c r="R245" s="1516"/>
      <c r="S245" s="1516"/>
      <c r="T245" s="1516"/>
      <c r="U245" s="1516"/>
      <c r="V245" s="1516"/>
      <c r="W245" s="1516"/>
      <c r="X245" s="1516"/>
      <c r="Y245" s="1516"/>
      <c r="Z245" s="1516"/>
    </row>
    <row r="246" ht="12.75" customHeight="1">
      <c r="A246" s="1516"/>
      <c r="B246" s="1516"/>
      <c r="C246" s="1516"/>
      <c r="D246" s="1516"/>
      <c r="E246" s="1516"/>
      <c r="F246" s="1517"/>
      <c r="G246" s="1516"/>
      <c r="H246" s="1516"/>
      <c r="I246" s="1516"/>
      <c r="J246" s="1516"/>
      <c r="K246" s="1516"/>
      <c r="L246" s="1516"/>
      <c r="M246" s="1516"/>
      <c r="N246" s="1516"/>
      <c r="O246" s="1516"/>
      <c r="P246" s="1516"/>
      <c r="Q246" s="1516"/>
      <c r="R246" s="1516"/>
      <c r="S246" s="1516"/>
      <c r="T246" s="1516"/>
      <c r="U246" s="1516"/>
      <c r="V246" s="1516"/>
      <c r="W246" s="1516"/>
      <c r="X246" s="1516"/>
      <c r="Y246" s="1516"/>
      <c r="Z246" s="1516"/>
    </row>
    <row r="247" ht="12.75" customHeight="1">
      <c r="A247" s="1516"/>
      <c r="B247" s="1516"/>
      <c r="C247" s="1516"/>
      <c r="D247" s="1516"/>
      <c r="E247" s="1516"/>
      <c r="F247" s="1517"/>
      <c r="G247" s="1516"/>
      <c r="H247" s="1516"/>
      <c r="I247" s="1516"/>
      <c r="J247" s="1516"/>
      <c r="K247" s="1516"/>
      <c r="L247" s="1516"/>
      <c r="M247" s="1516"/>
      <c r="N247" s="1516"/>
      <c r="O247" s="1516"/>
      <c r="P247" s="1516"/>
      <c r="Q247" s="1516"/>
      <c r="R247" s="1516"/>
      <c r="S247" s="1516"/>
      <c r="T247" s="1516"/>
      <c r="U247" s="1516"/>
      <c r="V247" s="1516"/>
      <c r="W247" s="1516"/>
      <c r="X247" s="1516"/>
      <c r="Y247" s="1516"/>
      <c r="Z247" s="1516"/>
    </row>
    <row r="248" ht="12.75" customHeight="1">
      <c r="A248" s="1516"/>
      <c r="B248" s="1516"/>
      <c r="C248" s="1516"/>
      <c r="D248" s="1516"/>
      <c r="E248" s="1516"/>
      <c r="F248" s="1517"/>
      <c r="G248" s="1516"/>
      <c r="H248" s="1516"/>
      <c r="I248" s="1516"/>
      <c r="J248" s="1516"/>
      <c r="K248" s="1516"/>
      <c r="L248" s="1516"/>
      <c r="M248" s="1516"/>
      <c r="N248" s="1516"/>
      <c r="O248" s="1516"/>
      <c r="P248" s="1516"/>
      <c r="Q248" s="1516"/>
      <c r="R248" s="1516"/>
      <c r="S248" s="1516"/>
      <c r="T248" s="1516"/>
      <c r="U248" s="1516"/>
      <c r="V248" s="1516"/>
      <c r="W248" s="1516"/>
      <c r="X248" s="1516"/>
      <c r="Y248" s="1516"/>
      <c r="Z248" s="1516"/>
    </row>
    <row r="249" ht="12.75" customHeight="1">
      <c r="A249" s="1516"/>
      <c r="B249" s="1516"/>
      <c r="C249" s="1516"/>
      <c r="D249" s="1516"/>
      <c r="E249" s="1516"/>
      <c r="F249" s="1517"/>
      <c r="G249" s="1516"/>
      <c r="H249" s="1516"/>
      <c r="I249" s="1516"/>
      <c r="J249" s="1516"/>
      <c r="K249" s="1516"/>
      <c r="L249" s="1516"/>
      <c r="M249" s="1516"/>
      <c r="N249" s="1516"/>
      <c r="O249" s="1516"/>
      <c r="P249" s="1516"/>
      <c r="Q249" s="1516"/>
      <c r="R249" s="1516"/>
      <c r="S249" s="1516"/>
      <c r="T249" s="1516"/>
      <c r="U249" s="1516"/>
      <c r="V249" s="1516"/>
      <c r="W249" s="1516"/>
      <c r="X249" s="1516"/>
      <c r="Y249" s="1516"/>
      <c r="Z249" s="1516"/>
    </row>
    <row r="250" ht="12.75" customHeight="1">
      <c r="A250" s="1516"/>
      <c r="B250" s="1516"/>
      <c r="C250" s="1516"/>
      <c r="D250" s="1516"/>
      <c r="E250" s="1516"/>
      <c r="F250" s="1517"/>
      <c r="G250" s="1516"/>
      <c r="H250" s="1516"/>
      <c r="I250" s="1516"/>
      <c r="J250" s="1516"/>
      <c r="K250" s="1516"/>
      <c r="L250" s="1516"/>
      <c r="M250" s="1516"/>
      <c r="N250" s="1516"/>
      <c r="O250" s="1516"/>
      <c r="P250" s="1516"/>
      <c r="Q250" s="1516"/>
      <c r="R250" s="1516"/>
      <c r="S250" s="1516"/>
      <c r="T250" s="1516"/>
      <c r="U250" s="1516"/>
      <c r="V250" s="1516"/>
      <c r="W250" s="1516"/>
      <c r="X250" s="1516"/>
      <c r="Y250" s="1516"/>
      <c r="Z250" s="1516"/>
    </row>
    <row r="251" ht="12.75" customHeight="1">
      <c r="A251" s="1516"/>
      <c r="B251" s="1516"/>
      <c r="C251" s="1516"/>
      <c r="D251" s="1516"/>
      <c r="E251" s="1516"/>
      <c r="F251" s="1517"/>
      <c r="G251" s="1516"/>
      <c r="H251" s="1516"/>
      <c r="I251" s="1516"/>
      <c r="J251" s="1516"/>
      <c r="K251" s="1516"/>
      <c r="L251" s="1516"/>
      <c r="M251" s="1516"/>
      <c r="N251" s="1516"/>
      <c r="O251" s="1516"/>
      <c r="P251" s="1516"/>
      <c r="Q251" s="1516"/>
      <c r="R251" s="1516"/>
      <c r="S251" s="1516"/>
      <c r="T251" s="1516"/>
      <c r="U251" s="1516"/>
      <c r="V251" s="1516"/>
      <c r="W251" s="1516"/>
      <c r="X251" s="1516"/>
      <c r="Y251" s="1516"/>
      <c r="Z251" s="1516"/>
    </row>
    <row r="252" ht="12.75" customHeight="1">
      <c r="A252" s="1516"/>
      <c r="B252" s="1516"/>
      <c r="C252" s="1516"/>
      <c r="D252" s="1516"/>
      <c r="E252" s="1516"/>
      <c r="F252" s="1517"/>
      <c r="G252" s="1516"/>
      <c r="H252" s="1516"/>
      <c r="I252" s="1516"/>
      <c r="J252" s="1516"/>
      <c r="K252" s="1516"/>
      <c r="L252" s="1516"/>
      <c r="M252" s="1516"/>
      <c r="N252" s="1516"/>
      <c r="O252" s="1516"/>
      <c r="P252" s="1516"/>
      <c r="Q252" s="1516"/>
      <c r="R252" s="1516"/>
      <c r="S252" s="1516"/>
      <c r="T252" s="1516"/>
      <c r="U252" s="1516"/>
      <c r="V252" s="1516"/>
      <c r="W252" s="1516"/>
      <c r="X252" s="1516"/>
      <c r="Y252" s="1516"/>
      <c r="Z252" s="1516"/>
    </row>
    <row r="253" ht="12.75" customHeight="1">
      <c r="A253" s="1516"/>
      <c r="B253" s="1516"/>
      <c r="C253" s="1516"/>
      <c r="D253" s="1516"/>
      <c r="E253" s="1516"/>
      <c r="F253" s="1517"/>
      <c r="G253" s="1516"/>
      <c r="H253" s="1516"/>
      <c r="I253" s="1516"/>
      <c r="J253" s="1516"/>
      <c r="K253" s="1516"/>
      <c r="L253" s="1516"/>
      <c r="M253" s="1516"/>
      <c r="N253" s="1516"/>
      <c r="O253" s="1516"/>
      <c r="P253" s="1516"/>
      <c r="Q253" s="1516"/>
      <c r="R253" s="1516"/>
      <c r="S253" s="1516"/>
      <c r="T253" s="1516"/>
      <c r="U253" s="1516"/>
      <c r="V253" s="1516"/>
      <c r="W253" s="1516"/>
      <c r="X253" s="1516"/>
      <c r="Y253" s="1516"/>
      <c r="Z253" s="1516"/>
    </row>
    <row r="254" ht="12.75" customHeight="1">
      <c r="A254" s="1516"/>
      <c r="B254" s="1516"/>
      <c r="C254" s="1516"/>
      <c r="D254" s="1516"/>
      <c r="E254" s="1516"/>
      <c r="F254" s="1517"/>
      <c r="G254" s="1516"/>
      <c r="H254" s="1516"/>
      <c r="I254" s="1516"/>
      <c r="J254" s="1516"/>
      <c r="K254" s="1516"/>
      <c r="L254" s="1516"/>
      <c r="M254" s="1516"/>
      <c r="N254" s="1516"/>
      <c r="O254" s="1516"/>
      <c r="P254" s="1516"/>
      <c r="Q254" s="1516"/>
      <c r="R254" s="1516"/>
      <c r="S254" s="1516"/>
      <c r="T254" s="1516"/>
      <c r="U254" s="1516"/>
      <c r="V254" s="1516"/>
      <c r="W254" s="1516"/>
      <c r="X254" s="1516"/>
      <c r="Y254" s="1516"/>
      <c r="Z254" s="1516"/>
    </row>
    <row r="255" ht="12.75" customHeight="1">
      <c r="A255" s="1516"/>
      <c r="B255" s="1516"/>
      <c r="C255" s="1516"/>
      <c r="D255" s="1516"/>
      <c r="E255" s="1516"/>
      <c r="F255" s="1517"/>
      <c r="G255" s="1516"/>
      <c r="H255" s="1516"/>
      <c r="I255" s="1516"/>
      <c r="J255" s="1516"/>
      <c r="K255" s="1516"/>
      <c r="L255" s="1516"/>
      <c r="M255" s="1516"/>
      <c r="N255" s="1516"/>
      <c r="O255" s="1516"/>
      <c r="P255" s="1516"/>
      <c r="Q255" s="1516"/>
      <c r="R255" s="1516"/>
      <c r="S255" s="1516"/>
      <c r="T255" s="1516"/>
      <c r="U255" s="1516"/>
      <c r="V255" s="1516"/>
      <c r="W255" s="1516"/>
      <c r="X255" s="1516"/>
      <c r="Y255" s="1516"/>
      <c r="Z255" s="1516"/>
    </row>
    <row r="256" ht="12.75" customHeight="1">
      <c r="A256" s="1516"/>
      <c r="B256" s="1516"/>
      <c r="C256" s="1516"/>
      <c r="D256" s="1516"/>
      <c r="E256" s="1516"/>
      <c r="F256" s="1517"/>
      <c r="G256" s="1516"/>
      <c r="H256" s="1516"/>
      <c r="I256" s="1516"/>
      <c r="J256" s="1516"/>
      <c r="K256" s="1516"/>
      <c r="L256" s="1516"/>
      <c r="M256" s="1516"/>
      <c r="N256" s="1516"/>
      <c r="O256" s="1516"/>
      <c r="P256" s="1516"/>
      <c r="Q256" s="1516"/>
      <c r="R256" s="1516"/>
      <c r="S256" s="1516"/>
      <c r="T256" s="1516"/>
      <c r="U256" s="1516"/>
      <c r="V256" s="1516"/>
      <c r="W256" s="1516"/>
      <c r="X256" s="1516"/>
      <c r="Y256" s="1516"/>
      <c r="Z256" s="1516"/>
    </row>
    <row r="257" ht="12.75" customHeight="1">
      <c r="A257" s="1516"/>
      <c r="B257" s="1516"/>
      <c r="C257" s="1516"/>
      <c r="D257" s="1516"/>
      <c r="E257" s="1516"/>
      <c r="F257" s="1517"/>
      <c r="G257" s="1516"/>
      <c r="H257" s="1516"/>
      <c r="I257" s="1516"/>
      <c r="J257" s="1516"/>
      <c r="K257" s="1516"/>
      <c r="L257" s="1516"/>
      <c r="M257" s="1516"/>
      <c r="N257" s="1516"/>
      <c r="O257" s="1516"/>
      <c r="P257" s="1516"/>
      <c r="Q257" s="1516"/>
      <c r="R257" s="1516"/>
      <c r="S257" s="1516"/>
      <c r="T257" s="1516"/>
      <c r="U257" s="1516"/>
      <c r="V257" s="1516"/>
      <c r="W257" s="1516"/>
      <c r="X257" s="1516"/>
      <c r="Y257" s="1516"/>
      <c r="Z257" s="1516"/>
    </row>
    <row r="258" ht="12.75" customHeight="1">
      <c r="A258" s="1516"/>
      <c r="B258" s="1516"/>
      <c r="C258" s="1516"/>
      <c r="D258" s="1516"/>
      <c r="E258" s="1516"/>
      <c r="F258" s="1517"/>
      <c r="G258" s="1516"/>
      <c r="H258" s="1516"/>
      <c r="I258" s="1516"/>
      <c r="J258" s="1516"/>
      <c r="K258" s="1516"/>
      <c r="L258" s="1516"/>
      <c r="M258" s="1516"/>
      <c r="N258" s="1516"/>
      <c r="O258" s="1516"/>
      <c r="P258" s="1516"/>
      <c r="Q258" s="1516"/>
      <c r="R258" s="1516"/>
      <c r="S258" s="1516"/>
      <c r="T258" s="1516"/>
      <c r="U258" s="1516"/>
      <c r="V258" s="1516"/>
      <c r="W258" s="1516"/>
      <c r="X258" s="1516"/>
      <c r="Y258" s="1516"/>
      <c r="Z258" s="1516"/>
    </row>
    <row r="259" ht="12.75" customHeight="1">
      <c r="A259" s="1516"/>
      <c r="B259" s="1516"/>
      <c r="C259" s="1516"/>
      <c r="D259" s="1516"/>
      <c r="E259" s="1516"/>
      <c r="F259" s="1517"/>
      <c r="G259" s="1516"/>
      <c r="H259" s="1516"/>
      <c r="I259" s="1516"/>
      <c r="J259" s="1516"/>
      <c r="K259" s="1516"/>
      <c r="L259" s="1516"/>
      <c r="M259" s="1516"/>
      <c r="N259" s="1516"/>
      <c r="O259" s="1516"/>
      <c r="P259" s="1516"/>
      <c r="Q259" s="1516"/>
      <c r="R259" s="1516"/>
      <c r="S259" s="1516"/>
      <c r="T259" s="1516"/>
      <c r="U259" s="1516"/>
      <c r="V259" s="1516"/>
      <c r="W259" s="1516"/>
      <c r="X259" s="1516"/>
      <c r="Y259" s="1516"/>
      <c r="Z259" s="1516"/>
    </row>
    <row r="260" ht="12.75" customHeight="1">
      <c r="A260" s="1516"/>
      <c r="B260" s="1516"/>
      <c r="C260" s="1516"/>
      <c r="D260" s="1516"/>
      <c r="E260" s="1516"/>
      <c r="F260" s="1517"/>
      <c r="G260" s="1516"/>
      <c r="H260" s="1516"/>
      <c r="I260" s="1516"/>
      <c r="J260" s="1516"/>
      <c r="K260" s="1516"/>
      <c r="L260" s="1516"/>
      <c r="M260" s="1516"/>
      <c r="N260" s="1516"/>
      <c r="O260" s="1516"/>
      <c r="P260" s="1516"/>
      <c r="Q260" s="1516"/>
      <c r="R260" s="1516"/>
      <c r="S260" s="1516"/>
      <c r="T260" s="1516"/>
      <c r="U260" s="1516"/>
      <c r="V260" s="1516"/>
      <c r="W260" s="1516"/>
      <c r="X260" s="1516"/>
      <c r="Y260" s="1516"/>
      <c r="Z260" s="1516"/>
    </row>
    <row r="261" ht="12.75" customHeight="1">
      <c r="A261" s="1516"/>
      <c r="B261" s="1516"/>
      <c r="C261" s="1516"/>
      <c r="D261" s="1516"/>
      <c r="E261" s="1516"/>
      <c r="F261" s="1517"/>
      <c r="G261" s="1516"/>
      <c r="H261" s="1516"/>
      <c r="I261" s="1516"/>
      <c r="J261" s="1516"/>
      <c r="K261" s="1516"/>
      <c r="L261" s="1516"/>
      <c r="M261" s="1516"/>
      <c r="N261" s="1516"/>
      <c r="O261" s="1516"/>
      <c r="P261" s="1516"/>
      <c r="Q261" s="1516"/>
      <c r="R261" s="1516"/>
      <c r="S261" s="1516"/>
      <c r="T261" s="1516"/>
      <c r="U261" s="1516"/>
      <c r="V261" s="1516"/>
      <c r="W261" s="1516"/>
      <c r="X261" s="1516"/>
      <c r="Y261" s="1516"/>
      <c r="Z261" s="1516"/>
    </row>
    <row r="262" ht="12.75" customHeight="1">
      <c r="A262" s="1516"/>
      <c r="B262" s="1516"/>
      <c r="C262" s="1516"/>
      <c r="D262" s="1516"/>
      <c r="E262" s="1516"/>
      <c r="F262" s="1517"/>
      <c r="G262" s="1516"/>
      <c r="H262" s="1516"/>
      <c r="I262" s="1516"/>
      <c r="J262" s="1516"/>
      <c r="K262" s="1516"/>
      <c r="L262" s="1516"/>
      <c r="M262" s="1516"/>
      <c r="N262" s="1516"/>
      <c r="O262" s="1516"/>
      <c r="P262" s="1516"/>
      <c r="Q262" s="1516"/>
      <c r="R262" s="1516"/>
      <c r="S262" s="1516"/>
      <c r="T262" s="1516"/>
      <c r="U262" s="1516"/>
      <c r="V262" s="1516"/>
      <c r="W262" s="1516"/>
      <c r="X262" s="1516"/>
      <c r="Y262" s="1516"/>
      <c r="Z262" s="1516"/>
    </row>
    <row r="263" ht="12.75" customHeight="1">
      <c r="A263" s="1516"/>
      <c r="B263" s="1516"/>
      <c r="C263" s="1516"/>
      <c r="D263" s="1516"/>
      <c r="E263" s="1516"/>
      <c r="F263" s="1517"/>
      <c r="G263" s="1516"/>
      <c r="H263" s="1516"/>
      <c r="I263" s="1516"/>
      <c r="J263" s="1516"/>
      <c r="K263" s="1516"/>
      <c r="L263" s="1516"/>
      <c r="M263" s="1516"/>
      <c r="N263" s="1516"/>
      <c r="O263" s="1516"/>
      <c r="P263" s="1516"/>
      <c r="Q263" s="1516"/>
      <c r="R263" s="1516"/>
      <c r="S263" s="1516"/>
      <c r="T263" s="1516"/>
      <c r="U263" s="1516"/>
      <c r="V263" s="1516"/>
      <c r="W263" s="1516"/>
      <c r="X263" s="1516"/>
      <c r="Y263" s="1516"/>
      <c r="Z263" s="1516"/>
    </row>
    <row r="264" ht="12.75" customHeight="1">
      <c r="A264" s="1516"/>
      <c r="B264" s="1516"/>
      <c r="C264" s="1516"/>
      <c r="D264" s="1516"/>
      <c r="E264" s="1516"/>
      <c r="F264" s="1517"/>
      <c r="G264" s="1516"/>
      <c r="H264" s="1516"/>
      <c r="I264" s="1516"/>
      <c r="J264" s="1516"/>
      <c r="K264" s="1516"/>
      <c r="L264" s="1516"/>
      <c r="M264" s="1516"/>
      <c r="N264" s="1516"/>
      <c r="O264" s="1516"/>
      <c r="P264" s="1516"/>
      <c r="Q264" s="1516"/>
      <c r="R264" s="1516"/>
      <c r="S264" s="1516"/>
      <c r="T264" s="1516"/>
      <c r="U264" s="1516"/>
      <c r="V264" s="1516"/>
      <c r="W264" s="1516"/>
      <c r="X264" s="1516"/>
      <c r="Y264" s="1516"/>
      <c r="Z264" s="1516"/>
    </row>
    <row r="265" ht="12.75" customHeight="1">
      <c r="A265" s="1516"/>
      <c r="B265" s="1516"/>
      <c r="C265" s="1516"/>
      <c r="D265" s="1516"/>
      <c r="E265" s="1516"/>
      <c r="F265" s="1517"/>
      <c r="G265" s="1516"/>
      <c r="H265" s="1516"/>
      <c r="I265" s="1516"/>
      <c r="J265" s="1516"/>
      <c r="K265" s="1516"/>
      <c r="L265" s="1516"/>
      <c r="M265" s="1516"/>
      <c r="N265" s="1516"/>
      <c r="O265" s="1516"/>
      <c r="P265" s="1516"/>
      <c r="Q265" s="1516"/>
      <c r="R265" s="1516"/>
      <c r="S265" s="1516"/>
      <c r="T265" s="1516"/>
      <c r="U265" s="1516"/>
      <c r="V265" s="1516"/>
      <c r="W265" s="1516"/>
      <c r="X265" s="1516"/>
      <c r="Y265" s="1516"/>
      <c r="Z265" s="1516"/>
    </row>
    <row r="266" ht="12.75" customHeight="1">
      <c r="A266" s="1516"/>
      <c r="B266" s="1516"/>
      <c r="C266" s="1516"/>
      <c r="D266" s="1516"/>
      <c r="E266" s="1516"/>
      <c r="F266" s="1517"/>
      <c r="G266" s="1516"/>
      <c r="H266" s="1516"/>
      <c r="I266" s="1516"/>
      <c r="J266" s="1516"/>
      <c r="K266" s="1516"/>
      <c r="L266" s="1516"/>
      <c r="M266" s="1516"/>
      <c r="N266" s="1516"/>
      <c r="O266" s="1516"/>
      <c r="P266" s="1516"/>
      <c r="Q266" s="1516"/>
      <c r="R266" s="1516"/>
      <c r="S266" s="1516"/>
      <c r="T266" s="1516"/>
      <c r="U266" s="1516"/>
      <c r="V266" s="1516"/>
      <c r="W266" s="1516"/>
      <c r="X266" s="1516"/>
      <c r="Y266" s="1516"/>
      <c r="Z266" s="1516"/>
    </row>
    <row r="267" ht="12.75" customHeight="1">
      <c r="A267" s="1516"/>
      <c r="B267" s="1516"/>
      <c r="C267" s="1516"/>
      <c r="D267" s="1516"/>
      <c r="E267" s="1516"/>
      <c r="F267" s="1517"/>
      <c r="G267" s="1516"/>
      <c r="H267" s="1516"/>
      <c r="I267" s="1516"/>
      <c r="J267" s="1516"/>
      <c r="K267" s="1516"/>
      <c r="L267" s="1516"/>
      <c r="M267" s="1516"/>
      <c r="N267" s="1516"/>
      <c r="O267" s="1516"/>
      <c r="P267" s="1516"/>
      <c r="Q267" s="1516"/>
      <c r="R267" s="1516"/>
      <c r="S267" s="1516"/>
      <c r="T267" s="1516"/>
      <c r="U267" s="1516"/>
      <c r="V267" s="1516"/>
      <c r="W267" s="1516"/>
      <c r="X267" s="1516"/>
      <c r="Y267" s="1516"/>
      <c r="Z267" s="1516"/>
    </row>
    <row r="268" ht="12.75" customHeight="1">
      <c r="A268" s="1516"/>
      <c r="B268" s="1516"/>
      <c r="C268" s="1516"/>
      <c r="D268" s="1516"/>
      <c r="E268" s="1516"/>
      <c r="F268" s="1517"/>
      <c r="G268" s="1516"/>
      <c r="H268" s="1516"/>
      <c r="I268" s="1516"/>
      <c r="J268" s="1516"/>
      <c r="K268" s="1516"/>
      <c r="L268" s="1516"/>
      <c r="M268" s="1516"/>
      <c r="N268" s="1516"/>
      <c r="O268" s="1516"/>
      <c r="P268" s="1516"/>
      <c r="Q268" s="1516"/>
      <c r="R268" s="1516"/>
      <c r="S268" s="1516"/>
      <c r="T268" s="1516"/>
      <c r="U268" s="1516"/>
      <c r="V268" s="1516"/>
      <c r="W268" s="1516"/>
      <c r="X268" s="1516"/>
      <c r="Y268" s="1516"/>
      <c r="Z268" s="1516"/>
    </row>
    <row r="269" ht="12.75" customHeight="1">
      <c r="A269" s="1516"/>
      <c r="B269" s="1516"/>
      <c r="C269" s="1516"/>
      <c r="D269" s="1516"/>
      <c r="E269" s="1516"/>
      <c r="F269" s="1517"/>
      <c r="G269" s="1516"/>
      <c r="H269" s="1516"/>
      <c r="I269" s="1516"/>
      <c r="J269" s="1516"/>
      <c r="K269" s="1516"/>
      <c r="L269" s="1516"/>
      <c r="M269" s="1516"/>
      <c r="N269" s="1516"/>
      <c r="O269" s="1516"/>
      <c r="P269" s="1516"/>
      <c r="Q269" s="1516"/>
      <c r="R269" s="1516"/>
      <c r="S269" s="1516"/>
      <c r="T269" s="1516"/>
      <c r="U269" s="1516"/>
      <c r="V269" s="1516"/>
      <c r="W269" s="1516"/>
      <c r="X269" s="1516"/>
      <c r="Y269" s="1516"/>
      <c r="Z269" s="1516"/>
    </row>
    <row r="270" ht="12.75" customHeight="1">
      <c r="A270" s="1516"/>
      <c r="B270" s="1516"/>
      <c r="C270" s="1516"/>
      <c r="D270" s="1516"/>
      <c r="E270" s="1516"/>
      <c r="F270" s="1517"/>
      <c r="G270" s="1516"/>
      <c r="H270" s="1516"/>
      <c r="I270" s="1516"/>
      <c r="J270" s="1516"/>
      <c r="K270" s="1516"/>
      <c r="L270" s="1516"/>
      <c r="M270" s="1516"/>
      <c r="N270" s="1516"/>
      <c r="O270" s="1516"/>
      <c r="P270" s="1516"/>
      <c r="Q270" s="1516"/>
      <c r="R270" s="1516"/>
      <c r="S270" s="1516"/>
      <c r="T270" s="1516"/>
      <c r="U270" s="1516"/>
      <c r="V270" s="1516"/>
      <c r="W270" s="1516"/>
      <c r="X270" s="1516"/>
      <c r="Y270" s="1516"/>
      <c r="Z270" s="1516"/>
    </row>
    <row r="271" ht="12.75" customHeight="1">
      <c r="A271" s="1516"/>
      <c r="B271" s="1516"/>
      <c r="C271" s="1516"/>
      <c r="D271" s="1516"/>
      <c r="E271" s="1516"/>
      <c r="F271" s="1517"/>
      <c r="G271" s="1516"/>
      <c r="H271" s="1516"/>
      <c r="I271" s="1516"/>
      <c r="J271" s="1516"/>
      <c r="K271" s="1516"/>
      <c r="L271" s="1516"/>
      <c r="M271" s="1516"/>
      <c r="N271" s="1516"/>
      <c r="O271" s="1516"/>
      <c r="P271" s="1516"/>
      <c r="Q271" s="1516"/>
      <c r="R271" s="1516"/>
      <c r="S271" s="1516"/>
      <c r="T271" s="1516"/>
      <c r="U271" s="1516"/>
      <c r="V271" s="1516"/>
      <c r="W271" s="1516"/>
      <c r="X271" s="1516"/>
      <c r="Y271" s="1516"/>
      <c r="Z271" s="1516"/>
    </row>
    <row r="272" ht="12.75" customHeight="1">
      <c r="A272" s="1516"/>
      <c r="B272" s="1516"/>
      <c r="C272" s="1516"/>
      <c r="D272" s="1516"/>
      <c r="E272" s="1516"/>
      <c r="F272" s="1517"/>
      <c r="G272" s="1516"/>
      <c r="H272" s="1516"/>
      <c r="I272" s="1516"/>
      <c r="J272" s="1516"/>
      <c r="K272" s="1516"/>
      <c r="L272" s="1516"/>
      <c r="M272" s="1516"/>
      <c r="N272" s="1516"/>
      <c r="O272" s="1516"/>
      <c r="P272" s="1516"/>
      <c r="Q272" s="1516"/>
      <c r="R272" s="1516"/>
      <c r="S272" s="1516"/>
      <c r="T272" s="1516"/>
      <c r="U272" s="1516"/>
      <c r="V272" s="1516"/>
      <c r="W272" s="1516"/>
      <c r="X272" s="1516"/>
      <c r="Y272" s="1516"/>
      <c r="Z272" s="1516"/>
    </row>
    <row r="273" ht="12.75" customHeight="1">
      <c r="A273" s="1516"/>
      <c r="B273" s="1516"/>
      <c r="C273" s="1516"/>
      <c r="D273" s="1516"/>
      <c r="E273" s="1516"/>
      <c r="F273" s="1517"/>
      <c r="G273" s="1516"/>
      <c r="H273" s="1516"/>
      <c r="I273" s="1516"/>
      <c r="J273" s="1516"/>
      <c r="K273" s="1516"/>
      <c r="L273" s="1516"/>
      <c r="M273" s="1516"/>
      <c r="N273" s="1516"/>
      <c r="O273" s="1516"/>
      <c r="P273" s="1516"/>
      <c r="Q273" s="1516"/>
      <c r="R273" s="1516"/>
      <c r="S273" s="1516"/>
      <c r="T273" s="1516"/>
      <c r="U273" s="1516"/>
      <c r="V273" s="1516"/>
      <c r="W273" s="1516"/>
      <c r="X273" s="1516"/>
      <c r="Y273" s="1516"/>
      <c r="Z273" s="1516"/>
    </row>
    <row r="274" ht="12.75" customHeight="1">
      <c r="A274" s="1516"/>
      <c r="B274" s="1516"/>
      <c r="C274" s="1516"/>
      <c r="D274" s="1516"/>
      <c r="E274" s="1516"/>
      <c r="F274" s="1517"/>
      <c r="G274" s="1516"/>
      <c r="H274" s="1516"/>
      <c r="I274" s="1516"/>
      <c r="J274" s="1516"/>
      <c r="K274" s="1516"/>
      <c r="L274" s="1516"/>
      <c r="M274" s="1516"/>
      <c r="N274" s="1516"/>
      <c r="O274" s="1516"/>
      <c r="P274" s="1516"/>
      <c r="Q274" s="1516"/>
      <c r="R274" s="1516"/>
      <c r="S274" s="1516"/>
      <c r="T274" s="1516"/>
      <c r="U274" s="1516"/>
      <c r="V274" s="1516"/>
      <c r="W274" s="1516"/>
      <c r="X274" s="1516"/>
      <c r="Y274" s="1516"/>
      <c r="Z274" s="1516"/>
    </row>
    <row r="275" ht="12.75" customHeight="1">
      <c r="A275" s="1516"/>
      <c r="B275" s="1516"/>
      <c r="C275" s="1516"/>
      <c r="D275" s="1516"/>
      <c r="E275" s="1516"/>
      <c r="F275" s="1517"/>
      <c r="G275" s="1516"/>
      <c r="H275" s="1516"/>
      <c r="I275" s="1516"/>
      <c r="J275" s="1516"/>
      <c r="K275" s="1516"/>
      <c r="L275" s="1516"/>
      <c r="M275" s="1516"/>
      <c r="N275" s="1516"/>
      <c r="O275" s="1516"/>
      <c r="P275" s="1516"/>
      <c r="Q275" s="1516"/>
      <c r="R275" s="1516"/>
      <c r="S275" s="1516"/>
      <c r="T275" s="1516"/>
      <c r="U275" s="1516"/>
      <c r="V275" s="1516"/>
      <c r="W275" s="1516"/>
      <c r="X275" s="1516"/>
      <c r="Y275" s="1516"/>
      <c r="Z275" s="1516"/>
    </row>
    <row r="276" ht="12.75" customHeight="1">
      <c r="A276" s="1516"/>
      <c r="B276" s="1516"/>
      <c r="C276" s="1516"/>
      <c r="D276" s="1516"/>
      <c r="E276" s="1516"/>
      <c r="F276" s="1517"/>
      <c r="G276" s="1516"/>
      <c r="H276" s="1516"/>
      <c r="I276" s="1516"/>
      <c r="J276" s="1516"/>
      <c r="K276" s="1516"/>
      <c r="L276" s="1516"/>
      <c r="M276" s="1516"/>
      <c r="N276" s="1516"/>
      <c r="O276" s="1516"/>
      <c r="P276" s="1516"/>
      <c r="Q276" s="1516"/>
      <c r="R276" s="1516"/>
      <c r="S276" s="1516"/>
      <c r="T276" s="1516"/>
      <c r="U276" s="1516"/>
      <c r="V276" s="1516"/>
      <c r="W276" s="1516"/>
      <c r="X276" s="1516"/>
      <c r="Y276" s="1516"/>
      <c r="Z276" s="1516"/>
    </row>
    <row r="277" ht="12.75" customHeight="1">
      <c r="A277" s="1516"/>
      <c r="B277" s="1516"/>
      <c r="C277" s="1516"/>
      <c r="D277" s="1516"/>
      <c r="E277" s="1516"/>
      <c r="F277" s="1517"/>
      <c r="G277" s="1516"/>
      <c r="H277" s="1516"/>
      <c r="I277" s="1516"/>
      <c r="J277" s="1516"/>
      <c r="K277" s="1516"/>
      <c r="L277" s="1516"/>
      <c r="M277" s="1516"/>
      <c r="N277" s="1516"/>
      <c r="O277" s="1516"/>
      <c r="P277" s="1516"/>
      <c r="Q277" s="1516"/>
      <c r="R277" s="1516"/>
      <c r="S277" s="1516"/>
      <c r="T277" s="1516"/>
      <c r="U277" s="1516"/>
      <c r="V277" s="1516"/>
      <c r="W277" s="1516"/>
      <c r="X277" s="1516"/>
      <c r="Y277" s="1516"/>
      <c r="Z277" s="1516"/>
    </row>
    <row r="278" ht="12.75" customHeight="1">
      <c r="A278" s="1516"/>
      <c r="B278" s="1516"/>
      <c r="C278" s="1516"/>
      <c r="D278" s="1516"/>
      <c r="E278" s="1516"/>
      <c r="F278" s="1517"/>
      <c r="G278" s="1516"/>
      <c r="H278" s="1516"/>
      <c r="I278" s="1516"/>
      <c r="J278" s="1516"/>
      <c r="K278" s="1516"/>
      <c r="L278" s="1516"/>
      <c r="M278" s="1516"/>
      <c r="N278" s="1516"/>
      <c r="O278" s="1516"/>
      <c r="P278" s="1516"/>
      <c r="Q278" s="1516"/>
      <c r="R278" s="1516"/>
      <c r="S278" s="1516"/>
      <c r="T278" s="1516"/>
      <c r="U278" s="1516"/>
      <c r="V278" s="1516"/>
      <c r="W278" s="1516"/>
      <c r="X278" s="1516"/>
      <c r="Y278" s="1516"/>
      <c r="Z278" s="1516"/>
    </row>
    <row r="279" ht="12.75" customHeight="1">
      <c r="A279" s="1516"/>
      <c r="B279" s="1516"/>
      <c r="C279" s="1516"/>
      <c r="D279" s="1516"/>
      <c r="E279" s="1516"/>
      <c r="F279" s="1517"/>
      <c r="G279" s="1516"/>
      <c r="H279" s="1516"/>
      <c r="I279" s="1516"/>
      <c r="J279" s="1516"/>
      <c r="K279" s="1516"/>
      <c r="L279" s="1516"/>
      <c r="M279" s="1516"/>
      <c r="N279" s="1516"/>
      <c r="O279" s="1516"/>
      <c r="P279" s="1516"/>
      <c r="Q279" s="1516"/>
      <c r="R279" s="1516"/>
      <c r="S279" s="1516"/>
      <c r="T279" s="1516"/>
      <c r="U279" s="1516"/>
      <c r="V279" s="1516"/>
      <c r="W279" s="1516"/>
      <c r="X279" s="1516"/>
      <c r="Y279" s="1516"/>
      <c r="Z279" s="1516"/>
    </row>
    <row r="280" ht="12.75" customHeight="1">
      <c r="A280" s="1516"/>
      <c r="B280" s="1516"/>
      <c r="C280" s="1516"/>
      <c r="D280" s="1516"/>
      <c r="E280" s="1516"/>
      <c r="F280" s="1517"/>
      <c r="G280" s="1516"/>
      <c r="H280" s="1516"/>
      <c r="I280" s="1516"/>
      <c r="J280" s="1516"/>
      <c r="K280" s="1516"/>
      <c r="L280" s="1516"/>
      <c r="M280" s="1516"/>
      <c r="N280" s="1516"/>
      <c r="O280" s="1516"/>
      <c r="P280" s="1516"/>
      <c r="Q280" s="1516"/>
      <c r="R280" s="1516"/>
      <c r="S280" s="1516"/>
      <c r="T280" s="1516"/>
      <c r="U280" s="1516"/>
      <c r="V280" s="1516"/>
      <c r="W280" s="1516"/>
      <c r="X280" s="1516"/>
      <c r="Y280" s="1516"/>
      <c r="Z280" s="1516"/>
    </row>
    <row r="281" ht="12.75" customHeight="1">
      <c r="A281" s="1516"/>
      <c r="B281" s="1516"/>
      <c r="C281" s="1516"/>
      <c r="D281" s="1516"/>
      <c r="E281" s="1516"/>
      <c r="F281" s="1517"/>
      <c r="G281" s="1516"/>
      <c r="H281" s="1516"/>
      <c r="I281" s="1516"/>
      <c r="J281" s="1516"/>
      <c r="K281" s="1516"/>
      <c r="L281" s="1516"/>
      <c r="M281" s="1516"/>
      <c r="N281" s="1516"/>
      <c r="O281" s="1516"/>
      <c r="P281" s="1516"/>
      <c r="Q281" s="1516"/>
      <c r="R281" s="1516"/>
      <c r="S281" s="1516"/>
      <c r="T281" s="1516"/>
      <c r="U281" s="1516"/>
      <c r="V281" s="1516"/>
      <c r="W281" s="1516"/>
      <c r="X281" s="1516"/>
      <c r="Y281" s="1516"/>
      <c r="Z281" s="1516"/>
    </row>
    <row r="282" ht="12.75" customHeight="1">
      <c r="A282" s="1516"/>
      <c r="B282" s="1516"/>
      <c r="C282" s="1516"/>
      <c r="D282" s="1516"/>
      <c r="E282" s="1516"/>
      <c r="F282" s="1517"/>
      <c r="G282" s="1516"/>
      <c r="H282" s="1516"/>
      <c r="I282" s="1516"/>
      <c r="J282" s="1516"/>
      <c r="K282" s="1516"/>
      <c r="L282" s="1516"/>
      <c r="M282" s="1516"/>
      <c r="N282" s="1516"/>
      <c r="O282" s="1516"/>
      <c r="P282" s="1516"/>
      <c r="Q282" s="1516"/>
      <c r="R282" s="1516"/>
      <c r="S282" s="1516"/>
      <c r="T282" s="1516"/>
      <c r="U282" s="1516"/>
      <c r="V282" s="1516"/>
      <c r="W282" s="1516"/>
      <c r="X282" s="1516"/>
      <c r="Y282" s="1516"/>
      <c r="Z282" s="1516"/>
    </row>
    <row r="283" ht="12.75" customHeight="1">
      <c r="A283" s="1516"/>
      <c r="B283" s="1516"/>
      <c r="C283" s="1516"/>
      <c r="D283" s="1516"/>
      <c r="E283" s="1516"/>
      <c r="F283" s="1517"/>
      <c r="G283" s="1516"/>
      <c r="H283" s="1516"/>
      <c r="I283" s="1516"/>
      <c r="J283" s="1516"/>
      <c r="K283" s="1516"/>
      <c r="L283" s="1516"/>
      <c r="M283" s="1516"/>
      <c r="N283" s="1516"/>
      <c r="O283" s="1516"/>
      <c r="P283" s="1516"/>
      <c r="Q283" s="1516"/>
      <c r="R283" s="1516"/>
      <c r="S283" s="1516"/>
      <c r="T283" s="1516"/>
      <c r="U283" s="1516"/>
      <c r="V283" s="1516"/>
      <c r="W283" s="1516"/>
      <c r="X283" s="1516"/>
      <c r="Y283" s="1516"/>
      <c r="Z283" s="1516"/>
    </row>
    <row r="284" ht="12.75" customHeight="1">
      <c r="A284" s="1516"/>
      <c r="B284" s="1516"/>
      <c r="C284" s="1516"/>
      <c r="D284" s="1516"/>
      <c r="E284" s="1516"/>
      <c r="F284" s="1517"/>
      <c r="G284" s="1516"/>
      <c r="H284" s="1516"/>
      <c r="I284" s="1516"/>
      <c r="J284" s="1516"/>
      <c r="K284" s="1516"/>
      <c r="L284" s="1516"/>
      <c r="M284" s="1516"/>
      <c r="N284" s="1516"/>
      <c r="O284" s="1516"/>
      <c r="P284" s="1516"/>
      <c r="Q284" s="1516"/>
      <c r="R284" s="1516"/>
      <c r="S284" s="1516"/>
      <c r="T284" s="1516"/>
      <c r="U284" s="1516"/>
      <c r="V284" s="1516"/>
      <c r="W284" s="1516"/>
      <c r="X284" s="1516"/>
      <c r="Y284" s="1516"/>
      <c r="Z284" s="1516"/>
    </row>
    <row r="285" ht="12.75" customHeight="1">
      <c r="A285" s="1516"/>
      <c r="B285" s="1516"/>
      <c r="C285" s="1516"/>
      <c r="D285" s="1516"/>
      <c r="E285" s="1516"/>
      <c r="F285" s="1517"/>
      <c r="G285" s="1516"/>
      <c r="H285" s="1516"/>
      <c r="I285" s="1516"/>
      <c r="J285" s="1516"/>
      <c r="K285" s="1516"/>
      <c r="L285" s="1516"/>
      <c r="M285" s="1516"/>
      <c r="N285" s="1516"/>
      <c r="O285" s="1516"/>
      <c r="P285" s="1516"/>
      <c r="Q285" s="1516"/>
      <c r="R285" s="1516"/>
      <c r="S285" s="1516"/>
      <c r="T285" s="1516"/>
      <c r="U285" s="1516"/>
      <c r="V285" s="1516"/>
      <c r="W285" s="1516"/>
      <c r="X285" s="1516"/>
      <c r="Y285" s="1516"/>
      <c r="Z285" s="1516"/>
    </row>
    <row r="286" ht="12.75" customHeight="1">
      <c r="A286" s="1516"/>
      <c r="B286" s="1516"/>
      <c r="C286" s="1516"/>
      <c r="D286" s="1516"/>
      <c r="E286" s="1516"/>
      <c r="F286" s="1517"/>
      <c r="G286" s="1516"/>
      <c r="H286" s="1516"/>
      <c r="I286" s="1516"/>
      <c r="J286" s="1516"/>
      <c r="K286" s="1516"/>
      <c r="L286" s="1516"/>
      <c r="M286" s="1516"/>
      <c r="N286" s="1516"/>
      <c r="O286" s="1516"/>
      <c r="P286" s="1516"/>
      <c r="Q286" s="1516"/>
      <c r="R286" s="1516"/>
      <c r="S286" s="1516"/>
      <c r="T286" s="1516"/>
      <c r="U286" s="1516"/>
      <c r="V286" s="1516"/>
      <c r="W286" s="1516"/>
      <c r="X286" s="1516"/>
      <c r="Y286" s="1516"/>
      <c r="Z286" s="1516"/>
    </row>
    <row r="287" ht="12.75" customHeight="1">
      <c r="A287" s="1516"/>
      <c r="B287" s="1516"/>
      <c r="C287" s="1516"/>
      <c r="D287" s="1516"/>
      <c r="E287" s="1516"/>
      <c r="F287" s="1517"/>
      <c r="G287" s="1516"/>
      <c r="H287" s="1516"/>
      <c r="I287" s="1516"/>
      <c r="J287" s="1516"/>
      <c r="K287" s="1516"/>
      <c r="L287" s="1516"/>
      <c r="M287" s="1516"/>
      <c r="N287" s="1516"/>
      <c r="O287" s="1516"/>
      <c r="P287" s="1516"/>
      <c r="Q287" s="1516"/>
      <c r="R287" s="1516"/>
      <c r="S287" s="1516"/>
      <c r="T287" s="1516"/>
      <c r="U287" s="1516"/>
      <c r="V287" s="1516"/>
      <c r="W287" s="1516"/>
      <c r="X287" s="1516"/>
      <c r="Y287" s="1516"/>
      <c r="Z287" s="1516"/>
    </row>
    <row r="288" ht="12.75" customHeight="1">
      <c r="A288" s="1516"/>
      <c r="B288" s="1516"/>
      <c r="C288" s="1516"/>
      <c r="D288" s="1516"/>
      <c r="E288" s="1516"/>
      <c r="F288" s="1517"/>
      <c r="G288" s="1516"/>
      <c r="H288" s="1516"/>
      <c r="I288" s="1516"/>
      <c r="J288" s="1516"/>
      <c r="K288" s="1516"/>
      <c r="L288" s="1516"/>
      <c r="M288" s="1516"/>
      <c r="N288" s="1516"/>
      <c r="O288" s="1516"/>
      <c r="P288" s="1516"/>
      <c r="Q288" s="1516"/>
      <c r="R288" s="1516"/>
      <c r="S288" s="1516"/>
      <c r="T288" s="1516"/>
      <c r="U288" s="1516"/>
      <c r="V288" s="1516"/>
      <c r="W288" s="1516"/>
      <c r="X288" s="1516"/>
      <c r="Y288" s="1516"/>
      <c r="Z288" s="1516"/>
    </row>
    <row r="289" ht="12.75" customHeight="1">
      <c r="A289" s="1516"/>
      <c r="B289" s="1516"/>
      <c r="C289" s="1516"/>
      <c r="D289" s="1516"/>
      <c r="E289" s="1516"/>
      <c r="F289" s="1517"/>
      <c r="G289" s="1516"/>
      <c r="H289" s="1516"/>
      <c r="I289" s="1516"/>
      <c r="J289" s="1516"/>
      <c r="K289" s="1516"/>
      <c r="L289" s="1516"/>
      <c r="M289" s="1516"/>
      <c r="N289" s="1516"/>
      <c r="O289" s="1516"/>
      <c r="P289" s="1516"/>
      <c r="Q289" s="1516"/>
      <c r="R289" s="1516"/>
      <c r="S289" s="1516"/>
      <c r="T289" s="1516"/>
      <c r="U289" s="1516"/>
      <c r="V289" s="1516"/>
      <c r="W289" s="1516"/>
      <c r="X289" s="1516"/>
      <c r="Y289" s="1516"/>
      <c r="Z289" s="1516"/>
    </row>
    <row r="290" ht="12.75" customHeight="1">
      <c r="A290" s="1516"/>
      <c r="B290" s="1516"/>
      <c r="C290" s="1516"/>
      <c r="D290" s="1516"/>
      <c r="E290" s="1516"/>
      <c r="F290" s="1517"/>
      <c r="G290" s="1516"/>
      <c r="H290" s="1516"/>
      <c r="I290" s="1516"/>
      <c r="J290" s="1516"/>
      <c r="K290" s="1516"/>
      <c r="L290" s="1516"/>
      <c r="M290" s="1516"/>
      <c r="N290" s="1516"/>
      <c r="O290" s="1516"/>
      <c r="P290" s="1516"/>
      <c r="Q290" s="1516"/>
      <c r="R290" s="1516"/>
      <c r="S290" s="1516"/>
      <c r="T290" s="1516"/>
      <c r="U290" s="1516"/>
      <c r="V290" s="1516"/>
      <c r="W290" s="1516"/>
      <c r="X290" s="1516"/>
      <c r="Y290" s="1516"/>
      <c r="Z290" s="1516"/>
    </row>
    <row r="291" ht="12.75" customHeight="1">
      <c r="A291" s="1516"/>
      <c r="B291" s="1516"/>
      <c r="C291" s="1516"/>
      <c r="D291" s="1516"/>
      <c r="E291" s="1516"/>
      <c r="F291" s="1517"/>
      <c r="G291" s="1516"/>
      <c r="H291" s="1516"/>
      <c r="I291" s="1516"/>
      <c r="J291" s="1516"/>
      <c r="K291" s="1516"/>
      <c r="L291" s="1516"/>
      <c r="M291" s="1516"/>
      <c r="N291" s="1516"/>
      <c r="O291" s="1516"/>
      <c r="P291" s="1516"/>
      <c r="Q291" s="1516"/>
      <c r="R291" s="1516"/>
      <c r="S291" s="1516"/>
      <c r="T291" s="1516"/>
      <c r="U291" s="1516"/>
      <c r="V291" s="1516"/>
      <c r="W291" s="1516"/>
      <c r="X291" s="1516"/>
      <c r="Y291" s="1516"/>
      <c r="Z291" s="1516"/>
    </row>
    <row r="292" ht="12.75" customHeight="1">
      <c r="A292" s="1516"/>
      <c r="B292" s="1516"/>
      <c r="C292" s="1516"/>
      <c r="D292" s="1516"/>
      <c r="E292" s="1516"/>
      <c r="F292" s="1517"/>
      <c r="G292" s="1516"/>
      <c r="H292" s="1516"/>
      <c r="I292" s="1516"/>
      <c r="J292" s="1516"/>
      <c r="K292" s="1516"/>
      <c r="L292" s="1516"/>
      <c r="M292" s="1516"/>
      <c r="N292" s="1516"/>
      <c r="O292" s="1516"/>
      <c r="P292" s="1516"/>
      <c r="Q292" s="1516"/>
      <c r="R292" s="1516"/>
      <c r="S292" s="1516"/>
      <c r="T292" s="1516"/>
      <c r="U292" s="1516"/>
      <c r="V292" s="1516"/>
      <c r="W292" s="1516"/>
      <c r="X292" s="1516"/>
      <c r="Y292" s="1516"/>
      <c r="Z292" s="1516"/>
    </row>
    <row r="293" ht="12.75" customHeight="1">
      <c r="A293" s="1516"/>
      <c r="B293" s="1516"/>
      <c r="C293" s="1516"/>
      <c r="D293" s="1516"/>
      <c r="E293" s="1516"/>
      <c r="F293" s="1517"/>
      <c r="G293" s="1516"/>
      <c r="H293" s="1516"/>
      <c r="I293" s="1516"/>
      <c r="J293" s="1516"/>
      <c r="K293" s="1516"/>
      <c r="L293" s="1516"/>
      <c r="M293" s="1516"/>
      <c r="N293" s="1516"/>
      <c r="O293" s="1516"/>
      <c r="P293" s="1516"/>
      <c r="Q293" s="1516"/>
      <c r="R293" s="1516"/>
      <c r="S293" s="1516"/>
      <c r="T293" s="1516"/>
      <c r="U293" s="1516"/>
      <c r="V293" s="1516"/>
      <c r="W293" s="1516"/>
      <c r="X293" s="1516"/>
      <c r="Y293" s="1516"/>
      <c r="Z293" s="1516"/>
    </row>
    <row r="294" ht="12.75" customHeight="1">
      <c r="A294" s="1516"/>
      <c r="B294" s="1516"/>
      <c r="C294" s="1516"/>
      <c r="D294" s="1516"/>
      <c r="E294" s="1516"/>
      <c r="F294" s="1517"/>
      <c r="G294" s="1516"/>
      <c r="H294" s="1516"/>
      <c r="I294" s="1516"/>
      <c r="J294" s="1516"/>
      <c r="K294" s="1516"/>
      <c r="L294" s="1516"/>
      <c r="M294" s="1516"/>
      <c r="N294" s="1516"/>
      <c r="O294" s="1516"/>
      <c r="P294" s="1516"/>
      <c r="Q294" s="1516"/>
      <c r="R294" s="1516"/>
      <c r="S294" s="1516"/>
      <c r="T294" s="1516"/>
      <c r="U294" s="1516"/>
      <c r="V294" s="1516"/>
      <c r="W294" s="1516"/>
      <c r="X294" s="1516"/>
      <c r="Y294" s="1516"/>
      <c r="Z294" s="1516"/>
    </row>
    <row r="295" ht="12.75" customHeight="1">
      <c r="A295" s="1516"/>
      <c r="B295" s="1516"/>
      <c r="C295" s="1516"/>
      <c r="D295" s="1516"/>
      <c r="E295" s="1516"/>
      <c r="F295" s="1517"/>
      <c r="G295" s="1516"/>
      <c r="H295" s="1516"/>
      <c r="I295" s="1516"/>
      <c r="J295" s="1516"/>
      <c r="K295" s="1516"/>
      <c r="L295" s="1516"/>
      <c r="M295" s="1516"/>
      <c r="N295" s="1516"/>
      <c r="O295" s="1516"/>
      <c r="P295" s="1516"/>
      <c r="Q295" s="1516"/>
      <c r="R295" s="1516"/>
      <c r="S295" s="1516"/>
      <c r="T295" s="1516"/>
      <c r="U295" s="1516"/>
      <c r="V295" s="1516"/>
      <c r="W295" s="1516"/>
      <c r="X295" s="1516"/>
      <c r="Y295" s="1516"/>
      <c r="Z295" s="1516"/>
    </row>
    <row r="296" ht="12.75" customHeight="1">
      <c r="A296" s="1516"/>
      <c r="B296" s="1516"/>
      <c r="C296" s="1516"/>
      <c r="D296" s="1516"/>
      <c r="E296" s="1516"/>
      <c r="F296" s="1517"/>
      <c r="G296" s="1516"/>
      <c r="H296" s="1516"/>
      <c r="I296" s="1516"/>
      <c r="J296" s="1516"/>
      <c r="K296" s="1516"/>
      <c r="L296" s="1516"/>
      <c r="M296" s="1516"/>
      <c r="N296" s="1516"/>
      <c r="O296" s="1516"/>
      <c r="P296" s="1516"/>
      <c r="Q296" s="1516"/>
      <c r="R296" s="1516"/>
      <c r="S296" s="1516"/>
      <c r="T296" s="1516"/>
      <c r="U296" s="1516"/>
      <c r="V296" s="1516"/>
      <c r="W296" s="1516"/>
      <c r="X296" s="1516"/>
      <c r="Y296" s="1516"/>
      <c r="Z296" s="1516"/>
    </row>
    <row r="297" ht="12.75" customHeight="1">
      <c r="A297" s="1516"/>
      <c r="B297" s="1516"/>
      <c r="C297" s="1516"/>
      <c r="D297" s="1516"/>
      <c r="E297" s="1516"/>
      <c r="F297" s="1517"/>
      <c r="G297" s="1516"/>
      <c r="H297" s="1516"/>
      <c r="I297" s="1516"/>
      <c r="J297" s="1516"/>
      <c r="K297" s="1516"/>
      <c r="L297" s="1516"/>
      <c r="M297" s="1516"/>
      <c r="N297" s="1516"/>
      <c r="O297" s="1516"/>
      <c r="P297" s="1516"/>
      <c r="Q297" s="1516"/>
      <c r="R297" s="1516"/>
      <c r="S297" s="1516"/>
      <c r="T297" s="1516"/>
      <c r="U297" s="1516"/>
      <c r="V297" s="1516"/>
      <c r="W297" s="1516"/>
      <c r="X297" s="1516"/>
      <c r="Y297" s="1516"/>
      <c r="Z297" s="1516"/>
    </row>
    <row r="298" ht="12.75" customHeight="1">
      <c r="A298" s="1516"/>
      <c r="B298" s="1516"/>
      <c r="C298" s="1516"/>
      <c r="D298" s="1516"/>
      <c r="E298" s="1516"/>
      <c r="F298" s="1517"/>
      <c r="G298" s="1516"/>
      <c r="H298" s="1516"/>
      <c r="I298" s="1516"/>
      <c r="J298" s="1516"/>
      <c r="K298" s="1516"/>
      <c r="L298" s="1516"/>
      <c r="M298" s="1516"/>
      <c r="N298" s="1516"/>
      <c r="O298" s="1516"/>
      <c r="P298" s="1516"/>
      <c r="Q298" s="1516"/>
      <c r="R298" s="1516"/>
      <c r="S298" s="1516"/>
      <c r="T298" s="1516"/>
      <c r="U298" s="1516"/>
      <c r="V298" s="1516"/>
      <c r="W298" s="1516"/>
      <c r="X298" s="1516"/>
      <c r="Y298" s="1516"/>
      <c r="Z298" s="1516"/>
    </row>
    <row r="299" ht="12.75" customHeight="1">
      <c r="A299" s="1516"/>
      <c r="B299" s="1516"/>
      <c r="C299" s="1516"/>
      <c r="D299" s="1516"/>
      <c r="E299" s="1516"/>
      <c r="F299" s="1517"/>
      <c r="G299" s="1516"/>
      <c r="H299" s="1516"/>
      <c r="I299" s="1516"/>
      <c r="J299" s="1516"/>
      <c r="K299" s="1516"/>
      <c r="L299" s="1516"/>
      <c r="M299" s="1516"/>
      <c r="N299" s="1516"/>
      <c r="O299" s="1516"/>
      <c r="P299" s="1516"/>
      <c r="Q299" s="1516"/>
      <c r="R299" s="1516"/>
      <c r="S299" s="1516"/>
      <c r="T299" s="1516"/>
      <c r="U299" s="1516"/>
      <c r="V299" s="1516"/>
      <c r="W299" s="1516"/>
      <c r="X299" s="1516"/>
      <c r="Y299" s="1516"/>
      <c r="Z299" s="1516"/>
    </row>
    <row r="300" ht="12.75" customHeight="1">
      <c r="A300" s="1516"/>
      <c r="B300" s="1516"/>
      <c r="C300" s="1516"/>
      <c r="D300" s="1516"/>
      <c r="E300" s="1516"/>
      <c r="F300" s="1517"/>
      <c r="G300" s="1516"/>
      <c r="H300" s="1516"/>
      <c r="I300" s="1516"/>
      <c r="J300" s="1516"/>
      <c r="K300" s="1516"/>
      <c r="L300" s="1516"/>
      <c r="M300" s="1516"/>
      <c r="N300" s="1516"/>
      <c r="O300" s="1516"/>
      <c r="P300" s="1516"/>
      <c r="Q300" s="1516"/>
      <c r="R300" s="1516"/>
      <c r="S300" s="1516"/>
      <c r="T300" s="1516"/>
      <c r="U300" s="1516"/>
      <c r="V300" s="1516"/>
      <c r="W300" s="1516"/>
      <c r="X300" s="1516"/>
      <c r="Y300" s="1516"/>
      <c r="Z300" s="1516"/>
    </row>
    <row r="301" ht="12.75" customHeight="1">
      <c r="A301" s="1516"/>
      <c r="B301" s="1516"/>
      <c r="C301" s="1516"/>
      <c r="D301" s="1516"/>
      <c r="E301" s="1516"/>
      <c r="F301" s="1517"/>
      <c r="G301" s="1516"/>
      <c r="H301" s="1516"/>
      <c r="I301" s="1516"/>
      <c r="J301" s="1516"/>
      <c r="K301" s="1516"/>
      <c r="L301" s="1516"/>
      <c r="M301" s="1516"/>
      <c r="N301" s="1516"/>
      <c r="O301" s="1516"/>
      <c r="P301" s="1516"/>
      <c r="Q301" s="1516"/>
      <c r="R301" s="1516"/>
      <c r="S301" s="1516"/>
      <c r="T301" s="1516"/>
      <c r="U301" s="1516"/>
      <c r="V301" s="1516"/>
      <c r="W301" s="1516"/>
      <c r="X301" s="1516"/>
      <c r="Y301" s="1516"/>
      <c r="Z301" s="1516"/>
    </row>
    <row r="302" ht="12.75" customHeight="1">
      <c r="A302" s="1516"/>
      <c r="B302" s="1516"/>
      <c r="C302" s="1516"/>
      <c r="D302" s="1516"/>
      <c r="E302" s="1516"/>
      <c r="F302" s="1517"/>
      <c r="G302" s="1516"/>
      <c r="H302" s="1516"/>
      <c r="I302" s="1516"/>
      <c r="J302" s="1516"/>
      <c r="K302" s="1516"/>
      <c r="L302" s="1516"/>
      <c r="M302" s="1516"/>
      <c r="N302" s="1516"/>
      <c r="O302" s="1516"/>
      <c r="P302" s="1516"/>
      <c r="Q302" s="1516"/>
      <c r="R302" s="1516"/>
      <c r="S302" s="1516"/>
      <c r="T302" s="1516"/>
      <c r="U302" s="1516"/>
      <c r="V302" s="1516"/>
      <c r="W302" s="1516"/>
      <c r="X302" s="1516"/>
      <c r="Y302" s="1516"/>
      <c r="Z302" s="1516"/>
    </row>
    <row r="303" ht="12.75" customHeight="1">
      <c r="A303" s="1516"/>
      <c r="B303" s="1516"/>
      <c r="C303" s="1516"/>
      <c r="D303" s="1516"/>
      <c r="E303" s="1516"/>
      <c r="F303" s="1517"/>
      <c r="G303" s="1516"/>
      <c r="H303" s="1516"/>
      <c r="I303" s="1516"/>
      <c r="J303" s="1516"/>
      <c r="K303" s="1516"/>
      <c r="L303" s="1516"/>
      <c r="M303" s="1516"/>
      <c r="N303" s="1516"/>
      <c r="O303" s="1516"/>
      <c r="P303" s="1516"/>
      <c r="Q303" s="1516"/>
      <c r="R303" s="1516"/>
      <c r="S303" s="1516"/>
      <c r="T303" s="1516"/>
      <c r="U303" s="1516"/>
      <c r="V303" s="1516"/>
      <c r="W303" s="1516"/>
      <c r="X303" s="1516"/>
      <c r="Y303" s="1516"/>
      <c r="Z303" s="1516"/>
    </row>
    <row r="304" ht="12.75" customHeight="1">
      <c r="A304" s="1516"/>
      <c r="B304" s="1516"/>
      <c r="C304" s="1516"/>
      <c r="D304" s="1516"/>
      <c r="E304" s="1516"/>
      <c r="F304" s="1517"/>
      <c r="G304" s="1516"/>
      <c r="H304" s="1516"/>
      <c r="I304" s="1516"/>
      <c r="J304" s="1516"/>
      <c r="K304" s="1516"/>
      <c r="L304" s="1516"/>
      <c r="M304" s="1516"/>
      <c r="N304" s="1516"/>
      <c r="O304" s="1516"/>
      <c r="P304" s="1516"/>
      <c r="Q304" s="1516"/>
      <c r="R304" s="1516"/>
      <c r="S304" s="1516"/>
      <c r="T304" s="1516"/>
      <c r="U304" s="1516"/>
      <c r="V304" s="1516"/>
      <c r="W304" s="1516"/>
      <c r="X304" s="1516"/>
      <c r="Y304" s="1516"/>
      <c r="Z304" s="1516"/>
    </row>
    <row r="305" ht="12.75" customHeight="1">
      <c r="A305" s="1516"/>
      <c r="B305" s="1516"/>
      <c r="C305" s="1516"/>
      <c r="D305" s="1516"/>
      <c r="E305" s="1516"/>
      <c r="F305" s="1517"/>
      <c r="G305" s="1516"/>
      <c r="H305" s="1516"/>
      <c r="I305" s="1516"/>
      <c r="J305" s="1516"/>
      <c r="K305" s="1516"/>
      <c r="L305" s="1516"/>
      <c r="M305" s="1516"/>
      <c r="N305" s="1516"/>
      <c r="O305" s="1516"/>
      <c r="P305" s="1516"/>
      <c r="Q305" s="1516"/>
      <c r="R305" s="1516"/>
      <c r="S305" s="1516"/>
      <c r="T305" s="1516"/>
      <c r="U305" s="1516"/>
      <c r="V305" s="1516"/>
      <c r="W305" s="1516"/>
      <c r="X305" s="1516"/>
      <c r="Y305" s="1516"/>
      <c r="Z305" s="1516"/>
    </row>
    <row r="306" ht="12.75" customHeight="1">
      <c r="A306" s="1516"/>
      <c r="B306" s="1516"/>
      <c r="C306" s="1516"/>
      <c r="D306" s="1516"/>
      <c r="E306" s="1516"/>
      <c r="F306" s="1517"/>
      <c r="G306" s="1516"/>
      <c r="H306" s="1516"/>
      <c r="I306" s="1516"/>
      <c r="J306" s="1516"/>
      <c r="K306" s="1516"/>
      <c r="L306" s="1516"/>
      <c r="M306" s="1516"/>
      <c r="N306" s="1516"/>
      <c r="O306" s="1516"/>
      <c r="P306" s="1516"/>
      <c r="Q306" s="1516"/>
      <c r="R306" s="1516"/>
      <c r="S306" s="1516"/>
      <c r="T306" s="1516"/>
      <c r="U306" s="1516"/>
      <c r="V306" s="1516"/>
      <c r="W306" s="1516"/>
      <c r="X306" s="1516"/>
      <c r="Y306" s="1516"/>
      <c r="Z306" s="1516"/>
    </row>
    <row r="307" ht="12.75" customHeight="1">
      <c r="A307" s="1516"/>
      <c r="B307" s="1516"/>
      <c r="C307" s="1516"/>
      <c r="D307" s="1516"/>
      <c r="E307" s="1516"/>
      <c r="F307" s="1517"/>
      <c r="G307" s="1516"/>
      <c r="H307" s="1516"/>
      <c r="I307" s="1516"/>
      <c r="J307" s="1516"/>
      <c r="K307" s="1516"/>
      <c r="L307" s="1516"/>
      <c r="M307" s="1516"/>
      <c r="N307" s="1516"/>
      <c r="O307" s="1516"/>
      <c r="P307" s="1516"/>
      <c r="Q307" s="1516"/>
      <c r="R307" s="1516"/>
      <c r="S307" s="1516"/>
      <c r="T307" s="1516"/>
      <c r="U307" s="1516"/>
      <c r="V307" s="1516"/>
      <c r="W307" s="1516"/>
      <c r="X307" s="1516"/>
      <c r="Y307" s="1516"/>
      <c r="Z307" s="1516"/>
    </row>
    <row r="308" ht="12.75" customHeight="1">
      <c r="A308" s="1516"/>
      <c r="B308" s="1516"/>
      <c r="C308" s="1516"/>
      <c r="D308" s="1516"/>
      <c r="E308" s="1516"/>
      <c r="F308" s="1517"/>
      <c r="G308" s="1516"/>
      <c r="H308" s="1516"/>
      <c r="I308" s="1516"/>
      <c r="J308" s="1516"/>
      <c r="K308" s="1516"/>
      <c r="L308" s="1516"/>
      <c r="M308" s="1516"/>
      <c r="N308" s="1516"/>
      <c r="O308" s="1516"/>
      <c r="P308" s="1516"/>
      <c r="Q308" s="1516"/>
      <c r="R308" s="1516"/>
      <c r="S308" s="1516"/>
      <c r="T308" s="1516"/>
      <c r="U308" s="1516"/>
      <c r="V308" s="1516"/>
      <c r="W308" s="1516"/>
      <c r="X308" s="1516"/>
      <c r="Y308" s="1516"/>
      <c r="Z308" s="1516"/>
    </row>
    <row r="309" ht="12.75" customHeight="1">
      <c r="A309" s="1516"/>
      <c r="B309" s="1516"/>
      <c r="C309" s="1516"/>
      <c r="D309" s="1516"/>
      <c r="E309" s="1516"/>
      <c r="F309" s="1517"/>
      <c r="G309" s="1516"/>
      <c r="H309" s="1516"/>
      <c r="I309" s="1516"/>
      <c r="J309" s="1516"/>
      <c r="K309" s="1516"/>
      <c r="L309" s="1516"/>
      <c r="M309" s="1516"/>
      <c r="N309" s="1516"/>
      <c r="O309" s="1516"/>
      <c r="P309" s="1516"/>
      <c r="Q309" s="1516"/>
      <c r="R309" s="1516"/>
      <c r="S309" s="1516"/>
      <c r="T309" s="1516"/>
      <c r="U309" s="1516"/>
      <c r="V309" s="1516"/>
      <c r="W309" s="1516"/>
      <c r="X309" s="1516"/>
      <c r="Y309" s="1516"/>
      <c r="Z309" s="1516"/>
    </row>
    <row r="310" ht="12.75" customHeight="1">
      <c r="A310" s="1516"/>
      <c r="B310" s="1516"/>
      <c r="C310" s="1516"/>
      <c r="D310" s="1516"/>
      <c r="E310" s="1516"/>
      <c r="F310" s="1517"/>
      <c r="G310" s="1516"/>
      <c r="H310" s="1516"/>
      <c r="I310" s="1516"/>
      <c r="J310" s="1516"/>
      <c r="K310" s="1516"/>
      <c r="L310" s="1516"/>
      <c r="M310" s="1516"/>
      <c r="N310" s="1516"/>
      <c r="O310" s="1516"/>
      <c r="P310" s="1516"/>
      <c r="Q310" s="1516"/>
      <c r="R310" s="1516"/>
      <c r="S310" s="1516"/>
      <c r="T310" s="1516"/>
      <c r="U310" s="1516"/>
      <c r="V310" s="1516"/>
      <c r="W310" s="1516"/>
      <c r="X310" s="1516"/>
      <c r="Y310" s="1516"/>
      <c r="Z310" s="1516"/>
    </row>
    <row r="311" ht="12.75" customHeight="1">
      <c r="A311" s="1516"/>
      <c r="B311" s="1516"/>
      <c r="C311" s="1516"/>
      <c r="D311" s="1516"/>
      <c r="E311" s="1516"/>
      <c r="F311" s="1517"/>
      <c r="G311" s="1516"/>
      <c r="H311" s="1516"/>
      <c r="I311" s="1516"/>
      <c r="J311" s="1516"/>
      <c r="K311" s="1516"/>
      <c r="L311" s="1516"/>
      <c r="M311" s="1516"/>
      <c r="N311" s="1516"/>
      <c r="O311" s="1516"/>
      <c r="P311" s="1516"/>
      <c r="Q311" s="1516"/>
      <c r="R311" s="1516"/>
      <c r="S311" s="1516"/>
      <c r="T311" s="1516"/>
      <c r="U311" s="1516"/>
      <c r="V311" s="1516"/>
      <c r="W311" s="1516"/>
      <c r="X311" s="1516"/>
      <c r="Y311" s="1516"/>
      <c r="Z311" s="1516"/>
    </row>
    <row r="312" ht="12.75" customHeight="1">
      <c r="A312" s="1516"/>
      <c r="B312" s="1516"/>
      <c r="C312" s="1516"/>
      <c r="D312" s="1516"/>
      <c r="E312" s="1516"/>
      <c r="F312" s="1517"/>
      <c r="G312" s="1516"/>
      <c r="H312" s="1516"/>
      <c r="I312" s="1516"/>
      <c r="J312" s="1516"/>
      <c r="K312" s="1516"/>
      <c r="L312" s="1516"/>
      <c r="M312" s="1516"/>
      <c r="N312" s="1516"/>
      <c r="O312" s="1516"/>
      <c r="P312" s="1516"/>
      <c r="Q312" s="1516"/>
      <c r="R312" s="1516"/>
      <c r="S312" s="1516"/>
      <c r="T312" s="1516"/>
      <c r="U312" s="1516"/>
      <c r="V312" s="1516"/>
      <c r="W312" s="1516"/>
      <c r="X312" s="1516"/>
      <c r="Y312" s="1516"/>
      <c r="Z312" s="1516"/>
    </row>
    <row r="313" ht="12.75" customHeight="1">
      <c r="A313" s="1516"/>
      <c r="B313" s="1516"/>
      <c r="C313" s="1516"/>
      <c r="D313" s="1516"/>
      <c r="E313" s="1516"/>
      <c r="F313" s="1517"/>
      <c r="G313" s="1516"/>
      <c r="H313" s="1516"/>
      <c r="I313" s="1516"/>
      <c r="J313" s="1516"/>
      <c r="K313" s="1516"/>
      <c r="L313" s="1516"/>
      <c r="M313" s="1516"/>
      <c r="N313" s="1516"/>
      <c r="O313" s="1516"/>
      <c r="P313" s="1516"/>
      <c r="Q313" s="1516"/>
      <c r="R313" s="1516"/>
      <c r="S313" s="1516"/>
      <c r="T313" s="1516"/>
      <c r="U313" s="1516"/>
      <c r="V313" s="1516"/>
      <c r="W313" s="1516"/>
      <c r="X313" s="1516"/>
      <c r="Y313" s="1516"/>
      <c r="Z313" s="1516"/>
    </row>
    <row r="314" ht="12.75" customHeight="1">
      <c r="A314" s="1516"/>
      <c r="B314" s="1516"/>
      <c r="C314" s="1516"/>
      <c r="D314" s="1516"/>
      <c r="E314" s="1516"/>
      <c r="F314" s="1517"/>
      <c r="G314" s="1516"/>
      <c r="H314" s="1516"/>
      <c r="I314" s="1516"/>
      <c r="J314" s="1516"/>
      <c r="K314" s="1516"/>
      <c r="L314" s="1516"/>
      <c r="M314" s="1516"/>
      <c r="N314" s="1516"/>
      <c r="O314" s="1516"/>
      <c r="P314" s="1516"/>
      <c r="Q314" s="1516"/>
      <c r="R314" s="1516"/>
      <c r="S314" s="1516"/>
      <c r="T314" s="1516"/>
      <c r="U314" s="1516"/>
      <c r="V314" s="1516"/>
      <c r="W314" s="1516"/>
      <c r="X314" s="1516"/>
      <c r="Y314" s="1516"/>
      <c r="Z314" s="1516"/>
    </row>
    <row r="315" ht="12.75" customHeight="1">
      <c r="A315" s="1516"/>
      <c r="B315" s="1516"/>
      <c r="C315" s="1516"/>
      <c r="D315" s="1516"/>
      <c r="E315" s="1516"/>
      <c r="F315" s="1517"/>
      <c r="G315" s="1516"/>
      <c r="H315" s="1516"/>
      <c r="I315" s="1516"/>
      <c r="J315" s="1516"/>
      <c r="K315" s="1516"/>
      <c r="L315" s="1516"/>
      <c r="M315" s="1516"/>
      <c r="N315" s="1516"/>
      <c r="O315" s="1516"/>
      <c r="P315" s="1516"/>
      <c r="Q315" s="1516"/>
      <c r="R315" s="1516"/>
      <c r="S315" s="1516"/>
      <c r="T315" s="1516"/>
      <c r="U315" s="1516"/>
      <c r="V315" s="1516"/>
      <c r="W315" s="1516"/>
      <c r="X315" s="1516"/>
      <c r="Y315" s="1516"/>
      <c r="Z315" s="1516"/>
    </row>
    <row r="316" ht="12.75" customHeight="1">
      <c r="A316" s="1516"/>
      <c r="B316" s="1516"/>
      <c r="C316" s="1516"/>
      <c r="D316" s="1516"/>
      <c r="E316" s="1516"/>
      <c r="F316" s="1517"/>
      <c r="G316" s="1516"/>
      <c r="H316" s="1516"/>
      <c r="I316" s="1516"/>
      <c r="J316" s="1516"/>
      <c r="K316" s="1516"/>
      <c r="L316" s="1516"/>
      <c r="M316" s="1516"/>
      <c r="N316" s="1516"/>
      <c r="O316" s="1516"/>
      <c r="P316" s="1516"/>
      <c r="Q316" s="1516"/>
      <c r="R316" s="1516"/>
      <c r="S316" s="1516"/>
      <c r="T316" s="1516"/>
      <c r="U316" s="1516"/>
      <c r="V316" s="1516"/>
      <c r="W316" s="1516"/>
      <c r="X316" s="1516"/>
      <c r="Y316" s="1516"/>
      <c r="Z316" s="1516"/>
    </row>
    <row r="317" ht="12.75" customHeight="1">
      <c r="A317" s="1516"/>
      <c r="B317" s="1516"/>
      <c r="C317" s="1516"/>
      <c r="D317" s="1516"/>
      <c r="E317" s="1516"/>
      <c r="F317" s="1517"/>
      <c r="G317" s="1516"/>
      <c r="H317" s="1516"/>
      <c r="I317" s="1516"/>
      <c r="J317" s="1516"/>
      <c r="K317" s="1516"/>
      <c r="L317" s="1516"/>
      <c r="M317" s="1516"/>
      <c r="N317" s="1516"/>
      <c r="O317" s="1516"/>
      <c r="P317" s="1516"/>
      <c r="Q317" s="1516"/>
      <c r="R317" s="1516"/>
      <c r="S317" s="1516"/>
      <c r="T317" s="1516"/>
      <c r="U317" s="1516"/>
      <c r="V317" s="1516"/>
      <c r="W317" s="1516"/>
      <c r="X317" s="1516"/>
      <c r="Y317" s="1516"/>
      <c r="Z317" s="1516"/>
    </row>
    <row r="318" ht="12.75" customHeight="1">
      <c r="A318" s="1516"/>
      <c r="B318" s="1516"/>
      <c r="C318" s="1516"/>
      <c r="D318" s="1516"/>
      <c r="E318" s="1516"/>
      <c r="F318" s="1517"/>
      <c r="G318" s="1516"/>
      <c r="H318" s="1516"/>
      <c r="I318" s="1516"/>
      <c r="J318" s="1516"/>
      <c r="K318" s="1516"/>
      <c r="L318" s="1516"/>
      <c r="M318" s="1516"/>
      <c r="N318" s="1516"/>
      <c r="O318" s="1516"/>
      <c r="P318" s="1516"/>
      <c r="Q318" s="1516"/>
      <c r="R318" s="1516"/>
      <c r="S318" s="1516"/>
      <c r="T318" s="1516"/>
      <c r="U318" s="1516"/>
      <c r="V318" s="1516"/>
      <c r="W318" s="1516"/>
      <c r="X318" s="1516"/>
      <c r="Y318" s="1516"/>
      <c r="Z318" s="1516"/>
    </row>
    <row r="319" ht="12.75" customHeight="1">
      <c r="A319" s="1516"/>
      <c r="B319" s="1516"/>
      <c r="C319" s="1516"/>
      <c r="D319" s="1516"/>
      <c r="E319" s="1516"/>
      <c r="F319" s="1517"/>
      <c r="G319" s="1516"/>
      <c r="H319" s="1516"/>
      <c r="I319" s="1516"/>
      <c r="J319" s="1516"/>
      <c r="K319" s="1516"/>
      <c r="L319" s="1516"/>
      <c r="M319" s="1516"/>
      <c r="N319" s="1516"/>
      <c r="O319" s="1516"/>
      <c r="P319" s="1516"/>
      <c r="Q319" s="1516"/>
      <c r="R319" s="1516"/>
      <c r="S319" s="1516"/>
      <c r="T319" s="1516"/>
      <c r="U319" s="1516"/>
      <c r="V319" s="1516"/>
      <c r="W319" s="1516"/>
      <c r="X319" s="1516"/>
      <c r="Y319" s="1516"/>
      <c r="Z319" s="1516"/>
    </row>
    <row r="320" ht="12.75" customHeight="1">
      <c r="A320" s="1516"/>
      <c r="B320" s="1516"/>
      <c r="C320" s="1516"/>
      <c r="D320" s="1516"/>
      <c r="E320" s="1516"/>
      <c r="F320" s="1517"/>
      <c r="G320" s="1516"/>
      <c r="H320" s="1516"/>
      <c r="I320" s="1516"/>
      <c r="J320" s="1516"/>
      <c r="K320" s="1516"/>
      <c r="L320" s="1516"/>
      <c r="M320" s="1516"/>
      <c r="N320" s="1516"/>
      <c r="O320" s="1516"/>
      <c r="P320" s="1516"/>
      <c r="Q320" s="1516"/>
      <c r="R320" s="1516"/>
      <c r="S320" s="1516"/>
      <c r="T320" s="1516"/>
      <c r="U320" s="1516"/>
      <c r="V320" s="1516"/>
      <c r="W320" s="1516"/>
      <c r="X320" s="1516"/>
      <c r="Y320" s="1516"/>
      <c r="Z320" s="1516"/>
    </row>
    <row r="321" ht="12.75" customHeight="1">
      <c r="A321" s="1516"/>
      <c r="B321" s="1516"/>
      <c r="C321" s="1516"/>
      <c r="D321" s="1516"/>
      <c r="E321" s="1516"/>
      <c r="F321" s="1517"/>
      <c r="G321" s="1516"/>
      <c r="H321" s="1516"/>
      <c r="I321" s="1516"/>
      <c r="J321" s="1516"/>
      <c r="K321" s="1516"/>
      <c r="L321" s="1516"/>
      <c r="M321" s="1516"/>
      <c r="N321" s="1516"/>
      <c r="O321" s="1516"/>
      <c r="P321" s="1516"/>
      <c r="Q321" s="1516"/>
      <c r="R321" s="1516"/>
      <c r="S321" s="1516"/>
      <c r="T321" s="1516"/>
      <c r="U321" s="1516"/>
      <c r="V321" s="1516"/>
      <c r="W321" s="1516"/>
      <c r="X321" s="1516"/>
      <c r="Y321" s="1516"/>
      <c r="Z321" s="1516"/>
    </row>
    <row r="322" ht="12.75" customHeight="1">
      <c r="A322" s="1516"/>
      <c r="B322" s="1516"/>
      <c r="C322" s="1516"/>
      <c r="D322" s="1516"/>
      <c r="E322" s="1516"/>
      <c r="F322" s="1517"/>
      <c r="G322" s="1516"/>
      <c r="H322" s="1516"/>
      <c r="I322" s="1516"/>
      <c r="J322" s="1516"/>
      <c r="K322" s="1516"/>
      <c r="L322" s="1516"/>
      <c r="M322" s="1516"/>
      <c r="N322" s="1516"/>
      <c r="O322" s="1516"/>
      <c r="P322" s="1516"/>
      <c r="Q322" s="1516"/>
      <c r="R322" s="1516"/>
      <c r="S322" s="1516"/>
      <c r="T322" s="1516"/>
      <c r="U322" s="1516"/>
      <c r="V322" s="1516"/>
      <c r="W322" s="1516"/>
      <c r="X322" s="1516"/>
      <c r="Y322" s="1516"/>
      <c r="Z322" s="1516"/>
    </row>
    <row r="323" ht="12.75" customHeight="1">
      <c r="A323" s="1516"/>
      <c r="B323" s="1516"/>
      <c r="C323" s="1516"/>
      <c r="D323" s="1516"/>
      <c r="E323" s="1516"/>
      <c r="F323" s="1517"/>
      <c r="G323" s="1516"/>
      <c r="H323" s="1516"/>
      <c r="I323" s="1516"/>
      <c r="J323" s="1516"/>
      <c r="K323" s="1516"/>
      <c r="L323" s="1516"/>
      <c r="M323" s="1516"/>
      <c r="N323" s="1516"/>
      <c r="O323" s="1516"/>
      <c r="P323" s="1516"/>
      <c r="Q323" s="1516"/>
      <c r="R323" s="1516"/>
      <c r="S323" s="1516"/>
      <c r="T323" s="1516"/>
      <c r="U323" s="1516"/>
      <c r="V323" s="1516"/>
      <c r="W323" s="1516"/>
      <c r="X323" s="1516"/>
      <c r="Y323" s="1516"/>
      <c r="Z323" s="1516"/>
    </row>
    <row r="324" ht="12.75" customHeight="1">
      <c r="A324" s="1516"/>
      <c r="B324" s="1516"/>
      <c r="C324" s="1516"/>
      <c r="D324" s="1516"/>
      <c r="E324" s="1516"/>
      <c r="F324" s="1517"/>
      <c r="G324" s="1516"/>
      <c r="H324" s="1516"/>
      <c r="I324" s="1516"/>
      <c r="J324" s="1516"/>
      <c r="K324" s="1516"/>
      <c r="L324" s="1516"/>
      <c r="M324" s="1516"/>
      <c r="N324" s="1516"/>
      <c r="O324" s="1516"/>
      <c r="P324" s="1516"/>
      <c r="Q324" s="1516"/>
      <c r="R324" s="1516"/>
      <c r="S324" s="1516"/>
      <c r="T324" s="1516"/>
      <c r="U324" s="1516"/>
      <c r="V324" s="1516"/>
      <c r="W324" s="1516"/>
      <c r="X324" s="1516"/>
      <c r="Y324" s="1516"/>
      <c r="Z324" s="1516"/>
    </row>
    <row r="325" ht="12.75" customHeight="1">
      <c r="A325" s="1516"/>
      <c r="B325" s="1516"/>
      <c r="C325" s="1516"/>
      <c r="D325" s="1516"/>
      <c r="E325" s="1516"/>
      <c r="F325" s="1517"/>
      <c r="G325" s="1516"/>
      <c r="H325" s="1516"/>
      <c r="I325" s="1516"/>
      <c r="J325" s="1516"/>
      <c r="K325" s="1516"/>
      <c r="L325" s="1516"/>
      <c r="M325" s="1516"/>
      <c r="N325" s="1516"/>
      <c r="O325" s="1516"/>
      <c r="P325" s="1516"/>
      <c r="Q325" s="1516"/>
      <c r="R325" s="1516"/>
      <c r="S325" s="1516"/>
      <c r="T325" s="1516"/>
      <c r="U325" s="1516"/>
      <c r="V325" s="1516"/>
      <c r="W325" s="1516"/>
      <c r="X325" s="1516"/>
      <c r="Y325" s="1516"/>
      <c r="Z325" s="1516"/>
    </row>
    <row r="326" ht="12.75" customHeight="1">
      <c r="A326" s="1516"/>
      <c r="B326" s="1516"/>
      <c r="C326" s="1516"/>
      <c r="D326" s="1516"/>
      <c r="E326" s="1516"/>
      <c r="F326" s="1517"/>
      <c r="G326" s="1516"/>
      <c r="H326" s="1516"/>
      <c r="I326" s="1516"/>
      <c r="J326" s="1516"/>
      <c r="K326" s="1516"/>
      <c r="L326" s="1516"/>
      <c r="M326" s="1516"/>
      <c r="N326" s="1516"/>
      <c r="O326" s="1516"/>
      <c r="P326" s="1516"/>
      <c r="Q326" s="1516"/>
      <c r="R326" s="1516"/>
      <c r="S326" s="1516"/>
      <c r="T326" s="1516"/>
      <c r="U326" s="1516"/>
      <c r="V326" s="1516"/>
      <c r="W326" s="1516"/>
      <c r="X326" s="1516"/>
      <c r="Y326" s="1516"/>
      <c r="Z326" s="1516"/>
    </row>
    <row r="327" ht="12.75" customHeight="1">
      <c r="A327" s="1516"/>
      <c r="B327" s="1516"/>
      <c r="C327" s="1516"/>
      <c r="D327" s="1516"/>
      <c r="E327" s="1516"/>
      <c r="F327" s="1517"/>
      <c r="G327" s="1516"/>
      <c r="H327" s="1516"/>
      <c r="I327" s="1516"/>
      <c r="J327" s="1516"/>
      <c r="K327" s="1516"/>
      <c r="L327" s="1516"/>
      <c r="M327" s="1516"/>
      <c r="N327" s="1516"/>
      <c r="O327" s="1516"/>
      <c r="P327" s="1516"/>
      <c r="Q327" s="1516"/>
      <c r="R327" s="1516"/>
      <c r="S327" s="1516"/>
      <c r="T327" s="1516"/>
      <c r="U327" s="1516"/>
      <c r="V327" s="1516"/>
      <c r="W327" s="1516"/>
      <c r="X327" s="1516"/>
      <c r="Y327" s="1516"/>
      <c r="Z327" s="1516"/>
    </row>
    <row r="328" ht="12.75" customHeight="1">
      <c r="A328" s="1516"/>
      <c r="B328" s="1516"/>
      <c r="C328" s="1516"/>
      <c r="D328" s="1516"/>
      <c r="E328" s="1516"/>
      <c r="F328" s="1517"/>
      <c r="G328" s="1516"/>
      <c r="H328" s="1516"/>
      <c r="I328" s="1516"/>
      <c r="J328" s="1516"/>
      <c r="K328" s="1516"/>
      <c r="L328" s="1516"/>
      <c r="M328" s="1516"/>
      <c r="N328" s="1516"/>
      <c r="O328" s="1516"/>
      <c r="P328" s="1516"/>
      <c r="Q328" s="1516"/>
      <c r="R328" s="1516"/>
      <c r="S328" s="1516"/>
      <c r="T328" s="1516"/>
      <c r="U328" s="1516"/>
      <c r="V328" s="1516"/>
      <c r="W328" s="1516"/>
      <c r="X328" s="1516"/>
      <c r="Y328" s="1516"/>
      <c r="Z328" s="1516"/>
    </row>
    <row r="329" ht="12.75" customHeight="1">
      <c r="A329" s="1516"/>
      <c r="B329" s="1516"/>
      <c r="C329" s="1516"/>
      <c r="D329" s="1516"/>
      <c r="E329" s="1516"/>
      <c r="F329" s="1517"/>
      <c r="G329" s="1516"/>
      <c r="H329" s="1516"/>
      <c r="I329" s="1516"/>
      <c r="J329" s="1516"/>
      <c r="K329" s="1516"/>
      <c r="L329" s="1516"/>
      <c r="M329" s="1516"/>
      <c r="N329" s="1516"/>
      <c r="O329" s="1516"/>
      <c r="P329" s="1516"/>
      <c r="Q329" s="1516"/>
      <c r="R329" s="1516"/>
      <c r="S329" s="1516"/>
      <c r="T329" s="1516"/>
      <c r="U329" s="1516"/>
      <c r="V329" s="1516"/>
      <c r="W329" s="1516"/>
      <c r="X329" s="1516"/>
      <c r="Y329" s="1516"/>
      <c r="Z329" s="1516"/>
    </row>
    <row r="330" ht="12.75" customHeight="1">
      <c r="A330" s="1516"/>
      <c r="B330" s="1516"/>
      <c r="C330" s="1516"/>
      <c r="D330" s="1516"/>
      <c r="E330" s="1516"/>
      <c r="F330" s="1517"/>
      <c r="G330" s="1516"/>
      <c r="H330" s="1516"/>
      <c r="I330" s="1516"/>
      <c r="J330" s="1516"/>
      <c r="K330" s="1516"/>
      <c r="L330" s="1516"/>
      <c r="M330" s="1516"/>
      <c r="N330" s="1516"/>
      <c r="O330" s="1516"/>
      <c r="P330" s="1516"/>
      <c r="Q330" s="1516"/>
      <c r="R330" s="1516"/>
      <c r="S330" s="1516"/>
      <c r="T330" s="1516"/>
      <c r="U330" s="1516"/>
      <c r="V330" s="1516"/>
      <c r="W330" s="1516"/>
      <c r="X330" s="1516"/>
      <c r="Y330" s="1516"/>
      <c r="Z330" s="1516"/>
    </row>
    <row r="331" ht="12.75" customHeight="1">
      <c r="A331" s="1516"/>
      <c r="B331" s="1516"/>
      <c r="C331" s="1516"/>
      <c r="D331" s="1516"/>
      <c r="E331" s="1516"/>
      <c r="F331" s="1517"/>
      <c r="G331" s="1516"/>
      <c r="H331" s="1516"/>
      <c r="I331" s="1516"/>
      <c r="J331" s="1516"/>
      <c r="K331" s="1516"/>
      <c r="L331" s="1516"/>
      <c r="M331" s="1516"/>
      <c r="N331" s="1516"/>
      <c r="O331" s="1516"/>
      <c r="P331" s="1516"/>
      <c r="Q331" s="1516"/>
      <c r="R331" s="1516"/>
      <c r="S331" s="1516"/>
      <c r="T331" s="1516"/>
      <c r="U331" s="1516"/>
      <c r="V331" s="1516"/>
      <c r="W331" s="1516"/>
      <c r="X331" s="1516"/>
      <c r="Y331" s="1516"/>
      <c r="Z331" s="1516"/>
    </row>
    <row r="332" ht="12.75" customHeight="1">
      <c r="A332" s="1516"/>
      <c r="B332" s="1516"/>
      <c r="C332" s="1516"/>
      <c r="D332" s="1516"/>
      <c r="E332" s="1516"/>
      <c r="F332" s="1517"/>
      <c r="G332" s="1516"/>
      <c r="H332" s="1516"/>
      <c r="I332" s="1516"/>
      <c r="J332" s="1516"/>
      <c r="K332" s="1516"/>
      <c r="L332" s="1516"/>
      <c r="M332" s="1516"/>
      <c r="N332" s="1516"/>
      <c r="O332" s="1516"/>
      <c r="P332" s="1516"/>
      <c r="Q332" s="1516"/>
      <c r="R332" s="1516"/>
      <c r="S332" s="1516"/>
      <c r="T332" s="1516"/>
      <c r="U332" s="1516"/>
      <c r="V332" s="1516"/>
      <c r="W332" s="1516"/>
      <c r="X332" s="1516"/>
      <c r="Y332" s="1516"/>
      <c r="Z332" s="1516"/>
    </row>
    <row r="333" ht="12.75" customHeight="1">
      <c r="A333" s="1516"/>
      <c r="B333" s="1516"/>
      <c r="C333" s="1516"/>
      <c r="D333" s="1516"/>
      <c r="E333" s="1516"/>
      <c r="F333" s="1517"/>
      <c r="G333" s="1516"/>
      <c r="H333" s="1516"/>
      <c r="I333" s="1516"/>
      <c r="J333" s="1516"/>
      <c r="K333" s="1516"/>
      <c r="L333" s="1516"/>
      <c r="M333" s="1516"/>
      <c r="N333" s="1516"/>
      <c r="O333" s="1516"/>
      <c r="P333" s="1516"/>
      <c r="Q333" s="1516"/>
      <c r="R333" s="1516"/>
      <c r="S333" s="1516"/>
      <c r="T333" s="1516"/>
      <c r="U333" s="1516"/>
      <c r="V333" s="1516"/>
      <c r="W333" s="1516"/>
      <c r="X333" s="1516"/>
      <c r="Y333" s="1516"/>
      <c r="Z333" s="1516"/>
    </row>
    <row r="334" ht="12.75" customHeight="1">
      <c r="A334" s="1516"/>
      <c r="B334" s="1516"/>
      <c r="C334" s="1516"/>
      <c r="D334" s="1516"/>
      <c r="E334" s="1516"/>
      <c r="F334" s="1517"/>
      <c r="G334" s="1516"/>
      <c r="H334" s="1516"/>
      <c r="I334" s="1516"/>
      <c r="J334" s="1516"/>
      <c r="K334" s="1516"/>
      <c r="L334" s="1516"/>
      <c r="M334" s="1516"/>
      <c r="N334" s="1516"/>
      <c r="O334" s="1516"/>
      <c r="P334" s="1516"/>
      <c r="Q334" s="1516"/>
      <c r="R334" s="1516"/>
      <c r="S334" s="1516"/>
      <c r="T334" s="1516"/>
      <c r="U334" s="1516"/>
      <c r="V334" s="1516"/>
      <c r="W334" s="1516"/>
      <c r="X334" s="1516"/>
      <c r="Y334" s="1516"/>
      <c r="Z334" s="1516"/>
    </row>
    <row r="335" ht="12.75" customHeight="1">
      <c r="A335" s="1516"/>
      <c r="B335" s="1516"/>
      <c r="C335" s="1516"/>
      <c r="D335" s="1516"/>
      <c r="E335" s="1516"/>
      <c r="F335" s="1517"/>
      <c r="G335" s="1516"/>
      <c r="H335" s="1516"/>
      <c r="I335" s="1516"/>
      <c r="J335" s="1516"/>
      <c r="K335" s="1516"/>
      <c r="L335" s="1516"/>
      <c r="M335" s="1516"/>
      <c r="N335" s="1516"/>
      <c r="O335" s="1516"/>
      <c r="P335" s="1516"/>
      <c r="Q335" s="1516"/>
      <c r="R335" s="1516"/>
      <c r="S335" s="1516"/>
      <c r="T335" s="1516"/>
      <c r="U335" s="1516"/>
      <c r="V335" s="1516"/>
      <c r="W335" s="1516"/>
      <c r="X335" s="1516"/>
      <c r="Y335" s="1516"/>
      <c r="Z335" s="1516"/>
    </row>
    <row r="336" ht="12.75" customHeight="1">
      <c r="A336" s="1516"/>
      <c r="B336" s="1516"/>
      <c r="C336" s="1516"/>
      <c r="D336" s="1516"/>
      <c r="E336" s="1516"/>
      <c r="F336" s="1517"/>
      <c r="G336" s="1516"/>
      <c r="H336" s="1516"/>
      <c r="I336" s="1516"/>
      <c r="J336" s="1516"/>
      <c r="K336" s="1516"/>
      <c r="L336" s="1516"/>
      <c r="M336" s="1516"/>
      <c r="N336" s="1516"/>
      <c r="O336" s="1516"/>
      <c r="P336" s="1516"/>
      <c r="Q336" s="1516"/>
      <c r="R336" s="1516"/>
      <c r="S336" s="1516"/>
      <c r="T336" s="1516"/>
      <c r="U336" s="1516"/>
      <c r="V336" s="1516"/>
      <c r="W336" s="1516"/>
      <c r="X336" s="1516"/>
      <c r="Y336" s="1516"/>
      <c r="Z336" s="1516"/>
    </row>
    <row r="337" ht="12.75" customHeight="1">
      <c r="A337" s="1516"/>
      <c r="B337" s="1516"/>
      <c r="C337" s="1516"/>
      <c r="D337" s="1516"/>
      <c r="E337" s="1516"/>
      <c r="F337" s="1517"/>
      <c r="G337" s="1516"/>
      <c r="H337" s="1516"/>
      <c r="I337" s="1516"/>
      <c r="J337" s="1516"/>
      <c r="K337" s="1516"/>
      <c r="L337" s="1516"/>
      <c r="M337" s="1516"/>
      <c r="N337" s="1516"/>
      <c r="O337" s="1516"/>
      <c r="P337" s="1516"/>
      <c r="Q337" s="1516"/>
      <c r="R337" s="1516"/>
      <c r="S337" s="1516"/>
      <c r="T337" s="1516"/>
      <c r="U337" s="1516"/>
      <c r="V337" s="1516"/>
      <c r="W337" s="1516"/>
      <c r="X337" s="1516"/>
      <c r="Y337" s="1516"/>
      <c r="Z337" s="1516"/>
    </row>
    <row r="338" ht="12.75" customHeight="1">
      <c r="A338" s="1516"/>
      <c r="B338" s="1516"/>
      <c r="C338" s="1516"/>
      <c r="D338" s="1516"/>
      <c r="E338" s="1516"/>
      <c r="F338" s="1517"/>
      <c r="G338" s="1516"/>
      <c r="H338" s="1516"/>
      <c r="I338" s="1516"/>
      <c r="J338" s="1516"/>
      <c r="K338" s="1516"/>
      <c r="L338" s="1516"/>
      <c r="M338" s="1516"/>
      <c r="N338" s="1516"/>
      <c r="O338" s="1516"/>
      <c r="P338" s="1516"/>
      <c r="Q338" s="1516"/>
      <c r="R338" s="1516"/>
      <c r="S338" s="1516"/>
      <c r="T338" s="1516"/>
      <c r="U338" s="1516"/>
      <c r="V338" s="1516"/>
      <c r="W338" s="1516"/>
      <c r="X338" s="1516"/>
      <c r="Y338" s="1516"/>
      <c r="Z338" s="1516"/>
    </row>
    <row r="339" ht="12.75" customHeight="1">
      <c r="A339" s="1516"/>
      <c r="B339" s="1516"/>
      <c r="C339" s="1516"/>
      <c r="D339" s="1516"/>
      <c r="E339" s="1516"/>
      <c r="F339" s="1517"/>
      <c r="G339" s="1516"/>
      <c r="H339" s="1516"/>
      <c r="I339" s="1516"/>
      <c r="J339" s="1516"/>
      <c r="K339" s="1516"/>
      <c r="L339" s="1516"/>
      <c r="M339" s="1516"/>
      <c r="N339" s="1516"/>
      <c r="O339" s="1516"/>
      <c r="P339" s="1516"/>
      <c r="Q339" s="1516"/>
      <c r="R339" s="1516"/>
      <c r="S339" s="1516"/>
      <c r="T339" s="1516"/>
      <c r="U339" s="1516"/>
      <c r="V339" s="1516"/>
      <c r="W339" s="1516"/>
      <c r="X339" s="1516"/>
      <c r="Y339" s="1516"/>
      <c r="Z339" s="1516"/>
    </row>
    <row r="340" ht="12.75" customHeight="1">
      <c r="A340" s="1516"/>
      <c r="B340" s="1516"/>
      <c r="C340" s="1516"/>
      <c r="D340" s="1516"/>
      <c r="E340" s="1516"/>
      <c r="F340" s="1517"/>
      <c r="G340" s="1516"/>
      <c r="H340" s="1516"/>
      <c r="I340" s="1516"/>
      <c r="J340" s="1516"/>
      <c r="K340" s="1516"/>
      <c r="L340" s="1516"/>
      <c r="M340" s="1516"/>
      <c r="N340" s="1516"/>
      <c r="O340" s="1516"/>
      <c r="P340" s="1516"/>
      <c r="Q340" s="1516"/>
      <c r="R340" s="1516"/>
      <c r="S340" s="1516"/>
      <c r="T340" s="1516"/>
      <c r="U340" s="1516"/>
      <c r="V340" s="1516"/>
      <c r="W340" s="1516"/>
      <c r="X340" s="1516"/>
      <c r="Y340" s="1516"/>
      <c r="Z340" s="1516"/>
    </row>
    <row r="341" ht="12.75" customHeight="1">
      <c r="A341" s="1516"/>
      <c r="B341" s="1516"/>
      <c r="C341" s="1516"/>
      <c r="D341" s="1516"/>
      <c r="E341" s="1516"/>
      <c r="F341" s="1517"/>
      <c r="G341" s="1516"/>
      <c r="H341" s="1516"/>
      <c r="I341" s="1516"/>
      <c r="J341" s="1516"/>
      <c r="K341" s="1516"/>
      <c r="L341" s="1516"/>
      <c r="M341" s="1516"/>
      <c r="N341" s="1516"/>
      <c r="O341" s="1516"/>
      <c r="P341" s="1516"/>
      <c r="Q341" s="1516"/>
      <c r="R341" s="1516"/>
      <c r="S341" s="1516"/>
      <c r="T341" s="1516"/>
      <c r="U341" s="1516"/>
      <c r="V341" s="1516"/>
      <c r="W341" s="1516"/>
      <c r="X341" s="1516"/>
      <c r="Y341" s="1516"/>
      <c r="Z341" s="1516"/>
    </row>
    <row r="342" ht="12.75" customHeight="1">
      <c r="A342" s="1516"/>
      <c r="B342" s="1516"/>
      <c r="C342" s="1516"/>
      <c r="D342" s="1516"/>
      <c r="E342" s="1516"/>
      <c r="F342" s="1517"/>
      <c r="G342" s="1516"/>
      <c r="H342" s="1516"/>
      <c r="I342" s="1516"/>
      <c r="J342" s="1516"/>
      <c r="K342" s="1516"/>
      <c r="L342" s="1516"/>
      <c r="M342" s="1516"/>
      <c r="N342" s="1516"/>
      <c r="O342" s="1516"/>
      <c r="P342" s="1516"/>
      <c r="Q342" s="1516"/>
      <c r="R342" s="1516"/>
      <c r="S342" s="1516"/>
      <c r="T342" s="1516"/>
      <c r="U342" s="1516"/>
      <c r="V342" s="1516"/>
      <c r="W342" s="1516"/>
      <c r="X342" s="1516"/>
      <c r="Y342" s="1516"/>
      <c r="Z342" s="1516"/>
    </row>
    <row r="343" ht="12.75" customHeight="1">
      <c r="A343" s="1516"/>
      <c r="B343" s="1516"/>
      <c r="C343" s="1516"/>
      <c r="D343" s="1516"/>
      <c r="E343" s="1516"/>
      <c r="F343" s="1517"/>
      <c r="G343" s="1516"/>
      <c r="H343" s="1516"/>
      <c r="I343" s="1516"/>
      <c r="J343" s="1516"/>
      <c r="K343" s="1516"/>
      <c r="L343" s="1516"/>
      <c r="M343" s="1516"/>
      <c r="N343" s="1516"/>
      <c r="O343" s="1516"/>
      <c r="P343" s="1516"/>
      <c r="Q343" s="1516"/>
      <c r="R343" s="1516"/>
      <c r="S343" s="1516"/>
      <c r="T343" s="1516"/>
      <c r="U343" s="1516"/>
      <c r="V343" s="1516"/>
      <c r="W343" s="1516"/>
      <c r="X343" s="1516"/>
      <c r="Y343" s="1516"/>
      <c r="Z343" s="1516"/>
    </row>
    <row r="344" ht="12.75" customHeight="1">
      <c r="A344" s="1516"/>
      <c r="B344" s="1516"/>
      <c r="C344" s="1516"/>
      <c r="D344" s="1516"/>
      <c r="E344" s="1516"/>
      <c r="F344" s="1517"/>
      <c r="G344" s="1516"/>
      <c r="H344" s="1516"/>
      <c r="I344" s="1516"/>
      <c r="J344" s="1516"/>
      <c r="K344" s="1516"/>
      <c r="L344" s="1516"/>
      <c r="M344" s="1516"/>
      <c r="N344" s="1516"/>
      <c r="O344" s="1516"/>
      <c r="P344" s="1516"/>
      <c r="Q344" s="1516"/>
      <c r="R344" s="1516"/>
      <c r="S344" s="1516"/>
      <c r="T344" s="1516"/>
      <c r="U344" s="1516"/>
      <c r="V344" s="1516"/>
      <c r="W344" s="1516"/>
      <c r="X344" s="1516"/>
      <c r="Y344" s="1516"/>
      <c r="Z344" s="1516"/>
    </row>
    <row r="345" ht="12.75" customHeight="1">
      <c r="A345" s="1516"/>
      <c r="B345" s="1516"/>
      <c r="C345" s="1516"/>
      <c r="D345" s="1516"/>
      <c r="E345" s="1516"/>
      <c r="F345" s="1517"/>
      <c r="G345" s="1516"/>
      <c r="H345" s="1516"/>
      <c r="I345" s="1516"/>
      <c r="J345" s="1516"/>
      <c r="K345" s="1516"/>
      <c r="L345" s="1516"/>
      <c r="M345" s="1516"/>
      <c r="N345" s="1516"/>
      <c r="O345" s="1516"/>
      <c r="P345" s="1516"/>
      <c r="Q345" s="1516"/>
      <c r="R345" s="1516"/>
      <c r="S345" s="1516"/>
      <c r="T345" s="1516"/>
      <c r="U345" s="1516"/>
      <c r="V345" s="1516"/>
      <c r="W345" s="1516"/>
      <c r="X345" s="1516"/>
      <c r="Y345" s="1516"/>
      <c r="Z345" s="1516"/>
    </row>
    <row r="346" ht="12.75" customHeight="1">
      <c r="A346" s="1516"/>
      <c r="B346" s="1516"/>
      <c r="C346" s="1516"/>
      <c r="D346" s="1516"/>
      <c r="E346" s="1516"/>
      <c r="F346" s="1517"/>
      <c r="G346" s="1516"/>
      <c r="H346" s="1516"/>
      <c r="I346" s="1516"/>
      <c r="J346" s="1516"/>
      <c r="K346" s="1516"/>
      <c r="L346" s="1516"/>
      <c r="M346" s="1516"/>
      <c r="N346" s="1516"/>
      <c r="O346" s="1516"/>
      <c r="P346" s="1516"/>
      <c r="Q346" s="1516"/>
      <c r="R346" s="1516"/>
      <c r="S346" s="1516"/>
      <c r="T346" s="1516"/>
      <c r="U346" s="1516"/>
      <c r="V346" s="1516"/>
      <c r="W346" s="1516"/>
      <c r="X346" s="1516"/>
      <c r="Y346" s="1516"/>
      <c r="Z346" s="1516"/>
    </row>
    <row r="347" ht="12.75" customHeight="1">
      <c r="A347" s="1516"/>
      <c r="B347" s="1516"/>
      <c r="C347" s="1516"/>
      <c r="D347" s="1516"/>
      <c r="E347" s="1516"/>
      <c r="F347" s="1517"/>
      <c r="G347" s="1516"/>
      <c r="H347" s="1516"/>
      <c r="I347" s="1516"/>
      <c r="J347" s="1516"/>
      <c r="K347" s="1516"/>
      <c r="L347" s="1516"/>
      <c r="M347" s="1516"/>
      <c r="N347" s="1516"/>
      <c r="O347" s="1516"/>
      <c r="P347" s="1516"/>
      <c r="Q347" s="1516"/>
      <c r="R347" s="1516"/>
      <c r="S347" s="1516"/>
      <c r="T347" s="1516"/>
      <c r="U347" s="1516"/>
      <c r="V347" s="1516"/>
      <c r="W347" s="1516"/>
      <c r="X347" s="1516"/>
      <c r="Y347" s="1516"/>
      <c r="Z347" s="1516"/>
    </row>
    <row r="348" ht="12.75" customHeight="1">
      <c r="A348" s="1516"/>
      <c r="B348" s="1516"/>
      <c r="C348" s="1516"/>
      <c r="D348" s="1516"/>
      <c r="E348" s="1516"/>
      <c r="F348" s="1517"/>
      <c r="G348" s="1516"/>
      <c r="H348" s="1516"/>
      <c r="I348" s="1516"/>
      <c r="J348" s="1516"/>
      <c r="K348" s="1516"/>
      <c r="L348" s="1516"/>
      <c r="M348" s="1516"/>
      <c r="N348" s="1516"/>
      <c r="O348" s="1516"/>
      <c r="P348" s="1516"/>
      <c r="Q348" s="1516"/>
      <c r="R348" s="1516"/>
      <c r="S348" s="1516"/>
      <c r="T348" s="1516"/>
      <c r="U348" s="1516"/>
      <c r="V348" s="1516"/>
      <c r="W348" s="1516"/>
      <c r="X348" s="1516"/>
      <c r="Y348" s="1516"/>
      <c r="Z348" s="1516"/>
    </row>
    <row r="349" ht="12.75" customHeight="1">
      <c r="A349" s="1516"/>
      <c r="B349" s="1516"/>
      <c r="C349" s="1516"/>
      <c r="D349" s="1516"/>
      <c r="E349" s="1516"/>
      <c r="F349" s="1517"/>
      <c r="G349" s="1516"/>
      <c r="H349" s="1516"/>
      <c r="I349" s="1516"/>
      <c r="J349" s="1516"/>
      <c r="K349" s="1516"/>
      <c r="L349" s="1516"/>
      <c r="M349" s="1516"/>
      <c r="N349" s="1516"/>
      <c r="O349" s="1516"/>
      <c r="P349" s="1516"/>
      <c r="Q349" s="1516"/>
      <c r="R349" s="1516"/>
      <c r="S349" s="1516"/>
      <c r="T349" s="1516"/>
      <c r="U349" s="1516"/>
      <c r="V349" s="1516"/>
      <c r="W349" s="1516"/>
      <c r="X349" s="1516"/>
      <c r="Y349" s="1516"/>
      <c r="Z349" s="1516"/>
    </row>
    <row r="350" ht="12.75" customHeight="1">
      <c r="A350" s="1516"/>
      <c r="B350" s="1516"/>
      <c r="C350" s="1516"/>
      <c r="D350" s="1516"/>
      <c r="E350" s="1516"/>
      <c r="F350" s="1517"/>
      <c r="G350" s="1516"/>
      <c r="H350" s="1516"/>
      <c r="I350" s="1516"/>
      <c r="J350" s="1516"/>
      <c r="K350" s="1516"/>
      <c r="L350" s="1516"/>
      <c r="M350" s="1516"/>
      <c r="N350" s="1516"/>
      <c r="O350" s="1516"/>
      <c r="P350" s="1516"/>
      <c r="Q350" s="1516"/>
      <c r="R350" s="1516"/>
      <c r="S350" s="1516"/>
      <c r="T350" s="1516"/>
      <c r="U350" s="1516"/>
      <c r="V350" s="1516"/>
      <c r="W350" s="1516"/>
      <c r="X350" s="1516"/>
      <c r="Y350" s="1516"/>
      <c r="Z350" s="1516"/>
    </row>
    <row r="351" ht="12.75" customHeight="1">
      <c r="A351" s="1516"/>
      <c r="B351" s="1516"/>
      <c r="C351" s="1516"/>
      <c r="D351" s="1516"/>
      <c r="E351" s="1516"/>
      <c r="F351" s="1517"/>
      <c r="G351" s="1516"/>
      <c r="H351" s="1516"/>
      <c r="I351" s="1516"/>
      <c r="J351" s="1516"/>
      <c r="K351" s="1516"/>
      <c r="L351" s="1516"/>
      <c r="M351" s="1516"/>
      <c r="N351" s="1516"/>
      <c r="O351" s="1516"/>
      <c r="P351" s="1516"/>
      <c r="Q351" s="1516"/>
      <c r="R351" s="1516"/>
      <c r="S351" s="1516"/>
      <c r="T351" s="1516"/>
      <c r="U351" s="1516"/>
      <c r="V351" s="1516"/>
      <c r="W351" s="1516"/>
      <c r="X351" s="1516"/>
      <c r="Y351" s="1516"/>
      <c r="Z351" s="1516"/>
    </row>
    <row r="352" ht="12.75" customHeight="1">
      <c r="A352" s="1516"/>
      <c r="B352" s="1516"/>
      <c r="C352" s="1516"/>
      <c r="D352" s="1516"/>
      <c r="E352" s="1516"/>
      <c r="F352" s="1517"/>
      <c r="G352" s="1516"/>
      <c r="H352" s="1516"/>
      <c r="I352" s="1516"/>
      <c r="J352" s="1516"/>
      <c r="K352" s="1516"/>
      <c r="L352" s="1516"/>
      <c r="M352" s="1516"/>
      <c r="N352" s="1516"/>
      <c r="O352" s="1516"/>
      <c r="P352" s="1516"/>
      <c r="Q352" s="1516"/>
      <c r="R352" s="1516"/>
      <c r="S352" s="1516"/>
      <c r="T352" s="1516"/>
      <c r="U352" s="1516"/>
      <c r="V352" s="1516"/>
      <c r="W352" s="1516"/>
      <c r="X352" s="1516"/>
      <c r="Y352" s="1516"/>
      <c r="Z352" s="1516"/>
    </row>
    <row r="353" ht="12.75" customHeight="1">
      <c r="A353" s="1516"/>
      <c r="B353" s="1516"/>
      <c r="C353" s="1516"/>
      <c r="D353" s="1516"/>
      <c r="E353" s="1516"/>
      <c r="F353" s="1517"/>
      <c r="G353" s="1516"/>
      <c r="H353" s="1516"/>
      <c r="I353" s="1516"/>
      <c r="J353" s="1516"/>
      <c r="K353" s="1516"/>
      <c r="L353" s="1516"/>
      <c r="M353" s="1516"/>
      <c r="N353" s="1516"/>
      <c r="O353" s="1516"/>
      <c r="P353" s="1516"/>
      <c r="Q353" s="1516"/>
      <c r="R353" s="1516"/>
      <c r="S353" s="1516"/>
      <c r="T353" s="1516"/>
      <c r="U353" s="1516"/>
      <c r="V353" s="1516"/>
      <c r="W353" s="1516"/>
      <c r="X353" s="1516"/>
      <c r="Y353" s="1516"/>
      <c r="Z353" s="1516"/>
    </row>
    <row r="354" ht="12.75" customHeight="1">
      <c r="A354" s="1516"/>
      <c r="B354" s="1516"/>
      <c r="C354" s="1516"/>
      <c r="D354" s="1516"/>
      <c r="E354" s="1516"/>
      <c r="F354" s="1517"/>
      <c r="G354" s="1516"/>
      <c r="H354" s="1516"/>
      <c r="I354" s="1516"/>
      <c r="J354" s="1516"/>
      <c r="K354" s="1516"/>
      <c r="L354" s="1516"/>
      <c r="M354" s="1516"/>
      <c r="N354" s="1516"/>
      <c r="O354" s="1516"/>
      <c r="P354" s="1516"/>
      <c r="Q354" s="1516"/>
      <c r="R354" s="1516"/>
      <c r="S354" s="1516"/>
      <c r="T354" s="1516"/>
      <c r="U354" s="1516"/>
      <c r="V354" s="1516"/>
      <c r="W354" s="1516"/>
      <c r="X354" s="1516"/>
      <c r="Y354" s="1516"/>
      <c r="Z354" s="1516"/>
    </row>
    <row r="355" ht="12.75" customHeight="1">
      <c r="A355" s="1516"/>
      <c r="B355" s="1516"/>
      <c r="C355" s="1516"/>
      <c r="D355" s="1516"/>
      <c r="E355" s="1516"/>
      <c r="F355" s="1517"/>
      <c r="G355" s="1516"/>
      <c r="H355" s="1516"/>
      <c r="I355" s="1516"/>
      <c r="J355" s="1516"/>
      <c r="K355" s="1516"/>
      <c r="L355" s="1516"/>
      <c r="M355" s="1516"/>
      <c r="N355" s="1516"/>
      <c r="O355" s="1516"/>
      <c r="P355" s="1516"/>
      <c r="Q355" s="1516"/>
      <c r="R355" s="1516"/>
      <c r="S355" s="1516"/>
      <c r="T355" s="1516"/>
      <c r="U355" s="1516"/>
      <c r="V355" s="1516"/>
      <c r="W355" s="1516"/>
      <c r="X355" s="1516"/>
      <c r="Y355" s="1516"/>
      <c r="Z355" s="1516"/>
    </row>
    <row r="356" ht="12.75" customHeight="1">
      <c r="A356" s="1516"/>
      <c r="B356" s="1516"/>
      <c r="C356" s="1516"/>
      <c r="D356" s="1516"/>
      <c r="E356" s="1516"/>
      <c r="F356" s="1517"/>
      <c r="G356" s="1516"/>
      <c r="H356" s="1516"/>
      <c r="I356" s="1516"/>
      <c r="J356" s="1516"/>
      <c r="K356" s="1516"/>
      <c r="L356" s="1516"/>
      <c r="M356" s="1516"/>
      <c r="N356" s="1516"/>
      <c r="O356" s="1516"/>
      <c r="P356" s="1516"/>
      <c r="Q356" s="1516"/>
      <c r="R356" s="1516"/>
      <c r="S356" s="1516"/>
      <c r="T356" s="1516"/>
      <c r="U356" s="1516"/>
      <c r="V356" s="1516"/>
      <c r="W356" s="1516"/>
      <c r="X356" s="1516"/>
      <c r="Y356" s="1516"/>
      <c r="Z356" s="1516"/>
    </row>
    <row r="357" ht="12.75" customHeight="1">
      <c r="A357" s="1516"/>
      <c r="B357" s="1516"/>
      <c r="C357" s="1516"/>
      <c r="D357" s="1516"/>
      <c r="E357" s="1516"/>
      <c r="F357" s="1517"/>
      <c r="G357" s="1516"/>
      <c r="H357" s="1516"/>
      <c r="I357" s="1516"/>
      <c r="J357" s="1516"/>
      <c r="K357" s="1516"/>
      <c r="L357" s="1516"/>
      <c r="M357" s="1516"/>
      <c r="N357" s="1516"/>
      <c r="O357" s="1516"/>
      <c r="P357" s="1516"/>
      <c r="Q357" s="1516"/>
      <c r="R357" s="1516"/>
      <c r="S357" s="1516"/>
      <c r="T357" s="1516"/>
      <c r="U357" s="1516"/>
      <c r="V357" s="1516"/>
      <c r="W357" s="1516"/>
      <c r="X357" s="1516"/>
      <c r="Y357" s="1516"/>
      <c r="Z357" s="1516"/>
    </row>
    <row r="358" ht="12.75" customHeight="1">
      <c r="A358" s="1516"/>
      <c r="B358" s="1516"/>
      <c r="C358" s="1516"/>
      <c r="D358" s="1516"/>
      <c r="E358" s="1516"/>
      <c r="F358" s="1517"/>
      <c r="G358" s="1516"/>
      <c r="H358" s="1516"/>
      <c r="I358" s="1516"/>
      <c r="J358" s="1516"/>
      <c r="K358" s="1516"/>
      <c r="L358" s="1516"/>
      <c r="M358" s="1516"/>
      <c r="N358" s="1516"/>
      <c r="O358" s="1516"/>
      <c r="P358" s="1516"/>
      <c r="Q358" s="1516"/>
      <c r="R358" s="1516"/>
      <c r="S358" s="1516"/>
      <c r="T358" s="1516"/>
      <c r="U358" s="1516"/>
      <c r="V358" s="1516"/>
      <c r="W358" s="1516"/>
      <c r="X358" s="1516"/>
      <c r="Y358" s="1516"/>
      <c r="Z358" s="1516"/>
    </row>
    <row r="359" ht="12.75" customHeight="1">
      <c r="A359" s="1516"/>
      <c r="B359" s="1516"/>
      <c r="C359" s="1516"/>
      <c r="D359" s="1516"/>
      <c r="E359" s="1516"/>
      <c r="F359" s="1517"/>
      <c r="G359" s="1516"/>
      <c r="H359" s="1516"/>
      <c r="I359" s="1516"/>
      <c r="J359" s="1516"/>
      <c r="K359" s="1516"/>
      <c r="L359" s="1516"/>
      <c r="M359" s="1516"/>
      <c r="N359" s="1516"/>
      <c r="O359" s="1516"/>
      <c r="P359" s="1516"/>
      <c r="Q359" s="1516"/>
      <c r="R359" s="1516"/>
      <c r="S359" s="1516"/>
      <c r="T359" s="1516"/>
      <c r="U359" s="1516"/>
      <c r="V359" s="1516"/>
      <c r="W359" s="1516"/>
      <c r="X359" s="1516"/>
      <c r="Y359" s="1516"/>
      <c r="Z359" s="1516"/>
    </row>
    <row r="360" ht="12.75" customHeight="1">
      <c r="A360" s="1516"/>
      <c r="B360" s="1516"/>
      <c r="C360" s="1516"/>
      <c r="D360" s="1516"/>
      <c r="E360" s="1516"/>
      <c r="F360" s="1517"/>
      <c r="G360" s="1516"/>
      <c r="H360" s="1516"/>
      <c r="I360" s="1516"/>
      <c r="J360" s="1516"/>
      <c r="K360" s="1516"/>
      <c r="L360" s="1516"/>
      <c r="M360" s="1516"/>
      <c r="N360" s="1516"/>
      <c r="O360" s="1516"/>
      <c r="P360" s="1516"/>
      <c r="Q360" s="1516"/>
      <c r="R360" s="1516"/>
      <c r="S360" s="1516"/>
      <c r="T360" s="1516"/>
      <c r="U360" s="1516"/>
      <c r="V360" s="1516"/>
      <c r="W360" s="1516"/>
      <c r="X360" s="1516"/>
      <c r="Y360" s="1516"/>
      <c r="Z360" s="1516"/>
    </row>
    <row r="361" ht="12.75" customHeight="1">
      <c r="A361" s="1516"/>
      <c r="B361" s="1516"/>
      <c r="C361" s="1516"/>
      <c r="D361" s="1516"/>
      <c r="E361" s="1516"/>
      <c r="F361" s="1517"/>
      <c r="G361" s="1516"/>
      <c r="H361" s="1516"/>
      <c r="I361" s="1516"/>
      <c r="J361" s="1516"/>
      <c r="K361" s="1516"/>
      <c r="L361" s="1516"/>
      <c r="M361" s="1516"/>
      <c r="N361" s="1516"/>
      <c r="O361" s="1516"/>
      <c r="P361" s="1516"/>
      <c r="Q361" s="1516"/>
      <c r="R361" s="1516"/>
      <c r="S361" s="1516"/>
      <c r="T361" s="1516"/>
      <c r="U361" s="1516"/>
      <c r="V361" s="1516"/>
      <c r="W361" s="1516"/>
      <c r="X361" s="1516"/>
      <c r="Y361" s="1516"/>
      <c r="Z361" s="1516"/>
    </row>
    <row r="362" ht="12.75" customHeight="1">
      <c r="A362" s="1516"/>
      <c r="B362" s="1516"/>
      <c r="C362" s="1516"/>
      <c r="D362" s="1516"/>
      <c r="E362" s="1516"/>
      <c r="F362" s="1517"/>
      <c r="G362" s="1516"/>
      <c r="H362" s="1516"/>
      <c r="I362" s="1516"/>
      <c r="J362" s="1516"/>
      <c r="K362" s="1516"/>
      <c r="L362" s="1516"/>
      <c r="M362" s="1516"/>
      <c r="N362" s="1516"/>
      <c r="O362" s="1516"/>
      <c r="P362" s="1516"/>
      <c r="Q362" s="1516"/>
      <c r="R362" s="1516"/>
      <c r="S362" s="1516"/>
      <c r="T362" s="1516"/>
      <c r="U362" s="1516"/>
      <c r="V362" s="1516"/>
      <c r="W362" s="1516"/>
      <c r="X362" s="1516"/>
      <c r="Y362" s="1516"/>
      <c r="Z362" s="1516"/>
    </row>
    <row r="363" ht="12.75" customHeight="1">
      <c r="A363" s="1516"/>
      <c r="B363" s="1516"/>
      <c r="C363" s="1516"/>
      <c r="D363" s="1516"/>
      <c r="E363" s="1516"/>
      <c r="F363" s="1517"/>
      <c r="G363" s="1516"/>
      <c r="H363" s="1516"/>
      <c r="I363" s="1516"/>
      <c r="J363" s="1516"/>
      <c r="K363" s="1516"/>
      <c r="L363" s="1516"/>
      <c r="M363" s="1516"/>
      <c r="N363" s="1516"/>
      <c r="O363" s="1516"/>
      <c r="P363" s="1516"/>
      <c r="Q363" s="1516"/>
      <c r="R363" s="1516"/>
      <c r="S363" s="1516"/>
      <c r="T363" s="1516"/>
      <c r="U363" s="1516"/>
      <c r="V363" s="1516"/>
      <c r="W363" s="1516"/>
      <c r="X363" s="1516"/>
      <c r="Y363" s="1516"/>
      <c r="Z363" s="1516"/>
    </row>
    <row r="364" ht="12.75" customHeight="1">
      <c r="A364" s="1516"/>
      <c r="B364" s="1516"/>
      <c r="C364" s="1516"/>
      <c r="D364" s="1516"/>
      <c r="E364" s="1516"/>
      <c r="F364" s="1517"/>
      <c r="G364" s="1516"/>
      <c r="H364" s="1516"/>
      <c r="I364" s="1516"/>
      <c r="J364" s="1516"/>
      <c r="K364" s="1516"/>
      <c r="L364" s="1516"/>
      <c r="M364" s="1516"/>
      <c r="N364" s="1516"/>
      <c r="O364" s="1516"/>
      <c r="P364" s="1516"/>
      <c r="Q364" s="1516"/>
      <c r="R364" s="1516"/>
      <c r="S364" s="1516"/>
      <c r="T364" s="1516"/>
      <c r="U364" s="1516"/>
      <c r="V364" s="1516"/>
      <c r="W364" s="1516"/>
      <c r="X364" s="1516"/>
      <c r="Y364" s="1516"/>
      <c r="Z364" s="1516"/>
    </row>
    <row r="365" ht="12.75" customHeight="1">
      <c r="A365" s="1516"/>
      <c r="B365" s="1516"/>
      <c r="C365" s="1516"/>
      <c r="D365" s="1516"/>
      <c r="E365" s="1516"/>
      <c r="F365" s="1517"/>
      <c r="G365" s="1516"/>
      <c r="H365" s="1516"/>
      <c r="I365" s="1516"/>
      <c r="J365" s="1516"/>
      <c r="K365" s="1516"/>
      <c r="L365" s="1516"/>
      <c r="M365" s="1516"/>
      <c r="N365" s="1516"/>
      <c r="O365" s="1516"/>
      <c r="P365" s="1516"/>
      <c r="Q365" s="1516"/>
      <c r="R365" s="1516"/>
      <c r="S365" s="1516"/>
      <c r="T365" s="1516"/>
      <c r="U365" s="1516"/>
      <c r="V365" s="1516"/>
      <c r="W365" s="1516"/>
      <c r="X365" s="1516"/>
      <c r="Y365" s="1516"/>
      <c r="Z365" s="1516"/>
    </row>
    <row r="366" ht="12.75" customHeight="1">
      <c r="A366" s="1516"/>
      <c r="B366" s="1516"/>
      <c r="C366" s="1516"/>
      <c r="D366" s="1516"/>
      <c r="E366" s="1516"/>
      <c r="F366" s="1517"/>
      <c r="G366" s="1516"/>
      <c r="H366" s="1516"/>
      <c r="I366" s="1516"/>
      <c r="J366" s="1516"/>
      <c r="K366" s="1516"/>
      <c r="L366" s="1516"/>
      <c r="M366" s="1516"/>
      <c r="N366" s="1516"/>
      <c r="O366" s="1516"/>
      <c r="P366" s="1516"/>
      <c r="Q366" s="1516"/>
      <c r="R366" s="1516"/>
      <c r="S366" s="1516"/>
      <c r="T366" s="1516"/>
      <c r="U366" s="1516"/>
      <c r="V366" s="1516"/>
      <c r="W366" s="1516"/>
      <c r="X366" s="1516"/>
      <c r="Y366" s="1516"/>
      <c r="Z366" s="1516"/>
    </row>
    <row r="367" ht="12.75" customHeight="1">
      <c r="A367" s="1516"/>
      <c r="B367" s="1516"/>
      <c r="C367" s="1516"/>
      <c r="D367" s="1516"/>
      <c r="E367" s="1516"/>
      <c r="F367" s="1517"/>
      <c r="G367" s="1516"/>
      <c r="H367" s="1516"/>
      <c r="I367" s="1516"/>
      <c r="J367" s="1516"/>
      <c r="K367" s="1516"/>
      <c r="L367" s="1516"/>
      <c r="M367" s="1516"/>
      <c r="N367" s="1516"/>
      <c r="O367" s="1516"/>
      <c r="P367" s="1516"/>
      <c r="Q367" s="1516"/>
      <c r="R367" s="1516"/>
      <c r="S367" s="1516"/>
      <c r="T367" s="1516"/>
      <c r="U367" s="1516"/>
      <c r="V367" s="1516"/>
      <c r="W367" s="1516"/>
      <c r="X367" s="1516"/>
      <c r="Y367" s="1516"/>
      <c r="Z367" s="1516"/>
    </row>
    <row r="368" ht="12.75" customHeight="1">
      <c r="A368" s="1516"/>
      <c r="B368" s="1516"/>
      <c r="C368" s="1516"/>
      <c r="D368" s="1516"/>
      <c r="E368" s="1516"/>
      <c r="F368" s="1517"/>
      <c r="G368" s="1516"/>
      <c r="H368" s="1516"/>
      <c r="I368" s="1516"/>
      <c r="J368" s="1516"/>
      <c r="K368" s="1516"/>
      <c r="L368" s="1516"/>
      <c r="M368" s="1516"/>
      <c r="N368" s="1516"/>
      <c r="O368" s="1516"/>
      <c r="P368" s="1516"/>
      <c r="Q368" s="1516"/>
      <c r="R368" s="1516"/>
      <c r="S368" s="1516"/>
      <c r="T368" s="1516"/>
      <c r="U368" s="1516"/>
      <c r="V368" s="1516"/>
      <c r="W368" s="1516"/>
      <c r="X368" s="1516"/>
      <c r="Y368" s="1516"/>
      <c r="Z368" s="1516"/>
    </row>
    <row r="369" ht="12.75" customHeight="1">
      <c r="A369" s="1516"/>
      <c r="B369" s="1516"/>
      <c r="C369" s="1516"/>
      <c r="D369" s="1516"/>
      <c r="E369" s="1516"/>
      <c r="F369" s="1517"/>
      <c r="G369" s="1516"/>
      <c r="H369" s="1516"/>
      <c r="I369" s="1516"/>
      <c r="J369" s="1516"/>
      <c r="K369" s="1516"/>
      <c r="L369" s="1516"/>
      <c r="M369" s="1516"/>
      <c r="N369" s="1516"/>
      <c r="O369" s="1516"/>
      <c r="P369" s="1516"/>
      <c r="Q369" s="1516"/>
      <c r="R369" s="1516"/>
      <c r="S369" s="1516"/>
      <c r="T369" s="1516"/>
      <c r="U369" s="1516"/>
      <c r="V369" s="1516"/>
      <c r="W369" s="1516"/>
      <c r="X369" s="1516"/>
      <c r="Y369" s="1516"/>
      <c r="Z369" s="1516"/>
    </row>
    <row r="370" ht="12.75" customHeight="1">
      <c r="A370" s="1516"/>
      <c r="B370" s="1516"/>
      <c r="C370" s="1516"/>
      <c r="D370" s="1516"/>
      <c r="E370" s="1516"/>
      <c r="F370" s="1517"/>
      <c r="G370" s="1516"/>
      <c r="H370" s="1516"/>
      <c r="I370" s="1516"/>
      <c r="J370" s="1516"/>
      <c r="K370" s="1516"/>
      <c r="L370" s="1516"/>
      <c r="M370" s="1516"/>
      <c r="N370" s="1516"/>
      <c r="O370" s="1516"/>
      <c r="P370" s="1516"/>
      <c r="Q370" s="1516"/>
      <c r="R370" s="1516"/>
      <c r="S370" s="1516"/>
      <c r="T370" s="1516"/>
      <c r="U370" s="1516"/>
      <c r="V370" s="1516"/>
      <c r="W370" s="1516"/>
      <c r="X370" s="1516"/>
      <c r="Y370" s="1516"/>
      <c r="Z370" s="1516"/>
    </row>
    <row r="371" ht="12.75" customHeight="1">
      <c r="A371" s="1516"/>
      <c r="B371" s="1516"/>
      <c r="C371" s="1516"/>
      <c r="D371" s="1516"/>
      <c r="E371" s="1516"/>
      <c r="F371" s="1517"/>
      <c r="G371" s="1516"/>
      <c r="H371" s="1516"/>
      <c r="I371" s="1516"/>
      <c r="J371" s="1516"/>
      <c r="K371" s="1516"/>
      <c r="L371" s="1516"/>
      <c r="M371" s="1516"/>
      <c r="N371" s="1516"/>
      <c r="O371" s="1516"/>
      <c r="P371" s="1516"/>
      <c r="Q371" s="1516"/>
      <c r="R371" s="1516"/>
      <c r="S371" s="1516"/>
      <c r="T371" s="1516"/>
      <c r="U371" s="1516"/>
      <c r="V371" s="1516"/>
      <c r="W371" s="1516"/>
      <c r="X371" s="1516"/>
      <c r="Y371" s="1516"/>
      <c r="Z371" s="1516"/>
    </row>
    <row r="372" ht="12.75" customHeight="1">
      <c r="A372" s="1516"/>
      <c r="B372" s="1516"/>
      <c r="C372" s="1516"/>
      <c r="D372" s="1516"/>
      <c r="E372" s="1516"/>
      <c r="F372" s="1517"/>
      <c r="G372" s="1516"/>
      <c r="H372" s="1516"/>
      <c r="I372" s="1516"/>
      <c r="J372" s="1516"/>
      <c r="K372" s="1516"/>
      <c r="L372" s="1516"/>
      <c r="M372" s="1516"/>
      <c r="N372" s="1516"/>
      <c r="O372" s="1516"/>
      <c r="P372" s="1516"/>
      <c r="Q372" s="1516"/>
      <c r="R372" s="1516"/>
      <c r="S372" s="1516"/>
      <c r="T372" s="1516"/>
      <c r="U372" s="1516"/>
      <c r="V372" s="1516"/>
      <c r="W372" s="1516"/>
      <c r="X372" s="1516"/>
      <c r="Y372" s="1516"/>
      <c r="Z372" s="1516"/>
    </row>
    <row r="373" ht="12.75" customHeight="1">
      <c r="A373" s="1516"/>
      <c r="B373" s="1516"/>
      <c r="C373" s="1516"/>
      <c r="D373" s="1516"/>
      <c r="E373" s="1516"/>
      <c r="F373" s="1517"/>
      <c r="G373" s="1516"/>
      <c r="H373" s="1516"/>
      <c r="I373" s="1516"/>
      <c r="J373" s="1516"/>
      <c r="K373" s="1516"/>
      <c r="L373" s="1516"/>
      <c r="M373" s="1516"/>
      <c r="N373" s="1516"/>
      <c r="O373" s="1516"/>
      <c r="P373" s="1516"/>
      <c r="Q373" s="1516"/>
      <c r="R373" s="1516"/>
      <c r="S373" s="1516"/>
      <c r="T373" s="1516"/>
      <c r="U373" s="1516"/>
      <c r="V373" s="1516"/>
      <c r="W373" s="1516"/>
      <c r="X373" s="1516"/>
      <c r="Y373" s="1516"/>
      <c r="Z373" s="1516"/>
    </row>
    <row r="374" ht="12.75" customHeight="1">
      <c r="A374" s="1516"/>
      <c r="B374" s="1516"/>
      <c r="C374" s="1516"/>
      <c r="D374" s="1516"/>
      <c r="E374" s="1516"/>
      <c r="F374" s="1517"/>
      <c r="G374" s="1516"/>
      <c r="H374" s="1516"/>
      <c r="I374" s="1516"/>
      <c r="J374" s="1516"/>
      <c r="K374" s="1516"/>
      <c r="L374" s="1516"/>
      <c r="M374" s="1516"/>
      <c r="N374" s="1516"/>
      <c r="O374" s="1516"/>
      <c r="P374" s="1516"/>
      <c r="Q374" s="1516"/>
      <c r="R374" s="1516"/>
      <c r="S374" s="1516"/>
      <c r="T374" s="1516"/>
      <c r="U374" s="1516"/>
      <c r="V374" s="1516"/>
      <c r="W374" s="1516"/>
      <c r="X374" s="1516"/>
      <c r="Y374" s="1516"/>
      <c r="Z374" s="1516"/>
    </row>
    <row r="375" ht="12.75" customHeight="1">
      <c r="A375" s="1516"/>
      <c r="B375" s="1516"/>
      <c r="C375" s="1516"/>
      <c r="D375" s="1516"/>
      <c r="E375" s="1516"/>
      <c r="F375" s="1517"/>
      <c r="G375" s="1516"/>
      <c r="H375" s="1516"/>
      <c r="I375" s="1516"/>
      <c r="J375" s="1516"/>
      <c r="K375" s="1516"/>
      <c r="L375" s="1516"/>
      <c r="M375" s="1516"/>
      <c r="N375" s="1516"/>
      <c r="O375" s="1516"/>
      <c r="P375" s="1516"/>
      <c r="Q375" s="1516"/>
      <c r="R375" s="1516"/>
      <c r="S375" s="1516"/>
      <c r="T375" s="1516"/>
      <c r="U375" s="1516"/>
      <c r="V375" s="1516"/>
      <c r="W375" s="1516"/>
      <c r="X375" s="1516"/>
      <c r="Y375" s="1516"/>
      <c r="Z375" s="1516"/>
    </row>
    <row r="376" ht="12.75" customHeight="1">
      <c r="A376" s="1516"/>
      <c r="B376" s="1516"/>
      <c r="C376" s="1516"/>
      <c r="D376" s="1516"/>
      <c r="E376" s="1516"/>
      <c r="F376" s="1517"/>
      <c r="G376" s="1516"/>
      <c r="H376" s="1516"/>
      <c r="I376" s="1516"/>
      <c r="J376" s="1516"/>
      <c r="K376" s="1516"/>
      <c r="L376" s="1516"/>
      <c r="M376" s="1516"/>
      <c r="N376" s="1516"/>
      <c r="O376" s="1516"/>
      <c r="P376" s="1516"/>
      <c r="Q376" s="1516"/>
      <c r="R376" s="1516"/>
      <c r="S376" s="1516"/>
      <c r="T376" s="1516"/>
      <c r="U376" s="1516"/>
      <c r="V376" s="1516"/>
      <c r="W376" s="1516"/>
      <c r="X376" s="1516"/>
      <c r="Y376" s="1516"/>
      <c r="Z376" s="1516"/>
    </row>
    <row r="377" ht="12.75" customHeight="1">
      <c r="A377" s="1516"/>
      <c r="B377" s="1516"/>
      <c r="C377" s="1516"/>
      <c r="D377" s="1516"/>
      <c r="E377" s="1516"/>
      <c r="F377" s="1517"/>
      <c r="G377" s="1516"/>
      <c r="H377" s="1516"/>
      <c r="I377" s="1516"/>
      <c r="J377" s="1516"/>
      <c r="K377" s="1516"/>
      <c r="L377" s="1516"/>
      <c r="M377" s="1516"/>
      <c r="N377" s="1516"/>
      <c r="O377" s="1516"/>
      <c r="P377" s="1516"/>
      <c r="Q377" s="1516"/>
      <c r="R377" s="1516"/>
      <c r="S377" s="1516"/>
      <c r="T377" s="1516"/>
      <c r="U377" s="1516"/>
      <c r="V377" s="1516"/>
      <c r="W377" s="1516"/>
      <c r="X377" s="1516"/>
      <c r="Y377" s="1516"/>
      <c r="Z377" s="1516"/>
    </row>
    <row r="378" ht="12.75" customHeight="1">
      <c r="A378" s="1516"/>
      <c r="B378" s="1516"/>
      <c r="C378" s="1516"/>
      <c r="D378" s="1516"/>
      <c r="E378" s="1516"/>
      <c r="F378" s="1517"/>
      <c r="G378" s="1516"/>
      <c r="H378" s="1516"/>
      <c r="I378" s="1516"/>
      <c r="J378" s="1516"/>
      <c r="K378" s="1516"/>
      <c r="L378" s="1516"/>
      <c r="M378" s="1516"/>
      <c r="N378" s="1516"/>
      <c r="O378" s="1516"/>
      <c r="P378" s="1516"/>
      <c r="Q378" s="1516"/>
      <c r="R378" s="1516"/>
      <c r="S378" s="1516"/>
      <c r="T378" s="1516"/>
      <c r="U378" s="1516"/>
      <c r="V378" s="1516"/>
      <c r="W378" s="1516"/>
      <c r="X378" s="1516"/>
      <c r="Y378" s="1516"/>
      <c r="Z378" s="1516"/>
    </row>
    <row r="379" ht="12.75" customHeight="1">
      <c r="A379" s="1516"/>
      <c r="B379" s="1516"/>
      <c r="C379" s="1516"/>
      <c r="D379" s="1516"/>
      <c r="E379" s="1516"/>
      <c r="F379" s="1517"/>
      <c r="G379" s="1516"/>
      <c r="H379" s="1516"/>
      <c r="I379" s="1516"/>
      <c r="J379" s="1516"/>
      <c r="K379" s="1516"/>
      <c r="L379" s="1516"/>
      <c r="M379" s="1516"/>
      <c r="N379" s="1516"/>
      <c r="O379" s="1516"/>
      <c r="P379" s="1516"/>
      <c r="Q379" s="1516"/>
      <c r="R379" s="1516"/>
      <c r="S379" s="1516"/>
      <c r="T379" s="1516"/>
      <c r="U379" s="1516"/>
      <c r="V379" s="1516"/>
      <c r="W379" s="1516"/>
      <c r="X379" s="1516"/>
      <c r="Y379" s="1516"/>
      <c r="Z379" s="1516"/>
    </row>
    <row r="380" ht="12.75" customHeight="1">
      <c r="A380" s="1516"/>
      <c r="B380" s="1516"/>
      <c r="C380" s="1516"/>
      <c r="D380" s="1516"/>
      <c r="E380" s="1516"/>
      <c r="F380" s="1517"/>
      <c r="G380" s="1516"/>
      <c r="H380" s="1516"/>
      <c r="I380" s="1516"/>
      <c r="J380" s="1516"/>
      <c r="K380" s="1516"/>
      <c r="L380" s="1516"/>
      <c r="M380" s="1516"/>
      <c r="N380" s="1516"/>
      <c r="O380" s="1516"/>
      <c r="P380" s="1516"/>
      <c r="Q380" s="1516"/>
      <c r="R380" s="1516"/>
      <c r="S380" s="1516"/>
      <c r="T380" s="1516"/>
      <c r="U380" s="1516"/>
      <c r="V380" s="1516"/>
      <c r="W380" s="1516"/>
      <c r="X380" s="1516"/>
      <c r="Y380" s="1516"/>
      <c r="Z380" s="1516"/>
    </row>
    <row r="381" ht="12.75" customHeight="1">
      <c r="A381" s="1516"/>
      <c r="B381" s="1516"/>
      <c r="C381" s="1516"/>
      <c r="D381" s="1516"/>
      <c r="E381" s="1516"/>
      <c r="F381" s="1517"/>
      <c r="G381" s="1516"/>
      <c r="H381" s="1516"/>
      <c r="I381" s="1516"/>
      <c r="J381" s="1516"/>
      <c r="K381" s="1516"/>
      <c r="L381" s="1516"/>
      <c r="M381" s="1516"/>
      <c r="N381" s="1516"/>
      <c r="O381" s="1516"/>
      <c r="P381" s="1516"/>
      <c r="Q381" s="1516"/>
      <c r="R381" s="1516"/>
      <c r="S381" s="1516"/>
      <c r="T381" s="1516"/>
      <c r="U381" s="1516"/>
      <c r="V381" s="1516"/>
      <c r="W381" s="1516"/>
      <c r="X381" s="1516"/>
      <c r="Y381" s="1516"/>
      <c r="Z381" s="1516"/>
    </row>
    <row r="382" ht="12.75" customHeight="1">
      <c r="A382" s="1516"/>
      <c r="B382" s="1516"/>
      <c r="C382" s="1516"/>
      <c r="D382" s="1516"/>
      <c r="E382" s="1516"/>
      <c r="F382" s="1517"/>
      <c r="G382" s="1516"/>
      <c r="H382" s="1516"/>
      <c r="I382" s="1516"/>
      <c r="J382" s="1516"/>
      <c r="K382" s="1516"/>
      <c r="L382" s="1516"/>
      <c r="M382" s="1516"/>
      <c r="N382" s="1516"/>
      <c r="O382" s="1516"/>
      <c r="P382" s="1516"/>
      <c r="Q382" s="1516"/>
      <c r="R382" s="1516"/>
      <c r="S382" s="1516"/>
      <c r="T382" s="1516"/>
      <c r="U382" s="1516"/>
      <c r="V382" s="1516"/>
      <c r="W382" s="1516"/>
      <c r="X382" s="1516"/>
      <c r="Y382" s="1516"/>
      <c r="Z382" s="1516"/>
    </row>
    <row r="383" ht="12.75" customHeight="1">
      <c r="A383" s="1516"/>
      <c r="B383" s="1516"/>
      <c r="C383" s="1516"/>
      <c r="D383" s="1516"/>
      <c r="E383" s="1516"/>
      <c r="F383" s="1517"/>
      <c r="G383" s="1516"/>
      <c r="H383" s="1516"/>
      <c r="I383" s="1516"/>
      <c r="J383" s="1516"/>
      <c r="K383" s="1516"/>
      <c r="L383" s="1516"/>
      <c r="M383" s="1516"/>
      <c r="N383" s="1516"/>
      <c r="O383" s="1516"/>
      <c r="P383" s="1516"/>
      <c r="Q383" s="1516"/>
      <c r="R383" s="1516"/>
      <c r="S383" s="1516"/>
      <c r="T383" s="1516"/>
      <c r="U383" s="1516"/>
      <c r="V383" s="1516"/>
      <c r="W383" s="1516"/>
      <c r="X383" s="1516"/>
      <c r="Y383" s="1516"/>
      <c r="Z383" s="1516"/>
    </row>
    <row r="384" ht="12.75" customHeight="1">
      <c r="A384" s="1516"/>
      <c r="B384" s="1516"/>
      <c r="C384" s="1516"/>
      <c r="D384" s="1516"/>
      <c r="E384" s="1516"/>
      <c r="F384" s="1517"/>
      <c r="G384" s="1516"/>
      <c r="H384" s="1516"/>
      <c r="I384" s="1516"/>
      <c r="J384" s="1516"/>
      <c r="K384" s="1516"/>
      <c r="L384" s="1516"/>
      <c r="M384" s="1516"/>
      <c r="N384" s="1516"/>
      <c r="O384" s="1516"/>
      <c r="P384" s="1516"/>
      <c r="Q384" s="1516"/>
      <c r="R384" s="1516"/>
      <c r="S384" s="1516"/>
      <c r="T384" s="1516"/>
      <c r="U384" s="1516"/>
      <c r="V384" s="1516"/>
      <c r="W384" s="1516"/>
      <c r="X384" s="1516"/>
      <c r="Y384" s="1516"/>
      <c r="Z384" s="1516"/>
    </row>
    <row r="385" ht="12.75" customHeight="1">
      <c r="A385" s="1516"/>
      <c r="B385" s="1516"/>
      <c r="C385" s="1516"/>
      <c r="D385" s="1516"/>
      <c r="E385" s="1516"/>
      <c r="F385" s="1517"/>
      <c r="G385" s="1516"/>
      <c r="H385" s="1516"/>
      <c r="I385" s="1516"/>
      <c r="J385" s="1516"/>
      <c r="K385" s="1516"/>
      <c r="L385" s="1516"/>
      <c r="M385" s="1516"/>
      <c r="N385" s="1516"/>
      <c r="O385" s="1516"/>
      <c r="P385" s="1516"/>
      <c r="Q385" s="1516"/>
      <c r="R385" s="1516"/>
      <c r="S385" s="1516"/>
      <c r="T385" s="1516"/>
      <c r="U385" s="1516"/>
      <c r="V385" s="1516"/>
      <c r="W385" s="1516"/>
      <c r="X385" s="1516"/>
      <c r="Y385" s="1516"/>
      <c r="Z385" s="1516"/>
    </row>
    <row r="386" ht="12.75" customHeight="1">
      <c r="A386" s="1516"/>
      <c r="B386" s="1516"/>
      <c r="C386" s="1516"/>
      <c r="D386" s="1516"/>
      <c r="E386" s="1516"/>
      <c r="F386" s="1517"/>
      <c r="G386" s="1516"/>
      <c r="H386" s="1516"/>
      <c r="I386" s="1516"/>
      <c r="J386" s="1516"/>
      <c r="K386" s="1516"/>
      <c r="L386" s="1516"/>
      <c r="M386" s="1516"/>
      <c r="N386" s="1516"/>
      <c r="O386" s="1516"/>
      <c r="P386" s="1516"/>
      <c r="Q386" s="1516"/>
      <c r="R386" s="1516"/>
      <c r="S386" s="1516"/>
      <c r="T386" s="1516"/>
      <c r="U386" s="1516"/>
      <c r="V386" s="1516"/>
      <c r="W386" s="1516"/>
      <c r="X386" s="1516"/>
      <c r="Y386" s="1516"/>
      <c r="Z386" s="1516"/>
    </row>
    <row r="387" ht="12.75" customHeight="1">
      <c r="A387" s="1516"/>
      <c r="B387" s="1516"/>
      <c r="C387" s="1516"/>
      <c r="D387" s="1516"/>
      <c r="E387" s="1516"/>
      <c r="F387" s="1517"/>
      <c r="G387" s="1516"/>
      <c r="H387" s="1516"/>
      <c r="I387" s="1516"/>
      <c r="J387" s="1516"/>
      <c r="K387" s="1516"/>
      <c r="L387" s="1516"/>
      <c r="M387" s="1516"/>
      <c r="N387" s="1516"/>
      <c r="O387" s="1516"/>
      <c r="P387" s="1516"/>
      <c r="Q387" s="1516"/>
      <c r="R387" s="1516"/>
      <c r="S387" s="1516"/>
      <c r="T387" s="1516"/>
      <c r="U387" s="1516"/>
      <c r="V387" s="1516"/>
      <c r="W387" s="1516"/>
      <c r="X387" s="1516"/>
      <c r="Y387" s="1516"/>
      <c r="Z387" s="1516"/>
    </row>
    <row r="388" ht="12.75" customHeight="1">
      <c r="A388" s="1516"/>
      <c r="B388" s="1516"/>
      <c r="C388" s="1516"/>
      <c r="D388" s="1516"/>
      <c r="E388" s="1516"/>
      <c r="F388" s="1517"/>
      <c r="G388" s="1516"/>
      <c r="H388" s="1516"/>
      <c r="I388" s="1516"/>
      <c r="J388" s="1516"/>
      <c r="K388" s="1516"/>
      <c r="L388" s="1516"/>
      <c r="M388" s="1516"/>
      <c r="N388" s="1516"/>
      <c r="O388" s="1516"/>
      <c r="P388" s="1516"/>
      <c r="Q388" s="1516"/>
      <c r="R388" s="1516"/>
      <c r="S388" s="1516"/>
      <c r="T388" s="1516"/>
      <c r="U388" s="1516"/>
      <c r="V388" s="1516"/>
      <c r="W388" s="1516"/>
      <c r="X388" s="1516"/>
      <c r="Y388" s="1516"/>
      <c r="Z388" s="1516"/>
    </row>
    <row r="389" ht="12.75" customHeight="1">
      <c r="A389" s="1516"/>
      <c r="B389" s="1516"/>
      <c r="C389" s="1516"/>
      <c r="D389" s="1516"/>
      <c r="E389" s="1516"/>
      <c r="F389" s="1517"/>
      <c r="G389" s="1516"/>
      <c r="H389" s="1516"/>
      <c r="I389" s="1516"/>
      <c r="J389" s="1516"/>
      <c r="K389" s="1516"/>
      <c r="L389" s="1516"/>
      <c r="M389" s="1516"/>
      <c r="N389" s="1516"/>
      <c r="O389" s="1516"/>
      <c r="P389" s="1516"/>
      <c r="Q389" s="1516"/>
      <c r="R389" s="1516"/>
      <c r="S389" s="1516"/>
      <c r="T389" s="1516"/>
      <c r="U389" s="1516"/>
      <c r="V389" s="1516"/>
      <c r="W389" s="1516"/>
      <c r="X389" s="1516"/>
      <c r="Y389" s="1516"/>
      <c r="Z389" s="1516"/>
    </row>
    <row r="390" ht="12.75" customHeight="1">
      <c r="A390" s="1516"/>
      <c r="B390" s="1516"/>
      <c r="C390" s="1516"/>
      <c r="D390" s="1516"/>
      <c r="E390" s="1516"/>
      <c r="F390" s="1517"/>
      <c r="G390" s="1516"/>
      <c r="H390" s="1516"/>
      <c r="I390" s="1516"/>
      <c r="J390" s="1516"/>
      <c r="K390" s="1516"/>
      <c r="L390" s="1516"/>
      <c r="M390" s="1516"/>
      <c r="N390" s="1516"/>
      <c r="O390" s="1516"/>
      <c r="P390" s="1516"/>
      <c r="Q390" s="1516"/>
      <c r="R390" s="1516"/>
      <c r="S390" s="1516"/>
      <c r="T390" s="1516"/>
      <c r="U390" s="1516"/>
      <c r="V390" s="1516"/>
      <c r="W390" s="1516"/>
      <c r="X390" s="1516"/>
      <c r="Y390" s="1516"/>
      <c r="Z390" s="1516"/>
    </row>
    <row r="391" ht="12.75" customHeight="1">
      <c r="A391" s="1516"/>
      <c r="B391" s="1516"/>
      <c r="C391" s="1516"/>
      <c r="D391" s="1516"/>
      <c r="E391" s="1516"/>
      <c r="F391" s="1517"/>
      <c r="G391" s="1516"/>
      <c r="H391" s="1516"/>
      <c r="I391" s="1516"/>
      <c r="J391" s="1516"/>
      <c r="K391" s="1516"/>
      <c r="L391" s="1516"/>
      <c r="M391" s="1516"/>
      <c r="N391" s="1516"/>
      <c r="O391" s="1516"/>
      <c r="P391" s="1516"/>
      <c r="Q391" s="1516"/>
      <c r="R391" s="1516"/>
      <c r="S391" s="1516"/>
      <c r="T391" s="1516"/>
      <c r="U391" s="1516"/>
      <c r="V391" s="1516"/>
      <c r="W391" s="1516"/>
      <c r="X391" s="1516"/>
      <c r="Y391" s="1516"/>
      <c r="Z391" s="1516"/>
    </row>
    <row r="392" ht="12.75" customHeight="1">
      <c r="A392" s="1516"/>
      <c r="B392" s="1516"/>
      <c r="C392" s="1516"/>
      <c r="D392" s="1516"/>
      <c r="E392" s="1516"/>
      <c r="F392" s="1517"/>
      <c r="G392" s="1516"/>
      <c r="H392" s="1516"/>
      <c r="I392" s="1516"/>
      <c r="J392" s="1516"/>
      <c r="K392" s="1516"/>
      <c r="L392" s="1516"/>
      <c r="M392" s="1516"/>
      <c r="N392" s="1516"/>
      <c r="O392" s="1516"/>
      <c r="P392" s="1516"/>
      <c r="Q392" s="1516"/>
      <c r="R392" s="1516"/>
      <c r="S392" s="1516"/>
      <c r="T392" s="1516"/>
      <c r="U392" s="1516"/>
      <c r="V392" s="1516"/>
      <c r="W392" s="1516"/>
      <c r="X392" s="1516"/>
      <c r="Y392" s="1516"/>
      <c r="Z392" s="1516"/>
    </row>
    <row r="393" ht="12.75" customHeight="1">
      <c r="A393" s="1516"/>
      <c r="B393" s="1516"/>
      <c r="C393" s="1516"/>
      <c r="D393" s="1516"/>
      <c r="E393" s="1516"/>
      <c r="F393" s="1517"/>
      <c r="G393" s="1516"/>
      <c r="H393" s="1516"/>
      <c r="I393" s="1516"/>
      <c r="J393" s="1516"/>
      <c r="K393" s="1516"/>
      <c r="L393" s="1516"/>
      <c r="M393" s="1516"/>
      <c r="N393" s="1516"/>
      <c r="O393" s="1516"/>
      <c r="P393" s="1516"/>
      <c r="Q393" s="1516"/>
      <c r="R393" s="1516"/>
      <c r="S393" s="1516"/>
      <c r="T393" s="1516"/>
      <c r="U393" s="1516"/>
      <c r="V393" s="1516"/>
      <c r="W393" s="1516"/>
      <c r="X393" s="1516"/>
      <c r="Y393" s="1516"/>
      <c r="Z393" s="1516"/>
    </row>
    <row r="394" ht="12.75" customHeight="1">
      <c r="A394" s="1516"/>
      <c r="B394" s="1516"/>
      <c r="C394" s="1516"/>
      <c r="D394" s="1516"/>
      <c r="E394" s="1516"/>
      <c r="F394" s="1517"/>
      <c r="G394" s="1516"/>
      <c r="H394" s="1516"/>
      <c r="I394" s="1516"/>
      <c r="J394" s="1516"/>
      <c r="K394" s="1516"/>
      <c r="L394" s="1516"/>
      <c r="M394" s="1516"/>
      <c r="N394" s="1516"/>
      <c r="O394" s="1516"/>
      <c r="P394" s="1516"/>
      <c r="Q394" s="1516"/>
      <c r="R394" s="1516"/>
      <c r="S394" s="1516"/>
      <c r="T394" s="1516"/>
      <c r="U394" s="1516"/>
      <c r="V394" s="1516"/>
      <c r="W394" s="1516"/>
      <c r="X394" s="1516"/>
      <c r="Y394" s="1516"/>
      <c r="Z394" s="1516"/>
    </row>
    <row r="395" ht="12.75" customHeight="1">
      <c r="A395" s="1516"/>
      <c r="B395" s="1516"/>
      <c r="C395" s="1516"/>
      <c r="D395" s="1516"/>
      <c r="E395" s="1516"/>
      <c r="F395" s="1517"/>
      <c r="G395" s="1516"/>
      <c r="H395" s="1516"/>
      <c r="I395" s="1516"/>
      <c r="J395" s="1516"/>
      <c r="K395" s="1516"/>
      <c r="L395" s="1516"/>
      <c r="M395" s="1516"/>
      <c r="N395" s="1516"/>
      <c r="O395" s="1516"/>
      <c r="P395" s="1516"/>
      <c r="Q395" s="1516"/>
      <c r="R395" s="1516"/>
      <c r="S395" s="1516"/>
      <c r="T395" s="1516"/>
      <c r="U395" s="1516"/>
      <c r="V395" s="1516"/>
      <c r="W395" s="1516"/>
      <c r="X395" s="1516"/>
      <c r="Y395" s="1516"/>
      <c r="Z395" s="1516"/>
    </row>
    <row r="396" ht="12.75" customHeight="1">
      <c r="A396" s="1516"/>
      <c r="B396" s="1516"/>
      <c r="C396" s="1516"/>
      <c r="D396" s="1516"/>
      <c r="E396" s="1516"/>
      <c r="F396" s="1517"/>
      <c r="G396" s="1516"/>
      <c r="H396" s="1516"/>
      <c r="I396" s="1516"/>
      <c r="J396" s="1516"/>
      <c r="K396" s="1516"/>
      <c r="L396" s="1516"/>
      <c r="M396" s="1516"/>
      <c r="N396" s="1516"/>
      <c r="O396" s="1516"/>
      <c r="P396" s="1516"/>
      <c r="Q396" s="1516"/>
      <c r="R396" s="1516"/>
      <c r="S396" s="1516"/>
      <c r="T396" s="1516"/>
      <c r="U396" s="1516"/>
      <c r="V396" s="1516"/>
      <c r="W396" s="1516"/>
      <c r="X396" s="1516"/>
      <c r="Y396" s="1516"/>
      <c r="Z396" s="1516"/>
    </row>
    <row r="397" ht="12.75" customHeight="1">
      <c r="A397" s="1516"/>
      <c r="B397" s="1516"/>
      <c r="C397" s="1516"/>
      <c r="D397" s="1516"/>
      <c r="E397" s="1516"/>
      <c r="F397" s="1517"/>
      <c r="G397" s="1516"/>
      <c r="H397" s="1516"/>
      <c r="I397" s="1516"/>
      <c r="J397" s="1516"/>
      <c r="K397" s="1516"/>
      <c r="L397" s="1516"/>
      <c r="M397" s="1516"/>
      <c r="N397" s="1516"/>
      <c r="O397" s="1516"/>
      <c r="P397" s="1516"/>
      <c r="Q397" s="1516"/>
      <c r="R397" s="1516"/>
      <c r="S397" s="1516"/>
      <c r="T397" s="1516"/>
      <c r="U397" s="1516"/>
      <c r="V397" s="1516"/>
      <c r="W397" s="1516"/>
      <c r="X397" s="1516"/>
      <c r="Y397" s="1516"/>
      <c r="Z397" s="1516"/>
    </row>
    <row r="398" ht="12.75" customHeight="1">
      <c r="A398" s="1516"/>
      <c r="B398" s="1516"/>
      <c r="C398" s="1516"/>
      <c r="D398" s="1516"/>
      <c r="E398" s="1516"/>
      <c r="F398" s="1517"/>
      <c r="G398" s="1516"/>
      <c r="H398" s="1516"/>
      <c r="I398" s="1516"/>
      <c r="J398" s="1516"/>
      <c r="K398" s="1516"/>
      <c r="L398" s="1516"/>
      <c r="M398" s="1516"/>
      <c r="N398" s="1516"/>
      <c r="O398" s="1516"/>
      <c r="P398" s="1516"/>
      <c r="Q398" s="1516"/>
      <c r="R398" s="1516"/>
      <c r="S398" s="1516"/>
      <c r="T398" s="1516"/>
      <c r="U398" s="1516"/>
      <c r="V398" s="1516"/>
      <c r="W398" s="1516"/>
      <c r="X398" s="1516"/>
      <c r="Y398" s="1516"/>
      <c r="Z398" s="1516"/>
    </row>
    <row r="399" ht="12.75" customHeight="1">
      <c r="A399" s="1516"/>
      <c r="B399" s="1516"/>
      <c r="C399" s="1516"/>
      <c r="D399" s="1516"/>
      <c r="E399" s="1516"/>
      <c r="F399" s="1517"/>
      <c r="G399" s="1516"/>
      <c r="H399" s="1516"/>
      <c r="I399" s="1516"/>
      <c r="J399" s="1516"/>
      <c r="K399" s="1516"/>
      <c r="L399" s="1516"/>
      <c r="M399" s="1516"/>
      <c r="N399" s="1516"/>
      <c r="O399" s="1516"/>
      <c r="P399" s="1516"/>
      <c r="Q399" s="1516"/>
      <c r="R399" s="1516"/>
      <c r="S399" s="1516"/>
      <c r="T399" s="1516"/>
      <c r="U399" s="1516"/>
      <c r="V399" s="1516"/>
      <c r="W399" s="1516"/>
      <c r="X399" s="1516"/>
      <c r="Y399" s="1516"/>
      <c r="Z399" s="1516"/>
    </row>
    <row r="400" ht="12.75" customHeight="1">
      <c r="A400" s="1516"/>
      <c r="B400" s="1516"/>
      <c r="C400" s="1516"/>
      <c r="D400" s="1516"/>
      <c r="E400" s="1516"/>
      <c r="F400" s="1517"/>
      <c r="G400" s="1516"/>
      <c r="H400" s="1516"/>
      <c r="I400" s="1516"/>
      <c r="J400" s="1516"/>
      <c r="K400" s="1516"/>
      <c r="L400" s="1516"/>
      <c r="M400" s="1516"/>
      <c r="N400" s="1516"/>
      <c r="O400" s="1516"/>
      <c r="P400" s="1516"/>
      <c r="Q400" s="1516"/>
      <c r="R400" s="1516"/>
      <c r="S400" s="1516"/>
      <c r="T400" s="1516"/>
      <c r="U400" s="1516"/>
      <c r="V400" s="1516"/>
      <c r="W400" s="1516"/>
      <c r="X400" s="1516"/>
      <c r="Y400" s="1516"/>
      <c r="Z400" s="1516"/>
    </row>
    <row r="401" ht="12.75" customHeight="1">
      <c r="A401" s="1516"/>
      <c r="B401" s="1516"/>
      <c r="C401" s="1516"/>
      <c r="D401" s="1516"/>
      <c r="E401" s="1516"/>
      <c r="F401" s="1517"/>
      <c r="G401" s="1516"/>
      <c r="H401" s="1516"/>
      <c r="I401" s="1516"/>
      <c r="J401" s="1516"/>
      <c r="K401" s="1516"/>
      <c r="L401" s="1516"/>
      <c r="M401" s="1516"/>
      <c r="N401" s="1516"/>
      <c r="O401" s="1516"/>
      <c r="P401" s="1516"/>
      <c r="Q401" s="1516"/>
      <c r="R401" s="1516"/>
      <c r="S401" s="1516"/>
      <c r="T401" s="1516"/>
      <c r="U401" s="1516"/>
      <c r="V401" s="1516"/>
      <c r="W401" s="1516"/>
      <c r="X401" s="1516"/>
      <c r="Y401" s="1516"/>
      <c r="Z401" s="1516"/>
    </row>
    <row r="402" ht="12.75" customHeight="1">
      <c r="A402" s="1516"/>
      <c r="B402" s="1516"/>
      <c r="C402" s="1516"/>
      <c r="D402" s="1516"/>
      <c r="E402" s="1516"/>
      <c r="F402" s="1517"/>
      <c r="G402" s="1516"/>
      <c r="H402" s="1516"/>
      <c r="I402" s="1516"/>
      <c r="J402" s="1516"/>
      <c r="K402" s="1516"/>
      <c r="L402" s="1516"/>
      <c r="M402" s="1516"/>
      <c r="N402" s="1516"/>
      <c r="O402" s="1516"/>
      <c r="P402" s="1516"/>
      <c r="Q402" s="1516"/>
      <c r="R402" s="1516"/>
      <c r="S402" s="1516"/>
      <c r="T402" s="1516"/>
      <c r="U402" s="1516"/>
      <c r="V402" s="1516"/>
      <c r="W402" s="1516"/>
      <c r="X402" s="1516"/>
      <c r="Y402" s="1516"/>
      <c r="Z402" s="1516"/>
    </row>
    <row r="403" ht="12.75" customHeight="1">
      <c r="A403" s="1516"/>
      <c r="B403" s="1516"/>
      <c r="C403" s="1516"/>
      <c r="D403" s="1516"/>
      <c r="E403" s="1516"/>
      <c r="F403" s="1517"/>
      <c r="G403" s="1516"/>
      <c r="H403" s="1516"/>
      <c r="I403" s="1516"/>
      <c r="J403" s="1516"/>
      <c r="K403" s="1516"/>
      <c r="L403" s="1516"/>
      <c r="M403" s="1516"/>
      <c r="N403" s="1516"/>
      <c r="O403" s="1516"/>
      <c r="P403" s="1516"/>
      <c r="Q403" s="1516"/>
      <c r="R403" s="1516"/>
      <c r="S403" s="1516"/>
      <c r="T403" s="1516"/>
      <c r="U403" s="1516"/>
      <c r="V403" s="1516"/>
      <c r="W403" s="1516"/>
      <c r="X403" s="1516"/>
      <c r="Y403" s="1516"/>
      <c r="Z403" s="1516"/>
    </row>
    <row r="404" ht="12.75" customHeight="1">
      <c r="A404" s="1516"/>
      <c r="B404" s="1516"/>
      <c r="C404" s="1516"/>
      <c r="D404" s="1516"/>
      <c r="E404" s="1516"/>
      <c r="F404" s="1517"/>
      <c r="G404" s="1516"/>
      <c r="H404" s="1516"/>
      <c r="I404" s="1516"/>
      <c r="J404" s="1516"/>
      <c r="K404" s="1516"/>
      <c r="L404" s="1516"/>
      <c r="M404" s="1516"/>
      <c r="N404" s="1516"/>
      <c r="O404" s="1516"/>
      <c r="P404" s="1516"/>
      <c r="Q404" s="1516"/>
      <c r="R404" s="1516"/>
      <c r="S404" s="1516"/>
      <c r="T404" s="1516"/>
      <c r="U404" s="1516"/>
      <c r="V404" s="1516"/>
      <c r="W404" s="1516"/>
      <c r="X404" s="1516"/>
      <c r="Y404" s="1516"/>
      <c r="Z404" s="1516"/>
    </row>
    <row r="405" ht="12.75" customHeight="1">
      <c r="A405" s="1516"/>
      <c r="B405" s="1516"/>
      <c r="C405" s="1516"/>
      <c r="D405" s="1516"/>
      <c r="E405" s="1516"/>
      <c r="F405" s="1517"/>
      <c r="G405" s="1516"/>
      <c r="H405" s="1516"/>
      <c r="I405" s="1516"/>
      <c r="J405" s="1516"/>
      <c r="K405" s="1516"/>
      <c r="L405" s="1516"/>
      <c r="M405" s="1516"/>
      <c r="N405" s="1516"/>
      <c r="O405" s="1516"/>
      <c r="P405" s="1516"/>
      <c r="Q405" s="1516"/>
      <c r="R405" s="1516"/>
      <c r="S405" s="1516"/>
      <c r="T405" s="1516"/>
      <c r="U405" s="1516"/>
      <c r="V405" s="1516"/>
      <c r="W405" s="1516"/>
      <c r="X405" s="1516"/>
      <c r="Y405" s="1516"/>
      <c r="Z405" s="1516"/>
    </row>
    <row r="406" ht="12.75" customHeight="1">
      <c r="A406" s="1516"/>
      <c r="B406" s="1516"/>
      <c r="C406" s="1516"/>
      <c r="D406" s="1516"/>
      <c r="E406" s="1516"/>
      <c r="F406" s="1517"/>
      <c r="G406" s="1516"/>
      <c r="H406" s="1516"/>
      <c r="I406" s="1516"/>
      <c r="J406" s="1516"/>
      <c r="K406" s="1516"/>
      <c r="L406" s="1516"/>
      <c r="M406" s="1516"/>
      <c r="N406" s="1516"/>
      <c r="O406" s="1516"/>
      <c r="P406" s="1516"/>
      <c r="Q406" s="1516"/>
      <c r="R406" s="1516"/>
      <c r="S406" s="1516"/>
      <c r="T406" s="1516"/>
      <c r="U406" s="1516"/>
      <c r="V406" s="1516"/>
      <c r="W406" s="1516"/>
      <c r="X406" s="1516"/>
      <c r="Y406" s="1516"/>
      <c r="Z406" s="1516"/>
    </row>
    <row r="407" ht="12.75" customHeight="1">
      <c r="A407" s="1516"/>
      <c r="B407" s="1516"/>
      <c r="C407" s="1516"/>
      <c r="D407" s="1516"/>
      <c r="E407" s="1516"/>
      <c r="F407" s="1517"/>
      <c r="G407" s="1516"/>
      <c r="H407" s="1516"/>
      <c r="I407" s="1516"/>
      <c r="J407" s="1516"/>
      <c r="K407" s="1516"/>
      <c r="L407" s="1516"/>
      <c r="M407" s="1516"/>
      <c r="N407" s="1516"/>
      <c r="O407" s="1516"/>
      <c r="P407" s="1516"/>
      <c r="Q407" s="1516"/>
      <c r="R407" s="1516"/>
      <c r="S407" s="1516"/>
      <c r="T407" s="1516"/>
      <c r="U407" s="1516"/>
      <c r="V407" s="1516"/>
      <c r="W407" s="1516"/>
      <c r="X407" s="1516"/>
      <c r="Y407" s="1516"/>
      <c r="Z407" s="1516"/>
    </row>
    <row r="408" ht="12.75" customHeight="1">
      <c r="A408" s="1516"/>
      <c r="B408" s="1516"/>
      <c r="C408" s="1516"/>
      <c r="D408" s="1516"/>
      <c r="E408" s="1516"/>
      <c r="F408" s="1517"/>
      <c r="G408" s="1516"/>
      <c r="H408" s="1516"/>
      <c r="I408" s="1516"/>
      <c r="J408" s="1516"/>
      <c r="K408" s="1516"/>
      <c r="L408" s="1516"/>
      <c r="M408" s="1516"/>
      <c r="N408" s="1516"/>
      <c r="O408" s="1516"/>
      <c r="P408" s="1516"/>
      <c r="Q408" s="1516"/>
      <c r="R408" s="1516"/>
      <c r="S408" s="1516"/>
      <c r="T408" s="1516"/>
      <c r="U408" s="1516"/>
      <c r="V408" s="1516"/>
      <c r="W408" s="1516"/>
      <c r="X408" s="1516"/>
      <c r="Y408" s="1516"/>
      <c r="Z408" s="1516"/>
    </row>
    <row r="409" ht="12.75" customHeight="1">
      <c r="A409" s="1516"/>
      <c r="B409" s="1516"/>
      <c r="C409" s="1516"/>
      <c r="D409" s="1516"/>
      <c r="E409" s="1516"/>
      <c r="F409" s="1517"/>
      <c r="G409" s="1516"/>
      <c r="H409" s="1516"/>
      <c r="I409" s="1516"/>
      <c r="J409" s="1516"/>
      <c r="K409" s="1516"/>
      <c r="L409" s="1516"/>
      <c r="M409" s="1516"/>
      <c r="N409" s="1516"/>
      <c r="O409" s="1516"/>
      <c r="P409" s="1516"/>
      <c r="Q409" s="1516"/>
      <c r="R409" s="1516"/>
      <c r="S409" s="1516"/>
      <c r="T409" s="1516"/>
      <c r="U409" s="1516"/>
      <c r="V409" s="1516"/>
      <c r="W409" s="1516"/>
      <c r="X409" s="1516"/>
      <c r="Y409" s="1516"/>
      <c r="Z409" s="1516"/>
    </row>
    <row r="410" ht="12.75" customHeight="1">
      <c r="A410" s="1516"/>
      <c r="B410" s="1516"/>
      <c r="C410" s="1516"/>
      <c r="D410" s="1516"/>
      <c r="E410" s="1516"/>
      <c r="F410" s="1517"/>
      <c r="G410" s="1516"/>
      <c r="H410" s="1516"/>
      <c r="I410" s="1516"/>
      <c r="J410" s="1516"/>
      <c r="K410" s="1516"/>
      <c r="L410" s="1516"/>
      <c r="M410" s="1516"/>
      <c r="N410" s="1516"/>
      <c r="O410" s="1516"/>
      <c r="P410" s="1516"/>
      <c r="Q410" s="1516"/>
      <c r="R410" s="1516"/>
      <c r="S410" s="1516"/>
      <c r="T410" s="1516"/>
      <c r="U410" s="1516"/>
      <c r="V410" s="1516"/>
      <c r="W410" s="1516"/>
      <c r="X410" s="1516"/>
      <c r="Y410" s="1516"/>
      <c r="Z410" s="1516"/>
    </row>
    <row r="411" ht="12.75" customHeight="1">
      <c r="A411" s="1516"/>
      <c r="B411" s="1516"/>
      <c r="C411" s="1516"/>
      <c r="D411" s="1516"/>
      <c r="E411" s="1516"/>
      <c r="F411" s="1517"/>
      <c r="G411" s="1516"/>
      <c r="H411" s="1516"/>
      <c r="I411" s="1516"/>
      <c r="J411" s="1516"/>
      <c r="K411" s="1516"/>
      <c r="L411" s="1516"/>
      <c r="M411" s="1516"/>
      <c r="N411" s="1516"/>
      <c r="O411" s="1516"/>
      <c r="P411" s="1516"/>
      <c r="Q411" s="1516"/>
      <c r="R411" s="1516"/>
      <c r="S411" s="1516"/>
      <c r="T411" s="1516"/>
      <c r="U411" s="1516"/>
      <c r="V411" s="1516"/>
      <c r="W411" s="1516"/>
      <c r="X411" s="1516"/>
      <c r="Y411" s="1516"/>
      <c r="Z411" s="1516"/>
    </row>
    <row r="412" ht="12.75" customHeight="1">
      <c r="A412" s="1516"/>
      <c r="B412" s="1516"/>
      <c r="C412" s="1516"/>
      <c r="D412" s="1516"/>
      <c r="E412" s="1516"/>
      <c r="F412" s="1517"/>
      <c r="G412" s="1516"/>
      <c r="H412" s="1516"/>
      <c r="I412" s="1516"/>
      <c r="J412" s="1516"/>
      <c r="K412" s="1516"/>
      <c r="L412" s="1516"/>
      <c r="M412" s="1516"/>
      <c r="N412" s="1516"/>
      <c r="O412" s="1516"/>
      <c r="P412" s="1516"/>
      <c r="Q412" s="1516"/>
      <c r="R412" s="1516"/>
      <c r="S412" s="1516"/>
      <c r="T412" s="1516"/>
      <c r="U412" s="1516"/>
      <c r="V412" s="1516"/>
      <c r="W412" s="1516"/>
      <c r="X412" s="1516"/>
      <c r="Y412" s="1516"/>
      <c r="Z412" s="1516"/>
    </row>
    <row r="413" ht="12.75" customHeight="1">
      <c r="A413" s="1516"/>
      <c r="B413" s="1516"/>
      <c r="C413" s="1516"/>
      <c r="D413" s="1516"/>
      <c r="E413" s="1516"/>
      <c r="F413" s="1517"/>
      <c r="G413" s="1516"/>
      <c r="H413" s="1516"/>
      <c r="I413" s="1516"/>
      <c r="J413" s="1516"/>
      <c r="K413" s="1516"/>
      <c r="L413" s="1516"/>
      <c r="M413" s="1516"/>
      <c r="N413" s="1516"/>
      <c r="O413" s="1516"/>
      <c r="P413" s="1516"/>
      <c r="Q413" s="1516"/>
      <c r="R413" s="1516"/>
      <c r="S413" s="1516"/>
      <c r="T413" s="1516"/>
      <c r="U413" s="1516"/>
      <c r="V413" s="1516"/>
      <c r="W413" s="1516"/>
      <c r="X413" s="1516"/>
      <c r="Y413" s="1516"/>
      <c r="Z413" s="1516"/>
    </row>
    <row r="414" ht="12.75" customHeight="1">
      <c r="A414" s="1516"/>
      <c r="B414" s="1516"/>
      <c r="C414" s="1516"/>
      <c r="D414" s="1516"/>
      <c r="E414" s="1516"/>
      <c r="F414" s="1517"/>
      <c r="G414" s="1516"/>
      <c r="H414" s="1516"/>
      <c r="I414" s="1516"/>
      <c r="J414" s="1516"/>
      <c r="K414" s="1516"/>
      <c r="L414" s="1516"/>
      <c r="M414" s="1516"/>
      <c r="N414" s="1516"/>
      <c r="O414" s="1516"/>
      <c r="P414" s="1516"/>
      <c r="Q414" s="1516"/>
      <c r="R414" s="1516"/>
      <c r="S414" s="1516"/>
      <c r="T414" s="1516"/>
      <c r="U414" s="1516"/>
      <c r="V414" s="1516"/>
      <c r="W414" s="1516"/>
      <c r="X414" s="1516"/>
      <c r="Y414" s="1516"/>
      <c r="Z414" s="1516"/>
    </row>
    <row r="415" ht="12.75" customHeight="1">
      <c r="A415" s="1516"/>
      <c r="B415" s="1516"/>
      <c r="C415" s="1516"/>
      <c r="D415" s="1516"/>
      <c r="E415" s="1516"/>
      <c r="F415" s="1517"/>
      <c r="G415" s="1516"/>
      <c r="H415" s="1516"/>
      <c r="I415" s="1516"/>
      <c r="J415" s="1516"/>
      <c r="K415" s="1516"/>
      <c r="L415" s="1516"/>
      <c r="M415" s="1516"/>
      <c r="N415" s="1516"/>
      <c r="O415" s="1516"/>
      <c r="P415" s="1516"/>
      <c r="Q415" s="1516"/>
      <c r="R415" s="1516"/>
      <c r="S415" s="1516"/>
      <c r="T415" s="1516"/>
      <c r="U415" s="1516"/>
      <c r="V415" s="1516"/>
      <c r="W415" s="1516"/>
      <c r="X415" s="1516"/>
      <c r="Y415" s="1516"/>
      <c r="Z415" s="1516"/>
    </row>
    <row r="416" ht="12.75" customHeight="1">
      <c r="A416" s="1516"/>
      <c r="B416" s="1516"/>
      <c r="C416" s="1516"/>
      <c r="D416" s="1516"/>
      <c r="E416" s="1516"/>
      <c r="F416" s="1517"/>
      <c r="G416" s="1516"/>
      <c r="H416" s="1516"/>
      <c r="I416" s="1516"/>
      <c r="J416" s="1516"/>
      <c r="K416" s="1516"/>
      <c r="L416" s="1516"/>
      <c r="M416" s="1516"/>
      <c r="N416" s="1516"/>
      <c r="O416" s="1516"/>
      <c r="P416" s="1516"/>
      <c r="Q416" s="1516"/>
      <c r="R416" s="1516"/>
      <c r="S416" s="1516"/>
      <c r="T416" s="1516"/>
      <c r="U416" s="1516"/>
      <c r="V416" s="1516"/>
      <c r="W416" s="1516"/>
      <c r="X416" s="1516"/>
      <c r="Y416" s="1516"/>
      <c r="Z416" s="1516"/>
    </row>
    <row r="417" ht="12.75" customHeight="1">
      <c r="A417" s="1516"/>
      <c r="B417" s="1516"/>
      <c r="C417" s="1516"/>
      <c r="D417" s="1516"/>
      <c r="E417" s="1516"/>
      <c r="F417" s="1517"/>
      <c r="G417" s="1516"/>
      <c r="H417" s="1516"/>
      <c r="I417" s="1516"/>
      <c r="J417" s="1516"/>
      <c r="K417" s="1516"/>
      <c r="L417" s="1516"/>
      <c r="M417" s="1516"/>
      <c r="N417" s="1516"/>
      <c r="O417" s="1516"/>
      <c r="P417" s="1516"/>
      <c r="Q417" s="1516"/>
      <c r="R417" s="1516"/>
      <c r="S417" s="1516"/>
      <c r="T417" s="1516"/>
      <c r="U417" s="1516"/>
      <c r="V417" s="1516"/>
      <c r="W417" s="1516"/>
      <c r="X417" s="1516"/>
      <c r="Y417" s="1516"/>
      <c r="Z417" s="1516"/>
    </row>
    <row r="418" ht="12.75" customHeight="1">
      <c r="A418" s="1516"/>
      <c r="B418" s="1516"/>
      <c r="C418" s="1516"/>
      <c r="D418" s="1516"/>
      <c r="E418" s="1516"/>
      <c r="F418" s="1517"/>
      <c r="G418" s="1516"/>
      <c r="H418" s="1516"/>
      <c r="I418" s="1516"/>
      <c r="J418" s="1516"/>
      <c r="K418" s="1516"/>
      <c r="L418" s="1516"/>
      <c r="M418" s="1516"/>
      <c r="N418" s="1516"/>
      <c r="O418" s="1516"/>
      <c r="P418" s="1516"/>
      <c r="Q418" s="1516"/>
      <c r="R418" s="1516"/>
      <c r="S418" s="1516"/>
      <c r="T418" s="1516"/>
      <c r="U418" s="1516"/>
      <c r="V418" s="1516"/>
      <c r="W418" s="1516"/>
      <c r="X418" s="1516"/>
      <c r="Y418" s="1516"/>
      <c r="Z418" s="1516"/>
    </row>
    <row r="419" ht="12.75" customHeight="1">
      <c r="A419" s="1516"/>
      <c r="B419" s="1516"/>
      <c r="C419" s="1516"/>
      <c r="D419" s="1516"/>
      <c r="E419" s="1516"/>
      <c r="F419" s="1517"/>
      <c r="G419" s="1516"/>
      <c r="H419" s="1516"/>
      <c r="I419" s="1516"/>
      <c r="J419" s="1516"/>
      <c r="K419" s="1516"/>
      <c r="L419" s="1516"/>
      <c r="M419" s="1516"/>
      <c r="N419" s="1516"/>
      <c r="O419" s="1516"/>
      <c r="P419" s="1516"/>
      <c r="Q419" s="1516"/>
      <c r="R419" s="1516"/>
      <c r="S419" s="1516"/>
      <c r="T419" s="1516"/>
      <c r="U419" s="1516"/>
      <c r="V419" s="1516"/>
      <c r="W419" s="1516"/>
      <c r="X419" s="1516"/>
      <c r="Y419" s="1516"/>
      <c r="Z419" s="1516"/>
    </row>
    <row r="420" ht="12.75" customHeight="1">
      <c r="A420" s="1516"/>
      <c r="B420" s="1516"/>
      <c r="C420" s="1516"/>
      <c r="D420" s="1516"/>
      <c r="E420" s="1516"/>
      <c r="F420" s="1517"/>
      <c r="G420" s="1516"/>
      <c r="H420" s="1516"/>
      <c r="I420" s="1516"/>
      <c r="J420" s="1516"/>
      <c r="K420" s="1516"/>
      <c r="L420" s="1516"/>
      <c r="M420" s="1516"/>
      <c r="N420" s="1516"/>
      <c r="O420" s="1516"/>
      <c r="P420" s="1516"/>
      <c r="Q420" s="1516"/>
      <c r="R420" s="1516"/>
      <c r="S420" s="1516"/>
      <c r="T420" s="1516"/>
      <c r="U420" s="1516"/>
      <c r="V420" s="1516"/>
      <c r="W420" s="1516"/>
      <c r="X420" s="1516"/>
      <c r="Y420" s="1516"/>
      <c r="Z420" s="1516"/>
    </row>
    <row r="421" ht="12.75" customHeight="1">
      <c r="A421" s="1516"/>
      <c r="B421" s="1516"/>
      <c r="C421" s="1516"/>
      <c r="D421" s="1516"/>
      <c r="E421" s="1516"/>
      <c r="F421" s="1517"/>
      <c r="G421" s="1516"/>
      <c r="H421" s="1516"/>
      <c r="I421" s="1516"/>
      <c r="J421" s="1516"/>
      <c r="K421" s="1516"/>
      <c r="L421" s="1516"/>
      <c r="M421" s="1516"/>
      <c r="N421" s="1516"/>
      <c r="O421" s="1516"/>
      <c r="P421" s="1516"/>
      <c r="Q421" s="1516"/>
      <c r="R421" s="1516"/>
      <c r="S421" s="1516"/>
      <c r="T421" s="1516"/>
      <c r="U421" s="1516"/>
      <c r="V421" s="1516"/>
      <c r="W421" s="1516"/>
      <c r="X421" s="1516"/>
      <c r="Y421" s="1516"/>
      <c r="Z421" s="1516"/>
    </row>
    <row r="422" ht="12.75" customHeight="1">
      <c r="A422" s="1516"/>
      <c r="B422" s="1516"/>
      <c r="C422" s="1516"/>
      <c r="D422" s="1516"/>
      <c r="E422" s="1516"/>
      <c r="F422" s="1517"/>
      <c r="G422" s="1516"/>
      <c r="H422" s="1516"/>
      <c r="I422" s="1516"/>
      <c r="J422" s="1516"/>
      <c r="K422" s="1516"/>
      <c r="L422" s="1516"/>
      <c r="M422" s="1516"/>
      <c r="N422" s="1516"/>
      <c r="O422" s="1516"/>
      <c r="P422" s="1516"/>
      <c r="Q422" s="1516"/>
      <c r="R422" s="1516"/>
      <c r="S422" s="1516"/>
      <c r="T422" s="1516"/>
      <c r="U422" s="1516"/>
      <c r="V422" s="1516"/>
      <c r="W422" s="1516"/>
      <c r="X422" s="1516"/>
      <c r="Y422" s="1516"/>
      <c r="Z422" s="1516"/>
    </row>
    <row r="423" ht="12.75" customHeight="1">
      <c r="A423" s="1516"/>
      <c r="B423" s="1516"/>
      <c r="C423" s="1516"/>
      <c r="D423" s="1516"/>
      <c r="E423" s="1516"/>
      <c r="F423" s="1517"/>
      <c r="G423" s="1516"/>
      <c r="H423" s="1516"/>
      <c r="I423" s="1516"/>
      <c r="J423" s="1516"/>
      <c r="K423" s="1516"/>
      <c r="L423" s="1516"/>
      <c r="M423" s="1516"/>
      <c r="N423" s="1516"/>
      <c r="O423" s="1516"/>
      <c r="P423" s="1516"/>
      <c r="Q423" s="1516"/>
      <c r="R423" s="1516"/>
      <c r="S423" s="1516"/>
      <c r="T423" s="1516"/>
      <c r="U423" s="1516"/>
      <c r="V423" s="1516"/>
      <c r="W423" s="1516"/>
      <c r="X423" s="1516"/>
      <c r="Y423" s="1516"/>
      <c r="Z423" s="1516"/>
    </row>
    <row r="424" ht="12.75" customHeight="1">
      <c r="A424" s="1516"/>
      <c r="B424" s="1516"/>
      <c r="C424" s="1516"/>
      <c r="D424" s="1516"/>
      <c r="E424" s="1516"/>
      <c r="F424" s="1517"/>
      <c r="G424" s="1516"/>
      <c r="H424" s="1516"/>
      <c r="I424" s="1516"/>
      <c r="J424" s="1516"/>
      <c r="K424" s="1516"/>
      <c r="L424" s="1516"/>
      <c r="M424" s="1516"/>
      <c r="N424" s="1516"/>
      <c r="O424" s="1516"/>
      <c r="P424" s="1516"/>
      <c r="Q424" s="1516"/>
      <c r="R424" s="1516"/>
      <c r="S424" s="1516"/>
      <c r="T424" s="1516"/>
      <c r="U424" s="1516"/>
      <c r="V424" s="1516"/>
      <c r="W424" s="1516"/>
      <c r="X424" s="1516"/>
      <c r="Y424" s="1516"/>
      <c r="Z424" s="1516"/>
    </row>
    <row r="425" ht="12.75" customHeight="1">
      <c r="A425" s="1516"/>
      <c r="B425" s="1516"/>
      <c r="C425" s="1516"/>
      <c r="D425" s="1516"/>
      <c r="E425" s="1516"/>
      <c r="F425" s="1517"/>
      <c r="G425" s="1516"/>
      <c r="H425" s="1516"/>
      <c r="I425" s="1516"/>
      <c r="J425" s="1516"/>
      <c r="K425" s="1516"/>
      <c r="L425" s="1516"/>
      <c r="M425" s="1516"/>
      <c r="N425" s="1516"/>
      <c r="O425" s="1516"/>
      <c r="P425" s="1516"/>
      <c r="Q425" s="1516"/>
      <c r="R425" s="1516"/>
      <c r="S425" s="1516"/>
      <c r="T425" s="1516"/>
      <c r="U425" s="1516"/>
      <c r="V425" s="1516"/>
      <c r="W425" s="1516"/>
      <c r="X425" s="1516"/>
      <c r="Y425" s="1516"/>
      <c r="Z425" s="1516"/>
    </row>
    <row r="426" ht="12.75" customHeight="1">
      <c r="A426" s="1516"/>
      <c r="B426" s="1516"/>
      <c r="C426" s="1516"/>
      <c r="D426" s="1516"/>
      <c r="E426" s="1516"/>
      <c r="F426" s="1517"/>
      <c r="G426" s="1516"/>
      <c r="H426" s="1516"/>
      <c r="I426" s="1516"/>
      <c r="J426" s="1516"/>
      <c r="K426" s="1516"/>
      <c r="L426" s="1516"/>
      <c r="M426" s="1516"/>
      <c r="N426" s="1516"/>
      <c r="O426" s="1516"/>
      <c r="P426" s="1516"/>
      <c r="Q426" s="1516"/>
      <c r="R426" s="1516"/>
      <c r="S426" s="1516"/>
      <c r="T426" s="1516"/>
      <c r="U426" s="1516"/>
      <c r="V426" s="1516"/>
      <c r="W426" s="1516"/>
      <c r="X426" s="1516"/>
      <c r="Y426" s="1516"/>
      <c r="Z426" s="1516"/>
    </row>
    <row r="427" ht="12.75" customHeight="1">
      <c r="A427" s="1516"/>
      <c r="B427" s="1516"/>
      <c r="C427" s="1516"/>
      <c r="D427" s="1516"/>
      <c r="E427" s="1516"/>
      <c r="F427" s="1517"/>
      <c r="G427" s="1516"/>
      <c r="H427" s="1516"/>
      <c r="I427" s="1516"/>
      <c r="J427" s="1516"/>
      <c r="K427" s="1516"/>
      <c r="L427" s="1516"/>
      <c r="M427" s="1516"/>
      <c r="N427" s="1516"/>
      <c r="O427" s="1516"/>
      <c r="P427" s="1516"/>
      <c r="Q427" s="1516"/>
      <c r="R427" s="1516"/>
      <c r="S427" s="1516"/>
      <c r="T427" s="1516"/>
      <c r="U427" s="1516"/>
      <c r="V427" s="1516"/>
      <c r="W427" s="1516"/>
      <c r="X427" s="1516"/>
      <c r="Y427" s="1516"/>
      <c r="Z427" s="1516"/>
    </row>
    <row r="428" ht="12.75" customHeight="1">
      <c r="A428" s="1516"/>
      <c r="B428" s="1516"/>
      <c r="C428" s="1516"/>
      <c r="D428" s="1516"/>
      <c r="E428" s="1516"/>
      <c r="F428" s="1517"/>
      <c r="G428" s="1516"/>
      <c r="H428" s="1516"/>
      <c r="I428" s="1516"/>
      <c r="J428" s="1516"/>
      <c r="K428" s="1516"/>
      <c r="L428" s="1516"/>
      <c r="M428" s="1516"/>
      <c r="N428" s="1516"/>
      <c r="O428" s="1516"/>
      <c r="P428" s="1516"/>
      <c r="Q428" s="1516"/>
      <c r="R428" s="1516"/>
      <c r="S428" s="1516"/>
      <c r="T428" s="1516"/>
      <c r="U428" s="1516"/>
      <c r="V428" s="1516"/>
      <c r="W428" s="1516"/>
      <c r="X428" s="1516"/>
      <c r="Y428" s="1516"/>
      <c r="Z428" s="1516"/>
    </row>
    <row r="429" ht="12.75" customHeight="1">
      <c r="A429" s="1516"/>
      <c r="B429" s="1516"/>
      <c r="C429" s="1516"/>
      <c r="D429" s="1516"/>
      <c r="E429" s="1516"/>
      <c r="F429" s="1517"/>
      <c r="G429" s="1516"/>
      <c r="H429" s="1516"/>
      <c r="I429" s="1516"/>
      <c r="J429" s="1516"/>
      <c r="K429" s="1516"/>
      <c r="L429" s="1516"/>
      <c r="M429" s="1516"/>
      <c r="N429" s="1516"/>
      <c r="O429" s="1516"/>
      <c r="P429" s="1516"/>
      <c r="Q429" s="1516"/>
      <c r="R429" s="1516"/>
      <c r="S429" s="1516"/>
      <c r="T429" s="1516"/>
      <c r="U429" s="1516"/>
      <c r="V429" s="1516"/>
      <c r="W429" s="1516"/>
      <c r="X429" s="1516"/>
      <c r="Y429" s="1516"/>
      <c r="Z429" s="1516"/>
    </row>
    <row r="430" ht="12.75" customHeight="1">
      <c r="A430" s="1516"/>
      <c r="B430" s="1516"/>
      <c r="C430" s="1516"/>
      <c r="D430" s="1516"/>
      <c r="E430" s="1516"/>
      <c r="F430" s="1517"/>
      <c r="G430" s="1516"/>
      <c r="H430" s="1516"/>
      <c r="I430" s="1516"/>
      <c r="J430" s="1516"/>
      <c r="K430" s="1516"/>
      <c r="L430" s="1516"/>
      <c r="M430" s="1516"/>
      <c r="N430" s="1516"/>
      <c r="O430" s="1516"/>
      <c r="P430" s="1516"/>
      <c r="Q430" s="1516"/>
      <c r="R430" s="1516"/>
      <c r="S430" s="1516"/>
      <c r="T430" s="1516"/>
      <c r="U430" s="1516"/>
      <c r="V430" s="1516"/>
      <c r="W430" s="1516"/>
      <c r="X430" s="1516"/>
      <c r="Y430" s="1516"/>
      <c r="Z430" s="1516"/>
    </row>
    <row r="431" ht="12.75" customHeight="1">
      <c r="A431" s="1516"/>
      <c r="B431" s="1516"/>
      <c r="C431" s="1516"/>
      <c r="D431" s="1516"/>
      <c r="E431" s="1516"/>
      <c r="F431" s="1517"/>
      <c r="G431" s="1516"/>
      <c r="H431" s="1516"/>
      <c r="I431" s="1516"/>
      <c r="J431" s="1516"/>
      <c r="K431" s="1516"/>
      <c r="L431" s="1516"/>
      <c r="M431" s="1516"/>
      <c r="N431" s="1516"/>
      <c r="O431" s="1516"/>
      <c r="P431" s="1516"/>
      <c r="Q431" s="1516"/>
      <c r="R431" s="1516"/>
      <c r="S431" s="1516"/>
      <c r="T431" s="1516"/>
      <c r="U431" s="1516"/>
      <c r="V431" s="1516"/>
      <c r="W431" s="1516"/>
      <c r="X431" s="1516"/>
      <c r="Y431" s="1516"/>
      <c r="Z431" s="1516"/>
    </row>
    <row r="432" ht="12.75" customHeight="1">
      <c r="A432" s="1516"/>
      <c r="B432" s="1516"/>
      <c r="C432" s="1516"/>
      <c r="D432" s="1516"/>
      <c r="E432" s="1516"/>
      <c r="F432" s="1517"/>
      <c r="G432" s="1516"/>
      <c r="H432" s="1516"/>
      <c r="I432" s="1516"/>
      <c r="J432" s="1516"/>
      <c r="K432" s="1516"/>
      <c r="L432" s="1516"/>
      <c r="M432" s="1516"/>
      <c r="N432" s="1516"/>
      <c r="O432" s="1516"/>
      <c r="P432" s="1516"/>
      <c r="Q432" s="1516"/>
      <c r="R432" s="1516"/>
      <c r="S432" s="1516"/>
      <c r="T432" s="1516"/>
      <c r="U432" s="1516"/>
      <c r="V432" s="1516"/>
      <c r="W432" s="1516"/>
      <c r="X432" s="1516"/>
      <c r="Y432" s="1516"/>
      <c r="Z432" s="1516"/>
    </row>
    <row r="433" ht="12.75" customHeight="1">
      <c r="A433" s="1516"/>
      <c r="B433" s="1516"/>
      <c r="C433" s="1516"/>
      <c r="D433" s="1516"/>
      <c r="E433" s="1516"/>
      <c r="F433" s="1517"/>
      <c r="G433" s="1516"/>
      <c r="H433" s="1516"/>
      <c r="I433" s="1516"/>
      <c r="J433" s="1516"/>
      <c r="K433" s="1516"/>
      <c r="L433" s="1516"/>
      <c r="M433" s="1516"/>
      <c r="N433" s="1516"/>
      <c r="O433" s="1516"/>
      <c r="P433" s="1516"/>
      <c r="Q433" s="1516"/>
      <c r="R433" s="1516"/>
      <c r="S433" s="1516"/>
      <c r="T433" s="1516"/>
      <c r="U433" s="1516"/>
      <c r="V433" s="1516"/>
      <c r="W433" s="1516"/>
      <c r="X433" s="1516"/>
      <c r="Y433" s="1516"/>
      <c r="Z433" s="1516"/>
    </row>
    <row r="434" ht="12.75" customHeight="1">
      <c r="A434" s="1516"/>
      <c r="B434" s="1516"/>
      <c r="C434" s="1516"/>
      <c r="D434" s="1516"/>
      <c r="E434" s="1516"/>
      <c r="F434" s="1517"/>
      <c r="G434" s="1516"/>
      <c r="H434" s="1516"/>
      <c r="I434" s="1516"/>
      <c r="J434" s="1516"/>
      <c r="K434" s="1516"/>
      <c r="L434" s="1516"/>
      <c r="M434" s="1516"/>
      <c r="N434" s="1516"/>
      <c r="O434" s="1516"/>
      <c r="P434" s="1516"/>
      <c r="Q434" s="1516"/>
      <c r="R434" s="1516"/>
      <c r="S434" s="1516"/>
      <c r="T434" s="1516"/>
      <c r="U434" s="1516"/>
      <c r="V434" s="1516"/>
      <c r="W434" s="1516"/>
      <c r="X434" s="1516"/>
      <c r="Y434" s="1516"/>
      <c r="Z434" s="1516"/>
    </row>
    <row r="435" ht="12.75" customHeight="1">
      <c r="A435" s="1516"/>
      <c r="B435" s="1516"/>
      <c r="C435" s="1516"/>
      <c r="D435" s="1516"/>
      <c r="E435" s="1516"/>
      <c r="F435" s="1517"/>
      <c r="G435" s="1516"/>
      <c r="H435" s="1516"/>
      <c r="I435" s="1516"/>
      <c r="J435" s="1516"/>
      <c r="K435" s="1516"/>
      <c r="L435" s="1516"/>
      <c r="M435" s="1516"/>
      <c r="N435" s="1516"/>
      <c r="O435" s="1516"/>
      <c r="P435" s="1516"/>
      <c r="Q435" s="1516"/>
      <c r="R435" s="1516"/>
      <c r="S435" s="1516"/>
      <c r="T435" s="1516"/>
      <c r="U435" s="1516"/>
      <c r="V435" s="1516"/>
      <c r="W435" s="1516"/>
      <c r="X435" s="1516"/>
      <c r="Y435" s="1516"/>
      <c r="Z435" s="1516"/>
    </row>
    <row r="436" ht="12.75" customHeight="1">
      <c r="A436" s="1516"/>
      <c r="B436" s="1516"/>
      <c r="C436" s="1516"/>
      <c r="D436" s="1516"/>
      <c r="E436" s="1516"/>
      <c r="F436" s="1517"/>
      <c r="G436" s="1516"/>
      <c r="H436" s="1516"/>
      <c r="I436" s="1516"/>
      <c r="J436" s="1516"/>
      <c r="K436" s="1516"/>
      <c r="L436" s="1516"/>
      <c r="M436" s="1516"/>
      <c r="N436" s="1516"/>
      <c r="O436" s="1516"/>
      <c r="P436" s="1516"/>
      <c r="Q436" s="1516"/>
      <c r="R436" s="1516"/>
      <c r="S436" s="1516"/>
      <c r="T436" s="1516"/>
      <c r="U436" s="1516"/>
      <c r="V436" s="1516"/>
      <c r="W436" s="1516"/>
      <c r="X436" s="1516"/>
      <c r="Y436" s="1516"/>
      <c r="Z436" s="1516"/>
    </row>
    <row r="437" ht="12.75" customHeight="1">
      <c r="A437" s="1516"/>
      <c r="B437" s="1516"/>
      <c r="C437" s="1516"/>
      <c r="D437" s="1516"/>
      <c r="E437" s="1516"/>
      <c r="F437" s="1517"/>
      <c r="G437" s="1516"/>
      <c r="H437" s="1516"/>
      <c r="I437" s="1516"/>
      <c r="J437" s="1516"/>
      <c r="K437" s="1516"/>
      <c r="L437" s="1516"/>
      <c r="M437" s="1516"/>
      <c r="N437" s="1516"/>
      <c r="O437" s="1516"/>
      <c r="P437" s="1516"/>
      <c r="Q437" s="1516"/>
      <c r="R437" s="1516"/>
      <c r="S437" s="1516"/>
      <c r="T437" s="1516"/>
      <c r="U437" s="1516"/>
      <c r="V437" s="1516"/>
      <c r="W437" s="1516"/>
      <c r="X437" s="1516"/>
      <c r="Y437" s="1516"/>
      <c r="Z437" s="1516"/>
    </row>
    <row r="438" ht="12.75" customHeight="1">
      <c r="A438" s="1516"/>
      <c r="B438" s="1516"/>
      <c r="C438" s="1516"/>
      <c r="D438" s="1516"/>
      <c r="E438" s="1516"/>
      <c r="F438" s="1517"/>
      <c r="G438" s="1516"/>
      <c r="H438" s="1516"/>
      <c r="I438" s="1516"/>
      <c r="J438" s="1516"/>
      <c r="K438" s="1516"/>
      <c r="L438" s="1516"/>
      <c r="M438" s="1516"/>
      <c r="N438" s="1516"/>
      <c r="O438" s="1516"/>
      <c r="P438" s="1516"/>
      <c r="Q438" s="1516"/>
      <c r="R438" s="1516"/>
      <c r="S438" s="1516"/>
      <c r="T438" s="1516"/>
      <c r="U438" s="1516"/>
      <c r="V438" s="1516"/>
      <c r="W438" s="1516"/>
      <c r="X438" s="1516"/>
      <c r="Y438" s="1516"/>
      <c r="Z438" s="1516"/>
    </row>
    <row r="439" ht="12.75" customHeight="1">
      <c r="A439" s="1516"/>
      <c r="B439" s="1516"/>
      <c r="C439" s="1516"/>
      <c r="D439" s="1516"/>
      <c r="E439" s="1516"/>
      <c r="F439" s="1517"/>
      <c r="G439" s="1516"/>
      <c r="H439" s="1516"/>
      <c r="I439" s="1516"/>
      <c r="J439" s="1516"/>
      <c r="K439" s="1516"/>
      <c r="L439" s="1516"/>
      <c r="M439" s="1516"/>
      <c r="N439" s="1516"/>
      <c r="O439" s="1516"/>
      <c r="P439" s="1516"/>
      <c r="Q439" s="1516"/>
      <c r="R439" s="1516"/>
      <c r="S439" s="1516"/>
      <c r="T439" s="1516"/>
      <c r="U439" s="1516"/>
      <c r="V439" s="1516"/>
      <c r="W439" s="1516"/>
      <c r="X439" s="1516"/>
      <c r="Y439" s="1516"/>
      <c r="Z439" s="1516"/>
    </row>
    <row r="440" ht="12.75" customHeight="1">
      <c r="A440" s="1516"/>
      <c r="B440" s="1516"/>
      <c r="C440" s="1516"/>
      <c r="D440" s="1516"/>
      <c r="E440" s="1516"/>
      <c r="F440" s="1517"/>
      <c r="G440" s="1516"/>
      <c r="H440" s="1516"/>
      <c r="I440" s="1516"/>
      <c r="J440" s="1516"/>
      <c r="K440" s="1516"/>
      <c r="L440" s="1516"/>
      <c r="M440" s="1516"/>
      <c r="N440" s="1516"/>
      <c r="O440" s="1516"/>
      <c r="P440" s="1516"/>
      <c r="Q440" s="1516"/>
      <c r="R440" s="1516"/>
      <c r="S440" s="1516"/>
      <c r="T440" s="1516"/>
      <c r="U440" s="1516"/>
      <c r="V440" s="1516"/>
      <c r="W440" s="1516"/>
      <c r="X440" s="1516"/>
      <c r="Y440" s="1516"/>
      <c r="Z440" s="1516"/>
    </row>
    <row r="441" ht="12.75" customHeight="1">
      <c r="A441" s="1516"/>
      <c r="B441" s="1516"/>
      <c r="C441" s="1516"/>
      <c r="D441" s="1516"/>
      <c r="E441" s="1516"/>
      <c r="F441" s="1517"/>
      <c r="G441" s="1516"/>
      <c r="H441" s="1516"/>
      <c r="I441" s="1516"/>
      <c r="J441" s="1516"/>
      <c r="K441" s="1516"/>
      <c r="L441" s="1516"/>
      <c r="M441" s="1516"/>
      <c r="N441" s="1516"/>
      <c r="O441" s="1516"/>
      <c r="P441" s="1516"/>
      <c r="Q441" s="1516"/>
      <c r="R441" s="1516"/>
      <c r="S441" s="1516"/>
      <c r="T441" s="1516"/>
      <c r="U441" s="1516"/>
      <c r="V441" s="1516"/>
      <c r="W441" s="1516"/>
      <c r="X441" s="1516"/>
      <c r="Y441" s="1516"/>
      <c r="Z441" s="1516"/>
    </row>
    <row r="442" ht="12.75" customHeight="1">
      <c r="A442" s="1516"/>
      <c r="B442" s="1516"/>
      <c r="C442" s="1516"/>
      <c r="D442" s="1516"/>
      <c r="E442" s="1516"/>
      <c r="F442" s="1517"/>
      <c r="G442" s="1516"/>
      <c r="H442" s="1516"/>
      <c r="I442" s="1516"/>
      <c r="J442" s="1516"/>
      <c r="K442" s="1516"/>
      <c r="L442" s="1516"/>
      <c r="M442" s="1516"/>
      <c r="N442" s="1516"/>
      <c r="O442" s="1516"/>
      <c r="P442" s="1516"/>
      <c r="Q442" s="1516"/>
      <c r="R442" s="1516"/>
      <c r="S442" s="1516"/>
      <c r="T442" s="1516"/>
      <c r="U442" s="1516"/>
      <c r="V442" s="1516"/>
      <c r="W442" s="1516"/>
      <c r="X442" s="1516"/>
      <c r="Y442" s="1516"/>
      <c r="Z442" s="1516"/>
    </row>
    <row r="443" ht="12.75" customHeight="1">
      <c r="A443" s="1516"/>
      <c r="B443" s="1516"/>
      <c r="C443" s="1516"/>
      <c r="D443" s="1516"/>
      <c r="E443" s="1516"/>
      <c r="F443" s="1517"/>
      <c r="G443" s="1516"/>
      <c r="H443" s="1516"/>
      <c r="I443" s="1516"/>
      <c r="J443" s="1516"/>
      <c r="K443" s="1516"/>
      <c r="L443" s="1516"/>
      <c r="M443" s="1516"/>
      <c r="N443" s="1516"/>
      <c r="O443" s="1516"/>
      <c r="P443" s="1516"/>
      <c r="Q443" s="1516"/>
      <c r="R443" s="1516"/>
      <c r="S443" s="1516"/>
      <c r="T443" s="1516"/>
      <c r="U443" s="1516"/>
      <c r="V443" s="1516"/>
      <c r="W443" s="1516"/>
      <c r="X443" s="1516"/>
      <c r="Y443" s="1516"/>
      <c r="Z443" s="1516"/>
    </row>
    <row r="444" ht="12.75" customHeight="1">
      <c r="A444" s="1516"/>
      <c r="B444" s="1516"/>
      <c r="C444" s="1516"/>
      <c r="D444" s="1516"/>
      <c r="E444" s="1516"/>
      <c r="F444" s="1517"/>
      <c r="G444" s="1516"/>
      <c r="H444" s="1516"/>
      <c r="I444" s="1516"/>
      <c r="J444" s="1516"/>
      <c r="K444" s="1516"/>
      <c r="L444" s="1516"/>
      <c r="M444" s="1516"/>
      <c r="N444" s="1516"/>
      <c r="O444" s="1516"/>
      <c r="P444" s="1516"/>
      <c r="Q444" s="1516"/>
      <c r="R444" s="1516"/>
      <c r="S444" s="1516"/>
      <c r="T444" s="1516"/>
      <c r="U444" s="1516"/>
      <c r="V444" s="1516"/>
      <c r="W444" s="1516"/>
      <c r="X444" s="1516"/>
      <c r="Y444" s="1516"/>
      <c r="Z444" s="1516"/>
    </row>
    <row r="445" ht="12.75" customHeight="1">
      <c r="A445" s="1516"/>
      <c r="B445" s="1516"/>
      <c r="C445" s="1516"/>
      <c r="D445" s="1516"/>
      <c r="E445" s="1516"/>
      <c r="F445" s="1517"/>
      <c r="G445" s="1516"/>
      <c r="H445" s="1516"/>
      <c r="I445" s="1516"/>
      <c r="J445" s="1516"/>
      <c r="K445" s="1516"/>
      <c r="L445" s="1516"/>
      <c r="M445" s="1516"/>
      <c r="N445" s="1516"/>
      <c r="O445" s="1516"/>
      <c r="P445" s="1516"/>
      <c r="Q445" s="1516"/>
      <c r="R445" s="1516"/>
      <c r="S445" s="1516"/>
      <c r="T445" s="1516"/>
      <c r="U445" s="1516"/>
      <c r="V445" s="1516"/>
      <c r="W445" s="1516"/>
      <c r="X445" s="1516"/>
      <c r="Y445" s="1516"/>
      <c r="Z445" s="1516"/>
    </row>
    <row r="446" ht="12.75" customHeight="1">
      <c r="A446" s="1516"/>
      <c r="B446" s="1516"/>
      <c r="C446" s="1516"/>
      <c r="D446" s="1516"/>
      <c r="E446" s="1516"/>
      <c r="F446" s="1517"/>
      <c r="G446" s="1516"/>
      <c r="H446" s="1516"/>
      <c r="I446" s="1516"/>
      <c r="J446" s="1516"/>
      <c r="K446" s="1516"/>
      <c r="L446" s="1516"/>
      <c r="M446" s="1516"/>
      <c r="N446" s="1516"/>
      <c r="O446" s="1516"/>
      <c r="P446" s="1516"/>
      <c r="Q446" s="1516"/>
      <c r="R446" s="1516"/>
      <c r="S446" s="1516"/>
      <c r="T446" s="1516"/>
      <c r="U446" s="1516"/>
      <c r="V446" s="1516"/>
      <c r="W446" s="1516"/>
      <c r="X446" s="1516"/>
      <c r="Y446" s="1516"/>
      <c r="Z446" s="1516"/>
    </row>
    <row r="447" ht="12.75" customHeight="1">
      <c r="A447" s="1516"/>
      <c r="B447" s="1516"/>
      <c r="C447" s="1516"/>
      <c r="D447" s="1516"/>
      <c r="E447" s="1516"/>
      <c r="F447" s="1517"/>
      <c r="G447" s="1516"/>
      <c r="H447" s="1516"/>
      <c r="I447" s="1516"/>
      <c r="J447" s="1516"/>
      <c r="K447" s="1516"/>
      <c r="L447" s="1516"/>
      <c r="M447" s="1516"/>
      <c r="N447" s="1516"/>
      <c r="O447" s="1516"/>
      <c r="P447" s="1516"/>
      <c r="Q447" s="1516"/>
      <c r="R447" s="1516"/>
      <c r="S447" s="1516"/>
      <c r="T447" s="1516"/>
      <c r="U447" s="1516"/>
      <c r="V447" s="1516"/>
      <c r="W447" s="1516"/>
      <c r="X447" s="1516"/>
      <c r="Y447" s="1516"/>
      <c r="Z447" s="1516"/>
    </row>
    <row r="448" ht="12.75" customHeight="1">
      <c r="A448" s="1516"/>
      <c r="B448" s="1516"/>
      <c r="C448" s="1516"/>
      <c r="D448" s="1516"/>
      <c r="E448" s="1516"/>
      <c r="F448" s="1517"/>
      <c r="G448" s="1516"/>
      <c r="H448" s="1516"/>
      <c r="I448" s="1516"/>
      <c r="J448" s="1516"/>
      <c r="K448" s="1516"/>
      <c r="L448" s="1516"/>
      <c r="M448" s="1516"/>
      <c r="N448" s="1516"/>
      <c r="O448" s="1516"/>
      <c r="P448" s="1516"/>
      <c r="Q448" s="1516"/>
      <c r="R448" s="1516"/>
      <c r="S448" s="1516"/>
      <c r="T448" s="1516"/>
      <c r="U448" s="1516"/>
      <c r="V448" s="1516"/>
      <c r="W448" s="1516"/>
      <c r="X448" s="1516"/>
      <c r="Y448" s="1516"/>
      <c r="Z448" s="1516"/>
    </row>
    <row r="449" ht="12.75" customHeight="1">
      <c r="A449" s="1516"/>
      <c r="B449" s="1516"/>
      <c r="C449" s="1516"/>
      <c r="D449" s="1516"/>
      <c r="E449" s="1516"/>
      <c r="F449" s="1517"/>
      <c r="G449" s="1516"/>
      <c r="H449" s="1516"/>
      <c r="I449" s="1516"/>
      <c r="J449" s="1516"/>
      <c r="K449" s="1516"/>
      <c r="L449" s="1516"/>
      <c r="M449" s="1516"/>
      <c r="N449" s="1516"/>
      <c r="O449" s="1516"/>
      <c r="P449" s="1516"/>
      <c r="Q449" s="1516"/>
      <c r="R449" s="1516"/>
      <c r="S449" s="1516"/>
      <c r="T449" s="1516"/>
      <c r="U449" s="1516"/>
      <c r="V449" s="1516"/>
      <c r="W449" s="1516"/>
      <c r="X449" s="1516"/>
      <c r="Y449" s="1516"/>
      <c r="Z449" s="1516"/>
    </row>
    <row r="450" ht="12.75" customHeight="1">
      <c r="A450" s="1516"/>
      <c r="B450" s="1516"/>
      <c r="C450" s="1516"/>
      <c r="D450" s="1516"/>
      <c r="E450" s="1516"/>
      <c r="F450" s="1517"/>
      <c r="G450" s="1516"/>
      <c r="H450" s="1516"/>
      <c r="I450" s="1516"/>
      <c r="J450" s="1516"/>
      <c r="K450" s="1516"/>
      <c r="L450" s="1516"/>
      <c r="M450" s="1516"/>
      <c r="N450" s="1516"/>
      <c r="O450" s="1516"/>
      <c r="P450" s="1516"/>
      <c r="Q450" s="1516"/>
      <c r="R450" s="1516"/>
      <c r="S450" s="1516"/>
      <c r="T450" s="1516"/>
      <c r="U450" s="1516"/>
      <c r="V450" s="1516"/>
      <c r="W450" s="1516"/>
      <c r="X450" s="1516"/>
      <c r="Y450" s="1516"/>
      <c r="Z450" s="1516"/>
    </row>
    <row r="451" ht="12.75" customHeight="1">
      <c r="A451" s="1516"/>
      <c r="B451" s="1516"/>
      <c r="C451" s="1516"/>
      <c r="D451" s="1516"/>
      <c r="E451" s="1516"/>
      <c r="F451" s="1517"/>
      <c r="G451" s="1516"/>
      <c r="H451" s="1516"/>
      <c r="I451" s="1516"/>
      <c r="J451" s="1516"/>
      <c r="K451" s="1516"/>
      <c r="L451" s="1516"/>
      <c r="M451" s="1516"/>
      <c r="N451" s="1516"/>
      <c r="O451" s="1516"/>
      <c r="P451" s="1516"/>
      <c r="Q451" s="1516"/>
      <c r="R451" s="1516"/>
      <c r="S451" s="1516"/>
      <c r="T451" s="1516"/>
      <c r="U451" s="1516"/>
      <c r="V451" s="1516"/>
      <c r="W451" s="1516"/>
      <c r="X451" s="1516"/>
      <c r="Y451" s="1516"/>
      <c r="Z451" s="1516"/>
    </row>
    <row r="452" ht="12.75" customHeight="1">
      <c r="A452" s="1516"/>
      <c r="B452" s="1516"/>
      <c r="C452" s="1516"/>
      <c r="D452" s="1516"/>
      <c r="E452" s="1516"/>
      <c r="F452" s="1517"/>
      <c r="G452" s="1516"/>
      <c r="H452" s="1516"/>
      <c r="I452" s="1516"/>
      <c r="J452" s="1516"/>
      <c r="K452" s="1516"/>
      <c r="L452" s="1516"/>
      <c r="M452" s="1516"/>
      <c r="N452" s="1516"/>
      <c r="O452" s="1516"/>
      <c r="P452" s="1516"/>
      <c r="Q452" s="1516"/>
      <c r="R452" s="1516"/>
      <c r="S452" s="1516"/>
      <c r="T452" s="1516"/>
      <c r="U452" s="1516"/>
      <c r="V452" s="1516"/>
      <c r="W452" s="1516"/>
      <c r="X452" s="1516"/>
      <c r="Y452" s="1516"/>
      <c r="Z452" s="1516"/>
    </row>
    <row r="453" ht="12.75" customHeight="1">
      <c r="A453" s="1516"/>
      <c r="B453" s="1516"/>
      <c r="C453" s="1516"/>
      <c r="D453" s="1516"/>
      <c r="E453" s="1516"/>
      <c r="F453" s="1517"/>
      <c r="G453" s="1516"/>
      <c r="H453" s="1516"/>
      <c r="I453" s="1516"/>
      <c r="J453" s="1516"/>
      <c r="K453" s="1516"/>
      <c r="L453" s="1516"/>
      <c r="M453" s="1516"/>
      <c r="N453" s="1516"/>
      <c r="O453" s="1516"/>
      <c r="P453" s="1516"/>
      <c r="Q453" s="1516"/>
      <c r="R453" s="1516"/>
      <c r="S453" s="1516"/>
      <c r="T453" s="1516"/>
      <c r="U453" s="1516"/>
      <c r="V453" s="1516"/>
      <c r="W453" s="1516"/>
      <c r="X453" s="1516"/>
      <c r="Y453" s="1516"/>
      <c r="Z453" s="1516"/>
    </row>
    <row r="454" ht="12.75" customHeight="1">
      <c r="A454" s="1516"/>
      <c r="B454" s="1516"/>
      <c r="C454" s="1516"/>
      <c r="D454" s="1516"/>
      <c r="E454" s="1516"/>
      <c r="F454" s="1517"/>
      <c r="G454" s="1516"/>
      <c r="H454" s="1516"/>
      <c r="I454" s="1516"/>
      <c r="J454" s="1516"/>
      <c r="K454" s="1516"/>
      <c r="L454" s="1516"/>
      <c r="M454" s="1516"/>
      <c r="N454" s="1516"/>
      <c r="O454" s="1516"/>
      <c r="P454" s="1516"/>
      <c r="Q454" s="1516"/>
      <c r="R454" s="1516"/>
      <c r="S454" s="1516"/>
      <c r="T454" s="1516"/>
      <c r="U454" s="1516"/>
      <c r="V454" s="1516"/>
      <c r="W454" s="1516"/>
      <c r="X454" s="1516"/>
      <c r="Y454" s="1516"/>
      <c r="Z454" s="1516"/>
    </row>
    <row r="455" ht="12.75" customHeight="1">
      <c r="A455" s="1516"/>
      <c r="B455" s="1516"/>
      <c r="C455" s="1516"/>
      <c r="D455" s="1516"/>
      <c r="E455" s="1516"/>
      <c r="F455" s="1517"/>
      <c r="G455" s="1516"/>
      <c r="H455" s="1516"/>
      <c r="I455" s="1516"/>
      <c r="J455" s="1516"/>
      <c r="K455" s="1516"/>
      <c r="L455" s="1516"/>
      <c r="M455" s="1516"/>
      <c r="N455" s="1516"/>
      <c r="O455" s="1516"/>
      <c r="P455" s="1516"/>
      <c r="Q455" s="1516"/>
      <c r="R455" s="1516"/>
      <c r="S455" s="1516"/>
      <c r="T455" s="1516"/>
      <c r="U455" s="1516"/>
      <c r="V455" s="1516"/>
      <c r="W455" s="1516"/>
      <c r="X455" s="1516"/>
      <c r="Y455" s="1516"/>
      <c r="Z455" s="1516"/>
    </row>
    <row r="456" ht="12.75" customHeight="1">
      <c r="A456" s="1516"/>
      <c r="B456" s="1516"/>
      <c r="C456" s="1516"/>
      <c r="D456" s="1516"/>
      <c r="E456" s="1516"/>
      <c r="F456" s="1517"/>
      <c r="G456" s="1516"/>
      <c r="H456" s="1516"/>
      <c r="I456" s="1516"/>
      <c r="J456" s="1516"/>
      <c r="K456" s="1516"/>
      <c r="L456" s="1516"/>
      <c r="M456" s="1516"/>
      <c r="N456" s="1516"/>
      <c r="O456" s="1516"/>
      <c r="P456" s="1516"/>
      <c r="Q456" s="1516"/>
      <c r="R456" s="1516"/>
      <c r="S456" s="1516"/>
      <c r="T456" s="1516"/>
      <c r="U456" s="1516"/>
      <c r="V456" s="1516"/>
      <c r="W456" s="1516"/>
      <c r="X456" s="1516"/>
      <c r="Y456" s="1516"/>
      <c r="Z456" s="1516"/>
    </row>
    <row r="457" ht="12.75" customHeight="1">
      <c r="A457" s="1516"/>
      <c r="B457" s="1516"/>
      <c r="C457" s="1516"/>
      <c r="D457" s="1516"/>
      <c r="E457" s="1516"/>
      <c r="F457" s="1517"/>
      <c r="G457" s="1516"/>
      <c r="H457" s="1516"/>
      <c r="I457" s="1516"/>
      <c r="J457" s="1516"/>
      <c r="K457" s="1516"/>
      <c r="L457" s="1516"/>
      <c r="M457" s="1516"/>
      <c r="N457" s="1516"/>
      <c r="O457" s="1516"/>
      <c r="P457" s="1516"/>
      <c r="Q457" s="1516"/>
      <c r="R457" s="1516"/>
      <c r="S457" s="1516"/>
      <c r="T457" s="1516"/>
      <c r="U457" s="1516"/>
      <c r="V457" s="1516"/>
      <c r="W457" s="1516"/>
      <c r="X457" s="1516"/>
      <c r="Y457" s="1516"/>
      <c r="Z457" s="1516"/>
    </row>
    <row r="458" ht="12.75" customHeight="1">
      <c r="A458" s="1516"/>
      <c r="B458" s="1516"/>
      <c r="C458" s="1516"/>
      <c r="D458" s="1516"/>
      <c r="E458" s="1516"/>
      <c r="F458" s="1517"/>
      <c r="G458" s="1516"/>
      <c r="H458" s="1516"/>
      <c r="I458" s="1516"/>
      <c r="J458" s="1516"/>
      <c r="K458" s="1516"/>
      <c r="L458" s="1516"/>
      <c r="M458" s="1516"/>
      <c r="N458" s="1516"/>
      <c r="O458" s="1516"/>
      <c r="P458" s="1516"/>
      <c r="Q458" s="1516"/>
      <c r="R458" s="1516"/>
      <c r="S458" s="1516"/>
      <c r="T458" s="1516"/>
      <c r="U458" s="1516"/>
      <c r="V458" s="1516"/>
      <c r="W458" s="1516"/>
      <c r="X458" s="1516"/>
      <c r="Y458" s="1516"/>
      <c r="Z458" s="1516"/>
    </row>
    <row r="459" ht="12.75" customHeight="1">
      <c r="A459" s="1516"/>
      <c r="B459" s="1516"/>
      <c r="C459" s="1516"/>
      <c r="D459" s="1516"/>
      <c r="E459" s="1516"/>
      <c r="F459" s="1517"/>
      <c r="G459" s="1516"/>
      <c r="H459" s="1516"/>
      <c r="I459" s="1516"/>
      <c r="J459" s="1516"/>
      <c r="K459" s="1516"/>
      <c r="L459" s="1516"/>
      <c r="M459" s="1516"/>
      <c r="N459" s="1516"/>
      <c r="O459" s="1516"/>
      <c r="P459" s="1516"/>
      <c r="Q459" s="1516"/>
      <c r="R459" s="1516"/>
      <c r="S459" s="1516"/>
      <c r="T459" s="1516"/>
      <c r="U459" s="1516"/>
      <c r="V459" s="1516"/>
      <c r="W459" s="1516"/>
      <c r="X459" s="1516"/>
      <c r="Y459" s="1516"/>
      <c r="Z459" s="1516"/>
    </row>
    <row r="460" ht="12.75" customHeight="1">
      <c r="A460" s="1516"/>
      <c r="B460" s="1516"/>
      <c r="C460" s="1516"/>
      <c r="D460" s="1516"/>
      <c r="E460" s="1516"/>
      <c r="F460" s="1517"/>
      <c r="G460" s="1516"/>
      <c r="H460" s="1516"/>
      <c r="I460" s="1516"/>
      <c r="J460" s="1516"/>
      <c r="K460" s="1516"/>
      <c r="L460" s="1516"/>
      <c r="M460" s="1516"/>
      <c r="N460" s="1516"/>
      <c r="O460" s="1516"/>
      <c r="P460" s="1516"/>
      <c r="Q460" s="1516"/>
      <c r="R460" s="1516"/>
      <c r="S460" s="1516"/>
      <c r="T460" s="1516"/>
      <c r="U460" s="1516"/>
      <c r="V460" s="1516"/>
      <c r="W460" s="1516"/>
      <c r="X460" s="1516"/>
      <c r="Y460" s="1516"/>
      <c r="Z460" s="1516"/>
    </row>
    <row r="461" ht="12.75" customHeight="1">
      <c r="A461" s="1516"/>
      <c r="B461" s="1516"/>
      <c r="C461" s="1516"/>
      <c r="D461" s="1516"/>
      <c r="E461" s="1516"/>
      <c r="F461" s="1517"/>
      <c r="G461" s="1516"/>
      <c r="H461" s="1516"/>
      <c r="I461" s="1516"/>
      <c r="J461" s="1516"/>
      <c r="K461" s="1516"/>
      <c r="L461" s="1516"/>
      <c r="M461" s="1516"/>
      <c r="N461" s="1516"/>
      <c r="O461" s="1516"/>
      <c r="P461" s="1516"/>
      <c r="Q461" s="1516"/>
      <c r="R461" s="1516"/>
      <c r="S461" s="1516"/>
      <c r="T461" s="1516"/>
      <c r="U461" s="1516"/>
      <c r="V461" s="1516"/>
      <c r="W461" s="1516"/>
      <c r="X461" s="1516"/>
      <c r="Y461" s="1516"/>
      <c r="Z461" s="1516"/>
    </row>
    <row r="462" ht="12.75" customHeight="1">
      <c r="A462" s="1516"/>
      <c r="B462" s="1516"/>
      <c r="C462" s="1516"/>
      <c r="D462" s="1516"/>
      <c r="E462" s="1516"/>
      <c r="F462" s="1517"/>
      <c r="G462" s="1516"/>
      <c r="H462" s="1516"/>
      <c r="I462" s="1516"/>
      <c r="J462" s="1516"/>
      <c r="K462" s="1516"/>
      <c r="L462" s="1516"/>
      <c r="M462" s="1516"/>
      <c r="N462" s="1516"/>
      <c r="O462" s="1516"/>
      <c r="P462" s="1516"/>
      <c r="Q462" s="1516"/>
      <c r="R462" s="1516"/>
      <c r="S462" s="1516"/>
      <c r="T462" s="1516"/>
      <c r="U462" s="1516"/>
      <c r="V462" s="1516"/>
      <c r="W462" s="1516"/>
      <c r="X462" s="1516"/>
      <c r="Y462" s="1516"/>
      <c r="Z462" s="1516"/>
    </row>
    <row r="463" ht="12.75" customHeight="1">
      <c r="A463" s="1516"/>
      <c r="B463" s="1516"/>
      <c r="C463" s="1516"/>
      <c r="D463" s="1516"/>
      <c r="E463" s="1516"/>
      <c r="F463" s="1517"/>
      <c r="G463" s="1516"/>
      <c r="H463" s="1516"/>
      <c r="I463" s="1516"/>
      <c r="J463" s="1516"/>
      <c r="K463" s="1516"/>
      <c r="L463" s="1516"/>
      <c r="M463" s="1516"/>
      <c r="N463" s="1516"/>
      <c r="O463" s="1516"/>
      <c r="P463" s="1516"/>
      <c r="Q463" s="1516"/>
      <c r="R463" s="1516"/>
      <c r="S463" s="1516"/>
      <c r="T463" s="1516"/>
      <c r="U463" s="1516"/>
      <c r="V463" s="1516"/>
      <c r="W463" s="1516"/>
      <c r="X463" s="1516"/>
      <c r="Y463" s="1516"/>
      <c r="Z463" s="1516"/>
    </row>
    <row r="464" ht="12.75" customHeight="1">
      <c r="A464" s="1516"/>
      <c r="B464" s="1516"/>
      <c r="C464" s="1516"/>
      <c r="D464" s="1516"/>
      <c r="E464" s="1516"/>
      <c r="F464" s="1517"/>
      <c r="G464" s="1516"/>
      <c r="H464" s="1516"/>
      <c r="I464" s="1516"/>
      <c r="J464" s="1516"/>
      <c r="K464" s="1516"/>
      <c r="L464" s="1516"/>
      <c r="M464" s="1516"/>
      <c r="N464" s="1516"/>
      <c r="O464" s="1516"/>
      <c r="P464" s="1516"/>
      <c r="Q464" s="1516"/>
      <c r="R464" s="1516"/>
      <c r="S464" s="1516"/>
      <c r="T464" s="1516"/>
      <c r="U464" s="1516"/>
      <c r="V464" s="1516"/>
      <c r="W464" s="1516"/>
      <c r="X464" s="1516"/>
      <c r="Y464" s="1516"/>
      <c r="Z464" s="1516"/>
    </row>
    <row r="465" ht="12.75" customHeight="1">
      <c r="A465" s="1516"/>
      <c r="B465" s="1516"/>
      <c r="C465" s="1516"/>
      <c r="D465" s="1516"/>
      <c r="E465" s="1516"/>
      <c r="F465" s="1517"/>
      <c r="G465" s="1516"/>
      <c r="H465" s="1516"/>
      <c r="I465" s="1516"/>
      <c r="J465" s="1516"/>
      <c r="K465" s="1516"/>
      <c r="L465" s="1516"/>
      <c r="M465" s="1516"/>
      <c r="N465" s="1516"/>
      <c r="O465" s="1516"/>
      <c r="P465" s="1516"/>
      <c r="Q465" s="1516"/>
      <c r="R465" s="1516"/>
      <c r="S465" s="1516"/>
      <c r="T465" s="1516"/>
      <c r="U465" s="1516"/>
      <c r="V465" s="1516"/>
      <c r="W465" s="1516"/>
      <c r="X465" s="1516"/>
      <c r="Y465" s="1516"/>
      <c r="Z465" s="1516"/>
    </row>
    <row r="466" ht="12.75" customHeight="1">
      <c r="A466" s="1516"/>
      <c r="B466" s="1516"/>
      <c r="C466" s="1516"/>
      <c r="D466" s="1516"/>
      <c r="E466" s="1516"/>
      <c r="F466" s="1517"/>
      <c r="G466" s="1516"/>
      <c r="H466" s="1516"/>
      <c r="I466" s="1516"/>
      <c r="J466" s="1516"/>
      <c r="K466" s="1516"/>
      <c r="L466" s="1516"/>
      <c r="M466" s="1516"/>
      <c r="N466" s="1516"/>
      <c r="O466" s="1516"/>
      <c r="P466" s="1516"/>
      <c r="Q466" s="1516"/>
      <c r="R466" s="1516"/>
      <c r="S466" s="1516"/>
      <c r="T466" s="1516"/>
      <c r="U466" s="1516"/>
      <c r="V466" s="1516"/>
      <c r="W466" s="1516"/>
      <c r="X466" s="1516"/>
      <c r="Y466" s="1516"/>
      <c r="Z466" s="1516"/>
    </row>
    <row r="467" ht="12.75" customHeight="1">
      <c r="A467" s="1516"/>
      <c r="B467" s="1516"/>
      <c r="C467" s="1516"/>
      <c r="D467" s="1516"/>
      <c r="E467" s="1516"/>
      <c r="F467" s="1517"/>
      <c r="G467" s="1516"/>
      <c r="H467" s="1516"/>
      <c r="I467" s="1516"/>
      <c r="J467" s="1516"/>
      <c r="K467" s="1516"/>
      <c r="L467" s="1516"/>
      <c r="M467" s="1516"/>
      <c r="N467" s="1516"/>
      <c r="O467" s="1516"/>
      <c r="P467" s="1516"/>
      <c r="Q467" s="1516"/>
      <c r="R467" s="1516"/>
      <c r="S467" s="1516"/>
      <c r="T467" s="1516"/>
      <c r="U467" s="1516"/>
      <c r="V467" s="1516"/>
      <c r="W467" s="1516"/>
      <c r="X467" s="1516"/>
      <c r="Y467" s="1516"/>
      <c r="Z467" s="1516"/>
    </row>
    <row r="468" ht="12.75" customHeight="1">
      <c r="A468" s="1516"/>
      <c r="B468" s="1516"/>
      <c r="C468" s="1516"/>
      <c r="D468" s="1516"/>
      <c r="E468" s="1516"/>
      <c r="F468" s="1517"/>
      <c r="G468" s="1516"/>
      <c r="H468" s="1516"/>
      <c r="I468" s="1516"/>
      <c r="J468" s="1516"/>
      <c r="K468" s="1516"/>
      <c r="L468" s="1516"/>
      <c r="M468" s="1516"/>
      <c r="N468" s="1516"/>
      <c r="O468" s="1516"/>
      <c r="P468" s="1516"/>
      <c r="Q468" s="1516"/>
      <c r="R468" s="1516"/>
      <c r="S468" s="1516"/>
      <c r="T468" s="1516"/>
      <c r="U468" s="1516"/>
      <c r="V468" s="1516"/>
      <c r="W468" s="1516"/>
      <c r="X468" s="1516"/>
      <c r="Y468" s="1516"/>
      <c r="Z468" s="1516"/>
    </row>
    <row r="469" ht="12.75" customHeight="1">
      <c r="A469" s="1516"/>
      <c r="B469" s="1516"/>
      <c r="C469" s="1516"/>
      <c r="D469" s="1516"/>
      <c r="E469" s="1516"/>
      <c r="F469" s="1517"/>
      <c r="G469" s="1516"/>
      <c r="H469" s="1516"/>
      <c r="I469" s="1516"/>
      <c r="J469" s="1516"/>
      <c r="K469" s="1516"/>
      <c r="L469" s="1516"/>
      <c r="M469" s="1516"/>
      <c r="N469" s="1516"/>
      <c r="O469" s="1516"/>
      <c r="P469" s="1516"/>
      <c r="Q469" s="1516"/>
      <c r="R469" s="1516"/>
      <c r="S469" s="1516"/>
      <c r="T469" s="1516"/>
      <c r="U469" s="1516"/>
      <c r="V469" s="1516"/>
      <c r="W469" s="1516"/>
      <c r="X469" s="1516"/>
      <c r="Y469" s="1516"/>
      <c r="Z469" s="1516"/>
    </row>
    <row r="470" ht="12.75" customHeight="1">
      <c r="A470" s="1516"/>
      <c r="B470" s="1516"/>
      <c r="C470" s="1516"/>
      <c r="D470" s="1516"/>
      <c r="E470" s="1516"/>
      <c r="F470" s="1517"/>
      <c r="G470" s="1516"/>
      <c r="H470" s="1516"/>
      <c r="I470" s="1516"/>
      <c r="J470" s="1516"/>
      <c r="K470" s="1516"/>
      <c r="L470" s="1516"/>
      <c r="M470" s="1516"/>
      <c r="N470" s="1516"/>
      <c r="O470" s="1516"/>
      <c r="P470" s="1516"/>
      <c r="Q470" s="1516"/>
      <c r="R470" s="1516"/>
      <c r="S470" s="1516"/>
      <c r="T470" s="1516"/>
      <c r="U470" s="1516"/>
      <c r="V470" s="1516"/>
      <c r="W470" s="1516"/>
      <c r="X470" s="1516"/>
      <c r="Y470" s="1516"/>
      <c r="Z470" s="1516"/>
    </row>
    <row r="471" ht="12.75" customHeight="1">
      <c r="A471" s="1516"/>
      <c r="B471" s="1516"/>
      <c r="C471" s="1516"/>
      <c r="D471" s="1516"/>
      <c r="E471" s="1516"/>
      <c r="F471" s="1517"/>
      <c r="G471" s="1516"/>
      <c r="H471" s="1516"/>
      <c r="I471" s="1516"/>
      <c r="J471" s="1516"/>
      <c r="K471" s="1516"/>
      <c r="L471" s="1516"/>
      <c r="M471" s="1516"/>
      <c r="N471" s="1516"/>
      <c r="O471" s="1516"/>
      <c r="P471" s="1516"/>
      <c r="Q471" s="1516"/>
      <c r="R471" s="1516"/>
      <c r="S471" s="1516"/>
      <c r="T471" s="1516"/>
      <c r="U471" s="1516"/>
      <c r="V471" s="1516"/>
      <c r="W471" s="1516"/>
      <c r="X471" s="1516"/>
      <c r="Y471" s="1516"/>
      <c r="Z471" s="1516"/>
    </row>
    <row r="472" ht="12.75" customHeight="1">
      <c r="A472" s="1516"/>
      <c r="B472" s="1516"/>
      <c r="C472" s="1516"/>
      <c r="D472" s="1516"/>
      <c r="E472" s="1516"/>
      <c r="F472" s="1517"/>
      <c r="G472" s="1516"/>
      <c r="H472" s="1516"/>
      <c r="I472" s="1516"/>
      <c r="J472" s="1516"/>
      <c r="K472" s="1516"/>
      <c r="L472" s="1516"/>
      <c r="M472" s="1516"/>
      <c r="N472" s="1516"/>
      <c r="O472" s="1516"/>
      <c r="P472" s="1516"/>
      <c r="Q472" s="1516"/>
      <c r="R472" s="1516"/>
      <c r="S472" s="1516"/>
      <c r="T472" s="1516"/>
      <c r="U472" s="1516"/>
      <c r="V472" s="1516"/>
      <c r="W472" s="1516"/>
      <c r="X472" s="1516"/>
      <c r="Y472" s="1516"/>
      <c r="Z472" s="1516"/>
    </row>
    <row r="473" ht="12.75" customHeight="1">
      <c r="A473" s="1516"/>
      <c r="B473" s="1516"/>
      <c r="C473" s="1516"/>
      <c r="D473" s="1516"/>
      <c r="E473" s="1516"/>
      <c r="F473" s="1517"/>
      <c r="G473" s="1516"/>
      <c r="H473" s="1516"/>
      <c r="I473" s="1516"/>
      <c r="J473" s="1516"/>
      <c r="K473" s="1516"/>
      <c r="L473" s="1516"/>
      <c r="M473" s="1516"/>
      <c r="N473" s="1516"/>
      <c r="O473" s="1516"/>
      <c r="P473" s="1516"/>
      <c r="Q473" s="1516"/>
      <c r="R473" s="1516"/>
      <c r="S473" s="1516"/>
      <c r="T473" s="1516"/>
      <c r="U473" s="1516"/>
      <c r="V473" s="1516"/>
      <c r="W473" s="1516"/>
      <c r="X473" s="1516"/>
      <c r="Y473" s="1516"/>
      <c r="Z473" s="1516"/>
    </row>
    <row r="474" ht="12.75" customHeight="1">
      <c r="A474" s="1516"/>
      <c r="B474" s="1516"/>
      <c r="C474" s="1516"/>
      <c r="D474" s="1516"/>
      <c r="E474" s="1516"/>
      <c r="F474" s="1517"/>
      <c r="G474" s="1516"/>
      <c r="H474" s="1516"/>
      <c r="I474" s="1516"/>
      <c r="J474" s="1516"/>
      <c r="K474" s="1516"/>
      <c r="L474" s="1516"/>
      <c r="M474" s="1516"/>
      <c r="N474" s="1516"/>
      <c r="O474" s="1516"/>
      <c r="P474" s="1516"/>
      <c r="Q474" s="1516"/>
      <c r="R474" s="1516"/>
      <c r="S474" s="1516"/>
      <c r="T474" s="1516"/>
      <c r="U474" s="1516"/>
      <c r="V474" s="1516"/>
      <c r="W474" s="1516"/>
      <c r="X474" s="1516"/>
      <c r="Y474" s="1516"/>
      <c r="Z474" s="1516"/>
    </row>
    <row r="475" ht="12.75" customHeight="1">
      <c r="A475" s="1516"/>
      <c r="B475" s="1516"/>
      <c r="C475" s="1516"/>
      <c r="D475" s="1516"/>
      <c r="E475" s="1516"/>
      <c r="F475" s="1517"/>
      <c r="G475" s="1516"/>
      <c r="H475" s="1516"/>
      <c r="I475" s="1516"/>
      <c r="J475" s="1516"/>
      <c r="K475" s="1516"/>
      <c r="L475" s="1516"/>
      <c r="M475" s="1516"/>
      <c r="N475" s="1516"/>
      <c r="O475" s="1516"/>
      <c r="P475" s="1516"/>
      <c r="Q475" s="1516"/>
      <c r="R475" s="1516"/>
      <c r="S475" s="1516"/>
      <c r="T475" s="1516"/>
      <c r="U475" s="1516"/>
      <c r="V475" s="1516"/>
      <c r="W475" s="1516"/>
      <c r="X475" s="1516"/>
      <c r="Y475" s="1516"/>
      <c r="Z475" s="1516"/>
    </row>
    <row r="476" ht="12.75" customHeight="1">
      <c r="A476" s="1516"/>
      <c r="B476" s="1516"/>
      <c r="C476" s="1516"/>
      <c r="D476" s="1516"/>
      <c r="E476" s="1516"/>
      <c r="F476" s="1517"/>
      <c r="G476" s="1516"/>
      <c r="H476" s="1516"/>
      <c r="I476" s="1516"/>
      <c r="J476" s="1516"/>
      <c r="K476" s="1516"/>
      <c r="L476" s="1516"/>
      <c r="M476" s="1516"/>
      <c r="N476" s="1516"/>
      <c r="O476" s="1516"/>
      <c r="P476" s="1516"/>
      <c r="Q476" s="1516"/>
      <c r="R476" s="1516"/>
      <c r="S476" s="1516"/>
      <c r="T476" s="1516"/>
      <c r="U476" s="1516"/>
      <c r="V476" s="1516"/>
      <c r="W476" s="1516"/>
      <c r="X476" s="1516"/>
      <c r="Y476" s="1516"/>
      <c r="Z476" s="1516"/>
    </row>
    <row r="477" ht="12.75" customHeight="1">
      <c r="A477" s="1516"/>
      <c r="B477" s="1516"/>
      <c r="C477" s="1516"/>
      <c r="D477" s="1516"/>
      <c r="E477" s="1516"/>
      <c r="F477" s="1517"/>
      <c r="G477" s="1516"/>
      <c r="H477" s="1516"/>
      <c r="I477" s="1516"/>
      <c r="J477" s="1516"/>
      <c r="K477" s="1516"/>
      <c r="L477" s="1516"/>
      <c r="M477" s="1516"/>
      <c r="N477" s="1516"/>
      <c r="O477" s="1516"/>
      <c r="P477" s="1516"/>
      <c r="Q477" s="1516"/>
      <c r="R477" s="1516"/>
      <c r="S477" s="1516"/>
      <c r="T477" s="1516"/>
      <c r="U477" s="1516"/>
      <c r="V477" s="1516"/>
      <c r="W477" s="1516"/>
      <c r="X477" s="1516"/>
      <c r="Y477" s="1516"/>
      <c r="Z477" s="1516"/>
    </row>
    <row r="478" ht="12.75" customHeight="1">
      <c r="A478" s="1516"/>
      <c r="B478" s="1516"/>
      <c r="C478" s="1516"/>
      <c r="D478" s="1516"/>
      <c r="E478" s="1516"/>
      <c r="F478" s="1517"/>
      <c r="G478" s="1516"/>
      <c r="H478" s="1516"/>
      <c r="I478" s="1516"/>
      <c r="J478" s="1516"/>
      <c r="K478" s="1516"/>
      <c r="L478" s="1516"/>
      <c r="M478" s="1516"/>
      <c r="N478" s="1516"/>
      <c r="O478" s="1516"/>
      <c r="P478" s="1516"/>
      <c r="Q478" s="1516"/>
      <c r="R478" s="1516"/>
      <c r="S478" s="1516"/>
      <c r="T478" s="1516"/>
      <c r="U478" s="1516"/>
      <c r="V478" s="1516"/>
      <c r="W478" s="1516"/>
      <c r="X478" s="1516"/>
      <c r="Y478" s="1516"/>
      <c r="Z478" s="1516"/>
    </row>
    <row r="479" ht="12.75" customHeight="1">
      <c r="A479" s="1516"/>
      <c r="B479" s="1516"/>
      <c r="C479" s="1516"/>
      <c r="D479" s="1516"/>
      <c r="E479" s="1516"/>
      <c r="F479" s="1517"/>
      <c r="G479" s="1516"/>
      <c r="H479" s="1516"/>
      <c r="I479" s="1516"/>
      <c r="J479" s="1516"/>
      <c r="K479" s="1516"/>
      <c r="L479" s="1516"/>
      <c r="M479" s="1516"/>
      <c r="N479" s="1516"/>
      <c r="O479" s="1516"/>
      <c r="P479" s="1516"/>
      <c r="Q479" s="1516"/>
      <c r="R479" s="1516"/>
      <c r="S479" s="1516"/>
      <c r="T479" s="1516"/>
      <c r="U479" s="1516"/>
      <c r="V479" s="1516"/>
      <c r="W479" s="1516"/>
      <c r="X479" s="1516"/>
      <c r="Y479" s="1516"/>
      <c r="Z479" s="1516"/>
    </row>
    <row r="480" ht="12.75" customHeight="1">
      <c r="A480" s="1516"/>
      <c r="B480" s="1516"/>
      <c r="C480" s="1516"/>
      <c r="D480" s="1516"/>
      <c r="E480" s="1516"/>
      <c r="F480" s="1517"/>
      <c r="G480" s="1516"/>
      <c r="H480" s="1516"/>
      <c r="I480" s="1516"/>
      <c r="J480" s="1516"/>
      <c r="K480" s="1516"/>
      <c r="L480" s="1516"/>
      <c r="M480" s="1516"/>
      <c r="N480" s="1516"/>
      <c r="O480" s="1516"/>
      <c r="P480" s="1516"/>
      <c r="Q480" s="1516"/>
      <c r="R480" s="1516"/>
      <c r="S480" s="1516"/>
      <c r="T480" s="1516"/>
      <c r="U480" s="1516"/>
      <c r="V480" s="1516"/>
      <c r="W480" s="1516"/>
      <c r="X480" s="1516"/>
      <c r="Y480" s="1516"/>
      <c r="Z480" s="1516"/>
    </row>
    <row r="481" ht="12.75" customHeight="1">
      <c r="A481" s="1516"/>
      <c r="B481" s="1516"/>
      <c r="C481" s="1516"/>
      <c r="D481" s="1516"/>
      <c r="E481" s="1516"/>
      <c r="F481" s="1517"/>
      <c r="G481" s="1516"/>
      <c r="H481" s="1516"/>
      <c r="I481" s="1516"/>
      <c r="J481" s="1516"/>
      <c r="K481" s="1516"/>
      <c r="L481" s="1516"/>
      <c r="M481" s="1516"/>
      <c r="N481" s="1516"/>
      <c r="O481" s="1516"/>
      <c r="P481" s="1516"/>
      <c r="Q481" s="1516"/>
      <c r="R481" s="1516"/>
      <c r="S481" s="1516"/>
      <c r="T481" s="1516"/>
      <c r="U481" s="1516"/>
      <c r="V481" s="1516"/>
      <c r="W481" s="1516"/>
      <c r="X481" s="1516"/>
      <c r="Y481" s="1516"/>
      <c r="Z481" s="1516"/>
    </row>
    <row r="482" ht="12.75" customHeight="1">
      <c r="A482" s="1516"/>
      <c r="B482" s="1516"/>
      <c r="C482" s="1516"/>
      <c r="D482" s="1516"/>
      <c r="E482" s="1516"/>
      <c r="F482" s="1517"/>
      <c r="G482" s="1516"/>
      <c r="H482" s="1516"/>
      <c r="I482" s="1516"/>
      <c r="J482" s="1516"/>
      <c r="K482" s="1516"/>
      <c r="L482" s="1516"/>
      <c r="M482" s="1516"/>
      <c r="N482" s="1516"/>
      <c r="O482" s="1516"/>
      <c r="P482" s="1516"/>
      <c r="Q482" s="1516"/>
      <c r="R482" s="1516"/>
      <c r="S482" s="1516"/>
      <c r="T482" s="1516"/>
      <c r="U482" s="1516"/>
      <c r="V482" s="1516"/>
      <c r="W482" s="1516"/>
      <c r="X482" s="1516"/>
      <c r="Y482" s="1516"/>
      <c r="Z482" s="1516"/>
    </row>
    <row r="483" ht="12.75" customHeight="1">
      <c r="A483" s="1516"/>
      <c r="B483" s="1516"/>
      <c r="C483" s="1516"/>
      <c r="D483" s="1516"/>
      <c r="E483" s="1516"/>
      <c r="F483" s="1517"/>
      <c r="G483" s="1516"/>
      <c r="H483" s="1516"/>
      <c r="I483" s="1516"/>
      <c r="J483" s="1516"/>
      <c r="K483" s="1516"/>
      <c r="L483" s="1516"/>
      <c r="M483" s="1516"/>
      <c r="N483" s="1516"/>
      <c r="O483" s="1516"/>
      <c r="P483" s="1516"/>
      <c r="Q483" s="1516"/>
      <c r="R483" s="1516"/>
      <c r="S483" s="1516"/>
      <c r="T483" s="1516"/>
      <c r="U483" s="1516"/>
      <c r="V483" s="1516"/>
      <c r="W483" s="1516"/>
      <c r="X483" s="1516"/>
      <c r="Y483" s="1516"/>
      <c r="Z483" s="1516"/>
    </row>
    <row r="484" ht="12.75" customHeight="1">
      <c r="A484" s="1516"/>
      <c r="B484" s="1516"/>
      <c r="C484" s="1516"/>
      <c r="D484" s="1516"/>
      <c r="E484" s="1516"/>
      <c r="F484" s="1517"/>
      <c r="G484" s="1516"/>
      <c r="H484" s="1516"/>
      <c r="I484" s="1516"/>
      <c r="J484" s="1516"/>
      <c r="K484" s="1516"/>
      <c r="L484" s="1516"/>
      <c r="M484" s="1516"/>
      <c r="N484" s="1516"/>
      <c r="O484" s="1516"/>
      <c r="P484" s="1516"/>
      <c r="Q484" s="1516"/>
      <c r="R484" s="1516"/>
      <c r="S484" s="1516"/>
      <c r="T484" s="1516"/>
      <c r="U484" s="1516"/>
      <c r="V484" s="1516"/>
      <c r="W484" s="1516"/>
      <c r="X484" s="1516"/>
      <c r="Y484" s="1516"/>
      <c r="Z484" s="1516"/>
    </row>
    <row r="485" ht="12.75" customHeight="1">
      <c r="A485" s="1516"/>
      <c r="B485" s="1516"/>
      <c r="C485" s="1516"/>
      <c r="D485" s="1516"/>
      <c r="E485" s="1516"/>
      <c r="F485" s="1517"/>
      <c r="G485" s="1516"/>
      <c r="H485" s="1516"/>
      <c r="I485" s="1516"/>
      <c r="J485" s="1516"/>
      <c r="K485" s="1516"/>
      <c r="L485" s="1516"/>
      <c r="M485" s="1516"/>
      <c r="N485" s="1516"/>
      <c r="O485" s="1516"/>
      <c r="P485" s="1516"/>
      <c r="Q485" s="1516"/>
      <c r="R485" s="1516"/>
      <c r="S485" s="1516"/>
      <c r="T485" s="1516"/>
      <c r="U485" s="1516"/>
      <c r="V485" s="1516"/>
      <c r="W485" s="1516"/>
      <c r="X485" s="1516"/>
      <c r="Y485" s="1516"/>
      <c r="Z485" s="1516"/>
    </row>
    <row r="486" ht="12.75" customHeight="1">
      <c r="A486" s="1516"/>
      <c r="B486" s="1516"/>
      <c r="C486" s="1516"/>
      <c r="D486" s="1516"/>
      <c r="E486" s="1516"/>
      <c r="F486" s="1517"/>
      <c r="G486" s="1516"/>
      <c r="H486" s="1516"/>
      <c r="I486" s="1516"/>
      <c r="J486" s="1516"/>
      <c r="K486" s="1516"/>
      <c r="L486" s="1516"/>
      <c r="M486" s="1516"/>
      <c r="N486" s="1516"/>
      <c r="O486" s="1516"/>
      <c r="P486" s="1516"/>
      <c r="Q486" s="1516"/>
      <c r="R486" s="1516"/>
      <c r="S486" s="1516"/>
      <c r="T486" s="1516"/>
      <c r="U486" s="1516"/>
      <c r="V486" s="1516"/>
      <c r="W486" s="1516"/>
      <c r="X486" s="1516"/>
      <c r="Y486" s="1516"/>
      <c r="Z486" s="1516"/>
    </row>
    <row r="487" ht="12.75" customHeight="1">
      <c r="A487" s="1516"/>
      <c r="B487" s="1516"/>
      <c r="C487" s="1516"/>
      <c r="D487" s="1516"/>
      <c r="E487" s="1516"/>
      <c r="F487" s="1517"/>
      <c r="G487" s="1516"/>
      <c r="H487" s="1516"/>
      <c r="I487" s="1516"/>
      <c r="J487" s="1516"/>
      <c r="K487" s="1516"/>
      <c r="L487" s="1516"/>
      <c r="M487" s="1516"/>
      <c r="N487" s="1516"/>
      <c r="O487" s="1516"/>
      <c r="P487" s="1516"/>
      <c r="Q487" s="1516"/>
      <c r="R487" s="1516"/>
      <c r="S487" s="1516"/>
      <c r="T487" s="1516"/>
      <c r="U487" s="1516"/>
      <c r="V487" s="1516"/>
      <c r="W487" s="1516"/>
      <c r="X487" s="1516"/>
      <c r="Y487" s="1516"/>
      <c r="Z487" s="1516"/>
    </row>
    <row r="488" ht="12.75" customHeight="1">
      <c r="A488" s="1516"/>
      <c r="B488" s="1516"/>
      <c r="C488" s="1516"/>
      <c r="D488" s="1516"/>
      <c r="E488" s="1516"/>
      <c r="F488" s="1517"/>
      <c r="G488" s="1516"/>
      <c r="H488" s="1516"/>
      <c r="I488" s="1516"/>
      <c r="J488" s="1516"/>
      <c r="K488" s="1516"/>
      <c r="L488" s="1516"/>
      <c r="M488" s="1516"/>
      <c r="N488" s="1516"/>
      <c r="O488" s="1516"/>
      <c r="P488" s="1516"/>
      <c r="Q488" s="1516"/>
      <c r="R488" s="1516"/>
      <c r="S488" s="1516"/>
      <c r="T488" s="1516"/>
      <c r="U488" s="1516"/>
      <c r="V488" s="1516"/>
      <c r="W488" s="1516"/>
      <c r="X488" s="1516"/>
      <c r="Y488" s="1516"/>
      <c r="Z488" s="1516"/>
    </row>
    <row r="489" ht="12.75" customHeight="1">
      <c r="A489" s="1516"/>
      <c r="B489" s="1516"/>
      <c r="C489" s="1516"/>
      <c r="D489" s="1516"/>
      <c r="E489" s="1516"/>
      <c r="F489" s="1517"/>
      <c r="G489" s="1516"/>
      <c r="H489" s="1516"/>
      <c r="I489" s="1516"/>
      <c r="J489" s="1516"/>
      <c r="K489" s="1516"/>
      <c r="L489" s="1516"/>
      <c r="M489" s="1516"/>
      <c r="N489" s="1516"/>
      <c r="O489" s="1516"/>
      <c r="P489" s="1516"/>
      <c r="Q489" s="1516"/>
      <c r="R489" s="1516"/>
      <c r="S489" s="1516"/>
      <c r="T489" s="1516"/>
      <c r="U489" s="1516"/>
      <c r="V489" s="1516"/>
      <c r="W489" s="1516"/>
      <c r="X489" s="1516"/>
      <c r="Y489" s="1516"/>
      <c r="Z489" s="1516"/>
    </row>
    <row r="490" ht="12.75" customHeight="1">
      <c r="A490" s="1516"/>
      <c r="B490" s="1516"/>
      <c r="C490" s="1516"/>
      <c r="D490" s="1516"/>
      <c r="E490" s="1516"/>
      <c r="F490" s="1517"/>
      <c r="G490" s="1516"/>
      <c r="H490" s="1516"/>
      <c r="I490" s="1516"/>
      <c r="J490" s="1516"/>
      <c r="K490" s="1516"/>
      <c r="L490" s="1516"/>
      <c r="M490" s="1516"/>
      <c r="N490" s="1516"/>
      <c r="O490" s="1516"/>
      <c r="P490" s="1516"/>
      <c r="Q490" s="1516"/>
      <c r="R490" s="1516"/>
      <c r="S490" s="1516"/>
      <c r="T490" s="1516"/>
      <c r="U490" s="1516"/>
      <c r="V490" s="1516"/>
      <c r="W490" s="1516"/>
      <c r="X490" s="1516"/>
      <c r="Y490" s="1516"/>
      <c r="Z490" s="1516"/>
    </row>
    <row r="491" ht="12.75" customHeight="1">
      <c r="A491" s="1516"/>
      <c r="B491" s="1516"/>
      <c r="C491" s="1516"/>
      <c r="D491" s="1516"/>
      <c r="E491" s="1516"/>
      <c r="F491" s="1517"/>
      <c r="G491" s="1516"/>
      <c r="H491" s="1516"/>
      <c r="I491" s="1516"/>
      <c r="J491" s="1516"/>
      <c r="K491" s="1516"/>
      <c r="L491" s="1516"/>
      <c r="M491" s="1516"/>
      <c r="N491" s="1516"/>
      <c r="O491" s="1516"/>
      <c r="P491" s="1516"/>
      <c r="Q491" s="1516"/>
      <c r="R491" s="1516"/>
      <c r="S491" s="1516"/>
      <c r="T491" s="1516"/>
      <c r="U491" s="1516"/>
      <c r="V491" s="1516"/>
      <c r="W491" s="1516"/>
      <c r="X491" s="1516"/>
      <c r="Y491" s="1516"/>
      <c r="Z491" s="1516"/>
    </row>
    <row r="492" ht="12.75" customHeight="1">
      <c r="A492" s="1516"/>
      <c r="B492" s="1516"/>
      <c r="C492" s="1516"/>
      <c r="D492" s="1516"/>
      <c r="E492" s="1516"/>
      <c r="F492" s="1517"/>
      <c r="G492" s="1516"/>
      <c r="H492" s="1516"/>
      <c r="I492" s="1516"/>
      <c r="J492" s="1516"/>
      <c r="K492" s="1516"/>
      <c r="L492" s="1516"/>
      <c r="M492" s="1516"/>
      <c r="N492" s="1516"/>
      <c r="O492" s="1516"/>
      <c r="P492" s="1516"/>
      <c r="Q492" s="1516"/>
      <c r="R492" s="1516"/>
      <c r="S492" s="1516"/>
      <c r="T492" s="1516"/>
      <c r="U492" s="1516"/>
      <c r="V492" s="1516"/>
      <c r="W492" s="1516"/>
      <c r="X492" s="1516"/>
      <c r="Y492" s="1516"/>
      <c r="Z492" s="1516"/>
    </row>
    <row r="493" ht="12.75" customHeight="1">
      <c r="A493" s="1516"/>
      <c r="B493" s="1516"/>
      <c r="C493" s="1516"/>
      <c r="D493" s="1516"/>
      <c r="E493" s="1516"/>
      <c r="F493" s="1517"/>
      <c r="G493" s="1516"/>
      <c r="H493" s="1516"/>
      <c r="I493" s="1516"/>
      <c r="J493" s="1516"/>
      <c r="K493" s="1516"/>
      <c r="L493" s="1516"/>
      <c r="M493" s="1516"/>
      <c r="N493" s="1516"/>
      <c r="O493" s="1516"/>
      <c r="P493" s="1516"/>
      <c r="Q493" s="1516"/>
      <c r="R493" s="1516"/>
      <c r="S493" s="1516"/>
      <c r="T493" s="1516"/>
      <c r="U493" s="1516"/>
      <c r="V493" s="1516"/>
      <c r="W493" s="1516"/>
      <c r="X493" s="1516"/>
      <c r="Y493" s="1516"/>
      <c r="Z493" s="1516"/>
    </row>
    <row r="494" ht="12.75" customHeight="1">
      <c r="A494" s="1516"/>
      <c r="B494" s="1516"/>
      <c r="C494" s="1516"/>
      <c r="D494" s="1516"/>
      <c r="E494" s="1516"/>
      <c r="F494" s="1517"/>
      <c r="G494" s="1516"/>
      <c r="H494" s="1516"/>
      <c r="I494" s="1516"/>
      <c r="J494" s="1516"/>
      <c r="K494" s="1516"/>
      <c r="L494" s="1516"/>
      <c r="M494" s="1516"/>
      <c r="N494" s="1516"/>
      <c r="O494" s="1516"/>
      <c r="P494" s="1516"/>
      <c r="Q494" s="1516"/>
      <c r="R494" s="1516"/>
      <c r="S494" s="1516"/>
      <c r="T494" s="1516"/>
      <c r="U494" s="1516"/>
      <c r="V494" s="1516"/>
      <c r="W494" s="1516"/>
      <c r="X494" s="1516"/>
      <c r="Y494" s="1516"/>
      <c r="Z494" s="1516"/>
    </row>
    <row r="495" ht="12.75" customHeight="1">
      <c r="A495" s="1516"/>
      <c r="B495" s="1516"/>
      <c r="C495" s="1516"/>
      <c r="D495" s="1516"/>
      <c r="E495" s="1516"/>
      <c r="F495" s="1517"/>
      <c r="G495" s="1516"/>
      <c r="H495" s="1516"/>
      <c r="I495" s="1516"/>
      <c r="J495" s="1516"/>
      <c r="K495" s="1516"/>
      <c r="L495" s="1516"/>
      <c r="M495" s="1516"/>
      <c r="N495" s="1516"/>
      <c r="O495" s="1516"/>
      <c r="P495" s="1516"/>
      <c r="Q495" s="1516"/>
      <c r="R495" s="1516"/>
      <c r="S495" s="1516"/>
      <c r="T495" s="1516"/>
      <c r="U495" s="1516"/>
      <c r="V495" s="1516"/>
      <c r="W495" s="1516"/>
      <c r="X495" s="1516"/>
      <c r="Y495" s="1516"/>
      <c r="Z495" s="1516"/>
    </row>
    <row r="496" ht="12.75" customHeight="1">
      <c r="A496" s="1516"/>
      <c r="B496" s="1516"/>
      <c r="C496" s="1516"/>
      <c r="D496" s="1516"/>
      <c r="E496" s="1516"/>
      <c r="F496" s="1517"/>
      <c r="G496" s="1516"/>
      <c r="H496" s="1516"/>
      <c r="I496" s="1516"/>
      <c r="J496" s="1516"/>
      <c r="K496" s="1516"/>
      <c r="L496" s="1516"/>
      <c r="M496" s="1516"/>
      <c r="N496" s="1516"/>
      <c r="O496" s="1516"/>
      <c r="P496" s="1516"/>
      <c r="Q496" s="1516"/>
      <c r="R496" s="1516"/>
      <c r="S496" s="1516"/>
      <c r="T496" s="1516"/>
      <c r="U496" s="1516"/>
      <c r="V496" s="1516"/>
      <c r="W496" s="1516"/>
      <c r="X496" s="1516"/>
      <c r="Y496" s="1516"/>
      <c r="Z496" s="1516"/>
    </row>
    <row r="497" ht="12.75" customHeight="1">
      <c r="A497" s="1516"/>
      <c r="B497" s="1516"/>
      <c r="C497" s="1516"/>
      <c r="D497" s="1516"/>
      <c r="E497" s="1516"/>
      <c r="F497" s="1517"/>
      <c r="G497" s="1516"/>
      <c r="H497" s="1516"/>
      <c r="I497" s="1516"/>
      <c r="J497" s="1516"/>
      <c r="K497" s="1516"/>
      <c r="L497" s="1516"/>
      <c r="M497" s="1516"/>
      <c r="N497" s="1516"/>
      <c r="O497" s="1516"/>
      <c r="P497" s="1516"/>
      <c r="Q497" s="1516"/>
      <c r="R497" s="1516"/>
      <c r="S497" s="1516"/>
      <c r="T497" s="1516"/>
      <c r="U497" s="1516"/>
      <c r="V497" s="1516"/>
      <c r="W497" s="1516"/>
      <c r="X497" s="1516"/>
      <c r="Y497" s="1516"/>
      <c r="Z497" s="1516"/>
    </row>
    <row r="498" ht="12.75" customHeight="1">
      <c r="A498" s="1516"/>
      <c r="B498" s="1516"/>
      <c r="C498" s="1516"/>
      <c r="D498" s="1516"/>
      <c r="E498" s="1516"/>
      <c r="F498" s="1517"/>
      <c r="G498" s="1516"/>
      <c r="H498" s="1516"/>
      <c r="I498" s="1516"/>
      <c r="J498" s="1516"/>
      <c r="K498" s="1516"/>
      <c r="L498" s="1516"/>
      <c r="M498" s="1516"/>
      <c r="N498" s="1516"/>
      <c r="O498" s="1516"/>
      <c r="P498" s="1516"/>
      <c r="Q498" s="1516"/>
      <c r="R498" s="1516"/>
      <c r="S498" s="1516"/>
      <c r="T498" s="1516"/>
      <c r="U498" s="1516"/>
      <c r="V498" s="1516"/>
      <c r="W498" s="1516"/>
      <c r="X498" s="1516"/>
      <c r="Y498" s="1516"/>
      <c r="Z498" s="1516"/>
    </row>
    <row r="499" ht="12.75" customHeight="1">
      <c r="A499" s="1516"/>
      <c r="B499" s="1516"/>
      <c r="C499" s="1516"/>
      <c r="D499" s="1516"/>
      <c r="E499" s="1516"/>
      <c r="F499" s="1517"/>
      <c r="G499" s="1516"/>
      <c r="H499" s="1516"/>
      <c r="I499" s="1516"/>
      <c r="J499" s="1516"/>
      <c r="K499" s="1516"/>
      <c r="L499" s="1516"/>
      <c r="M499" s="1516"/>
      <c r="N499" s="1516"/>
      <c r="O499" s="1516"/>
      <c r="P499" s="1516"/>
      <c r="Q499" s="1516"/>
      <c r="R499" s="1516"/>
      <c r="S499" s="1516"/>
      <c r="T499" s="1516"/>
      <c r="U499" s="1516"/>
      <c r="V499" s="1516"/>
      <c r="W499" s="1516"/>
      <c r="X499" s="1516"/>
      <c r="Y499" s="1516"/>
      <c r="Z499" s="1516"/>
    </row>
    <row r="500" ht="12.75" customHeight="1">
      <c r="A500" s="1516"/>
      <c r="B500" s="1516"/>
      <c r="C500" s="1516"/>
      <c r="D500" s="1516"/>
      <c r="E500" s="1516"/>
      <c r="F500" s="1517"/>
      <c r="G500" s="1516"/>
      <c r="H500" s="1516"/>
      <c r="I500" s="1516"/>
      <c r="J500" s="1516"/>
      <c r="K500" s="1516"/>
      <c r="L500" s="1516"/>
      <c r="M500" s="1516"/>
      <c r="N500" s="1516"/>
      <c r="O500" s="1516"/>
      <c r="P500" s="1516"/>
      <c r="Q500" s="1516"/>
      <c r="R500" s="1516"/>
      <c r="S500" s="1516"/>
      <c r="T500" s="1516"/>
      <c r="U500" s="1516"/>
      <c r="V500" s="1516"/>
      <c r="W500" s="1516"/>
      <c r="X500" s="1516"/>
      <c r="Y500" s="1516"/>
      <c r="Z500" s="1516"/>
    </row>
    <row r="501" ht="12.75" customHeight="1">
      <c r="A501" s="1516"/>
      <c r="B501" s="1516"/>
      <c r="C501" s="1516"/>
      <c r="D501" s="1516"/>
      <c r="E501" s="1516"/>
      <c r="F501" s="1517"/>
      <c r="G501" s="1516"/>
      <c r="H501" s="1516"/>
      <c r="I501" s="1516"/>
      <c r="J501" s="1516"/>
      <c r="K501" s="1516"/>
      <c r="L501" s="1516"/>
      <c r="M501" s="1516"/>
      <c r="N501" s="1516"/>
      <c r="O501" s="1516"/>
      <c r="P501" s="1516"/>
      <c r="Q501" s="1516"/>
      <c r="R501" s="1516"/>
      <c r="S501" s="1516"/>
      <c r="T501" s="1516"/>
      <c r="U501" s="1516"/>
      <c r="V501" s="1516"/>
      <c r="W501" s="1516"/>
      <c r="X501" s="1516"/>
      <c r="Y501" s="1516"/>
      <c r="Z501" s="1516"/>
    </row>
    <row r="502" ht="12.75" customHeight="1">
      <c r="A502" s="1516"/>
      <c r="B502" s="1516"/>
      <c r="C502" s="1516"/>
      <c r="D502" s="1516"/>
      <c r="E502" s="1516"/>
      <c r="F502" s="1517"/>
      <c r="G502" s="1516"/>
      <c r="H502" s="1516"/>
      <c r="I502" s="1516"/>
      <c r="J502" s="1516"/>
      <c r="K502" s="1516"/>
      <c r="L502" s="1516"/>
      <c r="M502" s="1516"/>
      <c r="N502" s="1516"/>
      <c r="O502" s="1516"/>
      <c r="P502" s="1516"/>
      <c r="Q502" s="1516"/>
      <c r="R502" s="1516"/>
      <c r="S502" s="1516"/>
      <c r="T502" s="1516"/>
      <c r="U502" s="1516"/>
      <c r="V502" s="1516"/>
      <c r="W502" s="1516"/>
      <c r="X502" s="1516"/>
      <c r="Y502" s="1516"/>
      <c r="Z502" s="1516"/>
    </row>
    <row r="503" ht="12.75" customHeight="1">
      <c r="A503" s="1516"/>
      <c r="B503" s="1516"/>
      <c r="C503" s="1516"/>
      <c r="D503" s="1516"/>
      <c r="E503" s="1516"/>
      <c r="F503" s="1517"/>
      <c r="G503" s="1516"/>
      <c r="H503" s="1516"/>
      <c r="I503" s="1516"/>
      <c r="J503" s="1516"/>
      <c r="K503" s="1516"/>
      <c r="L503" s="1516"/>
      <c r="M503" s="1516"/>
      <c r="N503" s="1516"/>
      <c r="O503" s="1516"/>
      <c r="P503" s="1516"/>
      <c r="Q503" s="1516"/>
      <c r="R503" s="1516"/>
      <c r="S503" s="1516"/>
      <c r="T503" s="1516"/>
      <c r="U503" s="1516"/>
      <c r="V503" s="1516"/>
      <c r="W503" s="1516"/>
      <c r="X503" s="1516"/>
      <c r="Y503" s="1516"/>
      <c r="Z503" s="1516"/>
    </row>
    <row r="504" ht="12.75" customHeight="1">
      <c r="A504" s="1516"/>
      <c r="B504" s="1516"/>
      <c r="C504" s="1516"/>
      <c r="D504" s="1516"/>
      <c r="E504" s="1516"/>
      <c r="F504" s="1517"/>
      <c r="G504" s="1516"/>
      <c r="H504" s="1516"/>
      <c r="I504" s="1516"/>
      <c r="J504" s="1516"/>
      <c r="K504" s="1516"/>
      <c r="L504" s="1516"/>
      <c r="M504" s="1516"/>
      <c r="N504" s="1516"/>
      <c r="O504" s="1516"/>
      <c r="P504" s="1516"/>
      <c r="Q504" s="1516"/>
      <c r="R504" s="1516"/>
      <c r="S504" s="1516"/>
      <c r="T504" s="1516"/>
      <c r="U504" s="1516"/>
      <c r="V504" s="1516"/>
      <c r="W504" s="1516"/>
      <c r="X504" s="1516"/>
      <c r="Y504" s="1516"/>
      <c r="Z504" s="1516"/>
    </row>
    <row r="505" ht="12.75" customHeight="1">
      <c r="A505" s="1516"/>
      <c r="B505" s="1516"/>
      <c r="C505" s="1516"/>
      <c r="D505" s="1516"/>
      <c r="E505" s="1516"/>
      <c r="F505" s="1517"/>
      <c r="G505" s="1516"/>
      <c r="H505" s="1516"/>
      <c r="I505" s="1516"/>
      <c r="J505" s="1516"/>
      <c r="K505" s="1516"/>
      <c r="L505" s="1516"/>
      <c r="M505" s="1516"/>
      <c r="N505" s="1516"/>
      <c r="O505" s="1516"/>
      <c r="P505" s="1516"/>
      <c r="Q505" s="1516"/>
      <c r="R505" s="1516"/>
      <c r="S505" s="1516"/>
      <c r="T505" s="1516"/>
      <c r="U505" s="1516"/>
      <c r="V505" s="1516"/>
      <c r="W505" s="1516"/>
      <c r="X505" s="1516"/>
      <c r="Y505" s="1516"/>
      <c r="Z505" s="1516"/>
    </row>
    <row r="506" ht="12.75" customHeight="1">
      <c r="A506" s="1516"/>
      <c r="B506" s="1516"/>
      <c r="C506" s="1516"/>
      <c r="D506" s="1516"/>
      <c r="E506" s="1516"/>
      <c r="F506" s="1517"/>
      <c r="G506" s="1516"/>
      <c r="H506" s="1516"/>
      <c r="I506" s="1516"/>
      <c r="J506" s="1516"/>
      <c r="K506" s="1516"/>
      <c r="L506" s="1516"/>
      <c r="M506" s="1516"/>
      <c r="N506" s="1516"/>
      <c r="O506" s="1516"/>
      <c r="P506" s="1516"/>
      <c r="Q506" s="1516"/>
      <c r="R506" s="1516"/>
      <c r="S506" s="1516"/>
      <c r="T506" s="1516"/>
      <c r="U506" s="1516"/>
      <c r="V506" s="1516"/>
      <c r="W506" s="1516"/>
      <c r="X506" s="1516"/>
      <c r="Y506" s="1516"/>
      <c r="Z506" s="1516"/>
    </row>
    <row r="507" ht="12.75" customHeight="1">
      <c r="A507" s="1516"/>
      <c r="B507" s="1516"/>
      <c r="C507" s="1516"/>
      <c r="D507" s="1516"/>
      <c r="E507" s="1516"/>
      <c r="F507" s="1517"/>
      <c r="G507" s="1516"/>
      <c r="H507" s="1516"/>
      <c r="I507" s="1516"/>
      <c r="J507" s="1516"/>
      <c r="K507" s="1516"/>
      <c r="L507" s="1516"/>
      <c r="M507" s="1516"/>
      <c r="N507" s="1516"/>
      <c r="O507" s="1516"/>
      <c r="P507" s="1516"/>
      <c r="Q507" s="1516"/>
      <c r="R507" s="1516"/>
      <c r="S507" s="1516"/>
      <c r="T507" s="1516"/>
      <c r="U507" s="1516"/>
      <c r="V507" s="1516"/>
      <c r="W507" s="1516"/>
      <c r="X507" s="1516"/>
      <c r="Y507" s="1516"/>
      <c r="Z507" s="1516"/>
    </row>
    <row r="508" ht="12.75" customHeight="1">
      <c r="A508" s="1516"/>
      <c r="B508" s="1516"/>
      <c r="C508" s="1516"/>
      <c r="D508" s="1516"/>
      <c r="E508" s="1516"/>
      <c r="F508" s="1517"/>
      <c r="G508" s="1516"/>
      <c r="H508" s="1516"/>
      <c r="I508" s="1516"/>
      <c r="J508" s="1516"/>
      <c r="K508" s="1516"/>
      <c r="L508" s="1516"/>
      <c r="M508" s="1516"/>
      <c r="N508" s="1516"/>
      <c r="O508" s="1516"/>
      <c r="P508" s="1516"/>
      <c r="Q508" s="1516"/>
      <c r="R508" s="1516"/>
      <c r="S508" s="1516"/>
      <c r="T508" s="1516"/>
      <c r="U508" s="1516"/>
      <c r="V508" s="1516"/>
      <c r="W508" s="1516"/>
      <c r="X508" s="1516"/>
      <c r="Y508" s="1516"/>
      <c r="Z508" s="1516"/>
    </row>
    <row r="509" ht="12.75" customHeight="1">
      <c r="A509" s="1516"/>
      <c r="B509" s="1516"/>
      <c r="C509" s="1516"/>
      <c r="D509" s="1516"/>
      <c r="E509" s="1516"/>
      <c r="F509" s="1517"/>
      <c r="G509" s="1516"/>
      <c r="H509" s="1516"/>
      <c r="I509" s="1516"/>
      <c r="J509" s="1516"/>
      <c r="K509" s="1516"/>
      <c r="L509" s="1516"/>
      <c r="M509" s="1516"/>
      <c r="N509" s="1516"/>
      <c r="O509" s="1516"/>
      <c r="P509" s="1516"/>
      <c r="Q509" s="1516"/>
      <c r="R509" s="1516"/>
      <c r="S509" s="1516"/>
      <c r="T509" s="1516"/>
      <c r="U509" s="1516"/>
      <c r="V509" s="1516"/>
      <c r="W509" s="1516"/>
      <c r="X509" s="1516"/>
      <c r="Y509" s="1516"/>
      <c r="Z509" s="1516"/>
    </row>
    <row r="510" ht="12.75" customHeight="1">
      <c r="A510" s="1516"/>
      <c r="B510" s="1516"/>
      <c r="C510" s="1516"/>
      <c r="D510" s="1516"/>
      <c r="E510" s="1516"/>
      <c r="F510" s="1517"/>
      <c r="G510" s="1516"/>
      <c r="H510" s="1516"/>
      <c r="I510" s="1516"/>
      <c r="J510" s="1516"/>
      <c r="K510" s="1516"/>
      <c r="L510" s="1516"/>
      <c r="M510" s="1516"/>
      <c r="N510" s="1516"/>
      <c r="O510" s="1516"/>
      <c r="P510" s="1516"/>
      <c r="Q510" s="1516"/>
      <c r="R510" s="1516"/>
      <c r="S510" s="1516"/>
      <c r="T510" s="1516"/>
      <c r="U510" s="1516"/>
      <c r="V510" s="1516"/>
      <c r="W510" s="1516"/>
      <c r="X510" s="1516"/>
      <c r="Y510" s="1516"/>
      <c r="Z510" s="1516"/>
    </row>
    <row r="511" ht="12.75" customHeight="1">
      <c r="A511" s="1516"/>
      <c r="B511" s="1516"/>
      <c r="C511" s="1516"/>
      <c r="D511" s="1516"/>
      <c r="E511" s="1516"/>
      <c r="F511" s="1517"/>
      <c r="G511" s="1516"/>
      <c r="H511" s="1516"/>
      <c r="I511" s="1516"/>
      <c r="J511" s="1516"/>
      <c r="K511" s="1516"/>
      <c r="L511" s="1516"/>
      <c r="M511" s="1516"/>
      <c r="N511" s="1516"/>
      <c r="O511" s="1516"/>
      <c r="P511" s="1516"/>
      <c r="Q511" s="1516"/>
      <c r="R511" s="1516"/>
      <c r="S511" s="1516"/>
      <c r="T511" s="1516"/>
      <c r="U511" s="1516"/>
      <c r="V511" s="1516"/>
      <c r="W511" s="1516"/>
      <c r="X511" s="1516"/>
      <c r="Y511" s="1516"/>
      <c r="Z511" s="1516"/>
    </row>
    <row r="512" ht="12.75" customHeight="1">
      <c r="A512" s="1516"/>
      <c r="B512" s="1516"/>
      <c r="C512" s="1516"/>
      <c r="D512" s="1516"/>
      <c r="E512" s="1516"/>
      <c r="F512" s="1517"/>
      <c r="G512" s="1516"/>
      <c r="H512" s="1516"/>
      <c r="I512" s="1516"/>
      <c r="J512" s="1516"/>
      <c r="K512" s="1516"/>
      <c r="L512" s="1516"/>
      <c r="M512" s="1516"/>
      <c r="N512" s="1516"/>
      <c r="O512" s="1516"/>
      <c r="P512" s="1516"/>
      <c r="Q512" s="1516"/>
      <c r="R512" s="1516"/>
      <c r="S512" s="1516"/>
      <c r="T512" s="1516"/>
      <c r="U512" s="1516"/>
      <c r="V512" s="1516"/>
      <c r="W512" s="1516"/>
      <c r="X512" s="1516"/>
      <c r="Y512" s="1516"/>
      <c r="Z512" s="1516"/>
    </row>
    <row r="513" ht="12.75" customHeight="1">
      <c r="A513" s="1516"/>
      <c r="B513" s="1516"/>
      <c r="C513" s="1516"/>
      <c r="D513" s="1516"/>
      <c r="E513" s="1516"/>
      <c r="F513" s="1517"/>
      <c r="G513" s="1516"/>
      <c r="H513" s="1516"/>
      <c r="I513" s="1516"/>
      <c r="J513" s="1516"/>
      <c r="K513" s="1516"/>
      <c r="L513" s="1516"/>
      <c r="M513" s="1516"/>
      <c r="N513" s="1516"/>
      <c r="O513" s="1516"/>
      <c r="P513" s="1516"/>
      <c r="Q513" s="1516"/>
      <c r="R513" s="1516"/>
      <c r="S513" s="1516"/>
      <c r="T513" s="1516"/>
      <c r="U513" s="1516"/>
      <c r="V513" s="1516"/>
      <c r="W513" s="1516"/>
      <c r="X513" s="1516"/>
      <c r="Y513" s="1516"/>
      <c r="Z513" s="1516"/>
    </row>
    <row r="514" ht="12.75" customHeight="1">
      <c r="A514" s="1516"/>
      <c r="B514" s="1516"/>
      <c r="C514" s="1516"/>
      <c r="D514" s="1516"/>
      <c r="E514" s="1516"/>
      <c r="F514" s="1517"/>
      <c r="G514" s="1516"/>
      <c r="H514" s="1516"/>
      <c r="I514" s="1516"/>
      <c r="J514" s="1516"/>
      <c r="K514" s="1516"/>
      <c r="L514" s="1516"/>
      <c r="M514" s="1516"/>
      <c r="N514" s="1516"/>
      <c r="O514" s="1516"/>
      <c r="P514" s="1516"/>
      <c r="Q514" s="1516"/>
      <c r="R514" s="1516"/>
      <c r="S514" s="1516"/>
      <c r="T514" s="1516"/>
      <c r="U514" s="1516"/>
      <c r="V514" s="1516"/>
      <c r="W514" s="1516"/>
      <c r="X514" s="1516"/>
      <c r="Y514" s="1516"/>
      <c r="Z514" s="1516"/>
    </row>
    <row r="515" ht="12.75" customHeight="1">
      <c r="A515" s="1516"/>
      <c r="B515" s="1516"/>
      <c r="C515" s="1516"/>
      <c r="D515" s="1516"/>
      <c r="E515" s="1516"/>
      <c r="F515" s="1517"/>
      <c r="G515" s="1516"/>
      <c r="H515" s="1516"/>
      <c r="I515" s="1516"/>
      <c r="J515" s="1516"/>
      <c r="K515" s="1516"/>
      <c r="L515" s="1516"/>
      <c r="M515" s="1516"/>
      <c r="N515" s="1516"/>
      <c r="O515" s="1516"/>
      <c r="P515" s="1516"/>
      <c r="Q515" s="1516"/>
      <c r="R515" s="1516"/>
      <c r="S515" s="1516"/>
      <c r="T515" s="1516"/>
      <c r="U515" s="1516"/>
      <c r="V515" s="1516"/>
      <c r="W515" s="1516"/>
      <c r="X515" s="1516"/>
      <c r="Y515" s="1516"/>
      <c r="Z515" s="1516"/>
    </row>
    <row r="516" ht="12.75" customHeight="1">
      <c r="A516" s="1516"/>
      <c r="B516" s="1516"/>
      <c r="C516" s="1516"/>
      <c r="D516" s="1516"/>
      <c r="E516" s="1516"/>
      <c r="F516" s="1517"/>
      <c r="G516" s="1516"/>
      <c r="H516" s="1516"/>
      <c r="I516" s="1516"/>
      <c r="J516" s="1516"/>
      <c r="K516" s="1516"/>
      <c r="L516" s="1516"/>
      <c r="M516" s="1516"/>
      <c r="N516" s="1516"/>
      <c r="O516" s="1516"/>
      <c r="P516" s="1516"/>
      <c r="Q516" s="1516"/>
      <c r="R516" s="1516"/>
      <c r="S516" s="1516"/>
      <c r="T516" s="1516"/>
      <c r="U516" s="1516"/>
      <c r="V516" s="1516"/>
      <c r="W516" s="1516"/>
      <c r="X516" s="1516"/>
      <c r="Y516" s="1516"/>
      <c r="Z516" s="1516"/>
    </row>
    <row r="517" ht="12.75" customHeight="1">
      <c r="A517" s="1516"/>
      <c r="B517" s="1516"/>
      <c r="C517" s="1516"/>
      <c r="D517" s="1516"/>
      <c r="E517" s="1516"/>
      <c r="F517" s="1517"/>
      <c r="G517" s="1516"/>
      <c r="H517" s="1516"/>
      <c r="I517" s="1516"/>
      <c r="J517" s="1516"/>
      <c r="K517" s="1516"/>
      <c r="L517" s="1516"/>
      <c r="M517" s="1516"/>
      <c r="N517" s="1516"/>
      <c r="O517" s="1516"/>
      <c r="P517" s="1516"/>
      <c r="Q517" s="1516"/>
      <c r="R517" s="1516"/>
      <c r="S517" s="1516"/>
      <c r="T517" s="1516"/>
      <c r="U517" s="1516"/>
      <c r="V517" s="1516"/>
      <c r="W517" s="1516"/>
      <c r="X517" s="1516"/>
      <c r="Y517" s="1516"/>
      <c r="Z517" s="1516"/>
    </row>
    <row r="518" ht="12.75" customHeight="1">
      <c r="A518" s="1516"/>
      <c r="B518" s="1516"/>
      <c r="C518" s="1516"/>
      <c r="D518" s="1516"/>
      <c r="E518" s="1516"/>
      <c r="F518" s="1517"/>
      <c r="G518" s="1516"/>
      <c r="H518" s="1516"/>
      <c r="I518" s="1516"/>
      <c r="J518" s="1516"/>
      <c r="K518" s="1516"/>
      <c r="L518" s="1516"/>
      <c r="M518" s="1516"/>
      <c r="N518" s="1516"/>
      <c r="O518" s="1516"/>
      <c r="P518" s="1516"/>
      <c r="Q518" s="1516"/>
      <c r="R518" s="1516"/>
      <c r="S518" s="1516"/>
      <c r="T518" s="1516"/>
      <c r="U518" s="1516"/>
      <c r="V518" s="1516"/>
      <c r="W518" s="1516"/>
      <c r="X518" s="1516"/>
      <c r="Y518" s="1516"/>
      <c r="Z518" s="1516"/>
    </row>
    <row r="519" ht="12.75" customHeight="1">
      <c r="A519" s="1516"/>
      <c r="B519" s="1516"/>
      <c r="C519" s="1516"/>
      <c r="D519" s="1516"/>
      <c r="E519" s="1516"/>
      <c r="F519" s="1517"/>
      <c r="G519" s="1516"/>
      <c r="H519" s="1516"/>
      <c r="I519" s="1516"/>
      <c r="J519" s="1516"/>
      <c r="K519" s="1516"/>
      <c r="L519" s="1516"/>
      <c r="M519" s="1516"/>
      <c r="N519" s="1516"/>
      <c r="O519" s="1516"/>
      <c r="P519" s="1516"/>
      <c r="Q519" s="1516"/>
      <c r="R519" s="1516"/>
      <c r="S519" s="1516"/>
      <c r="T519" s="1516"/>
      <c r="U519" s="1516"/>
      <c r="V519" s="1516"/>
      <c r="W519" s="1516"/>
      <c r="X519" s="1516"/>
      <c r="Y519" s="1516"/>
      <c r="Z519" s="1516"/>
    </row>
    <row r="520" ht="12.75" customHeight="1">
      <c r="A520" s="1516"/>
      <c r="B520" s="1516"/>
      <c r="C520" s="1516"/>
      <c r="D520" s="1516"/>
      <c r="E520" s="1516"/>
      <c r="F520" s="1517"/>
      <c r="G520" s="1516"/>
      <c r="H520" s="1516"/>
      <c r="I520" s="1516"/>
      <c r="J520" s="1516"/>
      <c r="K520" s="1516"/>
      <c r="L520" s="1516"/>
      <c r="M520" s="1516"/>
      <c r="N520" s="1516"/>
      <c r="O520" s="1516"/>
      <c r="P520" s="1516"/>
      <c r="Q520" s="1516"/>
      <c r="R520" s="1516"/>
      <c r="S520" s="1516"/>
      <c r="T520" s="1516"/>
      <c r="U520" s="1516"/>
      <c r="V520" s="1516"/>
      <c r="W520" s="1516"/>
      <c r="X520" s="1516"/>
      <c r="Y520" s="1516"/>
      <c r="Z520" s="1516"/>
    </row>
    <row r="521" ht="12.75" customHeight="1">
      <c r="A521" s="1516"/>
      <c r="B521" s="1516"/>
      <c r="C521" s="1516"/>
      <c r="D521" s="1516"/>
      <c r="E521" s="1516"/>
      <c r="F521" s="1517"/>
      <c r="G521" s="1516"/>
      <c r="H521" s="1516"/>
      <c r="I521" s="1516"/>
      <c r="J521" s="1516"/>
      <c r="K521" s="1516"/>
      <c r="L521" s="1516"/>
      <c r="M521" s="1516"/>
      <c r="N521" s="1516"/>
      <c r="O521" s="1516"/>
      <c r="P521" s="1516"/>
      <c r="Q521" s="1516"/>
      <c r="R521" s="1516"/>
      <c r="S521" s="1516"/>
      <c r="T521" s="1516"/>
      <c r="U521" s="1516"/>
      <c r="V521" s="1516"/>
      <c r="W521" s="1516"/>
      <c r="X521" s="1516"/>
      <c r="Y521" s="1516"/>
      <c r="Z521" s="1516"/>
    </row>
    <row r="522" ht="12.75" customHeight="1">
      <c r="A522" s="1516"/>
      <c r="B522" s="1516"/>
      <c r="C522" s="1516"/>
      <c r="D522" s="1516"/>
      <c r="E522" s="1516"/>
      <c r="F522" s="1517"/>
      <c r="G522" s="1516"/>
      <c r="H522" s="1516"/>
      <c r="I522" s="1516"/>
      <c r="J522" s="1516"/>
      <c r="K522" s="1516"/>
      <c r="L522" s="1516"/>
      <c r="M522" s="1516"/>
      <c r="N522" s="1516"/>
      <c r="O522" s="1516"/>
      <c r="P522" s="1516"/>
      <c r="Q522" s="1516"/>
      <c r="R522" s="1516"/>
      <c r="S522" s="1516"/>
      <c r="T522" s="1516"/>
      <c r="U522" s="1516"/>
      <c r="V522" s="1516"/>
      <c r="W522" s="1516"/>
      <c r="X522" s="1516"/>
      <c r="Y522" s="1516"/>
      <c r="Z522" s="1516"/>
    </row>
    <row r="523" ht="12.75" customHeight="1">
      <c r="A523" s="1516"/>
      <c r="B523" s="1516"/>
      <c r="C523" s="1516"/>
      <c r="D523" s="1516"/>
      <c r="E523" s="1516"/>
      <c r="F523" s="1517"/>
      <c r="G523" s="1516"/>
      <c r="H523" s="1516"/>
      <c r="I523" s="1516"/>
      <c r="J523" s="1516"/>
      <c r="K523" s="1516"/>
      <c r="L523" s="1516"/>
      <c r="M523" s="1516"/>
      <c r="N523" s="1516"/>
      <c r="O523" s="1516"/>
      <c r="P523" s="1516"/>
      <c r="Q523" s="1516"/>
      <c r="R523" s="1516"/>
      <c r="S523" s="1516"/>
      <c r="T523" s="1516"/>
      <c r="U523" s="1516"/>
      <c r="V523" s="1516"/>
      <c r="W523" s="1516"/>
      <c r="X523" s="1516"/>
      <c r="Y523" s="1516"/>
      <c r="Z523" s="1516"/>
    </row>
    <row r="524" ht="12.75" customHeight="1">
      <c r="A524" s="1516"/>
      <c r="B524" s="1516"/>
      <c r="C524" s="1516"/>
      <c r="D524" s="1516"/>
      <c r="E524" s="1516"/>
      <c r="F524" s="1517"/>
      <c r="G524" s="1516"/>
      <c r="H524" s="1516"/>
      <c r="I524" s="1516"/>
      <c r="J524" s="1516"/>
      <c r="K524" s="1516"/>
      <c r="L524" s="1516"/>
      <c r="M524" s="1516"/>
      <c r="N524" s="1516"/>
      <c r="O524" s="1516"/>
      <c r="P524" s="1516"/>
      <c r="Q524" s="1516"/>
      <c r="R524" s="1516"/>
      <c r="S524" s="1516"/>
      <c r="T524" s="1516"/>
      <c r="U524" s="1516"/>
      <c r="V524" s="1516"/>
      <c r="W524" s="1516"/>
      <c r="X524" s="1516"/>
      <c r="Y524" s="1516"/>
      <c r="Z524" s="1516"/>
    </row>
    <row r="525" ht="12.75" customHeight="1">
      <c r="A525" s="1516"/>
      <c r="B525" s="1516"/>
      <c r="C525" s="1516"/>
      <c r="D525" s="1516"/>
      <c r="E525" s="1516"/>
      <c r="F525" s="1517"/>
      <c r="G525" s="1516"/>
      <c r="H525" s="1516"/>
      <c r="I525" s="1516"/>
      <c r="J525" s="1516"/>
      <c r="K525" s="1516"/>
      <c r="L525" s="1516"/>
      <c r="M525" s="1516"/>
      <c r="N525" s="1516"/>
      <c r="O525" s="1516"/>
      <c r="P525" s="1516"/>
      <c r="Q525" s="1516"/>
      <c r="R525" s="1516"/>
      <c r="S525" s="1516"/>
      <c r="T525" s="1516"/>
      <c r="U525" s="1516"/>
      <c r="V525" s="1516"/>
      <c r="W525" s="1516"/>
      <c r="X525" s="1516"/>
      <c r="Y525" s="1516"/>
      <c r="Z525" s="1516"/>
    </row>
    <row r="526" ht="12.75" customHeight="1">
      <c r="A526" s="1516"/>
      <c r="B526" s="1516"/>
      <c r="C526" s="1516"/>
      <c r="D526" s="1516"/>
      <c r="E526" s="1516"/>
      <c r="F526" s="1517"/>
      <c r="G526" s="1516"/>
      <c r="H526" s="1516"/>
      <c r="I526" s="1516"/>
      <c r="J526" s="1516"/>
      <c r="K526" s="1516"/>
      <c r="L526" s="1516"/>
      <c r="M526" s="1516"/>
      <c r="N526" s="1516"/>
      <c r="O526" s="1516"/>
      <c r="P526" s="1516"/>
      <c r="Q526" s="1516"/>
      <c r="R526" s="1516"/>
      <c r="S526" s="1516"/>
      <c r="T526" s="1516"/>
      <c r="U526" s="1516"/>
      <c r="V526" s="1516"/>
      <c r="W526" s="1516"/>
      <c r="X526" s="1516"/>
      <c r="Y526" s="1516"/>
      <c r="Z526" s="1516"/>
    </row>
    <row r="527" ht="12.75" customHeight="1">
      <c r="A527" s="1516"/>
      <c r="B527" s="1516"/>
      <c r="C527" s="1516"/>
      <c r="D527" s="1516"/>
      <c r="E527" s="1516"/>
      <c r="F527" s="1517"/>
      <c r="G527" s="1516"/>
      <c r="H527" s="1516"/>
      <c r="I527" s="1516"/>
      <c r="J527" s="1516"/>
      <c r="K527" s="1516"/>
      <c r="L527" s="1516"/>
      <c r="M527" s="1516"/>
      <c r="N527" s="1516"/>
      <c r="O527" s="1516"/>
      <c r="P527" s="1516"/>
      <c r="Q527" s="1516"/>
      <c r="R527" s="1516"/>
      <c r="S527" s="1516"/>
      <c r="T527" s="1516"/>
      <c r="U527" s="1516"/>
      <c r="V527" s="1516"/>
      <c r="W527" s="1516"/>
      <c r="X527" s="1516"/>
      <c r="Y527" s="1516"/>
      <c r="Z527" s="1516"/>
    </row>
    <row r="528" ht="12.75" customHeight="1">
      <c r="A528" s="1516"/>
      <c r="B528" s="1516"/>
      <c r="C528" s="1516"/>
      <c r="D528" s="1516"/>
      <c r="E528" s="1516"/>
      <c r="F528" s="1517"/>
      <c r="G528" s="1516"/>
      <c r="H528" s="1516"/>
      <c r="I528" s="1516"/>
      <c r="J528" s="1516"/>
      <c r="K528" s="1516"/>
      <c r="L528" s="1516"/>
      <c r="M528" s="1516"/>
      <c r="N528" s="1516"/>
      <c r="O528" s="1516"/>
      <c r="P528" s="1516"/>
      <c r="Q528" s="1516"/>
      <c r="R528" s="1516"/>
      <c r="S528" s="1516"/>
      <c r="T528" s="1516"/>
      <c r="U528" s="1516"/>
      <c r="V528" s="1516"/>
      <c r="W528" s="1516"/>
      <c r="X528" s="1516"/>
      <c r="Y528" s="1516"/>
      <c r="Z528" s="1516"/>
    </row>
    <row r="529" ht="12.75" customHeight="1">
      <c r="A529" s="1516"/>
      <c r="B529" s="1516"/>
      <c r="C529" s="1516"/>
      <c r="D529" s="1516"/>
      <c r="E529" s="1516"/>
      <c r="F529" s="1517"/>
      <c r="G529" s="1516"/>
      <c r="H529" s="1516"/>
      <c r="I529" s="1516"/>
      <c r="J529" s="1516"/>
      <c r="K529" s="1516"/>
      <c r="L529" s="1516"/>
      <c r="M529" s="1516"/>
      <c r="N529" s="1516"/>
      <c r="O529" s="1516"/>
      <c r="P529" s="1516"/>
      <c r="Q529" s="1516"/>
      <c r="R529" s="1516"/>
      <c r="S529" s="1516"/>
      <c r="T529" s="1516"/>
      <c r="U529" s="1516"/>
      <c r="V529" s="1516"/>
      <c r="W529" s="1516"/>
      <c r="X529" s="1516"/>
      <c r="Y529" s="1516"/>
      <c r="Z529" s="1516"/>
    </row>
    <row r="530" ht="12.75" customHeight="1">
      <c r="A530" s="1516"/>
      <c r="B530" s="1516"/>
      <c r="C530" s="1516"/>
      <c r="D530" s="1516"/>
      <c r="E530" s="1516"/>
      <c r="F530" s="1517"/>
      <c r="G530" s="1516"/>
      <c r="H530" s="1516"/>
      <c r="I530" s="1516"/>
      <c r="J530" s="1516"/>
      <c r="K530" s="1516"/>
      <c r="L530" s="1516"/>
      <c r="M530" s="1516"/>
      <c r="N530" s="1516"/>
      <c r="O530" s="1516"/>
      <c r="P530" s="1516"/>
      <c r="Q530" s="1516"/>
      <c r="R530" s="1516"/>
      <c r="S530" s="1516"/>
      <c r="T530" s="1516"/>
      <c r="U530" s="1516"/>
      <c r="V530" s="1516"/>
      <c r="W530" s="1516"/>
      <c r="X530" s="1516"/>
      <c r="Y530" s="1516"/>
      <c r="Z530" s="1516"/>
    </row>
    <row r="531" ht="12.75" customHeight="1">
      <c r="A531" s="1516"/>
      <c r="B531" s="1516"/>
      <c r="C531" s="1516"/>
      <c r="D531" s="1516"/>
      <c r="E531" s="1516"/>
      <c r="F531" s="1517"/>
      <c r="G531" s="1516"/>
      <c r="H531" s="1516"/>
      <c r="I531" s="1516"/>
      <c r="J531" s="1516"/>
      <c r="K531" s="1516"/>
      <c r="L531" s="1516"/>
      <c r="M531" s="1516"/>
      <c r="N531" s="1516"/>
      <c r="O531" s="1516"/>
      <c r="P531" s="1516"/>
      <c r="Q531" s="1516"/>
      <c r="R531" s="1516"/>
      <c r="S531" s="1516"/>
      <c r="T531" s="1516"/>
      <c r="U531" s="1516"/>
      <c r="V531" s="1516"/>
      <c r="W531" s="1516"/>
      <c r="X531" s="1516"/>
      <c r="Y531" s="1516"/>
      <c r="Z531" s="1516"/>
    </row>
    <row r="532" ht="12.75" customHeight="1">
      <c r="A532" s="1516"/>
      <c r="B532" s="1516"/>
      <c r="C532" s="1516"/>
      <c r="D532" s="1516"/>
      <c r="E532" s="1516"/>
      <c r="F532" s="1517"/>
      <c r="G532" s="1516"/>
      <c r="H532" s="1516"/>
      <c r="I532" s="1516"/>
      <c r="J532" s="1516"/>
      <c r="K532" s="1516"/>
      <c r="L532" s="1516"/>
      <c r="M532" s="1516"/>
      <c r="N532" s="1516"/>
      <c r="O532" s="1516"/>
      <c r="P532" s="1516"/>
      <c r="Q532" s="1516"/>
      <c r="R532" s="1516"/>
      <c r="S532" s="1516"/>
      <c r="T532" s="1516"/>
      <c r="U532" s="1516"/>
      <c r="V532" s="1516"/>
      <c r="W532" s="1516"/>
      <c r="X532" s="1516"/>
      <c r="Y532" s="1516"/>
      <c r="Z532" s="1516"/>
    </row>
    <row r="533" ht="12.75" customHeight="1">
      <c r="A533" s="1516"/>
      <c r="B533" s="1516"/>
      <c r="C533" s="1516"/>
      <c r="D533" s="1516"/>
      <c r="E533" s="1516"/>
      <c r="F533" s="1517"/>
      <c r="G533" s="1516"/>
      <c r="H533" s="1516"/>
      <c r="I533" s="1516"/>
      <c r="J533" s="1516"/>
      <c r="K533" s="1516"/>
      <c r="L533" s="1516"/>
      <c r="M533" s="1516"/>
      <c r="N533" s="1516"/>
      <c r="O533" s="1516"/>
      <c r="P533" s="1516"/>
      <c r="Q533" s="1516"/>
      <c r="R533" s="1516"/>
      <c r="S533" s="1516"/>
      <c r="T533" s="1516"/>
      <c r="U533" s="1516"/>
      <c r="V533" s="1516"/>
      <c r="W533" s="1516"/>
      <c r="X533" s="1516"/>
      <c r="Y533" s="1516"/>
      <c r="Z533" s="1516"/>
    </row>
    <row r="534" ht="12.75" customHeight="1">
      <c r="A534" s="1516"/>
      <c r="B534" s="1516"/>
      <c r="C534" s="1516"/>
      <c r="D534" s="1516"/>
      <c r="E534" s="1516"/>
      <c r="F534" s="1517"/>
      <c r="G534" s="1516"/>
      <c r="H534" s="1516"/>
      <c r="I534" s="1516"/>
      <c r="J534" s="1516"/>
      <c r="K534" s="1516"/>
      <c r="L534" s="1516"/>
      <c r="M534" s="1516"/>
      <c r="N534" s="1516"/>
      <c r="O534" s="1516"/>
      <c r="P534" s="1516"/>
      <c r="Q534" s="1516"/>
      <c r="R534" s="1516"/>
      <c r="S534" s="1516"/>
      <c r="T534" s="1516"/>
      <c r="U534" s="1516"/>
      <c r="V534" s="1516"/>
      <c r="W534" s="1516"/>
      <c r="X534" s="1516"/>
      <c r="Y534" s="1516"/>
      <c r="Z534" s="1516"/>
    </row>
    <row r="535" ht="12.75" customHeight="1">
      <c r="A535" s="1516"/>
      <c r="B535" s="1516"/>
      <c r="C535" s="1516"/>
      <c r="D535" s="1516"/>
      <c r="E535" s="1516"/>
      <c r="F535" s="1517"/>
      <c r="G535" s="1516"/>
      <c r="H535" s="1516"/>
      <c r="I535" s="1516"/>
      <c r="J535" s="1516"/>
      <c r="K535" s="1516"/>
      <c r="L535" s="1516"/>
      <c r="M535" s="1516"/>
      <c r="N535" s="1516"/>
      <c r="O535" s="1516"/>
      <c r="P535" s="1516"/>
      <c r="Q535" s="1516"/>
      <c r="R535" s="1516"/>
      <c r="S535" s="1516"/>
      <c r="T535" s="1516"/>
      <c r="U535" s="1516"/>
      <c r="V535" s="1516"/>
      <c r="W535" s="1516"/>
      <c r="X535" s="1516"/>
      <c r="Y535" s="1516"/>
      <c r="Z535" s="1516"/>
    </row>
    <row r="536" ht="12.75" customHeight="1">
      <c r="A536" s="1516"/>
      <c r="B536" s="1516"/>
      <c r="C536" s="1516"/>
      <c r="D536" s="1516"/>
      <c r="E536" s="1516"/>
      <c r="F536" s="1517"/>
      <c r="G536" s="1516"/>
      <c r="H536" s="1516"/>
      <c r="I536" s="1516"/>
      <c r="J536" s="1516"/>
      <c r="K536" s="1516"/>
      <c r="L536" s="1516"/>
      <c r="M536" s="1516"/>
      <c r="N536" s="1516"/>
      <c r="O536" s="1516"/>
      <c r="P536" s="1516"/>
      <c r="Q536" s="1516"/>
      <c r="R536" s="1516"/>
      <c r="S536" s="1516"/>
      <c r="T536" s="1516"/>
      <c r="U536" s="1516"/>
      <c r="V536" s="1516"/>
      <c r="W536" s="1516"/>
      <c r="X536" s="1516"/>
      <c r="Y536" s="1516"/>
      <c r="Z536" s="1516"/>
    </row>
    <row r="537" ht="12.75" customHeight="1">
      <c r="A537" s="1516"/>
      <c r="B537" s="1516"/>
      <c r="C537" s="1516"/>
      <c r="D537" s="1516"/>
      <c r="E537" s="1516"/>
      <c r="F537" s="1517"/>
      <c r="G537" s="1516"/>
      <c r="H537" s="1516"/>
      <c r="I537" s="1516"/>
      <c r="J537" s="1516"/>
      <c r="K537" s="1516"/>
      <c r="L537" s="1516"/>
      <c r="M537" s="1516"/>
      <c r="N537" s="1516"/>
      <c r="O537" s="1516"/>
      <c r="P537" s="1516"/>
      <c r="Q537" s="1516"/>
      <c r="R537" s="1516"/>
      <c r="S537" s="1516"/>
      <c r="T537" s="1516"/>
      <c r="U537" s="1516"/>
      <c r="V537" s="1516"/>
      <c r="W537" s="1516"/>
      <c r="X537" s="1516"/>
      <c r="Y537" s="1516"/>
      <c r="Z537" s="1516"/>
    </row>
    <row r="538" ht="12.75" customHeight="1">
      <c r="A538" s="1516"/>
      <c r="B538" s="1516"/>
      <c r="C538" s="1516"/>
      <c r="D538" s="1516"/>
      <c r="E538" s="1516"/>
      <c r="F538" s="1517"/>
      <c r="G538" s="1516"/>
      <c r="H538" s="1516"/>
      <c r="I538" s="1516"/>
      <c r="J538" s="1516"/>
      <c r="K538" s="1516"/>
      <c r="L538" s="1516"/>
      <c r="M538" s="1516"/>
      <c r="N538" s="1516"/>
      <c r="O538" s="1516"/>
      <c r="P538" s="1516"/>
      <c r="Q538" s="1516"/>
      <c r="R538" s="1516"/>
      <c r="S538" s="1516"/>
      <c r="T538" s="1516"/>
      <c r="U538" s="1516"/>
      <c r="V538" s="1516"/>
      <c r="W538" s="1516"/>
      <c r="X538" s="1516"/>
      <c r="Y538" s="1516"/>
      <c r="Z538" s="1516"/>
    </row>
    <row r="539" ht="12.75" customHeight="1">
      <c r="A539" s="1516"/>
      <c r="B539" s="1516"/>
      <c r="C539" s="1516"/>
      <c r="D539" s="1516"/>
      <c r="E539" s="1516"/>
      <c r="F539" s="1517"/>
      <c r="G539" s="1516"/>
      <c r="H539" s="1516"/>
      <c r="I539" s="1516"/>
      <c r="J539" s="1516"/>
      <c r="K539" s="1516"/>
      <c r="L539" s="1516"/>
      <c r="M539" s="1516"/>
      <c r="N539" s="1516"/>
      <c r="O539" s="1516"/>
      <c r="P539" s="1516"/>
      <c r="Q539" s="1516"/>
      <c r="R539" s="1516"/>
      <c r="S539" s="1516"/>
      <c r="T539" s="1516"/>
      <c r="U539" s="1516"/>
      <c r="V539" s="1516"/>
      <c r="W539" s="1516"/>
      <c r="X539" s="1516"/>
      <c r="Y539" s="1516"/>
      <c r="Z539" s="1516"/>
    </row>
    <row r="540" ht="12.75" customHeight="1">
      <c r="A540" s="1516"/>
      <c r="B540" s="1516"/>
      <c r="C540" s="1516"/>
      <c r="D540" s="1516"/>
      <c r="E540" s="1516"/>
      <c r="F540" s="1517"/>
      <c r="G540" s="1516"/>
      <c r="H540" s="1516"/>
      <c r="I540" s="1516"/>
      <c r="J540" s="1516"/>
      <c r="K540" s="1516"/>
      <c r="L540" s="1516"/>
      <c r="M540" s="1516"/>
      <c r="N540" s="1516"/>
      <c r="O540" s="1516"/>
      <c r="P540" s="1516"/>
      <c r="Q540" s="1516"/>
      <c r="R540" s="1516"/>
      <c r="S540" s="1516"/>
      <c r="T540" s="1516"/>
      <c r="U540" s="1516"/>
      <c r="V540" s="1516"/>
      <c r="W540" s="1516"/>
      <c r="X540" s="1516"/>
      <c r="Y540" s="1516"/>
      <c r="Z540" s="1516"/>
    </row>
    <row r="541" ht="12.75" customHeight="1">
      <c r="A541" s="1516"/>
      <c r="B541" s="1516"/>
      <c r="C541" s="1516"/>
      <c r="D541" s="1516"/>
      <c r="E541" s="1516"/>
      <c r="F541" s="1517"/>
      <c r="G541" s="1516"/>
      <c r="H541" s="1516"/>
      <c r="I541" s="1516"/>
      <c r="J541" s="1516"/>
      <c r="K541" s="1516"/>
      <c r="L541" s="1516"/>
      <c r="M541" s="1516"/>
      <c r="N541" s="1516"/>
      <c r="O541" s="1516"/>
      <c r="P541" s="1516"/>
      <c r="Q541" s="1516"/>
      <c r="R541" s="1516"/>
      <c r="S541" s="1516"/>
      <c r="T541" s="1516"/>
      <c r="U541" s="1516"/>
      <c r="V541" s="1516"/>
      <c r="W541" s="1516"/>
      <c r="X541" s="1516"/>
      <c r="Y541" s="1516"/>
      <c r="Z541" s="1516"/>
    </row>
    <row r="542" ht="12.75" customHeight="1">
      <c r="A542" s="1516"/>
      <c r="B542" s="1516"/>
      <c r="C542" s="1516"/>
      <c r="D542" s="1516"/>
      <c r="E542" s="1516"/>
      <c r="F542" s="1517"/>
      <c r="G542" s="1516"/>
      <c r="H542" s="1516"/>
      <c r="I542" s="1516"/>
      <c r="J542" s="1516"/>
      <c r="K542" s="1516"/>
      <c r="L542" s="1516"/>
      <c r="M542" s="1516"/>
      <c r="N542" s="1516"/>
      <c r="O542" s="1516"/>
      <c r="P542" s="1516"/>
      <c r="Q542" s="1516"/>
      <c r="R542" s="1516"/>
      <c r="S542" s="1516"/>
      <c r="T542" s="1516"/>
      <c r="U542" s="1516"/>
      <c r="V542" s="1516"/>
      <c r="W542" s="1516"/>
      <c r="X542" s="1516"/>
      <c r="Y542" s="1516"/>
      <c r="Z542" s="1516"/>
    </row>
    <row r="543" ht="12.75" customHeight="1">
      <c r="A543" s="1516"/>
      <c r="B543" s="1516"/>
      <c r="C543" s="1516"/>
      <c r="D543" s="1516"/>
      <c r="E543" s="1516"/>
      <c r="F543" s="1517"/>
      <c r="G543" s="1516"/>
      <c r="H543" s="1516"/>
      <c r="I543" s="1516"/>
      <c r="J543" s="1516"/>
      <c r="K543" s="1516"/>
      <c r="L543" s="1516"/>
      <c r="M543" s="1516"/>
      <c r="N543" s="1516"/>
      <c r="O543" s="1516"/>
      <c r="P543" s="1516"/>
      <c r="Q543" s="1516"/>
      <c r="R543" s="1516"/>
      <c r="S543" s="1516"/>
      <c r="T543" s="1516"/>
      <c r="U543" s="1516"/>
      <c r="V543" s="1516"/>
      <c r="W543" s="1516"/>
      <c r="X543" s="1516"/>
      <c r="Y543" s="1516"/>
      <c r="Z543" s="1516"/>
    </row>
    <row r="544" ht="12.75" customHeight="1">
      <c r="A544" s="1516"/>
      <c r="B544" s="1516"/>
      <c r="C544" s="1516"/>
      <c r="D544" s="1516"/>
      <c r="E544" s="1516"/>
      <c r="F544" s="1517"/>
      <c r="G544" s="1516"/>
      <c r="H544" s="1516"/>
      <c r="I544" s="1516"/>
      <c r="J544" s="1516"/>
      <c r="K544" s="1516"/>
      <c r="L544" s="1516"/>
      <c r="M544" s="1516"/>
      <c r="N544" s="1516"/>
      <c r="O544" s="1516"/>
      <c r="P544" s="1516"/>
      <c r="Q544" s="1516"/>
      <c r="R544" s="1516"/>
      <c r="S544" s="1516"/>
      <c r="T544" s="1516"/>
      <c r="U544" s="1516"/>
      <c r="V544" s="1516"/>
      <c r="W544" s="1516"/>
      <c r="X544" s="1516"/>
      <c r="Y544" s="1516"/>
      <c r="Z544" s="1516"/>
    </row>
    <row r="545" ht="12.75" customHeight="1">
      <c r="A545" s="1516"/>
      <c r="B545" s="1516"/>
      <c r="C545" s="1516"/>
      <c r="D545" s="1516"/>
      <c r="E545" s="1516"/>
      <c r="F545" s="1517"/>
      <c r="G545" s="1516"/>
      <c r="H545" s="1516"/>
      <c r="I545" s="1516"/>
      <c r="J545" s="1516"/>
      <c r="K545" s="1516"/>
      <c r="L545" s="1516"/>
      <c r="M545" s="1516"/>
      <c r="N545" s="1516"/>
      <c r="O545" s="1516"/>
      <c r="P545" s="1516"/>
      <c r="Q545" s="1516"/>
      <c r="R545" s="1516"/>
      <c r="S545" s="1516"/>
      <c r="T545" s="1516"/>
      <c r="U545" s="1516"/>
      <c r="V545" s="1516"/>
      <c r="W545" s="1516"/>
      <c r="X545" s="1516"/>
      <c r="Y545" s="1516"/>
      <c r="Z545" s="1516"/>
    </row>
    <row r="546" ht="12.75" customHeight="1">
      <c r="A546" s="1516"/>
      <c r="B546" s="1516"/>
      <c r="C546" s="1516"/>
      <c r="D546" s="1516"/>
      <c r="E546" s="1516"/>
      <c r="F546" s="1517"/>
      <c r="G546" s="1516"/>
      <c r="H546" s="1516"/>
      <c r="I546" s="1516"/>
      <c r="J546" s="1516"/>
      <c r="K546" s="1516"/>
      <c r="L546" s="1516"/>
      <c r="M546" s="1516"/>
      <c r="N546" s="1516"/>
      <c r="O546" s="1516"/>
      <c r="P546" s="1516"/>
      <c r="Q546" s="1516"/>
      <c r="R546" s="1516"/>
      <c r="S546" s="1516"/>
      <c r="T546" s="1516"/>
      <c r="U546" s="1516"/>
      <c r="V546" s="1516"/>
      <c r="W546" s="1516"/>
      <c r="X546" s="1516"/>
      <c r="Y546" s="1516"/>
      <c r="Z546" s="1516"/>
    </row>
    <row r="547" ht="12.75" customHeight="1">
      <c r="A547" s="1516"/>
      <c r="B547" s="1516"/>
      <c r="C547" s="1516"/>
      <c r="D547" s="1516"/>
      <c r="E547" s="1516"/>
      <c r="F547" s="1517"/>
      <c r="G547" s="1516"/>
      <c r="H547" s="1516"/>
      <c r="I547" s="1516"/>
      <c r="J547" s="1516"/>
      <c r="K547" s="1516"/>
      <c r="L547" s="1516"/>
      <c r="M547" s="1516"/>
      <c r="N547" s="1516"/>
      <c r="O547" s="1516"/>
      <c r="P547" s="1516"/>
      <c r="Q547" s="1516"/>
      <c r="R547" s="1516"/>
      <c r="S547" s="1516"/>
      <c r="T547" s="1516"/>
      <c r="U547" s="1516"/>
      <c r="V547" s="1516"/>
      <c r="W547" s="1516"/>
      <c r="X547" s="1516"/>
      <c r="Y547" s="1516"/>
      <c r="Z547" s="1516"/>
    </row>
    <row r="548" ht="12.75" customHeight="1">
      <c r="A548" s="1516"/>
      <c r="B548" s="1516"/>
      <c r="C548" s="1516"/>
      <c r="D548" s="1516"/>
      <c r="E548" s="1516"/>
      <c r="F548" s="1517"/>
      <c r="G548" s="1516"/>
      <c r="H548" s="1516"/>
      <c r="I548" s="1516"/>
      <c r="J548" s="1516"/>
      <c r="K548" s="1516"/>
      <c r="L548" s="1516"/>
      <c r="M548" s="1516"/>
      <c r="N548" s="1516"/>
      <c r="O548" s="1516"/>
      <c r="P548" s="1516"/>
      <c r="Q548" s="1516"/>
      <c r="R548" s="1516"/>
      <c r="S548" s="1516"/>
      <c r="T548" s="1516"/>
      <c r="U548" s="1516"/>
      <c r="V548" s="1516"/>
      <c r="W548" s="1516"/>
      <c r="X548" s="1516"/>
      <c r="Y548" s="1516"/>
      <c r="Z548" s="1516"/>
    </row>
    <row r="549" ht="12.75" customHeight="1">
      <c r="A549" s="1516"/>
      <c r="B549" s="1516"/>
      <c r="C549" s="1516"/>
      <c r="D549" s="1516"/>
      <c r="E549" s="1516"/>
      <c r="F549" s="1517"/>
      <c r="G549" s="1516"/>
      <c r="H549" s="1516"/>
      <c r="I549" s="1516"/>
      <c r="J549" s="1516"/>
      <c r="K549" s="1516"/>
      <c r="L549" s="1516"/>
      <c r="M549" s="1516"/>
      <c r="N549" s="1516"/>
      <c r="O549" s="1516"/>
      <c r="P549" s="1516"/>
      <c r="Q549" s="1516"/>
      <c r="R549" s="1516"/>
      <c r="S549" s="1516"/>
      <c r="T549" s="1516"/>
      <c r="U549" s="1516"/>
      <c r="V549" s="1516"/>
      <c r="W549" s="1516"/>
      <c r="X549" s="1516"/>
      <c r="Y549" s="1516"/>
      <c r="Z549" s="1516"/>
    </row>
    <row r="550" ht="12.75" customHeight="1">
      <c r="A550" s="1516"/>
      <c r="B550" s="1516"/>
      <c r="C550" s="1516"/>
      <c r="D550" s="1516"/>
      <c r="E550" s="1516"/>
      <c r="F550" s="1517"/>
      <c r="G550" s="1516"/>
      <c r="H550" s="1516"/>
      <c r="I550" s="1516"/>
      <c r="J550" s="1516"/>
      <c r="K550" s="1516"/>
      <c r="L550" s="1516"/>
      <c r="M550" s="1516"/>
      <c r="N550" s="1516"/>
      <c r="O550" s="1516"/>
      <c r="P550" s="1516"/>
      <c r="Q550" s="1516"/>
      <c r="R550" s="1516"/>
      <c r="S550" s="1516"/>
      <c r="T550" s="1516"/>
      <c r="U550" s="1516"/>
      <c r="V550" s="1516"/>
      <c r="W550" s="1516"/>
      <c r="X550" s="1516"/>
      <c r="Y550" s="1516"/>
      <c r="Z550" s="1516"/>
    </row>
    <row r="551" ht="12.75" customHeight="1">
      <c r="A551" s="1516"/>
      <c r="B551" s="1516"/>
      <c r="C551" s="1516"/>
      <c r="D551" s="1516"/>
      <c r="E551" s="1516"/>
      <c r="F551" s="1517"/>
      <c r="G551" s="1516"/>
      <c r="H551" s="1516"/>
      <c r="I551" s="1516"/>
      <c r="J551" s="1516"/>
      <c r="K551" s="1516"/>
      <c r="L551" s="1516"/>
      <c r="M551" s="1516"/>
      <c r="N551" s="1516"/>
      <c r="O551" s="1516"/>
      <c r="P551" s="1516"/>
      <c r="Q551" s="1516"/>
      <c r="R551" s="1516"/>
      <c r="S551" s="1516"/>
      <c r="T551" s="1516"/>
      <c r="U551" s="1516"/>
      <c r="V551" s="1516"/>
      <c r="W551" s="1516"/>
      <c r="X551" s="1516"/>
      <c r="Y551" s="1516"/>
      <c r="Z551" s="1516"/>
    </row>
    <row r="552" ht="12.75" customHeight="1">
      <c r="A552" s="1516"/>
      <c r="B552" s="1516"/>
      <c r="C552" s="1516"/>
      <c r="D552" s="1516"/>
      <c r="E552" s="1516"/>
      <c r="F552" s="1517"/>
      <c r="G552" s="1516"/>
      <c r="H552" s="1516"/>
      <c r="I552" s="1516"/>
      <c r="J552" s="1516"/>
      <c r="K552" s="1516"/>
      <c r="L552" s="1516"/>
      <c r="M552" s="1516"/>
      <c r="N552" s="1516"/>
      <c r="O552" s="1516"/>
      <c r="P552" s="1516"/>
      <c r="Q552" s="1516"/>
      <c r="R552" s="1516"/>
      <c r="S552" s="1516"/>
      <c r="T552" s="1516"/>
      <c r="U552" s="1516"/>
      <c r="V552" s="1516"/>
      <c r="W552" s="1516"/>
      <c r="X552" s="1516"/>
      <c r="Y552" s="1516"/>
      <c r="Z552" s="1516"/>
    </row>
    <row r="553" ht="12.75" customHeight="1">
      <c r="A553" s="1516"/>
      <c r="B553" s="1516"/>
      <c r="C553" s="1516"/>
      <c r="D553" s="1516"/>
      <c r="E553" s="1516"/>
      <c r="F553" s="1517"/>
      <c r="G553" s="1516"/>
      <c r="H553" s="1516"/>
      <c r="I553" s="1516"/>
      <c r="J553" s="1516"/>
      <c r="K553" s="1516"/>
      <c r="L553" s="1516"/>
      <c r="M553" s="1516"/>
      <c r="N553" s="1516"/>
      <c r="O553" s="1516"/>
      <c r="P553" s="1516"/>
      <c r="Q553" s="1516"/>
      <c r="R553" s="1516"/>
      <c r="S553" s="1516"/>
      <c r="T553" s="1516"/>
      <c r="U553" s="1516"/>
      <c r="V553" s="1516"/>
      <c r="W553" s="1516"/>
      <c r="X553" s="1516"/>
      <c r="Y553" s="1516"/>
      <c r="Z553" s="1516"/>
    </row>
    <row r="554" ht="12.75" customHeight="1">
      <c r="A554" s="1516"/>
      <c r="B554" s="1516"/>
      <c r="C554" s="1516"/>
      <c r="D554" s="1516"/>
      <c r="E554" s="1516"/>
      <c r="F554" s="1517"/>
      <c r="G554" s="1516"/>
      <c r="H554" s="1516"/>
      <c r="I554" s="1516"/>
      <c r="J554" s="1516"/>
      <c r="K554" s="1516"/>
      <c r="L554" s="1516"/>
      <c r="M554" s="1516"/>
      <c r="N554" s="1516"/>
      <c r="O554" s="1516"/>
      <c r="P554" s="1516"/>
      <c r="Q554" s="1516"/>
      <c r="R554" s="1516"/>
      <c r="S554" s="1516"/>
      <c r="T554" s="1516"/>
      <c r="U554" s="1516"/>
      <c r="V554" s="1516"/>
      <c r="W554" s="1516"/>
      <c r="X554" s="1516"/>
      <c r="Y554" s="1516"/>
      <c r="Z554" s="1516"/>
    </row>
    <row r="555" ht="12.75" customHeight="1">
      <c r="A555" s="1516"/>
      <c r="B555" s="1516"/>
      <c r="C555" s="1516"/>
      <c r="D555" s="1516"/>
      <c r="E555" s="1516"/>
      <c r="F555" s="1517"/>
      <c r="G555" s="1516"/>
      <c r="H555" s="1516"/>
      <c r="I555" s="1516"/>
      <c r="J555" s="1516"/>
      <c r="K555" s="1516"/>
      <c r="L555" s="1516"/>
      <c r="M555" s="1516"/>
      <c r="N555" s="1516"/>
      <c r="O555" s="1516"/>
      <c r="P555" s="1516"/>
      <c r="Q555" s="1516"/>
      <c r="R555" s="1516"/>
      <c r="S555" s="1516"/>
      <c r="T555" s="1516"/>
      <c r="U555" s="1516"/>
      <c r="V555" s="1516"/>
      <c r="W555" s="1516"/>
      <c r="X555" s="1516"/>
      <c r="Y555" s="1516"/>
      <c r="Z555" s="1516"/>
    </row>
    <row r="556" ht="12.75" customHeight="1">
      <c r="A556" s="1516"/>
      <c r="B556" s="1516"/>
      <c r="C556" s="1516"/>
      <c r="D556" s="1516"/>
      <c r="E556" s="1516"/>
      <c r="F556" s="1517"/>
      <c r="G556" s="1516"/>
      <c r="H556" s="1516"/>
      <c r="I556" s="1516"/>
      <c r="J556" s="1516"/>
      <c r="K556" s="1516"/>
      <c r="L556" s="1516"/>
      <c r="M556" s="1516"/>
      <c r="N556" s="1516"/>
      <c r="O556" s="1516"/>
      <c r="P556" s="1516"/>
      <c r="Q556" s="1516"/>
      <c r="R556" s="1516"/>
      <c r="S556" s="1516"/>
      <c r="T556" s="1516"/>
      <c r="U556" s="1516"/>
      <c r="V556" s="1516"/>
      <c r="W556" s="1516"/>
      <c r="X556" s="1516"/>
      <c r="Y556" s="1516"/>
      <c r="Z556" s="1516"/>
    </row>
    <row r="557" ht="12.75" customHeight="1">
      <c r="A557" s="1516"/>
      <c r="B557" s="1516"/>
      <c r="C557" s="1516"/>
      <c r="D557" s="1516"/>
      <c r="E557" s="1516"/>
      <c r="F557" s="1517"/>
      <c r="G557" s="1516"/>
      <c r="H557" s="1516"/>
      <c r="I557" s="1516"/>
      <c r="J557" s="1516"/>
      <c r="K557" s="1516"/>
      <c r="L557" s="1516"/>
      <c r="M557" s="1516"/>
      <c r="N557" s="1516"/>
      <c r="O557" s="1516"/>
      <c r="P557" s="1516"/>
      <c r="Q557" s="1516"/>
      <c r="R557" s="1516"/>
      <c r="S557" s="1516"/>
      <c r="T557" s="1516"/>
      <c r="U557" s="1516"/>
      <c r="V557" s="1516"/>
      <c r="W557" s="1516"/>
      <c r="X557" s="1516"/>
      <c r="Y557" s="1516"/>
      <c r="Z557" s="1516"/>
    </row>
    <row r="558" ht="12.75" customHeight="1">
      <c r="A558" s="1516"/>
      <c r="B558" s="1516"/>
      <c r="C558" s="1516"/>
      <c r="D558" s="1516"/>
      <c r="E558" s="1516"/>
      <c r="F558" s="1517"/>
      <c r="G558" s="1516"/>
      <c r="H558" s="1516"/>
      <c r="I558" s="1516"/>
      <c r="J558" s="1516"/>
      <c r="K558" s="1516"/>
      <c r="L558" s="1516"/>
      <c r="M558" s="1516"/>
      <c r="N558" s="1516"/>
      <c r="O558" s="1516"/>
      <c r="P558" s="1516"/>
      <c r="Q558" s="1516"/>
      <c r="R558" s="1516"/>
      <c r="S558" s="1516"/>
      <c r="T558" s="1516"/>
      <c r="U558" s="1516"/>
      <c r="V558" s="1516"/>
      <c r="W558" s="1516"/>
      <c r="X558" s="1516"/>
      <c r="Y558" s="1516"/>
      <c r="Z558" s="1516"/>
    </row>
    <row r="559" ht="12.75" customHeight="1">
      <c r="A559" s="1516"/>
      <c r="B559" s="1516"/>
      <c r="C559" s="1516"/>
      <c r="D559" s="1516"/>
      <c r="E559" s="1516"/>
      <c r="F559" s="1517"/>
      <c r="G559" s="1516"/>
      <c r="H559" s="1516"/>
      <c r="I559" s="1516"/>
      <c r="J559" s="1516"/>
      <c r="K559" s="1516"/>
      <c r="L559" s="1516"/>
      <c r="M559" s="1516"/>
      <c r="N559" s="1516"/>
      <c r="O559" s="1516"/>
      <c r="P559" s="1516"/>
      <c r="Q559" s="1516"/>
      <c r="R559" s="1516"/>
      <c r="S559" s="1516"/>
      <c r="T559" s="1516"/>
      <c r="U559" s="1516"/>
      <c r="V559" s="1516"/>
      <c r="W559" s="1516"/>
      <c r="X559" s="1516"/>
      <c r="Y559" s="1516"/>
      <c r="Z559" s="1516"/>
    </row>
    <row r="560" ht="12.75" customHeight="1">
      <c r="A560" s="1516"/>
      <c r="B560" s="1516"/>
      <c r="C560" s="1516"/>
      <c r="D560" s="1516"/>
      <c r="E560" s="1516"/>
      <c r="F560" s="1517"/>
      <c r="G560" s="1516"/>
      <c r="H560" s="1516"/>
      <c r="I560" s="1516"/>
      <c r="J560" s="1516"/>
      <c r="K560" s="1516"/>
      <c r="L560" s="1516"/>
      <c r="M560" s="1516"/>
      <c r="N560" s="1516"/>
      <c r="O560" s="1516"/>
      <c r="P560" s="1516"/>
      <c r="Q560" s="1516"/>
      <c r="R560" s="1516"/>
      <c r="S560" s="1516"/>
      <c r="T560" s="1516"/>
      <c r="U560" s="1516"/>
      <c r="V560" s="1516"/>
      <c r="W560" s="1516"/>
      <c r="X560" s="1516"/>
      <c r="Y560" s="1516"/>
      <c r="Z560" s="1516"/>
    </row>
    <row r="561" ht="12.75" customHeight="1">
      <c r="A561" s="1516"/>
      <c r="B561" s="1516"/>
      <c r="C561" s="1516"/>
      <c r="D561" s="1516"/>
      <c r="E561" s="1516"/>
      <c r="F561" s="1517"/>
      <c r="G561" s="1516"/>
      <c r="H561" s="1516"/>
      <c r="I561" s="1516"/>
      <c r="J561" s="1516"/>
      <c r="K561" s="1516"/>
      <c r="L561" s="1516"/>
      <c r="M561" s="1516"/>
      <c r="N561" s="1516"/>
      <c r="O561" s="1516"/>
      <c r="P561" s="1516"/>
      <c r="Q561" s="1516"/>
      <c r="R561" s="1516"/>
      <c r="S561" s="1516"/>
      <c r="T561" s="1516"/>
      <c r="U561" s="1516"/>
      <c r="V561" s="1516"/>
      <c r="W561" s="1516"/>
      <c r="X561" s="1516"/>
      <c r="Y561" s="1516"/>
      <c r="Z561" s="1516"/>
    </row>
    <row r="562" ht="12.75" customHeight="1">
      <c r="A562" s="1516"/>
      <c r="B562" s="1516"/>
      <c r="C562" s="1516"/>
      <c r="D562" s="1516"/>
      <c r="E562" s="1516"/>
      <c r="F562" s="1517"/>
      <c r="G562" s="1516"/>
      <c r="H562" s="1516"/>
      <c r="I562" s="1516"/>
      <c r="J562" s="1516"/>
      <c r="K562" s="1516"/>
      <c r="L562" s="1516"/>
      <c r="M562" s="1516"/>
      <c r="N562" s="1516"/>
      <c r="O562" s="1516"/>
      <c r="P562" s="1516"/>
      <c r="Q562" s="1516"/>
      <c r="R562" s="1516"/>
      <c r="S562" s="1516"/>
      <c r="T562" s="1516"/>
      <c r="U562" s="1516"/>
      <c r="V562" s="1516"/>
      <c r="W562" s="1516"/>
      <c r="X562" s="1516"/>
      <c r="Y562" s="1516"/>
      <c r="Z562" s="1516"/>
    </row>
    <row r="563" ht="12.75" customHeight="1">
      <c r="A563" s="1516"/>
      <c r="B563" s="1516"/>
      <c r="C563" s="1516"/>
      <c r="D563" s="1516"/>
      <c r="E563" s="1516"/>
      <c r="F563" s="1517"/>
      <c r="G563" s="1516"/>
      <c r="H563" s="1516"/>
      <c r="I563" s="1516"/>
      <c r="J563" s="1516"/>
      <c r="K563" s="1516"/>
      <c r="L563" s="1516"/>
      <c r="M563" s="1516"/>
      <c r="N563" s="1516"/>
      <c r="O563" s="1516"/>
      <c r="P563" s="1516"/>
      <c r="Q563" s="1516"/>
      <c r="R563" s="1516"/>
      <c r="S563" s="1516"/>
      <c r="T563" s="1516"/>
      <c r="U563" s="1516"/>
      <c r="V563" s="1516"/>
      <c r="W563" s="1516"/>
      <c r="X563" s="1516"/>
      <c r="Y563" s="1516"/>
      <c r="Z563" s="1516"/>
    </row>
    <row r="564" ht="12.75" customHeight="1">
      <c r="A564" s="1516"/>
      <c r="B564" s="1516"/>
      <c r="C564" s="1516"/>
      <c r="D564" s="1516"/>
      <c r="E564" s="1516"/>
      <c r="F564" s="1517"/>
      <c r="G564" s="1516"/>
      <c r="H564" s="1516"/>
      <c r="I564" s="1516"/>
      <c r="J564" s="1516"/>
      <c r="K564" s="1516"/>
      <c r="L564" s="1516"/>
      <c r="M564" s="1516"/>
      <c r="N564" s="1516"/>
      <c r="O564" s="1516"/>
      <c r="P564" s="1516"/>
      <c r="Q564" s="1516"/>
      <c r="R564" s="1516"/>
      <c r="S564" s="1516"/>
      <c r="T564" s="1516"/>
      <c r="U564" s="1516"/>
      <c r="V564" s="1516"/>
      <c r="W564" s="1516"/>
      <c r="X564" s="1516"/>
      <c r="Y564" s="1516"/>
      <c r="Z564" s="1516"/>
    </row>
    <row r="565" ht="12.75" customHeight="1">
      <c r="A565" s="1516"/>
      <c r="B565" s="1516"/>
      <c r="C565" s="1516"/>
      <c r="D565" s="1516"/>
      <c r="E565" s="1516"/>
      <c r="F565" s="1517"/>
      <c r="G565" s="1516"/>
      <c r="H565" s="1516"/>
      <c r="I565" s="1516"/>
      <c r="J565" s="1516"/>
      <c r="K565" s="1516"/>
      <c r="L565" s="1516"/>
      <c r="M565" s="1516"/>
      <c r="N565" s="1516"/>
      <c r="O565" s="1516"/>
      <c r="P565" s="1516"/>
      <c r="Q565" s="1516"/>
      <c r="R565" s="1516"/>
      <c r="S565" s="1516"/>
      <c r="T565" s="1516"/>
      <c r="U565" s="1516"/>
      <c r="V565" s="1516"/>
      <c r="W565" s="1516"/>
      <c r="X565" s="1516"/>
      <c r="Y565" s="1516"/>
      <c r="Z565" s="1516"/>
    </row>
    <row r="566" ht="12.75" customHeight="1">
      <c r="A566" s="1516"/>
      <c r="B566" s="1516"/>
      <c r="C566" s="1516"/>
      <c r="D566" s="1516"/>
      <c r="E566" s="1516"/>
      <c r="F566" s="1517"/>
      <c r="G566" s="1516"/>
      <c r="H566" s="1516"/>
      <c r="I566" s="1516"/>
      <c r="J566" s="1516"/>
      <c r="K566" s="1516"/>
      <c r="L566" s="1516"/>
      <c r="M566" s="1516"/>
      <c r="N566" s="1516"/>
      <c r="O566" s="1516"/>
      <c r="P566" s="1516"/>
      <c r="Q566" s="1516"/>
      <c r="R566" s="1516"/>
      <c r="S566" s="1516"/>
      <c r="T566" s="1516"/>
      <c r="U566" s="1516"/>
      <c r="V566" s="1516"/>
      <c r="W566" s="1516"/>
      <c r="X566" s="1516"/>
      <c r="Y566" s="1516"/>
      <c r="Z566" s="1516"/>
    </row>
    <row r="567" ht="12.75" customHeight="1">
      <c r="A567" s="1516"/>
      <c r="B567" s="1516"/>
      <c r="C567" s="1516"/>
      <c r="D567" s="1516"/>
      <c r="E567" s="1516"/>
      <c r="F567" s="1517"/>
      <c r="G567" s="1516"/>
      <c r="H567" s="1516"/>
      <c r="I567" s="1516"/>
      <c r="J567" s="1516"/>
      <c r="K567" s="1516"/>
      <c r="L567" s="1516"/>
      <c r="M567" s="1516"/>
      <c r="N567" s="1516"/>
      <c r="O567" s="1516"/>
      <c r="P567" s="1516"/>
      <c r="Q567" s="1516"/>
      <c r="R567" s="1516"/>
      <c r="S567" s="1516"/>
      <c r="T567" s="1516"/>
      <c r="U567" s="1516"/>
      <c r="V567" s="1516"/>
      <c r="W567" s="1516"/>
      <c r="X567" s="1516"/>
      <c r="Y567" s="1516"/>
      <c r="Z567" s="1516"/>
    </row>
    <row r="568" ht="12.75" customHeight="1">
      <c r="A568" s="1516"/>
      <c r="B568" s="1516"/>
      <c r="C568" s="1516"/>
      <c r="D568" s="1516"/>
      <c r="E568" s="1516"/>
      <c r="F568" s="1517"/>
      <c r="G568" s="1516"/>
      <c r="H568" s="1516"/>
      <c r="I568" s="1516"/>
      <c r="J568" s="1516"/>
      <c r="K568" s="1516"/>
      <c r="L568" s="1516"/>
      <c r="M568" s="1516"/>
      <c r="N568" s="1516"/>
      <c r="O568" s="1516"/>
      <c r="P568" s="1516"/>
      <c r="Q568" s="1516"/>
      <c r="R568" s="1516"/>
      <c r="S568" s="1516"/>
      <c r="T568" s="1516"/>
      <c r="U568" s="1516"/>
      <c r="V568" s="1516"/>
      <c r="W568" s="1516"/>
      <c r="X568" s="1516"/>
      <c r="Y568" s="1516"/>
      <c r="Z568" s="1516"/>
    </row>
    <row r="569" ht="12.75" customHeight="1">
      <c r="A569" s="1516"/>
      <c r="B569" s="1516"/>
      <c r="C569" s="1516"/>
      <c r="D569" s="1516"/>
      <c r="E569" s="1516"/>
      <c r="F569" s="1517"/>
      <c r="G569" s="1516"/>
      <c r="H569" s="1516"/>
      <c r="I569" s="1516"/>
      <c r="J569" s="1516"/>
      <c r="K569" s="1516"/>
      <c r="L569" s="1516"/>
      <c r="M569" s="1516"/>
      <c r="N569" s="1516"/>
      <c r="O569" s="1516"/>
      <c r="P569" s="1516"/>
      <c r="Q569" s="1516"/>
      <c r="R569" s="1516"/>
      <c r="S569" s="1516"/>
      <c r="T569" s="1516"/>
      <c r="U569" s="1516"/>
      <c r="V569" s="1516"/>
      <c r="W569" s="1516"/>
      <c r="X569" s="1516"/>
      <c r="Y569" s="1516"/>
      <c r="Z569" s="1516"/>
    </row>
    <row r="570" ht="12.75" customHeight="1">
      <c r="A570" s="1516"/>
      <c r="B570" s="1516"/>
      <c r="C570" s="1516"/>
      <c r="D570" s="1516"/>
      <c r="E570" s="1516"/>
      <c r="F570" s="1517"/>
      <c r="G570" s="1516"/>
      <c r="H570" s="1516"/>
      <c r="I570" s="1516"/>
      <c r="J570" s="1516"/>
      <c r="K570" s="1516"/>
      <c r="L570" s="1516"/>
      <c r="M570" s="1516"/>
      <c r="N570" s="1516"/>
      <c r="O570" s="1516"/>
      <c r="P570" s="1516"/>
      <c r="Q570" s="1516"/>
      <c r="R570" s="1516"/>
      <c r="S570" s="1516"/>
      <c r="T570" s="1516"/>
      <c r="U570" s="1516"/>
      <c r="V570" s="1516"/>
      <c r="W570" s="1516"/>
      <c r="X570" s="1516"/>
      <c r="Y570" s="1516"/>
      <c r="Z570" s="1516"/>
    </row>
    <row r="571" ht="12.75" customHeight="1">
      <c r="A571" s="1516"/>
      <c r="B571" s="1516"/>
      <c r="C571" s="1516"/>
      <c r="D571" s="1516"/>
      <c r="E571" s="1516"/>
      <c r="F571" s="1517"/>
      <c r="G571" s="1516"/>
      <c r="H571" s="1516"/>
      <c r="I571" s="1516"/>
      <c r="J571" s="1516"/>
      <c r="K571" s="1516"/>
      <c r="L571" s="1516"/>
      <c r="M571" s="1516"/>
      <c r="N571" s="1516"/>
      <c r="O571" s="1516"/>
      <c r="P571" s="1516"/>
      <c r="Q571" s="1516"/>
      <c r="R571" s="1516"/>
      <c r="S571" s="1516"/>
      <c r="T571" s="1516"/>
      <c r="U571" s="1516"/>
      <c r="V571" s="1516"/>
      <c r="W571" s="1516"/>
      <c r="X571" s="1516"/>
      <c r="Y571" s="1516"/>
      <c r="Z571" s="1516"/>
    </row>
    <row r="572" ht="12.75" customHeight="1">
      <c r="A572" s="1516"/>
      <c r="B572" s="1516"/>
      <c r="C572" s="1516"/>
      <c r="D572" s="1516"/>
      <c r="E572" s="1516"/>
      <c r="F572" s="1517"/>
      <c r="G572" s="1516"/>
      <c r="H572" s="1516"/>
      <c r="I572" s="1516"/>
      <c r="J572" s="1516"/>
      <c r="K572" s="1516"/>
      <c r="L572" s="1516"/>
      <c r="M572" s="1516"/>
      <c r="N572" s="1516"/>
      <c r="O572" s="1516"/>
      <c r="P572" s="1516"/>
      <c r="Q572" s="1516"/>
      <c r="R572" s="1516"/>
      <c r="S572" s="1516"/>
      <c r="T572" s="1516"/>
      <c r="U572" s="1516"/>
      <c r="V572" s="1516"/>
      <c r="W572" s="1516"/>
      <c r="X572" s="1516"/>
      <c r="Y572" s="1516"/>
      <c r="Z572" s="1516"/>
    </row>
    <row r="573" ht="12.75" customHeight="1">
      <c r="A573" s="1516"/>
      <c r="B573" s="1516"/>
      <c r="C573" s="1516"/>
      <c r="D573" s="1516"/>
      <c r="E573" s="1516"/>
      <c r="F573" s="1517"/>
      <c r="G573" s="1516"/>
      <c r="H573" s="1516"/>
      <c r="I573" s="1516"/>
      <c r="J573" s="1516"/>
      <c r="K573" s="1516"/>
      <c r="L573" s="1516"/>
      <c r="M573" s="1516"/>
      <c r="N573" s="1516"/>
      <c r="O573" s="1516"/>
      <c r="P573" s="1516"/>
      <c r="Q573" s="1516"/>
      <c r="R573" s="1516"/>
      <c r="S573" s="1516"/>
      <c r="T573" s="1516"/>
      <c r="U573" s="1516"/>
      <c r="V573" s="1516"/>
      <c r="W573" s="1516"/>
      <c r="X573" s="1516"/>
      <c r="Y573" s="1516"/>
      <c r="Z573" s="1516"/>
    </row>
    <row r="574" ht="12.75" customHeight="1">
      <c r="A574" s="1516"/>
      <c r="B574" s="1516"/>
      <c r="C574" s="1516"/>
      <c r="D574" s="1516"/>
      <c r="E574" s="1516"/>
      <c r="F574" s="1517"/>
      <c r="G574" s="1516"/>
      <c r="H574" s="1516"/>
      <c r="I574" s="1516"/>
      <c r="J574" s="1516"/>
      <c r="K574" s="1516"/>
      <c r="L574" s="1516"/>
      <c r="M574" s="1516"/>
      <c r="N574" s="1516"/>
      <c r="O574" s="1516"/>
      <c r="P574" s="1516"/>
      <c r="Q574" s="1516"/>
      <c r="R574" s="1516"/>
      <c r="S574" s="1516"/>
      <c r="T574" s="1516"/>
      <c r="U574" s="1516"/>
      <c r="V574" s="1516"/>
      <c r="W574" s="1516"/>
      <c r="X574" s="1516"/>
      <c r="Y574" s="1516"/>
      <c r="Z574" s="1516"/>
    </row>
    <row r="575" ht="12.75" customHeight="1">
      <c r="A575" s="1516"/>
      <c r="B575" s="1516"/>
      <c r="C575" s="1516"/>
      <c r="D575" s="1516"/>
      <c r="E575" s="1516"/>
      <c r="F575" s="1517"/>
      <c r="G575" s="1516"/>
      <c r="H575" s="1516"/>
      <c r="I575" s="1516"/>
      <c r="J575" s="1516"/>
      <c r="K575" s="1516"/>
      <c r="L575" s="1516"/>
      <c r="M575" s="1516"/>
      <c r="N575" s="1516"/>
      <c r="O575" s="1516"/>
      <c r="P575" s="1516"/>
      <c r="Q575" s="1516"/>
      <c r="R575" s="1516"/>
      <c r="S575" s="1516"/>
      <c r="T575" s="1516"/>
      <c r="U575" s="1516"/>
      <c r="V575" s="1516"/>
      <c r="W575" s="1516"/>
      <c r="X575" s="1516"/>
      <c r="Y575" s="1516"/>
      <c r="Z575" s="1516"/>
    </row>
    <row r="576" ht="12.75" customHeight="1">
      <c r="A576" s="1516"/>
      <c r="B576" s="1516"/>
      <c r="C576" s="1516"/>
      <c r="D576" s="1516"/>
      <c r="E576" s="1516"/>
      <c r="F576" s="1517"/>
      <c r="G576" s="1516"/>
      <c r="H576" s="1516"/>
      <c r="I576" s="1516"/>
      <c r="J576" s="1516"/>
      <c r="K576" s="1516"/>
      <c r="L576" s="1516"/>
      <c r="M576" s="1516"/>
      <c r="N576" s="1516"/>
      <c r="O576" s="1516"/>
      <c r="P576" s="1516"/>
      <c r="Q576" s="1516"/>
      <c r="R576" s="1516"/>
      <c r="S576" s="1516"/>
      <c r="T576" s="1516"/>
      <c r="U576" s="1516"/>
      <c r="V576" s="1516"/>
      <c r="W576" s="1516"/>
      <c r="X576" s="1516"/>
      <c r="Y576" s="1516"/>
      <c r="Z576" s="1516"/>
    </row>
    <row r="577" ht="12.75" customHeight="1">
      <c r="A577" s="1516"/>
      <c r="B577" s="1516"/>
      <c r="C577" s="1516"/>
      <c r="D577" s="1516"/>
      <c r="E577" s="1516"/>
      <c r="F577" s="1517"/>
      <c r="G577" s="1516"/>
      <c r="H577" s="1516"/>
      <c r="I577" s="1516"/>
      <c r="J577" s="1516"/>
      <c r="K577" s="1516"/>
      <c r="L577" s="1516"/>
      <c r="M577" s="1516"/>
      <c r="N577" s="1516"/>
      <c r="O577" s="1516"/>
      <c r="P577" s="1516"/>
      <c r="Q577" s="1516"/>
      <c r="R577" s="1516"/>
      <c r="S577" s="1516"/>
      <c r="T577" s="1516"/>
      <c r="U577" s="1516"/>
      <c r="V577" s="1516"/>
      <c r="W577" s="1516"/>
      <c r="X577" s="1516"/>
      <c r="Y577" s="1516"/>
      <c r="Z577" s="1516"/>
    </row>
    <row r="578" ht="12.75" customHeight="1">
      <c r="A578" s="1516"/>
      <c r="B578" s="1516"/>
      <c r="C578" s="1516"/>
      <c r="D578" s="1516"/>
      <c r="E578" s="1516"/>
      <c r="F578" s="1517"/>
      <c r="G578" s="1516"/>
      <c r="H578" s="1516"/>
      <c r="I578" s="1516"/>
      <c r="J578" s="1516"/>
      <c r="K578" s="1516"/>
      <c r="L578" s="1516"/>
      <c r="M578" s="1516"/>
      <c r="N578" s="1516"/>
      <c r="O578" s="1516"/>
      <c r="P578" s="1516"/>
      <c r="Q578" s="1516"/>
      <c r="R578" s="1516"/>
      <c r="S578" s="1516"/>
      <c r="T578" s="1516"/>
      <c r="U578" s="1516"/>
      <c r="V578" s="1516"/>
      <c r="W578" s="1516"/>
      <c r="X578" s="1516"/>
      <c r="Y578" s="1516"/>
      <c r="Z578" s="1516"/>
    </row>
    <row r="579" ht="12.75" customHeight="1">
      <c r="A579" s="1516"/>
      <c r="B579" s="1516"/>
      <c r="C579" s="1516"/>
      <c r="D579" s="1516"/>
      <c r="E579" s="1516"/>
      <c r="F579" s="1517"/>
      <c r="G579" s="1516"/>
      <c r="H579" s="1516"/>
      <c r="I579" s="1516"/>
      <c r="J579" s="1516"/>
      <c r="K579" s="1516"/>
      <c r="L579" s="1516"/>
      <c r="M579" s="1516"/>
      <c r="N579" s="1516"/>
      <c r="O579" s="1516"/>
      <c r="P579" s="1516"/>
      <c r="Q579" s="1516"/>
      <c r="R579" s="1516"/>
      <c r="S579" s="1516"/>
      <c r="T579" s="1516"/>
      <c r="U579" s="1516"/>
      <c r="V579" s="1516"/>
      <c r="W579" s="1516"/>
      <c r="X579" s="1516"/>
      <c r="Y579" s="1516"/>
      <c r="Z579" s="1516"/>
    </row>
    <row r="580" ht="12.75" customHeight="1">
      <c r="A580" s="1516"/>
      <c r="B580" s="1516"/>
      <c r="C580" s="1516"/>
      <c r="D580" s="1516"/>
      <c r="E580" s="1516"/>
      <c r="F580" s="1517"/>
      <c r="G580" s="1516"/>
      <c r="H580" s="1516"/>
      <c r="I580" s="1516"/>
      <c r="J580" s="1516"/>
      <c r="K580" s="1516"/>
      <c r="L580" s="1516"/>
      <c r="M580" s="1516"/>
      <c r="N580" s="1516"/>
      <c r="O580" s="1516"/>
      <c r="P580" s="1516"/>
      <c r="Q580" s="1516"/>
      <c r="R580" s="1516"/>
      <c r="S580" s="1516"/>
      <c r="T580" s="1516"/>
      <c r="U580" s="1516"/>
      <c r="V580" s="1516"/>
      <c r="W580" s="1516"/>
      <c r="X580" s="1516"/>
      <c r="Y580" s="1516"/>
      <c r="Z580" s="1516"/>
    </row>
    <row r="581" ht="12.75" customHeight="1">
      <c r="A581" s="1516"/>
      <c r="B581" s="1516"/>
      <c r="C581" s="1516"/>
      <c r="D581" s="1516"/>
      <c r="E581" s="1516"/>
      <c r="F581" s="1517"/>
      <c r="G581" s="1516"/>
      <c r="H581" s="1516"/>
      <c r="I581" s="1516"/>
      <c r="J581" s="1516"/>
      <c r="K581" s="1516"/>
      <c r="L581" s="1516"/>
      <c r="M581" s="1516"/>
      <c r="N581" s="1516"/>
      <c r="O581" s="1516"/>
      <c r="P581" s="1516"/>
      <c r="Q581" s="1516"/>
      <c r="R581" s="1516"/>
      <c r="S581" s="1516"/>
      <c r="T581" s="1516"/>
      <c r="U581" s="1516"/>
      <c r="V581" s="1516"/>
      <c r="W581" s="1516"/>
      <c r="X581" s="1516"/>
      <c r="Y581" s="1516"/>
      <c r="Z581" s="1516"/>
    </row>
    <row r="582" ht="12.75" customHeight="1">
      <c r="A582" s="1516"/>
      <c r="B582" s="1516"/>
      <c r="C582" s="1516"/>
      <c r="D582" s="1516"/>
      <c r="E582" s="1516"/>
      <c r="F582" s="1517"/>
      <c r="G582" s="1516"/>
      <c r="H582" s="1516"/>
      <c r="I582" s="1516"/>
      <c r="J582" s="1516"/>
      <c r="K582" s="1516"/>
      <c r="L582" s="1516"/>
      <c r="M582" s="1516"/>
      <c r="N582" s="1516"/>
      <c r="O582" s="1516"/>
      <c r="P582" s="1516"/>
      <c r="Q582" s="1516"/>
      <c r="R582" s="1516"/>
      <c r="S582" s="1516"/>
      <c r="T582" s="1516"/>
      <c r="U582" s="1516"/>
      <c r="V582" s="1516"/>
      <c r="W582" s="1516"/>
      <c r="X582" s="1516"/>
      <c r="Y582" s="1516"/>
      <c r="Z582" s="1516"/>
    </row>
    <row r="583" ht="12.75" customHeight="1">
      <c r="A583" s="1516"/>
      <c r="B583" s="1516"/>
      <c r="C583" s="1516"/>
      <c r="D583" s="1516"/>
      <c r="E583" s="1516"/>
      <c r="F583" s="1517"/>
      <c r="G583" s="1516"/>
      <c r="H583" s="1516"/>
      <c r="I583" s="1516"/>
      <c r="J583" s="1516"/>
      <c r="K583" s="1516"/>
      <c r="L583" s="1516"/>
      <c r="M583" s="1516"/>
      <c r="N583" s="1516"/>
      <c r="O583" s="1516"/>
      <c r="P583" s="1516"/>
      <c r="Q583" s="1516"/>
      <c r="R583" s="1516"/>
      <c r="S583" s="1516"/>
      <c r="T583" s="1516"/>
      <c r="U583" s="1516"/>
      <c r="V583" s="1516"/>
      <c r="W583" s="1516"/>
      <c r="X583" s="1516"/>
      <c r="Y583" s="1516"/>
      <c r="Z583" s="1516"/>
    </row>
    <row r="584" ht="12.75" customHeight="1">
      <c r="A584" s="1516"/>
      <c r="B584" s="1516"/>
      <c r="C584" s="1516"/>
      <c r="D584" s="1516"/>
      <c r="E584" s="1516"/>
      <c r="F584" s="1517"/>
      <c r="G584" s="1516"/>
      <c r="H584" s="1516"/>
      <c r="I584" s="1516"/>
      <c r="J584" s="1516"/>
      <c r="K584" s="1516"/>
      <c r="L584" s="1516"/>
      <c r="M584" s="1516"/>
      <c r="N584" s="1516"/>
      <c r="O584" s="1516"/>
      <c r="P584" s="1516"/>
      <c r="Q584" s="1516"/>
      <c r="R584" s="1516"/>
      <c r="S584" s="1516"/>
      <c r="T584" s="1516"/>
      <c r="U584" s="1516"/>
      <c r="V584" s="1516"/>
      <c r="W584" s="1516"/>
      <c r="X584" s="1516"/>
      <c r="Y584" s="1516"/>
      <c r="Z584" s="1516"/>
    </row>
    <row r="585" ht="12.75" customHeight="1">
      <c r="A585" s="1516"/>
      <c r="B585" s="1516"/>
      <c r="C585" s="1516"/>
      <c r="D585" s="1516"/>
      <c r="E585" s="1516"/>
      <c r="F585" s="1517"/>
      <c r="G585" s="1516"/>
      <c r="H585" s="1516"/>
      <c r="I585" s="1516"/>
      <c r="J585" s="1516"/>
      <c r="K585" s="1516"/>
      <c r="L585" s="1516"/>
      <c r="M585" s="1516"/>
      <c r="N585" s="1516"/>
      <c r="O585" s="1516"/>
      <c r="P585" s="1516"/>
      <c r="Q585" s="1516"/>
      <c r="R585" s="1516"/>
      <c r="S585" s="1516"/>
      <c r="T585" s="1516"/>
      <c r="U585" s="1516"/>
      <c r="V585" s="1516"/>
      <c r="W585" s="1516"/>
      <c r="X585" s="1516"/>
      <c r="Y585" s="1516"/>
      <c r="Z585" s="1516"/>
    </row>
    <row r="586" ht="12.75" customHeight="1">
      <c r="A586" s="1516"/>
      <c r="B586" s="1516"/>
      <c r="C586" s="1516"/>
      <c r="D586" s="1516"/>
      <c r="E586" s="1516"/>
      <c r="F586" s="1517"/>
      <c r="G586" s="1516"/>
      <c r="H586" s="1516"/>
      <c r="I586" s="1516"/>
      <c r="J586" s="1516"/>
      <c r="K586" s="1516"/>
      <c r="L586" s="1516"/>
      <c r="M586" s="1516"/>
      <c r="N586" s="1516"/>
      <c r="O586" s="1516"/>
      <c r="P586" s="1516"/>
      <c r="Q586" s="1516"/>
      <c r="R586" s="1516"/>
      <c r="S586" s="1516"/>
      <c r="T586" s="1516"/>
      <c r="U586" s="1516"/>
      <c r="V586" s="1516"/>
      <c r="W586" s="1516"/>
      <c r="X586" s="1516"/>
      <c r="Y586" s="1516"/>
      <c r="Z586" s="1516"/>
    </row>
    <row r="587" ht="12.75" customHeight="1">
      <c r="A587" s="1516"/>
      <c r="B587" s="1516"/>
      <c r="C587" s="1516"/>
      <c r="D587" s="1516"/>
      <c r="E587" s="1516"/>
      <c r="F587" s="1517"/>
      <c r="G587" s="1516"/>
      <c r="H587" s="1516"/>
      <c r="I587" s="1516"/>
      <c r="J587" s="1516"/>
      <c r="K587" s="1516"/>
      <c r="L587" s="1516"/>
      <c r="M587" s="1516"/>
      <c r="N587" s="1516"/>
      <c r="O587" s="1516"/>
      <c r="P587" s="1516"/>
      <c r="Q587" s="1516"/>
      <c r="R587" s="1516"/>
      <c r="S587" s="1516"/>
      <c r="T587" s="1516"/>
      <c r="U587" s="1516"/>
      <c r="V587" s="1516"/>
      <c r="W587" s="1516"/>
      <c r="X587" s="1516"/>
      <c r="Y587" s="1516"/>
      <c r="Z587" s="1516"/>
    </row>
    <row r="588" ht="12.75" customHeight="1">
      <c r="A588" s="1516"/>
      <c r="B588" s="1516"/>
      <c r="C588" s="1516"/>
      <c r="D588" s="1516"/>
      <c r="E588" s="1516"/>
      <c r="F588" s="1517"/>
      <c r="G588" s="1516"/>
      <c r="H588" s="1516"/>
      <c r="I588" s="1516"/>
      <c r="J588" s="1516"/>
      <c r="K588" s="1516"/>
      <c r="L588" s="1516"/>
      <c r="M588" s="1516"/>
      <c r="N588" s="1516"/>
      <c r="O588" s="1516"/>
      <c r="P588" s="1516"/>
      <c r="Q588" s="1516"/>
      <c r="R588" s="1516"/>
      <c r="S588" s="1516"/>
      <c r="T588" s="1516"/>
      <c r="U588" s="1516"/>
      <c r="V588" s="1516"/>
      <c r="W588" s="1516"/>
      <c r="X588" s="1516"/>
      <c r="Y588" s="1516"/>
      <c r="Z588" s="1516"/>
    </row>
    <row r="589" ht="12.75" customHeight="1">
      <c r="A589" s="1516"/>
      <c r="B589" s="1516"/>
      <c r="C589" s="1516"/>
      <c r="D589" s="1516"/>
      <c r="E589" s="1516"/>
      <c r="F589" s="1517"/>
      <c r="G589" s="1516"/>
      <c r="H589" s="1516"/>
      <c r="I589" s="1516"/>
      <c r="J589" s="1516"/>
      <c r="K589" s="1516"/>
      <c r="L589" s="1516"/>
      <c r="M589" s="1516"/>
      <c r="N589" s="1516"/>
      <c r="O589" s="1516"/>
      <c r="P589" s="1516"/>
      <c r="Q589" s="1516"/>
      <c r="R589" s="1516"/>
      <c r="S589" s="1516"/>
      <c r="T589" s="1516"/>
      <c r="U589" s="1516"/>
      <c r="V589" s="1516"/>
      <c r="W589" s="1516"/>
      <c r="X589" s="1516"/>
      <c r="Y589" s="1516"/>
      <c r="Z589" s="1516"/>
    </row>
    <row r="590" ht="12.75" customHeight="1">
      <c r="A590" s="1516"/>
      <c r="B590" s="1516"/>
      <c r="C590" s="1516"/>
      <c r="D590" s="1516"/>
      <c r="E590" s="1516"/>
      <c r="F590" s="1517"/>
      <c r="G590" s="1516"/>
      <c r="H590" s="1516"/>
      <c r="I590" s="1516"/>
      <c r="J590" s="1516"/>
      <c r="K590" s="1516"/>
      <c r="L590" s="1516"/>
      <c r="M590" s="1516"/>
      <c r="N590" s="1516"/>
      <c r="O590" s="1516"/>
      <c r="P590" s="1516"/>
      <c r="Q590" s="1516"/>
      <c r="R590" s="1516"/>
      <c r="S590" s="1516"/>
      <c r="T590" s="1516"/>
      <c r="U590" s="1516"/>
      <c r="V590" s="1516"/>
      <c r="W590" s="1516"/>
      <c r="X590" s="1516"/>
      <c r="Y590" s="1516"/>
      <c r="Z590" s="1516"/>
    </row>
    <row r="591" ht="12.75" customHeight="1">
      <c r="A591" s="1516"/>
      <c r="B591" s="1516"/>
      <c r="C591" s="1516"/>
      <c r="D591" s="1516"/>
      <c r="E591" s="1516"/>
      <c r="F591" s="1517"/>
      <c r="G591" s="1516"/>
      <c r="H591" s="1516"/>
      <c r="I591" s="1516"/>
      <c r="J591" s="1516"/>
      <c r="K591" s="1516"/>
      <c r="L591" s="1516"/>
      <c r="M591" s="1516"/>
      <c r="N591" s="1516"/>
      <c r="O591" s="1516"/>
      <c r="P591" s="1516"/>
      <c r="Q591" s="1516"/>
      <c r="R591" s="1516"/>
      <c r="S591" s="1516"/>
      <c r="T591" s="1516"/>
      <c r="U591" s="1516"/>
      <c r="V591" s="1516"/>
      <c r="W591" s="1516"/>
      <c r="X591" s="1516"/>
      <c r="Y591" s="1516"/>
      <c r="Z591" s="1516"/>
    </row>
    <row r="592" ht="12.75" customHeight="1">
      <c r="A592" s="1516"/>
      <c r="B592" s="1516"/>
      <c r="C592" s="1516"/>
      <c r="D592" s="1516"/>
      <c r="E592" s="1516"/>
      <c r="F592" s="1517"/>
      <c r="G592" s="1516"/>
      <c r="H592" s="1516"/>
      <c r="I592" s="1516"/>
      <c r="J592" s="1516"/>
      <c r="K592" s="1516"/>
      <c r="L592" s="1516"/>
      <c r="M592" s="1516"/>
      <c r="N592" s="1516"/>
      <c r="O592" s="1516"/>
      <c r="P592" s="1516"/>
      <c r="Q592" s="1516"/>
      <c r="R592" s="1516"/>
      <c r="S592" s="1516"/>
      <c r="T592" s="1516"/>
      <c r="U592" s="1516"/>
      <c r="V592" s="1516"/>
      <c r="W592" s="1516"/>
      <c r="X592" s="1516"/>
      <c r="Y592" s="1516"/>
      <c r="Z592" s="1516"/>
    </row>
    <row r="593" ht="12.75" customHeight="1">
      <c r="A593" s="1516"/>
      <c r="B593" s="1516"/>
      <c r="C593" s="1516"/>
      <c r="D593" s="1516"/>
      <c r="E593" s="1516"/>
      <c r="F593" s="1517"/>
      <c r="G593" s="1516"/>
      <c r="H593" s="1516"/>
      <c r="I593" s="1516"/>
      <c r="J593" s="1516"/>
      <c r="K593" s="1516"/>
      <c r="L593" s="1516"/>
      <c r="M593" s="1516"/>
      <c r="N593" s="1516"/>
      <c r="O593" s="1516"/>
      <c r="P593" s="1516"/>
      <c r="Q593" s="1516"/>
      <c r="R593" s="1516"/>
      <c r="S593" s="1516"/>
      <c r="T593" s="1516"/>
      <c r="U593" s="1516"/>
      <c r="V593" s="1516"/>
      <c r="W593" s="1516"/>
      <c r="X593" s="1516"/>
      <c r="Y593" s="1516"/>
      <c r="Z593" s="1516"/>
    </row>
    <row r="594" ht="12.75" customHeight="1">
      <c r="A594" s="1516"/>
      <c r="B594" s="1516"/>
      <c r="C594" s="1516"/>
      <c r="D594" s="1516"/>
      <c r="E594" s="1516"/>
      <c r="F594" s="1517"/>
      <c r="G594" s="1516"/>
      <c r="H594" s="1516"/>
      <c r="I594" s="1516"/>
      <c r="J594" s="1516"/>
      <c r="K594" s="1516"/>
      <c r="L594" s="1516"/>
      <c r="M594" s="1516"/>
      <c r="N594" s="1516"/>
      <c r="O594" s="1516"/>
      <c r="P594" s="1516"/>
      <c r="Q594" s="1516"/>
      <c r="R594" s="1516"/>
      <c r="S594" s="1516"/>
      <c r="T594" s="1516"/>
      <c r="U594" s="1516"/>
      <c r="V594" s="1516"/>
      <c r="W594" s="1516"/>
      <c r="X594" s="1516"/>
      <c r="Y594" s="1516"/>
      <c r="Z594" s="1516"/>
    </row>
    <row r="595" ht="12.75" customHeight="1">
      <c r="A595" s="1516"/>
      <c r="B595" s="1516"/>
      <c r="C595" s="1516"/>
      <c r="D595" s="1516"/>
      <c r="E595" s="1516"/>
      <c r="F595" s="1517"/>
      <c r="G595" s="1516"/>
      <c r="H595" s="1516"/>
      <c r="I595" s="1516"/>
      <c r="J595" s="1516"/>
      <c r="K595" s="1516"/>
      <c r="L595" s="1516"/>
      <c r="M595" s="1516"/>
      <c r="N595" s="1516"/>
      <c r="O595" s="1516"/>
      <c r="P595" s="1516"/>
      <c r="Q595" s="1516"/>
      <c r="R595" s="1516"/>
      <c r="S595" s="1516"/>
      <c r="T595" s="1516"/>
      <c r="U595" s="1516"/>
      <c r="V595" s="1516"/>
      <c r="W595" s="1516"/>
      <c r="X595" s="1516"/>
      <c r="Y595" s="1516"/>
      <c r="Z595" s="1516"/>
    </row>
    <row r="596" ht="12.75" customHeight="1">
      <c r="A596" s="1516"/>
      <c r="B596" s="1516"/>
      <c r="C596" s="1516"/>
      <c r="D596" s="1516"/>
      <c r="E596" s="1516"/>
      <c r="F596" s="1517"/>
      <c r="G596" s="1516"/>
      <c r="H596" s="1516"/>
      <c r="I596" s="1516"/>
      <c r="J596" s="1516"/>
      <c r="K596" s="1516"/>
      <c r="L596" s="1516"/>
      <c r="M596" s="1516"/>
      <c r="N596" s="1516"/>
      <c r="O596" s="1516"/>
      <c r="P596" s="1516"/>
      <c r="Q596" s="1516"/>
      <c r="R596" s="1516"/>
      <c r="S596" s="1516"/>
      <c r="T596" s="1516"/>
      <c r="U596" s="1516"/>
      <c r="V596" s="1516"/>
      <c r="W596" s="1516"/>
      <c r="X596" s="1516"/>
      <c r="Y596" s="1516"/>
      <c r="Z596" s="1516"/>
    </row>
    <row r="597" ht="12.75" customHeight="1">
      <c r="A597" s="1516"/>
      <c r="B597" s="1516"/>
      <c r="C597" s="1516"/>
      <c r="D597" s="1516"/>
      <c r="E597" s="1516"/>
      <c r="F597" s="1517"/>
      <c r="G597" s="1516"/>
      <c r="H597" s="1516"/>
      <c r="I597" s="1516"/>
      <c r="J597" s="1516"/>
      <c r="K597" s="1516"/>
      <c r="L597" s="1516"/>
      <c r="M597" s="1516"/>
      <c r="N597" s="1516"/>
      <c r="O597" s="1516"/>
      <c r="P597" s="1516"/>
      <c r="Q597" s="1516"/>
      <c r="R597" s="1516"/>
      <c r="S597" s="1516"/>
      <c r="T597" s="1516"/>
      <c r="U597" s="1516"/>
      <c r="V597" s="1516"/>
      <c r="W597" s="1516"/>
      <c r="X597" s="1516"/>
      <c r="Y597" s="1516"/>
      <c r="Z597" s="1516"/>
    </row>
    <row r="598" ht="12.75" customHeight="1">
      <c r="A598" s="1516"/>
      <c r="B598" s="1516"/>
      <c r="C598" s="1516"/>
      <c r="D598" s="1516"/>
      <c r="E598" s="1516"/>
      <c r="F598" s="1517"/>
      <c r="G598" s="1516"/>
      <c r="H598" s="1516"/>
      <c r="I598" s="1516"/>
      <c r="J598" s="1516"/>
      <c r="K598" s="1516"/>
      <c r="L598" s="1516"/>
      <c r="M598" s="1516"/>
      <c r="N598" s="1516"/>
      <c r="O598" s="1516"/>
      <c r="P598" s="1516"/>
      <c r="Q598" s="1516"/>
      <c r="R598" s="1516"/>
      <c r="S598" s="1516"/>
      <c r="T598" s="1516"/>
      <c r="U598" s="1516"/>
      <c r="V598" s="1516"/>
      <c r="W598" s="1516"/>
      <c r="X598" s="1516"/>
      <c r="Y598" s="1516"/>
      <c r="Z598" s="1516"/>
    </row>
    <row r="599" ht="12.75" customHeight="1">
      <c r="A599" s="1516"/>
      <c r="B599" s="1516"/>
      <c r="C599" s="1516"/>
      <c r="D599" s="1516"/>
      <c r="E599" s="1516"/>
      <c r="F599" s="1517"/>
      <c r="G599" s="1516"/>
      <c r="H599" s="1516"/>
      <c r="I599" s="1516"/>
      <c r="J599" s="1516"/>
      <c r="K599" s="1516"/>
      <c r="L599" s="1516"/>
      <c r="M599" s="1516"/>
      <c r="N599" s="1516"/>
      <c r="O599" s="1516"/>
      <c r="P599" s="1516"/>
      <c r="Q599" s="1516"/>
      <c r="R599" s="1516"/>
      <c r="S599" s="1516"/>
      <c r="T599" s="1516"/>
      <c r="U599" s="1516"/>
      <c r="V599" s="1516"/>
      <c r="W599" s="1516"/>
      <c r="X599" s="1516"/>
      <c r="Y599" s="1516"/>
      <c r="Z599" s="1516"/>
    </row>
    <row r="600" ht="12.75" customHeight="1">
      <c r="A600" s="1516"/>
      <c r="B600" s="1516"/>
      <c r="C600" s="1516"/>
      <c r="D600" s="1516"/>
      <c r="E600" s="1516"/>
      <c r="F600" s="1517"/>
      <c r="G600" s="1516"/>
      <c r="H600" s="1516"/>
      <c r="I600" s="1516"/>
      <c r="J600" s="1516"/>
      <c r="K600" s="1516"/>
      <c r="L600" s="1516"/>
      <c r="M600" s="1516"/>
      <c r="N600" s="1516"/>
      <c r="O600" s="1516"/>
      <c r="P600" s="1516"/>
      <c r="Q600" s="1516"/>
      <c r="R600" s="1516"/>
      <c r="S600" s="1516"/>
      <c r="T600" s="1516"/>
      <c r="U600" s="1516"/>
      <c r="V600" s="1516"/>
      <c r="W600" s="1516"/>
      <c r="X600" s="1516"/>
      <c r="Y600" s="1516"/>
      <c r="Z600" s="1516"/>
    </row>
    <row r="601" ht="12.75" customHeight="1">
      <c r="A601" s="1516"/>
      <c r="B601" s="1516"/>
      <c r="C601" s="1516"/>
      <c r="D601" s="1516"/>
      <c r="E601" s="1516"/>
      <c r="F601" s="1517"/>
      <c r="G601" s="1516"/>
      <c r="H601" s="1516"/>
      <c r="I601" s="1516"/>
      <c r="J601" s="1516"/>
      <c r="K601" s="1516"/>
      <c r="L601" s="1516"/>
      <c r="M601" s="1516"/>
      <c r="N601" s="1516"/>
      <c r="O601" s="1516"/>
      <c r="P601" s="1516"/>
      <c r="Q601" s="1516"/>
      <c r="R601" s="1516"/>
      <c r="S601" s="1516"/>
      <c r="T601" s="1516"/>
      <c r="U601" s="1516"/>
      <c r="V601" s="1516"/>
      <c r="W601" s="1516"/>
      <c r="X601" s="1516"/>
      <c r="Y601" s="1516"/>
      <c r="Z601" s="1516"/>
    </row>
    <row r="602" ht="12.75" customHeight="1">
      <c r="A602" s="1516"/>
      <c r="B602" s="1516"/>
      <c r="C602" s="1516"/>
      <c r="D602" s="1516"/>
      <c r="E602" s="1516"/>
      <c r="F602" s="1517"/>
      <c r="G602" s="1516"/>
      <c r="H602" s="1516"/>
      <c r="I602" s="1516"/>
      <c r="J602" s="1516"/>
      <c r="K602" s="1516"/>
      <c r="L602" s="1516"/>
      <c r="M602" s="1516"/>
      <c r="N602" s="1516"/>
      <c r="O602" s="1516"/>
      <c r="P602" s="1516"/>
      <c r="Q602" s="1516"/>
      <c r="R602" s="1516"/>
      <c r="S602" s="1516"/>
      <c r="T602" s="1516"/>
      <c r="U602" s="1516"/>
      <c r="V602" s="1516"/>
      <c r="W602" s="1516"/>
      <c r="X602" s="1516"/>
      <c r="Y602" s="1516"/>
      <c r="Z602" s="1516"/>
    </row>
    <row r="603" ht="12.75" customHeight="1">
      <c r="A603" s="1516"/>
      <c r="B603" s="1516"/>
      <c r="C603" s="1516"/>
      <c r="D603" s="1516"/>
      <c r="E603" s="1516"/>
      <c r="F603" s="1517"/>
      <c r="G603" s="1516"/>
      <c r="H603" s="1516"/>
      <c r="I603" s="1516"/>
      <c r="J603" s="1516"/>
      <c r="K603" s="1516"/>
      <c r="L603" s="1516"/>
      <c r="M603" s="1516"/>
      <c r="N603" s="1516"/>
      <c r="O603" s="1516"/>
      <c r="P603" s="1516"/>
      <c r="Q603" s="1516"/>
      <c r="R603" s="1516"/>
      <c r="S603" s="1516"/>
      <c r="T603" s="1516"/>
      <c r="U603" s="1516"/>
      <c r="V603" s="1516"/>
      <c r="W603" s="1516"/>
      <c r="X603" s="1516"/>
      <c r="Y603" s="1516"/>
      <c r="Z603" s="1516"/>
    </row>
    <row r="604" ht="12.75" customHeight="1">
      <c r="A604" s="1516"/>
      <c r="B604" s="1516"/>
      <c r="C604" s="1516"/>
      <c r="D604" s="1516"/>
      <c r="E604" s="1516"/>
      <c r="F604" s="1517"/>
      <c r="G604" s="1516"/>
      <c r="H604" s="1516"/>
      <c r="I604" s="1516"/>
      <c r="J604" s="1516"/>
      <c r="K604" s="1516"/>
      <c r="L604" s="1516"/>
      <c r="M604" s="1516"/>
      <c r="N604" s="1516"/>
      <c r="O604" s="1516"/>
      <c r="P604" s="1516"/>
      <c r="Q604" s="1516"/>
      <c r="R604" s="1516"/>
      <c r="S604" s="1516"/>
      <c r="T604" s="1516"/>
      <c r="U604" s="1516"/>
      <c r="V604" s="1516"/>
      <c r="W604" s="1516"/>
      <c r="X604" s="1516"/>
      <c r="Y604" s="1516"/>
      <c r="Z604" s="1516"/>
    </row>
    <row r="605" ht="12.75" customHeight="1">
      <c r="A605" s="1516"/>
      <c r="B605" s="1516"/>
      <c r="C605" s="1516"/>
      <c r="D605" s="1516"/>
      <c r="E605" s="1516"/>
      <c r="F605" s="1517"/>
      <c r="G605" s="1516"/>
      <c r="H605" s="1516"/>
      <c r="I605" s="1516"/>
      <c r="J605" s="1516"/>
      <c r="K605" s="1516"/>
      <c r="L605" s="1516"/>
      <c r="M605" s="1516"/>
      <c r="N605" s="1516"/>
      <c r="O605" s="1516"/>
      <c r="P605" s="1516"/>
      <c r="Q605" s="1516"/>
      <c r="R605" s="1516"/>
      <c r="S605" s="1516"/>
      <c r="T605" s="1516"/>
      <c r="U605" s="1516"/>
      <c r="V605" s="1516"/>
      <c r="W605" s="1516"/>
      <c r="X605" s="1516"/>
      <c r="Y605" s="1516"/>
      <c r="Z605" s="1516"/>
    </row>
    <row r="606" ht="12.75" customHeight="1">
      <c r="A606" s="1516"/>
      <c r="B606" s="1516"/>
      <c r="C606" s="1516"/>
      <c r="D606" s="1516"/>
      <c r="E606" s="1516"/>
      <c r="F606" s="1517"/>
      <c r="G606" s="1516"/>
      <c r="H606" s="1516"/>
      <c r="I606" s="1516"/>
      <c r="J606" s="1516"/>
      <c r="K606" s="1516"/>
      <c r="L606" s="1516"/>
      <c r="M606" s="1516"/>
      <c r="N606" s="1516"/>
      <c r="O606" s="1516"/>
      <c r="P606" s="1516"/>
      <c r="Q606" s="1516"/>
      <c r="R606" s="1516"/>
      <c r="S606" s="1516"/>
      <c r="T606" s="1516"/>
      <c r="U606" s="1516"/>
      <c r="V606" s="1516"/>
      <c r="W606" s="1516"/>
      <c r="X606" s="1516"/>
      <c r="Y606" s="1516"/>
      <c r="Z606" s="1516"/>
    </row>
    <row r="607" ht="12.75" customHeight="1">
      <c r="A607" s="1516"/>
      <c r="B607" s="1516"/>
      <c r="C607" s="1516"/>
      <c r="D607" s="1516"/>
      <c r="E607" s="1516"/>
      <c r="F607" s="1517"/>
      <c r="G607" s="1516"/>
      <c r="H607" s="1516"/>
      <c r="I607" s="1516"/>
      <c r="J607" s="1516"/>
      <c r="K607" s="1516"/>
      <c r="L607" s="1516"/>
      <c r="M607" s="1516"/>
      <c r="N607" s="1516"/>
      <c r="O607" s="1516"/>
      <c r="P607" s="1516"/>
      <c r="Q607" s="1516"/>
      <c r="R607" s="1516"/>
      <c r="S607" s="1516"/>
      <c r="T607" s="1516"/>
      <c r="U607" s="1516"/>
      <c r="V607" s="1516"/>
      <c r="W607" s="1516"/>
      <c r="X607" s="1516"/>
      <c r="Y607" s="1516"/>
      <c r="Z607" s="1516"/>
    </row>
    <row r="608" ht="12.75" customHeight="1">
      <c r="A608" s="1516"/>
      <c r="B608" s="1516"/>
      <c r="C608" s="1516"/>
      <c r="D608" s="1516"/>
      <c r="E608" s="1516"/>
      <c r="F608" s="1517"/>
      <c r="G608" s="1516"/>
      <c r="H608" s="1516"/>
      <c r="I608" s="1516"/>
      <c r="J608" s="1516"/>
      <c r="K608" s="1516"/>
      <c r="L608" s="1516"/>
      <c r="M608" s="1516"/>
      <c r="N608" s="1516"/>
      <c r="O608" s="1516"/>
      <c r="P608" s="1516"/>
      <c r="Q608" s="1516"/>
      <c r="R608" s="1516"/>
      <c r="S608" s="1516"/>
      <c r="T608" s="1516"/>
      <c r="U608" s="1516"/>
      <c r="V608" s="1516"/>
      <c r="W608" s="1516"/>
      <c r="X608" s="1516"/>
      <c r="Y608" s="1516"/>
      <c r="Z608" s="1516"/>
    </row>
    <row r="609" ht="12.75" customHeight="1">
      <c r="A609" s="1516"/>
      <c r="B609" s="1516"/>
      <c r="C609" s="1516"/>
      <c r="D609" s="1516"/>
      <c r="E609" s="1516"/>
      <c r="F609" s="1517"/>
      <c r="G609" s="1516"/>
      <c r="H609" s="1516"/>
      <c r="I609" s="1516"/>
      <c r="J609" s="1516"/>
      <c r="K609" s="1516"/>
      <c r="L609" s="1516"/>
      <c r="M609" s="1516"/>
      <c r="N609" s="1516"/>
      <c r="O609" s="1516"/>
      <c r="P609" s="1516"/>
      <c r="Q609" s="1516"/>
      <c r="R609" s="1516"/>
      <c r="S609" s="1516"/>
      <c r="T609" s="1516"/>
      <c r="U609" s="1516"/>
      <c r="V609" s="1516"/>
      <c r="W609" s="1516"/>
      <c r="X609" s="1516"/>
      <c r="Y609" s="1516"/>
      <c r="Z609" s="1516"/>
    </row>
    <row r="610" ht="12.75" customHeight="1">
      <c r="A610" s="1516"/>
      <c r="B610" s="1516"/>
      <c r="C610" s="1516"/>
      <c r="D610" s="1516"/>
      <c r="E610" s="1516"/>
      <c r="F610" s="1517"/>
      <c r="G610" s="1516"/>
      <c r="H610" s="1516"/>
      <c r="I610" s="1516"/>
      <c r="J610" s="1516"/>
      <c r="K610" s="1516"/>
      <c r="L610" s="1516"/>
      <c r="M610" s="1516"/>
      <c r="N610" s="1516"/>
      <c r="O610" s="1516"/>
      <c r="P610" s="1516"/>
      <c r="Q610" s="1516"/>
      <c r="R610" s="1516"/>
      <c r="S610" s="1516"/>
      <c r="T610" s="1516"/>
      <c r="U610" s="1516"/>
      <c r="V610" s="1516"/>
      <c r="W610" s="1516"/>
      <c r="X610" s="1516"/>
      <c r="Y610" s="1516"/>
      <c r="Z610" s="1516"/>
    </row>
    <row r="611" ht="12.75" customHeight="1">
      <c r="A611" s="1516"/>
      <c r="B611" s="1516"/>
      <c r="C611" s="1516"/>
      <c r="D611" s="1516"/>
      <c r="E611" s="1516"/>
      <c r="F611" s="1517"/>
      <c r="G611" s="1516"/>
      <c r="H611" s="1516"/>
      <c r="I611" s="1516"/>
      <c r="J611" s="1516"/>
      <c r="K611" s="1516"/>
      <c r="L611" s="1516"/>
      <c r="M611" s="1516"/>
      <c r="N611" s="1516"/>
      <c r="O611" s="1516"/>
      <c r="P611" s="1516"/>
      <c r="Q611" s="1516"/>
      <c r="R611" s="1516"/>
      <c r="S611" s="1516"/>
      <c r="T611" s="1516"/>
      <c r="U611" s="1516"/>
      <c r="V611" s="1516"/>
      <c r="W611" s="1516"/>
      <c r="X611" s="1516"/>
      <c r="Y611" s="1516"/>
      <c r="Z611" s="1516"/>
    </row>
    <row r="612" ht="12.75" customHeight="1">
      <c r="A612" s="1516"/>
      <c r="B612" s="1516"/>
      <c r="C612" s="1516"/>
      <c r="D612" s="1516"/>
      <c r="E612" s="1516"/>
      <c r="F612" s="1517"/>
      <c r="G612" s="1516"/>
      <c r="H612" s="1516"/>
      <c r="I612" s="1516"/>
      <c r="J612" s="1516"/>
      <c r="K612" s="1516"/>
      <c r="L612" s="1516"/>
      <c r="M612" s="1516"/>
      <c r="N612" s="1516"/>
      <c r="O612" s="1516"/>
      <c r="P612" s="1516"/>
      <c r="Q612" s="1516"/>
      <c r="R612" s="1516"/>
      <c r="S612" s="1516"/>
      <c r="T612" s="1516"/>
      <c r="U612" s="1516"/>
      <c r="V612" s="1516"/>
      <c r="W612" s="1516"/>
      <c r="X612" s="1516"/>
      <c r="Y612" s="1516"/>
      <c r="Z612" s="1516"/>
    </row>
    <row r="613" ht="12.75" customHeight="1">
      <c r="A613" s="1516"/>
      <c r="B613" s="1516"/>
      <c r="C613" s="1516"/>
      <c r="D613" s="1516"/>
      <c r="E613" s="1516"/>
      <c r="F613" s="1517"/>
      <c r="G613" s="1516"/>
      <c r="H613" s="1516"/>
      <c r="I613" s="1516"/>
      <c r="J613" s="1516"/>
      <c r="K613" s="1516"/>
      <c r="L613" s="1516"/>
      <c r="M613" s="1516"/>
      <c r="N613" s="1516"/>
      <c r="O613" s="1516"/>
      <c r="P613" s="1516"/>
      <c r="Q613" s="1516"/>
      <c r="R613" s="1516"/>
      <c r="S613" s="1516"/>
      <c r="T613" s="1516"/>
      <c r="U613" s="1516"/>
      <c r="V613" s="1516"/>
      <c r="W613" s="1516"/>
      <c r="X613" s="1516"/>
      <c r="Y613" s="1516"/>
      <c r="Z613" s="1516"/>
    </row>
    <row r="614" ht="12.75" customHeight="1">
      <c r="A614" s="1516"/>
      <c r="B614" s="1516"/>
      <c r="C614" s="1516"/>
      <c r="D614" s="1516"/>
      <c r="E614" s="1516"/>
      <c r="F614" s="1517"/>
      <c r="G614" s="1516"/>
      <c r="H614" s="1516"/>
      <c r="I614" s="1516"/>
      <c r="J614" s="1516"/>
      <c r="K614" s="1516"/>
      <c r="L614" s="1516"/>
      <c r="M614" s="1516"/>
      <c r="N614" s="1516"/>
      <c r="O614" s="1516"/>
      <c r="P614" s="1516"/>
      <c r="Q614" s="1516"/>
      <c r="R614" s="1516"/>
      <c r="S614" s="1516"/>
      <c r="T614" s="1516"/>
      <c r="U614" s="1516"/>
      <c r="V614" s="1516"/>
      <c r="W614" s="1516"/>
      <c r="X614" s="1516"/>
      <c r="Y614" s="1516"/>
      <c r="Z614" s="1516"/>
    </row>
    <row r="615" ht="12.75" customHeight="1">
      <c r="A615" s="1516"/>
      <c r="B615" s="1516"/>
      <c r="C615" s="1516"/>
      <c r="D615" s="1516"/>
      <c r="E615" s="1516"/>
      <c r="F615" s="1517"/>
      <c r="G615" s="1516"/>
      <c r="H615" s="1516"/>
      <c r="I615" s="1516"/>
      <c r="J615" s="1516"/>
      <c r="K615" s="1516"/>
      <c r="L615" s="1516"/>
      <c r="M615" s="1516"/>
      <c r="N615" s="1516"/>
      <c r="O615" s="1516"/>
      <c r="P615" s="1516"/>
      <c r="Q615" s="1516"/>
      <c r="R615" s="1516"/>
      <c r="S615" s="1516"/>
      <c r="T615" s="1516"/>
      <c r="U615" s="1516"/>
      <c r="V615" s="1516"/>
      <c r="W615" s="1516"/>
      <c r="X615" s="1516"/>
      <c r="Y615" s="1516"/>
      <c r="Z615" s="1516"/>
    </row>
    <row r="616" ht="12.75" customHeight="1">
      <c r="A616" s="1516"/>
      <c r="B616" s="1516"/>
      <c r="C616" s="1516"/>
      <c r="D616" s="1516"/>
      <c r="E616" s="1516"/>
      <c r="F616" s="1517"/>
      <c r="G616" s="1516"/>
      <c r="H616" s="1516"/>
      <c r="I616" s="1516"/>
      <c r="J616" s="1516"/>
      <c r="K616" s="1516"/>
      <c r="L616" s="1516"/>
      <c r="M616" s="1516"/>
      <c r="N616" s="1516"/>
      <c r="O616" s="1516"/>
      <c r="P616" s="1516"/>
      <c r="Q616" s="1516"/>
      <c r="R616" s="1516"/>
      <c r="S616" s="1516"/>
      <c r="T616" s="1516"/>
      <c r="U616" s="1516"/>
      <c r="V616" s="1516"/>
      <c r="W616" s="1516"/>
      <c r="X616" s="1516"/>
      <c r="Y616" s="1516"/>
      <c r="Z616" s="1516"/>
    </row>
    <row r="617" ht="12.75" customHeight="1">
      <c r="A617" s="1516"/>
      <c r="B617" s="1516"/>
      <c r="C617" s="1516"/>
      <c r="D617" s="1516"/>
      <c r="E617" s="1516"/>
      <c r="F617" s="1517"/>
      <c r="G617" s="1516"/>
      <c r="H617" s="1516"/>
      <c r="I617" s="1516"/>
      <c r="J617" s="1516"/>
      <c r="K617" s="1516"/>
      <c r="L617" s="1516"/>
      <c r="M617" s="1516"/>
      <c r="N617" s="1516"/>
      <c r="O617" s="1516"/>
      <c r="P617" s="1516"/>
      <c r="Q617" s="1516"/>
      <c r="R617" s="1516"/>
      <c r="S617" s="1516"/>
      <c r="T617" s="1516"/>
      <c r="U617" s="1516"/>
      <c r="V617" s="1516"/>
      <c r="W617" s="1516"/>
      <c r="X617" s="1516"/>
      <c r="Y617" s="1516"/>
      <c r="Z617" s="1516"/>
    </row>
    <row r="618" ht="12.75" customHeight="1">
      <c r="A618" s="1516"/>
      <c r="B618" s="1516"/>
      <c r="C618" s="1516"/>
      <c r="D618" s="1516"/>
      <c r="E618" s="1516"/>
      <c r="F618" s="1517"/>
      <c r="G618" s="1516"/>
      <c r="H618" s="1516"/>
      <c r="I618" s="1516"/>
      <c r="J618" s="1516"/>
      <c r="K618" s="1516"/>
      <c r="L618" s="1516"/>
      <c r="M618" s="1516"/>
      <c r="N618" s="1516"/>
      <c r="O618" s="1516"/>
      <c r="P618" s="1516"/>
      <c r="Q618" s="1516"/>
      <c r="R618" s="1516"/>
      <c r="S618" s="1516"/>
      <c r="T618" s="1516"/>
      <c r="U618" s="1516"/>
      <c r="V618" s="1516"/>
      <c r="W618" s="1516"/>
      <c r="X618" s="1516"/>
      <c r="Y618" s="1516"/>
      <c r="Z618" s="1516"/>
    </row>
    <row r="619" ht="12.75" customHeight="1">
      <c r="A619" s="1516"/>
      <c r="B619" s="1516"/>
      <c r="C619" s="1516"/>
      <c r="D619" s="1516"/>
      <c r="E619" s="1516"/>
      <c r="F619" s="1517"/>
      <c r="G619" s="1516"/>
      <c r="H619" s="1516"/>
      <c r="I619" s="1516"/>
      <c r="J619" s="1516"/>
      <c r="K619" s="1516"/>
      <c r="L619" s="1516"/>
      <c r="M619" s="1516"/>
      <c r="N619" s="1516"/>
      <c r="O619" s="1516"/>
      <c r="P619" s="1516"/>
      <c r="Q619" s="1516"/>
      <c r="R619" s="1516"/>
      <c r="S619" s="1516"/>
      <c r="T619" s="1516"/>
      <c r="U619" s="1516"/>
      <c r="V619" s="1516"/>
      <c r="W619" s="1516"/>
      <c r="X619" s="1516"/>
      <c r="Y619" s="1516"/>
      <c r="Z619" s="1516"/>
    </row>
    <row r="620" ht="12.75" customHeight="1">
      <c r="A620" s="1516"/>
      <c r="B620" s="1516"/>
      <c r="C620" s="1516"/>
      <c r="D620" s="1516"/>
      <c r="E620" s="1516"/>
      <c r="F620" s="1517"/>
      <c r="G620" s="1516"/>
      <c r="H620" s="1516"/>
      <c r="I620" s="1516"/>
      <c r="J620" s="1516"/>
      <c r="K620" s="1516"/>
      <c r="L620" s="1516"/>
      <c r="M620" s="1516"/>
      <c r="N620" s="1516"/>
      <c r="O620" s="1516"/>
      <c r="P620" s="1516"/>
      <c r="Q620" s="1516"/>
      <c r="R620" s="1516"/>
      <c r="S620" s="1516"/>
      <c r="T620" s="1516"/>
      <c r="U620" s="1516"/>
      <c r="V620" s="1516"/>
      <c r="W620" s="1516"/>
      <c r="X620" s="1516"/>
      <c r="Y620" s="1516"/>
      <c r="Z620" s="1516"/>
    </row>
    <row r="621" ht="12.75" customHeight="1">
      <c r="A621" s="1516"/>
      <c r="B621" s="1516"/>
      <c r="C621" s="1516"/>
      <c r="D621" s="1516"/>
      <c r="E621" s="1516"/>
      <c r="F621" s="1517"/>
      <c r="G621" s="1516"/>
      <c r="H621" s="1516"/>
      <c r="I621" s="1516"/>
      <c r="J621" s="1516"/>
      <c r="K621" s="1516"/>
      <c r="L621" s="1516"/>
      <c r="M621" s="1516"/>
      <c r="N621" s="1516"/>
      <c r="O621" s="1516"/>
      <c r="P621" s="1516"/>
      <c r="Q621" s="1516"/>
      <c r="R621" s="1516"/>
      <c r="S621" s="1516"/>
      <c r="T621" s="1516"/>
      <c r="U621" s="1516"/>
      <c r="V621" s="1516"/>
      <c r="W621" s="1516"/>
      <c r="X621" s="1516"/>
      <c r="Y621" s="1516"/>
      <c r="Z621" s="1516"/>
    </row>
    <row r="622" ht="12.75" customHeight="1">
      <c r="A622" s="1516"/>
      <c r="B622" s="1516"/>
      <c r="C622" s="1516"/>
      <c r="D622" s="1516"/>
      <c r="E622" s="1516"/>
      <c r="F622" s="1517"/>
      <c r="G622" s="1516"/>
      <c r="H622" s="1516"/>
      <c r="I622" s="1516"/>
      <c r="J622" s="1516"/>
      <c r="K622" s="1516"/>
      <c r="L622" s="1516"/>
      <c r="M622" s="1516"/>
      <c r="N622" s="1516"/>
      <c r="O622" s="1516"/>
      <c r="P622" s="1516"/>
      <c r="Q622" s="1516"/>
      <c r="R622" s="1516"/>
      <c r="S622" s="1516"/>
      <c r="T622" s="1516"/>
      <c r="U622" s="1516"/>
      <c r="V622" s="1516"/>
      <c r="W622" s="1516"/>
      <c r="X622" s="1516"/>
      <c r="Y622" s="1516"/>
      <c r="Z622" s="1516"/>
    </row>
    <row r="623" ht="12.75" customHeight="1">
      <c r="A623" s="1516"/>
      <c r="B623" s="1516"/>
      <c r="C623" s="1516"/>
      <c r="D623" s="1516"/>
      <c r="E623" s="1516"/>
      <c r="F623" s="1517"/>
      <c r="G623" s="1516"/>
      <c r="H623" s="1516"/>
      <c r="I623" s="1516"/>
      <c r="J623" s="1516"/>
      <c r="K623" s="1516"/>
      <c r="L623" s="1516"/>
      <c r="M623" s="1516"/>
      <c r="N623" s="1516"/>
      <c r="O623" s="1516"/>
      <c r="P623" s="1516"/>
      <c r="Q623" s="1516"/>
      <c r="R623" s="1516"/>
      <c r="S623" s="1516"/>
      <c r="T623" s="1516"/>
      <c r="U623" s="1516"/>
      <c r="V623" s="1516"/>
      <c r="W623" s="1516"/>
      <c r="X623" s="1516"/>
      <c r="Y623" s="1516"/>
      <c r="Z623" s="1516"/>
    </row>
    <row r="624" ht="12.75" customHeight="1">
      <c r="A624" s="1516"/>
      <c r="B624" s="1516"/>
      <c r="C624" s="1516"/>
      <c r="D624" s="1516"/>
      <c r="E624" s="1516"/>
      <c r="F624" s="1517"/>
      <c r="G624" s="1516"/>
      <c r="H624" s="1516"/>
      <c r="I624" s="1516"/>
      <c r="J624" s="1516"/>
      <c r="K624" s="1516"/>
      <c r="L624" s="1516"/>
      <c r="M624" s="1516"/>
      <c r="N624" s="1516"/>
      <c r="O624" s="1516"/>
      <c r="P624" s="1516"/>
      <c r="Q624" s="1516"/>
      <c r="R624" s="1516"/>
      <c r="S624" s="1516"/>
      <c r="T624" s="1516"/>
      <c r="U624" s="1516"/>
      <c r="V624" s="1516"/>
      <c r="W624" s="1516"/>
      <c r="X624" s="1516"/>
      <c r="Y624" s="1516"/>
      <c r="Z624" s="1516"/>
    </row>
    <row r="625" ht="12.75" customHeight="1">
      <c r="A625" s="1516"/>
      <c r="B625" s="1516"/>
      <c r="C625" s="1516"/>
      <c r="D625" s="1516"/>
      <c r="E625" s="1516"/>
      <c r="F625" s="1517"/>
      <c r="G625" s="1516"/>
      <c r="H625" s="1516"/>
      <c r="I625" s="1516"/>
      <c r="J625" s="1516"/>
      <c r="K625" s="1516"/>
      <c r="L625" s="1516"/>
      <c r="M625" s="1516"/>
      <c r="N625" s="1516"/>
      <c r="O625" s="1516"/>
      <c r="P625" s="1516"/>
      <c r="Q625" s="1516"/>
      <c r="R625" s="1516"/>
      <c r="S625" s="1516"/>
      <c r="T625" s="1516"/>
      <c r="U625" s="1516"/>
      <c r="V625" s="1516"/>
      <c r="W625" s="1516"/>
      <c r="X625" s="1516"/>
      <c r="Y625" s="1516"/>
      <c r="Z625" s="1516"/>
    </row>
    <row r="626" ht="12.75" customHeight="1">
      <c r="A626" s="1516"/>
      <c r="B626" s="1516"/>
      <c r="C626" s="1516"/>
      <c r="D626" s="1516"/>
      <c r="E626" s="1516"/>
      <c r="F626" s="1517"/>
      <c r="G626" s="1516"/>
      <c r="H626" s="1516"/>
      <c r="I626" s="1516"/>
      <c r="J626" s="1516"/>
      <c r="K626" s="1516"/>
      <c r="L626" s="1516"/>
      <c r="M626" s="1516"/>
      <c r="N626" s="1516"/>
      <c r="O626" s="1516"/>
      <c r="P626" s="1516"/>
      <c r="Q626" s="1516"/>
      <c r="R626" s="1516"/>
      <c r="S626" s="1516"/>
      <c r="T626" s="1516"/>
      <c r="U626" s="1516"/>
      <c r="V626" s="1516"/>
      <c r="W626" s="1516"/>
      <c r="X626" s="1516"/>
      <c r="Y626" s="1516"/>
      <c r="Z626" s="1516"/>
    </row>
    <row r="627" ht="12.75" customHeight="1">
      <c r="A627" s="1516"/>
      <c r="B627" s="1516"/>
      <c r="C627" s="1516"/>
      <c r="D627" s="1516"/>
      <c r="E627" s="1516"/>
      <c r="F627" s="1517"/>
      <c r="G627" s="1516"/>
      <c r="H627" s="1516"/>
      <c r="I627" s="1516"/>
      <c r="J627" s="1516"/>
      <c r="K627" s="1516"/>
      <c r="L627" s="1516"/>
      <c r="M627" s="1516"/>
      <c r="N627" s="1516"/>
      <c r="O627" s="1516"/>
      <c r="P627" s="1516"/>
      <c r="Q627" s="1516"/>
      <c r="R627" s="1516"/>
      <c r="S627" s="1516"/>
      <c r="T627" s="1516"/>
      <c r="U627" s="1516"/>
      <c r="V627" s="1516"/>
      <c r="W627" s="1516"/>
      <c r="X627" s="1516"/>
      <c r="Y627" s="1516"/>
      <c r="Z627" s="1516"/>
    </row>
    <row r="628" ht="12.75" customHeight="1">
      <c r="A628" s="1516"/>
      <c r="B628" s="1516"/>
      <c r="C628" s="1516"/>
      <c r="D628" s="1516"/>
      <c r="E628" s="1516"/>
      <c r="F628" s="1517"/>
      <c r="G628" s="1516"/>
      <c r="H628" s="1516"/>
      <c r="I628" s="1516"/>
      <c r="J628" s="1516"/>
      <c r="K628" s="1516"/>
      <c r="L628" s="1516"/>
      <c r="M628" s="1516"/>
      <c r="N628" s="1516"/>
      <c r="O628" s="1516"/>
      <c r="P628" s="1516"/>
      <c r="Q628" s="1516"/>
      <c r="R628" s="1516"/>
      <c r="S628" s="1516"/>
      <c r="T628" s="1516"/>
      <c r="U628" s="1516"/>
      <c r="V628" s="1516"/>
      <c r="W628" s="1516"/>
      <c r="X628" s="1516"/>
      <c r="Y628" s="1516"/>
      <c r="Z628" s="1516"/>
    </row>
    <row r="629" ht="12.75" customHeight="1">
      <c r="A629" s="1516"/>
      <c r="B629" s="1516"/>
      <c r="C629" s="1516"/>
      <c r="D629" s="1516"/>
      <c r="E629" s="1516"/>
      <c r="F629" s="1517"/>
      <c r="G629" s="1516"/>
      <c r="H629" s="1516"/>
      <c r="I629" s="1516"/>
      <c r="J629" s="1516"/>
      <c r="K629" s="1516"/>
      <c r="L629" s="1516"/>
      <c r="M629" s="1516"/>
      <c r="N629" s="1516"/>
      <c r="O629" s="1516"/>
      <c r="P629" s="1516"/>
      <c r="Q629" s="1516"/>
      <c r="R629" s="1516"/>
      <c r="S629" s="1516"/>
      <c r="T629" s="1516"/>
      <c r="U629" s="1516"/>
      <c r="V629" s="1516"/>
      <c r="W629" s="1516"/>
      <c r="X629" s="1516"/>
      <c r="Y629" s="1516"/>
      <c r="Z629" s="1516"/>
    </row>
    <row r="630" ht="12.75" customHeight="1">
      <c r="A630" s="1516"/>
      <c r="B630" s="1516"/>
      <c r="C630" s="1516"/>
      <c r="D630" s="1516"/>
      <c r="E630" s="1516"/>
      <c r="F630" s="1517"/>
      <c r="G630" s="1516"/>
      <c r="H630" s="1516"/>
      <c r="I630" s="1516"/>
      <c r="J630" s="1516"/>
      <c r="K630" s="1516"/>
      <c r="L630" s="1516"/>
      <c r="M630" s="1516"/>
      <c r="N630" s="1516"/>
      <c r="O630" s="1516"/>
      <c r="P630" s="1516"/>
      <c r="Q630" s="1516"/>
      <c r="R630" s="1516"/>
      <c r="S630" s="1516"/>
      <c r="T630" s="1516"/>
      <c r="U630" s="1516"/>
      <c r="V630" s="1516"/>
      <c r="W630" s="1516"/>
      <c r="X630" s="1516"/>
      <c r="Y630" s="1516"/>
      <c r="Z630" s="1516"/>
    </row>
    <row r="631" ht="12.75" customHeight="1">
      <c r="A631" s="1516"/>
      <c r="B631" s="1516"/>
      <c r="C631" s="1516"/>
      <c r="D631" s="1516"/>
      <c r="E631" s="1516"/>
      <c r="F631" s="1517"/>
      <c r="G631" s="1516"/>
      <c r="H631" s="1516"/>
      <c r="I631" s="1516"/>
      <c r="J631" s="1516"/>
      <c r="K631" s="1516"/>
      <c r="L631" s="1516"/>
      <c r="M631" s="1516"/>
      <c r="N631" s="1516"/>
      <c r="O631" s="1516"/>
      <c r="P631" s="1516"/>
      <c r="Q631" s="1516"/>
      <c r="R631" s="1516"/>
      <c r="S631" s="1516"/>
      <c r="T631" s="1516"/>
      <c r="U631" s="1516"/>
      <c r="V631" s="1516"/>
      <c r="W631" s="1516"/>
      <c r="X631" s="1516"/>
      <c r="Y631" s="1516"/>
      <c r="Z631" s="1516"/>
    </row>
    <row r="632" ht="12.75" customHeight="1">
      <c r="A632" s="1516"/>
      <c r="B632" s="1516"/>
      <c r="C632" s="1516"/>
      <c r="D632" s="1516"/>
      <c r="E632" s="1516"/>
      <c r="F632" s="1517"/>
      <c r="G632" s="1516"/>
      <c r="H632" s="1516"/>
      <c r="I632" s="1516"/>
      <c r="J632" s="1516"/>
      <c r="K632" s="1516"/>
      <c r="L632" s="1516"/>
      <c r="M632" s="1516"/>
      <c r="N632" s="1516"/>
      <c r="O632" s="1516"/>
      <c r="P632" s="1516"/>
      <c r="Q632" s="1516"/>
      <c r="R632" s="1516"/>
      <c r="S632" s="1516"/>
      <c r="T632" s="1516"/>
      <c r="U632" s="1516"/>
      <c r="V632" s="1516"/>
      <c r="W632" s="1516"/>
      <c r="X632" s="1516"/>
      <c r="Y632" s="1516"/>
      <c r="Z632" s="1516"/>
    </row>
    <row r="633" ht="12.75" customHeight="1">
      <c r="A633" s="1516"/>
      <c r="B633" s="1516"/>
      <c r="C633" s="1516"/>
      <c r="D633" s="1516"/>
      <c r="E633" s="1516"/>
      <c r="F633" s="1517"/>
      <c r="G633" s="1516"/>
      <c r="H633" s="1516"/>
      <c r="I633" s="1516"/>
      <c r="J633" s="1516"/>
      <c r="K633" s="1516"/>
      <c r="L633" s="1516"/>
      <c r="M633" s="1516"/>
      <c r="N633" s="1516"/>
      <c r="O633" s="1516"/>
      <c r="P633" s="1516"/>
      <c r="Q633" s="1516"/>
      <c r="R633" s="1516"/>
      <c r="S633" s="1516"/>
      <c r="T633" s="1516"/>
      <c r="U633" s="1516"/>
      <c r="V633" s="1516"/>
      <c r="W633" s="1516"/>
      <c r="X633" s="1516"/>
      <c r="Y633" s="1516"/>
      <c r="Z633" s="1516"/>
    </row>
    <row r="634" ht="12.75" customHeight="1">
      <c r="A634" s="1516"/>
      <c r="B634" s="1516"/>
      <c r="C634" s="1516"/>
      <c r="D634" s="1516"/>
      <c r="E634" s="1516"/>
      <c r="F634" s="1517"/>
      <c r="G634" s="1516"/>
      <c r="H634" s="1516"/>
      <c r="I634" s="1516"/>
      <c r="J634" s="1516"/>
      <c r="K634" s="1516"/>
      <c r="L634" s="1516"/>
      <c r="M634" s="1516"/>
      <c r="N634" s="1516"/>
      <c r="O634" s="1516"/>
      <c r="P634" s="1516"/>
      <c r="Q634" s="1516"/>
      <c r="R634" s="1516"/>
      <c r="S634" s="1516"/>
      <c r="T634" s="1516"/>
      <c r="U634" s="1516"/>
      <c r="V634" s="1516"/>
      <c r="W634" s="1516"/>
      <c r="X634" s="1516"/>
      <c r="Y634" s="1516"/>
      <c r="Z634" s="1516"/>
    </row>
    <row r="635" ht="12.75" customHeight="1">
      <c r="A635" s="1516"/>
      <c r="B635" s="1516"/>
      <c r="C635" s="1516"/>
      <c r="D635" s="1516"/>
      <c r="E635" s="1516"/>
      <c r="F635" s="1517"/>
      <c r="G635" s="1516"/>
      <c r="H635" s="1516"/>
      <c r="I635" s="1516"/>
      <c r="J635" s="1516"/>
      <c r="K635" s="1516"/>
      <c r="L635" s="1516"/>
      <c r="M635" s="1516"/>
      <c r="N635" s="1516"/>
      <c r="O635" s="1516"/>
      <c r="P635" s="1516"/>
      <c r="Q635" s="1516"/>
      <c r="R635" s="1516"/>
      <c r="S635" s="1516"/>
      <c r="T635" s="1516"/>
      <c r="U635" s="1516"/>
      <c r="V635" s="1516"/>
      <c r="W635" s="1516"/>
      <c r="X635" s="1516"/>
      <c r="Y635" s="1516"/>
      <c r="Z635" s="1516"/>
    </row>
    <row r="636" ht="12.75" customHeight="1">
      <c r="A636" s="1516"/>
      <c r="B636" s="1516"/>
      <c r="C636" s="1516"/>
      <c r="D636" s="1516"/>
      <c r="E636" s="1516"/>
      <c r="F636" s="1517"/>
      <c r="G636" s="1516"/>
      <c r="H636" s="1516"/>
      <c r="I636" s="1516"/>
      <c r="J636" s="1516"/>
      <c r="K636" s="1516"/>
      <c r="L636" s="1516"/>
      <c r="M636" s="1516"/>
      <c r="N636" s="1516"/>
      <c r="O636" s="1516"/>
      <c r="P636" s="1516"/>
      <c r="Q636" s="1516"/>
      <c r="R636" s="1516"/>
      <c r="S636" s="1516"/>
      <c r="T636" s="1516"/>
      <c r="U636" s="1516"/>
      <c r="V636" s="1516"/>
      <c r="W636" s="1516"/>
      <c r="X636" s="1516"/>
      <c r="Y636" s="1516"/>
      <c r="Z636" s="1516"/>
    </row>
    <row r="637" ht="12.75" customHeight="1">
      <c r="A637" s="1516"/>
      <c r="B637" s="1516"/>
      <c r="C637" s="1516"/>
      <c r="D637" s="1516"/>
      <c r="E637" s="1516"/>
      <c r="F637" s="1517"/>
      <c r="G637" s="1516"/>
      <c r="H637" s="1516"/>
      <c r="I637" s="1516"/>
      <c r="J637" s="1516"/>
      <c r="K637" s="1516"/>
      <c r="L637" s="1516"/>
      <c r="M637" s="1516"/>
      <c r="N637" s="1516"/>
      <c r="O637" s="1516"/>
      <c r="P637" s="1516"/>
      <c r="Q637" s="1516"/>
      <c r="R637" s="1516"/>
      <c r="S637" s="1516"/>
      <c r="T637" s="1516"/>
      <c r="U637" s="1516"/>
      <c r="V637" s="1516"/>
      <c r="W637" s="1516"/>
      <c r="X637" s="1516"/>
      <c r="Y637" s="1516"/>
      <c r="Z637" s="1516"/>
    </row>
    <row r="638" ht="12.75" customHeight="1">
      <c r="A638" s="1516"/>
      <c r="B638" s="1516"/>
      <c r="C638" s="1516"/>
      <c r="D638" s="1516"/>
      <c r="E638" s="1516"/>
      <c r="F638" s="1517"/>
      <c r="G638" s="1516"/>
      <c r="H638" s="1516"/>
      <c r="I638" s="1516"/>
      <c r="J638" s="1516"/>
      <c r="K638" s="1516"/>
      <c r="L638" s="1516"/>
      <c r="M638" s="1516"/>
      <c r="N638" s="1516"/>
      <c r="O638" s="1516"/>
      <c r="P638" s="1516"/>
      <c r="Q638" s="1516"/>
      <c r="R638" s="1516"/>
      <c r="S638" s="1516"/>
      <c r="T638" s="1516"/>
      <c r="U638" s="1516"/>
      <c r="V638" s="1516"/>
      <c r="W638" s="1516"/>
      <c r="X638" s="1516"/>
      <c r="Y638" s="1516"/>
      <c r="Z638" s="1516"/>
    </row>
    <row r="639" ht="12.75" customHeight="1">
      <c r="A639" s="1516"/>
      <c r="B639" s="1516"/>
      <c r="C639" s="1516"/>
      <c r="D639" s="1516"/>
      <c r="E639" s="1516"/>
      <c r="F639" s="1517"/>
      <c r="G639" s="1516"/>
      <c r="H639" s="1516"/>
      <c r="I639" s="1516"/>
      <c r="J639" s="1516"/>
      <c r="K639" s="1516"/>
      <c r="L639" s="1516"/>
      <c r="M639" s="1516"/>
      <c r="N639" s="1516"/>
      <c r="O639" s="1516"/>
      <c r="P639" s="1516"/>
      <c r="Q639" s="1516"/>
      <c r="R639" s="1516"/>
      <c r="S639" s="1516"/>
      <c r="T639" s="1516"/>
      <c r="U639" s="1516"/>
      <c r="V639" s="1516"/>
      <c r="W639" s="1516"/>
      <c r="X639" s="1516"/>
      <c r="Y639" s="1516"/>
      <c r="Z639" s="1516"/>
    </row>
    <row r="640" ht="12.75" customHeight="1">
      <c r="A640" s="1516"/>
      <c r="B640" s="1516"/>
      <c r="C640" s="1516"/>
      <c r="D640" s="1516"/>
      <c r="E640" s="1516"/>
      <c r="F640" s="1517"/>
      <c r="G640" s="1516"/>
      <c r="H640" s="1516"/>
      <c r="I640" s="1516"/>
      <c r="J640" s="1516"/>
      <c r="K640" s="1516"/>
      <c r="L640" s="1516"/>
      <c r="M640" s="1516"/>
      <c r="N640" s="1516"/>
      <c r="O640" s="1516"/>
      <c r="P640" s="1516"/>
      <c r="Q640" s="1516"/>
      <c r="R640" s="1516"/>
      <c r="S640" s="1516"/>
      <c r="T640" s="1516"/>
      <c r="U640" s="1516"/>
      <c r="V640" s="1516"/>
      <c r="W640" s="1516"/>
      <c r="X640" s="1516"/>
      <c r="Y640" s="1516"/>
      <c r="Z640" s="1516"/>
    </row>
    <row r="641" ht="12.75" customHeight="1">
      <c r="A641" s="1516"/>
      <c r="B641" s="1516"/>
      <c r="C641" s="1516"/>
      <c r="D641" s="1516"/>
      <c r="E641" s="1516"/>
      <c r="F641" s="1517"/>
      <c r="G641" s="1516"/>
      <c r="H641" s="1516"/>
      <c r="I641" s="1516"/>
      <c r="J641" s="1516"/>
      <c r="K641" s="1516"/>
      <c r="L641" s="1516"/>
      <c r="M641" s="1516"/>
      <c r="N641" s="1516"/>
      <c r="O641" s="1516"/>
      <c r="P641" s="1516"/>
      <c r="Q641" s="1516"/>
      <c r="R641" s="1516"/>
      <c r="S641" s="1516"/>
      <c r="T641" s="1516"/>
      <c r="U641" s="1516"/>
      <c r="V641" s="1516"/>
      <c r="W641" s="1516"/>
      <c r="X641" s="1516"/>
      <c r="Y641" s="1516"/>
      <c r="Z641" s="1516"/>
    </row>
    <row r="642" ht="12.75" customHeight="1">
      <c r="A642" s="1516"/>
      <c r="B642" s="1516"/>
      <c r="C642" s="1516"/>
      <c r="D642" s="1516"/>
      <c r="E642" s="1516"/>
      <c r="F642" s="1517"/>
      <c r="G642" s="1516"/>
      <c r="H642" s="1516"/>
      <c r="I642" s="1516"/>
      <c r="J642" s="1516"/>
      <c r="K642" s="1516"/>
      <c r="L642" s="1516"/>
      <c r="M642" s="1516"/>
      <c r="N642" s="1516"/>
      <c r="O642" s="1516"/>
      <c r="P642" s="1516"/>
      <c r="Q642" s="1516"/>
      <c r="R642" s="1516"/>
      <c r="S642" s="1516"/>
      <c r="T642" s="1516"/>
      <c r="U642" s="1516"/>
      <c r="V642" s="1516"/>
      <c r="W642" s="1516"/>
      <c r="X642" s="1516"/>
      <c r="Y642" s="1516"/>
      <c r="Z642" s="1516"/>
    </row>
    <row r="643" ht="12.75" customHeight="1">
      <c r="A643" s="1516"/>
      <c r="B643" s="1516"/>
      <c r="C643" s="1516"/>
      <c r="D643" s="1516"/>
      <c r="E643" s="1516"/>
      <c r="F643" s="1517"/>
      <c r="G643" s="1516"/>
      <c r="H643" s="1516"/>
      <c r="I643" s="1516"/>
      <c r="J643" s="1516"/>
      <c r="K643" s="1516"/>
      <c r="L643" s="1516"/>
      <c r="M643" s="1516"/>
      <c r="N643" s="1516"/>
      <c r="O643" s="1516"/>
      <c r="P643" s="1516"/>
      <c r="Q643" s="1516"/>
      <c r="R643" s="1516"/>
      <c r="S643" s="1516"/>
      <c r="T643" s="1516"/>
      <c r="U643" s="1516"/>
      <c r="V643" s="1516"/>
      <c r="W643" s="1516"/>
      <c r="X643" s="1516"/>
      <c r="Y643" s="1516"/>
      <c r="Z643" s="1516"/>
    </row>
    <row r="644" ht="12.75" customHeight="1">
      <c r="A644" s="1516"/>
      <c r="B644" s="1516"/>
      <c r="C644" s="1516"/>
      <c r="D644" s="1516"/>
      <c r="E644" s="1516"/>
      <c r="F644" s="1517"/>
      <c r="G644" s="1516"/>
      <c r="H644" s="1516"/>
      <c r="I644" s="1516"/>
      <c r="J644" s="1516"/>
      <c r="K644" s="1516"/>
      <c r="L644" s="1516"/>
      <c r="M644" s="1516"/>
      <c r="N644" s="1516"/>
      <c r="O644" s="1516"/>
      <c r="P644" s="1516"/>
      <c r="Q644" s="1516"/>
      <c r="R644" s="1516"/>
      <c r="S644" s="1516"/>
      <c r="T644" s="1516"/>
      <c r="U644" s="1516"/>
      <c r="V644" s="1516"/>
      <c r="W644" s="1516"/>
      <c r="X644" s="1516"/>
      <c r="Y644" s="1516"/>
      <c r="Z644" s="1516"/>
    </row>
    <row r="645" ht="12.75" customHeight="1">
      <c r="A645" s="1516"/>
      <c r="B645" s="1516"/>
      <c r="C645" s="1516"/>
      <c r="D645" s="1516"/>
      <c r="E645" s="1516"/>
      <c r="F645" s="1517"/>
      <c r="G645" s="1516"/>
      <c r="H645" s="1516"/>
      <c r="I645" s="1516"/>
      <c r="J645" s="1516"/>
      <c r="K645" s="1516"/>
      <c r="L645" s="1516"/>
      <c r="M645" s="1516"/>
      <c r="N645" s="1516"/>
      <c r="O645" s="1516"/>
      <c r="P645" s="1516"/>
      <c r="Q645" s="1516"/>
      <c r="R645" s="1516"/>
      <c r="S645" s="1516"/>
      <c r="T645" s="1516"/>
      <c r="U645" s="1516"/>
      <c r="V645" s="1516"/>
      <c r="W645" s="1516"/>
      <c r="X645" s="1516"/>
      <c r="Y645" s="1516"/>
      <c r="Z645" s="1516"/>
    </row>
    <row r="646" ht="12.75" customHeight="1">
      <c r="A646" s="1516"/>
      <c r="B646" s="1516"/>
      <c r="C646" s="1516"/>
      <c r="D646" s="1516"/>
      <c r="E646" s="1516"/>
      <c r="F646" s="1517"/>
      <c r="G646" s="1516"/>
      <c r="H646" s="1516"/>
      <c r="I646" s="1516"/>
      <c r="J646" s="1516"/>
      <c r="K646" s="1516"/>
      <c r="L646" s="1516"/>
      <c r="M646" s="1516"/>
      <c r="N646" s="1516"/>
      <c r="O646" s="1516"/>
      <c r="P646" s="1516"/>
      <c r="Q646" s="1516"/>
      <c r="R646" s="1516"/>
      <c r="S646" s="1516"/>
      <c r="T646" s="1516"/>
      <c r="U646" s="1516"/>
      <c r="V646" s="1516"/>
      <c r="W646" s="1516"/>
      <c r="X646" s="1516"/>
      <c r="Y646" s="1516"/>
      <c r="Z646" s="1516"/>
    </row>
    <row r="647" ht="12.75" customHeight="1">
      <c r="A647" s="1516"/>
      <c r="B647" s="1516"/>
      <c r="C647" s="1516"/>
      <c r="D647" s="1516"/>
      <c r="E647" s="1516"/>
      <c r="F647" s="1517"/>
      <c r="G647" s="1516"/>
      <c r="H647" s="1516"/>
      <c r="I647" s="1516"/>
      <c r="J647" s="1516"/>
      <c r="K647" s="1516"/>
      <c r="L647" s="1516"/>
      <c r="M647" s="1516"/>
      <c r="N647" s="1516"/>
      <c r="O647" s="1516"/>
      <c r="P647" s="1516"/>
      <c r="Q647" s="1516"/>
      <c r="R647" s="1516"/>
      <c r="S647" s="1516"/>
      <c r="T647" s="1516"/>
      <c r="U647" s="1516"/>
      <c r="V647" s="1516"/>
      <c r="W647" s="1516"/>
      <c r="X647" s="1516"/>
      <c r="Y647" s="1516"/>
      <c r="Z647" s="1516"/>
    </row>
    <row r="648" ht="12.75" customHeight="1">
      <c r="A648" s="1516"/>
      <c r="B648" s="1516"/>
      <c r="C648" s="1516"/>
      <c r="D648" s="1516"/>
      <c r="E648" s="1516"/>
      <c r="F648" s="1517"/>
      <c r="G648" s="1516"/>
      <c r="H648" s="1516"/>
      <c r="I648" s="1516"/>
      <c r="J648" s="1516"/>
      <c r="K648" s="1516"/>
      <c r="L648" s="1516"/>
      <c r="M648" s="1516"/>
      <c r="N648" s="1516"/>
      <c r="O648" s="1516"/>
      <c r="P648" s="1516"/>
      <c r="Q648" s="1516"/>
      <c r="R648" s="1516"/>
      <c r="S648" s="1516"/>
      <c r="T648" s="1516"/>
      <c r="U648" s="1516"/>
      <c r="V648" s="1516"/>
      <c r="W648" s="1516"/>
      <c r="X648" s="1516"/>
      <c r="Y648" s="1516"/>
      <c r="Z648" s="1516"/>
    </row>
    <row r="649" ht="12.75" customHeight="1">
      <c r="A649" s="1516"/>
      <c r="B649" s="1516"/>
      <c r="C649" s="1516"/>
      <c r="D649" s="1516"/>
      <c r="E649" s="1516"/>
      <c r="F649" s="1517"/>
      <c r="G649" s="1516"/>
      <c r="H649" s="1516"/>
      <c r="I649" s="1516"/>
      <c r="J649" s="1516"/>
      <c r="K649" s="1516"/>
      <c r="L649" s="1516"/>
      <c r="M649" s="1516"/>
      <c r="N649" s="1516"/>
      <c r="O649" s="1516"/>
      <c r="P649" s="1516"/>
      <c r="Q649" s="1516"/>
      <c r="R649" s="1516"/>
      <c r="S649" s="1516"/>
      <c r="T649" s="1516"/>
      <c r="U649" s="1516"/>
      <c r="V649" s="1516"/>
      <c r="W649" s="1516"/>
      <c r="X649" s="1516"/>
      <c r="Y649" s="1516"/>
      <c r="Z649" s="1516"/>
    </row>
    <row r="650" ht="12.75" customHeight="1">
      <c r="A650" s="1516"/>
      <c r="B650" s="1516"/>
      <c r="C650" s="1516"/>
      <c r="D650" s="1516"/>
      <c r="E650" s="1516"/>
      <c r="F650" s="1517"/>
      <c r="G650" s="1516"/>
      <c r="H650" s="1516"/>
      <c r="I650" s="1516"/>
      <c r="J650" s="1516"/>
      <c r="K650" s="1516"/>
      <c r="L650" s="1516"/>
      <c r="M650" s="1516"/>
      <c r="N650" s="1516"/>
      <c r="O650" s="1516"/>
      <c r="P650" s="1516"/>
      <c r="Q650" s="1516"/>
      <c r="R650" s="1516"/>
      <c r="S650" s="1516"/>
      <c r="T650" s="1516"/>
      <c r="U650" s="1516"/>
      <c r="V650" s="1516"/>
      <c r="W650" s="1516"/>
      <c r="X650" s="1516"/>
      <c r="Y650" s="1516"/>
      <c r="Z650" s="1516"/>
    </row>
    <row r="651" ht="12.75" customHeight="1">
      <c r="A651" s="1516"/>
      <c r="B651" s="1516"/>
      <c r="C651" s="1516"/>
      <c r="D651" s="1516"/>
      <c r="E651" s="1516"/>
      <c r="F651" s="1517"/>
      <c r="G651" s="1516"/>
      <c r="H651" s="1516"/>
      <c r="I651" s="1516"/>
      <c r="J651" s="1516"/>
      <c r="K651" s="1516"/>
      <c r="L651" s="1516"/>
      <c r="M651" s="1516"/>
      <c r="N651" s="1516"/>
      <c r="O651" s="1516"/>
      <c r="P651" s="1516"/>
      <c r="Q651" s="1516"/>
      <c r="R651" s="1516"/>
      <c r="S651" s="1516"/>
      <c r="T651" s="1516"/>
      <c r="U651" s="1516"/>
      <c r="V651" s="1516"/>
      <c r="W651" s="1516"/>
      <c r="X651" s="1516"/>
      <c r="Y651" s="1516"/>
      <c r="Z651" s="1516"/>
    </row>
    <row r="652" ht="12.75" customHeight="1">
      <c r="A652" s="1516"/>
      <c r="B652" s="1516"/>
      <c r="C652" s="1516"/>
      <c r="D652" s="1516"/>
      <c r="E652" s="1516"/>
      <c r="F652" s="1517"/>
      <c r="G652" s="1516"/>
      <c r="H652" s="1516"/>
      <c r="I652" s="1516"/>
      <c r="J652" s="1516"/>
      <c r="K652" s="1516"/>
      <c r="L652" s="1516"/>
      <c r="M652" s="1516"/>
      <c r="N652" s="1516"/>
      <c r="O652" s="1516"/>
      <c r="P652" s="1516"/>
      <c r="Q652" s="1516"/>
      <c r="R652" s="1516"/>
      <c r="S652" s="1516"/>
      <c r="T652" s="1516"/>
      <c r="U652" s="1516"/>
      <c r="V652" s="1516"/>
      <c r="W652" s="1516"/>
      <c r="X652" s="1516"/>
      <c r="Y652" s="1516"/>
      <c r="Z652" s="1516"/>
    </row>
    <row r="653" ht="12.75" customHeight="1">
      <c r="A653" s="1516"/>
      <c r="B653" s="1516"/>
      <c r="C653" s="1516"/>
      <c r="D653" s="1516"/>
      <c r="E653" s="1516"/>
      <c r="F653" s="1517"/>
      <c r="G653" s="1516"/>
      <c r="H653" s="1516"/>
      <c r="I653" s="1516"/>
      <c r="J653" s="1516"/>
      <c r="K653" s="1516"/>
      <c r="L653" s="1516"/>
      <c r="M653" s="1516"/>
      <c r="N653" s="1516"/>
      <c r="O653" s="1516"/>
      <c r="P653" s="1516"/>
      <c r="Q653" s="1516"/>
      <c r="R653" s="1516"/>
      <c r="S653" s="1516"/>
      <c r="T653" s="1516"/>
      <c r="U653" s="1516"/>
      <c r="V653" s="1516"/>
      <c r="W653" s="1516"/>
      <c r="X653" s="1516"/>
      <c r="Y653" s="1516"/>
      <c r="Z653" s="1516"/>
    </row>
    <row r="654" ht="12.75" customHeight="1">
      <c r="A654" s="1516"/>
      <c r="B654" s="1516"/>
      <c r="C654" s="1516"/>
      <c r="D654" s="1516"/>
      <c r="E654" s="1516"/>
      <c r="F654" s="1517"/>
      <c r="G654" s="1516"/>
      <c r="H654" s="1516"/>
      <c r="I654" s="1516"/>
      <c r="J654" s="1516"/>
      <c r="K654" s="1516"/>
      <c r="L654" s="1516"/>
      <c r="M654" s="1516"/>
      <c r="N654" s="1516"/>
      <c r="O654" s="1516"/>
      <c r="P654" s="1516"/>
      <c r="Q654" s="1516"/>
      <c r="R654" s="1516"/>
      <c r="S654" s="1516"/>
      <c r="T654" s="1516"/>
      <c r="U654" s="1516"/>
      <c r="V654" s="1516"/>
      <c r="W654" s="1516"/>
      <c r="X654" s="1516"/>
      <c r="Y654" s="1516"/>
      <c r="Z654" s="1516"/>
    </row>
    <row r="655" ht="12.75" customHeight="1">
      <c r="A655" s="1516"/>
      <c r="B655" s="1516"/>
      <c r="C655" s="1516"/>
      <c r="D655" s="1516"/>
      <c r="E655" s="1516"/>
      <c r="F655" s="1517"/>
      <c r="G655" s="1516"/>
      <c r="H655" s="1516"/>
      <c r="I655" s="1516"/>
      <c r="J655" s="1516"/>
      <c r="K655" s="1516"/>
      <c r="L655" s="1516"/>
      <c r="M655" s="1516"/>
      <c r="N655" s="1516"/>
      <c r="O655" s="1516"/>
      <c r="P655" s="1516"/>
      <c r="Q655" s="1516"/>
      <c r="R655" s="1516"/>
      <c r="S655" s="1516"/>
      <c r="T655" s="1516"/>
      <c r="U655" s="1516"/>
      <c r="V655" s="1516"/>
      <c r="W655" s="1516"/>
      <c r="X655" s="1516"/>
      <c r="Y655" s="1516"/>
      <c r="Z655" s="1516"/>
    </row>
    <row r="656" ht="12.75" customHeight="1">
      <c r="A656" s="1516"/>
      <c r="B656" s="1516"/>
      <c r="C656" s="1516"/>
      <c r="D656" s="1516"/>
      <c r="E656" s="1516"/>
      <c r="F656" s="1517"/>
      <c r="G656" s="1516"/>
      <c r="H656" s="1516"/>
      <c r="I656" s="1516"/>
      <c r="J656" s="1516"/>
      <c r="K656" s="1516"/>
      <c r="L656" s="1516"/>
      <c r="M656" s="1516"/>
      <c r="N656" s="1516"/>
      <c r="O656" s="1516"/>
      <c r="P656" s="1516"/>
      <c r="Q656" s="1516"/>
      <c r="R656" s="1516"/>
      <c r="S656" s="1516"/>
      <c r="T656" s="1516"/>
      <c r="U656" s="1516"/>
      <c r="V656" s="1516"/>
      <c r="W656" s="1516"/>
      <c r="X656" s="1516"/>
      <c r="Y656" s="1516"/>
      <c r="Z656" s="1516"/>
    </row>
    <row r="657" ht="12.75" customHeight="1">
      <c r="A657" s="1516"/>
      <c r="B657" s="1516"/>
      <c r="C657" s="1516"/>
      <c r="D657" s="1516"/>
      <c r="E657" s="1516"/>
      <c r="F657" s="1517"/>
      <c r="G657" s="1516"/>
      <c r="H657" s="1516"/>
      <c r="I657" s="1516"/>
      <c r="J657" s="1516"/>
      <c r="K657" s="1516"/>
      <c r="L657" s="1516"/>
      <c r="M657" s="1516"/>
      <c r="N657" s="1516"/>
      <c r="O657" s="1516"/>
      <c r="P657" s="1516"/>
      <c r="Q657" s="1516"/>
      <c r="R657" s="1516"/>
      <c r="S657" s="1516"/>
      <c r="T657" s="1516"/>
      <c r="U657" s="1516"/>
      <c r="V657" s="1516"/>
      <c r="W657" s="1516"/>
      <c r="X657" s="1516"/>
      <c r="Y657" s="1516"/>
      <c r="Z657" s="1516"/>
    </row>
    <row r="658" ht="12.75" customHeight="1">
      <c r="A658" s="1516"/>
      <c r="B658" s="1516"/>
      <c r="C658" s="1516"/>
      <c r="D658" s="1516"/>
      <c r="E658" s="1516"/>
      <c r="F658" s="1517"/>
      <c r="G658" s="1516"/>
      <c r="H658" s="1516"/>
      <c r="I658" s="1516"/>
      <c r="J658" s="1516"/>
      <c r="K658" s="1516"/>
      <c r="L658" s="1516"/>
      <c r="M658" s="1516"/>
      <c r="N658" s="1516"/>
      <c r="O658" s="1516"/>
      <c r="P658" s="1516"/>
      <c r="Q658" s="1516"/>
      <c r="R658" s="1516"/>
      <c r="S658" s="1516"/>
      <c r="T658" s="1516"/>
      <c r="U658" s="1516"/>
      <c r="V658" s="1516"/>
      <c r="W658" s="1516"/>
      <c r="X658" s="1516"/>
      <c r="Y658" s="1516"/>
      <c r="Z658" s="1516"/>
    </row>
    <row r="659" ht="12.75" customHeight="1">
      <c r="A659" s="1516"/>
      <c r="B659" s="1516"/>
      <c r="C659" s="1516"/>
      <c r="D659" s="1516"/>
      <c r="E659" s="1516"/>
      <c r="F659" s="1517"/>
      <c r="G659" s="1516"/>
      <c r="H659" s="1516"/>
      <c r="I659" s="1516"/>
      <c r="J659" s="1516"/>
      <c r="K659" s="1516"/>
      <c r="L659" s="1516"/>
      <c r="M659" s="1516"/>
      <c r="N659" s="1516"/>
      <c r="O659" s="1516"/>
      <c r="P659" s="1516"/>
      <c r="Q659" s="1516"/>
      <c r="R659" s="1516"/>
      <c r="S659" s="1516"/>
      <c r="T659" s="1516"/>
      <c r="U659" s="1516"/>
      <c r="V659" s="1516"/>
      <c r="W659" s="1516"/>
      <c r="X659" s="1516"/>
      <c r="Y659" s="1516"/>
      <c r="Z659" s="1516"/>
    </row>
    <row r="660" ht="12.75" customHeight="1">
      <c r="A660" s="1516"/>
      <c r="B660" s="1516"/>
      <c r="C660" s="1516"/>
      <c r="D660" s="1516"/>
      <c r="E660" s="1516"/>
      <c r="F660" s="1517"/>
      <c r="G660" s="1516"/>
      <c r="H660" s="1516"/>
      <c r="I660" s="1516"/>
      <c r="J660" s="1516"/>
      <c r="K660" s="1516"/>
      <c r="L660" s="1516"/>
      <c r="M660" s="1516"/>
      <c r="N660" s="1516"/>
      <c r="O660" s="1516"/>
      <c r="P660" s="1516"/>
      <c r="Q660" s="1516"/>
      <c r="R660" s="1516"/>
      <c r="S660" s="1516"/>
      <c r="T660" s="1516"/>
      <c r="U660" s="1516"/>
      <c r="V660" s="1516"/>
      <c r="W660" s="1516"/>
      <c r="X660" s="1516"/>
      <c r="Y660" s="1516"/>
      <c r="Z660" s="1516"/>
    </row>
    <row r="661" ht="12.75" customHeight="1">
      <c r="A661" s="1516"/>
      <c r="B661" s="1516"/>
      <c r="C661" s="1516"/>
      <c r="D661" s="1516"/>
      <c r="E661" s="1516"/>
      <c r="F661" s="1517"/>
      <c r="G661" s="1516"/>
      <c r="H661" s="1516"/>
      <c r="I661" s="1516"/>
      <c r="J661" s="1516"/>
      <c r="K661" s="1516"/>
      <c r="L661" s="1516"/>
      <c r="M661" s="1516"/>
      <c r="N661" s="1516"/>
      <c r="O661" s="1516"/>
      <c r="P661" s="1516"/>
      <c r="Q661" s="1516"/>
      <c r="R661" s="1516"/>
      <c r="S661" s="1516"/>
      <c r="T661" s="1516"/>
      <c r="U661" s="1516"/>
      <c r="V661" s="1516"/>
      <c r="W661" s="1516"/>
      <c r="X661" s="1516"/>
      <c r="Y661" s="1516"/>
      <c r="Z661" s="1516"/>
    </row>
    <row r="662" ht="12.75" customHeight="1">
      <c r="A662" s="1516"/>
      <c r="B662" s="1516"/>
      <c r="C662" s="1516"/>
      <c r="D662" s="1516"/>
      <c r="E662" s="1516"/>
      <c r="F662" s="1517"/>
      <c r="G662" s="1516"/>
      <c r="H662" s="1516"/>
      <c r="I662" s="1516"/>
      <c r="J662" s="1516"/>
      <c r="K662" s="1516"/>
      <c r="L662" s="1516"/>
      <c r="M662" s="1516"/>
      <c r="N662" s="1516"/>
      <c r="O662" s="1516"/>
      <c r="P662" s="1516"/>
      <c r="Q662" s="1516"/>
      <c r="R662" s="1516"/>
      <c r="S662" s="1516"/>
      <c r="T662" s="1516"/>
      <c r="U662" s="1516"/>
      <c r="V662" s="1516"/>
      <c r="W662" s="1516"/>
      <c r="X662" s="1516"/>
      <c r="Y662" s="1516"/>
      <c r="Z662" s="1516"/>
    </row>
    <row r="663" ht="12.75" customHeight="1">
      <c r="A663" s="1516"/>
      <c r="B663" s="1516"/>
      <c r="C663" s="1516"/>
      <c r="D663" s="1516"/>
      <c r="E663" s="1516"/>
      <c r="F663" s="1517"/>
      <c r="G663" s="1516"/>
      <c r="H663" s="1516"/>
      <c r="I663" s="1516"/>
      <c r="J663" s="1516"/>
      <c r="K663" s="1516"/>
      <c r="L663" s="1516"/>
      <c r="M663" s="1516"/>
      <c r="N663" s="1516"/>
      <c r="O663" s="1516"/>
      <c r="P663" s="1516"/>
      <c r="Q663" s="1516"/>
      <c r="R663" s="1516"/>
      <c r="S663" s="1516"/>
      <c r="T663" s="1516"/>
      <c r="U663" s="1516"/>
      <c r="V663" s="1516"/>
      <c r="W663" s="1516"/>
      <c r="X663" s="1516"/>
      <c r="Y663" s="1516"/>
      <c r="Z663" s="1516"/>
    </row>
    <row r="664" ht="12.75" customHeight="1">
      <c r="A664" s="1516"/>
      <c r="B664" s="1516"/>
      <c r="C664" s="1516"/>
      <c r="D664" s="1516"/>
      <c r="E664" s="1516"/>
      <c r="F664" s="1517"/>
      <c r="G664" s="1516"/>
      <c r="H664" s="1516"/>
      <c r="I664" s="1516"/>
      <c r="J664" s="1516"/>
      <c r="K664" s="1516"/>
      <c r="L664" s="1516"/>
      <c r="M664" s="1516"/>
      <c r="N664" s="1516"/>
      <c r="O664" s="1516"/>
      <c r="P664" s="1516"/>
      <c r="Q664" s="1516"/>
      <c r="R664" s="1516"/>
      <c r="S664" s="1516"/>
      <c r="T664" s="1516"/>
      <c r="U664" s="1516"/>
      <c r="V664" s="1516"/>
      <c r="W664" s="1516"/>
      <c r="X664" s="1516"/>
      <c r="Y664" s="1516"/>
      <c r="Z664" s="1516"/>
    </row>
    <row r="665" ht="12.75" customHeight="1">
      <c r="A665" s="1516"/>
      <c r="B665" s="1516"/>
      <c r="C665" s="1516"/>
      <c r="D665" s="1516"/>
      <c r="E665" s="1516"/>
      <c r="F665" s="1517"/>
      <c r="G665" s="1516"/>
      <c r="H665" s="1516"/>
      <c r="I665" s="1516"/>
      <c r="J665" s="1516"/>
      <c r="K665" s="1516"/>
      <c r="L665" s="1516"/>
      <c r="M665" s="1516"/>
      <c r="N665" s="1516"/>
      <c r="O665" s="1516"/>
      <c r="P665" s="1516"/>
      <c r="Q665" s="1516"/>
      <c r="R665" s="1516"/>
      <c r="S665" s="1516"/>
      <c r="T665" s="1516"/>
      <c r="U665" s="1516"/>
      <c r="V665" s="1516"/>
      <c r="W665" s="1516"/>
      <c r="X665" s="1516"/>
      <c r="Y665" s="1516"/>
      <c r="Z665" s="1516"/>
    </row>
    <row r="666" ht="12.75" customHeight="1">
      <c r="A666" s="1516"/>
      <c r="B666" s="1516"/>
      <c r="C666" s="1516"/>
      <c r="D666" s="1516"/>
      <c r="E666" s="1516"/>
      <c r="F666" s="1517"/>
      <c r="G666" s="1516"/>
      <c r="H666" s="1516"/>
      <c r="I666" s="1516"/>
      <c r="J666" s="1516"/>
      <c r="K666" s="1516"/>
      <c r="L666" s="1516"/>
      <c r="M666" s="1516"/>
      <c r="N666" s="1516"/>
      <c r="O666" s="1516"/>
      <c r="P666" s="1516"/>
      <c r="Q666" s="1516"/>
      <c r="R666" s="1516"/>
      <c r="S666" s="1516"/>
      <c r="T666" s="1516"/>
      <c r="U666" s="1516"/>
      <c r="V666" s="1516"/>
      <c r="W666" s="1516"/>
      <c r="X666" s="1516"/>
      <c r="Y666" s="1516"/>
      <c r="Z666" s="1516"/>
    </row>
    <row r="667" ht="12.75" customHeight="1">
      <c r="A667" s="1516"/>
      <c r="B667" s="1516"/>
      <c r="C667" s="1516"/>
      <c r="D667" s="1516"/>
      <c r="E667" s="1516"/>
      <c r="F667" s="1517"/>
      <c r="G667" s="1516"/>
      <c r="H667" s="1516"/>
      <c r="I667" s="1516"/>
      <c r="J667" s="1516"/>
      <c r="K667" s="1516"/>
      <c r="L667" s="1516"/>
      <c r="M667" s="1516"/>
      <c r="N667" s="1516"/>
      <c r="O667" s="1516"/>
      <c r="P667" s="1516"/>
      <c r="Q667" s="1516"/>
      <c r="R667" s="1516"/>
      <c r="S667" s="1516"/>
      <c r="T667" s="1516"/>
      <c r="U667" s="1516"/>
      <c r="V667" s="1516"/>
      <c r="W667" s="1516"/>
      <c r="X667" s="1516"/>
      <c r="Y667" s="1516"/>
      <c r="Z667" s="1516"/>
    </row>
    <row r="668" ht="12.75" customHeight="1">
      <c r="A668" s="1516"/>
      <c r="B668" s="1516"/>
      <c r="C668" s="1516"/>
      <c r="D668" s="1516"/>
      <c r="E668" s="1516"/>
      <c r="F668" s="1517"/>
      <c r="G668" s="1516"/>
      <c r="H668" s="1516"/>
      <c r="I668" s="1516"/>
      <c r="J668" s="1516"/>
      <c r="K668" s="1516"/>
      <c r="L668" s="1516"/>
      <c r="M668" s="1516"/>
      <c r="N668" s="1516"/>
      <c r="O668" s="1516"/>
      <c r="P668" s="1516"/>
      <c r="Q668" s="1516"/>
      <c r="R668" s="1516"/>
      <c r="S668" s="1516"/>
      <c r="T668" s="1516"/>
      <c r="U668" s="1516"/>
      <c r="V668" s="1516"/>
      <c r="W668" s="1516"/>
      <c r="X668" s="1516"/>
      <c r="Y668" s="1516"/>
      <c r="Z668" s="1516"/>
    </row>
    <row r="669" ht="12.75" customHeight="1">
      <c r="A669" s="1516"/>
      <c r="B669" s="1516"/>
      <c r="C669" s="1516"/>
      <c r="D669" s="1516"/>
      <c r="E669" s="1516"/>
      <c r="F669" s="1517"/>
      <c r="G669" s="1516"/>
      <c r="H669" s="1516"/>
      <c r="I669" s="1516"/>
      <c r="J669" s="1516"/>
      <c r="K669" s="1516"/>
      <c r="L669" s="1516"/>
      <c r="M669" s="1516"/>
      <c r="N669" s="1516"/>
      <c r="O669" s="1516"/>
      <c r="P669" s="1516"/>
      <c r="Q669" s="1516"/>
      <c r="R669" s="1516"/>
      <c r="S669" s="1516"/>
      <c r="T669" s="1516"/>
      <c r="U669" s="1516"/>
      <c r="V669" s="1516"/>
      <c r="W669" s="1516"/>
      <c r="X669" s="1516"/>
      <c r="Y669" s="1516"/>
      <c r="Z669" s="1516"/>
    </row>
    <row r="670" ht="12.75" customHeight="1">
      <c r="A670" s="1516"/>
      <c r="B670" s="1516"/>
      <c r="C670" s="1516"/>
      <c r="D670" s="1516"/>
      <c r="E670" s="1516"/>
      <c r="F670" s="1517"/>
      <c r="G670" s="1516"/>
      <c r="H670" s="1516"/>
      <c r="I670" s="1516"/>
      <c r="J670" s="1516"/>
      <c r="K670" s="1516"/>
      <c r="L670" s="1516"/>
      <c r="M670" s="1516"/>
      <c r="N670" s="1516"/>
      <c r="O670" s="1516"/>
      <c r="P670" s="1516"/>
      <c r="Q670" s="1516"/>
      <c r="R670" s="1516"/>
      <c r="S670" s="1516"/>
      <c r="T670" s="1516"/>
      <c r="U670" s="1516"/>
      <c r="V670" s="1516"/>
      <c r="W670" s="1516"/>
      <c r="X670" s="1516"/>
      <c r="Y670" s="1516"/>
      <c r="Z670" s="1516"/>
    </row>
    <row r="671" ht="12.75" customHeight="1">
      <c r="A671" s="1516"/>
      <c r="B671" s="1516"/>
      <c r="C671" s="1516"/>
      <c r="D671" s="1516"/>
      <c r="E671" s="1516"/>
      <c r="F671" s="1517"/>
      <c r="G671" s="1516"/>
      <c r="H671" s="1516"/>
      <c r="I671" s="1516"/>
      <c r="J671" s="1516"/>
      <c r="K671" s="1516"/>
      <c r="L671" s="1516"/>
      <c r="M671" s="1516"/>
      <c r="N671" s="1516"/>
      <c r="O671" s="1516"/>
      <c r="P671" s="1516"/>
      <c r="Q671" s="1516"/>
      <c r="R671" s="1516"/>
      <c r="S671" s="1516"/>
      <c r="T671" s="1516"/>
      <c r="U671" s="1516"/>
      <c r="V671" s="1516"/>
      <c r="W671" s="1516"/>
      <c r="X671" s="1516"/>
      <c r="Y671" s="1516"/>
      <c r="Z671" s="1516"/>
    </row>
    <row r="672" ht="12.75" customHeight="1">
      <c r="A672" s="1516"/>
      <c r="B672" s="1516"/>
      <c r="C672" s="1516"/>
      <c r="D672" s="1516"/>
      <c r="E672" s="1516"/>
      <c r="F672" s="1517"/>
      <c r="G672" s="1516"/>
      <c r="H672" s="1516"/>
      <c r="I672" s="1516"/>
      <c r="J672" s="1516"/>
      <c r="K672" s="1516"/>
      <c r="L672" s="1516"/>
      <c r="M672" s="1516"/>
      <c r="N672" s="1516"/>
      <c r="O672" s="1516"/>
      <c r="P672" s="1516"/>
      <c r="Q672" s="1516"/>
      <c r="R672" s="1516"/>
      <c r="S672" s="1516"/>
      <c r="T672" s="1516"/>
      <c r="U672" s="1516"/>
      <c r="V672" s="1516"/>
      <c r="W672" s="1516"/>
      <c r="X672" s="1516"/>
      <c r="Y672" s="1516"/>
      <c r="Z672" s="1516"/>
    </row>
    <row r="673" ht="12.75" customHeight="1">
      <c r="A673" s="1516"/>
      <c r="B673" s="1516"/>
      <c r="C673" s="1516"/>
      <c r="D673" s="1516"/>
      <c r="E673" s="1516"/>
      <c r="F673" s="1517"/>
      <c r="G673" s="1516"/>
      <c r="H673" s="1516"/>
      <c r="I673" s="1516"/>
      <c r="J673" s="1516"/>
      <c r="K673" s="1516"/>
      <c r="L673" s="1516"/>
      <c r="M673" s="1516"/>
      <c r="N673" s="1516"/>
      <c r="O673" s="1516"/>
      <c r="P673" s="1516"/>
      <c r="Q673" s="1516"/>
      <c r="R673" s="1516"/>
      <c r="S673" s="1516"/>
      <c r="T673" s="1516"/>
      <c r="U673" s="1516"/>
      <c r="V673" s="1516"/>
      <c r="W673" s="1516"/>
      <c r="X673" s="1516"/>
      <c r="Y673" s="1516"/>
      <c r="Z673" s="1516"/>
    </row>
    <row r="674" ht="12.75" customHeight="1">
      <c r="A674" s="1516"/>
      <c r="B674" s="1516"/>
      <c r="C674" s="1516"/>
      <c r="D674" s="1516"/>
      <c r="E674" s="1516"/>
      <c r="F674" s="1517"/>
      <c r="G674" s="1516"/>
      <c r="H674" s="1516"/>
      <c r="I674" s="1516"/>
      <c r="J674" s="1516"/>
      <c r="K674" s="1516"/>
      <c r="L674" s="1516"/>
      <c r="M674" s="1516"/>
      <c r="N674" s="1516"/>
      <c r="O674" s="1516"/>
      <c r="P674" s="1516"/>
      <c r="Q674" s="1516"/>
      <c r="R674" s="1516"/>
      <c r="S674" s="1516"/>
      <c r="T674" s="1516"/>
      <c r="U674" s="1516"/>
      <c r="V674" s="1516"/>
      <c r="W674" s="1516"/>
      <c r="X674" s="1516"/>
      <c r="Y674" s="1516"/>
      <c r="Z674" s="1516"/>
    </row>
    <row r="675" ht="12.75" customHeight="1">
      <c r="A675" s="1516"/>
      <c r="B675" s="1516"/>
      <c r="C675" s="1516"/>
      <c r="D675" s="1516"/>
      <c r="E675" s="1516"/>
      <c r="F675" s="1517"/>
      <c r="G675" s="1516"/>
      <c r="H675" s="1516"/>
      <c r="I675" s="1516"/>
      <c r="J675" s="1516"/>
      <c r="K675" s="1516"/>
      <c r="L675" s="1516"/>
      <c r="M675" s="1516"/>
      <c r="N675" s="1516"/>
      <c r="O675" s="1516"/>
      <c r="P675" s="1516"/>
      <c r="Q675" s="1516"/>
      <c r="R675" s="1516"/>
      <c r="S675" s="1516"/>
      <c r="T675" s="1516"/>
      <c r="U675" s="1516"/>
      <c r="V675" s="1516"/>
      <c r="W675" s="1516"/>
      <c r="X675" s="1516"/>
      <c r="Y675" s="1516"/>
      <c r="Z675" s="1516"/>
    </row>
    <row r="676" ht="12.75" customHeight="1">
      <c r="A676" s="1516"/>
      <c r="B676" s="1516"/>
      <c r="C676" s="1516"/>
      <c r="D676" s="1516"/>
      <c r="E676" s="1516"/>
      <c r="F676" s="1517"/>
      <c r="G676" s="1516"/>
      <c r="H676" s="1516"/>
      <c r="I676" s="1516"/>
      <c r="J676" s="1516"/>
      <c r="K676" s="1516"/>
      <c r="L676" s="1516"/>
      <c r="M676" s="1516"/>
      <c r="N676" s="1516"/>
      <c r="O676" s="1516"/>
      <c r="P676" s="1516"/>
      <c r="Q676" s="1516"/>
      <c r="R676" s="1516"/>
      <c r="S676" s="1516"/>
      <c r="T676" s="1516"/>
      <c r="U676" s="1516"/>
      <c r="V676" s="1516"/>
      <c r="W676" s="1516"/>
      <c r="X676" s="1516"/>
      <c r="Y676" s="1516"/>
      <c r="Z676" s="1516"/>
    </row>
    <row r="677" ht="12.75" customHeight="1">
      <c r="A677" s="1516"/>
      <c r="B677" s="1516"/>
      <c r="C677" s="1516"/>
      <c r="D677" s="1516"/>
      <c r="E677" s="1516"/>
      <c r="F677" s="1517"/>
      <c r="G677" s="1516"/>
      <c r="H677" s="1516"/>
      <c r="I677" s="1516"/>
      <c r="J677" s="1516"/>
      <c r="K677" s="1516"/>
      <c r="L677" s="1516"/>
      <c r="M677" s="1516"/>
      <c r="N677" s="1516"/>
      <c r="O677" s="1516"/>
      <c r="P677" s="1516"/>
      <c r="Q677" s="1516"/>
      <c r="R677" s="1516"/>
      <c r="S677" s="1516"/>
      <c r="T677" s="1516"/>
      <c r="U677" s="1516"/>
      <c r="V677" s="1516"/>
      <c r="W677" s="1516"/>
      <c r="X677" s="1516"/>
      <c r="Y677" s="1516"/>
      <c r="Z677" s="1516"/>
    </row>
    <row r="678" ht="12.75" customHeight="1">
      <c r="A678" s="1516"/>
      <c r="B678" s="1516"/>
      <c r="C678" s="1516"/>
      <c r="D678" s="1516"/>
      <c r="E678" s="1516"/>
      <c r="F678" s="1517"/>
      <c r="G678" s="1516"/>
      <c r="H678" s="1516"/>
      <c r="I678" s="1516"/>
      <c r="J678" s="1516"/>
      <c r="K678" s="1516"/>
      <c r="L678" s="1516"/>
      <c r="M678" s="1516"/>
      <c r="N678" s="1516"/>
      <c r="O678" s="1516"/>
      <c r="P678" s="1516"/>
      <c r="Q678" s="1516"/>
      <c r="R678" s="1516"/>
      <c r="S678" s="1516"/>
      <c r="T678" s="1516"/>
      <c r="U678" s="1516"/>
      <c r="V678" s="1516"/>
      <c r="W678" s="1516"/>
      <c r="X678" s="1516"/>
      <c r="Y678" s="1516"/>
      <c r="Z678" s="1516"/>
    </row>
    <row r="679" ht="12.75" customHeight="1">
      <c r="A679" s="1516"/>
      <c r="B679" s="1516"/>
      <c r="C679" s="1516"/>
      <c r="D679" s="1516"/>
      <c r="E679" s="1516"/>
      <c r="F679" s="1517"/>
      <c r="G679" s="1516"/>
      <c r="H679" s="1516"/>
      <c r="I679" s="1516"/>
      <c r="J679" s="1516"/>
      <c r="K679" s="1516"/>
      <c r="L679" s="1516"/>
      <c r="M679" s="1516"/>
      <c r="N679" s="1516"/>
      <c r="O679" s="1516"/>
      <c r="P679" s="1516"/>
      <c r="Q679" s="1516"/>
      <c r="R679" s="1516"/>
      <c r="S679" s="1516"/>
      <c r="T679" s="1516"/>
      <c r="U679" s="1516"/>
      <c r="V679" s="1516"/>
      <c r="W679" s="1516"/>
      <c r="X679" s="1516"/>
      <c r="Y679" s="1516"/>
      <c r="Z679" s="1516"/>
    </row>
    <row r="680" ht="12.75" customHeight="1">
      <c r="A680" s="1516"/>
      <c r="B680" s="1516"/>
      <c r="C680" s="1516"/>
      <c r="D680" s="1516"/>
      <c r="E680" s="1516"/>
      <c r="F680" s="1517"/>
      <c r="G680" s="1516"/>
      <c r="H680" s="1516"/>
      <c r="I680" s="1516"/>
      <c r="J680" s="1516"/>
      <c r="K680" s="1516"/>
      <c r="L680" s="1516"/>
      <c r="M680" s="1516"/>
      <c r="N680" s="1516"/>
      <c r="O680" s="1516"/>
      <c r="P680" s="1516"/>
      <c r="Q680" s="1516"/>
      <c r="R680" s="1516"/>
      <c r="S680" s="1516"/>
      <c r="T680" s="1516"/>
      <c r="U680" s="1516"/>
      <c r="V680" s="1516"/>
      <c r="W680" s="1516"/>
      <c r="X680" s="1516"/>
      <c r="Y680" s="1516"/>
      <c r="Z680" s="1516"/>
    </row>
    <row r="681" ht="12.75" customHeight="1">
      <c r="A681" s="1516"/>
      <c r="B681" s="1516"/>
      <c r="C681" s="1516"/>
      <c r="D681" s="1516"/>
      <c r="E681" s="1516"/>
      <c r="F681" s="1517"/>
      <c r="G681" s="1516"/>
      <c r="H681" s="1516"/>
      <c r="I681" s="1516"/>
      <c r="J681" s="1516"/>
      <c r="K681" s="1516"/>
      <c r="L681" s="1516"/>
      <c r="M681" s="1516"/>
      <c r="N681" s="1516"/>
      <c r="O681" s="1516"/>
      <c r="P681" s="1516"/>
      <c r="Q681" s="1516"/>
      <c r="R681" s="1516"/>
      <c r="S681" s="1516"/>
      <c r="T681" s="1516"/>
      <c r="U681" s="1516"/>
      <c r="V681" s="1516"/>
      <c r="W681" s="1516"/>
      <c r="X681" s="1516"/>
      <c r="Y681" s="1516"/>
      <c r="Z681" s="1516"/>
    </row>
    <row r="682" ht="12.75" customHeight="1">
      <c r="A682" s="1516"/>
      <c r="B682" s="1516"/>
      <c r="C682" s="1516"/>
      <c r="D682" s="1516"/>
      <c r="E682" s="1516"/>
      <c r="F682" s="1517"/>
      <c r="G682" s="1516"/>
      <c r="H682" s="1516"/>
      <c r="I682" s="1516"/>
      <c r="J682" s="1516"/>
      <c r="K682" s="1516"/>
      <c r="L682" s="1516"/>
      <c r="M682" s="1516"/>
      <c r="N682" s="1516"/>
      <c r="O682" s="1516"/>
      <c r="P682" s="1516"/>
      <c r="Q682" s="1516"/>
      <c r="R682" s="1516"/>
      <c r="S682" s="1516"/>
      <c r="T682" s="1516"/>
      <c r="U682" s="1516"/>
      <c r="V682" s="1516"/>
      <c r="W682" s="1516"/>
      <c r="X682" s="1516"/>
      <c r="Y682" s="1516"/>
      <c r="Z682" s="1516"/>
    </row>
    <row r="683" ht="12.75" customHeight="1">
      <c r="A683" s="1516"/>
      <c r="B683" s="1516"/>
      <c r="C683" s="1516"/>
      <c r="D683" s="1516"/>
      <c r="E683" s="1516"/>
      <c r="F683" s="1517"/>
      <c r="G683" s="1516"/>
      <c r="H683" s="1516"/>
      <c r="I683" s="1516"/>
      <c r="J683" s="1516"/>
      <c r="K683" s="1516"/>
      <c r="L683" s="1516"/>
      <c r="M683" s="1516"/>
      <c r="N683" s="1516"/>
      <c r="O683" s="1516"/>
      <c r="P683" s="1516"/>
      <c r="Q683" s="1516"/>
      <c r="R683" s="1516"/>
      <c r="S683" s="1516"/>
      <c r="T683" s="1516"/>
      <c r="U683" s="1516"/>
      <c r="V683" s="1516"/>
      <c r="W683" s="1516"/>
      <c r="X683" s="1516"/>
      <c r="Y683" s="1516"/>
      <c r="Z683" s="1516"/>
    </row>
    <row r="684" ht="12.75" customHeight="1">
      <c r="A684" s="1516"/>
      <c r="B684" s="1516"/>
      <c r="C684" s="1516"/>
      <c r="D684" s="1516"/>
      <c r="E684" s="1516"/>
      <c r="F684" s="1517"/>
      <c r="G684" s="1516"/>
      <c r="H684" s="1516"/>
      <c r="I684" s="1516"/>
      <c r="J684" s="1516"/>
      <c r="K684" s="1516"/>
      <c r="L684" s="1516"/>
      <c r="M684" s="1516"/>
      <c r="N684" s="1516"/>
      <c r="O684" s="1516"/>
      <c r="P684" s="1516"/>
      <c r="Q684" s="1516"/>
      <c r="R684" s="1516"/>
      <c r="S684" s="1516"/>
      <c r="T684" s="1516"/>
      <c r="U684" s="1516"/>
      <c r="V684" s="1516"/>
      <c r="W684" s="1516"/>
      <c r="X684" s="1516"/>
      <c r="Y684" s="1516"/>
      <c r="Z684" s="1516"/>
    </row>
    <row r="685" ht="12.75" customHeight="1">
      <c r="A685" s="1516"/>
      <c r="B685" s="1516"/>
      <c r="C685" s="1516"/>
      <c r="D685" s="1516"/>
      <c r="E685" s="1516"/>
      <c r="F685" s="1517"/>
      <c r="G685" s="1516"/>
      <c r="H685" s="1516"/>
      <c r="I685" s="1516"/>
      <c r="J685" s="1516"/>
      <c r="K685" s="1516"/>
      <c r="L685" s="1516"/>
      <c r="M685" s="1516"/>
      <c r="N685" s="1516"/>
      <c r="O685" s="1516"/>
      <c r="P685" s="1516"/>
      <c r="Q685" s="1516"/>
      <c r="R685" s="1516"/>
      <c r="S685" s="1516"/>
      <c r="T685" s="1516"/>
      <c r="U685" s="1516"/>
      <c r="V685" s="1516"/>
      <c r="W685" s="1516"/>
      <c r="X685" s="1516"/>
      <c r="Y685" s="1516"/>
      <c r="Z685" s="1516"/>
    </row>
    <row r="686" ht="12.75" customHeight="1">
      <c r="A686" s="1516"/>
      <c r="B686" s="1516"/>
      <c r="C686" s="1516"/>
      <c r="D686" s="1516"/>
      <c r="E686" s="1516"/>
      <c r="F686" s="1517"/>
      <c r="G686" s="1516"/>
      <c r="H686" s="1516"/>
      <c r="I686" s="1516"/>
      <c r="J686" s="1516"/>
      <c r="K686" s="1516"/>
      <c r="L686" s="1516"/>
      <c r="M686" s="1516"/>
      <c r="N686" s="1516"/>
      <c r="O686" s="1516"/>
      <c r="P686" s="1516"/>
      <c r="Q686" s="1516"/>
      <c r="R686" s="1516"/>
      <c r="S686" s="1516"/>
      <c r="T686" s="1516"/>
      <c r="U686" s="1516"/>
      <c r="V686" s="1516"/>
      <c r="W686" s="1516"/>
      <c r="X686" s="1516"/>
      <c r="Y686" s="1516"/>
      <c r="Z686" s="1516"/>
    </row>
    <row r="687" ht="12.75" customHeight="1">
      <c r="A687" s="1516"/>
      <c r="B687" s="1516"/>
      <c r="C687" s="1516"/>
      <c r="D687" s="1516"/>
      <c r="E687" s="1516"/>
      <c r="F687" s="1517"/>
      <c r="G687" s="1516"/>
      <c r="H687" s="1516"/>
      <c r="I687" s="1516"/>
      <c r="J687" s="1516"/>
      <c r="K687" s="1516"/>
      <c r="L687" s="1516"/>
      <c r="M687" s="1516"/>
      <c r="N687" s="1516"/>
      <c r="O687" s="1516"/>
      <c r="P687" s="1516"/>
      <c r="Q687" s="1516"/>
      <c r="R687" s="1516"/>
      <c r="S687" s="1516"/>
      <c r="T687" s="1516"/>
      <c r="U687" s="1516"/>
      <c r="V687" s="1516"/>
      <c r="W687" s="1516"/>
      <c r="X687" s="1516"/>
      <c r="Y687" s="1516"/>
      <c r="Z687" s="1516"/>
    </row>
    <row r="688" ht="12.75" customHeight="1">
      <c r="A688" s="1516"/>
      <c r="B688" s="1516"/>
      <c r="C688" s="1516"/>
      <c r="D688" s="1516"/>
      <c r="E688" s="1516"/>
      <c r="F688" s="1517"/>
      <c r="G688" s="1516"/>
      <c r="H688" s="1516"/>
      <c r="I688" s="1516"/>
      <c r="J688" s="1516"/>
      <c r="K688" s="1516"/>
      <c r="L688" s="1516"/>
      <c r="M688" s="1516"/>
      <c r="N688" s="1516"/>
      <c r="O688" s="1516"/>
      <c r="P688" s="1516"/>
      <c r="Q688" s="1516"/>
      <c r="R688" s="1516"/>
      <c r="S688" s="1516"/>
      <c r="T688" s="1516"/>
      <c r="U688" s="1516"/>
      <c r="V688" s="1516"/>
      <c r="W688" s="1516"/>
      <c r="X688" s="1516"/>
      <c r="Y688" s="1516"/>
      <c r="Z688" s="1516"/>
    </row>
    <row r="689" ht="12.75" customHeight="1">
      <c r="A689" s="1516"/>
      <c r="B689" s="1516"/>
      <c r="C689" s="1516"/>
      <c r="D689" s="1516"/>
      <c r="E689" s="1516"/>
      <c r="F689" s="1517"/>
      <c r="G689" s="1516"/>
      <c r="H689" s="1516"/>
      <c r="I689" s="1516"/>
      <c r="J689" s="1516"/>
      <c r="K689" s="1516"/>
      <c r="L689" s="1516"/>
      <c r="M689" s="1516"/>
      <c r="N689" s="1516"/>
      <c r="O689" s="1516"/>
      <c r="P689" s="1516"/>
      <c r="Q689" s="1516"/>
      <c r="R689" s="1516"/>
      <c r="S689" s="1516"/>
      <c r="T689" s="1516"/>
      <c r="U689" s="1516"/>
      <c r="V689" s="1516"/>
      <c r="W689" s="1516"/>
      <c r="X689" s="1516"/>
      <c r="Y689" s="1516"/>
      <c r="Z689" s="1516"/>
    </row>
    <row r="690" ht="12.75" customHeight="1">
      <c r="A690" s="1516"/>
      <c r="B690" s="1516"/>
      <c r="C690" s="1516"/>
      <c r="D690" s="1516"/>
      <c r="E690" s="1516"/>
      <c r="F690" s="1517"/>
      <c r="G690" s="1516"/>
      <c r="H690" s="1516"/>
      <c r="I690" s="1516"/>
      <c r="J690" s="1516"/>
      <c r="K690" s="1516"/>
      <c r="L690" s="1516"/>
      <c r="M690" s="1516"/>
      <c r="N690" s="1516"/>
      <c r="O690" s="1516"/>
      <c r="P690" s="1516"/>
      <c r="Q690" s="1516"/>
      <c r="R690" s="1516"/>
      <c r="S690" s="1516"/>
      <c r="T690" s="1516"/>
      <c r="U690" s="1516"/>
      <c r="V690" s="1516"/>
      <c r="W690" s="1516"/>
      <c r="X690" s="1516"/>
      <c r="Y690" s="1516"/>
      <c r="Z690" s="1516"/>
    </row>
    <row r="691" ht="12.75" customHeight="1">
      <c r="A691" s="1516"/>
      <c r="B691" s="1516"/>
      <c r="C691" s="1516"/>
      <c r="D691" s="1516"/>
      <c r="E691" s="1516"/>
      <c r="F691" s="1517"/>
      <c r="G691" s="1516"/>
      <c r="H691" s="1516"/>
      <c r="I691" s="1516"/>
      <c r="J691" s="1516"/>
      <c r="K691" s="1516"/>
      <c r="L691" s="1516"/>
      <c r="M691" s="1516"/>
      <c r="N691" s="1516"/>
      <c r="O691" s="1516"/>
      <c r="P691" s="1516"/>
      <c r="Q691" s="1516"/>
      <c r="R691" s="1516"/>
      <c r="S691" s="1516"/>
      <c r="T691" s="1516"/>
      <c r="U691" s="1516"/>
      <c r="V691" s="1516"/>
      <c r="W691" s="1516"/>
      <c r="X691" s="1516"/>
      <c r="Y691" s="1516"/>
      <c r="Z691" s="1516"/>
    </row>
    <row r="692" ht="12.75" customHeight="1">
      <c r="A692" s="1516"/>
      <c r="B692" s="1516"/>
      <c r="C692" s="1516"/>
      <c r="D692" s="1516"/>
      <c r="E692" s="1516"/>
      <c r="F692" s="1517"/>
      <c r="G692" s="1516"/>
      <c r="H692" s="1516"/>
      <c r="I692" s="1516"/>
      <c r="J692" s="1516"/>
      <c r="K692" s="1516"/>
      <c r="L692" s="1516"/>
      <c r="M692" s="1516"/>
      <c r="N692" s="1516"/>
      <c r="O692" s="1516"/>
      <c r="P692" s="1516"/>
      <c r="Q692" s="1516"/>
      <c r="R692" s="1516"/>
      <c r="S692" s="1516"/>
      <c r="T692" s="1516"/>
      <c r="U692" s="1516"/>
      <c r="V692" s="1516"/>
      <c r="W692" s="1516"/>
      <c r="X692" s="1516"/>
      <c r="Y692" s="1516"/>
      <c r="Z692" s="1516"/>
    </row>
    <row r="693" ht="12.75" customHeight="1">
      <c r="A693" s="1516"/>
      <c r="B693" s="1516"/>
      <c r="C693" s="1516"/>
      <c r="D693" s="1516"/>
      <c r="E693" s="1516"/>
      <c r="F693" s="1517"/>
      <c r="G693" s="1516"/>
      <c r="H693" s="1516"/>
      <c r="I693" s="1516"/>
      <c r="J693" s="1516"/>
      <c r="K693" s="1516"/>
      <c r="L693" s="1516"/>
      <c r="M693" s="1516"/>
      <c r="N693" s="1516"/>
      <c r="O693" s="1516"/>
      <c r="P693" s="1516"/>
      <c r="Q693" s="1516"/>
      <c r="R693" s="1516"/>
      <c r="S693" s="1516"/>
      <c r="T693" s="1516"/>
      <c r="U693" s="1516"/>
      <c r="V693" s="1516"/>
      <c r="W693" s="1516"/>
      <c r="X693" s="1516"/>
      <c r="Y693" s="1516"/>
      <c r="Z693" s="1516"/>
    </row>
    <row r="694" ht="12.75" customHeight="1">
      <c r="A694" s="1516"/>
      <c r="B694" s="1516"/>
      <c r="C694" s="1516"/>
      <c r="D694" s="1516"/>
      <c r="E694" s="1516"/>
      <c r="F694" s="1517"/>
      <c r="G694" s="1516"/>
      <c r="H694" s="1516"/>
      <c r="I694" s="1516"/>
      <c r="J694" s="1516"/>
      <c r="K694" s="1516"/>
      <c r="L694" s="1516"/>
      <c r="M694" s="1516"/>
      <c r="N694" s="1516"/>
      <c r="O694" s="1516"/>
      <c r="P694" s="1516"/>
      <c r="Q694" s="1516"/>
      <c r="R694" s="1516"/>
      <c r="S694" s="1516"/>
      <c r="T694" s="1516"/>
      <c r="U694" s="1516"/>
      <c r="V694" s="1516"/>
      <c r="W694" s="1516"/>
      <c r="X694" s="1516"/>
      <c r="Y694" s="1516"/>
      <c r="Z694" s="1516"/>
    </row>
    <row r="695" ht="12.75" customHeight="1">
      <c r="A695" s="1516"/>
      <c r="B695" s="1516"/>
      <c r="C695" s="1516"/>
      <c r="D695" s="1516"/>
      <c r="E695" s="1516"/>
      <c r="F695" s="1517"/>
      <c r="G695" s="1516"/>
      <c r="H695" s="1516"/>
      <c r="I695" s="1516"/>
      <c r="J695" s="1516"/>
      <c r="K695" s="1516"/>
      <c r="L695" s="1516"/>
      <c r="M695" s="1516"/>
      <c r="N695" s="1516"/>
      <c r="O695" s="1516"/>
      <c r="P695" s="1516"/>
      <c r="Q695" s="1516"/>
      <c r="R695" s="1516"/>
      <c r="S695" s="1516"/>
      <c r="T695" s="1516"/>
      <c r="U695" s="1516"/>
      <c r="V695" s="1516"/>
      <c r="W695" s="1516"/>
      <c r="X695" s="1516"/>
      <c r="Y695" s="1516"/>
      <c r="Z695" s="1516"/>
    </row>
    <row r="696" ht="12.75" customHeight="1">
      <c r="A696" s="1516"/>
      <c r="B696" s="1516"/>
      <c r="C696" s="1516"/>
      <c r="D696" s="1516"/>
      <c r="E696" s="1516"/>
      <c r="F696" s="1517"/>
      <c r="G696" s="1516"/>
      <c r="H696" s="1516"/>
      <c r="I696" s="1516"/>
      <c r="J696" s="1516"/>
      <c r="K696" s="1516"/>
      <c r="L696" s="1516"/>
      <c r="M696" s="1516"/>
      <c r="N696" s="1516"/>
      <c r="O696" s="1516"/>
      <c r="P696" s="1516"/>
      <c r="Q696" s="1516"/>
      <c r="R696" s="1516"/>
      <c r="S696" s="1516"/>
      <c r="T696" s="1516"/>
      <c r="U696" s="1516"/>
      <c r="V696" s="1516"/>
      <c r="W696" s="1516"/>
      <c r="X696" s="1516"/>
      <c r="Y696" s="1516"/>
      <c r="Z696" s="1516"/>
    </row>
    <row r="697" ht="12.75" customHeight="1">
      <c r="A697" s="1516"/>
      <c r="B697" s="1516"/>
      <c r="C697" s="1516"/>
      <c r="D697" s="1516"/>
      <c r="E697" s="1516"/>
      <c r="F697" s="1517"/>
      <c r="G697" s="1516"/>
      <c r="H697" s="1516"/>
      <c r="I697" s="1516"/>
      <c r="J697" s="1516"/>
      <c r="K697" s="1516"/>
      <c r="L697" s="1516"/>
      <c r="M697" s="1516"/>
      <c r="N697" s="1516"/>
      <c r="O697" s="1516"/>
      <c r="P697" s="1516"/>
      <c r="Q697" s="1516"/>
      <c r="R697" s="1516"/>
      <c r="S697" s="1516"/>
      <c r="T697" s="1516"/>
      <c r="U697" s="1516"/>
      <c r="V697" s="1516"/>
      <c r="W697" s="1516"/>
      <c r="X697" s="1516"/>
      <c r="Y697" s="1516"/>
      <c r="Z697" s="1516"/>
    </row>
    <row r="698" ht="12.75" customHeight="1">
      <c r="A698" s="1516"/>
      <c r="B698" s="1516"/>
      <c r="C698" s="1516"/>
      <c r="D698" s="1516"/>
      <c r="E698" s="1516"/>
      <c r="F698" s="1517"/>
      <c r="G698" s="1516"/>
      <c r="H698" s="1516"/>
      <c r="I698" s="1516"/>
      <c r="J698" s="1516"/>
      <c r="K698" s="1516"/>
      <c r="L698" s="1516"/>
      <c r="M698" s="1516"/>
      <c r="N698" s="1516"/>
      <c r="O698" s="1516"/>
      <c r="P698" s="1516"/>
      <c r="Q698" s="1516"/>
      <c r="R698" s="1516"/>
      <c r="S698" s="1516"/>
      <c r="T698" s="1516"/>
      <c r="U698" s="1516"/>
      <c r="V698" s="1516"/>
      <c r="W698" s="1516"/>
      <c r="X698" s="1516"/>
      <c r="Y698" s="1516"/>
      <c r="Z698" s="1516"/>
    </row>
    <row r="699" ht="12.75" customHeight="1">
      <c r="A699" s="1516"/>
      <c r="B699" s="1516"/>
      <c r="C699" s="1516"/>
      <c r="D699" s="1516"/>
      <c r="E699" s="1516"/>
      <c r="F699" s="1517"/>
      <c r="G699" s="1516"/>
      <c r="H699" s="1516"/>
      <c r="I699" s="1516"/>
      <c r="J699" s="1516"/>
      <c r="K699" s="1516"/>
      <c r="L699" s="1516"/>
      <c r="M699" s="1516"/>
      <c r="N699" s="1516"/>
      <c r="O699" s="1516"/>
      <c r="P699" s="1516"/>
      <c r="Q699" s="1516"/>
      <c r="R699" s="1516"/>
      <c r="S699" s="1516"/>
      <c r="T699" s="1516"/>
      <c r="U699" s="1516"/>
      <c r="V699" s="1516"/>
      <c r="W699" s="1516"/>
      <c r="X699" s="1516"/>
      <c r="Y699" s="1516"/>
      <c r="Z699" s="1516"/>
    </row>
    <row r="700" ht="12.75" customHeight="1">
      <c r="A700" s="1516"/>
      <c r="B700" s="1516"/>
      <c r="C700" s="1516"/>
      <c r="D700" s="1516"/>
      <c r="E700" s="1516"/>
      <c r="F700" s="1517"/>
      <c r="G700" s="1516"/>
      <c r="H700" s="1516"/>
      <c r="I700" s="1516"/>
      <c r="J700" s="1516"/>
      <c r="K700" s="1516"/>
      <c r="L700" s="1516"/>
      <c r="M700" s="1516"/>
      <c r="N700" s="1516"/>
      <c r="O700" s="1516"/>
      <c r="P700" s="1516"/>
      <c r="Q700" s="1516"/>
      <c r="R700" s="1516"/>
      <c r="S700" s="1516"/>
      <c r="T700" s="1516"/>
      <c r="U700" s="1516"/>
      <c r="V700" s="1516"/>
      <c r="W700" s="1516"/>
      <c r="X700" s="1516"/>
      <c r="Y700" s="1516"/>
      <c r="Z700" s="1516"/>
    </row>
    <row r="701" ht="12.75" customHeight="1">
      <c r="A701" s="1516"/>
      <c r="B701" s="1516"/>
      <c r="C701" s="1516"/>
      <c r="D701" s="1516"/>
      <c r="E701" s="1516"/>
      <c r="F701" s="1517"/>
      <c r="G701" s="1516"/>
      <c r="H701" s="1516"/>
      <c r="I701" s="1516"/>
      <c r="J701" s="1516"/>
      <c r="K701" s="1516"/>
      <c r="L701" s="1516"/>
      <c r="M701" s="1516"/>
      <c r="N701" s="1516"/>
      <c r="O701" s="1516"/>
      <c r="P701" s="1516"/>
      <c r="Q701" s="1516"/>
      <c r="R701" s="1516"/>
      <c r="S701" s="1516"/>
      <c r="T701" s="1516"/>
      <c r="U701" s="1516"/>
      <c r="V701" s="1516"/>
      <c r="W701" s="1516"/>
      <c r="X701" s="1516"/>
      <c r="Y701" s="1516"/>
      <c r="Z701" s="1516"/>
    </row>
    <row r="702" ht="12.75" customHeight="1">
      <c r="A702" s="1516"/>
      <c r="B702" s="1516"/>
      <c r="C702" s="1516"/>
      <c r="D702" s="1516"/>
      <c r="E702" s="1516"/>
      <c r="F702" s="1517"/>
      <c r="G702" s="1516"/>
      <c r="H702" s="1516"/>
      <c r="I702" s="1516"/>
      <c r="J702" s="1516"/>
      <c r="K702" s="1516"/>
      <c r="L702" s="1516"/>
      <c r="M702" s="1516"/>
      <c r="N702" s="1516"/>
      <c r="O702" s="1516"/>
      <c r="P702" s="1516"/>
      <c r="Q702" s="1516"/>
      <c r="R702" s="1516"/>
      <c r="S702" s="1516"/>
      <c r="T702" s="1516"/>
      <c r="U702" s="1516"/>
      <c r="V702" s="1516"/>
      <c r="W702" s="1516"/>
      <c r="X702" s="1516"/>
      <c r="Y702" s="1516"/>
      <c r="Z702" s="1516"/>
    </row>
    <row r="703" ht="12.75" customHeight="1">
      <c r="A703" s="1516"/>
      <c r="B703" s="1516"/>
      <c r="C703" s="1516"/>
      <c r="D703" s="1516"/>
      <c r="E703" s="1516"/>
      <c r="F703" s="1517"/>
      <c r="G703" s="1516"/>
      <c r="H703" s="1516"/>
      <c r="I703" s="1516"/>
      <c r="J703" s="1516"/>
      <c r="K703" s="1516"/>
      <c r="L703" s="1516"/>
      <c r="M703" s="1516"/>
      <c r="N703" s="1516"/>
      <c r="O703" s="1516"/>
      <c r="P703" s="1516"/>
      <c r="Q703" s="1516"/>
      <c r="R703" s="1516"/>
      <c r="S703" s="1516"/>
      <c r="T703" s="1516"/>
      <c r="U703" s="1516"/>
      <c r="V703" s="1516"/>
      <c r="W703" s="1516"/>
      <c r="X703" s="1516"/>
      <c r="Y703" s="1516"/>
      <c r="Z703" s="1516"/>
    </row>
    <row r="704" ht="12.75" customHeight="1">
      <c r="A704" s="1516"/>
      <c r="B704" s="1516"/>
      <c r="C704" s="1516"/>
      <c r="D704" s="1516"/>
      <c r="E704" s="1516"/>
      <c r="F704" s="1517"/>
      <c r="G704" s="1516"/>
      <c r="H704" s="1516"/>
      <c r="I704" s="1516"/>
      <c r="J704" s="1516"/>
      <c r="K704" s="1516"/>
      <c r="L704" s="1516"/>
      <c r="M704" s="1516"/>
      <c r="N704" s="1516"/>
      <c r="O704" s="1516"/>
      <c r="P704" s="1516"/>
      <c r="Q704" s="1516"/>
      <c r="R704" s="1516"/>
      <c r="S704" s="1516"/>
      <c r="T704" s="1516"/>
      <c r="U704" s="1516"/>
      <c r="V704" s="1516"/>
      <c r="W704" s="1516"/>
      <c r="X704" s="1516"/>
      <c r="Y704" s="1516"/>
      <c r="Z704" s="1516"/>
    </row>
    <row r="705" ht="12.75" customHeight="1">
      <c r="A705" s="1516"/>
      <c r="B705" s="1516"/>
      <c r="C705" s="1516"/>
      <c r="D705" s="1516"/>
      <c r="E705" s="1516"/>
      <c r="F705" s="1517"/>
      <c r="G705" s="1516"/>
      <c r="H705" s="1516"/>
      <c r="I705" s="1516"/>
      <c r="J705" s="1516"/>
      <c r="K705" s="1516"/>
      <c r="L705" s="1516"/>
      <c r="M705" s="1516"/>
      <c r="N705" s="1516"/>
      <c r="O705" s="1516"/>
      <c r="P705" s="1516"/>
      <c r="Q705" s="1516"/>
      <c r="R705" s="1516"/>
      <c r="S705" s="1516"/>
      <c r="T705" s="1516"/>
      <c r="U705" s="1516"/>
      <c r="V705" s="1516"/>
      <c r="W705" s="1516"/>
      <c r="X705" s="1516"/>
      <c r="Y705" s="1516"/>
      <c r="Z705" s="1516"/>
    </row>
    <row r="706" ht="12.75" customHeight="1">
      <c r="A706" s="1516"/>
      <c r="B706" s="1516"/>
      <c r="C706" s="1516"/>
      <c r="D706" s="1516"/>
      <c r="E706" s="1516"/>
      <c r="F706" s="1517"/>
      <c r="G706" s="1516"/>
      <c r="H706" s="1516"/>
      <c r="I706" s="1516"/>
      <c r="J706" s="1516"/>
      <c r="K706" s="1516"/>
      <c r="L706" s="1516"/>
      <c r="M706" s="1516"/>
      <c r="N706" s="1516"/>
      <c r="O706" s="1516"/>
      <c r="P706" s="1516"/>
      <c r="Q706" s="1516"/>
      <c r="R706" s="1516"/>
      <c r="S706" s="1516"/>
      <c r="T706" s="1516"/>
      <c r="U706" s="1516"/>
      <c r="V706" s="1516"/>
      <c r="W706" s="1516"/>
      <c r="X706" s="1516"/>
      <c r="Y706" s="1516"/>
      <c r="Z706" s="1516"/>
    </row>
    <row r="707" ht="12.75" customHeight="1">
      <c r="A707" s="1516"/>
      <c r="B707" s="1516"/>
      <c r="C707" s="1516"/>
      <c r="D707" s="1516"/>
      <c r="E707" s="1516"/>
      <c r="F707" s="1517"/>
      <c r="G707" s="1516"/>
      <c r="H707" s="1516"/>
      <c r="I707" s="1516"/>
      <c r="J707" s="1516"/>
      <c r="K707" s="1516"/>
      <c r="L707" s="1516"/>
      <c r="M707" s="1516"/>
      <c r="N707" s="1516"/>
      <c r="O707" s="1516"/>
      <c r="P707" s="1516"/>
      <c r="Q707" s="1516"/>
      <c r="R707" s="1516"/>
      <c r="S707" s="1516"/>
      <c r="T707" s="1516"/>
      <c r="U707" s="1516"/>
      <c r="V707" s="1516"/>
      <c r="W707" s="1516"/>
      <c r="X707" s="1516"/>
      <c r="Y707" s="1516"/>
      <c r="Z707" s="1516"/>
    </row>
    <row r="708" ht="12.75" customHeight="1">
      <c r="A708" s="1516"/>
      <c r="B708" s="1516"/>
      <c r="C708" s="1516"/>
      <c r="D708" s="1516"/>
      <c r="E708" s="1516"/>
      <c r="F708" s="1517"/>
      <c r="G708" s="1516"/>
      <c r="H708" s="1516"/>
      <c r="I708" s="1516"/>
      <c r="J708" s="1516"/>
      <c r="K708" s="1516"/>
      <c r="L708" s="1516"/>
      <c r="M708" s="1516"/>
      <c r="N708" s="1516"/>
      <c r="O708" s="1516"/>
      <c r="P708" s="1516"/>
      <c r="Q708" s="1516"/>
      <c r="R708" s="1516"/>
      <c r="S708" s="1516"/>
      <c r="T708" s="1516"/>
      <c r="U708" s="1516"/>
      <c r="V708" s="1516"/>
      <c r="W708" s="1516"/>
      <c r="X708" s="1516"/>
      <c r="Y708" s="1516"/>
      <c r="Z708" s="1516"/>
    </row>
    <row r="709" ht="12.75" customHeight="1">
      <c r="A709" s="1516"/>
      <c r="B709" s="1516"/>
      <c r="C709" s="1516"/>
      <c r="D709" s="1516"/>
      <c r="E709" s="1516"/>
      <c r="F709" s="1517"/>
      <c r="G709" s="1516"/>
      <c r="H709" s="1516"/>
      <c r="I709" s="1516"/>
      <c r="J709" s="1516"/>
      <c r="K709" s="1516"/>
      <c r="L709" s="1516"/>
      <c r="M709" s="1516"/>
      <c r="N709" s="1516"/>
      <c r="O709" s="1516"/>
      <c r="P709" s="1516"/>
      <c r="Q709" s="1516"/>
      <c r="R709" s="1516"/>
      <c r="S709" s="1516"/>
      <c r="T709" s="1516"/>
      <c r="U709" s="1516"/>
      <c r="V709" s="1516"/>
      <c r="W709" s="1516"/>
      <c r="X709" s="1516"/>
      <c r="Y709" s="1516"/>
      <c r="Z709" s="1516"/>
    </row>
    <row r="710" ht="12.75" customHeight="1">
      <c r="A710" s="1516"/>
      <c r="B710" s="1516"/>
      <c r="C710" s="1516"/>
      <c r="D710" s="1516"/>
      <c r="E710" s="1516"/>
      <c r="F710" s="1517"/>
      <c r="G710" s="1516"/>
      <c r="H710" s="1516"/>
      <c r="I710" s="1516"/>
      <c r="J710" s="1516"/>
      <c r="K710" s="1516"/>
      <c r="L710" s="1516"/>
      <c r="M710" s="1516"/>
      <c r="N710" s="1516"/>
      <c r="O710" s="1516"/>
      <c r="P710" s="1516"/>
      <c r="Q710" s="1516"/>
      <c r="R710" s="1516"/>
      <c r="S710" s="1516"/>
      <c r="T710" s="1516"/>
      <c r="U710" s="1516"/>
      <c r="V710" s="1516"/>
      <c r="W710" s="1516"/>
      <c r="X710" s="1516"/>
      <c r="Y710" s="1516"/>
      <c r="Z710" s="1516"/>
    </row>
    <row r="711" ht="12.75" customHeight="1">
      <c r="A711" s="1516"/>
      <c r="B711" s="1516"/>
      <c r="C711" s="1516"/>
      <c r="D711" s="1516"/>
      <c r="E711" s="1516"/>
      <c r="F711" s="1517"/>
      <c r="G711" s="1516"/>
      <c r="H711" s="1516"/>
      <c r="I711" s="1516"/>
      <c r="J711" s="1516"/>
      <c r="K711" s="1516"/>
      <c r="L711" s="1516"/>
      <c r="M711" s="1516"/>
      <c r="N711" s="1516"/>
      <c r="O711" s="1516"/>
      <c r="P711" s="1516"/>
      <c r="Q711" s="1516"/>
      <c r="R711" s="1516"/>
      <c r="S711" s="1516"/>
      <c r="T711" s="1516"/>
      <c r="U711" s="1516"/>
      <c r="V711" s="1516"/>
      <c r="W711" s="1516"/>
      <c r="X711" s="1516"/>
      <c r="Y711" s="1516"/>
      <c r="Z711" s="1516"/>
    </row>
    <row r="712" ht="12.75" customHeight="1">
      <c r="A712" s="1516"/>
      <c r="B712" s="1516"/>
      <c r="C712" s="1516"/>
      <c r="D712" s="1516"/>
      <c r="E712" s="1516"/>
      <c r="F712" s="1517"/>
      <c r="G712" s="1516"/>
      <c r="H712" s="1516"/>
      <c r="I712" s="1516"/>
      <c r="J712" s="1516"/>
      <c r="K712" s="1516"/>
      <c r="L712" s="1516"/>
      <c r="M712" s="1516"/>
      <c r="N712" s="1516"/>
      <c r="O712" s="1516"/>
      <c r="P712" s="1516"/>
      <c r="Q712" s="1516"/>
      <c r="R712" s="1516"/>
      <c r="S712" s="1516"/>
      <c r="T712" s="1516"/>
      <c r="U712" s="1516"/>
      <c r="V712" s="1516"/>
      <c r="W712" s="1516"/>
      <c r="X712" s="1516"/>
      <c r="Y712" s="1516"/>
      <c r="Z712" s="1516"/>
    </row>
    <row r="713" ht="12.75" customHeight="1">
      <c r="A713" s="1516"/>
      <c r="B713" s="1516"/>
      <c r="C713" s="1516"/>
      <c r="D713" s="1516"/>
      <c r="E713" s="1516"/>
      <c r="F713" s="1517"/>
      <c r="G713" s="1516"/>
      <c r="H713" s="1516"/>
      <c r="I713" s="1516"/>
      <c r="J713" s="1516"/>
      <c r="K713" s="1516"/>
      <c r="L713" s="1516"/>
      <c r="M713" s="1516"/>
      <c r="N713" s="1516"/>
      <c r="O713" s="1516"/>
      <c r="P713" s="1516"/>
      <c r="Q713" s="1516"/>
      <c r="R713" s="1516"/>
      <c r="S713" s="1516"/>
      <c r="T713" s="1516"/>
      <c r="U713" s="1516"/>
      <c r="V713" s="1516"/>
      <c r="W713" s="1516"/>
      <c r="X713" s="1516"/>
      <c r="Y713" s="1516"/>
      <c r="Z713" s="1516"/>
    </row>
    <row r="714" ht="12.75" customHeight="1">
      <c r="A714" s="1516"/>
      <c r="B714" s="1516"/>
      <c r="C714" s="1516"/>
      <c r="D714" s="1516"/>
      <c r="E714" s="1516"/>
      <c r="F714" s="1517"/>
      <c r="G714" s="1516"/>
      <c r="H714" s="1516"/>
      <c r="I714" s="1516"/>
      <c r="J714" s="1516"/>
      <c r="K714" s="1516"/>
      <c r="L714" s="1516"/>
      <c r="M714" s="1516"/>
      <c r="N714" s="1516"/>
      <c r="O714" s="1516"/>
      <c r="P714" s="1516"/>
      <c r="Q714" s="1516"/>
      <c r="R714" s="1516"/>
      <c r="S714" s="1516"/>
      <c r="T714" s="1516"/>
      <c r="U714" s="1516"/>
      <c r="V714" s="1516"/>
      <c r="W714" s="1516"/>
      <c r="X714" s="1516"/>
      <c r="Y714" s="1516"/>
      <c r="Z714" s="1516"/>
    </row>
    <row r="715" ht="12.75" customHeight="1">
      <c r="A715" s="1516"/>
      <c r="B715" s="1516"/>
      <c r="C715" s="1516"/>
      <c r="D715" s="1516"/>
      <c r="E715" s="1516"/>
      <c r="F715" s="1517"/>
      <c r="G715" s="1516"/>
      <c r="H715" s="1516"/>
      <c r="I715" s="1516"/>
      <c r="J715" s="1516"/>
      <c r="K715" s="1516"/>
      <c r="L715" s="1516"/>
      <c r="M715" s="1516"/>
      <c r="N715" s="1516"/>
      <c r="O715" s="1516"/>
      <c r="P715" s="1516"/>
      <c r="Q715" s="1516"/>
      <c r="R715" s="1516"/>
      <c r="S715" s="1516"/>
      <c r="T715" s="1516"/>
      <c r="U715" s="1516"/>
      <c r="V715" s="1516"/>
      <c r="W715" s="1516"/>
      <c r="X715" s="1516"/>
      <c r="Y715" s="1516"/>
      <c r="Z715" s="1516"/>
    </row>
    <row r="716" ht="12.75" customHeight="1">
      <c r="A716" s="1516"/>
      <c r="B716" s="1516"/>
      <c r="C716" s="1516"/>
      <c r="D716" s="1516"/>
      <c r="E716" s="1516"/>
      <c r="F716" s="1517"/>
      <c r="G716" s="1516"/>
      <c r="H716" s="1516"/>
      <c r="I716" s="1516"/>
      <c r="J716" s="1516"/>
      <c r="K716" s="1516"/>
      <c r="L716" s="1516"/>
      <c r="M716" s="1516"/>
      <c r="N716" s="1516"/>
      <c r="O716" s="1516"/>
      <c r="P716" s="1516"/>
      <c r="Q716" s="1516"/>
      <c r="R716" s="1516"/>
      <c r="S716" s="1516"/>
      <c r="T716" s="1516"/>
      <c r="U716" s="1516"/>
      <c r="V716" s="1516"/>
      <c r="W716" s="1516"/>
      <c r="X716" s="1516"/>
      <c r="Y716" s="1516"/>
      <c r="Z716" s="1516"/>
    </row>
    <row r="717" ht="12.75" customHeight="1">
      <c r="A717" s="1516"/>
      <c r="B717" s="1516"/>
      <c r="C717" s="1516"/>
      <c r="D717" s="1516"/>
      <c r="E717" s="1516"/>
      <c r="F717" s="1517"/>
      <c r="G717" s="1516"/>
      <c r="H717" s="1516"/>
      <c r="I717" s="1516"/>
      <c r="J717" s="1516"/>
      <c r="K717" s="1516"/>
      <c r="L717" s="1516"/>
      <c r="M717" s="1516"/>
      <c r="N717" s="1516"/>
      <c r="O717" s="1516"/>
      <c r="P717" s="1516"/>
      <c r="Q717" s="1516"/>
      <c r="R717" s="1516"/>
      <c r="S717" s="1516"/>
      <c r="T717" s="1516"/>
      <c r="U717" s="1516"/>
      <c r="V717" s="1516"/>
      <c r="W717" s="1516"/>
      <c r="X717" s="1516"/>
      <c r="Y717" s="1516"/>
      <c r="Z717" s="1516"/>
    </row>
    <row r="718" ht="12.75" customHeight="1">
      <c r="A718" s="1516"/>
      <c r="B718" s="1516"/>
      <c r="C718" s="1516"/>
      <c r="D718" s="1516"/>
      <c r="E718" s="1516"/>
      <c r="F718" s="1517"/>
      <c r="G718" s="1516"/>
      <c r="H718" s="1516"/>
      <c r="I718" s="1516"/>
      <c r="J718" s="1516"/>
      <c r="K718" s="1516"/>
      <c r="L718" s="1516"/>
      <c r="M718" s="1516"/>
      <c r="N718" s="1516"/>
      <c r="O718" s="1516"/>
      <c r="P718" s="1516"/>
      <c r="Q718" s="1516"/>
      <c r="R718" s="1516"/>
      <c r="S718" s="1516"/>
      <c r="T718" s="1516"/>
      <c r="U718" s="1516"/>
      <c r="V718" s="1516"/>
      <c r="W718" s="1516"/>
      <c r="X718" s="1516"/>
      <c r="Y718" s="1516"/>
      <c r="Z718" s="1516"/>
    </row>
    <row r="719" ht="12.75" customHeight="1">
      <c r="A719" s="1516"/>
      <c r="B719" s="1516"/>
      <c r="C719" s="1516"/>
      <c r="D719" s="1516"/>
      <c r="E719" s="1516"/>
      <c r="F719" s="1517"/>
      <c r="G719" s="1516"/>
      <c r="H719" s="1516"/>
      <c r="I719" s="1516"/>
      <c r="J719" s="1516"/>
      <c r="K719" s="1516"/>
      <c r="L719" s="1516"/>
      <c r="M719" s="1516"/>
      <c r="N719" s="1516"/>
      <c r="O719" s="1516"/>
      <c r="P719" s="1516"/>
      <c r="Q719" s="1516"/>
      <c r="R719" s="1516"/>
      <c r="S719" s="1516"/>
      <c r="T719" s="1516"/>
      <c r="U719" s="1516"/>
      <c r="V719" s="1516"/>
      <c r="W719" s="1516"/>
      <c r="X719" s="1516"/>
      <c r="Y719" s="1516"/>
      <c r="Z719" s="1516"/>
    </row>
    <row r="720" ht="12.75" customHeight="1">
      <c r="A720" s="1516"/>
      <c r="B720" s="1516"/>
      <c r="C720" s="1516"/>
      <c r="D720" s="1516"/>
      <c r="E720" s="1516"/>
      <c r="F720" s="1517"/>
      <c r="G720" s="1516"/>
      <c r="H720" s="1516"/>
      <c r="I720" s="1516"/>
      <c r="J720" s="1516"/>
      <c r="K720" s="1516"/>
      <c r="L720" s="1516"/>
      <c r="M720" s="1516"/>
      <c r="N720" s="1516"/>
      <c r="O720" s="1516"/>
      <c r="P720" s="1516"/>
      <c r="Q720" s="1516"/>
      <c r="R720" s="1516"/>
      <c r="S720" s="1516"/>
      <c r="T720" s="1516"/>
      <c r="U720" s="1516"/>
      <c r="V720" s="1516"/>
      <c r="W720" s="1516"/>
      <c r="X720" s="1516"/>
      <c r="Y720" s="1516"/>
      <c r="Z720" s="1516"/>
    </row>
    <row r="721" ht="12.75" customHeight="1">
      <c r="A721" s="1516"/>
      <c r="B721" s="1516"/>
      <c r="C721" s="1516"/>
      <c r="D721" s="1516"/>
      <c r="E721" s="1516"/>
      <c r="F721" s="1517"/>
      <c r="G721" s="1516"/>
      <c r="H721" s="1516"/>
      <c r="I721" s="1516"/>
      <c r="J721" s="1516"/>
      <c r="K721" s="1516"/>
      <c r="L721" s="1516"/>
      <c r="M721" s="1516"/>
      <c r="N721" s="1516"/>
      <c r="O721" s="1516"/>
      <c r="P721" s="1516"/>
      <c r="Q721" s="1516"/>
      <c r="R721" s="1516"/>
      <c r="S721" s="1516"/>
      <c r="T721" s="1516"/>
      <c r="U721" s="1516"/>
      <c r="V721" s="1516"/>
      <c r="W721" s="1516"/>
      <c r="X721" s="1516"/>
      <c r="Y721" s="1516"/>
      <c r="Z721" s="1516"/>
    </row>
    <row r="722" ht="12.75" customHeight="1">
      <c r="A722" s="1516"/>
      <c r="B722" s="1516"/>
      <c r="C722" s="1516"/>
      <c r="D722" s="1516"/>
      <c r="E722" s="1516"/>
      <c r="F722" s="1517"/>
      <c r="G722" s="1516"/>
      <c r="H722" s="1516"/>
      <c r="I722" s="1516"/>
      <c r="J722" s="1516"/>
      <c r="K722" s="1516"/>
      <c r="L722" s="1516"/>
      <c r="M722" s="1516"/>
      <c r="N722" s="1516"/>
      <c r="O722" s="1516"/>
      <c r="P722" s="1516"/>
      <c r="Q722" s="1516"/>
      <c r="R722" s="1516"/>
      <c r="S722" s="1516"/>
      <c r="T722" s="1516"/>
      <c r="U722" s="1516"/>
      <c r="V722" s="1516"/>
      <c r="W722" s="1516"/>
      <c r="X722" s="1516"/>
      <c r="Y722" s="1516"/>
      <c r="Z722" s="1516"/>
    </row>
    <row r="723" ht="12.75" customHeight="1">
      <c r="A723" s="1516"/>
      <c r="B723" s="1516"/>
      <c r="C723" s="1516"/>
      <c r="D723" s="1516"/>
      <c r="E723" s="1516"/>
      <c r="F723" s="1517"/>
      <c r="G723" s="1516"/>
      <c r="H723" s="1516"/>
      <c r="I723" s="1516"/>
      <c r="J723" s="1516"/>
      <c r="K723" s="1516"/>
      <c r="L723" s="1516"/>
      <c r="M723" s="1516"/>
      <c r="N723" s="1516"/>
      <c r="O723" s="1516"/>
      <c r="P723" s="1516"/>
      <c r="Q723" s="1516"/>
      <c r="R723" s="1516"/>
      <c r="S723" s="1516"/>
      <c r="T723" s="1516"/>
      <c r="U723" s="1516"/>
      <c r="V723" s="1516"/>
      <c r="W723" s="1516"/>
      <c r="X723" s="1516"/>
      <c r="Y723" s="1516"/>
      <c r="Z723" s="1516"/>
    </row>
    <row r="724" ht="12.75" customHeight="1">
      <c r="A724" s="1516"/>
      <c r="B724" s="1516"/>
      <c r="C724" s="1516"/>
      <c r="D724" s="1516"/>
      <c r="E724" s="1516"/>
      <c r="F724" s="1517"/>
      <c r="G724" s="1516"/>
      <c r="H724" s="1516"/>
      <c r="I724" s="1516"/>
      <c r="J724" s="1516"/>
      <c r="K724" s="1516"/>
      <c r="L724" s="1516"/>
      <c r="M724" s="1516"/>
      <c r="N724" s="1516"/>
      <c r="O724" s="1516"/>
      <c r="P724" s="1516"/>
      <c r="Q724" s="1516"/>
      <c r="R724" s="1516"/>
      <c r="S724" s="1516"/>
      <c r="T724" s="1516"/>
      <c r="U724" s="1516"/>
      <c r="V724" s="1516"/>
      <c r="W724" s="1516"/>
      <c r="X724" s="1516"/>
      <c r="Y724" s="1516"/>
      <c r="Z724" s="1516"/>
    </row>
    <row r="725" ht="12.75" customHeight="1">
      <c r="A725" s="1516"/>
      <c r="B725" s="1516"/>
      <c r="C725" s="1516"/>
      <c r="D725" s="1516"/>
      <c r="E725" s="1516"/>
      <c r="F725" s="1517"/>
      <c r="G725" s="1516"/>
      <c r="H725" s="1516"/>
      <c r="I725" s="1516"/>
      <c r="J725" s="1516"/>
      <c r="K725" s="1516"/>
      <c r="L725" s="1516"/>
      <c r="M725" s="1516"/>
      <c r="N725" s="1516"/>
      <c r="O725" s="1516"/>
      <c r="P725" s="1516"/>
      <c r="Q725" s="1516"/>
      <c r="R725" s="1516"/>
      <c r="S725" s="1516"/>
      <c r="T725" s="1516"/>
      <c r="U725" s="1516"/>
      <c r="V725" s="1516"/>
      <c r="W725" s="1516"/>
      <c r="X725" s="1516"/>
      <c r="Y725" s="1516"/>
      <c r="Z725" s="1516"/>
    </row>
    <row r="726" ht="12.75" customHeight="1">
      <c r="A726" s="1516"/>
      <c r="B726" s="1516"/>
      <c r="C726" s="1516"/>
      <c r="D726" s="1516"/>
      <c r="E726" s="1516"/>
      <c r="F726" s="1517"/>
      <c r="G726" s="1516"/>
      <c r="H726" s="1516"/>
      <c r="I726" s="1516"/>
      <c r="J726" s="1516"/>
      <c r="K726" s="1516"/>
      <c r="L726" s="1516"/>
      <c r="M726" s="1516"/>
      <c r="N726" s="1516"/>
      <c r="O726" s="1516"/>
      <c r="P726" s="1516"/>
      <c r="Q726" s="1516"/>
      <c r="R726" s="1516"/>
      <c r="S726" s="1516"/>
      <c r="T726" s="1516"/>
      <c r="U726" s="1516"/>
      <c r="V726" s="1516"/>
      <c r="W726" s="1516"/>
      <c r="X726" s="1516"/>
      <c r="Y726" s="1516"/>
      <c r="Z726" s="1516"/>
    </row>
    <row r="727" ht="12.75" customHeight="1">
      <c r="A727" s="1516"/>
      <c r="B727" s="1516"/>
      <c r="C727" s="1516"/>
      <c r="D727" s="1516"/>
      <c r="E727" s="1516"/>
      <c r="F727" s="1517"/>
      <c r="G727" s="1516"/>
      <c r="H727" s="1516"/>
      <c r="I727" s="1516"/>
      <c r="J727" s="1516"/>
      <c r="K727" s="1516"/>
      <c r="L727" s="1516"/>
      <c r="M727" s="1516"/>
      <c r="N727" s="1516"/>
      <c r="O727" s="1516"/>
      <c r="P727" s="1516"/>
      <c r="Q727" s="1516"/>
      <c r="R727" s="1516"/>
      <c r="S727" s="1516"/>
      <c r="T727" s="1516"/>
      <c r="U727" s="1516"/>
      <c r="V727" s="1516"/>
      <c r="W727" s="1516"/>
      <c r="X727" s="1516"/>
      <c r="Y727" s="1516"/>
      <c r="Z727" s="1516"/>
    </row>
    <row r="728" ht="12.75" customHeight="1">
      <c r="A728" s="1516"/>
      <c r="B728" s="1516"/>
      <c r="C728" s="1516"/>
      <c r="D728" s="1516"/>
      <c r="E728" s="1516"/>
      <c r="F728" s="1517"/>
      <c r="G728" s="1516"/>
      <c r="H728" s="1516"/>
      <c r="I728" s="1516"/>
      <c r="J728" s="1516"/>
      <c r="K728" s="1516"/>
      <c r="L728" s="1516"/>
      <c r="M728" s="1516"/>
      <c r="N728" s="1516"/>
      <c r="O728" s="1516"/>
      <c r="P728" s="1516"/>
      <c r="Q728" s="1516"/>
      <c r="R728" s="1516"/>
      <c r="S728" s="1516"/>
      <c r="T728" s="1516"/>
      <c r="U728" s="1516"/>
      <c r="V728" s="1516"/>
      <c r="W728" s="1516"/>
      <c r="X728" s="1516"/>
      <c r="Y728" s="1516"/>
      <c r="Z728" s="1516"/>
    </row>
    <row r="729" ht="12.75" customHeight="1">
      <c r="A729" s="1516"/>
      <c r="B729" s="1516"/>
      <c r="C729" s="1516"/>
      <c r="D729" s="1516"/>
      <c r="E729" s="1516"/>
      <c r="F729" s="1517"/>
      <c r="G729" s="1516"/>
      <c r="H729" s="1516"/>
      <c r="I729" s="1516"/>
      <c r="J729" s="1516"/>
      <c r="K729" s="1516"/>
      <c r="L729" s="1516"/>
      <c r="M729" s="1516"/>
      <c r="N729" s="1516"/>
      <c r="O729" s="1516"/>
      <c r="P729" s="1516"/>
      <c r="Q729" s="1516"/>
      <c r="R729" s="1516"/>
      <c r="S729" s="1516"/>
      <c r="T729" s="1516"/>
      <c r="U729" s="1516"/>
      <c r="V729" s="1516"/>
      <c r="W729" s="1516"/>
      <c r="X729" s="1516"/>
      <c r="Y729" s="1516"/>
      <c r="Z729" s="1516"/>
    </row>
    <row r="730" ht="12.75" customHeight="1">
      <c r="A730" s="1516"/>
      <c r="B730" s="1516"/>
      <c r="C730" s="1516"/>
      <c r="D730" s="1516"/>
      <c r="E730" s="1516"/>
      <c r="F730" s="1517"/>
      <c r="G730" s="1516"/>
      <c r="H730" s="1516"/>
      <c r="I730" s="1516"/>
      <c r="J730" s="1516"/>
      <c r="K730" s="1516"/>
      <c r="L730" s="1516"/>
      <c r="M730" s="1516"/>
      <c r="N730" s="1516"/>
      <c r="O730" s="1516"/>
      <c r="P730" s="1516"/>
      <c r="Q730" s="1516"/>
      <c r="R730" s="1516"/>
      <c r="S730" s="1516"/>
      <c r="T730" s="1516"/>
      <c r="U730" s="1516"/>
      <c r="V730" s="1516"/>
      <c r="W730" s="1516"/>
      <c r="X730" s="1516"/>
      <c r="Y730" s="1516"/>
      <c r="Z730" s="1516"/>
    </row>
    <row r="731" ht="12.75" customHeight="1">
      <c r="A731" s="1516"/>
      <c r="B731" s="1516"/>
      <c r="C731" s="1516"/>
      <c r="D731" s="1516"/>
      <c r="E731" s="1516"/>
      <c r="F731" s="1517"/>
      <c r="G731" s="1516"/>
      <c r="H731" s="1516"/>
      <c r="I731" s="1516"/>
      <c r="J731" s="1516"/>
      <c r="K731" s="1516"/>
      <c r="L731" s="1516"/>
      <c r="M731" s="1516"/>
      <c r="N731" s="1516"/>
      <c r="O731" s="1516"/>
      <c r="P731" s="1516"/>
      <c r="Q731" s="1516"/>
      <c r="R731" s="1516"/>
      <c r="S731" s="1516"/>
      <c r="T731" s="1516"/>
      <c r="U731" s="1516"/>
      <c r="V731" s="1516"/>
      <c r="W731" s="1516"/>
      <c r="X731" s="1516"/>
      <c r="Y731" s="1516"/>
      <c r="Z731" s="1516"/>
    </row>
    <row r="732" ht="12.75" customHeight="1">
      <c r="A732" s="1516"/>
      <c r="B732" s="1516"/>
      <c r="C732" s="1516"/>
      <c r="D732" s="1516"/>
      <c r="E732" s="1516"/>
      <c r="F732" s="1517"/>
      <c r="G732" s="1516"/>
      <c r="H732" s="1516"/>
      <c r="I732" s="1516"/>
      <c r="J732" s="1516"/>
      <c r="K732" s="1516"/>
      <c r="L732" s="1516"/>
      <c r="M732" s="1516"/>
      <c r="N732" s="1516"/>
      <c r="O732" s="1516"/>
      <c r="P732" s="1516"/>
      <c r="Q732" s="1516"/>
      <c r="R732" s="1516"/>
      <c r="S732" s="1516"/>
      <c r="T732" s="1516"/>
      <c r="U732" s="1516"/>
      <c r="V732" s="1516"/>
      <c r="W732" s="1516"/>
      <c r="X732" s="1516"/>
      <c r="Y732" s="1516"/>
      <c r="Z732" s="1516"/>
    </row>
    <row r="733" ht="12.75" customHeight="1">
      <c r="A733" s="1516"/>
      <c r="B733" s="1516"/>
      <c r="C733" s="1516"/>
      <c r="D733" s="1516"/>
      <c r="E733" s="1516"/>
      <c r="F733" s="1517"/>
      <c r="G733" s="1516"/>
      <c r="H733" s="1516"/>
      <c r="I733" s="1516"/>
      <c r="J733" s="1516"/>
      <c r="K733" s="1516"/>
      <c r="L733" s="1516"/>
      <c r="M733" s="1516"/>
      <c r="N733" s="1516"/>
      <c r="O733" s="1516"/>
      <c r="P733" s="1516"/>
      <c r="Q733" s="1516"/>
      <c r="R733" s="1516"/>
      <c r="S733" s="1516"/>
      <c r="T733" s="1516"/>
      <c r="U733" s="1516"/>
      <c r="V733" s="1516"/>
      <c r="W733" s="1516"/>
      <c r="X733" s="1516"/>
      <c r="Y733" s="1516"/>
      <c r="Z733" s="1516"/>
    </row>
    <row r="734" ht="12.75" customHeight="1">
      <c r="A734" s="1516"/>
      <c r="B734" s="1516"/>
      <c r="C734" s="1516"/>
      <c r="D734" s="1516"/>
      <c r="E734" s="1516"/>
      <c r="F734" s="1517"/>
      <c r="G734" s="1516"/>
      <c r="H734" s="1516"/>
      <c r="I734" s="1516"/>
      <c r="J734" s="1516"/>
      <c r="K734" s="1516"/>
      <c r="L734" s="1516"/>
      <c r="M734" s="1516"/>
      <c r="N734" s="1516"/>
      <c r="O734" s="1516"/>
      <c r="P734" s="1516"/>
      <c r="Q734" s="1516"/>
      <c r="R734" s="1516"/>
      <c r="S734" s="1516"/>
      <c r="T734" s="1516"/>
      <c r="U734" s="1516"/>
      <c r="V734" s="1516"/>
      <c r="W734" s="1516"/>
      <c r="X734" s="1516"/>
      <c r="Y734" s="1516"/>
      <c r="Z734" s="1516"/>
    </row>
    <row r="735" ht="12.75" customHeight="1">
      <c r="A735" s="1516"/>
      <c r="B735" s="1516"/>
      <c r="C735" s="1516"/>
      <c r="D735" s="1516"/>
      <c r="E735" s="1516"/>
      <c r="F735" s="1517"/>
      <c r="G735" s="1516"/>
      <c r="H735" s="1516"/>
      <c r="I735" s="1516"/>
      <c r="J735" s="1516"/>
      <c r="K735" s="1516"/>
      <c r="L735" s="1516"/>
      <c r="M735" s="1516"/>
      <c r="N735" s="1516"/>
      <c r="O735" s="1516"/>
      <c r="P735" s="1516"/>
      <c r="Q735" s="1516"/>
      <c r="R735" s="1516"/>
      <c r="S735" s="1516"/>
      <c r="T735" s="1516"/>
      <c r="U735" s="1516"/>
      <c r="V735" s="1516"/>
      <c r="W735" s="1516"/>
      <c r="X735" s="1516"/>
      <c r="Y735" s="1516"/>
      <c r="Z735" s="1516"/>
    </row>
    <row r="736" ht="12.75" customHeight="1">
      <c r="A736" s="1516"/>
      <c r="B736" s="1516"/>
      <c r="C736" s="1516"/>
      <c r="D736" s="1516"/>
      <c r="E736" s="1516"/>
      <c r="F736" s="1517"/>
      <c r="G736" s="1516"/>
      <c r="H736" s="1516"/>
      <c r="I736" s="1516"/>
      <c r="J736" s="1516"/>
      <c r="K736" s="1516"/>
      <c r="L736" s="1516"/>
      <c r="M736" s="1516"/>
      <c r="N736" s="1516"/>
      <c r="O736" s="1516"/>
      <c r="P736" s="1516"/>
      <c r="Q736" s="1516"/>
      <c r="R736" s="1516"/>
      <c r="S736" s="1516"/>
      <c r="T736" s="1516"/>
      <c r="U736" s="1516"/>
      <c r="V736" s="1516"/>
      <c r="W736" s="1516"/>
      <c r="X736" s="1516"/>
      <c r="Y736" s="1516"/>
      <c r="Z736" s="1516"/>
    </row>
    <row r="737" ht="12.75" customHeight="1">
      <c r="A737" s="1516"/>
      <c r="B737" s="1516"/>
      <c r="C737" s="1516"/>
      <c r="D737" s="1516"/>
      <c r="E737" s="1516"/>
      <c r="F737" s="1517"/>
      <c r="G737" s="1516"/>
      <c r="H737" s="1516"/>
      <c r="I737" s="1516"/>
      <c r="J737" s="1516"/>
      <c r="K737" s="1516"/>
      <c r="L737" s="1516"/>
      <c r="M737" s="1516"/>
      <c r="N737" s="1516"/>
      <c r="O737" s="1516"/>
      <c r="P737" s="1516"/>
      <c r="Q737" s="1516"/>
      <c r="R737" s="1516"/>
      <c r="S737" s="1516"/>
      <c r="T737" s="1516"/>
      <c r="U737" s="1516"/>
      <c r="V737" s="1516"/>
      <c r="W737" s="1516"/>
      <c r="X737" s="1516"/>
      <c r="Y737" s="1516"/>
      <c r="Z737" s="1516"/>
    </row>
    <row r="738" ht="12.75" customHeight="1">
      <c r="A738" s="1516"/>
      <c r="B738" s="1516"/>
      <c r="C738" s="1516"/>
      <c r="D738" s="1516"/>
      <c r="E738" s="1516"/>
      <c r="F738" s="1517"/>
      <c r="G738" s="1516"/>
      <c r="H738" s="1516"/>
      <c r="I738" s="1516"/>
      <c r="J738" s="1516"/>
      <c r="K738" s="1516"/>
      <c r="L738" s="1516"/>
      <c r="M738" s="1516"/>
      <c r="N738" s="1516"/>
      <c r="O738" s="1516"/>
      <c r="P738" s="1516"/>
      <c r="Q738" s="1516"/>
      <c r="R738" s="1516"/>
      <c r="S738" s="1516"/>
      <c r="T738" s="1516"/>
      <c r="U738" s="1516"/>
      <c r="V738" s="1516"/>
      <c r="W738" s="1516"/>
      <c r="X738" s="1516"/>
      <c r="Y738" s="1516"/>
      <c r="Z738" s="1516"/>
    </row>
    <row r="739" ht="12.75" customHeight="1">
      <c r="A739" s="1516"/>
      <c r="B739" s="1516"/>
      <c r="C739" s="1516"/>
      <c r="D739" s="1516"/>
      <c r="E739" s="1516"/>
      <c r="F739" s="1517"/>
      <c r="G739" s="1516"/>
      <c r="H739" s="1516"/>
      <c r="I739" s="1516"/>
      <c r="J739" s="1516"/>
      <c r="K739" s="1516"/>
      <c r="L739" s="1516"/>
      <c r="M739" s="1516"/>
      <c r="N739" s="1516"/>
      <c r="O739" s="1516"/>
      <c r="P739" s="1516"/>
      <c r="Q739" s="1516"/>
      <c r="R739" s="1516"/>
      <c r="S739" s="1516"/>
      <c r="T739" s="1516"/>
      <c r="U739" s="1516"/>
      <c r="V739" s="1516"/>
      <c r="W739" s="1516"/>
      <c r="X739" s="1516"/>
      <c r="Y739" s="1516"/>
      <c r="Z739" s="1516"/>
    </row>
    <row r="740" ht="12.75" customHeight="1">
      <c r="A740" s="1516"/>
      <c r="B740" s="1516"/>
      <c r="C740" s="1516"/>
      <c r="D740" s="1516"/>
      <c r="E740" s="1516"/>
      <c r="F740" s="1517"/>
      <c r="G740" s="1516"/>
      <c r="H740" s="1516"/>
      <c r="I740" s="1516"/>
      <c r="J740" s="1516"/>
      <c r="K740" s="1516"/>
      <c r="L740" s="1516"/>
      <c r="M740" s="1516"/>
      <c r="N740" s="1516"/>
      <c r="O740" s="1516"/>
      <c r="P740" s="1516"/>
      <c r="Q740" s="1516"/>
      <c r="R740" s="1516"/>
      <c r="S740" s="1516"/>
      <c r="T740" s="1516"/>
      <c r="U740" s="1516"/>
      <c r="V740" s="1516"/>
      <c r="W740" s="1516"/>
      <c r="X740" s="1516"/>
      <c r="Y740" s="1516"/>
      <c r="Z740" s="1516"/>
    </row>
    <row r="741" ht="12.75" customHeight="1">
      <c r="A741" s="1516"/>
      <c r="B741" s="1516"/>
      <c r="C741" s="1516"/>
      <c r="D741" s="1516"/>
      <c r="E741" s="1516"/>
      <c r="F741" s="1517"/>
      <c r="G741" s="1516"/>
      <c r="H741" s="1516"/>
      <c r="I741" s="1516"/>
      <c r="J741" s="1516"/>
      <c r="K741" s="1516"/>
      <c r="L741" s="1516"/>
      <c r="M741" s="1516"/>
      <c r="N741" s="1516"/>
      <c r="O741" s="1516"/>
      <c r="P741" s="1516"/>
      <c r="Q741" s="1516"/>
      <c r="R741" s="1516"/>
      <c r="S741" s="1516"/>
      <c r="T741" s="1516"/>
      <c r="U741" s="1516"/>
      <c r="V741" s="1516"/>
      <c r="W741" s="1516"/>
      <c r="X741" s="1516"/>
      <c r="Y741" s="1516"/>
      <c r="Z741" s="1516"/>
    </row>
    <row r="742" ht="12.75" customHeight="1">
      <c r="A742" s="1516"/>
      <c r="B742" s="1516"/>
      <c r="C742" s="1516"/>
      <c r="D742" s="1516"/>
      <c r="E742" s="1516"/>
      <c r="F742" s="1517"/>
      <c r="G742" s="1516"/>
      <c r="H742" s="1516"/>
      <c r="I742" s="1516"/>
      <c r="J742" s="1516"/>
      <c r="K742" s="1516"/>
      <c r="L742" s="1516"/>
      <c r="M742" s="1516"/>
      <c r="N742" s="1516"/>
      <c r="O742" s="1516"/>
      <c r="P742" s="1516"/>
      <c r="Q742" s="1516"/>
      <c r="R742" s="1516"/>
      <c r="S742" s="1516"/>
      <c r="T742" s="1516"/>
      <c r="U742" s="1516"/>
      <c r="V742" s="1516"/>
      <c r="W742" s="1516"/>
      <c r="X742" s="1516"/>
      <c r="Y742" s="1516"/>
      <c r="Z742" s="1516"/>
    </row>
    <row r="743" ht="12.75" customHeight="1">
      <c r="A743" s="1516"/>
      <c r="B743" s="1516"/>
      <c r="C743" s="1516"/>
      <c r="D743" s="1516"/>
      <c r="E743" s="1516"/>
      <c r="F743" s="1517"/>
      <c r="G743" s="1516"/>
      <c r="H743" s="1516"/>
      <c r="I743" s="1516"/>
      <c r="J743" s="1516"/>
      <c r="K743" s="1516"/>
      <c r="L743" s="1516"/>
      <c r="M743" s="1516"/>
      <c r="N743" s="1516"/>
      <c r="O743" s="1516"/>
      <c r="P743" s="1516"/>
      <c r="Q743" s="1516"/>
      <c r="R743" s="1516"/>
      <c r="S743" s="1516"/>
      <c r="T743" s="1516"/>
      <c r="U743" s="1516"/>
      <c r="V743" s="1516"/>
      <c r="W743" s="1516"/>
      <c r="X743" s="1516"/>
      <c r="Y743" s="1516"/>
      <c r="Z743" s="1516"/>
    </row>
    <row r="744" ht="12.75" customHeight="1">
      <c r="A744" s="1516"/>
      <c r="B744" s="1516"/>
      <c r="C744" s="1516"/>
      <c r="D744" s="1516"/>
      <c r="E744" s="1516"/>
      <c r="F744" s="1517"/>
      <c r="G744" s="1516"/>
      <c r="H744" s="1516"/>
      <c r="I744" s="1516"/>
      <c r="J744" s="1516"/>
      <c r="K744" s="1516"/>
      <c r="L744" s="1516"/>
      <c r="M744" s="1516"/>
      <c r="N744" s="1516"/>
      <c r="O744" s="1516"/>
      <c r="P744" s="1516"/>
      <c r="Q744" s="1516"/>
      <c r="R744" s="1516"/>
      <c r="S744" s="1516"/>
      <c r="T744" s="1516"/>
      <c r="U744" s="1516"/>
      <c r="V744" s="1516"/>
      <c r="W744" s="1516"/>
      <c r="X744" s="1516"/>
      <c r="Y744" s="1516"/>
      <c r="Z744" s="1516"/>
    </row>
    <row r="745" ht="12.75" customHeight="1">
      <c r="A745" s="1516"/>
      <c r="B745" s="1516"/>
      <c r="C745" s="1516"/>
      <c r="D745" s="1516"/>
      <c r="E745" s="1516"/>
      <c r="F745" s="1517"/>
      <c r="G745" s="1516"/>
      <c r="H745" s="1516"/>
      <c r="I745" s="1516"/>
      <c r="J745" s="1516"/>
      <c r="K745" s="1516"/>
      <c r="L745" s="1516"/>
      <c r="M745" s="1516"/>
      <c r="N745" s="1516"/>
      <c r="O745" s="1516"/>
      <c r="P745" s="1516"/>
      <c r="Q745" s="1516"/>
      <c r="R745" s="1516"/>
      <c r="S745" s="1516"/>
      <c r="T745" s="1516"/>
      <c r="U745" s="1516"/>
      <c r="V745" s="1516"/>
      <c r="W745" s="1516"/>
      <c r="X745" s="1516"/>
      <c r="Y745" s="1516"/>
      <c r="Z745" s="1516"/>
    </row>
    <row r="746" ht="12.75" customHeight="1">
      <c r="A746" s="1516"/>
      <c r="B746" s="1516"/>
      <c r="C746" s="1516"/>
      <c r="D746" s="1516"/>
      <c r="E746" s="1516"/>
      <c r="F746" s="1517"/>
      <c r="G746" s="1516"/>
      <c r="H746" s="1516"/>
      <c r="I746" s="1516"/>
      <c r="J746" s="1516"/>
      <c r="K746" s="1516"/>
      <c r="L746" s="1516"/>
      <c r="M746" s="1516"/>
      <c r="N746" s="1516"/>
      <c r="O746" s="1516"/>
      <c r="P746" s="1516"/>
      <c r="Q746" s="1516"/>
      <c r="R746" s="1516"/>
      <c r="S746" s="1516"/>
      <c r="T746" s="1516"/>
      <c r="U746" s="1516"/>
      <c r="V746" s="1516"/>
      <c r="W746" s="1516"/>
      <c r="X746" s="1516"/>
      <c r="Y746" s="1516"/>
      <c r="Z746" s="1516"/>
    </row>
    <row r="747" ht="12.75" customHeight="1">
      <c r="A747" s="1516"/>
      <c r="B747" s="1516"/>
      <c r="C747" s="1516"/>
      <c r="D747" s="1516"/>
      <c r="E747" s="1516"/>
      <c r="F747" s="1517"/>
      <c r="G747" s="1516"/>
      <c r="H747" s="1516"/>
      <c r="I747" s="1516"/>
      <c r="J747" s="1516"/>
      <c r="K747" s="1516"/>
      <c r="L747" s="1516"/>
      <c r="M747" s="1516"/>
      <c r="N747" s="1516"/>
      <c r="O747" s="1516"/>
      <c r="P747" s="1516"/>
      <c r="Q747" s="1516"/>
      <c r="R747" s="1516"/>
      <c r="S747" s="1516"/>
      <c r="T747" s="1516"/>
      <c r="U747" s="1516"/>
      <c r="V747" s="1516"/>
      <c r="W747" s="1516"/>
      <c r="X747" s="1516"/>
      <c r="Y747" s="1516"/>
      <c r="Z747" s="1516"/>
    </row>
    <row r="748" ht="12.75" customHeight="1">
      <c r="A748" s="1516"/>
      <c r="B748" s="1516"/>
      <c r="C748" s="1516"/>
      <c r="D748" s="1516"/>
      <c r="E748" s="1516"/>
      <c r="F748" s="1517"/>
      <c r="G748" s="1516"/>
      <c r="H748" s="1516"/>
      <c r="I748" s="1516"/>
      <c r="J748" s="1516"/>
      <c r="K748" s="1516"/>
      <c r="L748" s="1516"/>
      <c r="M748" s="1516"/>
      <c r="N748" s="1516"/>
      <c r="O748" s="1516"/>
      <c r="P748" s="1516"/>
      <c r="Q748" s="1516"/>
      <c r="R748" s="1516"/>
      <c r="S748" s="1516"/>
      <c r="T748" s="1516"/>
      <c r="U748" s="1516"/>
      <c r="V748" s="1516"/>
      <c r="W748" s="1516"/>
      <c r="X748" s="1516"/>
      <c r="Y748" s="1516"/>
      <c r="Z748" s="1516"/>
    </row>
    <row r="749" ht="12.75" customHeight="1">
      <c r="A749" s="1516"/>
      <c r="B749" s="1516"/>
      <c r="C749" s="1516"/>
      <c r="D749" s="1516"/>
      <c r="E749" s="1516"/>
      <c r="F749" s="1517"/>
      <c r="G749" s="1516"/>
      <c r="H749" s="1516"/>
      <c r="I749" s="1516"/>
      <c r="J749" s="1516"/>
      <c r="K749" s="1516"/>
      <c r="L749" s="1516"/>
      <c r="M749" s="1516"/>
      <c r="N749" s="1516"/>
      <c r="O749" s="1516"/>
      <c r="P749" s="1516"/>
      <c r="Q749" s="1516"/>
      <c r="R749" s="1516"/>
      <c r="S749" s="1516"/>
      <c r="T749" s="1516"/>
      <c r="U749" s="1516"/>
      <c r="V749" s="1516"/>
      <c r="W749" s="1516"/>
      <c r="X749" s="1516"/>
      <c r="Y749" s="1516"/>
      <c r="Z749" s="1516"/>
    </row>
    <row r="750" ht="12.75" customHeight="1">
      <c r="A750" s="1516"/>
      <c r="B750" s="1516"/>
      <c r="C750" s="1516"/>
      <c r="D750" s="1516"/>
      <c r="E750" s="1516"/>
      <c r="F750" s="1517"/>
      <c r="G750" s="1516"/>
      <c r="H750" s="1516"/>
      <c r="I750" s="1516"/>
      <c r="J750" s="1516"/>
      <c r="K750" s="1516"/>
      <c r="L750" s="1516"/>
      <c r="M750" s="1516"/>
      <c r="N750" s="1516"/>
      <c r="O750" s="1516"/>
      <c r="P750" s="1516"/>
      <c r="Q750" s="1516"/>
      <c r="R750" s="1516"/>
      <c r="S750" s="1516"/>
      <c r="T750" s="1516"/>
      <c r="U750" s="1516"/>
      <c r="V750" s="1516"/>
      <c r="W750" s="1516"/>
      <c r="X750" s="1516"/>
      <c r="Y750" s="1516"/>
      <c r="Z750" s="1516"/>
    </row>
    <row r="751" ht="12.75" customHeight="1">
      <c r="A751" s="1516"/>
      <c r="B751" s="1516"/>
      <c r="C751" s="1516"/>
      <c r="D751" s="1516"/>
      <c r="E751" s="1516"/>
      <c r="F751" s="1517"/>
      <c r="G751" s="1516"/>
      <c r="H751" s="1516"/>
      <c r="I751" s="1516"/>
      <c r="J751" s="1516"/>
      <c r="K751" s="1516"/>
      <c r="L751" s="1516"/>
      <c r="M751" s="1516"/>
      <c r="N751" s="1516"/>
      <c r="O751" s="1516"/>
      <c r="P751" s="1516"/>
      <c r="Q751" s="1516"/>
      <c r="R751" s="1516"/>
      <c r="S751" s="1516"/>
      <c r="T751" s="1516"/>
      <c r="U751" s="1516"/>
      <c r="V751" s="1516"/>
      <c r="W751" s="1516"/>
      <c r="X751" s="1516"/>
      <c r="Y751" s="1516"/>
      <c r="Z751" s="1516"/>
    </row>
    <row r="752" ht="12.75" customHeight="1">
      <c r="A752" s="1516"/>
      <c r="B752" s="1516"/>
      <c r="C752" s="1516"/>
      <c r="D752" s="1516"/>
      <c r="E752" s="1516"/>
      <c r="F752" s="1517"/>
      <c r="G752" s="1516"/>
      <c r="H752" s="1516"/>
      <c r="I752" s="1516"/>
      <c r="J752" s="1516"/>
      <c r="K752" s="1516"/>
      <c r="L752" s="1516"/>
      <c r="M752" s="1516"/>
      <c r="N752" s="1516"/>
      <c r="O752" s="1516"/>
      <c r="P752" s="1516"/>
      <c r="Q752" s="1516"/>
      <c r="R752" s="1516"/>
      <c r="S752" s="1516"/>
      <c r="T752" s="1516"/>
      <c r="U752" s="1516"/>
      <c r="V752" s="1516"/>
      <c r="W752" s="1516"/>
      <c r="X752" s="1516"/>
      <c r="Y752" s="1516"/>
      <c r="Z752" s="1516"/>
    </row>
    <row r="753" ht="12.75" customHeight="1">
      <c r="A753" s="1516"/>
      <c r="B753" s="1516"/>
      <c r="C753" s="1516"/>
      <c r="D753" s="1516"/>
      <c r="E753" s="1516"/>
      <c r="F753" s="1517"/>
      <c r="G753" s="1516"/>
      <c r="H753" s="1516"/>
      <c r="I753" s="1516"/>
      <c r="J753" s="1516"/>
      <c r="K753" s="1516"/>
      <c r="L753" s="1516"/>
      <c r="M753" s="1516"/>
      <c r="N753" s="1516"/>
      <c r="O753" s="1516"/>
      <c r="P753" s="1516"/>
      <c r="Q753" s="1516"/>
      <c r="R753" s="1516"/>
      <c r="S753" s="1516"/>
      <c r="T753" s="1516"/>
      <c r="U753" s="1516"/>
      <c r="V753" s="1516"/>
      <c r="W753" s="1516"/>
      <c r="X753" s="1516"/>
      <c r="Y753" s="1516"/>
      <c r="Z753" s="1516"/>
    </row>
    <row r="754" ht="12.75" customHeight="1">
      <c r="A754" s="1516"/>
      <c r="B754" s="1516"/>
      <c r="C754" s="1516"/>
      <c r="D754" s="1516"/>
      <c r="E754" s="1516"/>
      <c r="F754" s="1517"/>
      <c r="G754" s="1516"/>
      <c r="H754" s="1516"/>
      <c r="I754" s="1516"/>
      <c r="J754" s="1516"/>
      <c r="K754" s="1516"/>
      <c r="L754" s="1516"/>
      <c r="M754" s="1516"/>
      <c r="N754" s="1516"/>
      <c r="O754" s="1516"/>
      <c r="P754" s="1516"/>
      <c r="Q754" s="1516"/>
      <c r="R754" s="1516"/>
      <c r="S754" s="1516"/>
      <c r="T754" s="1516"/>
      <c r="U754" s="1516"/>
      <c r="V754" s="1516"/>
      <c r="W754" s="1516"/>
      <c r="X754" s="1516"/>
      <c r="Y754" s="1516"/>
      <c r="Z754" s="1516"/>
    </row>
    <row r="755" ht="12.75" customHeight="1">
      <c r="A755" s="1516"/>
      <c r="B755" s="1516"/>
      <c r="C755" s="1516"/>
      <c r="D755" s="1516"/>
      <c r="E755" s="1516"/>
      <c r="F755" s="1517"/>
      <c r="G755" s="1516"/>
      <c r="H755" s="1516"/>
      <c r="I755" s="1516"/>
      <c r="J755" s="1516"/>
      <c r="K755" s="1516"/>
      <c r="L755" s="1516"/>
      <c r="M755" s="1516"/>
      <c r="N755" s="1516"/>
      <c r="O755" s="1516"/>
      <c r="P755" s="1516"/>
      <c r="Q755" s="1516"/>
      <c r="R755" s="1516"/>
      <c r="S755" s="1516"/>
      <c r="T755" s="1516"/>
      <c r="U755" s="1516"/>
      <c r="V755" s="1516"/>
      <c r="W755" s="1516"/>
      <c r="X755" s="1516"/>
      <c r="Y755" s="1516"/>
      <c r="Z755" s="1516"/>
    </row>
    <row r="756" ht="12.75" customHeight="1">
      <c r="A756" s="1516"/>
      <c r="B756" s="1516"/>
      <c r="C756" s="1516"/>
      <c r="D756" s="1516"/>
      <c r="E756" s="1516"/>
      <c r="F756" s="1517"/>
      <c r="G756" s="1516"/>
      <c r="H756" s="1516"/>
      <c r="I756" s="1516"/>
      <c r="J756" s="1516"/>
      <c r="K756" s="1516"/>
      <c r="L756" s="1516"/>
      <c r="M756" s="1516"/>
      <c r="N756" s="1516"/>
      <c r="O756" s="1516"/>
      <c r="P756" s="1516"/>
      <c r="Q756" s="1516"/>
      <c r="R756" s="1516"/>
      <c r="S756" s="1516"/>
      <c r="T756" s="1516"/>
      <c r="U756" s="1516"/>
      <c r="V756" s="1516"/>
      <c r="W756" s="1516"/>
      <c r="X756" s="1516"/>
      <c r="Y756" s="1516"/>
      <c r="Z756" s="1516"/>
    </row>
    <row r="757" ht="12.75" customHeight="1">
      <c r="A757" s="1516"/>
      <c r="B757" s="1516"/>
      <c r="C757" s="1516"/>
      <c r="D757" s="1516"/>
      <c r="E757" s="1516"/>
      <c r="F757" s="1517"/>
      <c r="G757" s="1516"/>
      <c r="H757" s="1516"/>
      <c r="I757" s="1516"/>
      <c r="J757" s="1516"/>
      <c r="K757" s="1516"/>
      <c r="L757" s="1516"/>
      <c r="M757" s="1516"/>
      <c r="N757" s="1516"/>
      <c r="O757" s="1516"/>
      <c r="P757" s="1516"/>
      <c r="Q757" s="1516"/>
      <c r="R757" s="1516"/>
      <c r="S757" s="1516"/>
      <c r="T757" s="1516"/>
      <c r="U757" s="1516"/>
      <c r="V757" s="1516"/>
      <c r="W757" s="1516"/>
      <c r="X757" s="1516"/>
      <c r="Y757" s="1516"/>
      <c r="Z757" s="1516"/>
    </row>
    <row r="758" ht="12.75" customHeight="1">
      <c r="A758" s="1516"/>
      <c r="B758" s="1516"/>
      <c r="C758" s="1516"/>
      <c r="D758" s="1516"/>
      <c r="E758" s="1516"/>
      <c r="F758" s="1517"/>
      <c r="G758" s="1516"/>
      <c r="H758" s="1516"/>
      <c r="I758" s="1516"/>
      <c r="J758" s="1516"/>
      <c r="K758" s="1516"/>
      <c r="L758" s="1516"/>
      <c r="M758" s="1516"/>
      <c r="N758" s="1516"/>
      <c r="O758" s="1516"/>
      <c r="P758" s="1516"/>
      <c r="Q758" s="1516"/>
      <c r="R758" s="1516"/>
      <c r="S758" s="1516"/>
      <c r="T758" s="1516"/>
      <c r="U758" s="1516"/>
      <c r="V758" s="1516"/>
      <c r="W758" s="1516"/>
      <c r="X758" s="1516"/>
      <c r="Y758" s="1516"/>
      <c r="Z758" s="1516"/>
    </row>
    <row r="759" ht="12.75" customHeight="1">
      <c r="A759" s="1516"/>
      <c r="B759" s="1516"/>
      <c r="C759" s="1516"/>
      <c r="D759" s="1516"/>
      <c r="E759" s="1516"/>
      <c r="F759" s="1517"/>
      <c r="G759" s="1516"/>
      <c r="H759" s="1516"/>
      <c r="I759" s="1516"/>
      <c r="J759" s="1516"/>
      <c r="K759" s="1516"/>
      <c r="L759" s="1516"/>
      <c r="M759" s="1516"/>
      <c r="N759" s="1516"/>
      <c r="O759" s="1516"/>
      <c r="P759" s="1516"/>
      <c r="Q759" s="1516"/>
      <c r="R759" s="1516"/>
      <c r="S759" s="1516"/>
      <c r="T759" s="1516"/>
      <c r="U759" s="1516"/>
      <c r="V759" s="1516"/>
      <c r="W759" s="1516"/>
      <c r="X759" s="1516"/>
      <c r="Y759" s="1516"/>
      <c r="Z759" s="1516"/>
    </row>
    <row r="760" ht="12.75" customHeight="1">
      <c r="A760" s="1516"/>
      <c r="B760" s="1516"/>
      <c r="C760" s="1516"/>
      <c r="D760" s="1516"/>
      <c r="E760" s="1516"/>
      <c r="F760" s="1517"/>
      <c r="G760" s="1516"/>
      <c r="H760" s="1516"/>
      <c r="I760" s="1516"/>
      <c r="J760" s="1516"/>
      <c r="K760" s="1516"/>
      <c r="L760" s="1516"/>
      <c r="M760" s="1516"/>
      <c r="N760" s="1516"/>
      <c r="O760" s="1516"/>
      <c r="P760" s="1516"/>
      <c r="Q760" s="1516"/>
      <c r="R760" s="1516"/>
      <c r="S760" s="1516"/>
      <c r="T760" s="1516"/>
      <c r="U760" s="1516"/>
      <c r="V760" s="1516"/>
      <c r="W760" s="1516"/>
      <c r="X760" s="1516"/>
      <c r="Y760" s="1516"/>
      <c r="Z760" s="1516"/>
    </row>
    <row r="761" ht="12.75" customHeight="1">
      <c r="A761" s="1516"/>
      <c r="B761" s="1516"/>
      <c r="C761" s="1516"/>
      <c r="D761" s="1516"/>
      <c r="E761" s="1516"/>
      <c r="F761" s="1517"/>
      <c r="G761" s="1516"/>
      <c r="H761" s="1516"/>
      <c r="I761" s="1516"/>
      <c r="J761" s="1516"/>
      <c r="K761" s="1516"/>
      <c r="L761" s="1516"/>
      <c r="M761" s="1516"/>
      <c r="N761" s="1516"/>
      <c r="O761" s="1516"/>
      <c r="P761" s="1516"/>
      <c r="Q761" s="1516"/>
      <c r="R761" s="1516"/>
      <c r="S761" s="1516"/>
      <c r="T761" s="1516"/>
      <c r="U761" s="1516"/>
      <c r="V761" s="1516"/>
      <c r="W761" s="1516"/>
      <c r="X761" s="1516"/>
      <c r="Y761" s="1516"/>
      <c r="Z761" s="1516"/>
    </row>
    <row r="762" ht="12.75" customHeight="1">
      <c r="A762" s="1516"/>
      <c r="B762" s="1516"/>
      <c r="C762" s="1516"/>
      <c r="D762" s="1516"/>
      <c r="E762" s="1516"/>
      <c r="F762" s="1517"/>
      <c r="G762" s="1516"/>
      <c r="H762" s="1516"/>
      <c r="I762" s="1516"/>
      <c r="J762" s="1516"/>
      <c r="K762" s="1516"/>
      <c r="L762" s="1516"/>
      <c r="M762" s="1516"/>
      <c r="N762" s="1516"/>
      <c r="O762" s="1516"/>
      <c r="P762" s="1516"/>
      <c r="Q762" s="1516"/>
      <c r="R762" s="1516"/>
      <c r="S762" s="1516"/>
      <c r="T762" s="1516"/>
      <c r="U762" s="1516"/>
      <c r="V762" s="1516"/>
      <c r="W762" s="1516"/>
      <c r="X762" s="1516"/>
      <c r="Y762" s="1516"/>
      <c r="Z762" s="1516"/>
    </row>
    <row r="763" ht="12.75" customHeight="1">
      <c r="A763" s="1516"/>
      <c r="B763" s="1516"/>
      <c r="C763" s="1516"/>
      <c r="D763" s="1516"/>
      <c r="E763" s="1516"/>
      <c r="F763" s="1517"/>
      <c r="G763" s="1516"/>
      <c r="H763" s="1516"/>
      <c r="I763" s="1516"/>
      <c r="J763" s="1516"/>
      <c r="K763" s="1516"/>
      <c r="L763" s="1516"/>
      <c r="M763" s="1516"/>
      <c r="N763" s="1516"/>
      <c r="O763" s="1516"/>
      <c r="P763" s="1516"/>
      <c r="Q763" s="1516"/>
      <c r="R763" s="1516"/>
      <c r="S763" s="1516"/>
      <c r="T763" s="1516"/>
      <c r="U763" s="1516"/>
      <c r="V763" s="1516"/>
      <c r="W763" s="1516"/>
      <c r="X763" s="1516"/>
      <c r="Y763" s="1516"/>
      <c r="Z763" s="1516"/>
    </row>
    <row r="764" ht="12.75" customHeight="1">
      <c r="A764" s="1516"/>
      <c r="B764" s="1516"/>
      <c r="C764" s="1516"/>
      <c r="D764" s="1516"/>
      <c r="E764" s="1516"/>
      <c r="F764" s="1517"/>
      <c r="G764" s="1516"/>
      <c r="H764" s="1516"/>
      <c r="I764" s="1516"/>
      <c r="J764" s="1516"/>
      <c r="K764" s="1516"/>
      <c r="L764" s="1516"/>
      <c r="M764" s="1516"/>
      <c r="N764" s="1516"/>
      <c r="O764" s="1516"/>
      <c r="P764" s="1516"/>
      <c r="Q764" s="1516"/>
      <c r="R764" s="1516"/>
      <c r="S764" s="1516"/>
      <c r="T764" s="1516"/>
      <c r="U764" s="1516"/>
      <c r="V764" s="1516"/>
      <c r="W764" s="1516"/>
      <c r="X764" s="1516"/>
      <c r="Y764" s="1516"/>
      <c r="Z764" s="1516"/>
    </row>
    <row r="765" ht="12.75" customHeight="1">
      <c r="A765" s="1516"/>
      <c r="B765" s="1516"/>
      <c r="C765" s="1516"/>
      <c r="D765" s="1516"/>
      <c r="E765" s="1516"/>
      <c r="F765" s="1517"/>
      <c r="G765" s="1516"/>
      <c r="H765" s="1516"/>
      <c r="I765" s="1516"/>
      <c r="J765" s="1516"/>
      <c r="K765" s="1516"/>
      <c r="L765" s="1516"/>
      <c r="M765" s="1516"/>
      <c r="N765" s="1516"/>
      <c r="O765" s="1516"/>
      <c r="P765" s="1516"/>
      <c r="Q765" s="1516"/>
      <c r="R765" s="1516"/>
      <c r="S765" s="1516"/>
      <c r="T765" s="1516"/>
      <c r="U765" s="1516"/>
      <c r="V765" s="1516"/>
      <c r="W765" s="1516"/>
      <c r="X765" s="1516"/>
      <c r="Y765" s="1516"/>
      <c r="Z765" s="1516"/>
    </row>
    <row r="766" ht="12.75" customHeight="1">
      <c r="A766" s="1516"/>
      <c r="B766" s="1516"/>
      <c r="C766" s="1516"/>
      <c r="D766" s="1516"/>
      <c r="E766" s="1516"/>
      <c r="F766" s="1517"/>
      <c r="G766" s="1516"/>
      <c r="H766" s="1516"/>
      <c r="I766" s="1516"/>
      <c r="J766" s="1516"/>
      <c r="K766" s="1516"/>
      <c r="L766" s="1516"/>
      <c r="M766" s="1516"/>
      <c r="N766" s="1516"/>
      <c r="O766" s="1516"/>
      <c r="P766" s="1516"/>
      <c r="Q766" s="1516"/>
      <c r="R766" s="1516"/>
      <c r="S766" s="1516"/>
      <c r="T766" s="1516"/>
      <c r="U766" s="1516"/>
      <c r="V766" s="1516"/>
      <c r="W766" s="1516"/>
      <c r="X766" s="1516"/>
      <c r="Y766" s="1516"/>
      <c r="Z766" s="1516"/>
    </row>
    <row r="767" ht="12.75" customHeight="1">
      <c r="A767" s="1516"/>
      <c r="B767" s="1516"/>
      <c r="C767" s="1516"/>
      <c r="D767" s="1516"/>
      <c r="E767" s="1516"/>
      <c r="F767" s="1517"/>
      <c r="G767" s="1516"/>
      <c r="H767" s="1516"/>
      <c r="I767" s="1516"/>
      <c r="J767" s="1516"/>
      <c r="K767" s="1516"/>
      <c r="L767" s="1516"/>
      <c r="M767" s="1516"/>
      <c r="N767" s="1516"/>
      <c r="O767" s="1516"/>
      <c r="P767" s="1516"/>
      <c r="Q767" s="1516"/>
      <c r="R767" s="1516"/>
      <c r="S767" s="1516"/>
      <c r="T767" s="1516"/>
      <c r="U767" s="1516"/>
      <c r="V767" s="1516"/>
      <c r="W767" s="1516"/>
      <c r="X767" s="1516"/>
      <c r="Y767" s="1516"/>
      <c r="Z767" s="1516"/>
    </row>
    <row r="768" ht="12.75" customHeight="1">
      <c r="A768" s="1516"/>
      <c r="B768" s="1516"/>
      <c r="C768" s="1516"/>
      <c r="D768" s="1516"/>
      <c r="E768" s="1516"/>
      <c r="F768" s="1517"/>
      <c r="G768" s="1516"/>
      <c r="H768" s="1516"/>
      <c r="I768" s="1516"/>
      <c r="J768" s="1516"/>
      <c r="K768" s="1516"/>
      <c r="L768" s="1516"/>
      <c r="M768" s="1516"/>
      <c r="N768" s="1516"/>
      <c r="O768" s="1516"/>
      <c r="P768" s="1516"/>
      <c r="Q768" s="1516"/>
      <c r="R768" s="1516"/>
      <c r="S768" s="1516"/>
      <c r="T768" s="1516"/>
      <c r="U768" s="1516"/>
      <c r="V768" s="1516"/>
      <c r="W768" s="1516"/>
      <c r="X768" s="1516"/>
      <c r="Y768" s="1516"/>
      <c r="Z768" s="1516"/>
    </row>
    <row r="769" ht="12.75" customHeight="1">
      <c r="A769" s="1516"/>
      <c r="B769" s="1516"/>
      <c r="C769" s="1516"/>
      <c r="D769" s="1516"/>
      <c r="E769" s="1516"/>
      <c r="F769" s="1517"/>
      <c r="G769" s="1516"/>
      <c r="H769" s="1516"/>
      <c r="I769" s="1516"/>
      <c r="J769" s="1516"/>
      <c r="K769" s="1516"/>
      <c r="L769" s="1516"/>
      <c r="M769" s="1516"/>
      <c r="N769" s="1516"/>
      <c r="O769" s="1516"/>
      <c r="P769" s="1516"/>
      <c r="Q769" s="1516"/>
      <c r="R769" s="1516"/>
      <c r="S769" s="1516"/>
      <c r="T769" s="1516"/>
      <c r="U769" s="1516"/>
      <c r="V769" s="1516"/>
      <c r="W769" s="1516"/>
      <c r="X769" s="1516"/>
      <c r="Y769" s="1516"/>
      <c r="Z769" s="1516"/>
    </row>
    <row r="770" ht="12.75" customHeight="1">
      <c r="A770" s="1516"/>
      <c r="B770" s="1516"/>
      <c r="C770" s="1516"/>
      <c r="D770" s="1516"/>
      <c r="E770" s="1516"/>
      <c r="F770" s="1517"/>
      <c r="G770" s="1516"/>
      <c r="H770" s="1516"/>
      <c r="I770" s="1516"/>
      <c r="J770" s="1516"/>
      <c r="K770" s="1516"/>
      <c r="L770" s="1516"/>
      <c r="M770" s="1516"/>
      <c r="N770" s="1516"/>
      <c r="O770" s="1516"/>
      <c r="P770" s="1516"/>
      <c r="Q770" s="1516"/>
      <c r="R770" s="1516"/>
      <c r="S770" s="1516"/>
      <c r="T770" s="1516"/>
      <c r="U770" s="1516"/>
      <c r="V770" s="1516"/>
      <c r="W770" s="1516"/>
      <c r="X770" s="1516"/>
      <c r="Y770" s="1516"/>
      <c r="Z770" s="1516"/>
    </row>
    <row r="771" ht="12.75" customHeight="1">
      <c r="A771" s="1516"/>
      <c r="B771" s="1516"/>
      <c r="C771" s="1516"/>
      <c r="D771" s="1516"/>
      <c r="E771" s="1516"/>
      <c r="F771" s="1517"/>
      <c r="G771" s="1516"/>
      <c r="H771" s="1516"/>
      <c r="I771" s="1516"/>
      <c r="J771" s="1516"/>
      <c r="K771" s="1516"/>
      <c r="L771" s="1516"/>
      <c r="M771" s="1516"/>
      <c r="N771" s="1516"/>
      <c r="O771" s="1516"/>
      <c r="P771" s="1516"/>
      <c r="Q771" s="1516"/>
      <c r="R771" s="1516"/>
      <c r="S771" s="1516"/>
      <c r="T771" s="1516"/>
      <c r="U771" s="1516"/>
      <c r="V771" s="1516"/>
      <c r="W771" s="1516"/>
      <c r="X771" s="1516"/>
      <c r="Y771" s="1516"/>
      <c r="Z771" s="1516"/>
    </row>
    <row r="772" ht="12.75" customHeight="1">
      <c r="A772" s="1516"/>
      <c r="B772" s="1516"/>
      <c r="C772" s="1516"/>
      <c r="D772" s="1516"/>
      <c r="E772" s="1516"/>
      <c r="F772" s="1517"/>
      <c r="G772" s="1516"/>
      <c r="H772" s="1516"/>
      <c r="I772" s="1516"/>
      <c r="J772" s="1516"/>
      <c r="K772" s="1516"/>
      <c r="L772" s="1516"/>
      <c r="M772" s="1516"/>
      <c r="N772" s="1516"/>
      <c r="O772" s="1516"/>
      <c r="P772" s="1516"/>
      <c r="Q772" s="1516"/>
      <c r="R772" s="1516"/>
      <c r="S772" s="1516"/>
      <c r="T772" s="1516"/>
      <c r="U772" s="1516"/>
      <c r="V772" s="1516"/>
      <c r="W772" s="1516"/>
      <c r="X772" s="1516"/>
      <c r="Y772" s="1516"/>
      <c r="Z772" s="1516"/>
    </row>
    <row r="773" ht="12.75" customHeight="1">
      <c r="A773" s="1516"/>
      <c r="B773" s="1516"/>
      <c r="C773" s="1516"/>
      <c r="D773" s="1516"/>
      <c r="E773" s="1516"/>
      <c r="F773" s="1517"/>
      <c r="G773" s="1516"/>
      <c r="H773" s="1516"/>
      <c r="I773" s="1516"/>
      <c r="J773" s="1516"/>
      <c r="K773" s="1516"/>
      <c r="L773" s="1516"/>
      <c r="M773" s="1516"/>
      <c r="N773" s="1516"/>
      <c r="O773" s="1516"/>
      <c r="P773" s="1516"/>
      <c r="Q773" s="1516"/>
      <c r="R773" s="1516"/>
      <c r="S773" s="1516"/>
      <c r="T773" s="1516"/>
      <c r="U773" s="1516"/>
      <c r="V773" s="1516"/>
      <c r="W773" s="1516"/>
      <c r="X773" s="1516"/>
      <c r="Y773" s="1516"/>
      <c r="Z773" s="1516"/>
    </row>
    <row r="774" ht="12.75" customHeight="1">
      <c r="A774" s="1516"/>
      <c r="B774" s="1516"/>
      <c r="C774" s="1516"/>
      <c r="D774" s="1516"/>
      <c r="E774" s="1516"/>
      <c r="F774" s="1517"/>
      <c r="G774" s="1516"/>
      <c r="H774" s="1516"/>
      <c r="I774" s="1516"/>
      <c r="J774" s="1516"/>
      <c r="K774" s="1516"/>
      <c r="L774" s="1516"/>
      <c r="M774" s="1516"/>
      <c r="N774" s="1516"/>
      <c r="O774" s="1516"/>
      <c r="P774" s="1516"/>
      <c r="Q774" s="1516"/>
      <c r="R774" s="1516"/>
      <c r="S774" s="1516"/>
      <c r="T774" s="1516"/>
      <c r="U774" s="1516"/>
      <c r="V774" s="1516"/>
      <c r="W774" s="1516"/>
      <c r="X774" s="1516"/>
      <c r="Y774" s="1516"/>
      <c r="Z774" s="1516"/>
    </row>
    <row r="775" ht="12.75" customHeight="1">
      <c r="A775" s="1516"/>
      <c r="B775" s="1516"/>
      <c r="C775" s="1516"/>
      <c r="D775" s="1516"/>
      <c r="E775" s="1516"/>
      <c r="F775" s="1517"/>
      <c r="G775" s="1516"/>
      <c r="H775" s="1516"/>
      <c r="I775" s="1516"/>
      <c r="J775" s="1516"/>
      <c r="K775" s="1516"/>
      <c r="L775" s="1516"/>
      <c r="M775" s="1516"/>
      <c r="N775" s="1516"/>
      <c r="O775" s="1516"/>
      <c r="P775" s="1516"/>
      <c r="Q775" s="1516"/>
      <c r="R775" s="1516"/>
      <c r="S775" s="1516"/>
      <c r="T775" s="1516"/>
      <c r="U775" s="1516"/>
      <c r="V775" s="1516"/>
      <c r="W775" s="1516"/>
      <c r="X775" s="1516"/>
      <c r="Y775" s="1516"/>
      <c r="Z775" s="1516"/>
    </row>
    <row r="776" ht="12.75" customHeight="1">
      <c r="A776" s="1516"/>
      <c r="B776" s="1516"/>
      <c r="C776" s="1516"/>
      <c r="D776" s="1516"/>
      <c r="E776" s="1516"/>
      <c r="F776" s="1517"/>
      <c r="G776" s="1516"/>
      <c r="H776" s="1516"/>
      <c r="I776" s="1516"/>
      <c r="J776" s="1516"/>
      <c r="K776" s="1516"/>
      <c r="L776" s="1516"/>
      <c r="M776" s="1516"/>
      <c r="N776" s="1516"/>
      <c r="O776" s="1516"/>
      <c r="P776" s="1516"/>
      <c r="Q776" s="1516"/>
      <c r="R776" s="1516"/>
      <c r="S776" s="1516"/>
      <c r="T776" s="1516"/>
      <c r="U776" s="1516"/>
      <c r="V776" s="1516"/>
      <c r="W776" s="1516"/>
      <c r="X776" s="1516"/>
      <c r="Y776" s="1516"/>
      <c r="Z776" s="1516"/>
    </row>
    <row r="777" ht="12.75" customHeight="1">
      <c r="A777" s="1516"/>
      <c r="B777" s="1516"/>
      <c r="C777" s="1516"/>
      <c r="D777" s="1516"/>
      <c r="E777" s="1516"/>
      <c r="F777" s="1517"/>
      <c r="G777" s="1516"/>
      <c r="H777" s="1516"/>
      <c r="I777" s="1516"/>
      <c r="J777" s="1516"/>
      <c r="K777" s="1516"/>
      <c r="L777" s="1516"/>
      <c r="M777" s="1516"/>
      <c r="N777" s="1516"/>
      <c r="O777" s="1516"/>
      <c r="P777" s="1516"/>
      <c r="Q777" s="1516"/>
      <c r="R777" s="1516"/>
      <c r="S777" s="1516"/>
      <c r="T777" s="1516"/>
      <c r="U777" s="1516"/>
      <c r="V777" s="1516"/>
      <c r="W777" s="1516"/>
      <c r="X777" s="1516"/>
      <c r="Y777" s="1516"/>
      <c r="Z777" s="1516"/>
    </row>
    <row r="778" ht="12.75" customHeight="1">
      <c r="A778" s="1516"/>
      <c r="B778" s="1516"/>
      <c r="C778" s="1516"/>
      <c r="D778" s="1516"/>
      <c r="E778" s="1516"/>
      <c r="F778" s="1517"/>
      <c r="G778" s="1516"/>
      <c r="H778" s="1516"/>
      <c r="I778" s="1516"/>
      <c r="J778" s="1516"/>
      <c r="K778" s="1516"/>
      <c r="L778" s="1516"/>
      <c r="M778" s="1516"/>
      <c r="N778" s="1516"/>
      <c r="O778" s="1516"/>
      <c r="P778" s="1516"/>
      <c r="Q778" s="1516"/>
      <c r="R778" s="1516"/>
      <c r="S778" s="1516"/>
      <c r="T778" s="1516"/>
      <c r="U778" s="1516"/>
      <c r="V778" s="1516"/>
      <c r="W778" s="1516"/>
      <c r="X778" s="1516"/>
      <c r="Y778" s="1516"/>
      <c r="Z778" s="1516"/>
    </row>
    <row r="779" ht="12.75" customHeight="1">
      <c r="A779" s="1516"/>
      <c r="B779" s="1516"/>
      <c r="C779" s="1516"/>
      <c r="D779" s="1516"/>
      <c r="E779" s="1516"/>
      <c r="F779" s="1517"/>
      <c r="G779" s="1516"/>
      <c r="H779" s="1516"/>
      <c r="I779" s="1516"/>
      <c r="J779" s="1516"/>
      <c r="K779" s="1516"/>
      <c r="L779" s="1516"/>
      <c r="M779" s="1516"/>
      <c r="N779" s="1516"/>
      <c r="O779" s="1516"/>
      <c r="P779" s="1516"/>
      <c r="Q779" s="1516"/>
      <c r="R779" s="1516"/>
      <c r="S779" s="1516"/>
      <c r="T779" s="1516"/>
      <c r="U779" s="1516"/>
      <c r="V779" s="1516"/>
      <c r="W779" s="1516"/>
      <c r="X779" s="1516"/>
      <c r="Y779" s="1516"/>
      <c r="Z779" s="1516"/>
    </row>
    <row r="780" ht="12.75" customHeight="1">
      <c r="A780" s="1516"/>
      <c r="B780" s="1516"/>
      <c r="C780" s="1516"/>
      <c r="D780" s="1516"/>
      <c r="E780" s="1516"/>
      <c r="F780" s="1517"/>
      <c r="G780" s="1516"/>
      <c r="H780" s="1516"/>
      <c r="I780" s="1516"/>
      <c r="J780" s="1516"/>
      <c r="K780" s="1516"/>
      <c r="L780" s="1516"/>
      <c r="M780" s="1516"/>
      <c r="N780" s="1516"/>
      <c r="O780" s="1516"/>
      <c r="P780" s="1516"/>
      <c r="Q780" s="1516"/>
      <c r="R780" s="1516"/>
      <c r="S780" s="1516"/>
      <c r="T780" s="1516"/>
      <c r="U780" s="1516"/>
      <c r="V780" s="1516"/>
      <c r="W780" s="1516"/>
      <c r="X780" s="1516"/>
      <c r="Y780" s="1516"/>
      <c r="Z780" s="1516"/>
    </row>
    <row r="781" ht="12.75" customHeight="1">
      <c r="A781" s="1516"/>
      <c r="B781" s="1516"/>
      <c r="C781" s="1516"/>
      <c r="D781" s="1516"/>
      <c r="E781" s="1516"/>
      <c r="F781" s="1517"/>
      <c r="G781" s="1516"/>
      <c r="H781" s="1516"/>
      <c r="I781" s="1516"/>
      <c r="J781" s="1516"/>
      <c r="K781" s="1516"/>
      <c r="L781" s="1516"/>
      <c r="M781" s="1516"/>
      <c r="N781" s="1516"/>
      <c r="O781" s="1516"/>
      <c r="P781" s="1516"/>
      <c r="Q781" s="1516"/>
      <c r="R781" s="1516"/>
      <c r="S781" s="1516"/>
      <c r="T781" s="1516"/>
      <c r="U781" s="1516"/>
      <c r="V781" s="1516"/>
      <c r="W781" s="1516"/>
      <c r="X781" s="1516"/>
      <c r="Y781" s="1516"/>
      <c r="Z781" s="1516"/>
    </row>
    <row r="782" ht="12.75" customHeight="1">
      <c r="A782" s="1516"/>
      <c r="B782" s="1516"/>
      <c r="C782" s="1516"/>
      <c r="D782" s="1516"/>
      <c r="E782" s="1516"/>
      <c r="F782" s="1517"/>
      <c r="G782" s="1516"/>
      <c r="H782" s="1516"/>
      <c r="I782" s="1516"/>
      <c r="J782" s="1516"/>
      <c r="K782" s="1516"/>
      <c r="L782" s="1516"/>
      <c r="M782" s="1516"/>
      <c r="N782" s="1516"/>
      <c r="O782" s="1516"/>
      <c r="P782" s="1516"/>
      <c r="Q782" s="1516"/>
      <c r="R782" s="1516"/>
      <c r="S782" s="1516"/>
      <c r="T782" s="1516"/>
      <c r="U782" s="1516"/>
      <c r="V782" s="1516"/>
      <c r="W782" s="1516"/>
      <c r="X782" s="1516"/>
      <c r="Y782" s="1516"/>
      <c r="Z782" s="1516"/>
    </row>
    <row r="783" ht="12.75" customHeight="1">
      <c r="A783" s="1516"/>
      <c r="B783" s="1516"/>
      <c r="C783" s="1516"/>
      <c r="D783" s="1516"/>
      <c r="E783" s="1516"/>
      <c r="F783" s="1517"/>
      <c r="G783" s="1516"/>
      <c r="H783" s="1516"/>
      <c r="I783" s="1516"/>
      <c r="J783" s="1516"/>
      <c r="K783" s="1516"/>
      <c r="L783" s="1516"/>
      <c r="M783" s="1516"/>
      <c r="N783" s="1516"/>
      <c r="O783" s="1516"/>
      <c r="P783" s="1516"/>
      <c r="Q783" s="1516"/>
      <c r="R783" s="1516"/>
      <c r="S783" s="1516"/>
      <c r="T783" s="1516"/>
      <c r="U783" s="1516"/>
      <c r="V783" s="1516"/>
      <c r="W783" s="1516"/>
      <c r="X783" s="1516"/>
      <c r="Y783" s="1516"/>
      <c r="Z783" s="1516"/>
    </row>
    <row r="784" ht="12.75" customHeight="1">
      <c r="A784" s="1516"/>
      <c r="B784" s="1516"/>
      <c r="C784" s="1516"/>
      <c r="D784" s="1516"/>
      <c r="E784" s="1516"/>
      <c r="F784" s="1517"/>
      <c r="G784" s="1516"/>
      <c r="H784" s="1516"/>
      <c r="I784" s="1516"/>
      <c r="J784" s="1516"/>
      <c r="K784" s="1516"/>
      <c r="L784" s="1516"/>
      <c r="M784" s="1516"/>
      <c r="N784" s="1516"/>
      <c r="O784" s="1516"/>
      <c r="P784" s="1516"/>
      <c r="Q784" s="1516"/>
      <c r="R784" s="1516"/>
      <c r="S784" s="1516"/>
      <c r="T784" s="1516"/>
      <c r="U784" s="1516"/>
      <c r="V784" s="1516"/>
      <c r="W784" s="1516"/>
      <c r="X784" s="1516"/>
      <c r="Y784" s="1516"/>
      <c r="Z784" s="1516"/>
    </row>
    <row r="785" ht="12.75" customHeight="1">
      <c r="A785" s="1516"/>
      <c r="B785" s="1516"/>
      <c r="C785" s="1516"/>
      <c r="D785" s="1516"/>
      <c r="E785" s="1516"/>
      <c r="F785" s="1517"/>
      <c r="G785" s="1516"/>
      <c r="H785" s="1516"/>
      <c r="I785" s="1516"/>
      <c r="J785" s="1516"/>
      <c r="K785" s="1516"/>
      <c r="L785" s="1516"/>
      <c r="M785" s="1516"/>
      <c r="N785" s="1516"/>
      <c r="O785" s="1516"/>
      <c r="P785" s="1516"/>
      <c r="Q785" s="1516"/>
      <c r="R785" s="1516"/>
      <c r="S785" s="1516"/>
      <c r="T785" s="1516"/>
      <c r="U785" s="1516"/>
      <c r="V785" s="1516"/>
      <c r="W785" s="1516"/>
      <c r="X785" s="1516"/>
      <c r="Y785" s="1516"/>
      <c r="Z785" s="1516"/>
    </row>
    <row r="786" ht="12.75" customHeight="1">
      <c r="A786" s="1516"/>
      <c r="B786" s="1516"/>
      <c r="C786" s="1516"/>
      <c r="D786" s="1516"/>
      <c r="E786" s="1516"/>
      <c r="F786" s="1517"/>
      <c r="G786" s="1516"/>
      <c r="H786" s="1516"/>
      <c r="I786" s="1516"/>
      <c r="J786" s="1516"/>
      <c r="K786" s="1516"/>
      <c r="L786" s="1516"/>
      <c r="M786" s="1516"/>
      <c r="N786" s="1516"/>
      <c r="O786" s="1516"/>
      <c r="P786" s="1516"/>
      <c r="Q786" s="1516"/>
      <c r="R786" s="1516"/>
      <c r="S786" s="1516"/>
      <c r="T786" s="1516"/>
      <c r="U786" s="1516"/>
      <c r="V786" s="1516"/>
      <c r="W786" s="1516"/>
      <c r="X786" s="1516"/>
      <c r="Y786" s="1516"/>
      <c r="Z786" s="1516"/>
    </row>
    <row r="787" ht="12.75" customHeight="1">
      <c r="A787" s="1516"/>
      <c r="B787" s="1516"/>
      <c r="C787" s="1516"/>
      <c r="D787" s="1516"/>
      <c r="E787" s="1516"/>
      <c r="F787" s="1517"/>
      <c r="G787" s="1516"/>
      <c r="H787" s="1516"/>
      <c r="I787" s="1516"/>
      <c r="J787" s="1516"/>
      <c r="K787" s="1516"/>
      <c r="L787" s="1516"/>
      <c r="M787" s="1516"/>
      <c r="N787" s="1516"/>
      <c r="O787" s="1516"/>
      <c r="P787" s="1516"/>
      <c r="Q787" s="1516"/>
      <c r="R787" s="1516"/>
      <c r="S787" s="1516"/>
      <c r="T787" s="1516"/>
      <c r="U787" s="1516"/>
      <c r="V787" s="1516"/>
      <c r="W787" s="1516"/>
      <c r="X787" s="1516"/>
      <c r="Y787" s="1516"/>
      <c r="Z787" s="1516"/>
    </row>
    <row r="788" ht="12.75" customHeight="1">
      <c r="A788" s="1516"/>
      <c r="B788" s="1516"/>
      <c r="C788" s="1516"/>
      <c r="D788" s="1516"/>
      <c r="E788" s="1516"/>
      <c r="F788" s="1517"/>
      <c r="G788" s="1516"/>
      <c r="H788" s="1516"/>
      <c r="I788" s="1516"/>
      <c r="J788" s="1516"/>
      <c r="K788" s="1516"/>
      <c r="L788" s="1516"/>
      <c r="M788" s="1516"/>
      <c r="N788" s="1516"/>
      <c r="O788" s="1516"/>
      <c r="P788" s="1516"/>
      <c r="Q788" s="1516"/>
      <c r="R788" s="1516"/>
      <c r="S788" s="1516"/>
      <c r="T788" s="1516"/>
      <c r="U788" s="1516"/>
      <c r="V788" s="1516"/>
      <c r="W788" s="1516"/>
      <c r="X788" s="1516"/>
      <c r="Y788" s="1516"/>
      <c r="Z788" s="1516"/>
    </row>
    <row r="789" ht="12.75" customHeight="1">
      <c r="A789" s="1516"/>
      <c r="B789" s="1516"/>
      <c r="C789" s="1516"/>
      <c r="D789" s="1516"/>
      <c r="E789" s="1516"/>
      <c r="F789" s="1517"/>
      <c r="G789" s="1516"/>
      <c r="H789" s="1516"/>
      <c r="I789" s="1516"/>
      <c r="J789" s="1516"/>
      <c r="K789" s="1516"/>
      <c r="L789" s="1516"/>
      <c r="M789" s="1516"/>
      <c r="N789" s="1516"/>
      <c r="O789" s="1516"/>
      <c r="P789" s="1516"/>
      <c r="Q789" s="1516"/>
      <c r="R789" s="1516"/>
      <c r="S789" s="1516"/>
      <c r="T789" s="1516"/>
      <c r="U789" s="1516"/>
      <c r="V789" s="1516"/>
      <c r="W789" s="1516"/>
      <c r="X789" s="1516"/>
      <c r="Y789" s="1516"/>
      <c r="Z789" s="1516"/>
    </row>
    <row r="790" ht="12.75" customHeight="1">
      <c r="A790" s="1516"/>
      <c r="B790" s="1516"/>
      <c r="C790" s="1516"/>
      <c r="D790" s="1516"/>
      <c r="E790" s="1516"/>
      <c r="F790" s="1517"/>
      <c r="G790" s="1516"/>
      <c r="H790" s="1516"/>
      <c r="I790" s="1516"/>
      <c r="J790" s="1516"/>
      <c r="K790" s="1516"/>
      <c r="L790" s="1516"/>
      <c r="M790" s="1516"/>
      <c r="N790" s="1516"/>
      <c r="O790" s="1516"/>
      <c r="P790" s="1516"/>
      <c r="Q790" s="1516"/>
      <c r="R790" s="1516"/>
      <c r="S790" s="1516"/>
      <c r="T790" s="1516"/>
      <c r="U790" s="1516"/>
      <c r="V790" s="1516"/>
      <c r="W790" s="1516"/>
      <c r="X790" s="1516"/>
      <c r="Y790" s="1516"/>
      <c r="Z790" s="1516"/>
    </row>
    <row r="791" ht="12.75" customHeight="1">
      <c r="A791" s="1516"/>
      <c r="B791" s="1516"/>
      <c r="C791" s="1516"/>
      <c r="D791" s="1516"/>
      <c r="E791" s="1516"/>
      <c r="F791" s="1517"/>
      <c r="G791" s="1516"/>
      <c r="H791" s="1516"/>
      <c r="I791" s="1516"/>
      <c r="J791" s="1516"/>
      <c r="K791" s="1516"/>
      <c r="L791" s="1516"/>
      <c r="M791" s="1516"/>
      <c r="N791" s="1516"/>
      <c r="O791" s="1516"/>
      <c r="P791" s="1516"/>
      <c r="Q791" s="1516"/>
      <c r="R791" s="1516"/>
      <c r="S791" s="1516"/>
      <c r="T791" s="1516"/>
      <c r="U791" s="1516"/>
      <c r="V791" s="1516"/>
      <c r="W791" s="1516"/>
      <c r="X791" s="1516"/>
      <c r="Y791" s="1516"/>
      <c r="Z791" s="1516"/>
    </row>
    <row r="792" ht="12.75" customHeight="1">
      <c r="A792" s="1516"/>
      <c r="B792" s="1516"/>
      <c r="C792" s="1516"/>
      <c r="D792" s="1516"/>
      <c r="E792" s="1516"/>
      <c r="F792" s="1517"/>
      <c r="G792" s="1516"/>
      <c r="H792" s="1516"/>
      <c r="I792" s="1516"/>
      <c r="J792" s="1516"/>
      <c r="K792" s="1516"/>
      <c r="L792" s="1516"/>
      <c r="M792" s="1516"/>
      <c r="N792" s="1516"/>
      <c r="O792" s="1516"/>
      <c r="P792" s="1516"/>
      <c r="Q792" s="1516"/>
      <c r="R792" s="1516"/>
      <c r="S792" s="1516"/>
      <c r="T792" s="1516"/>
      <c r="U792" s="1516"/>
      <c r="V792" s="1516"/>
      <c r="W792" s="1516"/>
      <c r="X792" s="1516"/>
      <c r="Y792" s="1516"/>
      <c r="Z792" s="1516"/>
    </row>
    <row r="793" ht="12.75" customHeight="1">
      <c r="A793" s="1516"/>
      <c r="B793" s="1516"/>
      <c r="C793" s="1516"/>
      <c r="D793" s="1516"/>
      <c r="E793" s="1516"/>
      <c r="F793" s="1517"/>
      <c r="G793" s="1516"/>
      <c r="H793" s="1516"/>
      <c r="I793" s="1516"/>
      <c r="J793" s="1516"/>
      <c r="K793" s="1516"/>
      <c r="L793" s="1516"/>
      <c r="M793" s="1516"/>
      <c r="N793" s="1516"/>
      <c r="O793" s="1516"/>
      <c r="P793" s="1516"/>
      <c r="Q793" s="1516"/>
      <c r="R793" s="1516"/>
      <c r="S793" s="1516"/>
      <c r="T793" s="1516"/>
      <c r="U793" s="1516"/>
      <c r="V793" s="1516"/>
      <c r="W793" s="1516"/>
      <c r="X793" s="1516"/>
      <c r="Y793" s="1516"/>
      <c r="Z793" s="1516"/>
    </row>
    <row r="794" ht="12.75" customHeight="1">
      <c r="A794" s="1516"/>
      <c r="B794" s="1516"/>
      <c r="C794" s="1516"/>
      <c r="D794" s="1516"/>
      <c r="E794" s="1516"/>
      <c r="F794" s="1517"/>
      <c r="G794" s="1516"/>
      <c r="H794" s="1516"/>
      <c r="I794" s="1516"/>
      <c r="J794" s="1516"/>
      <c r="K794" s="1516"/>
      <c r="L794" s="1516"/>
      <c r="M794" s="1516"/>
      <c r="N794" s="1516"/>
      <c r="O794" s="1516"/>
      <c r="P794" s="1516"/>
      <c r="Q794" s="1516"/>
      <c r="R794" s="1516"/>
      <c r="S794" s="1516"/>
      <c r="T794" s="1516"/>
      <c r="U794" s="1516"/>
      <c r="V794" s="1516"/>
      <c r="W794" s="1516"/>
      <c r="X794" s="1516"/>
      <c r="Y794" s="1516"/>
      <c r="Z794" s="1516"/>
    </row>
    <row r="795" ht="12.75" customHeight="1">
      <c r="A795" s="1516"/>
      <c r="B795" s="1516"/>
      <c r="C795" s="1516"/>
      <c r="D795" s="1516"/>
      <c r="E795" s="1516"/>
      <c r="F795" s="1517"/>
      <c r="G795" s="1516"/>
      <c r="H795" s="1516"/>
      <c r="I795" s="1516"/>
      <c r="J795" s="1516"/>
      <c r="K795" s="1516"/>
      <c r="L795" s="1516"/>
      <c r="M795" s="1516"/>
      <c r="N795" s="1516"/>
      <c r="O795" s="1516"/>
      <c r="P795" s="1516"/>
      <c r="Q795" s="1516"/>
      <c r="R795" s="1516"/>
      <c r="S795" s="1516"/>
      <c r="T795" s="1516"/>
      <c r="U795" s="1516"/>
      <c r="V795" s="1516"/>
      <c r="W795" s="1516"/>
      <c r="X795" s="1516"/>
      <c r="Y795" s="1516"/>
      <c r="Z795" s="1516"/>
    </row>
    <row r="796" ht="12.75" customHeight="1">
      <c r="A796" s="1516"/>
      <c r="B796" s="1516"/>
      <c r="C796" s="1516"/>
      <c r="D796" s="1516"/>
      <c r="E796" s="1516"/>
      <c r="F796" s="1517"/>
      <c r="G796" s="1516"/>
      <c r="H796" s="1516"/>
      <c r="I796" s="1516"/>
      <c r="J796" s="1516"/>
      <c r="K796" s="1516"/>
      <c r="L796" s="1516"/>
      <c r="M796" s="1516"/>
      <c r="N796" s="1516"/>
      <c r="O796" s="1516"/>
      <c r="P796" s="1516"/>
      <c r="Q796" s="1516"/>
      <c r="R796" s="1516"/>
      <c r="S796" s="1516"/>
      <c r="T796" s="1516"/>
      <c r="U796" s="1516"/>
      <c r="V796" s="1516"/>
      <c r="W796" s="1516"/>
      <c r="X796" s="1516"/>
      <c r="Y796" s="1516"/>
      <c r="Z796" s="1516"/>
    </row>
    <row r="797" ht="12.75" customHeight="1">
      <c r="A797" s="1516"/>
      <c r="B797" s="1516"/>
      <c r="C797" s="1516"/>
      <c r="D797" s="1516"/>
      <c r="E797" s="1516"/>
      <c r="F797" s="1517"/>
      <c r="G797" s="1516"/>
      <c r="H797" s="1516"/>
      <c r="I797" s="1516"/>
      <c r="J797" s="1516"/>
      <c r="K797" s="1516"/>
      <c r="L797" s="1516"/>
      <c r="M797" s="1516"/>
      <c r="N797" s="1516"/>
      <c r="O797" s="1516"/>
      <c r="P797" s="1516"/>
      <c r="Q797" s="1516"/>
      <c r="R797" s="1516"/>
      <c r="S797" s="1516"/>
      <c r="T797" s="1516"/>
      <c r="U797" s="1516"/>
      <c r="V797" s="1516"/>
      <c r="W797" s="1516"/>
      <c r="X797" s="1516"/>
      <c r="Y797" s="1516"/>
      <c r="Z797" s="1516"/>
    </row>
    <row r="798" ht="12.75" customHeight="1">
      <c r="A798" s="1516"/>
      <c r="B798" s="1516"/>
      <c r="C798" s="1516"/>
      <c r="D798" s="1516"/>
      <c r="E798" s="1516"/>
      <c r="F798" s="1517"/>
      <c r="G798" s="1516"/>
      <c r="H798" s="1516"/>
      <c r="I798" s="1516"/>
      <c r="J798" s="1516"/>
      <c r="K798" s="1516"/>
      <c r="L798" s="1516"/>
      <c r="M798" s="1516"/>
      <c r="N798" s="1516"/>
      <c r="O798" s="1516"/>
      <c r="P798" s="1516"/>
      <c r="Q798" s="1516"/>
      <c r="R798" s="1516"/>
      <c r="S798" s="1516"/>
      <c r="T798" s="1516"/>
      <c r="U798" s="1516"/>
      <c r="V798" s="1516"/>
      <c r="W798" s="1516"/>
      <c r="X798" s="1516"/>
      <c r="Y798" s="1516"/>
      <c r="Z798" s="1516"/>
    </row>
    <row r="799" ht="12.75" customHeight="1">
      <c r="A799" s="1516"/>
      <c r="B799" s="1516"/>
      <c r="C799" s="1516"/>
      <c r="D799" s="1516"/>
      <c r="E799" s="1516"/>
      <c r="F799" s="1517"/>
      <c r="G799" s="1516"/>
      <c r="H799" s="1516"/>
      <c r="I799" s="1516"/>
      <c r="J799" s="1516"/>
      <c r="K799" s="1516"/>
      <c r="L799" s="1516"/>
      <c r="M799" s="1516"/>
      <c r="N799" s="1516"/>
      <c r="O799" s="1516"/>
      <c r="P799" s="1516"/>
      <c r="Q799" s="1516"/>
      <c r="R799" s="1516"/>
      <c r="S799" s="1516"/>
      <c r="T799" s="1516"/>
      <c r="U799" s="1516"/>
      <c r="V799" s="1516"/>
      <c r="W799" s="1516"/>
      <c r="X799" s="1516"/>
      <c r="Y799" s="1516"/>
      <c r="Z799" s="1516"/>
    </row>
    <row r="800" ht="12.75" customHeight="1">
      <c r="A800" s="1516"/>
      <c r="B800" s="1516"/>
      <c r="C800" s="1516"/>
      <c r="D800" s="1516"/>
      <c r="E800" s="1516"/>
      <c r="F800" s="1517"/>
      <c r="G800" s="1516"/>
      <c r="H800" s="1516"/>
      <c r="I800" s="1516"/>
      <c r="J800" s="1516"/>
      <c r="K800" s="1516"/>
      <c r="L800" s="1516"/>
      <c r="M800" s="1516"/>
      <c r="N800" s="1516"/>
      <c r="O800" s="1516"/>
      <c r="P800" s="1516"/>
      <c r="Q800" s="1516"/>
      <c r="R800" s="1516"/>
      <c r="S800" s="1516"/>
      <c r="T800" s="1516"/>
      <c r="U800" s="1516"/>
      <c r="V800" s="1516"/>
      <c r="W800" s="1516"/>
      <c r="X800" s="1516"/>
      <c r="Y800" s="1516"/>
      <c r="Z800" s="1516"/>
    </row>
    <row r="801" ht="12.75" customHeight="1">
      <c r="A801" s="1516"/>
      <c r="B801" s="1516"/>
      <c r="C801" s="1516"/>
      <c r="D801" s="1516"/>
      <c r="E801" s="1516"/>
      <c r="F801" s="1517"/>
      <c r="G801" s="1516"/>
      <c r="H801" s="1516"/>
      <c r="I801" s="1516"/>
      <c r="J801" s="1516"/>
      <c r="K801" s="1516"/>
      <c r="L801" s="1516"/>
      <c r="M801" s="1516"/>
      <c r="N801" s="1516"/>
      <c r="O801" s="1516"/>
      <c r="P801" s="1516"/>
      <c r="Q801" s="1516"/>
      <c r="R801" s="1516"/>
      <c r="S801" s="1516"/>
      <c r="T801" s="1516"/>
      <c r="U801" s="1516"/>
      <c r="V801" s="1516"/>
      <c r="W801" s="1516"/>
      <c r="X801" s="1516"/>
      <c r="Y801" s="1516"/>
      <c r="Z801" s="1516"/>
    </row>
    <row r="802" ht="12.75" customHeight="1">
      <c r="A802" s="1516"/>
      <c r="B802" s="1516"/>
      <c r="C802" s="1516"/>
      <c r="D802" s="1516"/>
      <c r="E802" s="1516"/>
      <c r="F802" s="1517"/>
      <c r="G802" s="1516"/>
      <c r="H802" s="1516"/>
      <c r="I802" s="1516"/>
      <c r="J802" s="1516"/>
      <c r="K802" s="1516"/>
      <c r="L802" s="1516"/>
      <c r="M802" s="1516"/>
      <c r="N802" s="1516"/>
      <c r="O802" s="1516"/>
      <c r="P802" s="1516"/>
      <c r="Q802" s="1516"/>
      <c r="R802" s="1516"/>
      <c r="S802" s="1516"/>
      <c r="T802" s="1516"/>
      <c r="U802" s="1516"/>
      <c r="V802" s="1516"/>
      <c r="W802" s="1516"/>
      <c r="X802" s="1516"/>
      <c r="Y802" s="1516"/>
      <c r="Z802" s="1516"/>
    </row>
    <row r="803" ht="12.75" customHeight="1">
      <c r="A803" s="1516"/>
      <c r="B803" s="1516"/>
      <c r="C803" s="1516"/>
      <c r="D803" s="1516"/>
      <c r="E803" s="1516"/>
      <c r="F803" s="1517"/>
      <c r="G803" s="1516"/>
      <c r="H803" s="1516"/>
      <c r="I803" s="1516"/>
      <c r="J803" s="1516"/>
      <c r="K803" s="1516"/>
      <c r="L803" s="1516"/>
      <c r="M803" s="1516"/>
      <c r="N803" s="1516"/>
      <c r="O803" s="1516"/>
      <c r="P803" s="1516"/>
      <c r="Q803" s="1516"/>
      <c r="R803" s="1516"/>
      <c r="S803" s="1516"/>
      <c r="T803" s="1516"/>
      <c r="U803" s="1516"/>
      <c r="V803" s="1516"/>
      <c r="W803" s="1516"/>
      <c r="X803" s="1516"/>
      <c r="Y803" s="1516"/>
      <c r="Z803" s="1516"/>
    </row>
    <row r="804" ht="12.75" customHeight="1">
      <c r="A804" s="1516"/>
      <c r="B804" s="1516"/>
      <c r="C804" s="1516"/>
      <c r="D804" s="1516"/>
      <c r="E804" s="1516"/>
      <c r="F804" s="1517"/>
      <c r="G804" s="1516"/>
      <c r="H804" s="1516"/>
      <c r="I804" s="1516"/>
      <c r="J804" s="1516"/>
      <c r="K804" s="1516"/>
      <c r="L804" s="1516"/>
      <c r="M804" s="1516"/>
      <c r="N804" s="1516"/>
      <c r="O804" s="1516"/>
      <c r="P804" s="1516"/>
      <c r="Q804" s="1516"/>
      <c r="R804" s="1516"/>
      <c r="S804" s="1516"/>
      <c r="T804" s="1516"/>
      <c r="U804" s="1516"/>
      <c r="V804" s="1516"/>
      <c r="W804" s="1516"/>
      <c r="X804" s="1516"/>
      <c r="Y804" s="1516"/>
      <c r="Z804" s="1516"/>
    </row>
    <row r="805" ht="12.75" customHeight="1">
      <c r="A805" s="1516"/>
      <c r="B805" s="1516"/>
      <c r="C805" s="1516"/>
      <c r="D805" s="1516"/>
      <c r="E805" s="1516"/>
      <c r="F805" s="1517"/>
      <c r="G805" s="1516"/>
      <c r="H805" s="1516"/>
      <c r="I805" s="1516"/>
      <c r="J805" s="1516"/>
      <c r="K805" s="1516"/>
      <c r="L805" s="1516"/>
      <c r="M805" s="1516"/>
      <c r="N805" s="1516"/>
      <c r="O805" s="1516"/>
      <c r="P805" s="1516"/>
      <c r="Q805" s="1516"/>
      <c r="R805" s="1516"/>
      <c r="S805" s="1516"/>
      <c r="T805" s="1516"/>
      <c r="U805" s="1516"/>
      <c r="V805" s="1516"/>
      <c r="W805" s="1516"/>
      <c r="X805" s="1516"/>
      <c r="Y805" s="1516"/>
      <c r="Z805" s="1516"/>
    </row>
    <row r="806" ht="12.75" customHeight="1">
      <c r="A806" s="1516"/>
      <c r="B806" s="1516"/>
      <c r="C806" s="1516"/>
      <c r="D806" s="1516"/>
      <c r="E806" s="1516"/>
      <c r="F806" s="1517"/>
      <c r="G806" s="1516"/>
      <c r="H806" s="1516"/>
      <c r="I806" s="1516"/>
      <c r="J806" s="1516"/>
      <c r="K806" s="1516"/>
      <c r="L806" s="1516"/>
      <c r="M806" s="1516"/>
      <c r="N806" s="1516"/>
      <c r="O806" s="1516"/>
      <c r="P806" s="1516"/>
      <c r="Q806" s="1516"/>
      <c r="R806" s="1516"/>
      <c r="S806" s="1516"/>
      <c r="T806" s="1516"/>
      <c r="U806" s="1516"/>
      <c r="V806" s="1516"/>
      <c r="W806" s="1516"/>
      <c r="X806" s="1516"/>
      <c r="Y806" s="1516"/>
      <c r="Z806" s="1516"/>
    </row>
    <row r="807" ht="12.75" customHeight="1">
      <c r="A807" s="1516"/>
      <c r="B807" s="1516"/>
      <c r="C807" s="1516"/>
      <c r="D807" s="1516"/>
      <c r="E807" s="1516"/>
      <c r="F807" s="1517"/>
      <c r="G807" s="1516"/>
      <c r="H807" s="1516"/>
      <c r="I807" s="1516"/>
      <c r="J807" s="1516"/>
      <c r="K807" s="1516"/>
      <c r="L807" s="1516"/>
      <c r="M807" s="1516"/>
      <c r="N807" s="1516"/>
      <c r="O807" s="1516"/>
      <c r="P807" s="1516"/>
      <c r="Q807" s="1516"/>
      <c r="R807" s="1516"/>
      <c r="S807" s="1516"/>
      <c r="T807" s="1516"/>
      <c r="U807" s="1516"/>
      <c r="V807" s="1516"/>
      <c r="W807" s="1516"/>
      <c r="X807" s="1516"/>
      <c r="Y807" s="1516"/>
      <c r="Z807" s="1516"/>
    </row>
    <row r="808" ht="12.75" customHeight="1">
      <c r="A808" s="1516"/>
      <c r="B808" s="1516"/>
      <c r="C808" s="1516"/>
      <c r="D808" s="1516"/>
      <c r="E808" s="1516"/>
      <c r="F808" s="1517"/>
      <c r="G808" s="1516"/>
      <c r="H808" s="1516"/>
      <c r="I808" s="1516"/>
      <c r="J808" s="1516"/>
      <c r="K808" s="1516"/>
      <c r="L808" s="1516"/>
      <c r="M808" s="1516"/>
      <c r="N808" s="1516"/>
      <c r="O808" s="1516"/>
      <c r="P808" s="1516"/>
      <c r="Q808" s="1516"/>
      <c r="R808" s="1516"/>
      <c r="S808" s="1516"/>
      <c r="T808" s="1516"/>
      <c r="U808" s="1516"/>
      <c r="V808" s="1516"/>
      <c r="W808" s="1516"/>
      <c r="X808" s="1516"/>
      <c r="Y808" s="1516"/>
      <c r="Z808" s="1516"/>
    </row>
    <row r="809" ht="12.75" customHeight="1">
      <c r="A809" s="1516"/>
      <c r="B809" s="1516"/>
      <c r="C809" s="1516"/>
      <c r="D809" s="1516"/>
      <c r="E809" s="1516"/>
      <c r="F809" s="1517"/>
      <c r="G809" s="1516"/>
      <c r="H809" s="1516"/>
      <c r="I809" s="1516"/>
      <c r="J809" s="1516"/>
      <c r="K809" s="1516"/>
      <c r="L809" s="1516"/>
      <c r="M809" s="1516"/>
      <c r="N809" s="1516"/>
      <c r="O809" s="1516"/>
      <c r="P809" s="1516"/>
      <c r="Q809" s="1516"/>
      <c r="R809" s="1516"/>
      <c r="S809" s="1516"/>
      <c r="T809" s="1516"/>
      <c r="U809" s="1516"/>
      <c r="V809" s="1516"/>
      <c r="W809" s="1516"/>
      <c r="X809" s="1516"/>
      <c r="Y809" s="1516"/>
      <c r="Z809" s="1516"/>
    </row>
    <row r="810" ht="12.75" customHeight="1">
      <c r="A810" s="1516"/>
      <c r="B810" s="1516"/>
      <c r="C810" s="1516"/>
      <c r="D810" s="1516"/>
      <c r="E810" s="1516"/>
      <c r="F810" s="1517"/>
      <c r="G810" s="1516"/>
      <c r="H810" s="1516"/>
      <c r="I810" s="1516"/>
      <c r="J810" s="1516"/>
      <c r="K810" s="1516"/>
      <c r="L810" s="1516"/>
      <c r="M810" s="1516"/>
      <c r="N810" s="1516"/>
      <c r="O810" s="1516"/>
      <c r="P810" s="1516"/>
      <c r="Q810" s="1516"/>
      <c r="R810" s="1516"/>
      <c r="S810" s="1516"/>
      <c r="T810" s="1516"/>
      <c r="U810" s="1516"/>
      <c r="V810" s="1516"/>
      <c r="W810" s="1516"/>
      <c r="X810" s="1516"/>
      <c r="Y810" s="1516"/>
      <c r="Z810" s="1516"/>
    </row>
    <row r="811" ht="12.75" customHeight="1">
      <c r="A811" s="1516"/>
      <c r="B811" s="1516"/>
      <c r="C811" s="1516"/>
      <c r="D811" s="1516"/>
      <c r="E811" s="1516"/>
      <c r="F811" s="1517"/>
      <c r="G811" s="1516"/>
      <c r="H811" s="1516"/>
      <c r="I811" s="1516"/>
      <c r="J811" s="1516"/>
      <c r="K811" s="1516"/>
      <c r="L811" s="1516"/>
      <c r="M811" s="1516"/>
      <c r="N811" s="1516"/>
      <c r="O811" s="1516"/>
      <c r="P811" s="1516"/>
      <c r="Q811" s="1516"/>
      <c r="R811" s="1516"/>
      <c r="S811" s="1516"/>
      <c r="T811" s="1516"/>
      <c r="U811" s="1516"/>
      <c r="V811" s="1516"/>
      <c r="W811" s="1516"/>
      <c r="X811" s="1516"/>
      <c r="Y811" s="1516"/>
      <c r="Z811" s="1516"/>
    </row>
    <row r="812" ht="12.75" customHeight="1">
      <c r="A812" s="1516"/>
      <c r="B812" s="1516"/>
      <c r="C812" s="1516"/>
      <c r="D812" s="1516"/>
      <c r="E812" s="1516"/>
      <c r="F812" s="1517"/>
      <c r="G812" s="1516"/>
      <c r="H812" s="1516"/>
      <c r="I812" s="1516"/>
      <c r="J812" s="1516"/>
      <c r="K812" s="1516"/>
      <c r="L812" s="1516"/>
      <c r="M812" s="1516"/>
      <c r="N812" s="1516"/>
      <c r="O812" s="1516"/>
      <c r="P812" s="1516"/>
      <c r="Q812" s="1516"/>
      <c r="R812" s="1516"/>
      <c r="S812" s="1516"/>
      <c r="T812" s="1516"/>
      <c r="U812" s="1516"/>
      <c r="V812" s="1516"/>
      <c r="W812" s="1516"/>
      <c r="X812" s="1516"/>
      <c r="Y812" s="1516"/>
      <c r="Z812" s="1516"/>
    </row>
    <row r="813" ht="12.75" customHeight="1">
      <c r="A813" s="1516"/>
      <c r="B813" s="1516"/>
      <c r="C813" s="1516"/>
      <c r="D813" s="1516"/>
      <c r="E813" s="1516"/>
      <c r="F813" s="1517"/>
      <c r="G813" s="1516"/>
      <c r="H813" s="1516"/>
      <c r="I813" s="1516"/>
      <c r="J813" s="1516"/>
      <c r="K813" s="1516"/>
      <c r="L813" s="1516"/>
      <c r="M813" s="1516"/>
      <c r="N813" s="1516"/>
      <c r="O813" s="1516"/>
      <c r="P813" s="1516"/>
      <c r="Q813" s="1516"/>
      <c r="R813" s="1516"/>
      <c r="S813" s="1516"/>
      <c r="T813" s="1516"/>
      <c r="U813" s="1516"/>
      <c r="V813" s="1516"/>
      <c r="W813" s="1516"/>
      <c r="X813" s="1516"/>
      <c r="Y813" s="1516"/>
      <c r="Z813" s="1516"/>
    </row>
    <row r="814" ht="12.75" customHeight="1">
      <c r="A814" s="1516"/>
      <c r="B814" s="1516"/>
      <c r="C814" s="1516"/>
      <c r="D814" s="1516"/>
      <c r="E814" s="1516"/>
      <c r="F814" s="1517"/>
      <c r="G814" s="1516"/>
      <c r="H814" s="1516"/>
      <c r="I814" s="1516"/>
      <c r="J814" s="1516"/>
      <c r="K814" s="1516"/>
      <c r="L814" s="1516"/>
      <c r="M814" s="1516"/>
      <c r="N814" s="1516"/>
      <c r="O814" s="1516"/>
      <c r="P814" s="1516"/>
      <c r="Q814" s="1516"/>
      <c r="R814" s="1516"/>
      <c r="S814" s="1516"/>
      <c r="T814" s="1516"/>
      <c r="U814" s="1516"/>
      <c r="V814" s="1516"/>
      <c r="W814" s="1516"/>
      <c r="X814" s="1516"/>
      <c r="Y814" s="1516"/>
      <c r="Z814" s="1516"/>
    </row>
    <row r="815" ht="12.75" customHeight="1">
      <c r="A815" s="1516"/>
      <c r="B815" s="1516"/>
      <c r="C815" s="1516"/>
      <c r="D815" s="1516"/>
      <c r="E815" s="1516"/>
      <c r="F815" s="1517"/>
      <c r="G815" s="1516"/>
      <c r="H815" s="1516"/>
      <c r="I815" s="1516"/>
      <c r="J815" s="1516"/>
      <c r="K815" s="1516"/>
      <c r="L815" s="1516"/>
      <c r="M815" s="1516"/>
      <c r="N815" s="1516"/>
      <c r="O815" s="1516"/>
      <c r="P815" s="1516"/>
      <c r="Q815" s="1516"/>
      <c r="R815" s="1516"/>
      <c r="S815" s="1516"/>
      <c r="T815" s="1516"/>
      <c r="U815" s="1516"/>
      <c r="V815" s="1516"/>
      <c r="W815" s="1516"/>
      <c r="X815" s="1516"/>
      <c r="Y815" s="1516"/>
      <c r="Z815" s="1516"/>
    </row>
    <row r="816" ht="12.75" customHeight="1">
      <c r="A816" s="1516"/>
      <c r="B816" s="1516"/>
      <c r="C816" s="1516"/>
      <c r="D816" s="1516"/>
      <c r="E816" s="1516"/>
      <c r="F816" s="1517"/>
      <c r="G816" s="1516"/>
      <c r="H816" s="1516"/>
      <c r="I816" s="1516"/>
      <c r="J816" s="1516"/>
      <c r="K816" s="1516"/>
      <c r="L816" s="1516"/>
      <c r="M816" s="1516"/>
      <c r="N816" s="1516"/>
      <c r="O816" s="1516"/>
      <c r="P816" s="1516"/>
      <c r="Q816" s="1516"/>
      <c r="R816" s="1516"/>
      <c r="S816" s="1516"/>
      <c r="T816" s="1516"/>
      <c r="U816" s="1516"/>
      <c r="V816" s="1516"/>
      <c r="W816" s="1516"/>
      <c r="X816" s="1516"/>
      <c r="Y816" s="1516"/>
      <c r="Z816" s="1516"/>
    </row>
    <row r="817" ht="12.75" customHeight="1">
      <c r="A817" s="1516"/>
      <c r="B817" s="1516"/>
      <c r="C817" s="1516"/>
      <c r="D817" s="1516"/>
      <c r="E817" s="1516"/>
      <c r="F817" s="1517"/>
      <c r="G817" s="1516"/>
      <c r="H817" s="1516"/>
      <c r="I817" s="1516"/>
      <c r="J817" s="1516"/>
      <c r="K817" s="1516"/>
      <c r="L817" s="1516"/>
      <c r="M817" s="1516"/>
      <c r="N817" s="1516"/>
      <c r="O817" s="1516"/>
      <c r="P817" s="1516"/>
      <c r="Q817" s="1516"/>
      <c r="R817" s="1516"/>
      <c r="S817" s="1516"/>
      <c r="T817" s="1516"/>
      <c r="U817" s="1516"/>
      <c r="V817" s="1516"/>
      <c r="W817" s="1516"/>
      <c r="X817" s="1516"/>
      <c r="Y817" s="1516"/>
      <c r="Z817" s="1516"/>
    </row>
    <row r="818" ht="12.75" customHeight="1">
      <c r="A818" s="1516"/>
      <c r="B818" s="1516"/>
      <c r="C818" s="1516"/>
      <c r="D818" s="1516"/>
      <c r="E818" s="1516"/>
      <c r="F818" s="1517"/>
      <c r="G818" s="1516"/>
      <c r="H818" s="1516"/>
      <c r="I818" s="1516"/>
      <c r="J818" s="1516"/>
      <c r="K818" s="1516"/>
      <c r="L818" s="1516"/>
      <c r="M818" s="1516"/>
      <c r="N818" s="1516"/>
      <c r="O818" s="1516"/>
      <c r="P818" s="1516"/>
      <c r="Q818" s="1516"/>
      <c r="R818" s="1516"/>
      <c r="S818" s="1516"/>
      <c r="T818" s="1516"/>
      <c r="U818" s="1516"/>
      <c r="V818" s="1516"/>
      <c r="W818" s="1516"/>
      <c r="X818" s="1516"/>
      <c r="Y818" s="1516"/>
      <c r="Z818" s="1516"/>
    </row>
    <row r="819" ht="12.75" customHeight="1">
      <c r="A819" s="1516"/>
      <c r="B819" s="1516"/>
      <c r="C819" s="1516"/>
      <c r="D819" s="1516"/>
      <c r="E819" s="1516"/>
      <c r="F819" s="1517"/>
      <c r="G819" s="1516"/>
      <c r="H819" s="1516"/>
      <c r="I819" s="1516"/>
      <c r="J819" s="1516"/>
      <c r="K819" s="1516"/>
      <c r="L819" s="1516"/>
      <c r="M819" s="1516"/>
      <c r="N819" s="1516"/>
      <c r="O819" s="1516"/>
      <c r="P819" s="1516"/>
      <c r="Q819" s="1516"/>
      <c r="R819" s="1516"/>
      <c r="S819" s="1516"/>
      <c r="T819" s="1516"/>
      <c r="U819" s="1516"/>
      <c r="V819" s="1516"/>
      <c r="W819" s="1516"/>
      <c r="X819" s="1516"/>
      <c r="Y819" s="1516"/>
      <c r="Z819" s="1516"/>
    </row>
    <row r="820" ht="12.75" customHeight="1">
      <c r="A820" s="1516"/>
      <c r="B820" s="1516"/>
      <c r="C820" s="1516"/>
      <c r="D820" s="1516"/>
      <c r="E820" s="1516"/>
      <c r="F820" s="1517"/>
      <c r="G820" s="1516"/>
      <c r="H820" s="1516"/>
      <c r="I820" s="1516"/>
      <c r="J820" s="1516"/>
      <c r="K820" s="1516"/>
      <c r="L820" s="1516"/>
      <c r="M820" s="1516"/>
      <c r="N820" s="1516"/>
      <c r="O820" s="1516"/>
      <c r="P820" s="1516"/>
      <c r="Q820" s="1516"/>
      <c r="R820" s="1516"/>
      <c r="S820" s="1516"/>
      <c r="T820" s="1516"/>
      <c r="U820" s="1516"/>
      <c r="V820" s="1516"/>
      <c r="W820" s="1516"/>
      <c r="X820" s="1516"/>
      <c r="Y820" s="1516"/>
      <c r="Z820" s="1516"/>
    </row>
    <row r="821" ht="12.75" customHeight="1">
      <c r="A821" s="1516"/>
      <c r="B821" s="1516"/>
      <c r="C821" s="1516"/>
      <c r="D821" s="1516"/>
      <c r="E821" s="1516"/>
      <c r="F821" s="1517"/>
      <c r="G821" s="1516"/>
      <c r="H821" s="1516"/>
      <c r="I821" s="1516"/>
      <c r="J821" s="1516"/>
      <c r="K821" s="1516"/>
      <c r="L821" s="1516"/>
      <c r="M821" s="1516"/>
      <c r="N821" s="1516"/>
      <c r="O821" s="1516"/>
      <c r="P821" s="1516"/>
      <c r="Q821" s="1516"/>
      <c r="R821" s="1516"/>
      <c r="S821" s="1516"/>
      <c r="T821" s="1516"/>
      <c r="U821" s="1516"/>
      <c r="V821" s="1516"/>
      <c r="W821" s="1516"/>
      <c r="X821" s="1516"/>
      <c r="Y821" s="1516"/>
      <c r="Z821" s="1516"/>
    </row>
    <row r="822" ht="12.75" customHeight="1">
      <c r="A822" s="1516"/>
      <c r="B822" s="1516"/>
      <c r="C822" s="1516"/>
      <c r="D822" s="1516"/>
      <c r="E822" s="1516"/>
      <c r="F822" s="1517"/>
      <c r="G822" s="1516"/>
      <c r="H822" s="1516"/>
      <c r="I822" s="1516"/>
      <c r="J822" s="1516"/>
      <c r="K822" s="1516"/>
      <c r="L822" s="1516"/>
      <c r="M822" s="1516"/>
      <c r="N822" s="1516"/>
      <c r="O822" s="1516"/>
      <c r="P822" s="1516"/>
      <c r="Q822" s="1516"/>
      <c r="R822" s="1516"/>
      <c r="S822" s="1516"/>
      <c r="T822" s="1516"/>
      <c r="U822" s="1516"/>
      <c r="V822" s="1516"/>
      <c r="W822" s="1516"/>
      <c r="X822" s="1516"/>
      <c r="Y822" s="1516"/>
      <c r="Z822" s="1516"/>
    </row>
    <row r="823" ht="12.75" customHeight="1">
      <c r="A823" s="1516"/>
      <c r="B823" s="1516"/>
      <c r="C823" s="1516"/>
      <c r="D823" s="1516"/>
      <c r="E823" s="1516"/>
      <c r="F823" s="1517"/>
      <c r="G823" s="1516"/>
      <c r="H823" s="1516"/>
      <c r="I823" s="1516"/>
      <c r="J823" s="1516"/>
      <c r="K823" s="1516"/>
      <c r="L823" s="1516"/>
      <c r="M823" s="1516"/>
      <c r="N823" s="1516"/>
      <c r="O823" s="1516"/>
      <c r="P823" s="1516"/>
      <c r="Q823" s="1516"/>
      <c r="R823" s="1516"/>
      <c r="S823" s="1516"/>
      <c r="T823" s="1516"/>
      <c r="U823" s="1516"/>
      <c r="V823" s="1516"/>
      <c r="W823" s="1516"/>
      <c r="X823" s="1516"/>
      <c r="Y823" s="1516"/>
      <c r="Z823" s="1516"/>
    </row>
    <row r="824" ht="12.75" customHeight="1">
      <c r="A824" s="1516"/>
      <c r="B824" s="1516"/>
      <c r="C824" s="1516"/>
      <c r="D824" s="1516"/>
      <c r="E824" s="1516"/>
      <c r="F824" s="1517"/>
      <c r="G824" s="1516"/>
      <c r="H824" s="1516"/>
      <c r="I824" s="1516"/>
      <c r="J824" s="1516"/>
      <c r="K824" s="1516"/>
      <c r="L824" s="1516"/>
      <c r="M824" s="1516"/>
      <c r="N824" s="1516"/>
      <c r="O824" s="1516"/>
      <c r="P824" s="1516"/>
      <c r="Q824" s="1516"/>
      <c r="R824" s="1516"/>
      <c r="S824" s="1516"/>
      <c r="T824" s="1516"/>
      <c r="U824" s="1516"/>
      <c r="V824" s="1516"/>
      <c r="W824" s="1516"/>
      <c r="X824" s="1516"/>
      <c r="Y824" s="1516"/>
      <c r="Z824" s="1516"/>
    </row>
    <row r="825" ht="12.75" customHeight="1">
      <c r="A825" s="1516"/>
      <c r="B825" s="1516"/>
      <c r="C825" s="1516"/>
      <c r="D825" s="1516"/>
      <c r="E825" s="1516"/>
      <c r="F825" s="1517"/>
      <c r="G825" s="1516"/>
      <c r="H825" s="1516"/>
      <c r="I825" s="1516"/>
      <c r="J825" s="1516"/>
      <c r="K825" s="1516"/>
      <c r="L825" s="1516"/>
      <c r="M825" s="1516"/>
      <c r="N825" s="1516"/>
      <c r="O825" s="1516"/>
      <c r="P825" s="1516"/>
      <c r="Q825" s="1516"/>
      <c r="R825" s="1516"/>
      <c r="S825" s="1516"/>
      <c r="T825" s="1516"/>
      <c r="U825" s="1516"/>
      <c r="V825" s="1516"/>
      <c r="W825" s="1516"/>
      <c r="X825" s="1516"/>
      <c r="Y825" s="1516"/>
      <c r="Z825" s="1516"/>
    </row>
    <row r="826" ht="12.75" customHeight="1">
      <c r="A826" s="1516"/>
      <c r="B826" s="1516"/>
      <c r="C826" s="1516"/>
      <c r="D826" s="1516"/>
      <c r="E826" s="1516"/>
      <c r="F826" s="1517"/>
      <c r="G826" s="1516"/>
      <c r="H826" s="1516"/>
      <c r="I826" s="1516"/>
      <c r="J826" s="1516"/>
      <c r="K826" s="1516"/>
      <c r="L826" s="1516"/>
      <c r="M826" s="1516"/>
      <c r="N826" s="1516"/>
      <c r="O826" s="1516"/>
      <c r="P826" s="1516"/>
      <c r="Q826" s="1516"/>
      <c r="R826" s="1516"/>
      <c r="S826" s="1516"/>
      <c r="T826" s="1516"/>
      <c r="U826" s="1516"/>
      <c r="V826" s="1516"/>
      <c r="W826" s="1516"/>
      <c r="X826" s="1516"/>
      <c r="Y826" s="1516"/>
      <c r="Z826" s="1516"/>
    </row>
    <row r="827" ht="12.75" customHeight="1">
      <c r="A827" s="1516"/>
      <c r="B827" s="1516"/>
      <c r="C827" s="1516"/>
      <c r="D827" s="1516"/>
      <c r="E827" s="1516"/>
      <c r="F827" s="1517"/>
      <c r="G827" s="1516"/>
      <c r="H827" s="1516"/>
      <c r="I827" s="1516"/>
      <c r="J827" s="1516"/>
      <c r="K827" s="1516"/>
      <c r="L827" s="1516"/>
      <c r="M827" s="1516"/>
      <c r="N827" s="1516"/>
      <c r="O827" s="1516"/>
      <c r="P827" s="1516"/>
      <c r="Q827" s="1516"/>
      <c r="R827" s="1516"/>
      <c r="S827" s="1516"/>
      <c r="T827" s="1516"/>
      <c r="U827" s="1516"/>
      <c r="V827" s="1516"/>
      <c r="W827" s="1516"/>
      <c r="X827" s="1516"/>
      <c r="Y827" s="1516"/>
      <c r="Z827" s="1516"/>
    </row>
    <row r="828" ht="12.75" customHeight="1">
      <c r="A828" s="1516"/>
      <c r="B828" s="1516"/>
      <c r="C828" s="1516"/>
      <c r="D828" s="1516"/>
      <c r="E828" s="1516"/>
      <c r="F828" s="1517"/>
      <c r="G828" s="1516"/>
      <c r="H828" s="1516"/>
      <c r="I828" s="1516"/>
      <c r="J828" s="1516"/>
      <c r="K828" s="1516"/>
      <c r="L828" s="1516"/>
      <c r="M828" s="1516"/>
      <c r="N828" s="1516"/>
      <c r="O828" s="1516"/>
      <c r="P828" s="1516"/>
      <c r="Q828" s="1516"/>
      <c r="R828" s="1516"/>
      <c r="S828" s="1516"/>
      <c r="T828" s="1516"/>
      <c r="U828" s="1516"/>
      <c r="V828" s="1516"/>
      <c r="W828" s="1516"/>
      <c r="X828" s="1516"/>
      <c r="Y828" s="1516"/>
      <c r="Z828" s="1516"/>
    </row>
    <row r="829" ht="12.75" customHeight="1">
      <c r="A829" s="1516"/>
      <c r="B829" s="1516"/>
      <c r="C829" s="1516"/>
      <c r="D829" s="1516"/>
      <c r="E829" s="1516"/>
      <c r="F829" s="1517"/>
      <c r="G829" s="1516"/>
      <c r="H829" s="1516"/>
      <c r="I829" s="1516"/>
      <c r="J829" s="1516"/>
      <c r="K829" s="1516"/>
      <c r="L829" s="1516"/>
      <c r="M829" s="1516"/>
      <c r="N829" s="1516"/>
      <c r="O829" s="1516"/>
      <c r="P829" s="1516"/>
      <c r="Q829" s="1516"/>
      <c r="R829" s="1516"/>
      <c r="S829" s="1516"/>
      <c r="T829" s="1516"/>
      <c r="U829" s="1516"/>
      <c r="V829" s="1516"/>
      <c r="W829" s="1516"/>
      <c r="X829" s="1516"/>
      <c r="Y829" s="1516"/>
      <c r="Z829" s="1516"/>
    </row>
    <row r="830" ht="12.75" customHeight="1">
      <c r="A830" s="1516"/>
      <c r="B830" s="1516"/>
      <c r="C830" s="1516"/>
      <c r="D830" s="1516"/>
      <c r="E830" s="1516"/>
      <c r="F830" s="1517"/>
      <c r="G830" s="1516"/>
      <c r="H830" s="1516"/>
      <c r="I830" s="1516"/>
      <c r="J830" s="1516"/>
      <c r="K830" s="1516"/>
      <c r="L830" s="1516"/>
      <c r="M830" s="1516"/>
      <c r="N830" s="1516"/>
      <c r="O830" s="1516"/>
      <c r="P830" s="1516"/>
      <c r="Q830" s="1516"/>
      <c r="R830" s="1516"/>
      <c r="S830" s="1516"/>
      <c r="T830" s="1516"/>
      <c r="U830" s="1516"/>
      <c r="V830" s="1516"/>
      <c r="W830" s="1516"/>
      <c r="X830" s="1516"/>
      <c r="Y830" s="1516"/>
      <c r="Z830" s="1516"/>
    </row>
    <row r="831" ht="12.75" customHeight="1">
      <c r="A831" s="1516"/>
      <c r="B831" s="1516"/>
      <c r="C831" s="1516"/>
      <c r="D831" s="1516"/>
      <c r="E831" s="1516"/>
      <c r="F831" s="1517"/>
      <c r="G831" s="1516"/>
      <c r="H831" s="1516"/>
      <c r="I831" s="1516"/>
      <c r="J831" s="1516"/>
      <c r="K831" s="1516"/>
      <c r="L831" s="1516"/>
      <c r="M831" s="1516"/>
      <c r="N831" s="1516"/>
      <c r="O831" s="1516"/>
      <c r="P831" s="1516"/>
      <c r="Q831" s="1516"/>
      <c r="R831" s="1516"/>
      <c r="S831" s="1516"/>
      <c r="T831" s="1516"/>
      <c r="U831" s="1516"/>
      <c r="V831" s="1516"/>
      <c r="W831" s="1516"/>
      <c r="X831" s="1516"/>
      <c r="Y831" s="1516"/>
      <c r="Z831" s="1516"/>
    </row>
    <row r="832" ht="12.75" customHeight="1">
      <c r="A832" s="1516"/>
      <c r="B832" s="1516"/>
      <c r="C832" s="1516"/>
      <c r="D832" s="1516"/>
      <c r="E832" s="1516"/>
      <c r="F832" s="1517"/>
      <c r="G832" s="1516"/>
      <c r="H832" s="1516"/>
      <c r="I832" s="1516"/>
      <c r="J832" s="1516"/>
      <c r="K832" s="1516"/>
      <c r="L832" s="1516"/>
      <c r="M832" s="1516"/>
      <c r="N832" s="1516"/>
      <c r="O832" s="1516"/>
      <c r="P832" s="1516"/>
      <c r="Q832" s="1516"/>
      <c r="R832" s="1516"/>
      <c r="S832" s="1516"/>
      <c r="T832" s="1516"/>
      <c r="U832" s="1516"/>
      <c r="V832" s="1516"/>
      <c r="W832" s="1516"/>
      <c r="X832" s="1516"/>
      <c r="Y832" s="1516"/>
      <c r="Z832" s="1516"/>
    </row>
    <row r="833" ht="12.75" customHeight="1">
      <c r="A833" s="1516"/>
      <c r="B833" s="1516"/>
      <c r="C833" s="1516"/>
      <c r="D833" s="1516"/>
      <c r="E833" s="1516"/>
      <c r="F833" s="1517"/>
      <c r="G833" s="1516"/>
      <c r="H833" s="1516"/>
      <c r="I833" s="1516"/>
      <c r="J833" s="1516"/>
      <c r="K833" s="1516"/>
      <c r="L833" s="1516"/>
      <c r="M833" s="1516"/>
      <c r="N833" s="1516"/>
      <c r="O833" s="1516"/>
      <c r="P833" s="1516"/>
      <c r="Q833" s="1516"/>
      <c r="R833" s="1516"/>
      <c r="S833" s="1516"/>
      <c r="T833" s="1516"/>
      <c r="U833" s="1516"/>
      <c r="V833" s="1516"/>
      <c r="W833" s="1516"/>
      <c r="X833" s="1516"/>
      <c r="Y833" s="1516"/>
      <c r="Z833" s="1516"/>
    </row>
    <row r="834" ht="12.75" customHeight="1">
      <c r="A834" s="1516"/>
      <c r="B834" s="1516"/>
      <c r="C834" s="1516"/>
      <c r="D834" s="1516"/>
      <c r="E834" s="1516"/>
      <c r="F834" s="1517"/>
      <c r="G834" s="1516"/>
      <c r="H834" s="1516"/>
      <c r="I834" s="1516"/>
      <c r="J834" s="1516"/>
      <c r="K834" s="1516"/>
      <c r="L834" s="1516"/>
      <c r="M834" s="1516"/>
      <c r="N834" s="1516"/>
      <c r="O834" s="1516"/>
      <c r="P834" s="1516"/>
      <c r="Q834" s="1516"/>
      <c r="R834" s="1516"/>
      <c r="S834" s="1516"/>
      <c r="T834" s="1516"/>
      <c r="U834" s="1516"/>
      <c r="V834" s="1516"/>
      <c r="W834" s="1516"/>
      <c r="X834" s="1516"/>
      <c r="Y834" s="1516"/>
      <c r="Z834" s="1516"/>
    </row>
    <row r="835" ht="12.75" customHeight="1">
      <c r="A835" s="1516"/>
      <c r="B835" s="1516"/>
      <c r="C835" s="1516"/>
      <c r="D835" s="1516"/>
      <c r="E835" s="1516"/>
      <c r="F835" s="1517"/>
      <c r="G835" s="1516"/>
      <c r="H835" s="1516"/>
      <c r="I835" s="1516"/>
      <c r="J835" s="1516"/>
      <c r="K835" s="1516"/>
      <c r="L835" s="1516"/>
      <c r="M835" s="1516"/>
      <c r="N835" s="1516"/>
      <c r="O835" s="1516"/>
      <c r="P835" s="1516"/>
      <c r="Q835" s="1516"/>
      <c r="R835" s="1516"/>
      <c r="S835" s="1516"/>
      <c r="T835" s="1516"/>
      <c r="U835" s="1516"/>
      <c r="V835" s="1516"/>
      <c r="W835" s="1516"/>
      <c r="X835" s="1516"/>
      <c r="Y835" s="1516"/>
      <c r="Z835" s="1516"/>
    </row>
    <row r="836" ht="12.75" customHeight="1">
      <c r="A836" s="1516"/>
      <c r="B836" s="1516"/>
      <c r="C836" s="1516"/>
      <c r="D836" s="1516"/>
      <c r="E836" s="1516"/>
      <c r="F836" s="1517"/>
      <c r="G836" s="1516"/>
      <c r="H836" s="1516"/>
      <c r="I836" s="1516"/>
      <c r="J836" s="1516"/>
      <c r="K836" s="1516"/>
      <c r="L836" s="1516"/>
      <c r="M836" s="1516"/>
      <c r="N836" s="1516"/>
      <c r="O836" s="1516"/>
      <c r="P836" s="1516"/>
      <c r="Q836" s="1516"/>
      <c r="R836" s="1516"/>
      <c r="S836" s="1516"/>
      <c r="T836" s="1516"/>
      <c r="U836" s="1516"/>
      <c r="V836" s="1516"/>
      <c r="W836" s="1516"/>
      <c r="X836" s="1516"/>
      <c r="Y836" s="1516"/>
      <c r="Z836" s="1516"/>
    </row>
    <row r="837" ht="12.75" customHeight="1">
      <c r="A837" s="1516"/>
      <c r="B837" s="1516"/>
      <c r="C837" s="1516"/>
      <c r="D837" s="1516"/>
      <c r="E837" s="1516"/>
      <c r="F837" s="1517"/>
      <c r="G837" s="1516"/>
      <c r="H837" s="1516"/>
      <c r="I837" s="1516"/>
      <c r="J837" s="1516"/>
      <c r="K837" s="1516"/>
      <c r="L837" s="1516"/>
      <c r="M837" s="1516"/>
      <c r="N837" s="1516"/>
      <c r="O837" s="1516"/>
      <c r="P837" s="1516"/>
      <c r="Q837" s="1516"/>
      <c r="R837" s="1516"/>
      <c r="S837" s="1516"/>
      <c r="T837" s="1516"/>
      <c r="U837" s="1516"/>
      <c r="V837" s="1516"/>
      <c r="W837" s="1516"/>
      <c r="X837" s="1516"/>
      <c r="Y837" s="1516"/>
      <c r="Z837" s="1516"/>
    </row>
    <row r="838" ht="12.75" customHeight="1">
      <c r="A838" s="1516"/>
      <c r="B838" s="1516"/>
      <c r="C838" s="1516"/>
      <c r="D838" s="1516"/>
      <c r="E838" s="1516"/>
      <c r="F838" s="1517"/>
      <c r="G838" s="1516"/>
      <c r="H838" s="1516"/>
      <c r="I838" s="1516"/>
      <c r="J838" s="1516"/>
      <c r="K838" s="1516"/>
      <c r="L838" s="1516"/>
      <c r="M838" s="1516"/>
      <c r="N838" s="1516"/>
      <c r="O838" s="1516"/>
      <c r="P838" s="1516"/>
      <c r="Q838" s="1516"/>
      <c r="R838" s="1516"/>
      <c r="S838" s="1516"/>
      <c r="T838" s="1516"/>
      <c r="U838" s="1516"/>
      <c r="V838" s="1516"/>
      <c r="W838" s="1516"/>
      <c r="X838" s="1516"/>
      <c r="Y838" s="1516"/>
      <c r="Z838" s="1516"/>
    </row>
    <row r="839" ht="12.75" customHeight="1">
      <c r="A839" s="1516"/>
      <c r="B839" s="1516"/>
      <c r="C839" s="1516"/>
      <c r="D839" s="1516"/>
      <c r="E839" s="1516"/>
      <c r="F839" s="1517"/>
      <c r="G839" s="1516"/>
      <c r="H839" s="1516"/>
      <c r="I839" s="1516"/>
      <c r="J839" s="1516"/>
      <c r="K839" s="1516"/>
      <c r="L839" s="1516"/>
      <c r="M839" s="1516"/>
      <c r="N839" s="1516"/>
      <c r="O839" s="1516"/>
      <c r="P839" s="1516"/>
      <c r="Q839" s="1516"/>
      <c r="R839" s="1516"/>
      <c r="S839" s="1516"/>
      <c r="T839" s="1516"/>
      <c r="U839" s="1516"/>
      <c r="V839" s="1516"/>
      <c r="W839" s="1516"/>
      <c r="X839" s="1516"/>
      <c r="Y839" s="1516"/>
      <c r="Z839" s="1516"/>
    </row>
    <row r="840" ht="12.75" customHeight="1">
      <c r="A840" s="1516"/>
      <c r="B840" s="1516"/>
      <c r="C840" s="1516"/>
      <c r="D840" s="1516"/>
      <c r="E840" s="1516"/>
      <c r="F840" s="1517"/>
      <c r="G840" s="1516"/>
      <c r="H840" s="1516"/>
      <c r="I840" s="1516"/>
      <c r="J840" s="1516"/>
      <c r="K840" s="1516"/>
      <c r="L840" s="1516"/>
      <c r="M840" s="1516"/>
      <c r="N840" s="1516"/>
      <c r="O840" s="1516"/>
      <c r="P840" s="1516"/>
      <c r="Q840" s="1516"/>
      <c r="R840" s="1516"/>
      <c r="S840" s="1516"/>
      <c r="T840" s="1516"/>
      <c r="U840" s="1516"/>
      <c r="V840" s="1516"/>
      <c r="W840" s="1516"/>
      <c r="X840" s="1516"/>
      <c r="Y840" s="1516"/>
      <c r="Z840" s="1516"/>
    </row>
    <row r="841" ht="12.75" customHeight="1">
      <c r="A841" s="1516"/>
      <c r="B841" s="1516"/>
      <c r="C841" s="1516"/>
      <c r="D841" s="1516"/>
      <c r="E841" s="1516"/>
      <c r="F841" s="1517"/>
      <c r="G841" s="1516"/>
      <c r="H841" s="1516"/>
      <c r="I841" s="1516"/>
      <c r="J841" s="1516"/>
      <c r="K841" s="1516"/>
      <c r="L841" s="1516"/>
      <c r="M841" s="1516"/>
      <c r="N841" s="1516"/>
      <c r="O841" s="1516"/>
      <c r="P841" s="1516"/>
      <c r="Q841" s="1516"/>
      <c r="R841" s="1516"/>
      <c r="S841" s="1516"/>
      <c r="T841" s="1516"/>
      <c r="U841" s="1516"/>
      <c r="V841" s="1516"/>
      <c r="W841" s="1516"/>
      <c r="X841" s="1516"/>
      <c r="Y841" s="1516"/>
      <c r="Z841" s="1516"/>
    </row>
    <row r="842" ht="12.75" customHeight="1">
      <c r="A842" s="1516"/>
      <c r="B842" s="1516"/>
      <c r="C842" s="1516"/>
      <c r="D842" s="1516"/>
      <c r="E842" s="1516"/>
      <c r="F842" s="1517"/>
      <c r="G842" s="1516"/>
      <c r="H842" s="1516"/>
      <c r="I842" s="1516"/>
      <c r="J842" s="1516"/>
      <c r="K842" s="1516"/>
      <c r="L842" s="1516"/>
      <c r="M842" s="1516"/>
      <c r="N842" s="1516"/>
      <c r="O842" s="1516"/>
      <c r="P842" s="1516"/>
      <c r="Q842" s="1516"/>
      <c r="R842" s="1516"/>
      <c r="S842" s="1516"/>
      <c r="T842" s="1516"/>
      <c r="U842" s="1516"/>
      <c r="V842" s="1516"/>
      <c r="W842" s="1516"/>
      <c r="X842" s="1516"/>
      <c r="Y842" s="1516"/>
      <c r="Z842" s="1516"/>
    </row>
    <row r="843" ht="12.75" customHeight="1">
      <c r="A843" s="1516"/>
      <c r="B843" s="1516"/>
      <c r="C843" s="1516"/>
      <c r="D843" s="1516"/>
      <c r="E843" s="1516"/>
      <c r="F843" s="1517"/>
      <c r="G843" s="1516"/>
      <c r="H843" s="1516"/>
      <c r="I843" s="1516"/>
      <c r="J843" s="1516"/>
      <c r="K843" s="1516"/>
      <c r="L843" s="1516"/>
      <c r="M843" s="1516"/>
      <c r="N843" s="1516"/>
      <c r="O843" s="1516"/>
      <c r="P843" s="1516"/>
      <c r="Q843" s="1516"/>
      <c r="R843" s="1516"/>
      <c r="S843" s="1516"/>
      <c r="T843" s="1516"/>
      <c r="U843" s="1516"/>
      <c r="V843" s="1516"/>
      <c r="W843" s="1516"/>
      <c r="X843" s="1516"/>
      <c r="Y843" s="1516"/>
      <c r="Z843" s="1516"/>
    </row>
    <row r="844" ht="12.75" customHeight="1">
      <c r="A844" s="1516"/>
      <c r="B844" s="1516"/>
      <c r="C844" s="1516"/>
      <c r="D844" s="1516"/>
      <c r="E844" s="1516"/>
      <c r="F844" s="1517"/>
      <c r="G844" s="1516"/>
      <c r="H844" s="1516"/>
      <c r="I844" s="1516"/>
      <c r="J844" s="1516"/>
      <c r="K844" s="1516"/>
      <c r="L844" s="1516"/>
      <c r="M844" s="1516"/>
      <c r="N844" s="1516"/>
      <c r="O844" s="1516"/>
      <c r="P844" s="1516"/>
      <c r="Q844" s="1516"/>
      <c r="R844" s="1516"/>
      <c r="S844" s="1516"/>
      <c r="T844" s="1516"/>
      <c r="U844" s="1516"/>
      <c r="V844" s="1516"/>
      <c r="W844" s="1516"/>
      <c r="X844" s="1516"/>
      <c r="Y844" s="1516"/>
      <c r="Z844" s="1516"/>
    </row>
    <row r="845" ht="12.75" customHeight="1">
      <c r="A845" s="1516"/>
      <c r="B845" s="1516"/>
      <c r="C845" s="1516"/>
      <c r="D845" s="1516"/>
      <c r="E845" s="1516"/>
      <c r="F845" s="1517"/>
      <c r="G845" s="1516"/>
      <c r="H845" s="1516"/>
      <c r="I845" s="1516"/>
      <c r="J845" s="1516"/>
      <c r="K845" s="1516"/>
      <c r="L845" s="1516"/>
      <c r="M845" s="1516"/>
      <c r="N845" s="1516"/>
      <c r="O845" s="1516"/>
      <c r="P845" s="1516"/>
      <c r="Q845" s="1516"/>
      <c r="R845" s="1516"/>
      <c r="S845" s="1516"/>
      <c r="T845" s="1516"/>
      <c r="U845" s="1516"/>
      <c r="V845" s="1516"/>
      <c r="W845" s="1516"/>
      <c r="X845" s="1516"/>
      <c r="Y845" s="1516"/>
      <c r="Z845" s="1516"/>
    </row>
    <row r="846" ht="12.75" customHeight="1">
      <c r="A846" s="1516"/>
      <c r="B846" s="1516"/>
      <c r="C846" s="1516"/>
      <c r="D846" s="1516"/>
      <c r="E846" s="1516"/>
      <c r="F846" s="1517"/>
      <c r="G846" s="1516"/>
      <c r="H846" s="1516"/>
      <c r="I846" s="1516"/>
      <c r="J846" s="1516"/>
      <c r="K846" s="1516"/>
      <c r="L846" s="1516"/>
      <c r="M846" s="1516"/>
      <c r="N846" s="1516"/>
      <c r="O846" s="1516"/>
      <c r="P846" s="1516"/>
      <c r="Q846" s="1516"/>
      <c r="R846" s="1516"/>
      <c r="S846" s="1516"/>
      <c r="T846" s="1516"/>
      <c r="U846" s="1516"/>
      <c r="V846" s="1516"/>
      <c r="W846" s="1516"/>
      <c r="X846" s="1516"/>
      <c r="Y846" s="1516"/>
      <c r="Z846" s="1516"/>
    </row>
    <row r="847" ht="12.75" customHeight="1">
      <c r="A847" s="1516"/>
      <c r="B847" s="1516"/>
      <c r="C847" s="1516"/>
      <c r="D847" s="1516"/>
      <c r="E847" s="1516"/>
      <c r="F847" s="1517"/>
      <c r="G847" s="1516"/>
      <c r="H847" s="1516"/>
      <c r="I847" s="1516"/>
      <c r="J847" s="1516"/>
      <c r="K847" s="1516"/>
      <c r="L847" s="1516"/>
      <c r="M847" s="1516"/>
      <c r="N847" s="1516"/>
      <c r="O847" s="1516"/>
      <c r="P847" s="1516"/>
      <c r="Q847" s="1516"/>
      <c r="R847" s="1516"/>
      <c r="S847" s="1516"/>
      <c r="T847" s="1516"/>
      <c r="U847" s="1516"/>
      <c r="V847" s="1516"/>
      <c r="W847" s="1516"/>
      <c r="X847" s="1516"/>
      <c r="Y847" s="1516"/>
      <c r="Z847" s="1516"/>
    </row>
    <row r="848" ht="12.75" customHeight="1">
      <c r="A848" s="1516"/>
      <c r="B848" s="1516"/>
      <c r="C848" s="1516"/>
      <c r="D848" s="1516"/>
      <c r="E848" s="1516"/>
      <c r="F848" s="1517"/>
      <c r="G848" s="1516"/>
      <c r="H848" s="1516"/>
      <c r="I848" s="1516"/>
      <c r="J848" s="1516"/>
      <c r="K848" s="1516"/>
      <c r="L848" s="1516"/>
      <c r="M848" s="1516"/>
      <c r="N848" s="1516"/>
      <c r="O848" s="1516"/>
      <c r="P848" s="1516"/>
      <c r="Q848" s="1516"/>
      <c r="R848" s="1516"/>
      <c r="S848" s="1516"/>
      <c r="T848" s="1516"/>
      <c r="U848" s="1516"/>
      <c r="V848" s="1516"/>
      <c r="W848" s="1516"/>
      <c r="X848" s="1516"/>
      <c r="Y848" s="1516"/>
      <c r="Z848" s="1516"/>
    </row>
    <row r="849" ht="12.75" customHeight="1">
      <c r="A849" s="1516"/>
      <c r="B849" s="1516"/>
      <c r="C849" s="1516"/>
      <c r="D849" s="1516"/>
      <c r="E849" s="1516"/>
      <c r="F849" s="1517"/>
      <c r="G849" s="1516"/>
      <c r="H849" s="1516"/>
      <c r="I849" s="1516"/>
      <c r="J849" s="1516"/>
      <c r="K849" s="1516"/>
      <c r="L849" s="1516"/>
      <c r="M849" s="1516"/>
      <c r="N849" s="1516"/>
      <c r="O849" s="1516"/>
      <c r="P849" s="1516"/>
      <c r="Q849" s="1516"/>
      <c r="R849" s="1516"/>
      <c r="S849" s="1516"/>
      <c r="T849" s="1516"/>
      <c r="U849" s="1516"/>
      <c r="V849" s="1516"/>
      <c r="W849" s="1516"/>
      <c r="X849" s="1516"/>
      <c r="Y849" s="1516"/>
      <c r="Z849" s="1516"/>
    </row>
    <row r="850" ht="12.75" customHeight="1">
      <c r="A850" s="1516"/>
      <c r="B850" s="1516"/>
      <c r="C850" s="1516"/>
      <c r="D850" s="1516"/>
      <c r="E850" s="1516"/>
      <c r="F850" s="1517"/>
      <c r="G850" s="1516"/>
      <c r="H850" s="1516"/>
      <c r="I850" s="1516"/>
      <c r="J850" s="1516"/>
      <c r="K850" s="1516"/>
      <c r="L850" s="1516"/>
      <c r="M850" s="1516"/>
      <c r="N850" s="1516"/>
      <c r="O850" s="1516"/>
      <c r="P850" s="1516"/>
      <c r="Q850" s="1516"/>
      <c r="R850" s="1516"/>
      <c r="S850" s="1516"/>
      <c r="T850" s="1516"/>
      <c r="U850" s="1516"/>
      <c r="V850" s="1516"/>
      <c r="W850" s="1516"/>
      <c r="X850" s="1516"/>
      <c r="Y850" s="1516"/>
      <c r="Z850" s="1516"/>
    </row>
    <row r="851" ht="12.75" customHeight="1">
      <c r="A851" s="1516"/>
      <c r="B851" s="1516"/>
      <c r="C851" s="1516"/>
      <c r="D851" s="1516"/>
      <c r="E851" s="1516"/>
      <c r="F851" s="1517"/>
      <c r="G851" s="1516"/>
      <c r="H851" s="1516"/>
      <c r="I851" s="1516"/>
      <c r="J851" s="1516"/>
      <c r="K851" s="1516"/>
      <c r="L851" s="1516"/>
      <c r="M851" s="1516"/>
      <c r="N851" s="1516"/>
      <c r="O851" s="1516"/>
      <c r="P851" s="1516"/>
      <c r="Q851" s="1516"/>
      <c r="R851" s="1516"/>
      <c r="S851" s="1516"/>
      <c r="T851" s="1516"/>
      <c r="U851" s="1516"/>
      <c r="V851" s="1516"/>
      <c r="W851" s="1516"/>
      <c r="X851" s="1516"/>
      <c r="Y851" s="1516"/>
      <c r="Z851" s="1516"/>
    </row>
    <row r="852" ht="12.75" customHeight="1">
      <c r="A852" s="1516"/>
      <c r="B852" s="1516"/>
      <c r="C852" s="1516"/>
      <c r="D852" s="1516"/>
      <c r="E852" s="1516"/>
      <c r="F852" s="1517"/>
      <c r="G852" s="1516"/>
      <c r="H852" s="1516"/>
      <c r="I852" s="1516"/>
      <c r="J852" s="1516"/>
      <c r="K852" s="1516"/>
      <c r="L852" s="1516"/>
      <c r="M852" s="1516"/>
      <c r="N852" s="1516"/>
      <c r="O852" s="1516"/>
      <c r="P852" s="1516"/>
      <c r="Q852" s="1516"/>
      <c r="R852" s="1516"/>
      <c r="S852" s="1516"/>
      <c r="T852" s="1516"/>
      <c r="U852" s="1516"/>
      <c r="V852" s="1516"/>
      <c r="W852" s="1516"/>
      <c r="X852" s="1516"/>
      <c r="Y852" s="1516"/>
      <c r="Z852" s="1516"/>
    </row>
    <row r="853" ht="12.75" customHeight="1">
      <c r="A853" s="1516"/>
      <c r="B853" s="1516"/>
      <c r="C853" s="1516"/>
      <c r="D853" s="1516"/>
      <c r="E853" s="1516"/>
      <c r="F853" s="1517"/>
      <c r="G853" s="1516"/>
      <c r="H853" s="1516"/>
      <c r="I853" s="1516"/>
      <c r="J853" s="1516"/>
      <c r="K853" s="1516"/>
      <c r="L853" s="1516"/>
      <c r="M853" s="1516"/>
      <c r="N853" s="1516"/>
      <c r="O853" s="1516"/>
      <c r="P853" s="1516"/>
      <c r="Q853" s="1516"/>
      <c r="R853" s="1516"/>
      <c r="S853" s="1516"/>
      <c r="T853" s="1516"/>
      <c r="U853" s="1516"/>
      <c r="V853" s="1516"/>
      <c r="W853" s="1516"/>
      <c r="X853" s="1516"/>
      <c r="Y853" s="1516"/>
      <c r="Z853" s="1516"/>
    </row>
    <row r="854" ht="12.75" customHeight="1">
      <c r="A854" s="1516"/>
      <c r="B854" s="1516"/>
      <c r="C854" s="1516"/>
      <c r="D854" s="1516"/>
      <c r="E854" s="1516"/>
      <c r="F854" s="1517"/>
      <c r="G854" s="1516"/>
      <c r="H854" s="1516"/>
      <c r="I854" s="1516"/>
      <c r="J854" s="1516"/>
      <c r="K854" s="1516"/>
      <c r="L854" s="1516"/>
      <c r="M854" s="1516"/>
      <c r="N854" s="1516"/>
      <c r="O854" s="1516"/>
      <c r="P854" s="1516"/>
      <c r="Q854" s="1516"/>
      <c r="R854" s="1516"/>
      <c r="S854" s="1516"/>
      <c r="T854" s="1516"/>
      <c r="U854" s="1516"/>
      <c r="V854" s="1516"/>
      <c r="W854" s="1516"/>
      <c r="X854" s="1516"/>
      <c r="Y854" s="1516"/>
      <c r="Z854" s="1516"/>
    </row>
    <row r="855" ht="12.75" customHeight="1">
      <c r="A855" s="1516"/>
      <c r="B855" s="1516"/>
      <c r="C855" s="1516"/>
      <c r="D855" s="1516"/>
      <c r="E855" s="1516"/>
      <c r="F855" s="1517"/>
      <c r="G855" s="1516"/>
      <c r="H855" s="1516"/>
      <c r="I855" s="1516"/>
      <c r="J855" s="1516"/>
      <c r="K855" s="1516"/>
      <c r="L855" s="1516"/>
      <c r="M855" s="1516"/>
      <c r="N855" s="1516"/>
      <c r="O855" s="1516"/>
      <c r="P855" s="1516"/>
      <c r="Q855" s="1516"/>
      <c r="R855" s="1516"/>
      <c r="S855" s="1516"/>
      <c r="T855" s="1516"/>
      <c r="U855" s="1516"/>
      <c r="V855" s="1516"/>
      <c r="W855" s="1516"/>
      <c r="X855" s="1516"/>
      <c r="Y855" s="1516"/>
      <c r="Z855" s="1516"/>
    </row>
    <row r="856" ht="12.75" customHeight="1">
      <c r="A856" s="1516"/>
      <c r="B856" s="1516"/>
      <c r="C856" s="1516"/>
      <c r="D856" s="1516"/>
      <c r="E856" s="1516"/>
      <c r="F856" s="1517"/>
      <c r="G856" s="1516"/>
      <c r="H856" s="1516"/>
      <c r="I856" s="1516"/>
      <c r="J856" s="1516"/>
      <c r="K856" s="1516"/>
      <c r="L856" s="1516"/>
      <c r="M856" s="1516"/>
      <c r="N856" s="1516"/>
      <c r="O856" s="1516"/>
      <c r="P856" s="1516"/>
      <c r="Q856" s="1516"/>
      <c r="R856" s="1516"/>
      <c r="S856" s="1516"/>
      <c r="T856" s="1516"/>
      <c r="U856" s="1516"/>
      <c r="V856" s="1516"/>
      <c r="W856" s="1516"/>
      <c r="X856" s="1516"/>
      <c r="Y856" s="1516"/>
      <c r="Z856" s="1516"/>
    </row>
    <row r="857" ht="12.75" customHeight="1">
      <c r="A857" s="1516"/>
      <c r="B857" s="1516"/>
      <c r="C857" s="1516"/>
      <c r="D857" s="1516"/>
      <c r="E857" s="1516"/>
      <c r="F857" s="1517"/>
      <c r="G857" s="1516"/>
      <c r="H857" s="1516"/>
      <c r="I857" s="1516"/>
      <c r="J857" s="1516"/>
      <c r="K857" s="1516"/>
      <c r="L857" s="1516"/>
      <c r="M857" s="1516"/>
      <c r="N857" s="1516"/>
      <c r="O857" s="1516"/>
      <c r="P857" s="1516"/>
      <c r="Q857" s="1516"/>
      <c r="R857" s="1516"/>
      <c r="S857" s="1516"/>
      <c r="T857" s="1516"/>
      <c r="U857" s="1516"/>
      <c r="V857" s="1516"/>
      <c r="W857" s="1516"/>
      <c r="X857" s="1516"/>
      <c r="Y857" s="1516"/>
      <c r="Z857" s="1516"/>
    </row>
    <row r="858" ht="12.75" customHeight="1">
      <c r="A858" s="1516"/>
      <c r="B858" s="1516"/>
      <c r="C858" s="1516"/>
      <c r="D858" s="1516"/>
      <c r="E858" s="1516"/>
      <c r="F858" s="1517"/>
      <c r="G858" s="1516"/>
      <c r="H858" s="1516"/>
      <c r="I858" s="1516"/>
      <c r="J858" s="1516"/>
      <c r="K858" s="1516"/>
      <c r="L858" s="1516"/>
      <c r="M858" s="1516"/>
      <c r="N858" s="1516"/>
      <c r="O858" s="1516"/>
      <c r="P858" s="1516"/>
      <c r="Q858" s="1516"/>
      <c r="R858" s="1516"/>
      <c r="S858" s="1516"/>
      <c r="T858" s="1516"/>
      <c r="U858" s="1516"/>
      <c r="V858" s="1516"/>
      <c r="W858" s="1516"/>
      <c r="X858" s="1516"/>
      <c r="Y858" s="1516"/>
      <c r="Z858" s="1516"/>
    </row>
    <row r="859" ht="12.75" customHeight="1">
      <c r="A859" s="1516"/>
      <c r="B859" s="1516"/>
      <c r="C859" s="1516"/>
      <c r="D859" s="1516"/>
      <c r="E859" s="1516"/>
      <c r="F859" s="1517"/>
      <c r="G859" s="1516"/>
      <c r="H859" s="1516"/>
      <c r="I859" s="1516"/>
      <c r="J859" s="1516"/>
      <c r="K859" s="1516"/>
      <c r="L859" s="1516"/>
      <c r="M859" s="1516"/>
      <c r="N859" s="1516"/>
      <c r="O859" s="1516"/>
      <c r="P859" s="1516"/>
      <c r="Q859" s="1516"/>
      <c r="R859" s="1516"/>
      <c r="S859" s="1516"/>
      <c r="T859" s="1516"/>
      <c r="U859" s="1516"/>
      <c r="V859" s="1516"/>
      <c r="W859" s="1516"/>
      <c r="X859" s="1516"/>
      <c r="Y859" s="1516"/>
      <c r="Z859" s="1516"/>
    </row>
    <row r="860" ht="12.75" customHeight="1">
      <c r="A860" s="1516"/>
      <c r="B860" s="1516"/>
      <c r="C860" s="1516"/>
      <c r="D860" s="1516"/>
      <c r="E860" s="1516"/>
      <c r="F860" s="1517"/>
      <c r="G860" s="1516"/>
      <c r="H860" s="1516"/>
      <c r="I860" s="1516"/>
      <c r="J860" s="1516"/>
      <c r="K860" s="1516"/>
      <c r="L860" s="1516"/>
      <c r="M860" s="1516"/>
      <c r="N860" s="1516"/>
      <c r="O860" s="1516"/>
      <c r="P860" s="1516"/>
      <c r="Q860" s="1516"/>
      <c r="R860" s="1516"/>
      <c r="S860" s="1516"/>
      <c r="T860" s="1516"/>
      <c r="U860" s="1516"/>
      <c r="V860" s="1516"/>
      <c r="W860" s="1516"/>
      <c r="X860" s="1516"/>
      <c r="Y860" s="1516"/>
      <c r="Z860" s="1516"/>
    </row>
    <row r="861" ht="12.75" customHeight="1">
      <c r="A861" s="1516"/>
      <c r="B861" s="1516"/>
      <c r="C861" s="1516"/>
      <c r="D861" s="1516"/>
      <c r="E861" s="1516"/>
      <c r="F861" s="1517"/>
      <c r="G861" s="1516"/>
      <c r="H861" s="1516"/>
      <c r="I861" s="1516"/>
      <c r="J861" s="1516"/>
      <c r="K861" s="1516"/>
      <c r="L861" s="1516"/>
      <c r="M861" s="1516"/>
      <c r="N861" s="1516"/>
      <c r="O861" s="1516"/>
      <c r="P861" s="1516"/>
      <c r="Q861" s="1516"/>
      <c r="R861" s="1516"/>
      <c r="S861" s="1516"/>
      <c r="T861" s="1516"/>
      <c r="U861" s="1516"/>
      <c r="V861" s="1516"/>
      <c r="W861" s="1516"/>
      <c r="X861" s="1516"/>
      <c r="Y861" s="1516"/>
      <c r="Z861" s="1516"/>
    </row>
    <row r="862" ht="12.75" customHeight="1">
      <c r="A862" s="1516"/>
      <c r="B862" s="1516"/>
      <c r="C862" s="1516"/>
      <c r="D862" s="1516"/>
      <c r="E862" s="1516"/>
      <c r="F862" s="1517"/>
      <c r="G862" s="1516"/>
      <c r="H862" s="1516"/>
      <c r="I862" s="1516"/>
      <c r="J862" s="1516"/>
      <c r="K862" s="1516"/>
      <c r="L862" s="1516"/>
      <c r="M862" s="1516"/>
      <c r="N862" s="1516"/>
      <c r="O862" s="1516"/>
      <c r="P862" s="1516"/>
      <c r="Q862" s="1516"/>
      <c r="R862" s="1516"/>
      <c r="S862" s="1516"/>
      <c r="T862" s="1516"/>
      <c r="U862" s="1516"/>
      <c r="V862" s="1516"/>
      <c r="W862" s="1516"/>
      <c r="X862" s="1516"/>
      <c r="Y862" s="1516"/>
      <c r="Z862" s="1516"/>
    </row>
    <row r="863" ht="12.75" customHeight="1">
      <c r="A863" s="1516"/>
      <c r="B863" s="1516"/>
      <c r="C863" s="1516"/>
      <c r="D863" s="1516"/>
      <c r="E863" s="1516"/>
      <c r="F863" s="1517"/>
      <c r="G863" s="1516"/>
      <c r="H863" s="1516"/>
      <c r="I863" s="1516"/>
      <c r="J863" s="1516"/>
      <c r="K863" s="1516"/>
      <c r="L863" s="1516"/>
      <c r="M863" s="1516"/>
      <c r="N863" s="1516"/>
      <c r="O863" s="1516"/>
      <c r="P863" s="1516"/>
      <c r="Q863" s="1516"/>
      <c r="R863" s="1516"/>
      <c r="S863" s="1516"/>
      <c r="T863" s="1516"/>
      <c r="U863" s="1516"/>
      <c r="V863" s="1516"/>
      <c r="W863" s="1516"/>
      <c r="X863" s="1516"/>
      <c r="Y863" s="1516"/>
      <c r="Z863" s="1516"/>
    </row>
    <row r="864" ht="12.75" customHeight="1">
      <c r="A864" s="1516"/>
      <c r="B864" s="1516"/>
      <c r="C864" s="1516"/>
      <c r="D864" s="1516"/>
      <c r="E864" s="1516"/>
      <c r="F864" s="1517"/>
      <c r="G864" s="1516"/>
      <c r="H864" s="1516"/>
      <c r="I864" s="1516"/>
      <c r="J864" s="1516"/>
      <c r="K864" s="1516"/>
      <c r="L864" s="1516"/>
      <c r="M864" s="1516"/>
      <c r="N864" s="1516"/>
      <c r="O864" s="1516"/>
      <c r="P864" s="1516"/>
      <c r="Q864" s="1516"/>
      <c r="R864" s="1516"/>
      <c r="S864" s="1516"/>
      <c r="T864" s="1516"/>
      <c r="U864" s="1516"/>
      <c r="V864" s="1516"/>
      <c r="W864" s="1516"/>
      <c r="X864" s="1516"/>
      <c r="Y864" s="1516"/>
      <c r="Z864" s="1516"/>
    </row>
    <row r="865" ht="12.75" customHeight="1">
      <c r="A865" s="1516"/>
      <c r="B865" s="1516"/>
      <c r="C865" s="1516"/>
      <c r="D865" s="1516"/>
      <c r="E865" s="1516"/>
      <c r="F865" s="1517"/>
      <c r="G865" s="1516"/>
      <c r="H865" s="1516"/>
      <c r="I865" s="1516"/>
      <c r="J865" s="1516"/>
      <c r="K865" s="1516"/>
      <c r="L865" s="1516"/>
      <c r="M865" s="1516"/>
      <c r="N865" s="1516"/>
      <c r="O865" s="1516"/>
      <c r="P865" s="1516"/>
      <c r="Q865" s="1516"/>
      <c r="R865" s="1516"/>
      <c r="S865" s="1516"/>
      <c r="T865" s="1516"/>
      <c r="U865" s="1516"/>
      <c r="V865" s="1516"/>
      <c r="W865" s="1516"/>
      <c r="X865" s="1516"/>
      <c r="Y865" s="1516"/>
      <c r="Z865" s="1516"/>
    </row>
    <row r="866" ht="12.75" customHeight="1">
      <c r="A866" s="1516"/>
      <c r="B866" s="1516"/>
      <c r="C866" s="1516"/>
      <c r="D866" s="1516"/>
      <c r="E866" s="1516"/>
      <c r="F866" s="1517"/>
      <c r="G866" s="1516"/>
      <c r="H866" s="1516"/>
      <c r="I866" s="1516"/>
      <c r="J866" s="1516"/>
      <c r="K866" s="1516"/>
      <c r="L866" s="1516"/>
      <c r="M866" s="1516"/>
      <c r="N866" s="1516"/>
      <c r="O866" s="1516"/>
      <c r="P866" s="1516"/>
      <c r="Q866" s="1516"/>
      <c r="R866" s="1516"/>
      <c r="S866" s="1516"/>
      <c r="T866" s="1516"/>
      <c r="U866" s="1516"/>
      <c r="V866" s="1516"/>
      <c r="W866" s="1516"/>
      <c r="X866" s="1516"/>
      <c r="Y866" s="1516"/>
      <c r="Z866" s="1516"/>
    </row>
    <row r="867" ht="12.75" customHeight="1">
      <c r="A867" s="1516"/>
      <c r="B867" s="1516"/>
      <c r="C867" s="1516"/>
      <c r="D867" s="1516"/>
      <c r="E867" s="1516"/>
      <c r="F867" s="1517"/>
      <c r="G867" s="1516"/>
      <c r="H867" s="1516"/>
      <c r="I867" s="1516"/>
      <c r="J867" s="1516"/>
      <c r="K867" s="1516"/>
      <c r="L867" s="1516"/>
      <c r="M867" s="1516"/>
      <c r="N867" s="1516"/>
      <c r="O867" s="1516"/>
      <c r="P867" s="1516"/>
      <c r="Q867" s="1516"/>
      <c r="R867" s="1516"/>
      <c r="S867" s="1516"/>
      <c r="T867" s="1516"/>
      <c r="U867" s="1516"/>
      <c r="V867" s="1516"/>
      <c r="W867" s="1516"/>
      <c r="X867" s="1516"/>
      <c r="Y867" s="1516"/>
      <c r="Z867" s="1516"/>
    </row>
    <row r="868" ht="12.75" customHeight="1">
      <c r="A868" s="1516"/>
      <c r="B868" s="1516"/>
      <c r="C868" s="1516"/>
      <c r="D868" s="1516"/>
      <c r="E868" s="1516"/>
      <c r="F868" s="1517"/>
      <c r="G868" s="1516"/>
      <c r="H868" s="1516"/>
      <c r="I868" s="1516"/>
      <c r="J868" s="1516"/>
      <c r="K868" s="1516"/>
      <c r="L868" s="1516"/>
      <c r="M868" s="1516"/>
      <c r="N868" s="1516"/>
      <c r="O868" s="1516"/>
      <c r="P868" s="1516"/>
      <c r="Q868" s="1516"/>
      <c r="R868" s="1516"/>
      <c r="S868" s="1516"/>
      <c r="T868" s="1516"/>
      <c r="U868" s="1516"/>
      <c r="V868" s="1516"/>
      <c r="W868" s="1516"/>
      <c r="X868" s="1516"/>
      <c r="Y868" s="1516"/>
      <c r="Z868" s="1516"/>
    </row>
    <row r="869" ht="12.75" customHeight="1">
      <c r="A869" s="1516"/>
      <c r="B869" s="1516"/>
      <c r="C869" s="1516"/>
      <c r="D869" s="1516"/>
      <c r="E869" s="1516"/>
      <c r="F869" s="1517"/>
      <c r="G869" s="1516"/>
      <c r="H869" s="1516"/>
      <c r="I869" s="1516"/>
      <c r="J869" s="1516"/>
      <c r="K869" s="1516"/>
      <c r="L869" s="1516"/>
      <c r="M869" s="1516"/>
      <c r="N869" s="1516"/>
      <c r="O869" s="1516"/>
      <c r="P869" s="1516"/>
      <c r="Q869" s="1516"/>
      <c r="R869" s="1516"/>
      <c r="S869" s="1516"/>
      <c r="T869" s="1516"/>
      <c r="U869" s="1516"/>
      <c r="V869" s="1516"/>
      <c r="W869" s="1516"/>
      <c r="X869" s="1516"/>
      <c r="Y869" s="1516"/>
      <c r="Z869" s="1516"/>
    </row>
    <row r="870" ht="12.75" customHeight="1">
      <c r="A870" s="1516"/>
      <c r="B870" s="1516"/>
      <c r="C870" s="1516"/>
      <c r="D870" s="1516"/>
      <c r="E870" s="1516"/>
      <c r="F870" s="1517"/>
      <c r="G870" s="1516"/>
      <c r="H870" s="1516"/>
      <c r="I870" s="1516"/>
      <c r="J870" s="1516"/>
      <c r="K870" s="1516"/>
      <c r="L870" s="1516"/>
      <c r="M870" s="1516"/>
      <c r="N870" s="1516"/>
      <c r="O870" s="1516"/>
      <c r="P870" s="1516"/>
      <c r="Q870" s="1516"/>
      <c r="R870" s="1516"/>
      <c r="S870" s="1516"/>
      <c r="T870" s="1516"/>
      <c r="U870" s="1516"/>
      <c r="V870" s="1516"/>
      <c r="W870" s="1516"/>
      <c r="X870" s="1516"/>
      <c r="Y870" s="1516"/>
      <c r="Z870" s="1516"/>
    </row>
    <row r="871" ht="12.75" customHeight="1">
      <c r="A871" s="1516"/>
      <c r="B871" s="1516"/>
      <c r="C871" s="1516"/>
      <c r="D871" s="1516"/>
      <c r="E871" s="1516"/>
      <c r="F871" s="1517"/>
      <c r="G871" s="1516"/>
      <c r="H871" s="1516"/>
      <c r="I871" s="1516"/>
      <c r="J871" s="1516"/>
      <c r="K871" s="1516"/>
      <c r="L871" s="1516"/>
      <c r="M871" s="1516"/>
      <c r="N871" s="1516"/>
      <c r="O871" s="1516"/>
      <c r="P871" s="1516"/>
      <c r="Q871" s="1516"/>
      <c r="R871" s="1516"/>
      <c r="S871" s="1516"/>
      <c r="T871" s="1516"/>
      <c r="U871" s="1516"/>
      <c r="V871" s="1516"/>
      <c r="W871" s="1516"/>
      <c r="X871" s="1516"/>
      <c r="Y871" s="1516"/>
      <c r="Z871" s="1516"/>
    </row>
    <row r="872" ht="12.75" customHeight="1">
      <c r="A872" s="1516"/>
      <c r="B872" s="1516"/>
      <c r="C872" s="1516"/>
      <c r="D872" s="1516"/>
      <c r="E872" s="1516"/>
      <c r="F872" s="1517"/>
      <c r="G872" s="1516"/>
      <c r="H872" s="1516"/>
      <c r="I872" s="1516"/>
      <c r="J872" s="1516"/>
      <c r="K872" s="1516"/>
      <c r="L872" s="1516"/>
      <c r="M872" s="1516"/>
      <c r="N872" s="1516"/>
      <c r="O872" s="1516"/>
      <c r="P872" s="1516"/>
      <c r="Q872" s="1516"/>
      <c r="R872" s="1516"/>
      <c r="S872" s="1516"/>
      <c r="T872" s="1516"/>
      <c r="U872" s="1516"/>
      <c r="V872" s="1516"/>
      <c r="W872" s="1516"/>
      <c r="X872" s="1516"/>
      <c r="Y872" s="1516"/>
      <c r="Z872" s="1516"/>
    </row>
    <row r="873" ht="12.75" customHeight="1">
      <c r="A873" s="1516"/>
      <c r="B873" s="1516"/>
      <c r="C873" s="1516"/>
      <c r="D873" s="1516"/>
      <c r="E873" s="1516"/>
      <c r="F873" s="1517"/>
      <c r="G873" s="1516"/>
      <c r="H873" s="1516"/>
      <c r="I873" s="1516"/>
      <c r="J873" s="1516"/>
      <c r="K873" s="1516"/>
      <c r="L873" s="1516"/>
      <c r="M873" s="1516"/>
      <c r="N873" s="1516"/>
      <c r="O873" s="1516"/>
      <c r="P873" s="1516"/>
      <c r="Q873" s="1516"/>
      <c r="R873" s="1516"/>
      <c r="S873" s="1516"/>
      <c r="T873" s="1516"/>
      <c r="U873" s="1516"/>
      <c r="V873" s="1516"/>
      <c r="W873" s="1516"/>
      <c r="X873" s="1516"/>
      <c r="Y873" s="1516"/>
      <c r="Z873" s="1516"/>
    </row>
    <row r="874" ht="12.75" customHeight="1">
      <c r="A874" s="1516"/>
      <c r="B874" s="1516"/>
      <c r="C874" s="1516"/>
      <c r="D874" s="1516"/>
      <c r="E874" s="1516"/>
      <c r="F874" s="1517"/>
      <c r="G874" s="1516"/>
      <c r="H874" s="1516"/>
      <c r="I874" s="1516"/>
      <c r="J874" s="1516"/>
      <c r="K874" s="1516"/>
      <c r="L874" s="1516"/>
      <c r="M874" s="1516"/>
      <c r="N874" s="1516"/>
      <c r="O874" s="1516"/>
      <c r="P874" s="1516"/>
      <c r="Q874" s="1516"/>
      <c r="R874" s="1516"/>
      <c r="S874" s="1516"/>
      <c r="T874" s="1516"/>
      <c r="U874" s="1516"/>
      <c r="V874" s="1516"/>
      <c r="W874" s="1516"/>
      <c r="X874" s="1516"/>
      <c r="Y874" s="1516"/>
      <c r="Z874" s="1516"/>
    </row>
    <row r="875" ht="12.75" customHeight="1">
      <c r="A875" s="1516"/>
      <c r="B875" s="1516"/>
      <c r="C875" s="1516"/>
      <c r="D875" s="1516"/>
      <c r="E875" s="1516"/>
      <c r="F875" s="1517"/>
      <c r="G875" s="1516"/>
      <c r="H875" s="1516"/>
      <c r="I875" s="1516"/>
      <c r="J875" s="1516"/>
      <c r="K875" s="1516"/>
      <c r="L875" s="1516"/>
      <c r="M875" s="1516"/>
      <c r="N875" s="1516"/>
      <c r="O875" s="1516"/>
      <c r="P875" s="1516"/>
      <c r="Q875" s="1516"/>
      <c r="R875" s="1516"/>
      <c r="S875" s="1516"/>
      <c r="T875" s="1516"/>
      <c r="U875" s="1516"/>
      <c r="V875" s="1516"/>
      <c r="W875" s="1516"/>
      <c r="X875" s="1516"/>
      <c r="Y875" s="1516"/>
      <c r="Z875" s="1516"/>
    </row>
    <row r="876" ht="12.75" customHeight="1">
      <c r="A876" s="1516"/>
      <c r="B876" s="1516"/>
      <c r="C876" s="1516"/>
      <c r="D876" s="1516"/>
      <c r="E876" s="1516"/>
      <c r="F876" s="1517"/>
      <c r="G876" s="1516"/>
      <c r="H876" s="1516"/>
      <c r="I876" s="1516"/>
      <c r="J876" s="1516"/>
      <c r="K876" s="1516"/>
      <c r="L876" s="1516"/>
      <c r="M876" s="1516"/>
      <c r="N876" s="1516"/>
      <c r="O876" s="1516"/>
      <c r="P876" s="1516"/>
      <c r="Q876" s="1516"/>
      <c r="R876" s="1516"/>
      <c r="S876" s="1516"/>
      <c r="T876" s="1516"/>
      <c r="U876" s="1516"/>
      <c r="V876" s="1516"/>
      <c r="W876" s="1516"/>
      <c r="X876" s="1516"/>
      <c r="Y876" s="1516"/>
      <c r="Z876" s="1516"/>
    </row>
    <row r="877" ht="12.75" customHeight="1">
      <c r="A877" s="1516"/>
      <c r="B877" s="1516"/>
      <c r="C877" s="1516"/>
      <c r="D877" s="1516"/>
      <c r="E877" s="1516"/>
      <c r="F877" s="1517"/>
      <c r="G877" s="1516"/>
      <c r="H877" s="1516"/>
      <c r="I877" s="1516"/>
      <c r="J877" s="1516"/>
      <c r="K877" s="1516"/>
      <c r="L877" s="1516"/>
      <c r="M877" s="1516"/>
      <c r="N877" s="1516"/>
      <c r="O877" s="1516"/>
      <c r="P877" s="1516"/>
      <c r="Q877" s="1516"/>
      <c r="R877" s="1516"/>
      <c r="S877" s="1516"/>
      <c r="T877" s="1516"/>
      <c r="U877" s="1516"/>
      <c r="V877" s="1516"/>
      <c r="W877" s="1516"/>
      <c r="X877" s="1516"/>
      <c r="Y877" s="1516"/>
      <c r="Z877" s="1516"/>
    </row>
    <row r="878" ht="12.75" customHeight="1">
      <c r="A878" s="1516"/>
      <c r="B878" s="1516"/>
      <c r="C878" s="1516"/>
      <c r="D878" s="1516"/>
      <c r="E878" s="1516"/>
      <c r="F878" s="1517"/>
      <c r="G878" s="1516"/>
      <c r="H878" s="1516"/>
      <c r="I878" s="1516"/>
      <c r="J878" s="1516"/>
      <c r="K878" s="1516"/>
      <c r="L878" s="1516"/>
      <c r="M878" s="1516"/>
      <c r="N878" s="1516"/>
      <c r="O878" s="1516"/>
      <c r="P878" s="1516"/>
      <c r="Q878" s="1516"/>
      <c r="R878" s="1516"/>
      <c r="S878" s="1516"/>
      <c r="T878" s="1516"/>
      <c r="U878" s="1516"/>
      <c r="V878" s="1516"/>
      <c r="W878" s="1516"/>
      <c r="X878" s="1516"/>
      <c r="Y878" s="1516"/>
      <c r="Z878" s="1516"/>
    </row>
    <row r="879" ht="12.75" customHeight="1">
      <c r="A879" s="1516"/>
      <c r="B879" s="1516"/>
      <c r="C879" s="1516"/>
      <c r="D879" s="1516"/>
      <c r="E879" s="1516"/>
      <c r="F879" s="1517"/>
      <c r="G879" s="1516"/>
      <c r="H879" s="1516"/>
      <c r="I879" s="1516"/>
      <c r="J879" s="1516"/>
      <c r="K879" s="1516"/>
      <c r="L879" s="1516"/>
      <c r="M879" s="1516"/>
      <c r="N879" s="1516"/>
      <c r="O879" s="1516"/>
      <c r="P879" s="1516"/>
      <c r="Q879" s="1516"/>
      <c r="R879" s="1516"/>
      <c r="S879" s="1516"/>
      <c r="T879" s="1516"/>
      <c r="U879" s="1516"/>
      <c r="V879" s="1516"/>
      <c r="W879" s="1516"/>
      <c r="X879" s="1516"/>
      <c r="Y879" s="1516"/>
      <c r="Z879" s="1516"/>
    </row>
    <row r="880" ht="12.75" customHeight="1">
      <c r="A880" s="1516"/>
      <c r="B880" s="1516"/>
      <c r="C880" s="1516"/>
      <c r="D880" s="1516"/>
      <c r="E880" s="1516"/>
      <c r="F880" s="1517"/>
      <c r="G880" s="1516"/>
      <c r="H880" s="1516"/>
      <c r="I880" s="1516"/>
      <c r="J880" s="1516"/>
      <c r="K880" s="1516"/>
      <c r="L880" s="1516"/>
      <c r="M880" s="1516"/>
      <c r="N880" s="1516"/>
      <c r="O880" s="1516"/>
      <c r="P880" s="1516"/>
      <c r="Q880" s="1516"/>
      <c r="R880" s="1516"/>
      <c r="S880" s="1516"/>
      <c r="T880" s="1516"/>
      <c r="U880" s="1516"/>
      <c r="V880" s="1516"/>
      <c r="W880" s="1516"/>
      <c r="X880" s="1516"/>
      <c r="Y880" s="1516"/>
      <c r="Z880" s="1516"/>
    </row>
    <row r="881" ht="12.75" customHeight="1">
      <c r="A881" s="1516"/>
      <c r="B881" s="1516"/>
      <c r="C881" s="1516"/>
      <c r="D881" s="1516"/>
      <c r="E881" s="1516"/>
      <c r="F881" s="1517"/>
      <c r="G881" s="1516"/>
      <c r="H881" s="1516"/>
      <c r="I881" s="1516"/>
      <c r="J881" s="1516"/>
      <c r="K881" s="1516"/>
      <c r="L881" s="1516"/>
      <c r="M881" s="1516"/>
      <c r="N881" s="1516"/>
      <c r="O881" s="1516"/>
      <c r="P881" s="1516"/>
      <c r="Q881" s="1516"/>
      <c r="R881" s="1516"/>
      <c r="S881" s="1516"/>
      <c r="T881" s="1516"/>
      <c r="U881" s="1516"/>
      <c r="V881" s="1516"/>
      <c r="W881" s="1516"/>
      <c r="X881" s="1516"/>
      <c r="Y881" s="1516"/>
      <c r="Z881" s="1516"/>
    </row>
    <row r="882" ht="12.75" customHeight="1">
      <c r="A882" s="1516"/>
      <c r="B882" s="1516"/>
      <c r="C882" s="1516"/>
      <c r="D882" s="1516"/>
      <c r="E882" s="1516"/>
      <c r="F882" s="1517"/>
      <c r="G882" s="1516"/>
      <c r="H882" s="1516"/>
      <c r="I882" s="1516"/>
      <c r="J882" s="1516"/>
      <c r="K882" s="1516"/>
      <c r="L882" s="1516"/>
      <c r="M882" s="1516"/>
      <c r="N882" s="1516"/>
      <c r="O882" s="1516"/>
      <c r="P882" s="1516"/>
      <c r="Q882" s="1516"/>
      <c r="R882" s="1516"/>
      <c r="S882" s="1516"/>
      <c r="T882" s="1516"/>
      <c r="U882" s="1516"/>
      <c r="V882" s="1516"/>
      <c r="W882" s="1516"/>
      <c r="X882" s="1516"/>
      <c r="Y882" s="1516"/>
      <c r="Z882" s="1516"/>
    </row>
    <row r="883" ht="12.75" customHeight="1">
      <c r="A883" s="1516"/>
      <c r="B883" s="1516"/>
      <c r="C883" s="1516"/>
      <c r="D883" s="1516"/>
      <c r="E883" s="1516"/>
      <c r="F883" s="1517"/>
      <c r="G883" s="1516"/>
      <c r="H883" s="1516"/>
      <c r="I883" s="1516"/>
      <c r="J883" s="1516"/>
      <c r="K883" s="1516"/>
      <c r="L883" s="1516"/>
      <c r="M883" s="1516"/>
      <c r="N883" s="1516"/>
      <c r="O883" s="1516"/>
      <c r="P883" s="1516"/>
      <c r="Q883" s="1516"/>
      <c r="R883" s="1516"/>
      <c r="S883" s="1516"/>
      <c r="T883" s="1516"/>
      <c r="U883" s="1516"/>
      <c r="V883" s="1516"/>
      <c r="W883" s="1516"/>
      <c r="X883" s="1516"/>
      <c r="Y883" s="1516"/>
      <c r="Z883" s="1516"/>
    </row>
    <row r="884" ht="12.75" customHeight="1">
      <c r="A884" s="1516"/>
      <c r="B884" s="1516"/>
      <c r="C884" s="1516"/>
      <c r="D884" s="1516"/>
      <c r="E884" s="1516"/>
      <c r="F884" s="1517"/>
      <c r="G884" s="1516"/>
      <c r="H884" s="1516"/>
      <c r="I884" s="1516"/>
      <c r="J884" s="1516"/>
      <c r="K884" s="1516"/>
      <c r="L884" s="1516"/>
      <c r="M884" s="1516"/>
      <c r="N884" s="1516"/>
      <c r="O884" s="1516"/>
      <c r="P884" s="1516"/>
      <c r="Q884" s="1516"/>
      <c r="R884" s="1516"/>
      <c r="S884" s="1516"/>
      <c r="T884" s="1516"/>
      <c r="U884" s="1516"/>
      <c r="V884" s="1516"/>
      <c r="W884" s="1516"/>
      <c r="X884" s="1516"/>
      <c r="Y884" s="1516"/>
      <c r="Z884" s="1516"/>
    </row>
    <row r="885" ht="12.75" customHeight="1">
      <c r="A885" s="1516"/>
      <c r="B885" s="1516"/>
      <c r="C885" s="1516"/>
      <c r="D885" s="1516"/>
      <c r="E885" s="1516"/>
      <c r="F885" s="1517"/>
      <c r="G885" s="1516"/>
      <c r="H885" s="1516"/>
      <c r="I885" s="1516"/>
      <c r="J885" s="1516"/>
      <c r="K885" s="1516"/>
      <c r="L885" s="1516"/>
      <c r="M885" s="1516"/>
      <c r="N885" s="1516"/>
      <c r="O885" s="1516"/>
      <c r="P885" s="1516"/>
      <c r="Q885" s="1516"/>
      <c r="R885" s="1516"/>
      <c r="S885" s="1516"/>
      <c r="T885" s="1516"/>
      <c r="U885" s="1516"/>
      <c r="V885" s="1516"/>
      <c r="W885" s="1516"/>
      <c r="X885" s="1516"/>
      <c r="Y885" s="1516"/>
      <c r="Z885" s="1516"/>
    </row>
    <row r="886" ht="12.75" customHeight="1">
      <c r="A886" s="1516"/>
      <c r="B886" s="1516"/>
      <c r="C886" s="1516"/>
      <c r="D886" s="1516"/>
      <c r="E886" s="1516"/>
      <c r="F886" s="1517"/>
      <c r="G886" s="1516"/>
      <c r="H886" s="1516"/>
      <c r="I886" s="1516"/>
      <c r="J886" s="1516"/>
      <c r="K886" s="1516"/>
      <c r="L886" s="1516"/>
      <c r="M886" s="1516"/>
      <c r="N886" s="1516"/>
      <c r="O886" s="1516"/>
      <c r="P886" s="1516"/>
      <c r="Q886" s="1516"/>
      <c r="R886" s="1516"/>
      <c r="S886" s="1516"/>
      <c r="T886" s="1516"/>
      <c r="U886" s="1516"/>
      <c r="V886" s="1516"/>
      <c r="W886" s="1516"/>
      <c r="X886" s="1516"/>
      <c r="Y886" s="1516"/>
      <c r="Z886" s="1516"/>
    </row>
    <row r="887" ht="12.75" customHeight="1">
      <c r="A887" s="1516"/>
      <c r="B887" s="1516"/>
      <c r="C887" s="1516"/>
      <c r="D887" s="1516"/>
      <c r="E887" s="1516"/>
      <c r="F887" s="1517"/>
      <c r="G887" s="1516"/>
      <c r="H887" s="1516"/>
      <c r="I887" s="1516"/>
      <c r="J887" s="1516"/>
      <c r="K887" s="1516"/>
      <c r="L887" s="1516"/>
      <c r="M887" s="1516"/>
      <c r="N887" s="1516"/>
      <c r="O887" s="1516"/>
      <c r="P887" s="1516"/>
      <c r="Q887" s="1516"/>
      <c r="R887" s="1516"/>
      <c r="S887" s="1516"/>
      <c r="T887" s="1516"/>
      <c r="U887" s="1516"/>
      <c r="V887" s="1516"/>
      <c r="W887" s="1516"/>
      <c r="X887" s="1516"/>
      <c r="Y887" s="1516"/>
      <c r="Z887" s="1516"/>
    </row>
    <row r="888" ht="12.75" customHeight="1">
      <c r="A888" s="1516"/>
      <c r="B888" s="1516"/>
      <c r="C888" s="1516"/>
      <c r="D888" s="1516"/>
      <c r="E888" s="1516"/>
      <c r="F888" s="1517"/>
      <c r="G888" s="1516"/>
      <c r="H888" s="1516"/>
      <c r="I888" s="1516"/>
      <c r="J888" s="1516"/>
      <c r="K888" s="1516"/>
      <c r="L888" s="1516"/>
      <c r="M888" s="1516"/>
      <c r="N888" s="1516"/>
      <c r="O888" s="1516"/>
      <c r="P888" s="1516"/>
      <c r="Q888" s="1516"/>
      <c r="R888" s="1516"/>
      <c r="S888" s="1516"/>
      <c r="T888" s="1516"/>
      <c r="U888" s="1516"/>
      <c r="V888" s="1516"/>
      <c r="W888" s="1516"/>
      <c r="X888" s="1516"/>
      <c r="Y888" s="1516"/>
      <c r="Z888" s="1516"/>
    </row>
    <row r="889" ht="12.75" customHeight="1">
      <c r="A889" s="1516"/>
      <c r="B889" s="1516"/>
      <c r="C889" s="1516"/>
      <c r="D889" s="1516"/>
      <c r="E889" s="1516"/>
      <c r="F889" s="1517"/>
      <c r="G889" s="1516"/>
      <c r="H889" s="1516"/>
      <c r="I889" s="1516"/>
      <c r="J889" s="1516"/>
      <c r="K889" s="1516"/>
      <c r="L889" s="1516"/>
      <c r="M889" s="1516"/>
      <c r="N889" s="1516"/>
      <c r="O889" s="1516"/>
      <c r="P889" s="1516"/>
      <c r="Q889" s="1516"/>
      <c r="R889" s="1516"/>
      <c r="S889" s="1516"/>
      <c r="T889" s="1516"/>
      <c r="U889" s="1516"/>
      <c r="V889" s="1516"/>
      <c r="W889" s="1516"/>
      <c r="X889" s="1516"/>
      <c r="Y889" s="1516"/>
      <c r="Z889" s="1516"/>
    </row>
    <row r="890" ht="12.75" customHeight="1">
      <c r="A890" s="1516"/>
      <c r="B890" s="1516"/>
      <c r="C890" s="1516"/>
      <c r="D890" s="1516"/>
      <c r="E890" s="1516"/>
      <c r="F890" s="1517"/>
      <c r="G890" s="1516"/>
      <c r="H890" s="1516"/>
      <c r="I890" s="1516"/>
      <c r="J890" s="1516"/>
      <c r="K890" s="1516"/>
      <c r="L890" s="1516"/>
      <c r="M890" s="1516"/>
      <c r="N890" s="1516"/>
      <c r="O890" s="1516"/>
      <c r="P890" s="1516"/>
      <c r="Q890" s="1516"/>
      <c r="R890" s="1516"/>
      <c r="S890" s="1516"/>
      <c r="T890" s="1516"/>
      <c r="U890" s="1516"/>
      <c r="V890" s="1516"/>
      <c r="W890" s="1516"/>
      <c r="X890" s="1516"/>
      <c r="Y890" s="1516"/>
      <c r="Z890" s="1516"/>
    </row>
    <row r="891" ht="12.75" customHeight="1">
      <c r="A891" s="1516"/>
      <c r="B891" s="1516"/>
      <c r="C891" s="1516"/>
      <c r="D891" s="1516"/>
      <c r="E891" s="1516"/>
      <c r="F891" s="1517"/>
      <c r="G891" s="1516"/>
      <c r="H891" s="1516"/>
      <c r="I891" s="1516"/>
      <c r="J891" s="1516"/>
      <c r="K891" s="1516"/>
      <c r="L891" s="1516"/>
      <c r="M891" s="1516"/>
      <c r="N891" s="1516"/>
      <c r="O891" s="1516"/>
      <c r="P891" s="1516"/>
      <c r="Q891" s="1516"/>
      <c r="R891" s="1516"/>
      <c r="S891" s="1516"/>
      <c r="T891" s="1516"/>
      <c r="U891" s="1516"/>
      <c r="V891" s="1516"/>
      <c r="W891" s="1516"/>
      <c r="X891" s="1516"/>
      <c r="Y891" s="1516"/>
      <c r="Z891" s="1516"/>
    </row>
    <row r="892" ht="12.75" customHeight="1">
      <c r="A892" s="1516"/>
      <c r="B892" s="1516"/>
      <c r="C892" s="1516"/>
      <c r="D892" s="1516"/>
      <c r="E892" s="1516"/>
      <c r="F892" s="1517"/>
      <c r="G892" s="1516"/>
      <c r="H892" s="1516"/>
      <c r="I892" s="1516"/>
      <c r="J892" s="1516"/>
      <c r="K892" s="1516"/>
      <c r="L892" s="1516"/>
      <c r="M892" s="1516"/>
      <c r="N892" s="1516"/>
      <c r="O892" s="1516"/>
      <c r="P892" s="1516"/>
      <c r="Q892" s="1516"/>
      <c r="R892" s="1516"/>
      <c r="S892" s="1516"/>
      <c r="T892" s="1516"/>
      <c r="U892" s="1516"/>
      <c r="V892" s="1516"/>
      <c r="W892" s="1516"/>
      <c r="X892" s="1516"/>
      <c r="Y892" s="1516"/>
      <c r="Z892" s="1516"/>
    </row>
    <row r="893" ht="12.75" customHeight="1">
      <c r="A893" s="1516"/>
      <c r="B893" s="1516"/>
      <c r="C893" s="1516"/>
      <c r="D893" s="1516"/>
      <c r="E893" s="1516"/>
      <c r="F893" s="1517"/>
      <c r="G893" s="1516"/>
      <c r="H893" s="1516"/>
      <c r="I893" s="1516"/>
      <c r="J893" s="1516"/>
      <c r="K893" s="1516"/>
      <c r="L893" s="1516"/>
      <c r="M893" s="1516"/>
      <c r="N893" s="1516"/>
      <c r="O893" s="1516"/>
      <c r="P893" s="1516"/>
      <c r="Q893" s="1516"/>
      <c r="R893" s="1516"/>
      <c r="S893" s="1516"/>
      <c r="T893" s="1516"/>
      <c r="U893" s="1516"/>
      <c r="V893" s="1516"/>
      <c r="W893" s="1516"/>
      <c r="X893" s="1516"/>
      <c r="Y893" s="1516"/>
      <c r="Z893" s="1516"/>
    </row>
    <row r="894" ht="12.75" customHeight="1">
      <c r="A894" s="1516"/>
      <c r="B894" s="1516"/>
      <c r="C894" s="1516"/>
      <c r="D894" s="1516"/>
      <c r="E894" s="1516"/>
      <c r="F894" s="1517"/>
      <c r="G894" s="1516"/>
      <c r="H894" s="1516"/>
      <c r="I894" s="1516"/>
      <c r="J894" s="1516"/>
      <c r="K894" s="1516"/>
      <c r="L894" s="1516"/>
      <c r="M894" s="1516"/>
      <c r="N894" s="1516"/>
      <c r="O894" s="1516"/>
      <c r="P894" s="1516"/>
      <c r="Q894" s="1516"/>
      <c r="R894" s="1516"/>
      <c r="S894" s="1516"/>
      <c r="T894" s="1516"/>
      <c r="U894" s="1516"/>
      <c r="V894" s="1516"/>
      <c r="W894" s="1516"/>
      <c r="X894" s="1516"/>
      <c r="Y894" s="1516"/>
      <c r="Z894" s="1516"/>
    </row>
    <row r="895" ht="12.75" customHeight="1">
      <c r="A895" s="1516"/>
      <c r="B895" s="1516"/>
      <c r="C895" s="1516"/>
      <c r="D895" s="1516"/>
      <c r="E895" s="1516"/>
      <c r="F895" s="1517"/>
      <c r="G895" s="1516"/>
      <c r="H895" s="1516"/>
      <c r="I895" s="1516"/>
      <c r="J895" s="1516"/>
      <c r="K895" s="1516"/>
      <c r="L895" s="1516"/>
      <c r="M895" s="1516"/>
      <c r="N895" s="1516"/>
      <c r="O895" s="1516"/>
      <c r="P895" s="1516"/>
      <c r="Q895" s="1516"/>
      <c r="R895" s="1516"/>
      <c r="S895" s="1516"/>
      <c r="T895" s="1516"/>
      <c r="U895" s="1516"/>
      <c r="V895" s="1516"/>
      <c r="W895" s="1516"/>
      <c r="X895" s="1516"/>
      <c r="Y895" s="1516"/>
      <c r="Z895" s="1516"/>
    </row>
    <row r="896" ht="12.75" customHeight="1">
      <c r="A896" s="1516"/>
      <c r="B896" s="1516"/>
      <c r="C896" s="1516"/>
      <c r="D896" s="1516"/>
      <c r="E896" s="1516"/>
      <c r="F896" s="1517"/>
      <c r="G896" s="1516"/>
      <c r="H896" s="1516"/>
      <c r="I896" s="1516"/>
      <c r="J896" s="1516"/>
      <c r="K896" s="1516"/>
      <c r="L896" s="1516"/>
      <c r="M896" s="1516"/>
      <c r="N896" s="1516"/>
      <c r="O896" s="1516"/>
      <c r="P896" s="1516"/>
      <c r="Q896" s="1516"/>
      <c r="R896" s="1516"/>
      <c r="S896" s="1516"/>
      <c r="T896" s="1516"/>
      <c r="U896" s="1516"/>
      <c r="V896" s="1516"/>
      <c r="W896" s="1516"/>
      <c r="X896" s="1516"/>
      <c r="Y896" s="1516"/>
      <c r="Z896" s="1516"/>
    </row>
    <row r="897" ht="12.75" customHeight="1">
      <c r="A897" s="1516"/>
      <c r="B897" s="1516"/>
      <c r="C897" s="1516"/>
      <c r="D897" s="1516"/>
      <c r="E897" s="1516"/>
      <c r="F897" s="1517"/>
      <c r="G897" s="1516"/>
      <c r="H897" s="1516"/>
      <c r="I897" s="1516"/>
      <c r="J897" s="1516"/>
      <c r="K897" s="1516"/>
      <c r="L897" s="1516"/>
      <c r="M897" s="1516"/>
      <c r="N897" s="1516"/>
      <c r="O897" s="1516"/>
      <c r="P897" s="1516"/>
      <c r="Q897" s="1516"/>
      <c r="R897" s="1516"/>
      <c r="S897" s="1516"/>
      <c r="T897" s="1516"/>
      <c r="U897" s="1516"/>
      <c r="V897" s="1516"/>
      <c r="W897" s="1516"/>
      <c r="X897" s="1516"/>
      <c r="Y897" s="1516"/>
      <c r="Z897" s="1516"/>
    </row>
    <row r="898" ht="12.75" customHeight="1">
      <c r="A898" s="1516"/>
      <c r="B898" s="1516"/>
      <c r="C898" s="1516"/>
      <c r="D898" s="1516"/>
      <c r="E898" s="1516"/>
      <c r="F898" s="1517"/>
      <c r="G898" s="1516"/>
      <c r="H898" s="1516"/>
      <c r="I898" s="1516"/>
      <c r="J898" s="1516"/>
      <c r="K898" s="1516"/>
      <c r="L898" s="1516"/>
      <c r="M898" s="1516"/>
      <c r="N898" s="1516"/>
      <c r="O898" s="1516"/>
      <c r="P898" s="1516"/>
      <c r="Q898" s="1516"/>
      <c r="R898" s="1516"/>
      <c r="S898" s="1516"/>
      <c r="T898" s="1516"/>
      <c r="U898" s="1516"/>
      <c r="V898" s="1516"/>
      <c r="W898" s="1516"/>
      <c r="X898" s="1516"/>
      <c r="Y898" s="1516"/>
      <c r="Z898" s="1516"/>
    </row>
    <row r="899" ht="12.75" customHeight="1">
      <c r="A899" s="1516"/>
      <c r="B899" s="1516"/>
      <c r="C899" s="1516"/>
      <c r="D899" s="1516"/>
      <c r="E899" s="1516"/>
      <c r="F899" s="1517"/>
      <c r="G899" s="1516"/>
      <c r="H899" s="1516"/>
      <c r="I899" s="1516"/>
      <c r="J899" s="1516"/>
      <c r="K899" s="1516"/>
      <c r="L899" s="1516"/>
      <c r="M899" s="1516"/>
      <c r="N899" s="1516"/>
      <c r="O899" s="1516"/>
      <c r="P899" s="1516"/>
      <c r="Q899" s="1516"/>
      <c r="R899" s="1516"/>
      <c r="S899" s="1516"/>
      <c r="T899" s="1516"/>
      <c r="U899" s="1516"/>
      <c r="V899" s="1516"/>
      <c r="W899" s="1516"/>
      <c r="X899" s="1516"/>
      <c r="Y899" s="1516"/>
      <c r="Z899" s="1516"/>
    </row>
    <row r="900" ht="12.75" customHeight="1">
      <c r="A900" s="1516"/>
      <c r="B900" s="1516"/>
      <c r="C900" s="1516"/>
      <c r="D900" s="1516"/>
      <c r="E900" s="1516"/>
      <c r="F900" s="1517"/>
      <c r="G900" s="1516"/>
      <c r="H900" s="1516"/>
      <c r="I900" s="1516"/>
      <c r="J900" s="1516"/>
      <c r="K900" s="1516"/>
      <c r="L900" s="1516"/>
      <c r="M900" s="1516"/>
      <c r="N900" s="1516"/>
      <c r="O900" s="1516"/>
      <c r="P900" s="1516"/>
      <c r="Q900" s="1516"/>
      <c r="R900" s="1516"/>
      <c r="S900" s="1516"/>
      <c r="T900" s="1516"/>
      <c r="U900" s="1516"/>
      <c r="V900" s="1516"/>
      <c r="W900" s="1516"/>
      <c r="X900" s="1516"/>
      <c r="Y900" s="1516"/>
      <c r="Z900" s="1516"/>
    </row>
    <row r="901" ht="12.75" customHeight="1">
      <c r="A901" s="1516"/>
      <c r="B901" s="1516"/>
      <c r="C901" s="1516"/>
      <c r="D901" s="1516"/>
      <c r="E901" s="1516"/>
      <c r="F901" s="1517"/>
      <c r="G901" s="1516"/>
      <c r="H901" s="1516"/>
      <c r="I901" s="1516"/>
      <c r="J901" s="1516"/>
      <c r="K901" s="1516"/>
      <c r="L901" s="1516"/>
      <c r="M901" s="1516"/>
      <c r="N901" s="1516"/>
      <c r="O901" s="1516"/>
      <c r="P901" s="1516"/>
      <c r="Q901" s="1516"/>
      <c r="R901" s="1516"/>
      <c r="S901" s="1516"/>
      <c r="T901" s="1516"/>
      <c r="U901" s="1516"/>
      <c r="V901" s="1516"/>
      <c r="W901" s="1516"/>
      <c r="X901" s="1516"/>
      <c r="Y901" s="1516"/>
      <c r="Z901" s="1516"/>
    </row>
    <row r="902" ht="12.75" customHeight="1">
      <c r="A902" s="1516"/>
      <c r="B902" s="1516"/>
      <c r="C902" s="1516"/>
      <c r="D902" s="1516"/>
      <c r="E902" s="1516"/>
      <c r="F902" s="1517"/>
      <c r="G902" s="1516"/>
      <c r="H902" s="1516"/>
      <c r="I902" s="1516"/>
      <c r="J902" s="1516"/>
      <c r="K902" s="1516"/>
      <c r="L902" s="1516"/>
      <c r="M902" s="1516"/>
      <c r="N902" s="1516"/>
      <c r="O902" s="1516"/>
      <c r="P902" s="1516"/>
      <c r="Q902" s="1516"/>
      <c r="R902" s="1516"/>
      <c r="S902" s="1516"/>
      <c r="T902" s="1516"/>
      <c r="U902" s="1516"/>
      <c r="V902" s="1516"/>
      <c r="W902" s="1516"/>
      <c r="X902" s="1516"/>
      <c r="Y902" s="1516"/>
      <c r="Z902" s="1516"/>
    </row>
    <row r="903" ht="12.75" customHeight="1">
      <c r="A903" s="1516"/>
      <c r="B903" s="1516"/>
      <c r="C903" s="1516"/>
      <c r="D903" s="1516"/>
      <c r="E903" s="1516"/>
      <c r="F903" s="1517"/>
      <c r="G903" s="1516"/>
      <c r="H903" s="1516"/>
      <c r="I903" s="1516"/>
      <c r="J903" s="1516"/>
      <c r="K903" s="1516"/>
      <c r="L903" s="1516"/>
      <c r="M903" s="1516"/>
      <c r="N903" s="1516"/>
      <c r="O903" s="1516"/>
      <c r="P903" s="1516"/>
      <c r="Q903" s="1516"/>
      <c r="R903" s="1516"/>
      <c r="S903" s="1516"/>
      <c r="T903" s="1516"/>
      <c r="U903" s="1516"/>
      <c r="V903" s="1516"/>
      <c r="W903" s="1516"/>
      <c r="X903" s="1516"/>
      <c r="Y903" s="1516"/>
      <c r="Z903" s="1516"/>
    </row>
    <row r="904" ht="12.75" customHeight="1">
      <c r="A904" s="1516"/>
      <c r="B904" s="1516"/>
      <c r="C904" s="1516"/>
      <c r="D904" s="1516"/>
      <c r="E904" s="1516"/>
      <c r="F904" s="1517"/>
      <c r="G904" s="1516"/>
      <c r="H904" s="1516"/>
      <c r="I904" s="1516"/>
      <c r="J904" s="1516"/>
      <c r="K904" s="1516"/>
      <c r="L904" s="1516"/>
      <c r="M904" s="1516"/>
      <c r="N904" s="1516"/>
      <c r="O904" s="1516"/>
      <c r="P904" s="1516"/>
      <c r="Q904" s="1516"/>
      <c r="R904" s="1516"/>
      <c r="S904" s="1516"/>
      <c r="T904" s="1516"/>
      <c r="U904" s="1516"/>
      <c r="V904" s="1516"/>
      <c r="W904" s="1516"/>
      <c r="X904" s="1516"/>
      <c r="Y904" s="1516"/>
      <c r="Z904" s="1516"/>
    </row>
    <row r="905" ht="12.75" customHeight="1">
      <c r="A905" s="1516"/>
      <c r="B905" s="1516"/>
      <c r="C905" s="1516"/>
      <c r="D905" s="1516"/>
      <c r="E905" s="1516"/>
      <c r="F905" s="1517"/>
      <c r="G905" s="1516"/>
      <c r="H905" s="1516"/>
      <c r="I905" s="1516"/>
      <c r="J905" s="1516"/>
      <c r="K905" s="1516"/>
      <c r="L905" s="1516"/>
      <c r="M905" s="1516"/>
      <c r="N905" s="1516"/>
      <c r="O905" s="1516"/>
      <c r="P905" s="1516"/>
      <c r="Q905" s="1516"/>
      <c r="R905" s="1516"/>
      <c r="S905" s="1516"/>
      <c r="T905" s="1516"/>
      <c r="U905" s="1516"/>
      <c r="V905" s="1516"/>
      <c r="W905" s="1516"/>
      <c r="X905" s="1516"/>
      <c r="Y905" s="1516"/>
      <c r="Z905" s="1516"/>
    </row>
    <row r="906" ht="12.75" customHeight="1">
      <c r="A906" s="1516"/>
      <c r="B906" s="1516"/>
      <c r="C906" s="1516"/>
      <c r="D906" s="1516"/>
      <c r="E906" s="1516"/>
      <c r="F906" s="1517"/>
      <c r="G906" s="1516"/>
      <c r="H906" s="1516"/>
      <c r="I906" s="1516"/>
      <c r="J906" s="1516"/>
      <c r="K906" s="1516"/>
      <c r="L906" s="1516"/>
      <c r="M906" s="1516"/>
      <c r="N906" s="1516"/>
      <c r="O906" s="1516"/>
      <c r="P906" s="1516"/>
      <c r="Q906" s="1516"/>
      <c r="R906" s="1516"/>
      <c r="S906" s="1516"/>
      <c r="T906" s="1516"/>
      <c r="U906" s="1516"/>
      <c r="V906" s="1516"/>
      <c r="W906" s="1516"/>
      <c r="X906" s="1516"/>
      <c r="Y906" s="1516"/>
      <c r="Z906" s="1516"/>
    </row>
    <row r="907" ht="12.75" customHeight="1">
      <c r="A907" s="1516"/>
      <c r="B907" s="1516"/>
      <c r="C907" s="1516"/>
      <c r="D907" s="1516"/>
      <c r="E907" s="1516"/>
      <c r="F907" s="1517"/>
      <c r="G907" s="1516"/>
      <c r="H907" s="1516"/>
      <c r="I907" s="1516"/>
      <c r="J907" s="1516"/>
      <c r="K907" s="1516"/>
      <c r="L907" s="1516"/>
      <c r="M907" s="1516"/>
      <c r="N907" s="1516"/>
      <c r="O907" s="1516"/>
      <c r="P907" s="1516"/>
      <c r="Q907" s="1516"/>
      <c r="R907" s="1516"/>
      <c r="S907" s="1516"/>
      <c r="T907" s="1516"/>
      <c r="U907" s="1516"/>
      <c r="V907" s="1516"/>
      <c r="W907" s="1516"/>
      <c r="X907" s="1516"/>
      <c r="Y907" s="1516"/>
      <c r="Z907" s="1516"/>
    </row>
    <row r="908" ht="12.75" customHeight="1">
      <c r="A908" s="1516"/>
      <c r="B908" s="1516"/>
      <c r="C908" s="1516"/>
      <c r="D908" s="1516"/>
      <c r="E908" s="1516"/>
      <c r="F908" s="1517"/>
      <c r="G908" s="1516"/>
      <c r="H908" s="1516"/>
      <c r="I908" s="1516"/>
      <c r="J908" s="1516"/>
      <c r="K908" s="1516"/>
      <c r="L908" s="1516"/>
      <c r="M908" s="1516"/>
      <c r="N908" s="1516"/>
      <c r="O908" s="1516"/>
      <c r="P908" s="1516"/>
      <c r="Q908" s="1516"/>
      <c r="R908" s="1516"/>
      <c r="S908" s="1516"/>
      <c r="T908" s="1516"/>
      <c r="U908" s="1516"/>
      <c r="V908" s="1516"/>
      <c r="W908" s="1516"/>
      <c r="X908" s="1516"/>
      <c r="Y908" s="1516"/>
      <c r="Z908" s="1516"/>
    </row>
    <row r="909" ht="12.75" customHeight="1">
      <c r="A909" s="1516"/>
      <c r="B909" s="1516"/>
      <c r="C909" s="1516"/>
      <c r="D909" s="1516"/>
      <c r="E909" s="1516"/>
      <c r="F909" s="1517"/>
      <c r="G909" s="1516"/>
      <c r="H909" s="1516"/>
      <c r="I909" s="1516"/>
      <c r="J909" s="1516"/>
      <c r="K909" s="1516"/>
      <c r="L909" s="1516"/>
      <c r="M909" s="1516"/>
      <c r="N909" s="1516"/>
      <c r="O909" s="1516"/>
      <c r="P909" s="1516"/>
      <c r="Q909" s="1516"/>
      <c r="R909" s="1516"/>
      <c r="S909" s="1516"/>
      <c r="T909" s="1516"/>
      <c r="U909" s="1516"/>
      <c r="V909" s="1516"/>
      <c r="W909" s="1516"/>
      <c r="X909" s="1516"/>
      <c r="Y909" s="1516"/>
      <c r="Z909" s="1516"/>
    </row>
    <row r="910" ht="12.75" customHeight="1">
      <c r="A910" s="1516"/>
      <c r="B910" s="1516"/>
      <c r="C910" s="1516"/>
      <c r="D910" s="1516"/>
      <c r="E910" s="1516"/>
      <c r="F910" s="1517"/>
      <c r="G910" s="1516"/>
      <c r="H910" s="1516"/>
      <c r="I910" s="1516"/>
      <c r="J910" s="1516"/>
      <c r="K910" s="1516"/>
      <c r="L910" s="1516"/>
      <c r="M910" s="1516"/>
      <c r="N910" s="1516"/>
      <c r="O910" s="1516"/>
      <c r="P910" s="1516"/>
      <c r="Q910" s="1516"/>
      <c r="R910" s="1516"/>
      <c r="S910" s="1516"/>
      <c r="T910" s="1516"/>
      <c r="U910" s="1516"/>
      <c r="V910" s="1516"/>
      <c r="W910" s="1516"/>
      <c r="X910" s="1516"/>
      <c r="Y910" s="1516"/>
      <c r="Z910" s="1516"/>
    </row>
    <row r="911" ht="12.75" customHeight="1">
      <c r="A911" s="1516"/>
      <c r="B911" s="1516"/>
      <c r="C911" s="1516"/>
      <c r="D911" s="1516"/>
      <c r="E911" s="1516"/>
      <c r="F911" s="1517"/>
      <c r="G911" s="1516"/>
      <c r="H911" s="1516"/>
      <c r="I911" s="1516"/>
      <c r="J911" s="1516"/>
      <c r="K911" s="1516"/>
      <c r="L911" s="1516"/>
      <c r="M911" s="1516"/>
      <c r="N911" s="1516"/>
      <c r="O911" s="1516"/>
      <c r="P911" s="1516"/>
      <c r="Q911" s="1516"/>
      <c r="R911" s="1516"/>
      <c r="S911" s="1516"/>
      <c r="T911" s="1516"/>
      <c r="U911" s="1516"/>
      <c r="V911" s="1516"/>
      <c r="W911" s="1516"/>
      <c r="X911" s="1516"/>
      <c r="Y911" s="1516"/>
      <c r="Z911" s="1516"/>
    </row>
    <row r="912" ht="12.75" customHeight="1">
      <c r="A912" s="1516"/>
      <c r="B912" s="1516"/>
      <c r="C912" s="1516"/>
      <c r="D912" s="1516"/>
      <c r="E912" s="1516"/>
      <c r="F912" s="1517"/>
      <c r="G912" s="1516"/>
      <c r="H912" s="1516"/>
      <c r="I912" s="1516"/>
      <c r="J912" s="1516"/>
      <c r="K912" s="1516"/>
      <c r="L912" s="1516"/>
      <c r="M912" s="1516"/>
      <c r="N912" s="1516"/>
      <c r="O912" s="1516"/>
      <c r="P912" s="1516"/>
      <c r="Q912" s="1516"/>
      <c r="R912" s="1516"/>
      <c r="S912" s="1516"/>
      <c r="T912" s="1516"/>
      <c r="U912" s="1516"/>
      <c r="V912" s="1516"/>
      <c r="W912" s="1516"/>
      <c r="X912" s="1516"/>
      <c r="Y912" s="1516"/>
      <c r="Z912" s="1516"/>
    </row>
    <row r="913" ht="12.75" customHeight="1">
      <c r="A913" s="1516"/>
      <c r="B913" s="1516"/>
      <c r="C913" s="1516"/>
      <c r="D913" s="1516"/>
      <c r="E913" s="1516"/>
      <c r="F913" s="1517"/>
      <c r="G913" s="1516"/>
      <c r="H913" s="1516"/>
      <c r="I913" s="1516"/>
      <c r="J913" s="1516"/>
      <c r="K913" s="1516"/>
      <c r="L913" s="1516"/>
      <c r="M913" s="1516"/>
      <c r="N913" s="1516"/>
      <c r="O913" s="1516"/>
      <c r="P913" s="1516"/>
      <c r="Q913" s="1516"/>
      <c r="R913" s="1516"/>
      <c r="S913" s="1516"/>
      <c r="T913" s="1516"/>
      <c r="U913" s="1516"/>
      <c r="V913" s="1516"/>
      <c r="W913" s="1516"/>
      <c r="X913" s="1516"/>
      <c r="Y913" s="1516"/>
      <c r="Z913" s="1516"/>
    </row>
    <row r="914" ht="12.75" customHeight="1">
      <c r="A914" s="1516"/>
      <c r="B914" s="1516"/>
      <c r="C914" s="1516"/>
      <c r="D914" s="1516"/>
      <c r="E914" s="1516"/>
      <c r="F914" s="1517"/>
      <c r="G914" s="1516"/>
      <c r="H914" s="1516"/>
      <c r="I914" s="1516"/>
      <c r="J914" s="1516"/>
      <c r="K914" s="1516"/>
      <c r="L914" s="1516"/>
      <c r="M914" s="1516"/>
      <c r="N914" s="1516"/>
      <c r="O914" s="1516"/>
      <c r="P914" s="1516"/>
      <c r="Q914" s="1516"/>
      <c r="R914" s="1516"/>
      <c r="S914" s="1516"/>
      <c r="T914" s="1516"/>
      <c r="U914" s="1516"/>
      <c r="V914" s="1516"/>
      <c r="W914" s="1516"/>
      <c r="X914" s="1516"/>
      <c r="Y914" s="1516"/>
      <c r="Z914" s="1516"/>
    </row>
    <row r="915" ht="12.75" customHeight="1">
      <c r="A915" s="1516"/>
      <c r="B915" s="1516"/>
      <c r="C915" s="1516"/>
      <c r="D915" s="1516"/>
      <c r="E915" s="1516"/>
      <c r="F915" s="1517"/>
      <c r="G915" s="1516"/>
      <c r="H915" s="1516"/>
      <c r="I915" s="1516"/>
      <c r="J915" s="1516"/>
      <c r="K915" s="1516"/>
      <c r="L915" s="1516"/>
      <c r="M915" s="1516"/>
      <c r="N915" s="1516"/>
      <c r="O915" s="1516"/>
      <c r="P915" s="1516"/>
      <c r="Q915" s="1516"/>
      <c r="R915" s="1516"/>
      <c r="S915" s="1516"/>
      <c r="T915" s="1516"/>
      <c r="U915" s="1516"/>
      <c r="V915" s="1516"/>
      <c r="W915" s="1516"/>
      <c r="X915" s="1516"/>
      <c r="Y915" s="1516"/>
      <c r="Z915" s="1516"/>
    </row>
    <row r="916" ht="12.75" customHeight="1">
      <c r="A916" s="1516"/>
      <c r="B916" s="1516"/>
      <c r="C916" s="1516"/>
      <c r="D916" s="1516"/>
      <c r="E916" s="1516"/>
      <c r="F916" s="1517"/>
      <c r="G916" s="1516"/>
      <c r="H916" s="1516"/>
      <c r="I916" s="1516"/>
      <c r="J916" s="1516"/>
      <c r="K916" s="1516"/>
      <c r="L916" s="1516"/>
      <c r="M916" s="1516"/>
      <c r="N916" s="1516"/>
      <c r="O916" s="1516"/>
      <c r="P916" s="1516"/>
      <c r="Q916" s="1516"/>
      <c r="R916" s="1516"/>
      <c r="S916" s="1516"/>
      <c r="T916" s="1516"/>
      <c r="U916" s="1516"/>
      <c r="V916" s="1516"/>
      <c r="W916" s="1516"/>
      <c r="X916" s="1516"/>
      <c r="Y916" s="1516"/>
      <c r="Z916" s="1516"/>
    </row>
    <row r="917" ht="12.75" customHeight="1">
      <c r="A917" s="1516"/>
      <c r="B917" s="1516"/>
      <c r="C917" s="1516"/>
      <c r="D917" s="1516"/>
      <c r="E917" s="1516"/>
      <c r="F917" s="1517"/>
      <c r="G917" s="1516"/>
      <c r="H917" s="1516"/>
      <c r="I917" s="1516"/>
      <c r="J917" s="1516"/>
      <c r="K917" s="1516"/>
      <c r="L917" s="1516"/>
      <c r="M917" s="1516"/>
      <c r="N917" s="1516"/>
      <c r="O917" s="1516"/>
      <c r="P917" s="1516"/>
      <c r="Q917" s="1516"/>
      <c r="R917" s="1516"/>
      <c r="S917" s="1516"/>
      <c r="T917" s="1516"/>
      <c r="U917" s="1516"/>
      <c r="V917" s="1516"/>
      <c r="W917" s="1516"/>
      <c r="X917" s="1516"/>
      <c r="Y917" s="1516"/>
      <c r="Z917" s="1516"/>
    </row>
    <row r="918" ht="12.75" customHeight="1">
      <c r="A918" s="1516"/>
      <c r="B918" s="1516"/>
      <c r="C918" s="1516"/>
      <c r="D918" s="1516"/>
      <c r="E918" s="1516"/>
      <c r="F918" s="1517"/>
      <c r="G918" s="1516"/>
      <c r="H918" s="1516"/>
      <c r="I918" s="1516"/>
      <c r="J918" s="1516"/>
      <c r="K918" s="1516"/>
      <c r="L918" s="1516"/>
      <c r="M918" s="1516"/>
      <c r="N918" s="1516"/>
      <c r="O918" s="1516"/>
      <c r="P918" s="1516"/>
      <c r="Q918" s="1516"/>
      <c r="R918" s="1516"/>
      <c r="S918" s="1516"/>
      <c r="T918" s="1516"/>
      <c r="U918" s="1516"/>
      <c r="V918" s="1516"/>
      <c r="W918" s="1516"/>
      <c r="X918" s="1516"/>
      <c r="Y918" s="1516"/>
      <c r="Z918" s="1516"/>
    </row>
    <row r="919" ht="12.75" customHeight="1">
      <c r="A919" s="1516"/>
      <c r="B919" s="1516"/>
      <c r="C919" s="1516"/>
      <c r="D919" s="1516"/>
      <c r="E919" s="1516"/>
      <c r="F919" s="1517"/>
      <c r="G919" s="1516"/>
      <c r="H919" s="1516"/>
      <c r="I919" s="1516"/>
      <c r="J919" s="1516"/>
      <c r="K919" s="1516"/>
      <c r="L919" s="1516"/>
      <c r="M919" s="1516"/>
      <c r="N919" s="1516"/>
      <c r="O919" s="1516"/>
      <c r="P919" s="1516"/>
      <c r="Q919" s="1516"/>
      <c r="R919" s="1516"/>
      <c r="S919" s="1516"/>
      <c r="T919" s="1516"/>
      <c r="U919" s="1516"/>
      <c r="V919" s="1516"/>
      <c r="W919" s="1516"/>
      <c r="X919" s="1516"/>
      <c r="Y919" s="1516"/>
      <c r="Z919" s="1516"/>
    </row>
    <row r="920" ht="12.75" customHeight="1">
      <c r="A920" s="1516"/>
      <c r="B920" s="1516"/>
      <c r="C920" s="1516"/>
      <c r="D920" s="1516"/>
      <c r="E920" s="1516"/>
      <c r="F920" s="1517"/>
      <c r="G920" s="1516"/>
      <c r="H920" s="1516"/>
      <c r="I920" s="1516"/>
      <c r="J920" s="1516"/>
      <c r="K920" s="1516"/>
      <c r="L920" s="1516"/>
      <c r="M920" s="1516"/>
      <c r="N920" s="1516"/>
      <c r="O920" s="1516"/>
      <c r="P920" s="1516"/>
      <c r="Q920" s="1516"/>
      <c r="R920" s="1516"/>
      <c r="S920" s="1516"/>
      <c r="T920" s="1516"/>
      <c r="U920" s="1516"/>
      <c r="V920" s="1516"/>
      <c r="W920" s="1516"/>
      <c r="X920" s="1516"/>
      <c r="Y920" s="1516"/>
      <c r="Z920" s="1516"/>
    </row>
    <row r="921" ht="12.75" customHeight="1">
      <c r="A921" s="1516"/>
      <c r="B921" s="1516"/>
      <c r="C921" s="1516"/>
      <c r="D921" s="1516"/>
      <c r="E921" s="1516"/>
      <c r="F921" s="1517"/>
      <c r="G921" s="1516"/>
      <c r="H921" s="1516"/>
      <c r="I921" s="1516"/>
      <c r="J921" s="1516"/>
      <c r="K921" s="1516"/>
      <c r="L921" s="1516"/>
      <c r="M921" s="1516"/>
      <c r="N921" s="1516"/>
      <c r="O921" s="1516"/>
      <c r="P921" s="1516"/>
      <c r="Q921" s="1516"/>
      <c r="R921" s="1516"/>
      <c r="S921" s="1516"/>
      <c r="T921" s="1516"/>
      <c r="U921" s="1516"/>
      <c r="V921" s="1516"/>
      <c r="W921" s="1516"/>
      <c r="X921" s="1516"/>
      <c r="Y921" s="1516"/>
      <c r="Z921" s="1516"/>
    </row>
    <row r="922" ht="12.75" customHeight="1">
      <c r="A922" s="1516"/>
      <c r="B922" s="1516"/>
      <c r="C922" s="1516"/>
      <c r="D922" s="1516"/>
      <c r="E922" s="1516"/>
      <c r="F922" s="1517"/>
      <c r="G922" s="1516"/>
      <c r="H922" s="1516"/>
      <c r="I922" s="1516"/>
      <c r="J922" s="1516"/>
      <c r="K922" s="1516"/>
      <c r="L922" s="1516"/>
      <c r="M922" s="1516"/>
      <c r="N922" s="1516"/>
      <c r="O922" s="1516"/>
      <c r="P922" s="1516"/>
      <c r="Q922" s="1516"/>
      <c r="R922" s="1516"/>
      <c r="S922" s="1516"/>
      <c r="T922" s="1516"/>
      <c r="U922" s="1516"/>
      <c r="V922" s="1516"/>
      <c r="W922" s="1516"/>
      <c r="X922" s="1516"/>
      <c r="Y922" s="1516"/>
      <c r="Z922" s="1516"/>
    </row>
    <row r="923" ht="12.75" customHeight="1">
      <c r="A923" s="1516"/>
      <c r="B923" s="1516"/>
      <c r="C923" s="1516"/>
      <c r="D923" s="1516"/>
      <c r="E923" s="1516"/>
      <c r="F923" s="1517"/>
      <c r="G923" s="1516"/>
      <c r="H923" s="1516"/>
      <c r="I923" s="1516"/>
      <c r="J923" s="1516"/>
      <c r="K923" s="1516"/>
      <c r="L923" s="1516"/>
      <c r="M923" s="1516"/>
      <c r="N923" s="1516"/>
      <c r="O923" s="1516"/>
      <c r="P923" s="1516"/>
      <c r="Q923" s="1516"/>
      <c r="R923" s="1516"/>
      <c r="S923" s="1516"/>
      <c r="T923" s="1516"/>
      <c r="U923" s="1516"/>
      <c r="V923" s="1516"/>
      <c r="W923" s="1516"/>
      <c r="X923" s="1516"/>
      <c r="Y923" s="1516"/>
      <c r="Z923" s="1516"/>
    </row>
    <row r="924" ht="12.75" customHeight="1">
      <c r="A924" s="1516"/>
      <c r="B924" s="1516"/>
      <c r="C924" s="1516"/>
      <c r="D924" s="1516"/>
      <c r="E924" s="1516"/>
      <c r="F924" s="1517"/>
      <c r="G924" s="1516"/>
      <c r="H924" s="1516"/>
      <c r="I924" s="1516"/>
      <c r="J924" s="1516"/>
      <c r="K924" s="1516"/>
      <c r="L924" s="1516"/>
      <c r="M924" s="1516"/>
      <c r="N924" s="1516"/>
      <c r="O924" s="1516"/>
      <c r="P924" s="1516"/>
      <c r="Q924" s="1516"/>
      <c r="R924" s="1516"/>
      <c r="S924" s="1516"/>
      <c r="T924" s="1516"/>
      <c r="U924" s="1516"/>
      <c r="V924" s="1516"/>
      <c r="W924" s="1516"/>
      <c r="X924" s="1516"/>
      <c r="Y924" s="1516"/>
      <c r="Z924" s="1516"/>
    </row>
    <row r="925" ht="12.75" customHeight="1">
      <c r="A925" s="1516"/>
      <c r="B925" s="1516"/>
      <c r="C925" s="1516"/>
      <c r="D925" s="1516"/>
      <c r="E925" s="1516"/>
      <c r="F925" s="1517"/>
      <c r="G925" s="1516"/>
      <c r="H925" s="1516"/>
      <c r="I925" s="1516"/>
      <c r="J925" s="1516"/>
      <c r="K925" s="1516"/>
      <c r="L925" s="1516"/>
      <c r="M925" s="1516"/>
      <c r="N925" s="1516"/>
      <c r="O925" s="1516"/>
      <c r="P925" s="1516"/>
      <c r="Q925" s="1516"/>
      <c r="R925" s="1516"/>
      <c r="S925" s="1516"/>
      <c r="T925" s="1516"/>
      <c r="U925" s="1516"/>
      <c r="V925" s="1516"/>
      <c r="W925" s="1516"/>
      <c r="X925" s="1516"/>
      <c r="Y925" s="1516"/>
      <c r="Z925" s="1516"/>
    </row>
    <row r="926" ht="12.75" customHeight="1">
      <c r="A926" s="1516"/>
      <c r="B926" s="1516"/>
      <c r="C926" s="1516"/>
      <c r="D926" s="1516"/>
      <c r="E926" s="1516"/>
      <c r="F926" s="1517"/>
      <c r="G926" s="1516"/>
      <c r="H926" s="1516"/>
      <c r="I926" s="1516"/>
      <c r="J926" s="1516"/>
      <c r="K926" s="1516"/>
      <c r="L926" s="1516"/>
      <c r="M926" s="1516"/>
      <c r="N926" s="1516"/>
      <c r="O926" s="1516"/>
      <c r="P926" s="1516"/>
      <c r="Q926" s="1516"/>
      <c r="R926" s="1516"/>
      <c r="S926" s="1516"/>
      <c r="T926" s="1516"/>
      <c r="U926" s="1516"/>
      <c r="V926" s="1516"/>
      <c r="W926" s="1516"/>
      <c r="X926" s="1516"/>
      <c r="Y926" s="1516"/>
      <c r="Z926" s="1516"/>
    </row>
    <row r="927" ht="12.75" customHeight="1">
      <c r="A927" s="1516"/>
      <c r="B927" s="1516"/>
      <c r="C927" s="1516"/>
      <c r="D927" s="1516"/>
      <c r="E927" s="1516"/>
      <c r="F927" s="1517"/>
      <c r="G927" s="1516"/>
      <c r="H927" s="1516"/>
      <c r="I927" s="1516"/>
      <c r="J927" s="1516"/>
      <c r="K927" s="1516"/>
      <c r="L927" s="1516"/>
      <c r="M927" s="1516"/>
      <c r="N927" s="1516"/>
      <c r="O927" s="1516"/>
      <c r="P927" s="1516"/>
      <c r="Q927" s="1516"/>
      <c r="R927" s="1516"/>
      <c r="S927" s="1516"/>
      <c r="T927" s="1516"/>
      <c r="U927" s="1516"/>
      <c r="V927" s="1516"/>
      <c r="W927" s="1516"/>
      <c r="X927" s="1516"/>
      <c r="Y927" s="1516"/>
      <c r="Z927" s="1516"/>
    </row>
    <row r="928" ht="12.75" customHeight="1">
      <c r="A928" s="1516"/>
      <c r="B928" s="1516"/>
      <c r="C928" s="1516"/>
      <c r="D928" s="1516"/>
      <c r="E928" s="1516"/>
      <c r="F928" s="1517"/>
      <c r="G928" s="1516"/>
      <c r="H928" s="1516"/>
      <c r="I928" s="1516"/>
      <c r="J928" s="1516"/>
      <c r="K928" s="1516"/>
      <c r="L928" s="1516"/>
      <c r="M928" s="1516"/>
      <c r="N928" s="1516"/>
      <c r="O928" s="1516"/>
      <c r="P928" s="1516"/>
      <c r="Q928" s="1516"/>
      <c r="R928" s="1516"/>
      <c r="S928" s="1516"/>
      <c r="T928" s="1516"/>
      <c r="U928" s="1516"/>
      <c r="V928" s="1516"/>
      <c r="W928" s="1516"/>
      <c r="X928" s="1516"/>
      <c r="Y928" s="1516"/>
      <c r="Z928" s="1516"/>
    </row>
    <row r="929" ht="12.75" customHeight="1">
      <c r="A929" s="1516"/>
      <c r="B929" s="1516"/>
      <c r="C929" s="1516"/>
      <c r="D929" s="1516"/>
      <c r="E929" s="1516"/>
      <c r="F929" s="1517"/>
      <c r="G929" s="1516"/>
      <c r="H929" s="1516"/>
      <c r="I929" s="1516"/>
      <c r="J929" s="1516"/>
      <c r="K929" s="1516"/>
      <c r="L929" s="1516"/>
      <c r="M929" s="1516"/>
      <c r="N929" s="1516"/>
      <c r="O929" s="1516"/>
      <c r="P929" s="1516"/>
      <c r="Q929" s="1516"/>
      <c r="R929" s="1516"/>
      <c r="S929" s="1516"/>
      <c r="T929" s="1516"/>
      <c r="U929" s="1516"/>
      <c r="V929" s="1516"/>
      <c r="W929" s="1516"/>
      <c r="X929" s="1516"/>
      <c r="Y929" s="1516"/>
      <c r="Z929" s="1516"/>
    </row>
    <row r="930" ht="12.75" customHeight="1">
      <c r="A930" s="1516"/>
      <c r="B930" s="1516"/>
      <c r="C930" s="1516"/>
      <c r="D930" s="1516"/>
      <c r="E930" s="1516"/>
      <c r="F930" s="1517"/>
      <c r="G930" s="1516"/>
      <c r="H930" s="1516"/>
      <c r="I930" s="1516"/>
      <c r="J930" s="1516"/>
      <c r="K930" s="1516"/>
      <c r="L930" s="1516"/>
      <c r="M930" s="1516"/>
      <c r="N930" s="1516"/>
      <c r="O930" s="1516"/>
      <c r="P930" s="1516"/>
      <c r="Q930" s="1516"/>
      <c r="R930" s="1516"/>
      <c r="S930" s="1516"/>
      <c r="T930" s="1516"/>
      <c r="U930" s="1516"/>
      <c r="V930" s="1516"/>
      <c r="W930" s="1516"/>
      <c r="X930" s="1516"/>
      <c r="Y930" s="1516"/>
      <c r="Z930" s="1516"/>
    </row>
    <row r="931" ht="12.75" customHeight="1">
      <c r="A931" s="1516"/>
      <c r="B931" s="1516"/>
      <c r="C931" s="1516"/>
      <c r="D931" s="1516"/>
      <c r="E931" s="1516"/>
      <c r="F931" s="1517"/>
      <c r="G931" s="1516"/>
      <c r="H931" s="1516"/>
      <c r="I931" s="1516"/>
      <c r="J931" s="1516"/>
      <c r="K931" s="1516"/>
      <c r="L931" s="1516"/>
      <c r="M931" s="1516"/>
      <c r="N931" s="1516"/>
      <c r="O931" s="1516"/>
      <c r="P931" s="1516"/>
      <c r="Q931" s="1516"/>
      <c r="R931" s="1516"/>
      <c r="S931" s="1516"/>
      <c r="T931" s="1516"/>
      <c r="U931" s="1516"/>
      <c r="V931" s="1516"/>
      <c r="W931" s="1516"/>
      <c r="X931" s="1516"/>
      <c r="Y931" s="1516"/>
      <c r="Z931" s="1516"/>
    </row>
    <row r="932" ht="12.75" customHeight="1">
      <c r="A932" s="1516"/>
      <c r="B932" s="1516"/>
      <c r="C932" s="1516"/>
      <c r="D932" s="1516"/>
      <c r="E932" s="1516"/>
      <c r="F932" s="1517"/>
      <c r="G932" s="1516"/>
      <c r="H932" s="1516"/>
      <c r="I932" s="1516"/>
      <c r="J932" s="1516"/>
      <c r="K932" s="1516"/>
      <c r="L932" s="1516"/>
      <c r="M932" s="1516"/>
      <c r="N932" s="1516"/>
      <c r="O932" s="1516"/>
      <c r="P932" s="1516"/>
      <c r="Q932" s="1516"/>
      <c r="R932" s="1516"/>
      <c r="S932" s="1516"/>
      <c r="T932" s="1516"/>
      <c r="U932" s="1516"/>
      <c r="V932" s="1516"/>
      <c r="W932" s="1516"/>
      <c r="X932" s="1516"/>
      <c r="Y932" s="1516"/>
      <c r="Z932" s="1516"/>
    </row>
    <row r="933" ht="12.75" customHeight="1">
      <c r="A933" s="1516"/>
      <c r="B933" s="1516"/>
      <c r="C933" s="1516"/>
      <c r="D933" s="1516"/>
      <c r="E933" s="1516"/>
      <c r="F933" s="1517"/>
      <c r="G933" s="1516"/>
      <c r="H933" s="1516"/>
      <c r="I933" s="1516"/>
      <c r="J933" s="1516"/>
      <c r="K933" s="1516"/>
      <c r="L933" s="1516"/>
      <c r="M933" s="1516"/>
      <c r="N933" s="1516"/>
      <c r="O933" s="1516"/>
      <c r="P933" s="1516"/>
      <c r="Q933" s="1516"/>
      <c r="R933" s="1516"/>
      <c r="S933" s="1516"/>
      <c r="T933" s="1516"/>
      <c r="U933" s="1516"/>
      <c r="V933" s="1516"/>
      <c r="W933" s="1516"/>
      <c r="X933" s="1516"/>
      <c r="Y933" s="1516"/>
      <c r="Z933" s="1516"/>
    </row>
    <row r="934" ht="12.75" customHeight="1">
      <c r="A934" s="1516"/>
      <c r="B934" s="1516"/>
      <c r="C934" s="1516"/>
      <c r="D934" s="1516"/>
      <c r="E934" s="1516"/>
      <c r="F934" s="1517"/>
      <c r="G934" s="1516"/>
      <c r="H934" s="1516"/>
      <c r="I934" s="1516"/>
      <c r="J934" s="1516"/>
      <c r="K934" s="1516"/>
      <c r="L934" s="1516"/>
      <c r="M934" s="1516"/>
      <c r="N934" s="1516"/>
      <c r="O934" s="1516"/>
      <c r="P934" s="1516"/>
      <c r="Q934" s="1516"/>
      <c r="R934" s="1516"/>
      <c r="S934" s="1516"/>
      <c r="T934" s="1516"/>
      <c r="U934" s="1516"/>
      <c r="V934" s="1516"/>
      <c r="W934" s="1516"/>
      <c r="X934" s="1516"/>
      <c r="Y934" s="1516"/>
      <c r="Z934" s="1516"/>
    </row>
    <row r="935" ht="12.75" customHeight="1">
      <c r="A935" s="1516"/>
      <c r="B935" s="1516"/>
      <c r="C935" s="1516"/>
      <c r="D935" s="1516"/>
      <c r="E935" s="1516"/>
      <c r="F935" s="1517"/>
      <c r="G935" s="1516"/>
      <c r="H935" s="1516"/>
      <c r="I935" s="1516"/>
      <c r="J935" s="1516"/>
      <c r="K935" s="1516"/>
      <c r="L935" s="1516"/>
      <c r="M935" s="1516"/>
      <c r="N935" s="1516"/>
      <c r="O935" s="1516"/>
      <c r="P935" s="1516"/>
      <c r="Q935" s="1516"/>
      <c r="R935" s="1516"/>
      <c r="S935" s="1516"/>
      <c r="T935" s="1516"/>
      <c r="U935" s="1516"/>
      <c r="V935" s="1516"/>
      <c r="W935" s="1516"/>
      <c r="X935" s="1516"/>
      <c r="Y935" s="1516"/>
      <c r="Z935" s="1516"/>
    </row>
    <row r="936" ht="12.75" customHeight="1">
      <c r="A936" s="1516"/>
      <c r="B936" s="1516"/>
      <c r="C936" s="1516"/>
      <c r="D936" s="1516"/>
      <c r="E936" s="1516"/>
      <c r="F936" s="1517"/>
      <c r="G936" s="1516"/>
      <c r="H936" s="1516"/>
      <c r="I936" s="1516"/>
      <c r="J936" s="1516"/>
      <c r="K936" s="1516"/>
      <c r="L936" s="1516"/>
      <c r="M936" s="1516"/>
      <c r="N936" s="1516"/>
      <c r="O936" s="1516"/>
      <c r="P936" s="1516"/>
      <c r="Q936" s="1516"/>
      <c r="R936" s="1516"/>
      <c r="S936" s="1516"/>
      <c r="T936" s="1516"/>
      <c r="U936" s="1516"/>
      <c r="V936" s="1516"/>
      <c r="W936" s="1516"/>
      <c r="X936" s="1516"/>
      <c r="Y936" s="1516"/>
      <c r="Z936" s="1516"/>
    </row>
    <row r="937" ht="12.75" customHeight="1">
      <c r="A937" s="1516"/>
      <c r="B937" s="1516"/>
      <c r="C937" s="1516"/>
      <c r="D937" s="1516"/>
      <c r="E937" s="1516"/>
      <c r="F937" s="1517"/>
      <c r="G937" s="1516"/>
      <c r="H937" s="1516"/>
      <c r="I937" s="1516"/>
      <c r="J937" s="1516"/>
      <c r="K937" s="1516"/>
      <c r="L937" s="1516"/>
      <c r="M937" s="1516"/>
      <c r="N937" s="1516"/>
      <c r="O937" s="1516"/>
      <c r="P937" s="1516"/>
      <c r="Q937" s="1516"/>
      <c r="R937" s="1516"/>
      <c r="S937" s="1516"/>
      <c r="T937" s="1516"/>
      <c r="U937" s="1516"/>
      <c r="V937" s="1516"/>
      <c r="W937" s="1516"/>
      <c r="X937" s="1516"/>
      <c r="Y937" s="1516"/>
      <c r="Z937" s="1516"/>
    </row>
    <row r="938" ht="12.75" customHeight="1">
      <c r="A938" s="1516"/>
      <c r="B938" s="1516"/>
      <c r="C938" s="1516"/>
      <c r="D938" s="1516"/>
      <c r="E938" s="1516"/>
      <c r="F938" s="1517"/>
      <c r="G938" s="1516"/>
      <c r="H938" s="1516"/>
      <c r="I938" s="1516"/>
      <c r="J938" s="1516"/>
      <c r="K938" s="1516"/>
      <c r="L938" s="1516"/>
      <c r="M938" s="1516"/>
      <c r="N938" s="1516"/>
      <c r="O938" s="1516"/>
      <c r="P938" s="1516"/>
      <c r="Q938" s="1516"/>
      <c r="R938" s="1516"/>
      <c r="S938" s="1516"/>
      <c r="T938" s="1516"/>
      <c r="U938" s="1516"/>
      <c r="V938" s="1516"/>
      <c r="W938" s="1516"/>
      <c r="X938" s="1516"/>
      <c r="Y938" s="1516"/>
      <c r="Z938" s="1516"/>
    </row>
    <row r="939" ht="12.75" customHeight="1">
      <c r="A939" s="1516"/>
      <c r="B939" s="1516"/>
      <c r="C939" s="1516"/>
      <c r="D939" s="1516"/>
      <c r="E939" s="1516"/>
      <c r="F939" s="1517"/>
      <c r="G939" s="1516"/>
      <c r="H939" s="1516"/>
      <c r="I939" s="1516"/>
      <c r="J939" s="1516"/>
      <c r="K939" s="1516"/>
      <c r="L939" s="1516"/>
      <c r="M939" s="1516"/>
      <c r="N939" s="1516"/>
      <c r="O939" s="1516"/>
      <c r="P939" s="1516"/>
      <c r="Q939" s="1516"/>
      <c r="R939" s="1516"/>
      <c r="S939" s="1516"/>
      <c r="T939" s="1516"/>
      <c r="U939" s="1516"/>
      <c r="V939" s="1516"/>
      <c r="W939" s="1516"/>
      <c r="X939" s="1516"/>
      <c r="Y939" s="1516"/>
      <c r="Z939" s="1516"/>
    </row>
    <row r="940" ht="12.75" customHeight="1">
      <c r="A940" s="1516"/>
      <c r="B940" s="1516"/>
      <c r="C940" s="1516"/>
      <c r="D940" s="1516"/>
      <c r="E940" s="1516"/>
      <c r="F940" s="1517"/>
      <c r="G940" s="1516"/>
      <c r="H940" s="1516"/>
      <c r="I940" s="1516"/>
      <c r="J940" s="1516"/>
      <c r="K940" s="1516"/>
      <c r="L940" s="1516"/>
      <c r="M940" s="1516"/>
      <c r="N940" s="1516"/>
      <c r="O940" s="1516"/>
      <c r="P940" s="1516"/>
      <c r="Q940" s="1516"/>
      <c r="R940" s="1516"/>
      <c r="S940" s="1516"/>
      <c r="T940" s="1516"/>
      <c r="U940" s="1516"/>
      <c r="V940" s="1516"/>
      <c r="W940" s="1516"/>
      <c r="X940" s="1516"/>
      <c r="Y940" s="1516"/>
      <c r="Z940" s="1516"/>
    </row>
    <row r="941" ht="12.75" customHeight="1">
      <c r="A941" s="1516"/>
      <c r="B941" s="1516"/>
      <c r="C941" s="1516"/>
      <c r="D941" s="1516"/>
      <c r="E941" s="1516"/>
      <c r="F941" s="1517"/>
      <c r="G941" s="1516"/>
      <c r="H941" s="1516"/>
      <c r="I941" s="1516"/>
      <c r="J941" s="1516"/>
      <c r="K941" s="1516"/>
      <c r="L941" s="1516"/>
      <c r="M941" s="1516"/>
      <c r="N941" s="1516"/>
      <c r="O941" s="1516"/>
      <c r="P941" s="1516"/>
      <c r="Q941" s="1516"/>
      <c r="R941" s="1516"/>
      <c r="S941" s="1516"/>
      <c r="T941" s="1516"/>
      <c r="U941" s="1516"/>
      <c r="V941" s="1516"/>
      <c r="W941" s="1516"/>
      <c r="X941" s="1516"/>
      <c r="Y941" s="1516"/>
      <c r="Z941" s="1516"/>
    </row>
    <row r="942" ht="12.75" customHeight="1">
      <c r="A942" s="1516"/>
      <c r="B942" s="1516"/>
      <c r="C942" s="1516"/>
      <c r="D942" s="1516"/>
      <c r="E942" s="1516"/>
      <c r="F942" s="1517"/>
      <c r="G942" s="1516"/>
      <c r="H942" s="1516"/>
      <c r="I942" s="1516"/>
      <c r="J942" s="1516"/>
      <c r="K942" s="1516"/>
      <c r="L942" s="1516"/>
      <c r="M942" s="1516"/>
      <c r="N942" s="1516"/>
      <c r="O942" s="1516"/>
      <c r="P942" s="1516"/>
      <c r="Q942" s="1516"/>
      <c r="R942" s="1516"/>
      <c r="S942" s="1516"/>
      <c r="T942" s="1516"/>
      <c r="U942" s="1516"/>
      <c r="V942" s="1516"/>
      <c r="W942" s="1516"/>
      <c r="X942" s="1516"/>
      <c r="Y942" s="1516"/>
      <c r="Z942" s="1516"/>
    </row>
    <row r="943" ht="12.75" customHeight="1">
      <c r="A943" s="1516"/>
      <c r="B943" s="1516"/>
      <c r="C943" s="1516"/>
      <c r="D943" s="1516"/>
      <c r="E943" s="1516"/>
      <c r="F943" s="1517"/>
      <c r="G943" s="1516"/>
      <c r="H943" s="1516"/>
      <c r="I943" s="1516"/>
      <c r="J943" s="1516"/>
      <c r="K943" s="1516"/>
      <c r="L943" s="1516"/>
      <c r="M943" s="1516"/>
      <c r="N943" s="1516"/>
      <c r="O943" s="1516"/>
      <c r="P943" s="1516"/>
      <c r="Q943" s="1516"/>
      <c r="R943" s="1516"/>
      <c r="S943" s="1516"/>
      <c r="T943" s="1516"/>
      <c r="U943" s="1516"/>
      <c r="V943" s="1516"/>
      <c r="W943" s="1516"/>
      <c r="X943" s="1516"/>
      <c r="Y943" s="1516"/>
      <c r="Z943" s="1516"/>
    </row>
    <row r="944" ht="12.75" customHeight="1">
      <c r="A944" s="1516"/>
      <c r="B944" s="1516"/>
      <c r="C944" s="1516"/>
      <c r="D944" s="1516"/>
      <c r="E944" s="1516"/>
      <c r="F944" s="1517"/>
      <c r="G944" s="1516"/>
      <c r="H944" s="1516"/>
      <c r="I944" s="1516"/>
      <c r="J944" s="1516"/>
      <c r="K944" s="1516"/>
      <c r="L944" s="1516"/>
      <c r="M944" s="1516"/>
      <c r="N944" s="1516"/>
      <c r="O944" s="1516"/>
      <c r="P944" s="1516"/>
      <c r="Q944" s="1516"/>
      <c r="R944" s="1516"/>
      <c r="S944" s="1516"/>
      <c r="T944" s="1516"/>
      <c r="U944" s="1516"/>
      <c r="V944" s="1516"/>
      <c r="W944" s="1516"/>
      <c r="X944" s="1516"/>
      <c r="Y944" s="1516"/>
      <c r="Z944" s="1516"/>
    </row>
    <row r="945" ht="12.75" customHeight="1">
      <c r="A945" s="1516"/>
      <c r="B945" s="1516"/>
      <c r="C945" s="1516"/>
      <c r="D945" s="1516"/>
      <c r="E945" s="1516"/>
      <c r="F945" s="1517"/>
      <c r="G945" s="1516"/>
      <c r="H945" s="1516"/>
      <c r="I945" s="1516"/>
      <c r="J945" s="1516"/>
      <c r="K945" s="1516"/>
      <c r="L945" s="1516"/>
      <c r="M945" s="1516"/>
      <c r="N945" s="1516"/>
      <c r="O945" s="1516"/>
      <c r="P945" s="1516"/>
      <c r="Q945" s="1516"/>
      <c r="R945" s="1516"/>
      <c r="S945" s="1516"/>
      <c r="T945" s="1516"/>
      <c r="U945" s="1516"/>
      <c r="V945" s="1516"/>
      <c r="W945" s="1516"/>
      <c r="X945" s="1516"/>
      <c r="Y945" s="1516"/>
      <c r="Z945" s="1516"/>
    </row>
    <row r="946" ht="12.75" customHeight="1">
      <c r="A946" s="1516"/>
      <c r="B946" s="1516"/>
      <c r="C946" s="1516"/>
      <c r="D946" s="1516"/>
      <c r="E946" s="1516"/>
      <c r="F946" s="1517"/>
      <c r="G946" s="1516"/>
      <c r="H946" s="1516"/>
      <c r="I946" s="1516"/>
      <c r="J946" s="1516"/>
      <c r="K946" s="1516"/>
      <c r="L946" s="1516"/>
      <c r="M946" s="1516"/>
      <c r="N946" s="1516"/>
      <c r="O946" s="1516"/>
      <c r="P946" s="1516"/>
      <c r="Q946" s="1516"/>
      <c r="R946" s="1516"/>
      <c r="S946" s="1516"/>
      <c r="T946" s="1516"/>
      <c r="U946" s="1516"/>
      <c r="V946" s="1516"/>
      <c r="W946" s="1516"/>
      <c r="X946" s="1516"/>
      <c r="Y946" s="1516"/>
      <c r="Z946" s="1516"/>
    </row>
    <row r="947" ht="12.75" customHeight="1">
      <c r="A947" s="1516"/>
      <c r="B947" s="1516"/>
      <c r="C947" s="1516"/>
      <c r="D947" s="1516"/>
      <c r="E947" s="1516"/>
      <c r="F947" s="1517"/>
      <c r="G947" s="1516"/>
      <c r="H947" s="1516"/>
      <c r="I947" s="1516"/>
      <c r="J947" s="1516"/>
      <c r="K947" s="1516"/>
      <c r="L947" s="1516"/>
      <c r="M947" s="1516"/>
      <c r="N947" s="1516"/>
      <c r="O947" s="1516"/>
      <c r="P947" s="1516"/>
      <c r="Q947" s="1516"/>
      <c r="R947" s="1516"/>
      <c r="S947" s="1516"/>
      <c r="T947" s="1516"/>
      <c r="U947" s="1516"/>
      <c r="V947" s="1516"/>
      <c r="W947" s="1516"/>
      <c r="X947" s="1516"/>
      <c r="Y947" s="1516"/>
      <c r="Z947" s="1516"/>
    </row>
    <row r="948" ht="12.75" customHeight="1">
      <c r="A948" s="1516"/>
      <c r="B948" s="1516"/>
      <c r="C948" s="1516"/>
      <c r="D948" s="1516"/>
      <c r="E948" s="1516"/>
      <c r="F948" s="1517"/>
      <c r="G948" s="1516"/>
      <c r="H948" s="1516"/>
      <c r="I948" s="1516"/>
      <c r="J948" s="1516"/>
      <c r="K948" s="1516"/>
      <c r="L948" s="1516"/>
      <c r="M948" s="1516"/>
      <c r="N948" s="1516"/>
      <c r="O948" s="1516"/>
      <c r="P948" s="1516"/>
      <c r="Q948" s="1516"/>
      <c r="R948" s="1516"/>
      <c r="S948" s="1516"/>
      <c r="T948" s="1516"/>
      <c r="U948" s="1516"/>
      <c r="V948" s="1516"/>
      <c r="W948" s="1516"/>
      <c r="X948" s="1516"/>
      <c r="Y948" s="1516"/>
      <c r="Z948" s="1516"/>
    </row>
    <row r="949" ht="12.75" customHeight="1">
      <c r="A949" s="1516"/>
      <c r="B949" s="1516"/>
      <c r="C949" s="1516"/>
      <c r="D949" s="1516"/>
      <c r="E949" s="1516"/>
      <c r="F949" s="1517"/>
      <c r="G949" s="1516"/>
      <c r="H949" s="1516"/>
      <c r="I949" s="1516"/>
      <c r="J949" s="1516"/>
      <c r="K949" s="1516"/>
      <c r="L949" s="1516"/>
      <c r="M949" s="1516"/>
      <c r="N949" s="1516"/>
      <c r="O949" s="1516"/>
      <c r="P949" s="1516"/>
      <c r="Q949" s="1516"/>
      <c r="R949" s="1516"/>
      <c r="S949" s="1516"/>
      <c r="T949" s="1516"/>
      <c r="U949" s="1516"/>
      <c r="V949" s="1516"/>
      <c r="W949" s="1516"/>
      <c r="X949" s="1516"/>
      <c r="Y949" s="1516"/>
      <c r="Z949" s="1516"/>
    </row>
    <row r="950" ht="12.75" customHeight="1">
      <c r="A950" s="1516"/>
      <c r="B950" s="1516"/>
      <c r="C950" s="1516"/>
      <c r="D950" s="1516"/>
      <c r="E950" s="1516"/>
      <c r="F950" s="1517"/>
      <c r="G950" s="1516"/>
      <c r="H950" s="1516"/>
      <c r="I950" s="1516"/>
      <c r="J950" s="1516"/>
      <c r="K950" s="1516"/>
      <c r="L950" s="1516"/>
      <c r="M950" s="1516"/>
      <c r="N950" s="1516"/>
      <c r="O950" s="1516"/>
      <c r="P950" s="1516"/>
      <c r="Q950" s="1516"/>
      <c r="R950" s="1516"/>
      <c r="S950" s="1516"/>
      <c r="T950" s="1516"/>
      <c r="U950" s="1516"/>
      <c r="V950" s="1516"/>
      <c r="W950" s="1516"/>
      <c r="X950" s="1516"/>
      <c r="Y950" s="1516"/>
      <c r="Z950" s="1516"/>
    </row>
    <row r="951" ht="12.75" customHeight="1">
      <c r="A951" s="1516"/>
      <c r="B951" s="1516"/>
      <c r="C951" s="1516"/>
      <c r="D951" s="1516"/>
      <c r="E951" s="1516"/>
      <c r="F951" s="1517"/>
      <c r="G951" s="1516"/>
      <c r="H951" s="1516"/>
      <c r="I951" s="1516"/>
      <c r="J951" s="1516"/>
      <c r="K951" s="1516"/>
      <c r="L951" s="1516"/>
      <c r="M951" s="1516"/>
      <c r="N951" s="1516"/>
      <c r="O951" s="1516"/>
      <c r="P951" s="1516"/>
      <c r="Q951" s="1516"/>
      <c r="R951" s="1516"/>
      <c r="S951" s="1516"/>
      <c r="T951" s="1516"/>
      <c r="U951" s="1516"/>
      <c r="V951" s="1516"/>
      <c r="W951" s="1516"/>
      <c r="X951" s="1516"/>
      <c r="Y951" s="1516"/>
      <c r="Z951" s="1516"/>
    </row>
    <row r="952" ht="12.75" customHeight="1">
      <c r="A952" s="1516"/>
      <c r="B952" s="1516"/>
      <c r="C952" s="1516"/>
      <c r="D952" s="1516"/>
      <c r="E952" s="1516"/>
      <c r="F952" s="1517"/>
      <c r="G952" s="1516"/>
      <c r="H952" s="1516"/>
      <c r="I952" s="1516"/>
      <c r="J952" s="1516"/>
      <c r="K952" s="1516"/>
      <c r="L952" s="1516"/>
      <c r="M952" s="1516"/>
      <c r="N952" s="1516"/>
      <c r="O952" s="1516"/>
      <c r="P952" s="1516"/>
      <c r="Q952" s="1516"/>
      <c r="R952" s="1516"/>
      <c r="S952" s="1516"/>
      <c r="T952" s="1516"/>
      <c r="U952" s="1516"/>
      <c r="V952" s="1516"/>
      <c r="W952" s="1516"/>
      <c r="X952" s="1516"/>
      <c r="Y952" s="1516"/>
      <c r="Z952" s="1516"/>
    </row>
    <row r="953" ht="12.75" customHeight="1">
      <c r="A953" s="1516"/>
      <c r="B953" s="1516"/>
      <c r="C953" s="1516"/>
      <c r="D953" s="1516"/>
      <c r="E953" s="1516"/>
      <c r="F953" s="1517"/>
      <c r="G953" s="1516"/>
      <c r="H953" s="1516"/>
      <c r="I953" s="1516"/>
      <c r="J953" s="1516"/>
      <c r="K953" s="1516"/>
      <c r="L953" s="1516"/>
      <c r="M953" s="1516"/>
      <c r="N953" s="1516"/>
      <c r="O953" s="1516"/>
      <c r="P953" s="1516"/>
      <c r="Q953" s="1516"/>
      <c r="R953" s="1516"/>
      <c r="S953" s="1516"/>
      <c r="T953" s="1516"/>
      <c r="U953" s="1516"/>
      <c r="V953" s="1516"/>
      <c r="W953" s="1516"/>
      <c r="X953" s="1516"/>
      <c r="Y953" s="1516"/>
      <c r="Z953" s="1516"/>
    </row>
    <row r="954" ht="12.75" customHeight="1">
      <c r="A954" s="1516"/>
      <c r="B954" s="1516"/>
      <c r="C954" s="1516"/>
      <c r="D954" s="1516"/>
      <c r="E954" s="1516"/>
      <c r="F954" s="1517"/>
      <c r="G954" s="1516"/>
      <c r="H954" s="1516"/>
      <c r="I954" s="1516"/>
      <c r="J954" s="1516"/>
      <c r="K954" s="1516"/>
      <c r="L954" s="1516"/>
      <c r="M954" s="1516"/>
      <c r="N954" s="1516"/>
      <c r="O954" s="1516"/>
      <c r="P954" s="1516"/>
      <c r="Q954" s="1516"/>
      <c r="R954" s="1516"/>
      <c r="S954" s="1516"/>
      <c r="T954" s="1516"/>
      <c r="U954" s="1516"/>
      <c r="V954" s="1516"/>
      <c r="W954" s="1516"/>
      <c r="X954" s="1516"/>
      <c r="Y954" s="1516"/>
      <c r="Z954" s="1516"/>
    </row>
    <row r="955" ht="12.75" customHeight="1">
      <c r="A955" s="1516"/>
      <c r="B955" s="1516"/>
      <c r="C955" s="1516"/>
      <c r="D955" s="1516"/>
      <c r="E955" s="1516"/>
      <c r="F955" s="1517"/>
      <c r="G955" s="1516"/>
      <c r="H955" s="1516"/>
      <c r="I955" s="1516"/>
      <c r="J955" s="1516"/>
      <c r="K955" s="1516"/>
      <c r="L955" s="1516"/>
      <c r="M955" s="1516"/>
      <c r="N955" s="1516"/>
      <c r="O955" s="1516"/>
      <c r="P955" s="1516"/>
      <c r="Q955" s="1516"/>
      <c r="R955" s="1516"/>
      <c r="S955" s="1516"/>
      <c r="T955" s="1516"/>
      <c r="U955" s="1516"/>
      <c r="V955" s="1516"/>
      <c r="W955" s="1516"/>
      <c r="X955" s="1516"/>
      <c r="Y955" s="1516"/>
      <c r="Z955" s="1516"/>
    </row>
    <row r="956" ht="12.75" customHeight="1">
      <c r="A956" s="1516"/>
      <c r="B956" s="1516"/>
      <c r="C956" s="1516"/>
      <c r="D956" s="1516"/>
      <c r="E956" s="1516"/>
      <c r="F956" s="1517"/>
      <c r="G956" s="1516"/>
      <c r="H956" s="1516"/>
      <c r="I956" s="1516"/>
      <c r="J956" s="1516"/>
      <c r="K956" s="1516"/>
      <c r="L956" s="1516"/>
      <c r="M956" s="1516"/>
      <c r="N956" s="1516"/>
      <c r="O956" s="1516"/>
      <c r="P956" s="1516"/>
      <c r="Q956" s="1516"/>
      <c r="R956" s="1516"/>
      <c r="S956" s="1516"/>
      <c r="T956" s="1516"/>
      <c r="U956" s="1516"/>
      <c r="V956" s="1516"/>
      <c r="W956" s="1516"/>
      <c r="X956" s="1516"/>
      <c r="Y956" s="1516"/>
      <c r="Z956" s="1516"/>
    </row>
    <row r="957" ht="12.75" customHeight="1">
      <c r="A957" s="1516"/>
      <c r="B957" s="1516"/>
      <c r="C957" s="1516"/>
      <c r="D957" s="1516"/>
      <c r="E957" s="1516"/>
      <c r="F957" s="1517"/>
      <c r="G957" s="1516"/>
      <c r="H957" s="1516"/>
      <c r="I957" s="1516"/>
      <c r="J957" s="1516"/>
      <c r="K957" s="1516"/>
      <c r="L957" s="1516"/>
      <c r="M957" s="1516"/>
      <c r="N957" s="1516"/>
      <c r="O957" s="1516"/>
      <c r="P957" s="1516"/>
      <c r="Q957" s="1516"/>
      <c r="R957" s="1516"/>
      <c r="S957" s="1516"/>
      <c r="T957" s="1516"/>
      <c r="U957" s="1516"/>
      <c r="V957" s="1516"/>
      <c r="W957" s="1516"/>
      <c r="X957" s="1516"/>
      <c r="Y957" s="1516"/>
      <c r="Z957" s="1516"/>
    </row>
    <row r="958" ht="12.75" customHeight="1">
      <c r="A958" s="1516"/>
      <c r="B958" s="1516"/>
      <c r="C958" s="1516"/>
      <c r="D958" s="1516"/>
      <c r="E958" s="1516"/>
      <c r="F958" s="1517"/>
      <c r="G958" s="1516"/>
      <c r="H958" s="1516"/>
      <c r="I958" s="1516"/>
      <c r="J958" s="1516"/>
      <c r="K958" s="1516"/>
      <c r="L958" s="1516"/>
      <c r="M958" s="1516"/>
      <c r="N958" s="1516"/>
      <c r="O958" s="1516"/>
      <c r="P958" s="1516"/>
      <c r="Q958" s="1516"/>
      <c r="R958" s="1516"/>
      <c r="S958" s="1516"/>
      <c r="T958" s="1516"/>
      <c r="U958" s="1516"/>
      <c r="V958" s="1516"/>
      <c r="W958" s="1516"/>
      <c r="X958" s="1516"/>
      <c r="Y958" s="1516"/>
      <c r="Z958" s="1516"/>
    </row>
    <row r="959" ht="12.75" customHeight="1">
      <c r="A959" s="1516"/>
      <c r="B959" s="1516"/>
      <c r="C959" s="1516"/>
      <c r="D959" s="1516"/>
      <c r="E959" s="1516"/>
      <c r="F959" s="1517"/>
      <c r="G959" s="1516"/>
      <c r="H959" s="1516"/>
      <c r="I959" s="1516"/>
      <c r="J959" s="1516"/>
      <c r="K959" s="1516"/>
      <c r="L959" s="1516"/>
      <c r="M959" s="1516"/>
      <c r="N959" s="1516"/>
      <c r="O959" s="1516"/>
      <c r="P959" s="1516"/>
      <c r="Q959" s="1516"/>
      <c r="R959" s="1516"/>
      <c r="S959" s="1516"/>
      <c r="T959" s="1516"/>
      <c r="U959" s="1516"/>
      <c r="V959" s="1516"/>
      <c r="W959" s="1516"/>
      <c r="X959" s="1516"/>
      <c r="Y959" s="1516"/>
      <c r="Z959" s="1516"/>
    </row>
    <row r="960" ht="12.75" customHeight="1">
      <c r="A960" s="1516"/>
      <c r="B960" s="1516"/>
      <c r="C960" s="1516"/>
      <c r="D960" s="1516"/>
      <c r="E960" s="1516"/>
      <c r="F960" s="1517"/>
      <c r="G960" s="1516"/>
      <c r="H960" s="1516"/>
      <c r="I960" s="1516"/>
      <c r="J960" s="1516"/>
      <c r="K960" s="1516"/>
      <c r="L960" s="1516"/>
      <c r="M960" s="1516"/>
      <c r="N960" s="1516"/>
      <c r="O960" s="1516"/>
      <c r="P960" s="1516"/>
      <c r="Q960" s="1516"/>
      <c r="R960" s="1516"/>
      <c r="S960" s="1516"/>
      <c r="T960" s="1516"/>
      <c r="U960" s="1516"/>
      <c r="V960" s="1516"/>
      <c r="W960" s="1516"/>
      <c r="X960" s="1516"/>
      <c r="Y960" s="1516"/>
      <c r="Z960" s="1516"/>
    </row>
    <row r="961" ht="12.75" customHeight="1">
      <c r="A961" s="1516"/>
      <c r="B961" s="1516"/>
      <c r="C961" s="1516"/>
      <c r="D961" s="1516"/>
      <c r="E961" s="1516"/>
      <c r="F961" s="1517"/>
      <c r="G961" s="1516"/>
      <c r="H961" s="1516"/>
      <c r="I961" s="1516"/>
      <c r="J961" s="1516"/>
      <c r="K961" s="1516"/>
      <c r="L961" s="1516"/>
      <c r="M961" s="1516"/>
      <c r="N961" s="1516"/>
      <c r="O961" s="1516"/>
      <c r="P961" s="1516"/>
      <c r="Q961" s="1516"/>
      <c r="R961" s="1516"/>
      <c r="S961" s="1516"/>
      <c r="T961" s="1516"/>
      <c r="U961" s="1516"/>
      <c r="V961" s="1516"/>
      <c r="W961" s="1516"/>
      <c r="X961" s="1516"/>
      <c r="Y961" s="1516"/>
      <c r="Z961" s="1516"/>
    </row>
    <row r="962" ht="12.75" customHeight="1">
      <c r="A962" s="1516"/>
      <c r="B962" s="1516"/>
      <c r="C962" s="1516"/>
      <c r="D962" s="1516"/>
      <c r="E962" s="1516"/>
      <c r="F962" s="1517"/>
      <c r="G962" s="1516"/>
      <c r="H962" s="1516"/>
      <c r="I962" s="1516"/>
      <c r="J962" s="1516"/>
      <c r="K962" s="1516"/>
      <c r="L962" s="1516"/>
      <c r="M962" s="1516"/>
      <c r="N962" s="1516"/>
      <c r="O962" s="1516"/>
      <c r="P962" s="1516"/>
      <c r="Q962" s="1516"/>
      <c r="R962" s="1516"/>
      <c r="S962" s="1516"/>
      <c r="T962" s="1516"/>
      <c r="U962" s="1516"/>
      <c r="V962" s="1516"/>
      <c r="W962" s="1516"/>
      <c r="X962" s="1516"/>
      <c r="Y962" s="1516"/>
      <c r="Z962" s="1516"/>
    </row>
    <row r="963" ht="12.75" customHeight="1">
      <c r="A963" s="1516"/>
      <c r="B963" s="1516"/>
      <c r="C963" s="1516"/>
      <c r="D963" s="1516"/>
      <c r="E963" s="1516"/>
      <c r="F963" s="1517"/>
      <c r="G963" s="1516"/>
      <c r="H963" s="1516"/>
      <c r="I963" s="1516"/>
      <c r="J963" s="1516"/>
      <c r="K963" s="1516"/>
      <c r="L963" s="1516"/>
      <c r="M963" s="1516"/>
      <c r="N963" s="1516"/>
      <c r="O963" s="1516"/>
      <c r="P963" s="1516"/>
      <c r="Q963" s="1516"/>
      <c r="R963" s="1516"/>
      <c r="S963" s="1516"/>
      <c r="T963" s="1516"/>
      <c r="U963" s="1516"/>
      <c r="V963" s="1516"/>
      <c r="W963" s="1516"/>
      <c r="X963" s="1516"/>
      <c r="Y963" s="1516"/>
      <c r="Z963" s="1516"/>
    </row>
    <row r="964" ht="12.75" customHeight="1">
      <c r="A964" s="1516"/>
      <c r="B964" s="1516"/>
      <c r="C964" s="1516"/>
      <c r="D964" s="1516"/>
      <c r="E964" s="1516"/>
      <c r="F964" s="1517"/>
      <c r="G964" s="1516"/>
      <c r="H964" s="1516"/>
      <c r="I964" s="1516"/>
      <c r="J964" s="1516"/>
      <c r="K964" s="1516"/>
      <c r="L964" s="1516"/>
      <c r="M964" s="1516"/>
      <c r="N964" s="1516"/>
      <c r="O964" s="1516"/>
      <c r="P964" s="1516"/>
      <c r="Q964" s="1516"/>
      <c r="R964" s="1516"/>
      <c r="S964" s="1516"/>
      <c r="T964" s="1516"/>
      <c r="U964" s="1516"/>
      <c r="V964" s="1516"/>
      <c r="W964" s="1516"/>
      <c r="X964" s="1516"/>
      <c r="Y964" s="1516"/>
      <c r="Z964" s="1516"/>
    </row>
    <row r="965" ht="12.75" customHeight="1">
      <c r="A965" s="1516"/>
      <c r="B965" s="1516"/>
      <c r="C965" s="1516"/>
      <c r="D965" s="1516"/>
      <c r="E965" s="1516"/>
      <c r="F965" s="1517"/>
      <c r="G965" s="1516"/>
      <c r="H965" s="1516"/>
      <c r="I965" s="1516"/>
      <c r="J965" s="1516"/>
      <c r="K965" s="1516"/>
      <c r="L965" s="1516"/>
      <c r="M965" s="1516"/>
      <c r="N965" s="1516"/>
      <c r="O965" s="1516"/>
      <c r="P965" s="1516"/>
      <c r="Q965" s="1516"/>
      <c r="R965" s="1516"/>
      <c r="S965" s="1516"/>
      <c r="T965" s="1516"/>
      <c r="U965" s="1516"/>
      <c r="V965" s="1516"/>
      <c r="W965" s="1516"/>
      <c r="X965" s="1516"/>
      <c r="Y965" s="1516"/>
      <c r="Z965" s="1516"/>
    </row>
    <row r="966" ht="12.75" customHeight="1">
      <c r="A966" s="1516"/>
      <c r="B966" s="1516"/>
      <c r="C966" s="1516"/>
      <c r="D966" s="1516"/>
      <c r="E966" s="1516"/>
      <c r="F966" s="1517"/>
      <c r="G966" s="1516"/>
      <c r="H966" s="1516"/>
      <c r="I966" s="1516"/>
      <c r="J966" s="1516"/>
      <c r="K966" s="1516"/>
      <c r="L966" s="1516"/>
      <c r="M966" s="1516"/>
      <c r="N966" s="1516"/>
      <c r="O966" s="1516"/>
      <c r="P966" s="1516"/>
      <c r="Q966" s="1516"/>
      <c r="R966" s="1516"/>
      <c r="S966" s="1516"/>
      <c r="T966" s="1516"/>
      <c r="U966" s="1516"/>
      <c r="V966" s="1516"/>
      <c r="W966" s="1516"/>
      <c r="X966" s="1516"/>
      <c r="Y966" s="1516"/>
      <c r="Z966" s="1516"/>
    </row>
    <row r="967" ht="12.75" customHeight="1">
      <c r="A967" s="1516"/>
      <c r="B967" s="1516"/>
      <c r="C967" s="1516"/>
      <c r="D967" s="1516"/>
      <c r="E967" s="1516"/>
      <c r="F967" s="1517"/>
      <c r="G967" s="1516"/>
      <c r="H967" s="1516"/>
      <c r="I967" s="1516"/>
      <c r="J967" s="1516"/>
      <c r="K967" s="1516"/>
      <c r="L967" s="1516"/>
      <c r="M967" s="1516"/>
      <c r="N967" s="1516"/>
      <c r="O967" s="1516"/>
      <c r="P967" s="1516"/>
      <c r="Q967" s="1516"/>
      <c r="R967" s="1516"/>
      <c r="S967" s="1516"/>
      <c r="T967" s="1516"/>
      <c r="U967" s="1516"/>
      <c r="V967" s="1516"/>
      <c r="W967" s="1516"/>
      <c r="X967" s="1516"/>
      <c r="Y967" s="1516"/>
      <c r="Z967" s="1516"/>
    </row>
    <row r="968" ht="12.75" customHeight="1">
      <c r="A968" s="1516"/>
      <c r="B968" s="1516"/>
      <c r="C968" s="1516"/>
      <c r="D968" s="1516"/>
      <c r="E968" s="1516"/>
      <c r="F968" s="1517"/>
      <c r="G968" s="1516"/>
      <c r="H968" s="1516"/>
      <c r="I968" s="1516"/>
      <c r="J968" s="1516"/>
      <c r="K968" s="1516"/>
      <c r="L968" s="1516"/>
      <c r="M968" s="1516"/>
      <c r="N968" s="1516"/>
      <c r="O968" s="1516"/>
      <c r="P968" s="1516"/>
      <c r="Q968" s="1516"/>
      <c r="R968" s="1516"/>
      <c r="S968" s="1516"/>
      <c r="T968" s="1516"/>
      <c r="U968" s="1516"/>
      <c r="V968" s="1516"/>
      <c r="W968" s="1516"/>
      <c r="X968" s="1516"/>
      <c r="Y968" s="1516"/>
      <c r="Z968" s="1516"/>
    </row>
    <row r="969" ht="12.75" customHeight="1">
      <c r="A969" s="1516"/>
      <c r="B969" s="1516"/>
      <c r="C969" s="1516"/>
      <c r="D969" s="1516"/>
      <c r="E969" s="1516"/>
      <c r="F969" s="1517"/>
      <c r="G969" s="1516"/>
      <c r="H969" s="1516"/>
      <c r="I969" s="1516"/>
      <c r="J969" s="1516"/>
      <c r="K969" s="1516"/>
      <c r="L969" s="1516"/>
      <c r="M969" s="1516"/>
      <c r="N969" s="1516"/>
      <c r="O969" s="1516"/>
      <c r="P969" s="1516"/>
      <c r="Q969" s="1516"/>
      <c r="R969" s="1516"/>
      <c r="S969" s="1516"/>
      <c r="T969" s="1516"/>
      <c r="U969" s="1516"/>
      <c r="V969" s="1516"/>
      <c r="W969" s="1516"/>
      <c r="X969" s="1516"/>
      <c r="Y969" s="1516"/>
      <c r="Z969" s="1516"/>
    </row>
    <row r="970" ht="12.75" customHeight="1">
      <c r="A970" s="1516"/>
      <c r="B970" s="1516"/>
      <c r="C970" s="1516"/>
      <c r="D970" s="1516"/>
      <c r="E970" s="1516"/>
      <c r="F970" s="1517"/>
      <c r="G970" s="1516"/>
      <c r="H970" s="1516"/>
      <c r="I970" s="1516"/>
      <c r="J970" s="1516"/>
      <c r="K970" s="1516"/>
      <c r="L970" s="1516"/>
      <c r="M970" s="1516"/>
      <c r="N970" s="1516"/>
      <c r="O970" s="1516"/>
      <c r="P970" s="1516"/>
      <c r="Q970" s="1516"/>
      <c r="R970" s="1516"/>
      <c r="S970" s="1516"/>
      <c r="T970" s="1516"/>
      <c r="U970" s="1516"/>
      <c r="V970" s="1516"/>
      <c r="W970" s="1516"/>
      <c r="X970" s="1516"/>
      <c r="Y970" s="1516"/>
      <c r="Z970" s="1516"/>
    </row>
    <row r="971" ht="12.75" customHeight="1">
      <c r="A971" s="1516"/>
      <c r="B971" s="1516"/>
      <c r="C971" s="1516"/>
      <c r="D971" s="1516"/>
      <c r="E971" s="1516"/>
      <c r="F971" s="1517"/>
      <c r="G971" s="1516"/>
      <c r="H971" s="1516"/>
      <c r="I971" s="1516"/>
      <c r="J971" s="1516"/>
      <c r="K971" s="1516"/>
      <c r="L971" s="1516"/>
      <c r="M971" s="1516"/>
      <c r="N971" s="1516"/>
      <c r="O971" s="1516"/>
      <c r="P971" s="1516"/>
      <c r="Q971" s="1516"/>
      <c r="R971" s="1516"/>
      <c r="S971" s="1516"/>
      <c r="T971" s="1516"/>
      <c r="U971" s="1516"/>
      <c r="V971" s="1516"/>
      <c r="W971" s="1516"/>
      <c r="X971" s="1516"/>
      <c r="Y971" s="1516"/>
      <c r="Z971" s="1516"/>
    </row>
    <row r="972" ht="12.75" customHeight="1">
      <c r="A972" s="1516"/>
      <c r="B972" s="1516"/>
      <c r="C972" s="1516"/>
      <c r="D972" s="1516"/>
      <c r="E972" s="1516"/>
      <c r="F972" s="1517"/>
      <c r="G972" s="1516"/>
      <c r="H972" s="1516"/>
      <c r="I972" s="1516"/>
      <c r="J972" s="1516"/>
      <c r="K972" s="1516"/>
      <c r="L972" s="1516"/>
      <c r="M972" s="1516"/>
      <c r="N972" s="1516"/>
      <c r="O972" s="1516"/>
      <c r="P972" s="1516"/>
      <c r="Q972" s="1516"/>
      <c r="R972" s="1516"/>
      <c r="S972" s="1516"/>
      <c r="T972" s="1516"/>
      <c r="U972" s="1516"/>
      <c r="V972" s="1516"/>
      <c r="W972" s="1516"/>
      <c r="X972" s="1516"/>
      <c r="Y972" s="1516"/>
      <c r="Z972" s="1516"/>
    </row>
    <row r="973" ht="12.75" customHeight="1">
      <c r="A973" s="1516"/>
      <c r="B973" s="1516"/>
      <c r="C973" s="1516"/>
      <c r="D973" s="1516"/>
      <c r="E973" s="1516"/>
      <c r="F973" s="1517"/>
      <c r="G973" s="1516"/>
      <c r="H973" s="1516"/>
      <c r="I973" s="1516"/>
      <c r="J973" s="1516"/>
      <c r="K973" s="1516"/>
      <c r="L973" s="1516"/>
      <c r="M973" s="1516"/>
      <c r="N973" s="1516"/>
      <c r="O973" s="1516"/>
      <c r="P973" s="1516"/>
      <c r="Q973" s="1516"/>
      <c r="R973" s="1516"/>
      <c r="S973" s="1516"/>
      <c r="T973" s="1516"/>
      <c r="U973" s="1516"/>
      <c r="V973" s="1516"/>
      <c r="W973" s="1516"/>
      <c r="X973" s="1516"/>
      <c r="Y973" s="1516"/>
      <c r="Z973" s="1516"/>
    </row>
    <row r="974" ht="12.75" customHeight="1">
      <c r="A974" s="1516"/>
      <c r="B974" s="1516"/>
      <c r="C974" s="1516"/>
      <c r="D974" s="1516"/>
      <c r="E974" s="1516"/>
      <c r="F974" s="1517"/>
      <c r="G974" s="1516"/>
      <c r="H974" s="1516"/>
      <c r="I974" s="1516"/>
      <c r="J974" s="1516"/>
      <c r="K974" s="1516"/>
      <c r="L974" s="1516"/>
      <c r="M974" s="1516"/>
      <c r="N974" s="1516"/>
      <c r="O974" s="1516"/>
      <c r="P974" s="1516"/>
      <c r="Q974" s="1516"/>
      <c r="R974" s="1516"/>
      <c r="S974" s="1516"/>
      <c r="T974" s="1516"/>
      <c r="U974" s="1516"/>
      <c r="V974" s="1516"/>
      <c r="W974" s="1516"/>
      <c r="X974" s="1516"/>
      <c r="Y974" s="1516"/>
      <c r="Z974" s="1516"/>
    </row>
    <row r="975" ht="12.75" customHeight="1">
      <c r="A975" s="1516"/>
      <c r="B975" s="1516"/>
      <c r="C975" s="1516"/>
      <c r="D975" s="1516"/>
      <c r="E975" s="1516"/>
      <c r="F975" s="1517"/>
      <c r="G975" s="1516"/>
      <c r="H975" s="1516"/>
      <c r="I975" s="1516"/>
      <c r="J975" s="1516"/>
      <c r="K975" s="1516"/>
      <c r="L975" s="1516"/>
      <c r="M975" s="1516"/>
      <c r="N975" s="1516"/>
      <c r="O975" s="1516"/>
      <c r="P975" s="1516"/>
      <c r="Q975" s="1516"/>
      <c r="R975" s="1516"/>
      <c r="S975" s="1516"/>
      <c r="T975" s="1516"/>
      <c r="U975" s="1516"/>
      <c r="V975" s="1516"/>
      <c r="W975" s="1516"/>
      <c r="X975" s="1516"/>
      <c r="Y975" s="1516"/>
      <c r="Z975" s="1516"/>
    </row>
    <row r="976" ht="12.75" customHeight="1">
      <c r="A976" s="1516"/>
      <c r="B976" s="1516"/>
      <c r="C976" s="1516"/>
      <c r="D976" s="1516"/>
      <c r="E976" s="1516"/>
      <c r="F976" s="1517"/>
      <c r="G976" s="1516"/>
      <c r="H976" s="1516"/>
      <c r="I976" s="1516"/>
      <c r="J976" s="1516"/>
      <c r="K976" s="1516"/>
      <c r="L976" s="1516"/>
      <c r="M976" s="1516"/>
      <c r="N976" s="1516"/>
      <c r="O976" s="1516"/>
      <c r="P976" s="1516"/>
      <c r="Q976" s="1516"/>
      <c r="R976" s="1516"/>
      <c r="S976" s="1516"/>
      <c r="T976" s="1516"/>
      <c r="U976" s="1516"/>
      <c r="V976" s="1516"/>
      <c r="W976" s="1516"/>
      <c r="X976" s="1516"/>
      <c r="Y976" s="1516"/>
      <c r="Z976" s="1516"/>
    </row>
    <row r="977" ht="12.75" customHeight="1">
      <c r="A977" s="1516"/>
      <c r="B977" s="1516"/>
      <c r="C977" s="1516"/>
      <c r="D977" s="1516"/>
      <c r="E977" s="1516"/>
      <c r="F977" s="1517"/>
      <c r="G977" s="1516"/>
      <c r="H977" s="1516"/>
      <c r="I977" s="1516"/>
      <c r="J977" s="1516"/>
      <c r="K977" s="1516"/>
      <c r="L977" s="1516"/>
      <c r="M977" s="1516"/>
      <c r="N977" s="1516"/>
      <c r="O977" s="1516"/>
      <c r="P977" s="1516"/>
      <c r="Q977" s="1516"/>
      <c r="R977" s="1516"/>
      <c r="S977" s="1516"/>
      <c r="T977" s="1516"/>
      <c r="U977" s="1516"/>
      <c r="V977" s="1516"/>
      <c r="W977" s="1516"/>
      <c r="X977" s="1516"/>
      <c r="Y977" s="1516"/>
      <c r="Z977" s="1516"/>
    </row>
    <row r="978" ht="12.75" customHeight="1">
      <c r="A978" s="1516"/>
      <c r="B978" s="1516"/>
      <c r="C978" s="1516"/>
      <c r="D978" s="1516"/>
      <c r="E978" s="1516"/>
      <c r="F978" s="1517"/>
      <c r="G978" s="1516"/>
      <c r="H978" s="1516"/>
      <c r="I978" s="1516"/>
      <c r="J978" s="1516"/>
      <c r="K978" s="1516"/>
      <c r="L978" s="1516"/>
      <c r="M978" s="1516"/>
      <c r="N978" s="1516"/>
      <c r="O978" s="1516"/>
      <c r="P978" s="1516"/>
      <c r="Q978" s="1516"/>
      <c r="R978" s="1516"/>
      <c r="S978" s="1516"/>
      <c r="T978" s="1516"/>
      <c r="U978" s="1516"/>
      <c r="V978" s="1516"/>
      <c r="W978" s="1516"/>
      <c r="X978" s="1516"/>
      <c r="Y978" s="1516"/>
      <c r="Z978" s="1516"/>
    </row>
    <row r="979" ht="12.75" customHeight="1">
      <c r="A979" s="1516"/>
      <c r="B979" s="1516"/>
      <c r="C979" s="1516"/>
      <c r="D979" s="1516"/>
      <c r="E979" s="1516"/>
      <c r="F979" s="1517"/>
      <c r="G979" s="1516"/>
      <c r="H979" s="1516"/>
      <c r="I979" s="1516"/>
      <c r="J979" s="1516"/>
      <c r="K979" s="1516"/>
      <c r="L979" s="1516"/>
      <c r="M979" s="1516"/>
      <c r="N979" s="1516"/>
      <c r="O979" s="1516"/>
      <c r="P979" s="1516"/>
      <c r="Q979" s="1516"/>
      <c r="R979" s="1516"/>
      <c r="S979" s="1516"/>
      <c r="T979" s="1516"/>
      <c r="U979" s="1516"/>
      <c r="V979" s="1516"/>
      <c r="W979" s="1516"/>
      <c r="X979" s="1516"/>
      <c r="Y979" s="1516"/>
      <c r="Z979" s="1516"/>
    </row>
    <row r="980" ht="12.75" customHeight="1">
      <c r="A980" s="1516"/>
      <c r="B980" s="1516"/>
      <c r="C980" s="1516"/>
      <c r="D980" s="1516"/>
      <c r="E980" s="1516"/>
      <c r="F980" s="1517"/>
      <c r="G980" s="1516"/>
      <c r="H980" s="1516"/>
      <c r="I980" s="1516"/>
      <c r="J980" s="1516"/>
      <c r="K980" s="1516"/>
      <c r="L980" s="1516"/>
      <c r="M980" s="1516"/>
      <c r="N980" s="1516"/>
      <c r="O980" s="1516"/>
      <c r="P980" s="1516"/>
      <c r="Q980" s="1516"/>
      <c r="R980" s="1516"/>
      <c r="S980" s="1516"/>
      <c r="T980" s="1516"/>
      <c r="U980" s="1516"/>
      <c r="V980" s="1516"/>
      <c r="W980" s="1516"/>
      <c r="X980" s="1516"/>
      <c r="Y980" s="1516"/>
      <c r="Z980" s="1516"/>
    </row>
    <row r="981" ht="12.75" customHeight="1">
      <c r="A981" s="1516"/>
      <c r="B981" s="1516"/>
      <c r="C981" s="1516"/>
      <c r="D981" s="1516"/>
      <c r="E981" s="1516"/>
      <c r="F981" s="1517"/>
      <c r="G981" s="1516"/>
      <c r="H981" s="1516"/>
      <c r="I981" s="1516"/>
      <c r="J981" s="1516"/>
      <c r="K981" s="1516"/>
      <c r="L981" s="1516"/>
      <c r="M981" s="1516"/>
      <c r="N981" s="1516"/>
      <c r="O981" s="1516"/>
      <c r="P981" s="1516"/>
      <c r="Q981" s="1516"/>
      <c r="R981" s="1516"/>
      <c r="S981" s="1516"/>
      <c r="T981" s="1516"/>
      <c r="U981" s="1516"/>
      <c r="V981" s="1516"/>
      <c r="W981" s="1516"/>
      <c r="X981" s="1516"/>
      <c r="Y981" s="1516"/>
      <c r="Z981" s="1516"/>
    </row>
    <row r="982" ht="12.75" customHeight="1">
      <c r="A982" s="1516"/>
      <c r="B982" s="1516"/>
      <c r="C982" s="1516"/>
      <c r="D982" s="1516"/>
      <c r="E982" s="1516"/>
      <c r="F982" s="1517"/>
      <c r="G982" s="1516"/>
      <c r="H982" s="1516"/>
      <c r="I982" s="1516"/>
      <c r="J982" s="1516"/>
      <c r="K982" s="1516"/>
      <c r="L982" s="1516"/>
      <c r="M982" s="1516"/>
      <c r="N982" s="1516"/>
      <c r="O982" s="1516"/>
      <c r="P982" s="1516"/>
      <c r="Q982" s="1516"/>
      <c r="R982" s="1516"/>
      <c r="S982" s="1516"/>
      <c r="T982" s="1516"/>
      <c r="U982" s="1516"/>
      <c r="V982" s="1516"/>
      <c r="W982" s="1516"/>
      <c r="X982" s="1516"/>
      <c r="Y982" s="1516"/>
      <c r="Z982" s="1516"/>
    </row>
    <row r="983" ht="12.75" customHeight="1">
      <c r="A983" s="1516"/>
      <c r="B983" s="1516"/>
      <c r="C983" s="1516"/>
      <c r="D983" s="1516"/>
      <c r="E983" s="1516"/>
      <c r="F983" s="1517"/>
      <c r="G983" s="1516"/>
      <c r="H983" s="1516"/>
      <c r="I983" s="1516"/>
      <c r="J983" s="1516"/>
      <c r="K983" s="1516"/>
      <c r="L983" s="1516"/>
      <c r="M983" s="1516"/>
      <c r="N983" s="1516"/>
      <c r="O983" s="1516"/>
      <c r="P983" s="1516"/>
      <c r="Q983" s="1516"/>
      <c r="R983" s="1516"/>
      <c r="S983" s="1516"/>
      <c r="T983" s="1516"/>
      <c r="U983" s="1516"/>
      <c r="V983" s="1516"/>
      <c r="W983" s="1516"/>
      <c r="X983" s="1516"/>
      <c r="Y983" s="1516"/>
      <c r="Z983" s="1516"/>
    </row>
    <row r="984" ht="12.75" customHeight="1">
      <c r="A984" s="1516"/>
      <c r="B984" s="1516"/>
      <c r="C984" s="1516"/>
      <c r="D984" s="1516"/>
      <c r="E984" s="1516"/>
      <c r="F984" s="1517"/>
      <c r="G984" s="1516"/>
      <c r="H984" s="1516"/>
      <c r="I984" s="1516"/>
      <c r="J984" s="1516"/>
      <c r="K984" s="1516"/>
      <c r="L984" s="1516"/>
      <c r="M984" s="1516"/>
      <c r="N984" s="1516"/>
      <c r="O984" s="1516"/>
      <c r="P984" s="1516"/>
      <c r="Q984" s="1516"/>
      <c r="R984" s="1516"/>
      <c r="S984" s="1516"/>
      <c r="T984" s="1516"/>
      <c r="U984" s="1516"/>
      <c r="V984" s="1516"/>
      <c r="W984" s="1516"/>
      <c r="X984" s="1516"/>
      <c r="Y984" s="1516"/>
      <c r="Z984" s="1516"/>
    </row>
    <row r="985" ht="12.75" customHeight="1">
      <c r="A985" s="1516"/>
      <c r="B985" s="1516"/>
      <c r="C985" s="1516"/>
      <c r="D985" s="1516"/>
      <c r="E985" s="1516"/>
      <c r="F985" s="1517"/>
      <c r="G985" s="1516"/>
      <c r="H985" s="1516"/>
      <c r="I985" s="1516"/>
      <c r="J985" s="1516"/>
      <c r="K985" s="1516"/>
      <c r="L985" s="1516"/>
      <c r="M985" s="1516"/>
      <c r="N985" s="1516"/>
      <c r="O985" s="1516"/>
      <c r="P985" s="1516"/>
      <c r="Q985" s="1516"/>
      <c r="R985" s="1516"/>
      <c r="S985" s="1516"/>
      <c r="T985" s="1516"/>
      <c r="U985" s="1516"/>
      <c r="V985" s="1516"/>
      <c r="W985" s="1516"/>
      <c r="X985" s="1516"/>
      <c r="Y985" s="1516"/>
      <c r="Z985" s="1516"/>
    </row>
    <row r="986" ht="12.75" customHeight="1">
      <c r="A986" s="1516"/>
      <c r="B986" s="1516"/>
      <c r="C986" s="1516"/>
      <c r="D986" s="1516"/>
      <c r="E986" s="1516"/>
      <c r="F986" s="1517"/>
      <c r="G986" s="1516"/>
      <c r="H986" s="1516"/>
      <c r="I986" s="1516"/>
      <c r="J986" s="1516"/>
      <c r="K986" s="1516"/>
      <c r="L986" s="1516"/>
      <c r="M986" s="1516"/>
      <c r="N986" s="1516"/>
      <c r="O986" s="1516"/>
      <c r="P986" s="1516"/>
      <c r="Q986" s="1516"/>
      <c r="R986" s="1516"/>
      <c r="S986" s="1516"/>
      <c r="T986" s="1516"/>
      <c r="U986" s="1516"/>
      <c r="V986" s="1516"/>
      <c r="W986" s="1516"/>
      <c r="X986" s="1516"/>
      <c r="Y986" s="1516"/>
      <c r="Z986" s="1516"/>
    </row>
    <row r="987" ht="12.75" customHeight="1">
      <c r="A987" s="1516"/>
      <c r="B987" s="1516"/>
      <c r="C987" s="1516"/>
      <c r="D987" s="1516"/>
      <c r="E987" s="1516"/>
      <c r="F987" s="1517"/>
      <c r="G987" s="1516"/>
      <c r="H987" s="1516"/>
      <c r="I987" s="1516"/>
      <c r="J987" s="1516"/>
      <c r="K987" s="1516"/>
      <c r="L987" s="1516"/>
      <c r="M987" s="1516"/>
      <c r="N987" s="1516"/>
      <c r="O987" s="1516"/>
      <c r="P987" s="1516"/>
      <c r="Q987" s="1516"/>
      <c r="R987" s="1516"/>
      <c r="S987" s="1516"/>
      <c r="T987" s="1516"/>
      <c r="U987" s="1516"/>
      <c r="V987" s="1516"/>
      <c r="W987" s="1516"/>
      <c r="X987" s="1516"/>
      <c r="Y987" s="1516"/>
      <c r="Z987" s="1516"/>
    </row>
    <row r="988" ht="12.75" customHeight="1">
      <c r="A988" s="1516"/>
      <c r="B988" s="1516"/>
      <c r="C988" s="1516"/>
      <c r="D988" s="1516"/>
      <c r="E988" s="1516"/>
      <c r="F988" s="1517"/>
      <c r="G988" s="1516"/>
      <c r="H988" s="1516"/>
      <c r="I988" s="1516"/>
      <c r="J988" s="1516"/>
      <c r="K988" s="1516"/>
      <c r="L988" s="1516"/>
      <c r="M988" s="1516"/>
      <c r="N988" s="1516"/>
      <c r="O988" s="1516"/>
      <c r="P988" s="1516"/>
      <c r="Q988" s="1516"/>
      <c r="R988" s="1516"/>
      <c r="S988" s="1516"/>
      <c r="T988" s="1516"/>
      <c r="U988" s="1516"/>
      <c r="V988" s="1516"/>
      <c r="W988" s="1516"/>
      <c r="X988" s="1516"/>
      <c r="Y988" s="1516"/>
      <c r="Z988" s="1516"/>
    </row>
    <row r="989" ht="12.75" customHeight="1">
      <c r="A989" s="1516"/>
      <c r="B989" s="1516"/>
      <c r="C989" s="1516"/>
      <c r="D989" s="1516"/>
      <c r="E989" s="1516"/>
      <c r="F989" s="1517"/>
      <c r="G989" s="1516"/>
      <c r="H989" s="1516"/>
      <c r="I989" s="1516"/>
      <c r="J989" s="1516"/>
      <c r="K989" s="1516"/>
      <c r="L989" s="1516"/>
      <c r="M989" s="1516"/>
      <c r="N989" s="1516"/>
      <c r="O989" s="1516"/>
      <c r="P989" s="1516"/>
      <c r="Q989" s="1516"/>
      <c r="R989" s="1516"/>
      <c r="S989" s="1516"/>
      <c r="T989" s="1516"/>
      <c r="U989" s="1516"/>
      <c r="V989" s="1516"/>
      <c r="W989" s="1516"/>
      <c r="X989" s="1516"/>
      <c r="Y989" s="1516"/>
      <c r="Z989" s="1516"/>
    </row>
    <row r="990" ht="12.75" customHeight="1">
      <c r="A990" s="1516"/>
      <c r="B990" s="1516"/>
      <c r="C990" s="1516"/>
      <c r="D990" s="1516"/>
      <c r="E990" s="1516"/>
      <c r="F990" s="1517"/>
      <c r="G990" s="1516"/>
      <c r="H990" s="1516"/>
      <c r="I990" s="1516"/>
      <c r="J990" s="1516"/>
      <c r="K990" s="1516"/>
      <c r="L990" s="1516"/>
      <c r="M990" s="1516"/>
      <c r="N990" s="1516"/>
      <c r="O990" s="1516"/>
      <c r="P990" s="1516"/>
      <c r="Q990" s="1516"/>
      <c r="R990" s="1516"/>
      <c r="S990" s="1516"/>
      <c r="T990" s="1516"/>
      <c r="U990" s="1516"/>
      <c r="V990" s="1516"/>
      <c r="W990" s="1516"/>
      <c r="X990" s="1516"/>
      <c r="Y990" s="1516"/>
      <c r="Z990" s="1516"/>
    </row>
    <row r="991" ht="12.75" customHeight="1">
      <c r="A991" s="1516"/>
      <c r="B991" s="1516"/>
      <c r="C991" s="1516"/>
      <c r="D991" s="1516"/>
      <c r="E991" s="1516"/>
      <c r="F991" s="1517"/>
      <c r="G991" s="1516"/>
      <c r="H991" s="1516"/>
      <c r="I991" s="1516"/>
      <c r="J991" s="1516"/>
      <c r="K991" s="1516"/>
      <c r="L991" s="1516"/>
      <c r="M991" s="1516"/>
      <c r="N991" s="1516"/>
      <c r="O991" s="1516"/>
      <c r="P991" s="1516"/>
      <c r="Q991" s="1516"/>
      <c r="R991" s="1516"/>
      <c r="S991" s="1516"/>
      <c r="T991" s="1516"/>
      <c r="U991" s="1516"/>
      <c r="V991" s="1516"/>
      <c r="W991" s="1516"/>
      <c r="X991" s="1516"/>
      <c r="Y991" s="1516"/>
      <c r="Z991" s="1516"/>
    </row>
    <row r="992" ht="12.75" customHeight="1">
      <c r="A992" s="1516"/>
      <c r="B992" s="1516"/>
      <c r="C992" s="1516"/>
      <c r="D992" s="1516"/>
      <c r="E992" s="1516"/>
      <c r="F992" s="1517"/>
      <c r="G992" s="1516"/>
      <c r="H992" s="1516"/>
      <c r="I992" s="1516"/>
      <c r="J992" s="1516"/>
      <c r="K992" s="1516"/>
      <c r="L992" s="1516"/>
      <c r="M992" s="1516"/>
      <c r="N992" s="1516"/>
      <c r="O992" s="1516"/>
      <c r="P992" s="1516"/>
      <c r="Q992" s="1516"/>
      <c r="R992" s="1516"/>
      <c r="S992" s="1516"/>
      <c r="T992" s="1516"/>
      <c r="U992" s="1516"/>
      <c r="V992" s="1516"/>
      <c r="W992" s="1516"/>
      <c r="X992" s="1516"/>
      <c r="Y992" s="1516"/>
      <c r="Z992" s="1516"/>
    </row>
    <row r="993" ht="12.75" customHeight="1">
      <c r="A993" s="1516"/>
      <c r="B993" s="1516"/>
      <c r="C993" s="1516"/>
      <c r="D993" s="1516"/>
      <c r="E993" s="1516"/>
      <c r="F993" s="1517"/>
      <c r="G993" s="1516"/>
      <c r="H993" s="1516"/>
      <c r="I993" s="1516"/>
      <c r="J993" s="1516"/>
      <c r="K993" s="1516"/>
      <c r="L993" s="1516"/>
      <c r="M993" s="1516"/>
      <c r="N993" s="1516"/>
      <c r="O993" s="1516"/>
      <c r="P993" s="1516"/>
      <c r="Q993" s="1516"/>
      <c r="R993" s="1516"/>
      <c r="S993" s="1516"/>
      <c r="T993" s="1516"/>
      <c r="U993" s="1516"/>
      <c r="V993" s="1516"/>
      <c r="W993" s="1516"/>
      <c r="X993" s="1516"/>
      <c r="Y993" s="1516"/>
      <c r="Z993" s="1516"/>
    </row>
    <row r="994" ht="12.75" customHeight="1">
      <c r="A994" s="1516"/>
      <c r="B994" s="1516"/>
      <c r="C994" s="1516"/>
      <c r="D994" s="1516"/>
      <c r="E994" s="1516"/>
      <c r="F994" s="1517"/>
      <c r="G994" s="1516"/>
      <c r="H994" s="1516"/>
      <c r="I994" s="1516"/>
      <c r="J994" s="1516"/>
      <c r="K994" s="1516"/>
      <c r="L994" s="1516"/>
      <c r="M994" s="1516"/>
      <c r="N994" s="1516"/>
      <c r="O994" s="1516"/>
      <c r="P994" s="1516"/>
      <c r="Q994" s="1516"/>
      <c r="R994" s="1516"/>
      <c r="S994" s="1516"/>
      <c r="T994" s="1516"/>
      <c r="U994" s="1516"/>
      <c r="V994" s="1516"/>
      <c r="W994" s="1516"/>
      <c r="X994" s="1516"/>
      <c r="Y994" s="1516"/>
      <c r="Z994" s="1516"/>
    </row>
    <row r="995" ht="12.75" customHeight="1">
      <c r="A995" s="1516"/>
      <c r="B995" s="1516"/>
      <c r="C995" s="1516"/>
      <c r="D995" s="1516"/>
      <c r="E995" s="1516"/>
      <c r="F995" s="1517"/>
      <c r="G995" s="1516"/>
      <c r="H995" s="1516"/>
      <c r="I995" s="1516"/>
      <c r="J995" s="1516"/>
      <c r="K995" s="1516"/>
      <c r="L995" s="1516"/>
      <c r="M995" s="1516"/>
      <c r="N995" s="1516"/>
      <c r="O995" s="1516"/>
      <c r="P995" s="1516"/>
      <c r="Q995" s="1516"/>
      <c r="R995" s="1516"/>
      <c r="S995" s="1516"/>
      <c r="T995" s="1516"/>
      <c r="U995" s="1516"/>
      <c r="V995" s="1516"/>
      <c r="W995" s="1516"/>
      <c r="X995" s="1516"/>
      <c r="Y995" s="1516"/>
      <c r="Z995" s="1516"/>
    </row>
    <row r="996" ht="12.75" customHeight="1">
      <c r="A996" s="1516"/>
      <c r="B996" s="1516"/>
      <c r="C996" s="1516"/>
      <c r="D996" s="1516"/>
      <c r="E996" s="1516"/>
      <c r="F996" s="1517"/>
      <c r="G996" s="1516"/>
      <c r="H996" s="1516"/>
      <c r="I996" s="1516"/>
      <c r="J996" s="1516"/>
      <c r="K996" s="1516"/>
      <c r="L996" s="1516"/>
      <c r="M996" s="1516"/>
      <c r="N996" s="1516"/>
      <c r="O996" s="1516"/>
      <c r="P996" s="1516"/>
      <c r="Q996" s="1516"/>
      <c r="R996" s="1516"/>
      <c r="S996" s="1516"/>
      <c r="T996" s="1516"/>
      <c r="U996" s="1516"/>
      <c r="V996" s="1516"/>
      <c r="W996" s="1516"/>
      <c r="X996" s="1516"/>
      <c r="Y996" s="1516"/>
      <c r="Z996" s="1516"/>
    </row>
    <row r="997" ht="12.75" customHeight="1">
      <c r="A997" s="1516"/>
      <c r="B997" s="1516"/>
      <c r="C997" s="1516"/>
      <c r="D997" s="1516"/>
      <c r="E997" s="1516"/>
      <c r="F997" s="1517"/>
      <c r="G997" s="1516"/>
      <c r="H997" s="1516"/>
      <c r="I997" s="1516"/>
      <c r="J997" s="1516"/>
      <c r="K997" s="1516"/>
      <c r="L997" s="1516"/>
      <c r="M997" s="1516"/>
      <c r="N997" s="1516"/>
      <c r="O997" s="1516"/>
      <c r="P997" s="1516"/>
      <c r="Q997" s="1516"/>
      <c r="R997" s="1516"/>
      <c r="S997" s="1516"/>
      <c r="T997" s="1516"/>
      <c r="U997" s="1516"/>
      <c r="V997" s="1516"/>
      <c r="W997" s="1516"/>
      <c r="X997" s="1516"/>
      <c r="Y997" s="1516"/>
      <c r="Z997" s="1516"/>
    </row>
    <row r="998" ht="12.75" customHeight="1">
      <c r="A998" s="1516"/>
      <c r="B998" s="1516"/>
      <c r="C998" s="1516"/>
      <c r="D998" s="1516"/>
      <c r="E998" s="1516"/>
      <c r="F998" s="1517"/>
      <c r="G998" s="1516"/>
      <c r="H998" s="1516"/>
      <c r="I998" s="1516"/>
      <c r="J998" s="1516"/>
      <c r="K998" s="1516"/>
      <c r="L998" s="1516"/>
      <c r="M998" s="1516"/>
      <c r="N998" s="1516"/>
      <c r="O998" s="1516"/>
      <c r="P998" s="1516"/>
      <c r="Q998" s="1516"/>
      <c r="R998" s="1516"/>
      <c r="S998" s="1516"/>
      <c r="T998" s="1516"/>
      <c r="U998" s="1516"/>
      <c r="V998" s="1516"/>
      <c r="W998" s="1516"/>
      <c r="X998" s="1516"/>
      <c r="Y998" s="1516"/>
      <c r="Z998" s="1516"/>
    </row>
    <row r="999" ht="12.75" customHeight="1">
      <c r="A999" s="1516"/>
      <c r="B999" s="1516"/>
      <c r="C999" s="1516"/>
      <c r="D999" s="1516"/>
      <c r="E999" s="1516"/>
      <c r="F999" s="1517"/>
      <c r="G999" s="1516"/>
      <c r="H999" s="1516"/>
      <c r="I999" s="1516"/>
      <c r="J999" s="1516"/>
      <c r="K999" s="1516"/>
      <c r="L999" s="1516"/>
      <c r="M999" s="1516"/>
      <c r="N999" s="1516"/>
      <c r="O999" s="1516"/>
      <c r="P999" s="1516"/>
      <c r="Q999" s="1516"/>
      <c r="R999" s="1516"/>
      <c r="S999" s="1516"/>
      <c r="T999" s="1516"/>
      <c r="U999" s="1516"/>
      <c r="V999" s="1516"/>
      <c r="W999" s="1516"/>
      <c r="X999" s="1516"/>
      <c r="Y999" s="1516"/>
      <c r="Z999" s="1516"/>
    </row>
    <row r="1000" ht="12.75" customHeight="1">
      <c r="A1000" s="1516"/>
      <c r="B1000" s="1516"/>
      <c r="C1000" s="1516"/>
      <c r="D1000" s="1516"/>
      <c r="E1000" s="1516"/>
      <c r="F1000" s="1517"/>
      <c r="G1000" s="1516"/>
      <c r="H1000" s="1516"/>
      <c r="I1000" s="1516"/>
      <c r="J1000" s="1516"/>
      <c r="K1000" s="1516"/>
      <c r="L1000" s="1516"/>
      <c r="M1000" s="1516"/>
      <c r="N1000" s="1516"/>
      <c r="O1000" s="1516"/>
      <c r="P1000" s="1516"/>
      <c r="Q1000" s="1516"/>
      <c r="R1000" s="1516"/>
      <c r="S1000" s="1516"/>
      <c r="T1000" s="1516"/>
      <c r="U1000" s="1516"/>
      <c r="V1000" s="1516"/>
      <c r="W1000" s="1516"/>
      <c r="X1000" s="1516"/>
      <c r="Y1000" s="1516"/>
      <c r="Z1000" s="1516"/>
    </row>
  </sheetData>
  <mergeCells count="11">
    <mergeCell ref="D36:G36"/>
    <mergeCell ref="I36:K36"/>
    <mergeCell ref="D37:H37"/>
    <mergeCell ref="I37:K37"/>
    <mergeCell ref="A4:I4"/>
    <mergeCell ref="A5:I5"/>
    <mergeCell ref="A6:I6"/>
    <mergeCell ref="A10:D12"/>
    <mergeCell ref="E10:F10"/>
    <mergeCell ref="H10:J10"/>
    <mergeCell ref="E11:F11"/>
  </mergeCells>
  <printOptions/>
  <pageMargins bottom="0.7086614173228346" footer="0.0" header="0.0" left="1.062992125984252" right="0.11811023622047244" top="0.7480314960629921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2.0"/>
    <col customWidth="1" min="3" max="3" width="22.5"/>
    <col customWidth="1" min="4" max="4" width="23.13"/>
    <col customWidth="1" min="5" max="5" width="0.63"/>
    <col customWidth="1" min="6" max="6" width="9.5"/>
    <col customWidth="1" min="7" max="7" width="11.38"/>
    <col customWidth="1" hidden="1" min="8" max="8" width="12.25"/>
    <col customWidth="1" hidden="1" min="9" max="9" width="13.5"/>
    <col customWidth="1" min="10" max="10" width="12.13"/>
    <col customWidth="1" min="11" max="11" width="13.13"/>
    <col customWidth="1" min="12" max="12" width="7.5"/>
    <col customWidth="1" min="13" max="13" width="14.25"/>
    <col customWidth="1" min="14" max="14" width="13.75"/>
    <col customWidth="1" min="15" max="16" width="8.0"/>
    <col customWidth="1" min="17" max="26" width="7.63"/>
  </cols>
  <sheetData>
    <row r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 ht="16.5" customHeight="1">
      <c r="A7" s="5"/>
      <c r="B7" s="5"/>
      <c r="C7" s="5"/>
      <c r="D7" s="5"/>
      <c r="E7" s="5"/>
      <c r="F7" s="5"/>
      <c r="G7" s="5"/>
      <c r="H7" s="5"/>
      <c r="I7" s="5"/>
      <c r="J7" s="6"/>
      <c r="K7" s="7"/>
      <c r="L7" s="7"/>
      <c r="M7" s="340"/>
      <c r="N7" s="7"/>
      <c r="O7" s="7"/>
      <c r="P7" s="7"/>
      <c r="Q7" s="6"/>
      <c r="R7" s="6"/>
      <c r="S7" s="6"/>
      <c r="T7" s="6"/>
      <c r="U7" s="6"/>
      <c r="V7" s="6"/>
      <c r="W7" s="6"/>
      <c r="X7" s="6"/>
      <c r="Y7" s="6"/>
      <c r="Z7" s="6"/>
    </row>
    <row r="8">
      <c r="A8" s="111" t="s">
        <v>1350</v>
      </c>
      <c r="B8" s="2"/>
      <c r="C8" s="2"/>
      <c r="D8" s="2"/>
      <c r="E8" s="2"/>
      <c r="F8" s="2"/>
      <c r="G8" s="2"/>
      <c r="H8" s="2"/>
      <c r="I8" s="2"/>
      <c r="J8" s="2"/>
      <c r="K8" s="2"/>
      <c r="L8" s="3"/>
      <c r="N8" s="1132"/>
      <c r="O8" s="1132"/>
      <c r="P8" s="1132"/>
    </row>
    <row r="9">
      <c r="A9" s="11" t="s">
        <v>6</v>
      </c>
      <c r="B9" s="12"/>
      <c r="C9" s="12"/>
      <c r="D9" s="13"/>
      <c r="E9" s="11" t="s">
        <v>7</v>
      </c>
      <c r="F9" s="13"/>
      <c r="G9" s="14" t="s">
        <v>8</v>
      </c>
      <c r="H9" s="15" t="s">
        <v>9</v>
      </c>
      <c r="I9" s="12"/>
      <c r="J9" s="13"/>
      <c r="K9" s="14" t="s">
        <v>10</v>
      </c>
      <c r="L9" s="66"/>
      <c r="N9" s="1132"/>
      <c r="O9" s="1132"/>
      <c r="P9" s="1132"/>
    </row>
    <row r="10">
      <c r="A10" s="18"/>
      <c r="D10" s="19"/>
      <c r="E10" s="72" t="s">
        <v>11</v>
      </c>
      <c r="F10" s="19"/>
      <c r="G10" s="21" t="s">
        <v>12</v>
      </c>
      <c r="H10" s="21" t="s">
        <v>13</v>
      </c>
      <c r="I10" s="22" t="s">
        <v>14</v>
      </c>
      <c r="J10" s="21" t="s">
        <v>15</v>
      </c>
      <c r="K10" s="21" t="s">
        <v>16</v>
      </c>
      <c r="L10" s="66"/>
      <c r="N10" s="1132"/>
      <c r="O10" s="1132"/>
      <c r="P10" s="1132"/>
    </row>
    <row r="11" ht="14.25" customHeight="1">
      <c r="A11" s="23"/>
      <c r="B11" s="24"/>
      <c r="C11" s="24"/>
      <c r="D11" s="25"/>
      <c r="E11" s="1581"/>
      <c r="F11" s="1582"/>
      <c r="G11" s="26" t="s">
        <v>17</v>
      </c>
      <c r="H11" s="27" t="s">
        <v>17</v>
      </c>
      <c r="I11" s="27" t="s">
        <v>18</v>
      </c>
      <c r="J11" s="27" t="s">
        <v>18</v>
      </c>
      <c r="K11" s="27" t="s">
        <v>18</v>
      </c>
      <c r="L11" s="836"/>
      <c r="M11" s="845"/>
      <c r="N11" s="1583" t="s">
        <v>1246</v>
      </c>
      <c r="O11" s="1584"/>
      <c r="P11" s="1584"/>
      <c r="Q11" s="845"/>
      <c r="R11" s="845"/>
      <c r="S11" s="845"/>
      <c r="T11" s="845"/>
      <c r="U11" s="845"/>
      <c r="V11" s="845"/>
      <c r="W11" s="845"/>
      <c r="X11" s="845"/>
      <c r="Y11" s="845"/>
      <c r="Z11" s="845"/>
    </row>
    <row r="12" ht="13.5" customHeight="1">
      <c r="A12" s="33" t="s">
        <v>20</v>
      </c>
      <c r="B12" s="6"/>
      <c r="C12" s="6"/>
      <c r="D12" s="75"/>
      <c r="E12" s="6"/>
      <c r="F12" s="75"/>
      <c r="G12" s="32"/>
      <c r="H12" s="75"/>
      <c r="I12" s="75"/>
      <c r="J12" s="75"/>
      <c r="K12" s="32"/>
      <c r="L12" s="16"/>
      <c r="N12" s="1137" t="s">
        <v>1351</v>
      </c>
      <c r="O12" s="1132"/>
      <c r="P12" s="1132"/>
    </row>
    <row r="13" ht="13.5" customHeight="1">
      <c r="A13" s="33"/>
      <c r="B13" s="6" t="s">
        <v>22</v>
      </c>
      <c r="C13" s="6"/>
      <c r="D13" s="75"/>
      <c r="E13" s="29"/>
      <c r="F13" s="75"/>
      <c r="G13" s="31"/>
      <c r="H13" s="75"/>
      <c r="I13" s="75"/>
      <c r="J13" s="75"/>
      <c r="K13" s="31"/>
      <c r="L13" s="16"/>
      <c r="N13" s="1132"/>
      <c r="O13" s="1132"/>
      <c r="P13" s="1132"/>
    </row>
    <row r="14" ht="13.5" customHeight="1">
      <c r="A14" s="33"/>
      <c r="B14" s="252"/>
      <c r="C14" s="6" t="s">
        <v>331</v>
      </c>
      <c r="D14" s="75"/>
      <c r="E14" s="6"/>
      <c r="F14" s="1585" t="s">
        <v>25</v>
      </c>
      <c r="G14" s="191">
        <v>532358.0</v>
      </c>
      <c r="H14" s="191">
        <v>441450.0</v>
      </c>
      <c r="I14" s="191">
        <f t="shared" ref="I14:I29" si="1">J14-H14</f>
        <v>441450</v>
      </c>
      <c r="J14" s="282">
        <v>882900.0</v>
      </c>
      <c r="K14" s="282">
        <v>921036.0</v>
      </c>
      <c r="L14" s="1252"/>
      <c r="N14" s="1139">
        <v>1465296.0</v>
      </c>
      <c r="O14" s="1132"/>
      <c r="P14" s="1132"/>
    </row>
    <row r="15" ht="13.5" customHeight="1">
      <c r="A15" s="33"/>
      <c r="B15" s="252"/>
      <c r="C15" s="6" t="s">
        <v>1352</v>
      </c>
      <c r="D15" s="1586"/>
      <c r="E15" s="6"/>
      <c r="F15" s="1585" t="s">
        <v>28</v>
      </c>
      <c r="G15" s="499">
        <v>23964.78</v>
      </c>
      <c r="H15" s="499">
        <v>54256.93</v>
      </c>
      <c r="I15" s="191">
        <f t="shared" si="1"/>
        <v>103147.07</v>
      </c>
      <c r="J15" s="191">
        <v>157404.0</v>
      </c>
      <c r="K15" s="36">
        <v>164160.0</v>
      </c>
      <c r="L15" s="655"/>
      <c r="N15" s="1132"/>
      <c r="O15" s="1132"/>
      <c r="P15" s="1132"/>
    </row>
    <row r="16" ht="13.5" customHeight="1">
      <c r="A16" s="33"/>
      <c r="B16" s="252"/>
      <c r="C16" s="29" t="s">
        <v>1043</v>
      </c>
      <c r="D16" s="75"/>
      <c r="E16" s="6"/>
      <c r="F16" s="1585" t="s">
        <v>30</v>
      </c>
      <c r="G16" s="191">
        <v>81818.2</v>
      </c>
      <c r="H16" s="191">
        <v>68272.79</v>
      </c>
      <c r="I16" s="191">
        <f t="shared" si="1"/>
        <v>75727.21</v>
      </c>
      <c r="J16" s="191">
        <v>144000.0</v>
      </c>
      <c r="K16" s="36">
        <f>6*2000*12</f>
        <v>144000</v>
      </c>
      <c r="L16" s="655"/>
      <c r="M16" s="498"/>
      <c r="N16" s="1132"/>
      <c r="O16" s="1132"/>
      <c r="P16" s="1132"/>
    </row>
    <row r="17" ht="13.5" customHeight="1">
      <c r="A17" s="33"/>
      <c r="B17" s="252"/>
      <c r="C17" s="29" t="s">
        <v>367</v>
      </c>
      <c r="D17" s="75"/>
      <c r="E17" s="6"/>
      <c r="F17" s="1585" t="s">
        <v>36</v>
      </c>
      <c r="G17" s="191">
        <v>18000.0</v>
      </c>
      <c r="H17" s="191">
        <v>30000.0</v>
      </c>
      <c r="I17" s="191">
        <f t="shared" si="1"/>
        <v>6000</v>
      </c>
      <c r="J17" s="191">
        <v>36000.0</v>
      </c>
      <c r="K17" s="36">
        <v>36000.0</v>
      </c>
      <c r="L17" s="655"/>
      <c r="M17" s="302"/>
      <c r="N17" s="1132"/>
      <c r="O17" s="1132"/>
      <c r="P17" s="1132"/>
    </row>
    <row r="18" ht="13.5" customHeight="1">
      <c r="A18" s="363"/>
      <c r="B18" s="252"/>
      <c r="C18" s="29" t="s">
        <v>37</v>
      </c>
      <c r="D18" s="75"/>
      <c r="E18" s="29"/>
      <c r="F18" s="1304" t="s">
        <v>38</v>
      </c>
      <c r="G18" s="191">
        <v>20000.0</v>
      </c>
      <c r="H18" s="191">
        <v>0.0</v>
      </c>
      <c r="I18" s="191">
        <f t="shared" si="1"/>
        <v>30000</v>
      </c>
      <c r="J18" s="191">
        <v>30000.0</v>
      </c>
      <c r="K18" s="36">
        <f>5000*6</f>
        <v>30000</v>
      </c>
      <c r="L18" s="655"/>
      <c r="M18" s="302"/>
      <c r="N18" s="1132"/>
      <c r="O18" s="1132"/>
      <c r="P18" s="1132"/>
    </row>
    <row r="19" ht="13.5" customHeight="1">
      <c r="A19" s="363"/>
      <c r="B19" s="252"/>
      <c r="C19" s="29" t="s">
        <v>39</v>
      </c>
      <c r="D19" s="75"/>
      <c r="E19" s="29"/>
      <c r="F19" s="1304" t="s">
        <v>38</v>
      </c>
      <c r="G19" s="191">
        <v>30000.0</v>
      </c>
      <c r="H19" s="191">
        <v>0.0</v>
      </c>
      <c r="I19" s="191">
        <f t="shared" si="1"/>
        <v>0</v>
      </c>
      <c r="J19" s="191">
        <v>0.0</v>
      </c>
      <c r="K19" s="36">
        <v>0.0</v>
      </c>
      <c r="L19" s="655"/>
      <c r="M19" s="302"/>
      <c r="N19" s="1132"/>
      <c r="O19" s="1132"/>
      <c r="P19" s="1132"/>
    </row>
    <row r="20" ht="13.5" customHeight="1">
      <c r="A20" s="363"/>
      <c r="B20" s="252"/>
      <c r="C20" s="29" t="s">
        <v>573</v>
      </c>
      <c r="D20" s="75"/>
      <c r="E20" s="29"/>
      <c r="F20" s="1304" t="s">
        <v>517</v>
      </c>
      <c r="G20" s="191">
        <v>0.0</v>
      </c>
      <c r="H20" s="191">
        <v>0.0</v>
      </c>
      <c r="I20" s="191">
        <f t="shared" si="1"/>
        <v>18000</v>
      </c>
      <c r="J20" s="191">
        <v>18000.0</v>
      </c>
      <c r="K20" s="36">
        <v>0.0</v>
      </c>
      <c r="L20" s="655"/>
      <c r="M20" s="302"/>
      <c r="N20" s="1132"/>
      <c r="O20" s="1132"/>
      <c r="P20" s="1132"/>
    </row>
    <row r="21" ht="13.5" customHeight="1">
      <c r="A21" s="33"/>
      <c r="B21" s="252"/>
      <c r="C21" s="29" t="s">
        <v>44</v>
      </c>
      <c r="D21" s="75"/>
      <c r="E21" s="6"/>
      <c r="F21" s="1585" t="s">
        <v>45</v>
      </c>
      <c r="G21" s="191">
        <v>39211.0</v>
      </c>
      <c r="H21" s="191">
        <v>73575.0</v>
      </c>
      <c r="I21" s="191">
        <f t="shared" si="1"/>
        <v>13117</v>
      </c>
      <c r="J21" s="282">
        <v>86692.0</v>
      </c>
      <c r="K21" s="282">
        <f>((K14+K15)/12)</f>
        <v>90433</v>
      </c>
      <c r="L21" s="1252"/>
      <c r="M21" s="302"/>
      <c r="N21" s="1132"/>
      <c r="O21" s="1132"/>
      <c r="P21" s="1132"/>
    </row>
    <row r="22" ht="13.5" customHeight="1">
      <c r="A22" s="33"/>
      <c r="B22" s="252"/>
      <c r="C22" s="29" t="s">
        <v>46</v>
      </c>
      <c r="D22" s="75"/>
      <c r="E22" s="6"/>
      <c r="F22" s="1585" t="s">
        <v>45</v>
      </c>
      <c r="G22" s="191">
        <v>56287.0</v>
      </c>
      <c r="H22" s="191">
        <v>0.0</v>
      </c>
      <c r="I22" s="191">
        <f t="shared" si="1"/>
        <v>86692</v>
      </c>
      <c r="J22" s="282">
        <v>86692.0</v>
      </c>
      <c r="K22" s="282">
        <f>K21</f>
        <v>90433</v>
      </c>
      <c r="L22" s="1252"/>
      <c r="M22" s="471"/>
      <c r="N22" s="1140"/>
      <c r="O22" s="1132"/>
      <c r="P22" s="1132"/>
    </row>
    <row r="23" ht="13.5" customHeight="1">
      <c r="A23" s="33"/>
      <c r="B23" s="252"/>
      <c r="C23" s="29" t="s">
        <v>47</v>
      </c>
      <c r="D23" s="75"/>
      <c r="E23" s="6"/>
      <c r="F23" s="1585" t="s">
        <v>48</v>
      </c>
      <c r="G23" s="191">
        <v>20000.0</v>
      </c>
      <c r="H23" s="191">
        <v>0.0</v>
      </c>
      <c r="I23" s="191">
        <f t="shared" si="1"/>
        <v>30000</v>
      </c>
      <c r="J23" s="191">
        <v>30000.0</v>
      </c>
      <c r="K23" s="36">
        <v>30000.0</v>
      </c>
      <c r="L23" s="655"/>
      <c r="M23" s="471"/>
      <c r="N23" s="1140"/>
      <c r="O23" s="1132"/>
      <c r="P23" s="1132"/>
    </row>
    <row r="24" ht="13.5" customHeight="1">
      <c r="A24" s="41"/>
      <c r="B24" s="252"/>
      <c r="C24" s="29" t="s">
        <v>51</v>
      </c>
      <c r="D24" s="75"/>
      <c r="E24" s="6"/>
      <c r="F24" s="1585" t="s">
        <v>52</v>
      </c>
      <c r="G24" s="191">
        <v>68758.56</v>
      </c>
      <c r="H24" s="191">
        <v>50332.61</v>
      </c>
      <c r="I24" s="191">
        <f t="shared" si="1"/>
        <v>74504.39</v>
      </c>
      <c r="J24" s="282">
        <v>124837.0</v>
      </c>
      <c r="K24" s="283">
        <v>130224.0</v>
      </c>
      <c r="L24" s="1252"/>
      <c r="M24" s="471"/>
      <c r="N24" s="1140"/>
      <c r="O24" s="1132"/>
      <c r="P24" s="1132"/>
    </row>
    <row r="25" ht="13.5" customHeight="1">
      <c r="A25" s="41"/>
      <c r="B25" s="252"/>
      <c r="C25" s="29" t="s">
        <v>53</v>
      </c>
      <c r="D25" s="75"/>
      <c r="E25" s="6"/>
      <c r="F25" s="1585" t="s">
        <v>54</v>
      </c>
      <c r="G25" s="191">
        <v>4200.0</v>
      </c>
      <c r="H25" s="191">
        <v>2900.0</v>
      </c>
      <c r="I25" s="191">
        <f t="shared" si="1"/>
        <v>4300</v>
      </c>
      <c r="J25" s="191">
        <v>7200.0</v>
      </c>
      <c r="K25" s="36">
        <f>150*12*6</f>
        <v>10800</v>
      </c>
      <c r="L25" s="655"/>
      <c r="M25" s="302"/>
      <c r="N25" s="1132"/>
      <c r="O25" s="1132"/>
      <c r="P25" s="1132"/>
    </row>
    <row r="26" ht="13.5" customHeight="1">
      <c r="A26" s="41"/>
      <c r="B26" s="252"/>
      <c r="C26" s="29" t="s">
        <v>55</v>
      </c>
      <c r="D26" s="75"/>
      <c r="E26" s="6"/>
      <c r="F26" s="1585" t="s">
        <v>56</v>
      </c>
      <c r="G26" s="191">
        <v>8072.79</v>
      </c>
      <c r="H26" s="191">
        <v>6305.24</v>
      </c>
      <c r="I26" s="191">
        <f t="shared" si="1"/>
        <v>9299.76</v>
      </c>
      <c r="J26" s="191">
        <v>15605.0</v>
      </c>
      <c r="K26" s="36">
        <v>18991.0</v>
      </c>
      <c r="L26" s="655"/>
      <c r="M26" s="498"/>
      <c r="N26" s="1140"/>
      <c r="O26" s="1132"/>
      <c r="P26" s="1132"/>
    </row>
    <row r="27" ht="13.5" customHeight="1">
      <c r="A27" s="41"/>
      <c r="B27" s="252"/>
      <c r="C27" s="29" t="s">
        <v>57</v>
      </c>
      <c r="D27" s="75"/>
      <c r="E27" s="6"/>
      <c r="F27" s="1585" t="s">
        <v>58</v>
      </c>
      <c r="G27" s="191">
        <v>4200.0</v>
      </c>
      <c r="H27" s="191">
        <v>2900.0</v>
      </c>
      <c r="I27" s="191">
        <f t="shared" si="1"/>
        <v>4300</v>
      </c>
      <c r="J27" s="191">
        <v>7200.0</v>
      </c>
      <c r="K27" s="36">
        <f>100*12*6</f>
        <v>7200</v>
      </c>
      <c r="L27" s="655"/>
      <c r="N27" s="1132"/>
      <c r="O27" s="1132"/>
      <c r="P27" s="1132"/>
    </row>
    <row r="28" ht="13.5" customHeight="1">
      <c r="A28" s="41"/>
      <c r="B28" s="252"/>
      <c r="C28" s="29" t="s">
        <v>49</v>
      </c>
      <c r="D28" s="75"/>
      <c r="E28" s="6"/>
      <c r="F28" s="1585" t="s">
        <v>50</v>
      </c>
      <c r="G28" s="191">
        <v>0.0</v>
      </c>
      <c r="H28" s="191">
        <v>0.0</v>
      </c>
      <c r="I28" s="191">
        <f t="shared" si="1"/>
        <v>18000</v>
      </c>
      <c r="J28" s="191">
        <v>18000.0</v>
      </c>
      <c r="K28" s="36">
        <v>0.0</v>
      </c>
      <c r="L28" s="655"/>
      <c r="N28" s="1132"/>
      <c r="O28" s="1132"/>
      <c r="P28" s="1132"/>
    </row>
    <row r="29" ht="13.5" customHeight="1">
      <c r="A29" s="1587"/>
      <c r="B29" s="1588"/>
      <c r="C29" s="1403" t="s">
        <v>59</v>
      </c>
      <c r="D29" s="1404"/>
      <c r="E29" s="6"/>
      <c r="F29" s="1585" t="s">
        <v>60</v>
      </c>
      <c r="G29" s="191">
        <v>72000.0</v>
      </c>
      <c r="H29" s="191">
        <v>0.0</v>
      </c>
      <c r="I29" s="191">
        <f t="shared" si="1"/>
        <v>0</v>
      </c>
      <c r="J29" s="191">
        <v>0.0</v>
      </c>
      <c r="K29" s="36">
        <v>0.0</v>
      </c>
      <c r="L29" s="655"/>
      <c r="N29" s="1132"/>
      <c r="O29" s="1132"/>
      <c r="P29" s="1132"/>
    </row>
    <row r="30" ht="13.5" customHeight="1">
      <c r="A30" s="408"/>
      <c r="B30" s="44" t="s">
        <v>61</v>
      </c>
      <c r="C30" s="44"/>
      <c r="D30" s="287"/>
      <c r="E30" s="45"/>
      <c r="F30" s="287"/>
      <c r="G30" s="47">
        <f t="shared" ref="G30:K30" si="2">SUM(G14:G29)</f>
        <v>978870.33</v>
      </c>
      <c r="H30" s="47">
        <f t="shared" si="2"/>
        <v>729992.57</v>
      </c>
      <c r="I30" s="47">
        <f t="shared" si="2"/>
        <v>914537.43</v>
      </c>
      <c r="J30" s="47">
        <f t="shared" si="2"/>
        <v>1644530</v>
      </c>
      <c r="K30" s="47">
        <f t="shared" si="2"/>
        <v>1673277</v>
      </c>
      <c r="L30" s="1589"/>
      <c r="N30" s="1139"/>
      <c r="O30" s="1132"/>
      <c r="P30" s="1132"/>
    </row>
    <row r="31" ht="13.5" customHeight="1">
      <c r="A31" s="41"/>
      <c r="B31" s="29" t="s">
        <v>62</v>
      </c>
      <c r="C31" s="29"/>
      <c r="D31" s="75"/>
      <c r="E31" s="29"/>
      <c r="F31" s="75"/>
      <c r="G31" s="761"/>
      <c r="H31" s="191"/>
      <c r="I31" s="191"/>
      <c r="J31" s="282"/>
      <c r="K31" s="282"/>
      <c r="L31" s="1590"/>
      <c r="N31" s="1132"/>
      <c r="O31" s="1132"/>
      <c r="P31" s="1132"/>
    </row>
    <row r="32" ht="13.5" customHeight="1">
      <c r="A32" s="41"/>
      <c r="B32" s="29" t="s">
        <v>173</v>
      </c>
      <c r="C32" s="29"/>
      <c r="D32" s="75"/>
      <c r="E32" s="29"/>
      <c r="F32" s="75"/>
      <c r="G32" s="191"/>
      <c r="H32" s="191"/>
      <c r="I32" s="191"/>
      <c r="J32" s="282"/>
      <c r="K32" s="282"/>
      <c r="L32" s="1252"/>
      <c r="N32" s="1132"/>
      <c r="O32" s="1132"/>
      <c r="P32" s="1132"/>
    </row>
    <row r="33" ht="13.5" customHeight="1">
      <c r="A33" s="41"/>
      <c r="C33" s="29" t="s">
        <v>209</v>
      </c>
      <c r="D33" s="75"/>
      <c r="E33" s="6"/>
      <c r="F33" s="1304" t="s">
        <v>174</v>
      </c>
      <c r="G33" s="191">
        <v>166965.99</v>
      </c>
      <c r="H33" s="191">
        <v>15448.5</v>
      </c>
      <c r="I33" s="191">
        <f t="shared" ref="I33:I39" si="3">J33-H33</f>
        <v>234551.5</v>
      </c>
      <c r="J33" s="36">
        <v>250000.0</v>
      </c>
      <c r="K33" s="36">
        <v>250000.0</v>
      </c>
      <c r="L33" s="655"/>
      <c r="N33" s="1132"/>
      <c r="O33" s="1132"/>
      <c r="P33" s="1132"/>
    </row>
    <row r="34" ht="13.5" customHeight="1">
      <c r="A34" s="41"/>
      <c r="C34" s="209" t="s">
        <v>68</v>
      </c>
      <c r="D34" s="75"/>
      <c r="E34" s="6"/>
      <c r="F34" s="1304" t="s">
        <v>174</v>
      </c>
      <c r="G34" s="191">
        <v>34500.0</v>
      </c>
      <c r="H34" s="191">
        <v>0.0</v>
      </c>
      <c r="I34" s="191">
        <f t="shared" si="3"/>
        <v>160000</v>
      </c>
      <c r="J34" s="36">
        <v>160000.0</v>
      </c>
      <c r="K34" s="36">
        <v>150000.0</v>
      </c>
      <c r="L34" s="655"/>
      <c r="N34" s="1132"/>
      <c r="O34" s="1132"/>
      <c r="P34" s="1132"/>
    </row>
    <row r="35" ht="13.5" customHeight="1">
      <c r="A35" s="41"/>
      <c r="C35" s="29" t="s">
        <v>75</v>
      </c>
      <c r="D35" s="75"/>
      <c r="E35" s="6"/>
      <c r="F35" s="1304" t="s">
        <v>174</v>
      </c>
      <c r="G35" s="191">
        <v>18000.0</v>
      </c>
      <c r="H35" s="191">
        <v>10000.0</v>
      </c>
      <c r="I35" s="191">
        <f t="shared" si="3"/>
        <v>90000</v>
      </c>
      <c r="J35" s="36">
        <v>100000.0</v>
      </c>
      <c r="K35" s="36">
        <v>50000.0</v>
      </c>
      <c r="L35" s="655"/>
      <c r="N35" s="1132"/>
      <c r="O35" s="1132"/>
      <c r="P35" s="1132"/>
    </row>
    <row r="36" ht="13.5" customHeight="1">
      <c r="A36" s="41"/>
      <c r="C36" s="29" t="s">
        <v>1353</v>
      </c>
      <c r="D36" s="75"/>
      <c r="E36" s="6"/>
      <c r="F36" s="1304" t="s">
        <v>174</v>
      </c>
      <c r="G36" s="191">
        <v>21393.58</v>
      </c>
      <c r="H36" s="191">
        <v>3275.88</v>
      </c>
      <c r="I36" s="191">
        <f t="shared" si="3"/>
        <v>32724.12</v>
      </c>
      <c r="J36" s="36">
        <v>36000.0</v>
      </c>
      <c r="K36" s="36">
        <v>36000.0</v>
      </c>
      <c r="L36" s="655"/>
      <c r="N36" s="1132"/>
      <c r="O36" s="1132"/>
      <c r="P36" s="1132"/>
    </row>
    <row r="37" ht="13.5" customHeight="1">
      <c r="A37" s="41"/>
      <c r="C37" s="29" t="s">
        <v>347</v>
      </c>
      <c r="D37" s="75"/>
      <c r="E37" s="6"/>
      <c r="F37" s="1304" t="s">
        <v>174</v>
      </c>
      <c r="G37" s="191">
        <v>25667.4</v>
      </c>
      <c r="H37" s="191">
        <v>2331.33</v>
      </c>
      <c r="I37" s="191">
        <f t="shared" si="3"/>
        <v>25668.67</v>
      </c>
      <c r="J37" s="36">
        <v>28000.0</v>
      </c>
      <c r="K37" s="36">
        <v>36000.0</v>
      </c>
      <c r="L37" s="655"/>
      <c r="M37" s="8"/>
      <c r="N37" s="1132"/>
      <c r="O37" s="1132"/>
      <c r="P37" s="1132"/>
    </row>
    <row r="38" ht="13.5" customHeight="1">
      <c r="A38" s="41"/>
      <c r="C38" s="29" t="s">
        <v>118</v>
      </c>
      <c r="D38" s="75"/>
      <c r="E38" s="6"/>
      <c r="F38" s="1304" t="s">
        <v>174</v>
      </c>
      <c r="G38" s="191">
        <v>5622.0</v>
      </c>
      <c r="H38" s="191">
        <v>1024.0</v>
      </c>
      <c r="I38" s="191">
        <f t="shared" si="3"/>
        <v>6476</v>
      </c>
      <c r="J38" s="36">
        <v>7500.0</v>
      </c>
      <c r="K38" s="36">
        <v>7500.0</v>
      </c>
      <c r="L38" s="655"/>
      <c r="M38" s="8"/>
      <c r="N38" s="1132"/>
      <c r="O38" s="1132"/>
      <c r="P38" s="1132"/>
    </row>
    <row r="39" ht="13.5" customHeight="1">
      <c r="A39" s="465"/>
      <c r="B39" s="522"/>
      <c r="C39" s="62" t="s">
        <v>98</v>
      </c>
      <c r="D39" s="159"/>
      <c r="E39" s="63"/>
      <c r="F39" s="1591" t="s">
        <v>174</v>
      </c>
      <c r="G39" s="1107">
        <v>1000.0</v>
      </c>
      <c r="H39" s="1107">
        <v>0.0</v>
      </c>
      <c r="I39" s="65">
        <f t="shared" si="3"/>
        <v>50000</v>
      </c>
      <c r="J39" s="65">
        <v>50000.0</v>
      </c>
      <c r="K39" s="65">
        <v>50000.0</v>
      </c>
      <c r="L39" s="655"/>
      <c r="M39" s="8"/>
      <c r="N39" s="1132"/>
      <c r="O39" s="1132"/>
      <c r="P39" s="1132"/>
    </row>
    <row r="40" ht="15.75" customHeight="1">
      <c r="A40" s="2"/>
      <c r="B40" s="2"/>
      <c r="C40" s="652"/>
      <c r="D40" s="2"/>
      <c r="E40" s="2"/>
      <c r="F40" s="2"/>
      <c r="G40" s="2"/>
      <c r="H40" s="2"/>
      <c r="I40" s="2"/>
      <c r="J40" s="2"/>
      <c r="K40" s="2"/>
      <c r="L40" s="3"/>
      <c r="M40" s="8"/>
      <c r="N40" s="1132"/>
      <c r="O40" s="1132"/>
      <c r="P40" s="1132"/>
    </row>
    <row r="41" ht="15.75" customHeight="1">
      <c r="A41" s="111" t="s">
        <v>1354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3"/>
      <c r="N41" s="1132"/>
      <c r="O41" s="1132"/>
      <c r="P41" s="1132"/>
    </row>
    <row r="42" ht="15.75" customHeight="1">
      <c r="A42" s="111"/>
      <c r="B42" s="2"/>
      <c r="C42" s="2"/>
      <c r="D42" s="2"/>
      <c r="E42" s="2"/>
      <c r="F42" s="2"/>
      <c r="G42" s="2"/>
      <c r="H42" s="2"/>
      <c r="I42" s="2"/>
      <c r="J42" s="2"/>
      <c r="K42" s="2"/>
      <c r="L42" s="3"/>
      <c r="N42" s="1132"/>
      <c r="O42" s="1132"/>
      <c r="P42" s="1132"/>
    </row>
    <row r="43" ht="15.75" customHeight="1">
      <c r="A43" s="305" t="s">
        <v>350</v>
      </c>
      <c r="L43" s="305"/>
      <c r="N43" s="1132"/>
      <c r="O43" s="1132"/>
      <c r="P43" s="1132"/>
    </row>
    <row r="44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N44" s="1132"/>
      <c r="O44" s="1132"/>
      <c r="P44" s="1132"/>
    </row>
    <row r="45" ht="15.75" customHeight="1">
      <c r="A45" s="11" t="s">
        <v>6</v>
      </c>
      <c r="B45" s="12"/>
      <c r="C45" s="12"/>
      <c r="D45" s="13"/>
      <c r="E45" s="11" t="s">
        <v>7</v>
      </c>
      <c r="F45" s="13"/>
      <c r="G45" s="14" t="s">
        <v>8</v>
      </c>
      <c r="H45" s="15" t="s">
        <v>9</v>
      </c>
      <c r="I45" s="12"/>
      <c r="J45" s="13"/>
      <c r="K45" s="14" t="s">
        <v>10</v>
      </c>
      <c r="L45" s="66"/>
      <c r="N45" s="1132"/>
      <c r="O45" s="1132"/>
      <c r="P45" s="1132"/>
    </row>
    <row r="46" ht="15.75" customHeight="1">
      <c r="A46" s="18"/>
      <c r="D46" s="19"/>
      <c r="E46" s="72" t="s">
        <v>11</v>
      </c>
      <c r="F46" s="19"/>
      <c r="G46" s="21" t="s">
        <v>12</v>
      </c>
      <c r="H46" s="21" t="s">
        <v>13</v>
      </c>
      <c r="I46" s="22" t="s">
        <v>14</v>
      </c>
      <c r="J46" s="21" t="s">
        <v>15</v>
      </c>
      <c r="K46" s="21" t="s">
        <v>16</v>
      </c>
      <c r="L46" s="66"/>
      <c r="N46" s="1132"/>
      <c r="O46" s="1132"/>
      <c r="P46" s="1132"/>
    </row>
    <row r="47" ht="16.5" customHeight="1">
      <c r="A47" s="23"/>
      <c r="B47" s="24"/>
      <c r="C47" s="24"/>
      <c r="D47" s="25"/>
      <c r="E47" s="1581"/>
      <c r="F47" s="1582"/>
      <c r="G47" s="26" t="s">
        <v>17</v>
      </c>
      <c r="H47" s="27" t="s">
        <v>17</v>
      </c>
      <c r="I47" s="27" t="s">
        <v>18</v>
      </c>
      <c r="J47" s="27" t="s">
        <v>18</v>
      </c>
      <c r="K47" s="27" t="s">
        <v>18</v>
      </c>
      <c r="L47" s="836"/>
      <c r="M47" s="845"/>
      <c r="N47" s="1584"/>
      <c r="O47" s="1584"/>
      <c r="P47" s="1584"/>
      <c r="Q47" s="845"/>
      <c r="R47" s="845"/>
      <c r="S47" s="845"/>
      <c r="T47" s="845"/>
      <c r="U47" s="845"/>
      <c r="V47" s="845"/>
      <c r="W47" s="845"/>
      <c r="X47" s="845"/>
      <c r="Y47" s="845"/>
      <c r="Z47" s="845"/>
    </row>
    <row r="48" ht="15.75" customHeight="1">
      <c r="A48" s="20"/>
      <c r="B48" s="16"/>
      <c r="C48" s="29" t="s">
        <v>576</v>
      </c>
      <c r="D48" s="104"/>
      <c r="E48" s="66"/>
      <c r="F48" s="1304" t="s">
        <v>174</v>
      </c>
      <c r="G48" s="81">
        <v>0.0</v>
      </c>
      <c r="H48" s="81">
        <v>0.0</v>
      </c>
      <c r="I48" s="82">
        <f t="shared" ref="I48:I50" si="4">J48-H48</f>
        <v>5000</v>
      </c>
      <c r="J48" s="82">
        <v>5000.0</v>
      </c>
      <c r="K48" s="82">
        <v>5000.0</v>
      </c>
      <c r="L48" s="655"/>
      <c r="N48" s="1132"/>
      <c r="O48" s="1132"/>
      <c r="P48" s="1132"/>
    </row>
    <row r="49" ht="15.75" customHeight="1">
      <c r="A49" s="41"/>
      <c r="C49" s="29" t="s">
        <v>1355</v>
      </c>
      <c r="D49" s="75"/>
      <c r="E49" s="6"/>
      <c r="F49" s="1304" t="s">
        <v>174</v>
      </c>
      <c r="G49" s="81">
        <v>696000.0</v>
      </c>
      <c r="H49" s="81">
        <v>180000.0</v>
      </c>
      <c r="I49" s="82">
        <f t="shared" si="4"/>
        <v>588000</v>
      </c>
      <c r="J49" s="81">
        <v>768000.0</v>
      </c>
      <c r="K49" s="81">
        <f>16*4000*12</f>
        <v>768000</v>
      </c>
      <c r="L49" s="655"/>
      <c r="N49" s="1132"/>
      <c r="O49" s="1132"/>
      <c r="P49" s="1132"/>
    </row>
    <row r="50" ht="15.75" customHeight="1">
      <c r="A50" s="41"/>
      <c r="C50" s="29" t="s">
        <v>122</v>
      </c>
      <c r="D50" s="75"/>
      <c r="E50" s="6"/>
      <c r="F50" s="1304" t="s">
        <v>174</v>
      </c>
      <c r="G50" s="81">
        <v>0.0</v>
      </c>
      <c r="H50" s="81">
        <v>0.0</v>
      </c>
      <c r="I50" s="82">
        <f t="shared" si="4"/>
        <v>10000</v>
      </c>
      <c r="J50" s="81">
        <v>10000.0</v>
      </c>
      <c r="K50" s="81">
        <v>0.0</v>
      </c>
      <c r="L50" s="1322"/>
      <c r="N50" s="1132"/>
      <c r="O50" s="1132"/>
      <c r="P50" s="1132"/>
    </row>
    <row r="51" ht="15.0" customHeight="1">
      <c r="A51" s="408"/>
      <c r="B51" s="44" t="s">
        <v>284</v>
      </c>
      <c r="C51" s="44"/>
      <c r="D51" s="287"/>
      <c r="E51" s="45"/>
      <c r="F51" s="287"/>
      <c r="G51" s="539">
        <f t="shared" ref="G51:K51" si="5">SUM(G33:G50)</f>
        <v>969148.97</v>
      </c>
      <c r="H51" s="539">
        <f t="shared" si="5"/>
        <v>212079.71</v>
      </c>
      <c r="I51" s="539">
        <f t="shared" si="5"/>
        <v>1202420.29</v>
      </c>
      <c r="J51" s="539">
        <f t="shared" si="5"/>
        <v>1414500</v>
      </c>
      <c r="K51" s="539">
        <f t="shared" si="5"/>
        <v>1352500</v>
      </c>
      <c r="L51" s="1592"/>
      <c r="M51" s="1201"/>
      <c r="N51" s="1139"/>
      <c r="O51" s="1132"/>
      <c r="P51" s="1132"/>
    </row>
    <row r="52" ht="15.0" customHeight="1">
      <c r="A52" s="43" t="s">
        <v>285</v>
      </c>
      <c r="B52" s="45"/>
      <c r="C52" s="45"/>
      <c r="D52" s="287"/>
      <c r="E52" s="45"/>
      <c r="F52" s="287"/>
      <c r="G52" s="539">
        <f t="shared" ref="G52:K52" si="6">G30+G51</f>
        <v>1948019.3</v>
      </c>
      <c r="H52" s="539">
        <f t="shared" si="6"/>
        <v>942072.28</v>
      </c>
      <c r="I52" s="539">
        <f t="shared" si="6"/>
        <v>2116957.72</v>
      </c>
      <c r="J52" s="539">
        <f t="shared" si="6"/>
        <v>3059030</v>
      </c>
      <c r="K52" s="539">
        <f t="shared" si="6"/>
        <v>3025777</v>
      </c>
      <c r="L52" s="1322"/>
      <c r="M52" s="8"/>
      <c r="N52" s="151"/>
      <c r="O52" s="151"/>
      <c r="P52" s="151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ht="15.75" customHeight="1">
      <c r="A53" s="33"/>
      <c r="B53" s="6" t="s">
        <v>356</v>
      </c>
      <c r="C53" s="6"/>
      <c r="D53" s="75"/>
      <c r="E53" s="29"/>
      <c r="F53" s="75"/>
      <c r="G53" s="1234"/>
      <c r="H53" s="82"/>
      <c r="I53" s="82"/>
      <c r="J53" s="1593"/>
      <c r="K53" s="1593"/>
      <c r="L53" s="1594"/>
      <c r="N53" s="1132"/>
      <c r="O53" s="1132"/>
      <c r="P53" s="1132"/>
    </row>
    <row r="54" ht="15.75" customHeight="1">
      <c r="A54" s="72"/>
      <c r="C54" s="6" t="s">
        <v>1356</v>
      </c>
      <c r="D54" s="223"/>
      <c r="E54" s="6"/>
      <c r="F54" s="1304" t="s">
        <v>288</v>
      </c>
      <c r="G54" s="81">
        <v>26950.0</v>
      </c>
      <c r="H54" s="82">
        <v>0.0</v>
      </c>
      <c r="I54" s="82">
        <f t="shared" ref="I54:I56" si="7">J54-H54</f>
        <v>0</v>
      </c>
      <c r="J54" s="81">
        <v>0.0</v>
      </c>
      <c r="K54" s="81">
        <v>200000.0</v>
      </c>
      <c r="L54" s="1322"/>
      <c r="N54" s="1132"/>
      <c r="O54" s="1132"/>
      <c r="P54" s="1132"/>
    </row>
    <row r="55" ht="15.75" customHeight="1">
      <c r="A55" s="72"/>
      <c r="C55" s="6" t="s">
        <v>304</v>
      </c>
      <c r="D55" s="223"/>
      <c r="E55" s="6"/>
      <c r="F55" s="1304" t="s">
        <v>290</v>
      </c>
      <c r="G55" s="81">
        <v>113815.8</v>
      </c>
      <c r="H55" s="82">
        <v>0.0</v>
      </c>
      <c r="I55" s="82">
        <f t="shared" si="7"/>
        <v>0</v>
      </c>
      <c r="J55" s="81">
        <v>0.0</v>
      </c>
      <c r="K55" s="81">
        <v>100000.0</v>
      </c>
      <c r="L55" s="1322"/>
      <c r="N55" s="1132"/>
      <c r="O55" s="1132"/>
      <c r="P55" s="1132"/>
    </row>
    <row r="56" ht="15.75" customHeight="1">
      <c r="A56" s="33"/>
      <c r="C56" s="6" t="s">
        <v>1357</v>
      </c>
      <c r="D56" s="75"/>
      <c r="E56" s="29"/>
      <c r="F56" s="75" t="s">
        <v>300</v>
      </c>
      <c r="G56" s="81">
        <v>47500.0</v>
      </c>
      <c r="H56" s="82">
        <v>0.0</v>
      </c>
      <c r="I56" s="82">
        <f t="shared" si="7"/>
        <v>0</v>
      </c>
      <c r="J56" s="347">
        <v>0.0</v>
      </c>
      <c r="K56" s="347">
        <v>32000.0</v>
      </c>
      <c r="L56" s="1594"/>
      <c r="N56" s="1132"/>
      <c r="O56" s="1132"/>
      <c r="P56" s="1132"/>
    </row>
    <row r="57" ht="14.25" customHeight="1">
      <c r="A57" s="237"/>
      <c r="B57" s="45" t="s">
        <v>317</v>
      </c>
      <c r="C57" s="45"/>
      <c r="D57" s="287"/>
      <c r="E57" s="45"/>
      <c r="F57" s="287"/>
      <c r="G57" s="1595">
        <f t="shared" ref="G57:K57" si="8">SUM(G54:G56)</f>
        <v>188265.8</v>
      </c>
      <c r="H57" s="1595">
        <f t="shared" si="8"/>
        <v>0</v>
      </c>
      <c r="I57" s="1595">
        <f t="shared" si="8"/>
        <v>0</v>
      </c>
      <c r="J57" s="1595">
        <f t="shared" si="8"/>
        <v>0</v>
      </c>
      <c r="K57" s="1595">
        <f t="shared" si="8"/>
        <v>332000</v>
      </c>
      <c r="L57" s="1596"/>
      <c r="M57" s="8"/>
      <c r="N57" s="1153"/>
      <c r="O57" s="151"/>
      <c r="P57" s="151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ht="19.5" customHeight="1">
      <c r="A58" s="240" t="s">
        <v>318</v>
      </c>
      <c r="B58" s="242"/>
      <c r="C58" s="242"/>
      <c r="D58" s="242"/>
      <c r="E58" s="480"/>
      <c r="F58" s="481"/>
      <c r="G58" s="868">
        <f t="shared" ref="G58:K58" si="9">G57+G52</f>
        <v>2136285.1</v>
      </c>
      <c r="H58" s="868">
        <f t="shared" si="9"/>
        <v>942072.28</v>
      </c>
      <c r="I58" s="868">
        <f t="shared" si="9"/>
        <v>2116957.72</v>
      </c>
      <c r="J58" s="868">
        <f t="shared" si="9"/>
        <v>3059030</v>
      </c>
      <c r="K58" s="868">
        <f t="shared" si="9"/>
        <v>3357777</v>
      </c>
      <c r="L58" s="1592"/>
      <c r="M58" s="8"/>
      <c r="N58" s="1153"/>
      <c r="O58" s="151"/>
      <c r="P58" s="151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ht="15.75" customHeight="1">
      <c r="A59" s="338" t="s">
        <v>319</v>
      </c>
      <c r="D59" s="93"/>
      <c r="E59" s="2"/>
      <c r="F59" s="93"/>
      <c r="G59" s="93"/>
      <c r="H59" s="93"/>
      <c r="I59" s="93"/>
      <c r="J59" s="93"/>
      <c r="K59" s="93"/>
      <c r="L59" s="1597"/>
      <c r="N59" s="1132"/>
      <c r="O59" s="1132"/>
      <c r="P59" s="1132"/>
    </row>
    <row r="60" ht="15.75" customHeight="1">
      <c r="A60" s="338" t="s">
        <v>320</v>
      </c>
      <c r="B60" s="1598"/>
      <c r="C60" s="1598"/>
      <c r="D60" s="1598"/>
      <c r="E60" s="1598"/>
      <c r="F60" s="1598"/>
      <c r="G60" s="1598"/>
      <c r="H60" s="1598"/>
      <c r="I60" s="1598"/>
      <c r="J60" s="1598"/>
      <c r="K60" s="1598"/>
      <c r="L60" s="1597"/>
      <c r="N60" s="1132"/>
      <c r="O60" s="1132"/>
      <c r="P60" s="1132"/>
    </row>
    <row r="61" ht="15.75" customHeight="1">
      <c r="A61" s="1598"/>
      <c r="B61" s="1598"/>
      <c r="C61" s="1598"/>
      <c r="D61" s="1598"/>
      <c r="E61" s="1598"/>
      <c r="F61" s="1598"/>
      <c r="G61" s="1598"/>
      <c r="H61" s="1598"/>
      <c r="I61" s="1598"/>
      <c r="J61" s="1598"/>
      <c r="K61" s="1598"/>
      <c r="L61" s="1597"/>
      <c r="N61" s="1132"/>
      <c r="O61" s="1132"/>
      <c r="P61" s="1132"/>
    </row>
    <row r="62" ht="15.75" customHeight="1">
      <c r="L62" s="259"/>
      <c r="N62" s="1132"/>
      <c r="O62" s="1132"/>
      <c r="P62" s="1132"/>
    </row>
    <row r="63" ht="15.75" customHeight="1">
      <c r="L63" s="259"/>
      <c r="N63" s="1132"/>
      <c r="O63" s="1132"/>
      <c r="P63" s="1132"/>
    </row>
    <row r="64" ht="15.75" customHeight="1">
      <c r="A64" s="430" t="s">
        <v>1358</v>
      </c>
      <c r="D64" s="5" t="s">
        <v>323</v>
      </c>
      <c r="H64" s="8"/>
      <c r="I64" s="5" t="s">
        <v>324</v>
      </c>
      <c r="L64" s="259"/>
      <c r="N64" s="1132"/>
      <c r="O64" s="1132"/>
      <c r="P64" s="1132"/>
    </row>
    <row r="65" ht="15.75" customHeight="1">
      <c r="A65" s="2" t="s">
        <v>1359</v>
      </c>
      <c r="D65" s="3" t="s">
        <v>326</v>
      </c>
      <c r="I65" s="3" t="s">
        <v>327</v>
      </c>
      <c r="L65" s="259"/>
      <c r="N65" s="1132"/>
      <c r="O65" s="1132"/>
      <c r="P65" s="1132"/>
    </row>
    <row r="66" ht="15.75" customHeight="1">
      <c r="L66" s="259"/>
      <c r="N66" s="1132"/>
      <c r="O66" s="1132"/>
      <c r="P66" s="1132"/>
    </row>
    <row r="67" ht="15.75" customHeight="1">
      <c r="L67" s="259"/>
      <c r="N67" s="1132"/>
      <c r="O67" s="1132"/>
      <c r="P67" s="1132"/>
    </row>
    <row r="68" ht="15.75" customHeight="1">
      <c r="L68" s="259"/>
      <c r="N68" s="1132"/>
      <c r="O68" s="1132"/>
      <c r="P68" s="1132"/>
    </row>
    <row r="69" ht="15.75" customHeight="1">
      <c r="L69" s="259"/>
      <c r="N69" s="1132"/>
      <c r="O69" s="1132"/>
      <c r="P69" s="1132"/>
    </row>
    <row r="70" ht="15.75" customHeight="1">
      <c r="L70" s="259"/>
      <c r="N70" s="1132"/>
      <c r="O70" s="1132"/>
      <c r="P70" s="1132"/>
    </row>
    <row r="71" ht="15.75" customHeight="1">
      <c r="L71" s="259"/>
      <c r="N71" s="1132"/>
      <c r="O71" s="1132"/>
      <c r="P71" s="1132"/>
    </row>
    <row r="72" ht="15.75" customHeight="1">
      <c r="L72" s="259"/>
      <c r="N72" s="1132"/>
      <c r="O72" s="1132"/>
      <c r="P72" s="1132"/>
    </row>
    <row r="73" ht="15.75" customHeight="1">
      <c r="L73" s="259"/>
      <c r="N73" s="1132"/>
      <c r="O73" s="1132"/>
      <c r="P73" s="1132"/>
    </row>
    <row r="74" ht="15.75" customHeight="1">
      <c r="L74" s="259"/>
      <c r="N74" s="1132"/>
      <c r="O74" s="1132"/>
      <c r="P74" s="1132"/>
    </row>
    <row r="75" ht="15.75" customHeight="1">
      <c r="L75" s="259"/>
      <c r="N75" s="1132"/>
      <c r="O75" s="1132"/>
      <c r="P75" s="1132"/>
    </row>
    <row r="76" ht="15.75" customHeight="1">
      <c r="L76" s="259"/>
      <c r="N76" s="1132"/>
      <c r="O76" s="1132"/>
      <c r="P76" s="1132"/>
    </row>
    <row r="77" ht="15.75" customHeight="1">
      <c r="L77" s="259"/>
      <c r="N77" s="1132"/>
      <c r="O77" s="1132"/>
      <c r="P77" s="1132"/>
    </row>
    <row r="78" ht="15.75" customHeight="1">
      <c r="L78" s="259"/>
      <c r="N78" s="1132"/>
      <c r="O78" s="1132"/>
      <c r="P78" s="1132"/>
    </row>
    <row r="79" ht="15.75" customHeight="1">
      <c r="L79" s="259"/>
      <c r="N79" s="1132"/>
      <c r="O79" s="1132"/>
      <c r="P79" s="1132"/>
    </row>
    <row r="80" ht="15.75" customHeight="1">
      <c r="L80" s="259"/>
      <c r="N80" s="1132"/>
      <c r="O80" s="1132"/>
      <c r="P80" s="1132"/>
    </row>
    <row r="81" ht="15.75" customHeight="1">
      <c r="L81" s="259"/>
      <c r="N81" s="1132"/>
      <c r="O81" s="1132"/>
      <c r="P81" s="1132"/>
    </row>
    <row r="82" ht="15.75" customHeight="1">
      <c r="L82" s="259"/>
      <c r="N82" s="1132"/>
      <c r="O82" s="1132"/>
      <c r="P82" s="1132"/>
    </row>
    <row r="83" ht="15.75" customHeight="1">
      <c r="L83" s="259"/>
      <c r="N83" s="1132"/>
      <c r="O83" s="1132"/>
      <c r="P83" s="1132"/>
    </row>
    <row r="84" ht="15.75" customHeight="1">
      <c r="L84" s="259"/>
      <c r="N84" s="1132"/>
      <c r="O84" s="1132"/>
      <c r="P84" s="1132"/>
    </row>
    <row r="85" ht="15.75" customHeight="1">
      <c r="L85" s="259"/>
      <c r="N85" s="1132"/>
      <c r="O85" s="1132"/>
      <c r="P85" s="1132"/>
    </row>
    <row r="86" ht="15.75" customHeight="1">
      <c r="L86" s="259"/>
      <c r="N86" s="1132"/>
      <c r="O86" s="1132"/>
      <c r="P86" s="1132"/>
    </row>
    <row r="87" ht="15.75" customHeight="1">
      <c r="L87" s="259"/>
      <c r="N87" s="1132"/>
      <c r="O87" s="1132"/>
      <c r="P87" s="1132"/>
    </row>
    <row r="88" ht="15.75" customHeight="1">
      <c r="L88" s="259"/>
      <c r="N88" s="1132"/>
      <c r="O88" s="1132"/>
      <c r="P88" s="1132"/>
    </row>
    <row r="89" ht="15.75" customHeight="1">
      <c r="L89" s="259"/>
      <c r="N89" s="1132"/>
      <c r="O89" s="1132"/>
      <c r="P89" s="1132"/>
    </row>
    <row r="90" ht="15.75" customHeight="1">
      <c r="L90" s="259"/>
      <c r="N90" s="1132"/>
      <c r="O90" s="1132"/>
      <c r="P90" s="1132"/>
    </row>
    <row r="91" ht="15.75" customHeight="1">
      <c r="L91" s="259"/>
      <c r="N91" s="1132"/>
      <c r="O91" s="1132"/>
      <c r="P91" s="1132"/>
    </row>
    <row r="92" ht="15.75" customHeight="1">
      <c r="L92" s="259"/>
      <c r="N92" s="1132"/>
      <c r="O92" s="1132"/>
      <c r="P92" s="1132"/>
    </row>
    <row r="93" ht="15.75" customHeight="1">
      <c r="L93" s="259"/>
      <c r="N93" s="1132"/>
      <c r="O93" s="1132"/>
      <c r="P93" s="1132"/>
    </row>
    <row r="94" ht="15.75" customHeight="1">
      <c r="L94" s="259"/>
      <c r="N94" s="1132"/>
      <c r="O94" s="1132"/>
      <c r="P94" s="1132"/>
    </row>
    <row r="95" ht="15.75" customHeight="1">
      <c r="L95" s="259"/>
      <c r="N95" s="1132"/>
      <c r="O95" s="1132"/>
      <c r="P95" s="1132"/>
    </row>
    <row r="96" ht="15.75" customHeight="1">
      <c r="L96" s="259"/>
      <c r="N96" s="1132"/>
      <c r="O96" s="1132"/>
      <c r="P96" s="1132"/>
    </row>
    <row r="97" ht="15.75" customHeight="1">
      <c r="L97" s="259"/>
      <c r="N97" s="1132"/>
      <c r="O97" s="1132"/>
      <c r="P97" s="1132"/>
    </row>
    <row r="98" ht="15.75" customHeight="1">
      <c r="L98" s="259"/>
      <c r="N98" s="1132"/>
      <c r="O98" s="1132"/>
      <c r="P98" s="1132"/>
    </row>
    <row r="99" ht="15.75" customHeight="1">
      <c r="L99" s="259"/>
      <c r="N99" s="1132"/>
      <c r="O99" s="1132"/>
      <c r="P99" s="1132"/>
    </row>
    <row r="100" ht="15.75" customHeight="1">
      <c r="L100" s="259"/>
      <c r="N100" s="1132"/>
      <c r="O100" s="1132"/>
      <c r="P100" s="1132"/>
    </row>
    <row r="101" ht="15.75" customHeight="1">
      <c r="L101" s="259"/>
      <c r="N101" s="1132"/>
      <c r="O101" s="1132"/>
      <c r="P101" s="1132"/>
    </row>
    <row r="102" ht="15.75" customHeight="1">
      <c r="L102" s="259"/>
      <c r="N102" s="1132"/>
      <c r="O102" s="1132"/>
      <c r="P102" s="1132"/>
    </row>
    <row r="103" ht="15.75" customHeight="1">
      <c r="L103" s="259"/>
      <c r="N103" s="1132"/>
      <c r="O103" s="1132"/>
      <c r="P103" s="1132"/>
    </row>
    <row r="104" ht="15.75" customHeight="1">
      <c r="L104" s="259"/>
      <c r="N104" s="1132"/>
      <c r="O104" s="1132"/>
      <c r="P104" s="1132"/>
    </row>
    <row r="105" ht="15.75" customHeight="1">
      <c r="L105" s="259"/>
      <c r="N105" s="1132"/>
      <c r="O105" s="1132"/>
      <c r="P105" s="1132"/>
    </row>
    <row r="106" ht="15.75" customHeight="1">
      <c r="L106" s="259"/>
      <c r="N106" s="1132"/>
      <c r="O106" s="1132"/>
      <c r="P106" s="1132"/>
    </row>
    <row r="107" ht="15.75" customHeight="1">
      <c r="L107" s="259"/>
      <c r="N107" s="1132"/>
      <c r="O107" s="1132"/>
      <c r="P107" s="1132"/>
    </row>
    <row r="108" ht="15.75" customHeight="1">
      <c r="L108" s="259"/>
      <c r="N108" s="1132"/>
      <c r="O108" s="1132"/>
      <c r="P108" s="1132"/>
    </row>
    <row r="109" ht="15.75" customHeight="1">
      <c r="L109" s="259"/>
      <c r="N109" s="1132"/>
      <c r="O109" s="1132"/>
      <c r="P109" s="1132"/>
    </row>
    <row r="110" ht="15.75" customHeight="1">
      <c r="L110" s="259"/>
      <c r="N110" s="1132"/>
      <c r="O110" s="1132"/>
      <c r="P110" s="1132"/>
    </row>
    <row r="111" ht="15.75" customHeight="1">
      <c r="L111" s="259"/>
      <c r="N111" s="1132"/>
      <c r="O111" s="1132"/>
      <c r="P111" s="1132"/>
    </row>
    <row r="112" ht="15.75" customHeight="1">
      <c r="L112" s="259"/>
      <c r="N112" s="1132"/>
      <c r="O112" s="1132"/>
      <c r="P112" s="1132"/>
    </row>
    <row r="113" ht="15.75" customHeight="1">
      <c r="L113" s="259"/>
      <c r="N113" s="1132"/>
      <c r="O113" s="1132"/>
      <c r="P113" s="1132"/>
    </row>
    <row r="114" ht="15.75" customHeight="1">
      <c r="L114" s="259"/>
      <c r="N114" s="1132"/>
      <c r="O114" s="1132"/>
      <c r="P114" s="1132"/>
    </row>
    <row r="115" ht="15.75" customHeight="1">
      <c r="L115" s="259"/>
      <c r="N115" s="1132"/>
      <c r="O115" s="1132"/>
      <c r="P115" s="1132"/>
    </row>
    <row r="116" ht="15.75" customHeight="1">
      <c r="L116" s="259"/>
      <c r="N116" s="1132"/>
      <c r="O116" s="1132"/>
      <c r="P116" s="1132"/>
    </row>
    <row r="117" ht="15.75" customHeight="1">
      <c r="L117" s="259"/>
      <c r="N117" s="1132"/>
      <c r="O117" s="1132"/>
      <c r="P117" s="1132"/>
    </row>
    <row r="118" ht="15.75" customHeight="1">
      <c r="L118" s="259"/>
      <c r="N118" s="1132"/>
      <c r="O118" s="1132"/>
      <c r="P118" s="1132"/>
    </row>
    <row r="119" ht="15.75" customHeight="1">
      <c r="L119" s="259"/>
      <c r="N119" s="1132"/>
      <c r="O119" s="1132"/>
      <c r="P119" s="1132"/>
    </row>
    <row r="120" ht="15.75" customHeight="1">
      <c r="L120" s="259"/>
      <c r="N120" s="1132"/>
      <c r="O120" s="1132"/>
      <c r="P120" s="1132"/>
    </row>
    <row r="121" ht="15.75" customHeight="1">
      <c r="L121" s="259"/>
      <c r="N121" s="1132"/>
      <c r="O121" s="1132"/>
      <c r="P121" s="1132"/>
    </row>
    <row r="122" ht="15.75" customHeight="1">
      <c r="L122" s="259"/>
      <c r="N122" s="1132"/>
      <c r="O122" s="1132"/>
      <c r="P122" s="1132"/>
    </row>
    <row r="123" ht="15.75" customHeight="1">
      <c r="L123" s="259"/>
      <c r="N123" s="1132"/>
      <c r="O123" s="1132"/>
      <c r="P123" s="1132"/>
    </row>
    <row r="124" ht="15.75" customHeight="1">
      <c r="L124" s="259"/>
      <c r="N124" s="1132"/>
      <c r="O124" s="1132"/>
      <c r="P124" s="1132"/>
    </row>
    <row r="125" ht="15.75" customHeight="1">
      <c r="L125" s="259"/>
      <c r="N125" s="1132"/>
      <c r="O125" s="1132"/>
      <c r="P125" s="1132"/>
    </row>
    <row r="126" ht="15.75" customHeight="1">
      <c r="L126" s="259"/>
      <c r="N126" s="1132"/>
      <c r="O126" s="1132"/>
      <c r="P126" s="1132"/>
    </row>
    <row r="127" ht="15.75" customHeight="1">
      <c r="L127" s="259"/>
      <c r="N127" s="1132"/>
      <c r="O127" s="1132"/>
      <c r="P127" s="1132"/>
    </row>
    <row r="128" ht="15.75" customHeight="1">
      <c r="L128" s="259"/>
      <c r="N128" s="1132"/>
      <c r="O128" s="1132"/>
      <c r="P128" s="1132"/>
    </row>
    <row r="129" ht="15.75" customHeight="1">
      <c r="L129" s="259"/>
      <c r="N129" s="1132"/>
      <c r="O129" s="1132"/>
      <c r="P129" s="1132"/>
    </row>
    <row r="130" ht="15.75" customHeight="1">
      <c r="L130" s="259"/>
      <c r="N130" s="1132"/>
      <c r="O130" s="1132"/>
      <c r="P130" s="1132"/>
    </row>
    <row r="131" ht="15.75" customHeight="1">
      <c r="L131" s="259"/>
      <c r="N131" s="1132"/>
      <c r="O131" s="1132"/>
      <c r="P131" s="1132"/>
    </row>
    <row r="132" ht="15.75" customHeight="1">
      <c r="L132" s="259"/>
      <c r="N132" s="1132"/>
      <c r="O132" s="1132"/>
      <c r="P132" s="1132"/>
    </row>
    <row r="133" ht="15.75" customHeight="1">
      <c r="L133" s="259"/>
      <c r="N133" s="1132"/>
      <c r="O133" s="1132"/>
      <c r="P133" s="1132"/>
    </row>
    <row r="134" ht="15.75" customHeight="1">
      <c r="L134" s="259"/>
      <c r="N134" s="1132"/>
      <c r="O134" s="1132"/>
      <c r="P134" s="1132"/>
    </row>
    <row r="135" ht="15.75" customHeight="1">
      <c r="L135" s="259"/>
      <c r="N135" s="1132"/>
      <c r="O135" s="1132"/>
      <c r="P135" s="1132"/>
    </row>
    <row r="136" ht="15.75" customHeight="1">
      <c r="L136" s="259"/>
      <c r="N136" s="1132"/>
      <c r="O136" s="1132"/>
      <c r="P136" s="1132"/>
    </row>
    <row r="137" ht="15.75" customHeight="1">
      <c r="L137" s="259"/>
      <c r="N137" s="1132"/>
      <c r="O137" s="1132"/>
      <c r="P137" s="1132"/>
    </row>
    <row r="138" ht="15.75" customHeight="1">
      <c r="L138" s="259"/>
      <c r="N138" s="1132"/>
      <c r="O138" s="1132"/>
      <c r="P138" s="1132"/>
    </row>
    <row r="139" ht="15.75" customHeight="1">
      <c r="L139" s="259"/>
      <c r="N139" s="1132"/>
      <c r="O139" s="1132"/>
      <c r="P139" s="1132"/>
    </row>
    <row r="140" ht="15.75" customHeight="1">
      <c r="L140" s="259"/>
      <c r="N140" s="1132"/>
      <c r="O140" s="1132"/>
      <c r="P140" s="1132"/>
    </row>
    <row r="141" ht="15.75" customHeight="1">
      <c r="L141" s="259"/>
      <c r="N141" s="1132"/>
      <c r="O141" s="1132"/>
      <c r="P141" s="1132"/>
    </row>
    <row r="142" ht="15.75" customHeight="1">
      <c r="L142" s="259"/>
      <c r="N142" s="1132"/>
      <c r="O142" s="1132"/>
      <c r="P142" s="1132"/>
    </row>
    <row r="143" ht="15.75" customHeight="1">
      <c r="L143" s="259"/>
      <c r="N143" s="1132"/>
      <c r="O143" s="1132"/>
      <c r="P143" s="1132"/>
    </row>
    <row r="144" ht="15.75" customHeight="1">
      <c r="L144" s="259"/>
      <c r="N144" s="1132"/>
      <c r="O144" s="1132"/>
      <c r="P144" s="1132"/>
    </row>
    <row r="145" ht="15.75" customHeight="1">
      <c r="L145" s="259"/>
      <c r="N145" s="1132"/>
      <c r="O145" s="1132"/>
      <c r="P145" s="1132"/>
    </row>
    <row r="146" ht="15.75" customHeight="1">
      <c r="L146" s="259"/>
      <c r="N146" s="1132"/>
      <c r="O146" s="1132"/>
      <c r="P146" s="1132"/>
    </row>
    <row r="147" ht="15.75" customHeight="1">
      <c r="L147" s="259"/>
      <c r="N147" s="1132"/>
      <c r="O147" s="1132"/>
      <c r="P147" s="1132"/>
    </row>
    <row r="148" ht="15.75" customHeight="1">
      <c r="L148" s="259"/>
      <c r="N148" s="1132"/>
      <c r="O148" s="1132"/>
      <c r="P148" s="1132"/>
    </row>
    <row r="149" ht="15.75" customHeight="1">
      <c r="L149" s="259"/>
      <c r="N149" s="1132"/>
      <c r="O149" s="1132"/>
      <c r="P149" s="1132"/>
    </row>
    <row r="150" ht="15.75" customHeight="1">
      <c r="L150" s="259"/>
      <c r="N150" s="1132"/>
      <c r="O150" s="1132"/>
      <c r="P150" s="1132"/>
    </row>
    <row r="151" ht="15.75" customHeight="1">
      <c r="L151" s="259"/>
      <c r="N151" s="1132"/>
      <c r="O151" s="1132"/>
      <c r="P151" s="1132"/>
    </row>
    <row r="152" ht="15.75" customHeight="1">
      <c r="L152" s="259"/>
      <c r="N152" s="1132"/>
      <c r="O152" s="1132"/>
      <c r="P152" s="1132"/>
    </row>
    <row r="153" ht="15.75" customHeight="1">
      <c r="L153" s="259"/>
      <c r="N153" s="1132"/>
      <c r="O153" s="1132"/>
      <c r="P153" s="1132"/>
    </row>
    <row r="154" ht="15.75" customHeight="1">
      <c r="L154" s="259"/>
      <c r="N154" s="1132"/>
      <c r="O154" s="1132"/>
      <c r="P154" s="1132"/>
    </row>
    <row r="155" ht="15.75" customHeight="1">
      <c r="L155" s="259"/>
      <c r="N155" s="1132"/>
      <c r="O155" s="1132"/>
      <c r="P155" s="1132"/>
    </row>
    <row r="156" ht="15.75" customHeight="1">
      <c r="L156" s="259"/>
      <c r="N156" s="1132"/>
      <c r="O156" s="1132"/>
      <c r="P156" s="1132"/>
    </row>
    <row r="157" ht="15.75" customHeight="1">
      <c r="L157" s="259"/>
      <c r="N157" s="1132"/>
      <c r="O157" s="1132"/>
      <c r="P157" s="1132"/>
    </row>
    <row r="158" ht="15.75" customHeight="1">
      <c r="L158" s="259"/>
      <c r="N158" s="1132"/>
      <c r="O158" s="1132"/>
      <c r="P158" s="1132"/>
    </row>
    <row r="159" ht="15.75" customHeight="1">
      <c r="L159" s="259"/>
      <c r="N159" s="1132"/>
      <c r="O159" s="1132"/>
      <c r="P159" s="1132"/>
    </row>
    <row r="160" ht="15.75" customHeight="1">
      <c r="L160" s="259"/>
      <c r="N160" s="1132"/>
      <c r="O160" s="1132"/>
      <c r="P160" s="1132"/>
    </row>
    <row r="161" ht="15.75" customHeight="1">
      <c r="L161" s="259"/>
      <c r="N161" s="1132"/>
      <c r="O161" s="1132"/>
      <c r="P161" s="1132"/>
    </row>
    <row r="162" ht="15.75" customHeight="1">
      <c r="L162" s="259"/>
      <c r="N162" s="1132"/>
      <c r="O162" s="1132"/>
      <c r="P162" s="1132"/>
    </row>
    <row r="163" ht="15.75" customHeight="1">
      <c r="L163" s="259"/>
      <c r="N163" s="1132"/>
      <c r="O163" s="1132"/>
      <c r="P163" s="1132"/>
    </row>
    <row r="164" ht="15.75" customHeight="1">
      <c r="L164" s="259"/>
      <c r="N164" s="1132"/>
      <c r="O164" s="1132"/>
      <c r="P164" s="1132"/>
    </row>
    <row r="165" ht="15.75" customHeight="1">
      <c r="L165" s="259"/>
      <c r="N165" s="1132"/>
      <c r="O165" s="1132"/>
      <c r="P165" s="1132"/>
    </row>
    <row r="166" ht="15.75" customHeight="1">
      <c r="L166" s="259"/>
      <c r="N166" s="1132"/>
      <c r="O166" s="1132"/>
      <c r="P166" s="1132"/>
    </row>
    <row r="167" ht="15.75" customHeight="1">
      <c r="L167" s="259"/>
      <c r="N167" s="1132"/>
      <c r="O167" s="1132"/>
      <c r="P167" s="1132"/>
    </row>
    <row r="168" ht="15.75" customHeight="1">
      <c r="L168" s="259"/>
      <c r="N168" s="1132"/>
      <c r="O168" s="1132"/>
      <c r="P168" s="1132"/>
    </row>
    <row r="169" ht="15.75" customHeight="1">
      <c r="L169" s="259"/>
      <c r="N169" s="1132"/>
      <c r="O169" s="1132"/>
      <c r="P169" s="1132"/>
    </row>
    <row r="170" ht="15.75" customHeight="1">
      <c r="L170" s="259"/>
      <c r="N170" s="1132"/>
      <c r="O170" s="1132"/>
      <c r="P170" s="1132"/>
    </row>
    <row r="171" ht="15.75" customHeight="1">
      <c r="L171" s="259"/>
      <c r="N171" s="1132"/>
      <c r="O171" s="1132"/>
      <c r="P171" s="1132"/>
    </row>
    <row r="172" ht="15.75" customHeight="1">
      <c r="L172" s="259"/>
      <c r="N172" s="1132"/>
      <c r="O172" s="1132"/>
      <c r="P172" s="1132"/>
    </row>
    <row r="173" ht="15.75" customHeight="1">
      <c r="L173" s="259"/>
      <c r="N173" s="1132"/>
      <c r="O173" s="1132"/>
      <c r="P173" s="1132"/>
    </row>
    <row r="174" ht="15.75" customHeight="1">
      <c r="L174" s="259"/>
      <c r="N174" s="1132"/>
      <c r="O174" s="1132"/>
      <c r="P174" s="1132"/>
    </row>
    <row r="175" ht="15.75" customHeight="1">
      <c r="L175" s="259"/>
      <c r="N175" s="1132"/>
      <c r="O175" s="1132"/>
      <c r="P175" s="1132"/>
    </row>
    <row r="176" ht="15.75" customHeight="1">
      <c r="L176" s="259"/>
      <c r="N176" s="1132"/>
      <c r="O176" s="1132"/>
      <c r="P176" s="1132"/>
    </row>
    <row r="177" ht="15.75" customHeight="1">
      <c r="L177" s="259"/>
      <c r="N177" s="1132"/>
      <c r="O177" s="1132"/>
      <c r="P177" s="1132"/>
    </row>
    <row r="178" ht="15.75" customHeight="1">
      <c r="L178" s="259"/>
      <c r="N178" s="1132"/>
      <c r="O178" s="1132"/>
      <c r="P178" s="1132"/>
    </row>
    <row r="179" ht="15.75" customHeight="1">
      <c r="L179" s="259"/>
      <c r="N179" s="1132"/>
      <c r="O179" s="1132"/>
      <c r="P179" s="1132"/>
    </row>
    <row r="180" ht="15.75" customHeight="1">
      <c r="L180" s="259"/>
      <c r="N180" s="1132"/>
      <c r="O180" s="1132"/>
      <c r="P180" s="1132"/>
    </row>
    <row r="181" ht="15.75" customHeight="1">
      <c r="L181" s="259"/>
      <c r="N181" s="1132"/>
      <c r="O181" s="1132"/>
      <c r="P181" s="1132"/>
    </row>
    <row r="182" ht="15.75" customHeight="1">
      <c r="L182" s="259"/>
      <c r="N182" s="1132"/>
      <c r="O182" s="1132"/>
      <c r="P182" s="1132"/>
    </row>
    <row r="183" ht="15.75" customHeight="1">
      <c r="L183" s="259"/>
      <c r="N183" s="1132"/>
      <c r="O183" s="1132"/>
      <c r="P183" s="1132"/>
    </row>
    <row r="184" ht="15.75" customHeight="1">
      <c r="L184" s="259"/>
      <c r="N184" s="1132"/>
      <c r="O184" s="1132"/>
      <c r="P184" s="1132"/>
    </row>
    <row r="185" ht="15.75" customHeight="1">
      <c r="L185" s="259"/>
      <c r="N185" s="1132"/>
      <c r="O185" s="1132"/>
      <c r="P185" s="1132"/>
    </row>
    <row r="186" ht="15.75" customHeight="1">
      <c r="L186" s="259"/>
      <c r="N186" s="1132"/>
      <c r="O186" s="1132"/>
      <c r="P186" s="1132"/>
    </row>
    <row r="187" ht="15.75" customHeight="1">
      <c r="L187" s="259"/>
      <c r="N187" s="1132"/>
      <c r="O187" s="1132"/>
      <c r="P187" s="1132"/>
    </row>
    <row r="188" ht="15.75" customHeight="1">
      <c r="L188" s="259"/>
      <c r="N188" s="1132"/>
      <c r="O188" s="1132"/>
      <c r="P188" s="1132"/>
    </row>
    <row r="189" ht="15.75" customHeight="1">
      <c r="L189" s="259"/>
      <c r="N189" s="1132"/>
      <c r="O189" s="1132"/>
      <c r="P189" s="1132"/>
    </row>
    <row r="190" ht="15.75" customHeight="1">
      <c r="L190" s="259"/>
      <c r="N190" s="1132"/>
      <c r="O190" s="1132"/>
      <c r="P190" s="1132"/>
    </row>
    <row r="191" ht="15.75" customHeight="1">
      <c r="L191" s="259"/>
      <c r="N191" s="1132"/>
      <c r="O191" s="1132"/>
      <c r="P191" s="1132"/>
    </row>
    <row r="192" ht="15.75" customHeight="1">
      <c r="L192" s="259"/>
      <c r="N192" s="1132"/>
      <c r="O192" s="1132"/>
      <c r="P192" s="1132"/>
    </row>
    <row r="193" ht="15.75" customHeight="1">
      <c r="L193" s="259"/>
      <c r="N193" s="1132"/>
      <c r="O193" s="1132"/>
      <c r="P193" s="1132"/>
    </row>
    <row r="194" ht="15.75" customHeight="1">
      <c r="L194" s="259"/>
      <c r="N194" s="1132"/>
      <c r="O194" s="1132"/>
      <c r="P194" s="1132"/>
    </row>
    <row r="195" ht="15.75" customHeight="1">
      <c r="L195" s="259"/>
      <c r="N195" s="1132"/>
      <c r="O195" s="1132"/>
      <c r="P195" s="1132"/>
    </row>
    <row r="196" ht="15.75" customHeight="1">
      <c r="L196" s="259"/>
      <c r="N196" s="1132"/>
      <c r="O196" s="1132"/>
      <c r="P196" s="1132"/>
    </row>
    <row r="197" ht="15.75" customHeight="1">
      <c r="L197" s="259"/>
      <c r="N197" s="1132"/>
      <c r="O197" s="1132"/>
      <c r="P197" s="1132"/>
    </row>
    <row r="198" ht="15.75" customHeight="1">
      <c r="L198" s="259"/>
      <c r="N198" s="1132"/>
      <c r="O198" s="1132"/>
      <c r="P198" s="1132"/>
    </row>
    <row r="199" ht="15.75" customHeight="1">
      <c r="L199" s="259"/>
      <c r="N199" s="1132"/>
      <c r="O199" s="1132"/>
      <c r="P199" s="1132"/>
    </row>
    <row r="200" ht="15.75" customHeight="1">
      <c r="L200" s="259"/>
      <c r="N200" s="1132"/>
      <c r="O200" s="1132"/>
      <c r="P200" s="1132"/>
    </row>
    <row r="201" ht="15.75" customHeight="1">
      <c r="L201" s="259"/>
      <c r="N201" s="1132"/>
      <c r="O201" s="1132"/>
      <c r="P201" s="1132"/>
    </row>
    <row r="202" ht="15.75" customHeight="1">
      <c r="L202" s="259"/>
      <c r="N202" s="1132"/>
      <c r="O202" s="1132"/>
      <c r="P202" s="1132"/>
    </row>
    <row r="203" ht="15.75" customHeight="1">
      <c r="L203" s="259"/>
      <c r="N203" s="1132"/>
      <c r="O203" s="1132"/>
      <c r="P203" s="1132"/>
    </row>
    <row r="204" ht="15.75" customHeight="1">
      <c r="L204" s="259"/>
      <c r="N204" s="1132"/>
      <c r="O204" s="1132"/>
      <c r="P204" s="1132"/>
    </row>
    <row r="205" ht="15.75" customHeight="1">
      <c r="L205" s="259"/>
      <c r="N205" s="1132"/>
      <c r="O205" s="1132"/>
      <c r="P205" s="1132"/>
    </row>
    <row r="206" ht="15.75" customHeight="1">
      <c r="L206" s="259"/>
      <c r="N206" s="1132"/>
      <c r="O206" s="1132"/>
      <c r="P206" s="1132"/>
    </row>
    <row r="207" ht="15.75" customHeight="1">
      <c r="L207" s="259"/>
      <c r="N207" s="1132"/>
      <c r="O207" s="1132"/>
      <c r="P207" s="1132"/>
    </row>
    <row r="208" ht="15.75" customHeight="1">
      <c r="L208" s="259"/>
      <c r="N208" s="1132"/>
      <c r="O208" s="1132"/>
      <c r="P208" s="1132"/>
    </row>
    <row r="209" ht="15.75" customHeight="1">
      <c r="L209" s="259"/>
      <c r="N209" s="1132"/>
      <c r="O209" s="1132"/>
      <c r="P209" s="1132"/>
    </row>
    <row r="210" ht="15.75" customHeight="1">
      <c r="L210" s="259"/>
      <c r="N210" s="1132"/>
      <c r="O210" s="1132"/>
      <c r="P210" s="1132"/>
    </row>
    <row r="211" ht="15.75" customHeight="1">
      <c r="L211" s="259"/>
      <c r="N211" s="1132"/>
      <c r="O211" s="1132"/>
      <c r="P211" s="1132"/>
    </row>
    <row r="212" ht="15.75" customHeight="1">
      <c r="L212" s="259"/>
      <c r="N212" s="1132"/>
      <c r="O212" s="1132"/>
      <c r="P212" s="1132"/>
    </row>
    <row r="213" ht="15.75" customHeight="1">
      <c r="L213" s="259"/>
      <c r="N213" s="1132"/>
      <c r="O213" s="1132"/>
      <c r="P213" s="1132"/>
    </row>
    <row r="214" ht="15.75" customHeight="1">
      <c r="L214" s="259"/>
      <c r="N214" s="1132"/>
      <c r="O214" s="1132"/>
      <c r="P214" s="1132"/>
    </row>
    <row r="215" ht="15.75" customHeight="1">
      <c r="L215" s="259"/>
      <c r="N215" s="1132"/>
      <c r="O215" s="1132"/>
      <c r="P215" s="1132"/>
    </row>
    <row r="216" ht="15.75" customHeight="1">
      <c r="L216" s="259"/>
      <c r="N216" s="1132"/>
      <c r="O216" s="1132"/>
      <c r="P216" s="1132"/>
    </row>
    <row r="217" ht="15.75" customHeight="1">
      <c r="L217" s="259"/>
      <c r="N217" s="1132"/>
      <c r="O217" s="1132"/>
      <c r="P217" s="1132"/>
    </row>
    <row r="218" ht="15.75" customHeight="1">
      <c r="L218" s="259"/>
      <c r="N218" s="1132"/>
      <c r="O218" s="1132"/>
      <c r="P218" s="1132"/>
    </row>
    <row r="219" ht="15.75" customHeight="1">
      <c r="L219" s="259"/>
      <c r="N219" s="1132"/>
      <c r="O219" s="1132"/>
      <c r="P219" s="1132"/>
    </row>
    <row r="220" ht="15.75" customHeight="1">
      <c r="L220" s="259"/>
      <c r="N220" s="1132"/>
      <c r="O220" s="1132"/>
      <c r="P220" s="1132"/>
    </row>
    <row r="221" ht="15.75" customHeight="1">
      <c r="L221" s="259"/>
      <c r="N221" s="1132"/>
      <c r="O221" s="1132"/>
      <c r="P221" s="1132"/>
    </row>
    <row r="222" ht="15.75" customHeight="1">
      <c r="L222" s="259"/>
      <c r="N222" s="1132"/>
      <c r="O222" s="1132"/>
      <c r="P222" s="1132"/>
    </row>
    <row r="223" ht="15.75" customHeight="1">
      <c r="L223" s="259"/>
      <c r="N223" s="1132"/>
      <c r="O223" s="1132"/>
      <c r="P223" s="1132"/>
    </row>
    <row r="224" ht="15.75" customHeight="1">
      <c r="L224" s="259"/>
      <c r="N224" s="1132"/>
      <c r="O224" s="1132"/>
      <c r="P224" s="1132"/>
    </row>
    <row r="225" ht="15.75" customHeight="1">
      <c r="L225" s="259"/>
      <c r="N225" s="1132"/>
      <c r="O225" s="1132"/>
      <c r="P225" s="1132"/>
    </row>
    <row r="226" ht="15.75" customHeight="1">
      <c r="L226" s="259"/>
      <c r="N226" s="1132"/>
      <c r="O226" s="1132"/>
      <c r="P226" s="1132"/>
    </row>
    <row r="227" ht="15.75" customHeight="1">
      <c r="L227" s="259"/>
      <c r="N227" s="1132"/>
      <c r="O227" s="1132"/>
      <c r="P227" s="1132"/>
    </row>
    <row r="228" ht="15.75" customHeight="1">
      <c r="L228" s="259"/>
      <c r="N228" s="1132"/>
      <c r="O228" s="1132"/>
      <c r="P228" s="1132"/>
    </row>
    <row r="229" ht="15.75" customHeight="1">
      <c r="L229" s="259"/>
      <c r="N229" s="1132"/>
      <c r="O229" s="1132"/>
      <c r="P229" s="1132"/>
    </row>
    <row r="230" ht="15.75" customHeight="1">
      <c r="L230" s="259"/>
      <c r="N230" s="1132"/>
      <c r="O230" s="1132"/>
      <c r="P230" s="1132"/>
    </row>
    <row r="231" ht="15.75" customHeight="1">
      <c r="L231" s="259"/>
      <c r="N231" s="1132"/>
      <c r="O231" s="1132"/>
      <c r="P231" s="1132"/>
    </row>
    <row r="232" ht="15.75" customHeight="1">
      <c r="L232" s="259"/>
      <c r="N232" s="1132"/>
      <c r="O232" s="1132"/>
      <c r="P232" s="1132"/>
    </row>
    <row r="233" ht="15.75" customHeight="1">
      <c r="L233" s="259"/>
      <c r="N233" s="1132"/>
      <c r="O233" s="1132"/>
      <c r="P233" s="1132"/>
    </row>
    <row r="234" ht="15.75" customHeight="1">
      <c r="L234" s="259"/>
      <c r="N234" s="1132"/>
      <c r="O234" s="1132"/>
      <c r="P234" s="1132"/>
    </row>
    <row r="235" ht="15.75" customHeight="1">
      <c r="L235" s="259"/>
      <c r="N235" s="1132"/>
      <c r="O235" s="1132"/>
      <c r="P235" s="1132"/>
    </row>
    <row r="236" ht="15.75" customHeight="1">
      <c r="L236" s="259"/>
      <c r="N236" s="1132"/>
      <c r="O236" s="1132"/>
      <c r="P236" s="1132"/>
    </row>
    <row r="237" ht="15.75" customHeight="1">
      <c r="L237" s="259"/>
      <c r="N237" s="1132"/>
      <c r="O237" s="1132"/>
      <c r="P237" s="1132"/>
    </row>
    <row r="238" ht="15.75" customHeight="1">
      <c r="L238" s="259"/>
      <c r="N238" s="1132"/>
      <c r="O238" s="1132"/>
      <c r="P238" s="1132"/>
    </row>
    <row r="239" ht="15.75" customHeight="1">
      <c r="L239" s="259"/>
      <c r="N239" s="1132"/>
      <c r="O239" s="1132"/>
      <c r="P239" s="1132"/>
    </row>
    <row r="240" ht="15.75" customHeight="1">
      <c r="L240" s="259"/>
      <c r="N240" s="1132"/>
      <c r="O240" s="1132"/>
      <c r="P240" s="1132"/>
    </row>
    <row r="241" ht="15.75" customHeight="1">
      <c r="L241" s="259"/>
      <c r="N241" s="1132"/>
      <c r="O241" s="1132"/>
      <c r="P241" s="1132"/>
    </row>
    <row r="242" ht="15.75" customHeight="1">
      <c r="L242" s="259"/>
      <c r="N242" s="1132"/>
      <c r="O242" s="1132"/>
      <c r="P242" s="1132"/>
    </row>
    <row r="243" ht="15.75" customHeight="1">
      <c r="L243" s="259"/>
      <c r="N243" s="1132"/>
      <c r="O243" s="1132"/>
      <c r="P243" s="1132"/>
    </row>
    <row r="244" ht="15.75" customHeight="1">
      <c r="L244" s="259"/>
      <c r="N244" s="1132"/>
      <c r="O244" s="1132"/>
      <c r="P244" s="1132"/>
    </row>
    <row r="245" ht="15.75" customHeight="1">
      <c r="L245" s="259"/>
      <c r="N245" s="1132"/>
      <c r="O245" s="1132"/>
      <c r="P245" s="1132"/>
    </row>
    <row r="246" ht="15.75" customHeight="1">
      <c r="L246" s="259"/>
      <c r="N246" s="1132"/>
      <c r="O246" s="1132"/>
      <c r="P246" s="1132"/>
    </row>
    <row r="247" ht="15.75" customHeight="1">
      <c r="L247" s="259"/>
      <c r="N247" s="1132"/>
      <c r="O247" s="1132"/>
      <c r="P247" s="1132"/>
    </row>
    <row r="248" ht="15.75" customHeight="1">
      <c r="L248" s="259"/>
      <c r="N248" s="1132"/>
      <c r="O248" s="1132"/>
      <c r="P248" s="1132"/>
    </row>
    <row r="249" ht="15.75" customHeight="1">
      <c r="L249" s="259"/>
      <c r="N249" s="1132"/>
      <c r="O249" s="1132"/>
      <c r="P249" s="1132"/>
    </row>
    <row r="250" ht="15.75" customHeight="1">
      <c r="L250" s="259"/>
      <c r="N250" s="1132"/>
      <c r="O250" s="1132"/>
      <c r="P250" s="1132"/>
    </row>
    <row r="251" ht="15.75" customHeight="1">
      <c r="L251" s="259"/>
      <c r="N251" s="1132"/>
      <c r="O251" s="1132"/>
      <c r="P251" s="1132"/>
    </row>
    <row r="252" ht="15.75" customHeight="1">
      <c r="L252" s="259"/>
      <c r="N252" s="1132"/>
      <c r="O252" s="1132"/>
      <c r="P252" s="1132"/>
    </row>
    <row r="253" ht="15.75" customHeight="1">
      <c r="L253" s="259"/>
      <c r="N253" s="1132"/>
      <c r="O253" s="1132"/>
      <c r="P253" s="1132"/>
    </row>
    <row r="254" ht="15.75" customHeight="1">
      <c r="L254" s="259"/>
      <c r="N254" s="1132"/>
      <c r="O254" s="1132"/>
      <c r="P254" s="1132"/>
    </row>
    <row r="255" ht="15.75" customHeight="1">
      <c r="L255" s="259"/>
      <c r="N255" s="1132"/>
      <c r="O255" s="1132"/>
      <c r="P255" s="1132"/>
    </row>
    <row r="256" ht="15.75" customHeight="1">
      <c r="L256" s="259"/>
      <c r="N256" s="1132"/>
      <c r="O256" s="1132"/>
      <c r="P256" s="1132"/>
    </row>
    <row r="257" ht="15.75" customHeight="1">
      <c r="L257" s="259"/>
      <c r="N257" s="1132"/>
      <c r="O257" s="1132"/>
      <c r="P257" s="1132"/>
    </row>
    <row r="258" ht="15.75" customHeight="1">
      <c r="L258" s="259"/>
      <c r="N258" s="1132"/>
      <c r="O258" s="1132"/>
      <c r="P258" s="1132"/>
    </row>
    <row r="259" ht="15.75" customHeight="1">
      <c r="L259" s="259"/>
      <c r="N259" s="1132"/>
      <c r="O259" s="1132"/>
      <c r="P259" s="1132"/>
    </row>
    <row r="260" ht="15.75" customHeight="1">
      <c r="L260" s="259"/>
      <c r="N260" s="1132"/>
      <c r="O260" s="1132"/>
      <c r="P260" s="1132"/>
    </row>
    <row r="261" ht="15.75" customHeight="1">
      <c r="L261" s="259"/>
      <c r="N261" s="1132"/>
      <c r="O261" s="1132"/>
      <c r="P261" s="1132"/>
    </row>
    <row r="262" ht="15.75" customHeight="1">
      <c r="L262" s="259"/>
      <c r="N262" s="1132"/>
      <c r="O262" s="1132"/>
      <c r="P262" s="1132"/>
    </row>
    <row r="263" ht="15.75" customHeight="1">
      <c r="L263" s="259"/>
      <c r="N263" s="1132"/>
      <c r="O263" s="1132"/>
      <c r="P263" s="1132"/>
    </row>
    <row r="264" ht="15.75" customHeight="1">
      <c r="L264" s="259"/>
      <c r="N264" s="1132"/>
      <c r="O264" s="1132"/>
      <c r="P264" s="1132"/>
    </row>
    <row r="265" ht="15.75" customHeight="1">
      <c r="L265" s="259"/>
      <c r="N265" s="1132"/>
      <c r="O265" s="1132"/>
      <c r="P265" s="1132"/>
    </row>
    <row r="266" ht="15.75" customHeight="1">
      <c r="L266" s="259"/>
      <c r="N266" s="1132"/>
      <c r="O266" s="1132"/>
      <c r="P266" s="1132"/>
    </row>
    <row r="267" ht="15.75" customHeight="1">
      <c r="L267" s="259"/>
      <c r="N267" s="1132"/>
      <c r="O267" s="1132"/>
      <c r="P267" s="1132"/>
    </row>
    <row r="268" ht="15.75" customHeight="1">
      <c r="L268" s="259"/>
      <c r="N268" s="1132"/>
      <c r="O268" s="1132"/>
      <c r="P268" s="1132"/>
    </row>
    <row r="269" ht="15.75" customHeight="1">
      <c r="L269" s="259"/>
      <c r="N269" s="1132"/>
      <c r="O269" s="1132"/>
      <c r="P269" s="1132"/>
    </row>
    <row r="270" ht="15.75" customHeight="1">
      <c r="L270" s="259"/>
      <c r="N270" s="1132"/>
      <c r="O270" s="1132"/>
      <c r="P270" s="1132"/>
    </row>
    <row r="271" ht="15.75" customHeight="1">
      <c r="L271" s="259"/>
      <c r="N271" s="1132"/>
      <c r="O271" s="1132"/>
      <c r="P271" s="1132"/>
    </row>
    <row r="272" ht="15.75" customHeight="1">
      <c r="L272" s="259"/>
      <c r="N272" s="1132"/>
      <c r="O272" s="1132"/>
      <c r="P272" s="1132"/>
    </row>
    <row r="273" ht="15.75" customHeight="1">
      <c r="L273" s="259"/>
      <c r="N273" s="1132"/>
      <c r="O273" s="1132"/>
      <c r="P273" s="1132"/>
    </row>
    <row r="274" ht="15.75" customHeight="1">
      <c r="L274" s="259"/>
      <c r="N274" s="1132"/>
      <c r="O274" s="1132"/>
      <c r="P274" s="1132"/>
    </row>
    <row r="275" ht="15.75" customHeight="1">
      <c r="L275" s="259"/>
      <c r="N275" s="1132"/>
      <c r="O275" s="1132"/>
      <c r="P275" s="1132"/>
    </row>
    <row r="276" ht="15.75" customHeight="1">
      <c r="L276" s="259"/>
      <c r="N276" s="1132"/>
      <c r="O276" s="1132"/>
      <c r="P276" s="1132"/>
    </row>
    <row r="277" ht="15.75" customHeight="1">
      <c r="L277" s="259"/>
      <c r="N277" s="1132"/>
      <c r="O277" s="1132"/>
      <c r="P277" s="1132"/>
    </row>
    <row r="278" ht="15.75" customHeight="1">
      <c r="L278" s="259"/>
      <c r="N278" s="1132"/>
      <c r="O278" s="1132"/>
      <c r="P278" s="1132"/>
    </row>
    <row r="279" ht="15.75" customHeight="1">
      <c r="L279" s="259"/>
      <c r="N279" s="1132"/>
      <c r="O279" s="1132"/>
      <c r="P279" s="1132"/>
    </row>
    <row r="280" ht="15.75" customHeight="1">
      <c r="L280" s="259"/>
      <c r="N280" s="1132"/>
      <c r="O280" s="1132"/>
      <c r="P280" s="1132"/>
    </row>
    <row r="281" ht="15.75" customHeight="1">
      <c r="L281" s="259"/>
      <c r="N281" s="1132"/>
      <c r="O281" s="1132"/>
      <c r="P281" s="1132"/>
    </row>
    <row r="282" ht="15.75" customHeight="1">
      <c r="L282" s="259"/>
      <c r="N282" s="1132"/>
      <c r="O282" s="1132"/>
      <c r="P282" s="1132"/>
    </row>
    <row r="283" ht="15.75" customHeight="1">
      <c r="L283" s="259"/>
      <c r="N283" s="1132"/>
      <c r="O283" s="1132"/>
      <c r="P283" s="1132"/>
    </row>
    <row r="284" ht="15.75" customHeight="1">
      <c r="L284" s="259"/>
      <c r="N284" s="1132"/>
      <c r="O284" s="1132"/>
      <c r="P284" s="1132"/>
    </row>
    <row r="285" ht="15.75" customHeight="1">
      <c r="L285" s="259"/>
      <c r="N285" s="1132"/>
      <c r="O285" s="1132"/>
      <c r="P285" s="1132"/>
    </row>
    <row r="286" ht="15.75" customHeight="1">
      <c r="L286" s="259"/>
      <c r="N286" s="1132"/>
      <c r="O286" s="1132"/>
      <c r="P286" s="1132"/>
    </row>
    <row r="287" ht="15.75" customHeight="1">
      <c r="L287" s="259"/>
      <c r="N287" s="1132"/>
      <c r="O287" s="1132"/>
      <c r="P287" s="1132"/>
    </row>
    <row r="288" ht="15.75" customHeight="1">
      <c r="L288" s="259"/>
      <c r="N288" s="1132"/>
      <c r="O288" s="1132"/>
      <c r="P288" s="1132"/>
    </row>
    <row r="289" ht="15.75" customHeight="1">
      <c r="L289" s="259"/>
      <c r="N289" s="1132"/>
      <c r="O289" s="1132"/>
      <c r="P289" s="1132"/>
    </row>
    <row r="290" ht="15.75" customHeight="1">
      <c r="L290" s="259"/>
      <c r="N290" s="1132"/>
      <c r="O290" s="1132"/>
      <c r="P290" s="1132"/>
    </row>
    <row r="291" ht="15.75" customHeight="1">
      <c r="L291" s="259"/>
      <c r="N291" s="1132"/>
      <c r="O291" s="1132"/>
      <c r="P291" s="1132"/>
    </row>
    <row r="292" ht="15.75" customHeight="1">
      <c r="L292" s="259"/>
      <c r="N292" s="1132"/>
      <c r="O292" s="1132"/>
      <c r="P292" s="1132"/>
    </row>
    <row r="293" ht="15.75" customHeight="1">
      <c r="L293" s="259"/>
      <c r="N293" s="1132"/>
      <c r="O293" s="1132"/>
      <c r="P293" s="1132"/>
    </row>
    <row r="294" ht="15.75" customHeight="1">
      <c r="L294" s="259"/>
      <c r="N294" s="1132"/>
      <c r="O294" s="1132"/>
      <c r="P294" s="1132"/>
    </row>
    <row r="295" ht="15.75" customHeight="1">
      <c r="L295" s="259"/>
      <c r="N295" s="1132"/>
      <c r="O295" s="1132"/>
      <c r="P295" s="1132"/>
    </row>
    <row r="296" ht="15.75" customHeight="1">
      <c r="L296" s="259"/>
      <c r="N296" s="1132"/>
      <c r="O296" s="1132"/>
      <c r="P296" s="1132"/>
    </row>
    <row r="297" ht="15.75" customHeight="1">
      <c r="L297" s="259"/>
      <c r="N297" s="1132"/>
      <c r="O297" s="1132"/>
      <c r="P297" s="1132"/>
    </row>
    <row r="298" ht="15.75" customHeight="1">
      <c r="L298" s="259"/>
      <c r="N298" s="1132"/>
      <c r="O298" s="1132"/>
      <c r="P298" s="1132"/>
    </row>
    <row r="299" ht="15.75" customHeight="1">
      <c r="L299" s="259"/>
      <c r="N299" s="1132"/>
      <c r="O299" s="1132"/>
      <c r="P299" s="1132"/>
    </row>
    <row r="300" ht="15.75" customHeight="1">
      <c r="L300" s="259"/>
      <c r="N300" s="1132"/>
      <c r="O300" s="1132"/>
      <c r="P300" s="1132"/>
    </row>
    <row r="301" ht="15.75" customHeight="1">
      <c r="L301" s="259"/>
      <c r="N301" s="1132"/>
      <c r="O301" s="1132"/>
      <c r="P301" s="1132"/>
    </row>
    <row r="302" ht="15.75" customHeight="1">
      <c r="L302" s="259"/>
      <c r="N302" s="1132"/>
      <c r="O302" s="1132"/>
      <c r="P302" s="1132"/>
    </row>
    <row r="303" ht="15.75" customHeight="1">
      <c r="L303" s="259"/>
      <c r="N303" s="1132"/>
      <c r="O303" s="1132"/>
      <c r="P303" s="1132"/>
    </row>
    <row r="304" ht="15.75" customHeight="1">
      <c r="L304" s="259"/>
      <c r="N304" s="1132"/>
      <c r="O304" s="1132"/>
      <c r="P304" s="1132"/>
    </row>
    <row r="305" ht="15.75" customHeight="1">
      <c r="L305" s="259"/>
      <c r="N305" s="1132"/>
      <c r="O305" s="1132"/>
      <c r="P305" s="1132"/>
    </row>
    <row r="306" ht="15.75" customHeight="1">
      <c r="L306" s="259"/>
      <c r="N306" s="1132"/>
      <c r="O306" s="1132"/>
      <c r="P306" s="1132"/>
    </row>
    <row r="307" ht="15.75" customHeight="1">
      <c r="L307" s="259"/>
      <c r="N307" s="1132"/>
      <c r="O307" s="1132"/>
      <c r="P307" s="1132"/>
    </row>
    <row r="308" ht="15.75" customHeight="1">
      <c r="L308" s="259"/>
      <c r="N308" s="1132"/>
      <c r="O308" s="1132"/>
      <c r="P308" s="1132"/>
    </row>
    <row r="309" ht="15.75" customHeight="1">
      <c r="L309" s="259"/>
      <c r="N309" s="1132"/>
      <c r="O309" s="1132"/>
      <c r="P309" s="1132"/>
    </row>
    <row r="310" ht="15.75" customHeight="1">
      <c r="L310" s="259"/>
      <c r="N310" s="1132"/>
      <c r="O310" s="1132"/>
      <c r="P310" s="1132"/>
    </row>
    <row r="311" ht="15.75" customHeight="1">
      <c r="L311" s="259"/>
      <c r="N311" s="1132"/>
      <c r="O311" s="1132"/>
      <c r="P311" s="1132"/>
    </row>
    <row r="312" ht="15.75" customHeight="1">
      <c r="L312" s="259"/>
      <c r="N312" s="1132"/>
      <c r="O312" s="1132"/>
      <c r="P312" s="1132"/>
    </row>
    <row r="313" ht="15.75" customHeight="1">
      <c r="L313" s="259"/>
      <c r="N313" s="1132"/>
      <c r="O313" s="1132"/>
      <c r="P313" s="1132"/>
    </row>
    <row r="314" ht="15.75" customHeight="1">
      <c r="L314" s="259"/>
      <c r="N314" s="1132"/>
      <c r="O314" s="1132"/>
      <c r="P314" s="1132"/>
    </row>
    <row r="315" ht="15.75" customHeight="1">
      <c r="L315" s="259"/>
      <c r="N315" s="1132"/>
      <c r="O315" s="1132"/>
      <c r="P315" s="1132"/>
    </row>
    <row r="316" ht="15.75" customHeight="1">
      <c r="L316" s="259"/>
      <c r="N316" s="1132"/>
      <c r="O316" s="1132"/>
      <c r="P316" s="1132"/>
    </row>
    <row r="317" ht="15.75" customHeight="1">
      <c r="L317" s="259"/>
      <c r="N317" s="1132"/>
      <c r="O317" s="1132"/>
      <c r="P317" s="1132"/>
    </row>
    <row r="318" ht="15.75" customHeight="1">
      <c r="L318" s="259"/>
      <c r="N318" s="1132"/>
      <c r="O318" s="1132"/>
      <c r="P318" s="1132"/>
    </row>
    <row r="319" ht="15.75" customHeight="1">
      <c r="L319" s="259"/>
      <c r="N319" s="1132"/>
      <c r="O319" s="1132"/>
      <c r="P319" s="1132"/>
    </row>
    <row r="320" ht="15.75" customHeight="1">
      <c r="L320" s="259"/>
      <c r="N320" s="1132"/>
      <c r="O320" s="1132"/>
      <c r="P320" s="1132"/>
    </row>
    <row r="321" ht="15.75" customHeight="1">
      <c r="L321" s="259"/>
      <c r="N321" s="1132"/>
      <c r="O321" s="1132"/>
      <c r="P321" s="1132"/>
    </row>
    <row r="322" ht="15.75" customHeight="1">
      <c r="L322" s="259"/>
      <c r="N322" s="1132"/>
      <c r="O322" s="1132"/>
      <c r="P322" s="1132"/>
    </row>
    <row r="323" ht="15.75" customHeight="1">
      <c r="L323" s="259"/>
      <c r="N323" s="1132"/>
      <c r="O323" s="1132"/>
      <c r="P323" s="1132"/>
    </row>
    <row r="324" ht="15.75" customHeight="1">
      <c r="L324" s="259"/>
      <c r="N324" s="1132"/>
      <c r="O324" s="1132"/>
      <c r="P324" s="1132"/>
    </row>
    <row r="325" ht="15.75" customHeight="1">
      <c r="L325" s="259"/>
      <c r="N325" s="1132"/>
      <c r="O325" s="1132"/>
      <c r="P325" s="1132"/>
    </row>
    <row r="326" ht="15.75" customHeight="1">
      <c r="L326" s="259"/>
      <c r="N326" s="1132"/>
      <c r="O326" s="1132"/>
      <c r="P326" s="1132"/>
    </row>
    <row r="327" ht="15.75" customHeight="1">
      <c r="L327" s="259"/>
      <c r="N327" s="1132"/>
      <c r="O327" s="1132"/>
      <c r="P327" s="1132"/>
    </row>
    <row r="328" ht="15.75" customHeight="1">
      <c r="L328" s="259"/>
      <c r="N328" s="1132"/>
      <c r="O328" s="1132"/>
      <c r="P328" s="1132"/>
    </row>
    <row r="329" ht="15.75" customHeight="1">
      <c r="L329" s="259"/>
      <c r="N329" s="1132"/>
      <c r="O329" s="1132"/>
      <c r="P329" s="1132"/>
    </row>
    <row r="330" ht="15.75" customHeight="1">
      <c r="L330" s="259"/>
      <c r="N330" s="1132"/>
      <c r="O330" s="1132"/>
      <c r="P330" s="1132"/>
    </row>
    <row r="331" ht="15.75" customHeight="1">
      <c r="L331" s="259"/>
      <c r="N331" s="1132"/>
      <c r="O331" s="1132"/>
      <c r="P331" s="1132"/>
    </row>
    <row r="332" ht="15.75" customHeight="1">
      <c r="L332" s="259"/>
      <c r="N332" s="1132"/>
      <c r="O332" s="1132"/>
      <c r="P332" s="1132"/>
    </row>
    <row r="333" ht="15.75" customHeight="1">
      <c r="L333" s="259"/>
      <c r="N333" s="1132"/>
      <c r="O333" s="1132"/>
      <c r="P333" s="1132"/>
    </row>
    <row r="334" ht="15.75" customHeight="1">
      <c r="L334" s="259"/>
      <c r="N334" s="1132"/>
      <c r="O334" s="1132"/>
      <c r="P334" s="1132"/>
    </row>
    <row r="335" ht="15.75" customHeight="1">
      <c r="L335" s="259"/>
      <c r="N335" s="1132"/>
      <c r="O335" s="1132"/>
      <c r="P335" s="1132"/>
    </row>
    <row r="336" ht="15.75" customHeight="1">
      <c r="L336" s="259"/>
      <c r="N336" s="1132"/>
      <c r="O336" s="1132"/>
      <c r="P336" s="1132"/>
    </row>
    <row r="337" ht="15.75" customHeight="1">
      <c r="L337" s="259"/>
      <c r="N337" s="1132"/>
      <c r="O337" s="1132"/>
      <c r="P337" s="1132"/>
    </row>
    <row r="338" ht="15.75" customHeight="1">
      <c r="L338" s="259"/>
      <c r="N338" s="1132"/>
      <c r="O338" s="1132"/>
      <c r="P338" s="1132"/>
    </row>
    <row r="339" ht="15.75" customHeight="1">
      <c r="L339" s="259"/>
      <c r="N339" s="1132"/>
      <c r="O339" s="1132"/>
      <c r="P339" s="1132"/>
    </row>
    <row r="340" ht="15.75" customHeight="1">
      <c r="L340" s="259"/>
      <c r="N340" s="1132"/>
      <c r="O340" s="1132"/>
      <c r="P340" s="1132"/>
    </row>
    <row r="341" ht="15.75" customHeight="1">
      <c r="L341" s="259"/>
      <c r="N341" s="1132"/>
      <c r="O341" s="1132"/>
      <c r="P341" s="1132"/>
    </row>
    <row r="342" ht="15.75" customHeight="1">
      <c r="L342" s="259"/>
      <c r="N342" s="1132"/>
      <c r="O342" s="1132"/>
      <c r="P342" s="1132"/>
    </row>
    <row r="343" ht="15.75" customHeight="1">
      <c r="L343" s="259"/>
      <c r="N343" s="1132"/>
      <c r="O343" s="1132"/>
      <c r="P343" s="1132"/>
    </row>
    <row r="344" ht="15.75" customHeight="1">
      <c r="L344" s="259"/>
      <c r="N344" s="1132"/>
      <c r="O344" s="1132"/>
      <c r="P344" s="1132"/>
    </row>
    <row r="345" ht="15.75" customHeight="1">
      <c r="L345" s="259"/>
      <c r="N345" s="1132"/>
      <c r="O345" s="1132"/>
      <c r="P345" s="1132"/>
    </row>
    <row r="346" ht="15.75" customHeight="1">
      <c r="L346" s="259"/>
      <c r="N346" s="1132"/>
      <c r="O346" s="1132"/>
      <c r="P346" s="1132"/>
    </row>
    <row r="347" ht="15.75" customHeight="1">
      <c r="L347" s="259"/>
      <c r="N347" s="1132"/>
      <c r="O347" s="1132"/>
      <c r="P347" s="1132"/>
    </row>
    <row r="348" ht="15.75" customHeight="1">
      <c r="L348" s="259"/>
      <c r="N348" s="1132"/>
      <c r="O348" s="1132"/>
      <c r="P348" s="1132"/>
    </row>
    <row r="349" ht="15.75" customHeight="1">
      <c r="L349" s="259"/>
      <c r="N349" s="1132"/>
      <c r="O349" s="1132"/>
      <c r="P349" s="1132"/>
    </row>
    <row r="350" ht="15.75" customHeight="1">
      <c r="L350" s="259"/>
      <c r="N350" s="1132"/>
      <c r="O350" s="1132"/>
      <c r="P350" s="1132"/>
    </row>
    <row r="351" ht="15.75" customHeight="1">
      <c r="L351" s="259"/>
      <c r="N351" s="1132"/>
      <c r="O351" s="1132"/>
      <c r="P351" s="1132"/>
    </row>
    <row r="352" ht="15.75" customHeight="1">
      <c r="L352" s="259"/>
      <c r="N352" s="1132"/>
      <c r="O352" s="1132"/>
      <c r="P352" s="1132"/>
    </row>
    <row r="353" ht="15.75" customHeight="1">
      <c r="L353" s="259"/>
      <c r="N353" s="1132"/>
      <c r="O353" s="1132"/>
      <c r="P353" s="1132"/>
    </row>
    <row r="354" ht="15.75" customHeight="1">
      <c r="L354" s="259"/>
      <c r="N354" s="1132"/>
      <c r="O354" s="1132"/>
      <c r="P354" s="1132"/>
    </row>
    <row r="355" ht="15.75" customHeight="1">
      <c r="L355" s="259"/>
      <c r="N355" s="1132"/>
      <c r="O355" s="1132"/>
      <c r="P355" s="1132"/>
    </row>
    <row r="356" ht="15.75" customHeight="1">
      <c r="L356" s="259"/>
      <c r="N356" s="1132"/>
      <c r="O356" s="1132"/>
      <c r="P356" s="1132"/>
    </row>
    <row r="357" ht="15.75" customHeight="1">
      <c r="L357" s="259"/>
      <c r="N357" s="1132"/>
      <c r="O357" s="1132"/>
      <c r="P357" s="1132"/>
    </row>
    <row r="358" ht="15.75" customHeight="1">
      <c r="L358" s="259"/>
      <c r="N358" s="1132"/>
      <c r="O358" s="1132"/>
      <c r="P358" s="1132"/>
    </row>
    <row r="359" ht="15.75" customHeight="1">
      <c r="L359" s="259"/>
      <c r="N359" s="1132"/>
      <c r="O359" s="1132"/>
      <c r="P359" s="1132"/>
    </row>
    <row r="360" ht="15.75" customHeight="1">
      <c r="L360" s="259"/>
      <c r="N360" s="1132"/>
      <c r="O360" s="1132"/>
      <c r="P360" s="1132"/>
    </row>
    <row r="361" ht="15.75" customHeight="1">
      <c r="L361" s="259"/>
      <c r="N361" s="1132"/>
      <c r="O361" s="1132"/>
      <c r="P361" s="1132"/>
    </row>
    <row r="362" ht="15.75" customHeight="1">
      <c r="L362" s="259"/>
      <c r="N362" s="1132"/>
      <c r="O362" s="1132"/>
      <c r="P362" s="1132"/>
    </row>
    <row r="363" ht="15.75" customHeight="1">
      <c r="L363" s="259"/>
      <c r="N363" s="1132"/>
      <c r="O363" s="1132"/>
      <c r="P363" s="1132"/>
    </row>
    <row r="364" ht="15.75" customHeight="1">
      <c r="L364" s="259"/>
      <c r="N364" s="1132"/>
      <c r="O364" s="1132"/>
      <c r="P364" s="1132"/>
    </row>
    <row r="365" ht="15.75" customHeight="1">
      <c r="L365" s="259"/>
      <c r="N365" s="1132"/>
      <c r="O365" s="1132"/>
      <c r="P365" s="1132"/>
    </row>
    <row r="366" ht="15.75" customHeight="1">
      <c r="L366" s="259"/>
      <c r="N366" s="1132"/>
      <c r="O366" s="1132"/>
      <c r="P366" s="1132"/>
    </row>
    <row r="367" ht="15.75" customHeight="1">
      <c r="L367" s="259"/>
      <c r="N367" s="1132"/>
      <c r="O367" s="1132"/>
      <c r="P367" s="1132"/>
    </row>
    <row r="368" ht="15.75" customHeight="1">
      <c r="L368" s="259"/>
      <c r="N368" s="1132"/>
      <c r="O368" s="1132"/>
      <c r="P368" s="1132"/>
    </row>
    <row r="369" ht="15.75" customHeight="1">
      <c r="L369" s="259"/>
      <c r="N369" s="1132"/>
      <c r="O369" s="1132"/>
      <c r="P369" s="1132"/>
    </row>
    <row r="370" ht="15.75" customHeight="1">
      <c r="L370" s="259"/>
      <c r="N370" s="1132"/>
      <c r="O370" s="1132"/>
      <c r="P370" s="1132"/>
    </row>
    <row r="371" ht="15.75" customHeight="1">
      <c r="L371" s="259"/>
      <c r="N371" s="1132"/>
      <c r="O371" s="1132"/>
      <c r="P371" s="1132"/>
    </row>
    <row r="372" ht="15.75" customHeight="1">
      <c r="L372" s="259"/>
      <c r="N372" s="1132"/>
      <c r="O372" s="1132"/>
      <c r="P372" s="1132"/>
    </row>
    <row r="373" ht="15.75" customHeight="1">
      <c r="L373" s="259"/>
      <c r="N373" s="1132"/>
      <c r="O373" s="1132"/>
      <c r="P373" s="1132"/>
    </row>
    <row r="374" ht="15.75" customHeight="1">
      <c r="L374" s="259"/>
      <c r="N374" s="1132"/>
      <c r="O374" s="1132"/>
      <c r="P374" s="1132"/>
    </row>
    <row r="375" ht="15.75" customHeight="1">
      <c r="L375" s="259"/>
      <c r="N375" s="1132"/>
      <c r="O375" s="1132"/>
      <c r="P375" s="1132"/>
    </row>
    <row r="376" ht="15.75" customHeight="1">
      <c r="L376" s="259"/>
      <c r="N376" s="1132"/>
      <c r="O376" s="1132"/>
      <c r="P376" s="1132"/>
    </row>
    <row r="377" ht="15.75" customHeight="1">
      <c r="L377" s="259"/>
      <c r="N377" s="1132"/>
      <c r="O377" s="1132"/>
      <c r="P377" s="1132"/>
    </row>
    <row r="378" ht="15.75" customHeight="1">
      <c r="L378" s="259"/>
      <c r="N378" s="1132"/>
      <c r="O378" s="1132"/>
      <c r="P378" s="1132"/>
    </row>
    <row r="379" ht="15.75" customHeight="1">
      <c r="L379" s="259"/>
      <c r="N379" s="1132"/>
      <c r="O379" s="1132"/>
      <c r="P379" s="1132"/>
    </row>
    <row r="380" ht="15.75" customHeight="1">
      <c r="L380" s="259"/>
      <c r="N380" s="1132"/>
      <c r="O380" s="1132"/>
      <c r="P380" s="1132"/>
    </row>
    <row r="381" ht="15.75" customHeight="1">
      <c r="L381" s="259"/>
      <c r="N381" s="1132"/>
      <c r="O381" s="1132"/>
      <c r="P381" s="1132"/>
    </row>
    <row r="382" ht="15.75" customHeight="1">
      <c r="L382" s="259"/>
      <c r="N382" s="1132"/>
      <c r="O382" s="1132"/>
      <c r="P382" s="1132"/>
    </row>
    <row r="383" ht="15.75" customHeight="1">
      <c r="L383" s="259"/>
      <c r="N383" s="1132"/>
      <c r="O383" s="1132"/>
      <c r="P383" s="1132"/>
    </row>
    <row r="384" ht="15.75" customHeight="1">
      <c r="L384" s="259"/>
      <c r="N384" s="1132"/>
      <c r="O384" s="1132"/>
      <c r="P384" s="1132"/>
    </row>
    <row r="385" ht="15.75" customHeight="1">
      <c r="L385" s="259"/>
      <c r="N385" s="1132"/>
      <c r="O385" s="1132"/>
      <c r="P385" s="1132"/>
    </row>
    <row r="386" ht="15.75" customHeight="1">
      <c r="L386" s="259"/>
      <c r="N386" s="1132"/>
      <c r="O386" s="1132"/>
      <c r="P386" s="1132"/>
    </row>
    <row r="387" ht="15.75" customHeight="1">
      <c r="L387" s="259"/>
      <c r="N387" s="1132"/>
      <c r="O387" s="1132"/>
      <c r="P387" s="1132"/>
    </row>
    <row r="388" ht="15.75" customHeight="1">
      <c r="L388" s="259"/>
      <c r="N388" s="1132"/>
      <c r="O388" s="1132"/>
      <c r="P388" s="1132"/>
    </row>
    <row r="389" ht="15.75" customHeight="1">
      <c r="L389" s="259"/>
      <c r="N389" s="1132"/>
      <c r="O389" s="1132"/>
      <c r="P389" s="1132"/>
    </row>
    <row r="390" ht="15.75" customHeight="1">
      <c r="L390" s="259"/>
      <c r="N390" s="1132"/>
      <c r="O390" s="1132"/>
      <c r="P390" s="1132"/>
    </row>
    <row r="391" ht="15.75" customHeight="1">
      <c r="L391" s="259"/>
      <c r="N391" s="1132"/>
      <c r="O391" s="1132"/>
      <c r="P391" s="1132"/>
    </row>
    <row r="392" ht="15.75" customHeight="1">
      <c r="L392" s="259"/>
      <c r="N392" s="1132"/>
      <c r="O392" s="1132"/>
      <c r="P392" s="1132"/>
    </row>
    <row r="393" ht="15.75" customHeight="1">
      <c r="L393" s="259"/>
      <c r="N393" s="1132"/>
      <c r="O393" s="1132"/>
      <c r="P393" s="1132"/>
    </row>
    <row r="394" ht="15.75" customHeight="1">
      <c r="L394" s="259"/>
      <c r="N394" s="1132"/>
      <c r="O394" s="1132"/>
      <c r="P394" s="1132"/>
    </row>
    <row r="395" ht="15.75" customHeight="1">
      <c r="L395" s="259"/>
      <c r="N395" s="1132"/>
      <c r="O395" s="1132"/>
      <c r="P395" s="1132"/>
    </row>
    <row r="396" ht="15.75" customHeight="1">
      <c r="L396" s="259"/>
      <c r="N396" s="1132"/>
      <c r="O396" s="1132"/>
      <c r="P396" s="1132"/>
    </row>
    <row r="397" ht="15.75" customHeight="1">
      <c r="L397" s="259"/>
      <c r="N397" s="1132"/>
      <c r="O397" s="1132"/>
      <c r="P397" s="1132"/>
    </row>
    <row r="398" ht="15.75" customHeight="1">
      <c r="L398" s="259"/>
      <c r="N398" s="1132"/>
      <c r="O398" s="1132"/>
      <c r="P398" s="1132"/>
    </row>
    <row r="399" ht="15.75" customHeight="1">
      <c r="L399" s="259"/>
      <c r="N399" s="1132"/>
      <c r="O399" s="1132"/>
      <c r="P399" s="1132"/>
    </row>
    <row r="400" ht="15.75" customHeight="1">
      <c r="L400" s="259"/>
      <c r="N400" s="1132"/>
      <c r="O400" s="1132"/>
      <c r="P400" s="1132"/>
    </row>
    <row r="401" ht="15.75" customHeight="1">
      <c r="L401" s="259"/>
      <c r="N401" s="1132"/>
      <c r="O401" s="1132"/>
      <c r="P401" s="1132"/>
    </row>
    <row r="402" ht="15.75" customHeight="1">
      <c r="L402" s="259"/>
      <c r="N402" s="1132"/>
      <c r="O402" s="1132"/>
      <c r="P402" s="1132"/>
    </row>
    <row r="403" ht="15.75" customHeight="1">
      <c r="L403" s="259"/>
      <c r="N403" s="1132"/>
      <c r="O403" s="1132"/>
      <c r="P403" s="1132"/>
    </row>
    <row r="404" ht="15.75" customHeight="1">
      <c r="L404" s="259"/>
      <c r="N404" s="1132"/>
      <c r="O404" s="1132"/>
      <c r="P404" s="1132"/>
    </row>
    <row r="405" ht="15.75" customHeight="1">
      <c r="L405" s="259"/>
      <c r="N405" s="1132"/>
      <c r="O405" s="1132"/>
      <c r="P405" s="1132"/>
    </row>
    <row r="406" ht="15.75" customHeight="1">
      <c r="L406" s="259"/>
      <c r="N406" s="1132"/>
      <c r="O406" s="1132"/>
      <c r="P406" s="1132"/>
    </row>
    <row r="407" ht="15.75" customHeight="1">
      <c r="L407" s="259"/>
      <c r="N407" s="1132"/>
      <c r="O407" s="1132"/>
      <c r="P407" s="1132"/>
    </row>
    <row r="408" ht="15.75" customHeight="1">
      <c r="L408" s="259"/>
      <c r="N408" s="1132"/>
      <c r="O408" s="1132"/>
      <c r="P408" s="1132"/>
    </row>
    <row r="409" ht="15.75" customHeight="1">
      <c r="L409" s="259"/>
      <c r="N409" s="1132"/>
      <c r="O409" s="1132"/>
      <c r="P409" s="1132"/>
    </row>
    <row r="410" ht="15.75" customHeight="1">
      <c r="L410" s="259"/>
      <c r="N410" s="1132"/>
      <c r="O410" s="1132"/>
      <c r="P410" s="1132"/>
    </row>
    <row r="411" ht="15.75" customHeight="1">
      <c r="L411" s="259"/>
      <c r="N411" s="1132"/>
      <c r="O411" s="1132"/>
      <c r="P411" s="1132"/>
    </row>
    <row r="412" ht="15.75" customHeight="1">
      <c r="L412" s="259"/>
      <c r="N412" s="1132"/>
      <c r="O412" s="1132"/>
      <c r="P412" s="1132"/>
    </row>
    <row r="413" ht="15.75" customHeight="1">
      <c r="L413" s="259"/>
      <c r="N413" s="1132"/>
      <c r="O413" s="1132"/>
      <c r="P413" s="1132"/>
    </row>
    <row r="414" ht="15.75" customHeight="1">
      <c r="L414" s="259"/>
      <c r="N414" s="1132"/>
      <c r="O414" s="1132"/>
      <c r="P414" s="1132"/>
    </row>
    <row r="415" ht="15.75" customHeight="1">
      <c r="L415" s="259"/>
      <c r="N415" s="1132"/>
      <c r="O415" s="1132"/>
      <c r="P415" s="1132"/>
    </row>
    <row r="416" ht="15.75" customHeight="1">
      <c r="L416" s="259"/>
      <c r="N416" s="1132"/>
      <c r="O416" s="1132"/>
      <c r="P416" s="1132"/>
    </row>
    <row r="417" ht="15.75" customHeight="1">
      <c r="L417" s="259"/>
      <c r="N417" s="1132"/>
      <c r="O417" s="1132"/>
      <c r="P417" s="1132"/>
    </row>
    <row r="418" ht="15.75" customHeight="1">
      <c r="L418" s="259"/>
      <c r="N418" s="1132"/>
      <c r="O418" s="1132"/>
      <c r="P418" s="1132"/>
    </row>
    <row r="419" ht="15.75" customHeight="1">
      <c r="L419" s="259"/>
      <c r="N419" s="1132"/>
      <c r="O419" s="1132"/>
      <c r="P419" s="1132"/>
    </row>
    <row r="420" ht="15.75" customHeight="1">
      <c r="L420" s="259"/>
      <c r="N420" s="1132"/>
      <c r="O420" s="1132"/>
      <c r="P420" s="1132"/>
    </row>
    <row r="421" ht="15.75" customHeight="1">
      <c r="L421" s="259"/>
      <c r="N421" s="1132"/>
      <c r="O421" s="1132"/>
      <c r="P421" s="1132"/>
    </row>
    <row r="422" ht="15.75" customHeight="1">
      <c r="L422" s="259"/>
      <c r="N422" s="1132"/>
      <c r="O422" s="1132"/>
      <c r="P422" s="1132"/>
    </row>
    <row r="423" ht="15.75" customHeight="1">
      <c r="L423" s="259"/>
      <c r="N423" s="1132"/>
      <c r="O423" s="1132"/>
      <c r="P423" s="1132"/>
    </row>
    <row r="424" ht="15.75" customHeight="1">
      <c r="L424" s="259"/>
      <c r="N424" s="1132"/>
      <c r="O424" s="1132"/>
      <c r="P424" s="1132"/>
    </row>
    <row r="425" ht="15.75" customHeight="1">
      <c r="L425" s="259"/>
      <c r="N425" s="1132"/>
      <c r="O425" s="1132"/>
      <c r="P425" s="1132"/>
    </row>
    <row r="426" ht="15.75" customHeight="1">
      <c r="L426" s="259"/>
      <c r="N426" s="1132"/>
      <c r="O426" s="1132"/>
      <c r="P426" s="1132"/>
    </row>
    <row r="427" ht="15.75" customHeight="1">
      <c r="L427" s="259"/>
      <c r="N427" s="1132"/>
      <c r="O427" s="1132"/>
      <c r="P427" s="1132"/>
    </row>
    <row r="428" ht="15.75" customHeight="1">
      <c r="L428" s="259"/>
      <c r="N428" s="1132"/>
      <c r="O428" s="1132"/>
      <c r="P428" s="1132"/>
    </row>
    <row r="429" ht="15.75" customHeight="1">
      <c r="L429" s="259"/>
      <c r="N429" s="1132"/>
      <c r="O429" s="1132"/>
      <c r="P429" s="1132"/>
    </row>
    <row r="430" ht="15.75" customHeight="1">
      <c r="L430" s="259"/>
      <c r="N430" s="1132"/>
      <c r="O430" s="1132"/>
      <c r="P430" s="1132"/>
    </row>
    <row r="431" ht="15.75" customHeight="1">
      <c r="L431" s="259"/>
      <c r="N431" s="1132"/>
      <c r="O431" s="1132"/>
      <c r="P431" s="1132"/>
    </row>
    <row r="432" ht="15.75" customHeight="1">
      <c r="L432" s="259"/>
      <c r="N432" s="1132"/>
      <c r="O432" s="1132"/>
      <c r="P432" s="1132"/>
    </row>
    <row r="433" ht="15.75" customHeight="1">
      <c r="L433" s="259"/>
      <c r="N433" s="1132"/>
      <c r="O433" s="1132"/>
      <c r="P433" s="1132"/>
    </row>
    <row r="434" ht="15.75" customHeight="1">
      <c r="L434" s="259"/>
      <c r="N434" s="1132"/>
      <c r="O434" s="1132"/>
      <c r="P434" s="1132"/>
    </row>
    <row r="435" ht="15.75" customHeight="1">
      <c r="L435" s="259"/>
      <c r="N435" s="1132"/>
      <c r="O435" s="1132"/>
      <c r="P435" s="1132"/>
    </row>
    <row r="436" ht="15.75" customHeight="1">
      <c r="L436" s="259"/>
      <c r="N436" s="1132"/>
      <c r="O436" s="1132"/>
      <c r="P436" s="1132"/>
    </row>
    <row r="437" ht="15.75" customHeight="1">
      <c r="L437" s="259"/>
      <c r="N437" s="1132"/>
      <c r="O437" s="1132"/>
      <c r="P437" s="1132"/>
    </row>
    <row r="438" ht="15.75" customHeight="1">
      <c r="L438" s="259"/>
      <c r="N438" s="1132"/>
      <c r="O438" s="1132"/>
      <c r="P438" s="1132"/>
    </row>
    <row r="439" ht="15.75" customHeight="1">
      <c r="L439" s="259"/>
      <c r="N439" s="1132"/>
      <c r="O439" s="1132"/>
      <c r="P439" s="1132"/>
    </row>
    <row r="440" ht="15.75" customHeight="1">
      <c r="L440" s="259"/>
      <c r="N440" s="1132"/>
      <c r="O440" s="1132"/>
      <c r="P440" s="1132"/>
    </row>
    <row r="441" ht="15.75" customHeight="1">
      <c r="L441" s="259"/>
      <c r="N441" s="1132"/>
      <c r="O441" s="1132"/>
      <c r="P441" s="1132"/>
    </row>
    <row r="442" ht="15.75" customHeight="1">
      <c r="L442" s="259"/>
      <c r="N442" s="1132"/>
      <c r="O442" s="1132"/>
      <c r="P442" s="1132"/>
    </row>
    <row r="443" ht="15.75" customHeight="1">
      <c r="L443" s="259"/>
      <c r="N443" s="1132"/>
      <c r="O443" s="1132"/>
      <c r="P443" s="1132"/>
    </row>
    <row r="444" ht="15.75" customHeight="1">
      <c r="L444" s="259"/>
      <c r="N444" s="1132"/>
      <c r="O444" s="1132"/>
      <c r="P444" s="1132"/>
    </row>
    <row r="445" ht="15.75" customHeight="1">
      <c r="L445" s="259"/>
      <c r="N445" s="1132"/>
      <c r="O445" s="1132"/>
      <c r="P445" s="1132"/>
    </row>
    <row r="446" ht="15.75" customHeight="1">
      <c r="L446" s="259"/>
      <c r="N446" s="1132"/>
      <c r="O446" s="1132"/>
      <c r="P446" s="1132"/>
    </row>
    <row r="447" ht="15.75" customHeight="1">
      <c r="L447" s="259"/>
      <c r="N447" s="1132"/>
      <c r="O447" s="1132"/>
      <c r="P447" s="1132"/>
    </row>
    <row r="448" ht="15.75" customHeight="1">
      <c r="L448" s="259"/>
      <c r="N448" s="1132"/>
      <c r="O448" s="1132"/>
      <c r="P448" s="1132"/>
    </row>
    <row r="449" ht="15.75" customHeight="1">
      <c r="L449" s="259"/>
      <c r="N449" s="1132"/>
      <c r="O449" s="1132"/>
      <c r="P449" s="1132"/>
    </row>
    <row r="450" ht="15.75" customHeight="1">
      <c r="L450" s="259"/>
      <c r="N450" s="1132"/>
      <c r="O450" s="1132"/>
      <c r="P450" s="1132"/>
    </row>
    <row r="451" ht="15.75" customHeight="1">
      <c r="L451" s="259"/>
      <c r="N451" s="1132"/>
      <c r="O451" s="1132"/>
      <c r="P451" s="1132"/>
    </row>
    <row r="452" ht="15.75" customHeight="1">
      <c r="L452" s="259"/>
      <c r="N452" s="1132"/>
      <c r="O452" s="1132"/>
      <c r="P452" s="1132"/>
    </row>
    <row r="453" ht="15.75" customHeight="1">
      <c r="L453" s="259"/>
      <c r="N453" s="1132"/>
      <c r="O453" s="1132"/>
      <c r="P453" s="1132"/>
    </row>
    <row r="454" ht="15.75" customHeight="1">
      <c r="L454" s="259"/>
      <c r="N454" s="1132"/>
      <c r="O454" s="1132"/>
      <c r="P454" s="1132"/>
    </row>
    <row r="455" ht="15.75" customHeight="1">
      <c r="L455" s="259"/>
      <c r="N455" s="1132"/>
      <c r="O455" s="1132"/>
      <c r="P455" s="1132"/>
    </row>
    <row r="456" ht="15.75" customHeight="1">
      <c r="L456" s="259"/>
      <c r="N456" s="1132"/>
      <c r="O456" s="1132"/>
      <c r="P456" s="1132"/>
    </row>
    <row r="457" ht="15.75" customHeight="1">
      <c r="L457" s="259"/>
      <c r="N457" s="1132"/>
      <c r="O457" s="1132"/>
      <c r="P457" s="1132"/>
    </row>
    <row r="458" ht="15.75" customHeight="1">
      <c r="L458" s="259"/>
      <c r="N458" s="1132"/>
      <c r="O458" s="1132"/>
      <c r="P458" s="1132"/>
    </row>
    <row r="459" ht="15.75" customHeight="1">
      <c r="L459" s="259"/>
      <c r="N459" s="1132"/>
      <c r="O459" s="1132"/>
      <c r="P459" s="1132"/>
    </row>
    <row r="460" ht="15.75" customHeight="1">
      <c r="L460" s="259"/>
      <c r="N460" s="1132"/>
      <c r="O460" s="1132"/>
      <c r="P460" s="1132"/>
    </row>
    <row r="461" ht="15.75" customHeight="1">
      <c r="L461" s="259"/>
      <c r="N461" s="1132"/>
      <c r="O461" s="1132"/>
      <c r="P461" s="1132"/>
    </row>
    <row r="462" ht="15.75" customHeight="1">
      <c r="L462" s="259"/>
      <c r="N462" s="1132"/>
      <c r="O462" s="1132"/>
      <c r="P462" s="1132"/>
    </row>
    <row r="463" ht="15.75" customHeight="1">
      <c r="L463" s="259"/>
      <c r="N463" s="1132"/>
      <c r="O463" s="1132"/>
      <c r="P463" s="1132"/>
    </row>
    <row r="464" ht="15.75" customHeight="1">
      <c r="L464" s="259"/>
      <c r="N464" s="1132"/>
      <c r="O464" s="1132"/>
      <c r="P464" s="1132"/>
    </row>
    <row r="465" ht="15.75" customHeight="1">
      <c r="L465" s="259"/>
      <c r="N465" s="1132"/>
      <c r="O465" s="1132"/>
      <c r="P465" s="1132"/>
    </row>
    <row r="466" ht="15.75" customHeight="1">
      <c r="L466" s="259"/>
      <c r="N466" s="1132"/>
      <c r="O466" s="1132"/>
      <c r="P466" s="1132"/>
    </row>
    <row r="467" ht="15.75" customHeight="1">
      <c r="L467" s="259"/>
      <c r="N467" s="1132"/>
      <c r="O467" s="1132"/>
      <c r="P467" s="1132"/>
    </row>
    <row r="468" ht="15.75" customHeight="1">
      <c r="L468" s="259"/>
      <c r="N468" s="1132"/>
      <c r="O468" s="1132"/>
      <c r="P468" s="1132"/>
    </row>
    <row r="469" ht="15.75" customHeight="1">
      <c r="L469" s="259"/>
      <c r="N469" s="1132"/>
      <c r="O469" s="1132"/>
      <c r="P469" s="1132"/>
    </row>
    <row r="470" ht="15.75" customHeight="1">
      <c r="L470" s="259"/>
      <c r="N470" s="1132"/>
      <c r="O470" s="1132"/>
      <c r="P470" s="1132"/>
    </row>
    <row r="471" ht="15.75" customHeight="1">
      <c r="L471" s="259"/>
      <c r="N471" s="1132"/>
      <c r="O471" s="1132"/>
      <c r="P471" s="1132"/>
    </row>
    <row r="472" ht="15.75" customHeight="1">
      <c r="L472" s="259"/>
      <c r="N472" s="1132"/>
      <c r="O472" s="1132"/>
      <c r="P472" s="1132"/>
    </row>
    <row r="473" ht="15.75" customHeight="1">
      <c r="L473" s="259"/>
      <c r="N473" s="1132"/>
      <c r="O473" s="1132"/>
      <c r="P473" s="1132"/>
    </row>
    <row r="474" ht="15.75" customHeight="1">
      <c r="L474" s="259"/>
      <c r="N474" s="1132"/>
      <c r="O474" s="1132"/>
      <c r="P474" s="1132"/>
    </row>
    <row r="475" ht="15.75" customHeight="1">
      <c r="L475" s="259"/>
      <c r="N475" s="1132"/>
      <c r="O475" s="1132"/>
      <c r="P475" s="1132"/>
    </row>
    <row r="476" ht="15.75" customHeight="1">
      <c r="L476" s="259"/>
      <c r="N476" s="1132"/>
      <c r="O476" s="1132"/>
      <c r="P476" s="1132"/>
    </row>
    <row r="477" ht="15.75" customHeight="1">
      <c r="L477" s="259"/>
      <c r="N477" s="1132"/>
      <c r="O477" s="1132"/>
      <c r="P477" s="1132"/>
    </row>
    <row r="478" ht="15.75" customHeight="1">
      <c r="L478" s="259"/>
      <c r="N478" s="1132"/>
      <c r="O478" s="1132"/>
      <c r="P478" s="1132"/>
    </row>
    <row r="479" ht="15.75" customHeight="1">
      <c r="L479" s="259"/>
      <c r="N479" s="1132"/>
      <c r="O479" s="1132"/>
      <c r="P479" s="1132"/>
    </row>
    <row r="480" ht="15.75" customHeight="1">
      <c r="L480" s="259"/>
      <c r="N480" s="1132"/>
      <c r="O480" s="1132"/>
      <c r="P480" s="1132"/>
    </row>
    <row r="481" ht="15.75" customHeight="1">
      <c r="L481" s="259"/>
      <c r="N481" s="1132"/>
      <c r="O481" s="1132"/>
      <c r="P481" s="1132"/>
    </row>
    <row r="482" ht="15.75" customHeight="1">
      <c r="L482" s="259"/>
      <c r="N482" s="1132"/>
      <c r="O482" s="1132"/>
      <c r="P482" s="1132"/>
    </row>
    <row r="483" ht="15.75" customHeight="1">
      <c r="L483" s="259"/>
      <c r="N483" s="1132"/>
      <c r="O483" s="1132"/>
      <c r="P483" s="1132"/>
    </row>
    <row r="484" ht="15.75" customHeight="1">
      <c r="L484" s="259"/>
      <c r="N484" s="1132"/>
      <c r="O484" s="1132"/>
      <c r="P484" s="1132"/>
    </row>
    <row r="485" ht="15.75" customHeight="1">
      <c r="L485" s="259"/>
      <c r="N485" s="1132"/>
      <c r="O485" s="1132"/>
      <c r="P485" s="1132"/>
    </row>
    <row r="486" ht="15.75" customHeight="1">
      <c r="L486" s="259"/>
      <c r="N486" s="1132"/>
      <c r="O486" s="1132"/>
      <c r="P486" s="1132"/>
    </row>
    <row r="487" ht="15.75" customHeight="1">
      <c r="L487" s="259"/>
      <c r="N487" s="1132"/>
      <c r="O487" s="1132"/>
      <c r="P487" s="1132"/>
    </row>
    <row r="488" ht="15.75" customHeight="1">
      <c r="L488" s="259"/>
      <c r="N488" s="1132"/>
      <c r="O488" s="1132"/>
      <c r="P488" s="1132"/>
    </row>
    <row r="489" ht="15.75" customHeight="1">
      <c r="L489" s="259"/>
      <c r="N489" s="1132"/>
      <c r="O489" s="1132"/>
      <c r="P489" s="1132"/>
    </row>
    <row r="490" ht="15.75" customHeight="1">
      <c r="L490" s="259"/>
      <c r="N490" s="1132"/>
      <c r="O490" s="1132"/>
      <c r="P490" s="1132"/>
    </row>
    <row r="491" ht="15.75" customHeight="1">
      <c r="L491" s="259"/>
      <c r="N491" s="1132"/>
      <c r="O491" s="1132"/>
      <c r="P491" s="1132"/>
    </row>
    <row r="492" ht="15.75" customHeight="1">
      <c r="L492" s="259"/>
      <c r="N492" s="1132"/>
      <c r="O492" s="1132"/>
      <c r="P492" s="1132"/>
    </row>
    <row r="493" ht="15.75" customHeight="1">
      <c r="L493" s="259"/>
      <c r="N493" s="1132"/>
      <c r="O493" s="1132"/>
      <c r="P493" s="1132"/>
    </row>
    <row r="494" ht="15.75" customHeight="1">
      <c r="L494" s="259"/>
      <c r="N494" s="1132"/>
      <c r="O494" s="1132"/>
      <c r="P494" s="1132"/>
    </row>
    <row r="495" ht="15.75" customHeight="1">
      <c r="L495" s="259"/>
      <c r="N495" s="1132"/>
      <c r="O495" s="1132"/>
      <c r="P495" s="1132"/>
    </row>
    <row r="496" ht="15.75" customHeight="1">
      <c r="L496" s="259"/>
      <c r="N496" s="1132"/>
      <c r="O496" s="1132"/>
      <c r="P496" s="1132"/>
    </row>
    <row r="497" ht="15.75" customHeight="1">
      <c r="L497" s="259"/>
      <c r="N497" s="1132"/>
      <c r="O497" s="1132"/>
      <c r="P497" s="1132"/>
    </row>
    <row r="498" ht="15.75" customHeight="1">
      <c r="L498" s="259"/>
      <c r="N498" s="1132"/>
      <c r="O498" s="1132"/>
      <c r="P498" s="1132"/>
    </row>
    <row r="499" ht="15.75" customHeight="1">
      <c r="L499" s="259"/>
      <c r="N499" s="1132"/>
      <c r="O499" s="1132"/>
      <c r="P499" s="1132"/>
    </row>
    <row r="500" ht="15.75" customHeight="1">
      <c r="L500" s="259"/>
      <c r="N500" s="1132"/>
      <c r="O500" s="1132"/>
      <c r="P500" s="1132"/>
    </row>
    <row r="501" ht="15.75" customHeight="1">
      <c r="L501" s="259"/>
      <c r="N501" s="1132"/>
      <c r="O501" s="1132"/>
      <c r="P501" s="1132"/>
    </row>
    <row r="502" ht="15.75" customHeight="1">
      <c r="L502" s="259"/>
      <c r="N502" s="1132"/>
      <c r="O502" s="1132"/>
      <c r="P502" s="1132"/>
    </row>
    <row r="503" ht="15.75" customHeight="1">
      <c r="L503" s="259"/>
      <c r="N503" s="1132"/>
      <c r="O503" s="1132"/>
      <c r="P503" s="1132"/>
    </row>
    <row r="504" ht="15.75" customHeight="1">
      <c r="L504" s="259"/>
      <c r="N504" s="1132"/>
      <c r="O504" s="1132"/>
      <c r="P504" s="1132"/>
    </row>
    <row r="505" ht="15.75" customHeight="1">
      <c r="L505" s="259"/>
      <c r="N505" s="1132"/>
      <c r="O505" s="1132"/>
      <c r="P505" s="1132"/>
    </row>
    <row r="506" ht="15.75" customHeight="1">
      <c r="L506" s="259"/>
      <c r="N506" s="1132"/>
      <c r="O506" s="1132"/>
      <c r="P506" s="1132"/>
    </row>
    <row r="507" ht="15.75" customHeight="1">
      <c r="L507" s="259"/>
      <c r="N507" s="1132"/>
      <c r="O507" s="1132"/>
      <c r="P507" s="1132"/>
    </row>
    <row r="508" ht="15.75" customHeight="1">
      <c r="L508" s="259"/>
      <c r="N508" s="1132"/>
      <c r="O508" s="1132"/>
      <c r="P508" s="1132"/>
    </row>
    <row r="509" ht="15.75" customHeight="1">
      <c r="L509" s="259"/>
      <c r="N509" s="1132"/>
      <c r="O509" s="1132"/>
      <c r="P509" s="1132"/>
    </row>
    <row r="510" ht="15.75" customHeight="1">
      <c r="L510" s="259"/>
      <c r="N510" s="1132"/>
      <c r="O510" s="1132"/>
      <c r="P510" s="1132"/>
    </row>
    <row r="511" ht="15.75" customHeight="1">
      <c r="L511" s="259"/>
      <c r="N511" s="1132"/>
      <c r="O511" s="1132"/>
      <c r="P511" s="1132"/>
    </row>
    <row r="512" ht="15.75" customHeight="1">
      <c r="L512" s="259"/>
      <c r="N512" s="1132"/>
      <c r="O512" s="1132"/>
      <c r="P512" s="1132"/>
    </row>
    <row r="513" ht="15.75" customHeight="1">
      <c r="L513" s="259"/>
      <c r="N513" s="1132"/>
      <c r="O513" s="1132"/>
      <c r="P513" s="1132"/>
    </row>
    <row r="514" ht="15.75" customHeight="1">
      <c r="L514" s="259"/>
      <c r="N514" s="1132"/>
      <c r="O514" s="1132"/>
      <c r="P514" s="1132"/>
    </row>
    <row r="515" ht="15.75" customHeight="1">
      <c r="L515" s="259"/>
      <c r="N515" s="1132"/>
      <c r="O515" s="1132"/>
      <c r="P515" s="1132"/>
    </row>
    <row r="516" ht="15.75" customHeight="1">
      <c r="L516" s="259"/>
      <c r="N516" s="1132"/>
      <c r="O516" s="1132"/>
      <c r="P516" s="1132"/>
    </row>
    <row r="517" ht="15.75" customHeight="1">
      <c r="L517" s="259"/>
      <c r="N517" s="1132"/>
      <c r="O517" s="1132"/>
      <c r="P517" s="1132"/>
    </row>
    <row r="518" ht="15.75" customHeight="1">
      <c r="L518" s="259"/>
      <c r="N518" s="1132"/>
      <c r="O518" s="1132"/>
      <c r="P518" s="1132"/>
    </row>
    <row r="519" ht="15.75" customHeight="1">
      <c r="L519" s="259"/>
      <c r="N519" s="1132"/>
      <c r="O519" s="1132"/>
      <c r="P519" s="1132"/>
    </row>
    <row r="520" ht="15.75" customHeight="1">
      <c r="L520" s="259"/>
      <c r="N520" s="1132"/>
      <c r="O520" s="1132"/>
      <c r="P520" s="1132"/>
    </row>
    <row r="521" ht="15.75" customHeight="1">
      <c r="L521" s="259"/>
      <c r="N521" s="1132"/>
      <c r="O521" s="1132"/>
      <c r="P521" s="1132"/>
    </row>
    <row r="522" ht="15.75" customHeight="1">
      <c r="L522" s="259"/>
      <c r="N522" s="1132"/>
      <c r="O522" s="1132"/>
      <c r="P522" s="1132"/>
    </row>
    <row r="523" ht="15.75" customHeight="1">
      <c r="L523" s="259"/>
      <c r="N523" s="1132"/>
      <c r="O523" s="1132"/>
      <c r="P523" s="1132"/>
    </row>
    <row r="524" ht="15.75" customHeight="1">
      <c r="L524" s="259"/>
      <c r="N524" s="1132"/>
      <c r="O524" s="1132"/>
      <c r="P524" s="1132"/>
    </row>
    <row r="525" ht="15.75" customHeight="1">
      <c r="L525" s="259"/>
      <c r="N525" s="1132"/>
      <c r="O525" s="1132"/>
      <c r="P525" s="1132"/>
    </row>
    <row r="526" ht="15.75" customHeight="1">
      <c r="L526" s="259"/>
      <c r="N526" s="1132"/>
      <c r="O526" s="1132"/>
      <c r="P526" s="1132"/>
    </row>
    <row r="527" ht="15.75" customHeight="1">
      <c r="L527" s="259"/>
      <c r="N527" s="1132"/>
      <c r="O527" s="1132"/>
      <c r="P527" s="1132"/>
    </row>
    <row r="528" ht="15.75" customHeight="1">
      <c r="L528" s="259"/>
      <c r="N528" s="1132"/>
      <c r="O528" s="1132"/>
      <c r="P528" s="1132"/>
    </row>
    <row r="529" ht="15.75" customHeight="1">
      <c r="L529" s="259"/>
      <c r="N529" s="1132"/>
      <c r="O529" s="1132"/>
      <c r="P529" s="1132"/>
    </row>
    <row r="530" ht="15.75" customHeight="1">
      <c r="L530" s="259"/>
      <c r="N530" s="1132"/>
      <c r="O530" s="1132"/>
      <c r="P530" s="1132"/>
    </row>
    <row r="531" ht="15.75" customHeight="1">
      <c r="L531" s="259"/>
      <c r="N531" s="1132"/>
      <c r="O531" s="1132"/>
      <c r="P531" s="1132"/>
    </row>
    <row r="532" ht="15.75" customHeight="1">
      <c r="L532" s="259"/>
      <c r="N532" s="1132"/>
      <c r="O532" s="1132"/>
      <c r="P532" s="1132"/>
    </row>
    <row r="533" ht="15.75" customHeight="1">
      <c r="L533" s="259"/>
      <c r="N533" s="1132"/>
      <c r="O533" s="1132"/>
      <c r="P533" s="1132"/>
    </row>
    <row r="534" ht="15.75" customHeight="1">
      <c r="L534" s="259"/>
      <c r="N534" s="1132"/>
      <c r="O534" s="1132"/>
      <c r="P534" s="1132"/>
    </row>
    <row r="535" ht="15.75" customHeight="1">
      <c r="L535" s="259"/>
      <c r="N535" s="1132"/>
      <c r="O535" s="1132"/>
      <c r="P535" s="1132"/>
    </row>
    <row r="536" ht="15.75" customHeight="1">
      <c r="L536" s="259"/>
      <c r="N536" s="1132"/>
      <c r="O536" s="1132"/>
      <c r="P536" s="1132"/>
    </row>
    <row r="537" ht="15.75" customHeight="1">
      <c r="L537" s="259"/>
      <c r="N537" s="1132"/>
      <c r="O537" s="1132"/>
      <c r="P537" s="1132"/>
    </row>
    <row r="538" ht="15.75" customHeight="1">
      <c r="L538" s="259"/>
      <c r="N538" s="1132"/>
      <c r="O538" s="1132"/>
      <c r="P538" s="1132"/>
    </row>
    <row r="539" ht="15.75" customHeight="1">
      <c r="L539" s="259"/>
      <c r="N539" s="1132"/>
      <c r="O539" s="1132"/>
      <c r="P539" s="1132"/>
    </row>
    <row r="540" ht="15.75" customHeight="1">
      <c r="L540" s="259"/>
      <c r="N540" s="1132"/>
      <c r="O540" s="1132"/>
      <c r="P540" s="1132"/>
    </row>
    <row r="541" ht="15.75" customHeight="1">
      <c r="L541" s="259"/>
      <c r="N541" s="1132"/>
      <c r="O541" s="1132"/>
      <c r="P541" s="1132"/>
    </row>
    <row r="542" ht="15.75" customHeight="1">
      <c r="L542" s="259"/>
      <c r="N542" s="1132"/>
      <c r="O542" s="1132"/>
      <c r="P542" s="1132"/>
    </row>
    <row r="543" ht="15.75" customHeight="1">
      <c r="L543" s="259"/>
      <c r="N543" s="1132"/>
      <c r="O543" s="1132"/>
      <c r="P543" s="1132"/>
    </row>
    <row r="544" ht="15.75" customHeight="1">
      <c r="L544" s="259"/>
      <c r="N544" s="1132"/>
      <c r="O544" s="1132"/>
      <c r="P544" s="1132"/>
    </row>
    <row r="545" ht="15.75" customHeight="1">
      <c r="L545" s="259"/>
      <c r="N545" s="1132"/>
      <c r="O545" s="1132"/>
      <c r="P545" s="1132"/>
    </row>
    <row r="546" ht="15.75" customHeight="1">
      <c r="L546" s="259"/>
      <c r="N546" s="1132"/>
      <c r="O546" s="1132"/>
      <c r="P546" s="1132"/>
    </row>
    <row r="547" ht="15.75" customHeight="1">
      <c r="L547" s="259"/>
      <c r="N547" s="1132"/>
      <c r="O547" s="1132"/>
      <c r="P547" s="1132"/>
    </row>
    <row r="548" ht="15.75" customHeight="1">
      <c r="L548" s="259"/>
      <c r="N548" s="1132"/>
      <c r="O548" s="1132"/>
      <c r="P548" s="1132"/>
    </row>
    <row r="549" ht="15.75" customHeight="1">
      <c r="L549" s="259"/>
      <c r="N549" s="1132"/>
      <c r="O549" s="1132"/>
      <c r="P549" s="1132"/>
    </row>
    <row r="550" ht="15.75" customHeight="1">
      <c r="L550" s="259"/>
      <c r="N550" s="1132"/>
      <c r="O550" s="1132"/>
      <c r="P550" s="1132"/>
    </row>
    <row r="551" ht="15.75" customHeight="1">
      <c r="L551" s="259"/>
      <c r="N551" s="1132"/>
      <c r="O551" s="1132"/>
      <c r="P551" s="1132"/>
    </row>
    <row r="552" ht="15.75" customHeight="1">
      <c r="L552" s="259"/>
      <c r="N552" s="1132"/>
      <c r="O552" s="1132"/>
      <c r="P552" s="1132"/>
    </row>
    <row r="553" ht="15.75" customHeight="1">
      <c r="L553" s="259"/>
      <c r="N553" s="1132"/>
      <c r="O553" s="1132"/>
      <c r="P553" s="1132"/>
    </row>
    <row r="554" ht="15.75" customHeight="1">
      <c r="L554" s="259"/>
      <c r="N554" s="1132"/>
      <c r="O554" s="1132"/>
      <c r="P554" s="1132"/>
    </row>
    <row r="555" ht="15.75" customHeight="1">
      <c r="L555" s="259"/>
      <c r="N555" s="1132"/>
      <c r="O555" s="1132"/>
      <c r="P555" s="1132"/>
    </row>
    <row r="556" ht="15.75" customHeight="1">
      <c r="L556" s="259"/>
      <c r="N556" s="1132"/>
      <c r="O556" s="1132"/>
      <c r="P556" s="1132"/>
    </row>
    <row r="557" ht="15.75" customHeight="1">
      <c r="L557" s="259"/>
      <c r="N557" s="1132"/>
      <c r="O557" s="1132"/>
      <c r="P557" s="1132"/>
    </row>
    <row r="558" ht="15.75" customHeight="1">
      <c r="L558" s="259"/>
      <c r="N558" s="1132"/>
      <c r="O558" s="1132"/>
      <c r="P558" s="1132"/>
    </row>
    <row r="559" ht="15.75" customHeight="1">
      <c r="L559" s="259"/>
      <c r="N559" s="1132"/>
      <c r="O559" s="1132"/>
      <c r="P559" s="1132"/>
    </row>
    <row r="560" ht="15.75" customHeight="1">
      <c r="L560" s="259"/>
      <c r="N560" s="1132"/>
      <c r="O560" s="1132"/>
      <c r="P560" s="1132"/>
    </row>
    <row r="561" ht="15.75" customHeight="1">
      <c r="L561" s="259"/>
      <c r="N561" s="1132"/>
      <c r="O561" s="1132"/>
      <c r="P561" s="1132"/>
    </row>
    <row r="562" ht="15.75" customHeight="1">
      <c r="L562" s="259"/>
      <c r="N562" s="1132"/>
      <c r="O562" s="1132"/>
      <c r="P562" s="1132"/>
    </row>
    <row r="563" ht="15.75" customHeight="1">
      <c r="L563" s="259"/>
      <c r="N563" s="1132"/>
      <c r="O563" s="1132"/>
      <c r="P563" s="1132"/>
    </row>
    <row r="564" ht="15.75" customHeight="1">
      <c r="L564" s="259"/>
      <c r="N564" s="1132"/>
      <c r="O564" s="1132"/>
      <c r="P564" s="1132"/>
    </row>
    <row r="565" ht="15.75" customHeight="1">
      <c r="L565" s="259"/>
      <c r="N565" s="1132"/>
      <c r="O565" s="1132"/>
      <c r="P565" s="1132"/>
    </row>
    <row r="566" ht="15.75" customHeight="1">
      <c r="L566" s="259"/>
      <c r="N566" s="1132"/>
      <c r="O566" s="1132"/>
      <c r="P566" s="1132"/>
    </row>
    <row r="567" ht="15.75" customHeight="1">
      <c r="L567" s="259"/>
      <c r="N567" s="1132"/>
      <c r="O567" s="1132"/>
      <c r="P567" s="1132"/>
    </row>
    <row r="568" ht="15.75" customHeight="1">
      <c r="L568" s="259"/>
      <c r="N568" s="1132"/>
      <c r="O568" s="1132"/>
      <c r="P568" s="1132"/>
    </row>
    <row r="569" ht="15.75" customHeight="1">
      <c r="L569" s="259"/>
      <c r="N569" s="1132"/>
      <c r="O569" s="1132"/>
      <c r="P569" s="1132"/>
    </row>
    <row r="570" ht="15.75" customHeight="1">
      <c r="L570" s="259"/>
      <c r="N570" s="1132"/>
      <c r="O570" s="1132"/>
      <c r="P570" s="1132"/>
    </row>
    <row r="571" ht="15.75" customHeight="1">
      <c r="L571" s="259"/>
      <c r="N571" s="1132"/>
      <c r="O571" s="1132"/>
      <c r="P571" s="1132"/>
    </row>
    <row r="572" ht="15.75" customHeight="1">
      <c r="L572" s="259"/>
      <c r="N572" s="1132"/>
      <c r="O572" s="1132"/>
      <c r="P572" s="1132"/>
    </row>
    <row r="573" ht="15.75" customHeight="1">
      <c r="L573" s="259"/>
      <c r="N573" s="1132"/>
      <c r="O573" s="1132"/>
      <c r="P573" s="1132"/>
    </row>
    <row r="574" ht="15.75" customHeight="1">
      <c r="L574" s="259"/>
      <c r="N574" s="1132"/>
      <c r="O574" s="1132"/>
      <c r="P574" s="1132"/>
    </row>
    <row r="575" ht="15.75" customHeight="1">
      <c r="L575" s="259"/>
      <c r="N575" s="1132"/>
      <c r="O575" s="1132"/>
      <c r="P575" s="1132"/>
    </row>
    <row r="576" ht="15.75" customHeight="1">
      <c r="L576" s="259"/>
      <c r="N576" s="1132"/>
      <c r="O576" s="1132"/>
      <c r="P576" s="1132"/>
    </row>
    <row r="577" ht="15.75" customHeight="1">
      <c r="L577" s="259"/>
      <c r="N577" s="1132"/>
      <c r="O577" s="1132"/>
      <c r="P577" s="1132"/>
    </row>
    <row r="578" ht="15.75" customHeight="1">
      <c r="L578" s="259"/>
      <c r="N578" s="1132"/>
      <c r="O578" s="1132"/>
      <c r="P578" s="1132"/>
    </row>
    <row r="579" ht="15.75" customHeight="1">
      <c r="L579" s="259"/>
      <c r="N579" s="1132"/>
      <c r="O579" s="1132"/>
      <c r="P579" s="1132"/>
    </row>
    <row r="580" ht="15.75" customHeight="1">
      <c r="L580" s="259"/>
      <c r="N580" s="1132"/>
      <c r="O580" s="1132"/>
      <c r="P580" s="1132"/>
    </row>
    <row r="581" ht="15.75" customHeight="1">
      <c r="L581" s="259"/>
      <c r="N581" s="1132"/>
      <c r="O581" s="1132"/>
      <c r="P581" s="1132"/>
    </row>
    <row r="582" ht="15.75" customHeight="1">
      <c r="L582" s="259"/>
      <c r="N582" s="1132"/>
      <c r="O582" s="1132"/>
      <c r="P582" s="1132"/>
    </row>
    <row r="583" ht="15.75" customHeight="1">
      <c r="L583" s="259"/>
      <c r="N583" s="1132"/>
      <c r="O583" s="1132"/>
      <c r="P583" s="1132"/>
    </row>
    <row r="584" ht="15.75" customHeight="1">
      <c r="L584" s="259"/>
      <c r="N584" s="1132"/>
      <c r="O584" s="1132"/>
      <c r="P584" s="1132"/>
    </row>
    <row r="585" ht="15.75" customHeight="1">
      <c r="L585" s="259"/>
      <c r="N585" s="1132"/>
      <c r="O585" s="1132"/>
      <c r="P585" s="1132"/>
    </row>
    <row r="586" ht="15.75" customHeight="1">
      <c r="L586" s="259"/>
      <c r="N586" s="1132"/>
      <c r="O586" s="1132"/>
      <c r="P586" s="1132"/>
    </row>
    <row r="587" ht="15.75" customHeight="1">
      <c r="L587" s="259"/>
      <c r="N587" s="1132"/>
      <c r="O587" s="1132"/>
      <c r="P587" s="1132"/>
    </row>
    <row r="588" ht="15.75" customHeight="1">
      <c r="L588" s="259"/>
      <c r="N588" s="1132"/>
      <c r="O588" s="1132"/>
      <c r="P588" s="1132"/>
    </row>
    <row r="589" ht="15.75" customHeight="1">
      <c r="L589" s="259"/>
      <c r="N589" s="1132"/>
      <c r="O589" s="1132"/>
      <c r="P589" s="1132"/>
    </row>
    <row r="590" ht="15.75" customHeight="1">
      <c r="L590" s="259"/>
      <c r="N590" s="1132"/>
      <c r="O590" s="1132"/>
      <c r="P590" s="1132"/>
    </row>
    <row r="591" ht="15.75" customHeight="1">
      <c r="L591" s="259"/>
      <c r="N591" s="1132"/>
      <c r="O591" s="1132"/>
      <c r="P591" s="1132"/>
    </row>
    <row r="592" ht="15.75" customHeight="1">
      <c r="L592" s="259"/>
      <c r="N592" s="1132"/>
      <c r="O592" s="1132"/>
      <c r="P592" s="1132"/>
    </row>
    <row r="593" ht="15.75" customHeight="1">
      <c r="L593" s="259"/>
      <c r="N593" s="1132"/>
      <c r="O593" s="1132"/>
      <c r="P593" s="1132"/>
    </row>
    <row r="594" ht="15.75" customHeight="1">
      <c r="L594" s="259"/>
      <c r="N594" s="1132"/>
      <c r="O594" s="1132"/>
      <c r="P594" s="1132"/>
    </row>
    <row r="595" ht="15.75" customHeight="1">
      <c r="L595" s="259"/>
      <c r="N595" s="1132"/>
      <c r="O595" s="1132"/>
      <c r="P595" s="1132"/>
    </row>
    <row r="596" ht="15.75" customHeight="1">
      <c r="L596" s="259"/>
      <c r="N596" s="1132"/>
      <c r="O596" s="1132"/>
      <c r="P596" s="1132"/>
    </row>
    <row r="597" ht="15.75" customHeight="1">
      <c r="L597" s="259"/>
      <c r="N597" s="1132"/>
      <c r="O597" s="1132"/>
      <c r="P597" s="1132"/>
    </row>
    <row r="598" ht="15.75" customHeight="1">
      <c r="L598" s="259"/>
      <c r="N598" s="1132"/>
      <c r="O598" s="1132"/>
      <c r="P598" s="1132"/>
    </row>
    <row r="599" ht="15.75" customHeight="1">
      <c r="L599" s="259"/>
      <c r="N599" s="1132"/>
      <c r="O599" s="1132"/>
      <c r="P599" s="1132"/>
    </row>
    <row r="600" ht="15.75" customHeight="1">
      <c r="L600" s="259"/>
      <c r="N600" s="1132"/>
      <c r="O600" s="1132"/>
      <c r="P600" s="1132"/>
    </row>
    <row r="601" ht="15.75" customHeight="1">
      <c r="L601" s="259"/>
      <c r="N601" s="1132"/>
      <c r="O601" s="1132"/>
      <c r="P601" s="1132"/>
    </row>
    <row r="602" ht="15.75" customHeight="1">
      <c r="L602" s="259"/>
      <c r="N602" s="1132"/>
      <c r="O602" s="1132"/>
      <c r="P602" s="1132"/>
    </row>
    <row r="603" ht="15.75" customHeight="1">
      <c r="L603" s="259"/>
      <c r="N603" s="1132"/>
      <c r="O603" s="1132"/>
      <c r="P603" s="1132"/>
    </row>
    <row r="604" ht="15.75" customHeight="1">
      <c r="L604" s="259"/>
      <c r="N604" s="1132"/>
      <c r="O604" s="1132"/>
      <c r="P604" s="1132"/>
    </row>
    <row r="605" ht="15.75" customHeight="1">
      <c r="L605" s="259"/>
      <c r="N605" s="1132"/>
      <c r="O605" s="1132"/>
      <c r="P605" s="1132"/>
    </row>
    <row r="606" ht="15.75" customHeight="1">
      <c r="L606" s="259"/>
      <c r="N606" s="1132"/>
      <c r="O606" s="1132"/>
      <c r="P606" s="1132"/>
    </row>
    <row r="607" ht="15.75" customHeight="1">
      <c r="L607" s="259"/>
      <c r="N607" s="1132"/>
      <c r="O607" s="1132"/>
      <c r="P607" s="1132"/>
    </row>
    <row r="608" ht="15.75" customHeight="1">
      <c r="L608" s="259"/>
      <c r="N608" s="1132"/>
      <c r="O608" s="1132"/>
      <c r="P608" s="1132"/>
    </row>
    <row r="609" ht="15.75" customHeight="1">
      <c r="L609" s="259"/>
      <c r="N609" s="1132"/>
      <c r="O609" s="1132"/>
      <c r="P609" s="1132"/>
    </row>
    <row r="610" ht="15.75" customHeight="1">
      <c r="L610" s="259"/>
      <c r="N610" s="1132"/>
      <c r="O610" s="1132"/>
      <c r="P610" s="1132"/>
    </row>
    <row r="611" ht="15.75" customHeight="1">
      <c r="L611" s="259"/>
      <c r="N611" s="1132"/>
      <c r="O611" s="1132"/>
      <c r="P611" s="1132"/>
    </row>
    <row r="612" ht="15.75" customHeight="1">
      <c r="L612" s="259"/>
      <c r="N612" s="1132"/>
      <c r="O612" s="1132"/>
      <c r="P612" s="1132"/>
    </row>
    <row r="613" ht="15.75" customHeight="1">
      <c r="L613" s="259"/>
      <c r="N613" s="1132"/>
      <c r="O613" s="1132"/>
      <c r="P613" s="1132"/>
    </row>
    <row r="614" ht="15.75" customHeight="1">
      <c r="L614" s="259"/>
      <c r="N614" s="1132"/>
      <c r="O614" s="1132"/>
      <c r="P614" s="1132"/>
    </row>
    <row r="615" ht="15.75" customHeight="1">
      <c r="L615" s="259"/>
      <c r="N615" s="1132"/>
      <c r="O615" s="1132"/>
      <c r="P615" s="1132"/>
    </row>
    <row r="616" ht="15.75" customHeight="1">
      <c r="L616" s="259"/>
      <c r="N616" s="1132"/>
      <c r="O616" s="1132"/>
      <c r="P616" s="1132"/>
    </row>
    <row r="617" ht="15.75" customHeight="1">
      <c r="L617" s="259"/>
      <c r="N617" s="1132"/>
      <c r="O617" s="1132"/>
      <c r="P617" s="1132"/>
    </row>
    <row r="618" ht="15.75" customHeight="1">
      <c r="L618" s="259"/>
      <c r="N618" s="1132"/>
      <c r="O618" s="1132"/>
      <c r="P618" s="1132"/>
    </row>
    <row r="619" ht="15.75" customHeight="1">
      <c r="L619" s="259"/>
      <c r="N619" s="1132"/>
      <c r="O619" s="1132"/>
      <c r="P619" s="1132"/>
    </row>
    <row r="620" ht="15.75" customHeight="1">
      <c r="L620" s="259"/>
      <c r="N620" s="1132"/>
      <c r="O620" s="1132"/>
      <c r="P620" s="1132"/>
    </row>
    <row r="621" ht="15.75" customHeight="1">
      <c r="L621" s="259"/>
      <c r="N621" s="1132"/>
      <c r="O621" s="1132"/>
      <c r="P621" s="1132"/>
    </row>
    <row r="622" ht="15.75" customHeight="1">
      <c r="L622" s="259"/>
      <c r="N622" s="1132"/>
      <c r="O622" s="1132"/>
      <c r="P622" s="1132"/>
    </row>
    <row r="623" ht="15.75" customHeight="1">
      <c r="L623" s="259"/>
      <c r="N623" s="1132"/>
      <c r="O623" s="1132"/>
      <c r="P623" s="1132"/>
    </row>
    <row r="624" ht="15.75" customHeight="1">
      <c r="L624" s="259"/>
      <c r="N624" s="1132"/>
      <c r="O624" s="1132"/>
      <c r="P624" s="1132"/>
    </row>
    <row r="625" ht="15.75" customHeight="1">
      <c r="L625" s="259"/>
      <c r="N625" s="1132"/>
      <c r="O625" s="1132"/>
      <c r="P625" s="1132"/>
    </row>
    <row r="626" ht="15.75" customHeight="1">
      <c r="L626" s="259"/>
      <c r="N626" s="1132"/>
      <c r="O626" s="1132"/>
      <c r="P626" s="1132"/>
    </row>
    <row r="627" ht="15.75" customHeight="1">
      <c r="L627" s="259"/>
      <c r="N627" s="1132"/>
      <c r="O627" s="1132"/>
      <c r="P627" s="1132"/>
    </row>
    <row r="628" ht="15.75" customHeight="1">
      <c r="L628" s="259"/>
      <c r="N628" s="1132"/>
      <c r="O628" s="1132"/>
      <c r="P628" s="1132"/>
    </row>
    <row r="629" ht="15.75" customHeight="1">
      <c r="L629" s="259"/>
      <c r="N629" s="1132"/>
      <c r="O629" s="1132"/>
      <c r="P629" s="1132"/>
    </row>
    <row r="630" ht="15.75" customHeight="1">
      <c r="L630" s="259"/>
      <c r="N630" s="1132"/>
      <c r="O630" s="1132"/>
      <c r="P630" s="1132"/>
    </row>
    <row r="631" ht="15.75" customHeight="1">
      <c r="L631" s="259"/>
      <c r="N631" s="1132"/>
      <c r="O631" s="1132"/>
      <c r="P631" s="1132"/>
    </row>
    <row r="632" ht="15.75" customHeight="1">
      <c r="L632" s="259"/>
      <c r="N632" s="1132"/>
      <c r="O632" s="1132"/>
      <c r="P632" s="1132"/>
    </row>
    <row r="633" ht="15.75" customHeight="1">
      <c r="L633" s="259"/>
      <c r="N633" s="1132"/>
      <c r="O633" s="1132"/>
      <c r="P633" s="1132"/>
    </row>
    <row r="634" ht="15.75" customHeight="1">
      <c r="L634" s="259"/>
      <c r="N634" s="1132"/>
      <c r="O634" s="1132"/>
      <c r="P634" s="1132"/>
    </row>
    <row r="635" ht="15.75" customHeight="1">
      <c r="L635" s="259"/>
      <c r="N635" s="1132"/>
      <c r="O635" s="1132"/>
      <c r="P635" s="1132"/>
    </row>
    <row r="636" ht="15.75" customHeight="1">
      <c r="L636" s="259"/>
      <c r="N636" s="1132"/>
      <c r="O636" s="1132"/>
      <c r="P636" s="1132"/>
    </row>
    <row r="637" ht="15.75" customHeight="1">
      <c r="L637" s="259"/>
      <c r="N637" s="1132"/>
      <c r="O637" s="1132"/>
      <c r="P637" s="1132"/>
    </row>
    <row r="638" ht="15.75" customHeight="1">
      <c r="L638" s="259"/>
      <c r="N638" s="1132"/>
      <c r="O638" s="1132"/>
      <c r="P638" s="1132"/>
    </row>
    <row r="639" ht="15.75" customHeight="1">
      <c r="L639" s="259"/>
      <c r="N639" s="1132"/>
      <c r="O639" s="1132"/>
      <c r="P639" s="1132"/>
    </row>
    <row r="640" ht="15.75" customHeight="1">
      <c r="L640" s="259"/>
      <c r="N640" s="1132"/>
      <c r="O640" s="1132"/>
      <c r="P640" s="1132"/>
    </row>
    <row r="641" ht="15.75" customHeight="1">
      <c r="L641" s="259"/>
      <c r="N641" s="1132"/>
      <c r="O641" s="1132"/>
      <c r="P641" s="1132"/>
    </row>
    <row r="642" ht="15.75" customHeight="1">
      <c r="L642" s="259"/>
      <c r="N642" s="1132"/>
      <c r="O642" s="1132"/>
      <c r="P642" s="1132"/>
    </row>
    <row r="643" ht="15.75" customHeight="1">
      <c r="L643" s="259"/>
      <c r="N643" s="1132"/>
      <c r="O643" s="1132"/>
      <c r="P643" s="1132"/>
    </row>
    <row r="644" ht="15.75" customHeight="1">
      <c r="L644" s="259"/>
      <c r="N644" s="1132"/>
      <c r="O644" s="1132"/>
      <c r="P644" s="1132"/>
    </row>
    <row r="645" ht="15.75" customHeight="1">
      <c r="L645" s="259"/>
      <c r="N645" s="1132"/>
      <c r="O645" s="1132"/>
      <c r="P645" s="1132"/>
    </row>
    <row r="646" ht="15.75" customHeight="1">
      <c r="L646" s="259"/>
      <c r="N646" s="1132"/>
      <c r="O646" s="1132"/>
      <c r="P646" s="1132"/>
    </row>
    <row r="647" ht="15.75" customHeight="1">
      <c r="L647" s="259"/>
      <c r="N647" s="1132"/>
      <c r="O647" s="1132"/>
      <c r="P647" s="1132"/>
    </row>
    <row r="648" ht="15.75" customHeight="1">
      <c r="L648" s="259"/>
      <c r="N648" s="1132"/>
      <c r="O648" s="1132"/>
      <c r="P648" s="1132"/>
    </row>
    <row r="649" ht="15.75" customHeight="1">
      <c r="L649" s="259"/>
      <c r="N649" s="1132"/>
      <c r="O649" s="1132"/>
      <c r="P649" s="1132"/>
    </row>
    <row r="650" ht="15.75" customHeight="1">
      <c r="L650" s="259"/>
      <c r="N650" s="1132"/>
      <c r="O650" s="1132"/>
      <c r="P650" s="1132"/>
    </row>
    <row r="651" ht="15.75" customHeight="1">
      <c r="L651" s="259"/>
      <c r="N651" s="1132"/>
      <c r="O651" s="1132"/>
      <c r="P651" s="1132"/>
    </row>
    <row r="652" ht="15.75" customHeight="1">
      <c r="L652" s="259"/>
      <c r="N652" s="1132"/>
      <c r="O652" s="1132"/>
      <c r="P652" s="1132"/>
    </row>
    <row r="653" ht="15.75" customHeight="1">
      <c r="L653" s="259"/>
      <c r="N653" s="1132"/>
      <c r="O653" s="1132"/>
      <c r="P653" s="1132"/>
    </row>
    <row r="654" ht="15.75" customHeight="1">
      <c r="L654" s="259"/>
      <c r="N654" s="1132"/>
      <c r="O654" s="1132"/>
      <c r="P654" s="1132"/>
    </row>
    <row r="655" ht="15.75" customHeight="1">
      <c r="L655" s="259"/>
      <c r="N655" s="1132"/>
      <c r="O655" s="1132"/>
      <c r="P655" s="1132"/>
    </row>
    <row r="656" ht="15.75" customHeight="1">
      <c r="L656" s="259"/>
      <c r="N656" s="1132"/>
      <c r="O656" s="1132"/>
      <c r="P656" s="1132"/>
    </row>
    <row r="657" ht="15.75" customHeight="1">
      <c r="L657" s="259"/>
      <c r="N657" s="1132"/>
      <c r="O657" s="1132"/>
      <c r="P657" s="1132"/>
    </row>
    <row r="658" ht="15.75" customHeight="1">
      <c r="L658" s="259"/>
      <c r="N658" s="1132"/>
      <c r="O658" s="1132"/>
      <c r="P658" s="1132"/>
    </row>
    <row r="659" ht="15.75" customHeight="1">
      <c r="L659" s="259"/>
      <c r="N659" s="1132"/>
      <c r="O659" s="1132"/>
      <c r="P659" s="1132"/>
    </row>
    <row r="660" ht="15.75" customHeight="1">
      <c r="L660" s="259"/>
      <c r="N660" s="1132"/>
      <c r="O660" s="1132"/>
      <c r="P660" s="1132"/>
    </row>
    <row r="661" ht="15.75" customHeight="1">
      <c r="L661" s="259"/>
      <c r="N661" s="1132"/>
      <c r="O661" s="1132"/>
      <c r="P661" s="1132"/>
    </row>
    <row r="662" ht="15.75" customHeight="1">
      <c r="L662" s="259"/>
      <c r="N662" s="1132"/>
      <c r="O662" s="1132"/>
      <c r="P662" s="1132"/>
    </row>
    <row r="663" ht="15.75" customHeight="1">
      <c r="L663" s="259"/>
      <c r="N663" s="1132"/>
      <c r="O663" s="1132"/>
      <c r="P663" s="1132"/>
    </row>
    <row r="664" ht="15.75" customHeight="1">
      <c r="L664" s="259"/>
      <c r="N664" s="1132"/>
      <c r="O664" s="1132"/>
      <c r="P664" s="1132"/>
    </row>
    <row r="665" ht="15.75" customHeight="1">
      <c r="L665" s="259"/>
      <c r="N665" s="1132"/>
      <c r="O665" s="1132"/>
      <c r="P665" s="1132"/>
    </row>
    <row r="666" ht="15.75" customHeight="1">
      <c r="L666" s="259"/>
      <c r="N666" s="1132"/>
      <c r="O666" s="1132"/>
      <c r="P666" s="1132"/>
    </row>
    <row r="667" ht="15.75" customHeight="1">
      <c r="L667" s="259"/>
      <c r="N667" s="1132"/>
      <c r="O667" s="1132"/>
      <c r="P667" s="1132"/>
    </row>
    <row r="668" ht="15.75" customHeight="1">
      <c r="L668" s="259"/>
      <c r="N668" s="1132"/>
      <c r="O668" s="1132"/>
      <c r="P668" s="1132"/>
    </row>
    <row r="669" ht="15.75" customHeight="1">
      <c r="L669" s="259"/>
      <c r="N669" s="1132"/>
      <c r="O669" s="1132"/>
      <c r="P669" s="1132"/>
    </row>
    <row r="670" ht="15.75" customHeight="1">
      <c r="L670" s="259"/>
      <c r="N670" s="1132"/>
      <c r="O670" s="1132"/>
      <c r="P670" s="1132"/>
    </row>
    <row r="671" ht="15.75" customHeight="1">
      <c r="L671" s="259"/>
      <c r="N671" s="1132"/>
      <c r="O671" s="1132"/>
      <c r="P671" s="1132"/>
    </row>
    <row r="672" ht="15.75" customHeight="1">
      <c r="L672" s="259"/>
      <c r="N672" s="1132"/>
      <c r="O672" s="1132"/>
      <c r="P672" s="1132"/>
    </row>
    <row r="673" ht="15.75" customHeight="1">
      <c r="L673" s="259"/>
      <c r="N673" s="1132"/>
      <c r="O673" s="1132"/>
      <c r="P673" s="1132"/>
    </row>
    <row r="674" ht="15.75" customHeight="1">
      <c r="L674" s="259"/>
      <c r="N674" s="1132"/>
      <c r="O674" s="1132"/>
      <c r="P674" s="1132"/>
    </row>
    <row r="675" ht="15.75" customHeight="1">
      <c r="L675" s="259"/>
      <c r="N675" s="1132"/>
      <c r="O675" s="1132"/>
      <c r="P675" s="1132"/>
    </row>
    <row r="676" ht="15.75" customHeight="1">
      <c r="L676" s="259"/>
      <c r="N676" s="1132"/>
      <c r="O676" s="1132"/>
      <c r="P676" s="1132"/>
    </row>
    <row r="677" ht="15.75" customHeight="1">
      <c r="L677" s="259"/>
      <c r="N677" s="1132"/>
      <c r="O677" s="1132"/>
      <c r="P677" s="1132"/>
    </row>
    <row r="678" ht="15.75" customHeight="1">
      <c r="L678" s="259"/>
      <c r="N678" s="1132"/>
      <c r="O678" s="1132"/>
      <c r="P678" s="1132"/>
    </row>
    <row r="679" ht="15.75" customHeight="1">
      <c r="L679" s="259"/>
      <c r="N679" s="1132"/>
      <c r="O679" s="1132"/>
      <c r="P679" s="1132"/>
    </row>
    <row r="680" ht="15.75" customHeight="1">
      <c r="L680" s="259"/>
      <c r="N680" s="1132"/>
      <c r="O680" s="1132"/>
      <c r="P680" s="1132"/>
    </row>
    <row r="681" ht="15.75" customHeight="1">
      <c r="L681" s="259"/>
      <c r="N681" s="1132"/>
      <c r="O681" s="1132"/>
      <c r="P681" s="1132"/>
    </row>
    <row r="682" ht="15.75" customHeight="1">
      <c r="L682" s="259"/>
      <c r="N682" s="1132"/>
      <c r="O682" s="1132"/>
      <c r="P682" s="1132"/>
    </row>
    <row r="683" ht="15.75" customHeight="1">
      <c r="L683" s="259"/>
      <c r="N683" s="1132"/>
      <c r="O683" s="1132"/>
      <c r="P683" s="1132"/>
    </row>
    <row r="684" ht="15.75" customHeight="1">
      <c r="L684" s="259"/>
      <c r="N684" s="1132"/>
      <c r="O684" s="1132"/>
      <c r="P684" s="1132"/>
    </row>
    <row r="685" ht="15.75" customHeight="1">
      <c r="L685" s="259"/>
      <c r="N685" s="1132"/>
      <c r="O685" s="1132"/>
      <c r="P685" s="1132"/>
    </row>
    <row r="686" ht="15.75" customHeight="1">
      <c r="L686" s="259"/>
      <c r="N686" s="1132"/>
      <c r="O686" s="1132"/>
      <c r="P686" s="1132"/>
    </row>
    <row r="687" ht="15.75" customHeight="1">
      <c r="L687" s="259"/>
      <c r="N687" s="1132"/>
      <c r="O687" s="1132"/>
      <c r="P687" s="1132"/>
    </row>
    <row r="688" ht="15.75" customHeight="1">
      <c r="L688" s="259"/>
      <c r="N688" s="1132"/>
      <c r="O688" s="1132"/>
      <c r="P688" s="1132"/>
    </row>
    <row r="689" ht="15.75" customHeight="1">
      <c r="L689" s="259"/>
      <c r="N689" s="1132"/>
      <c r="O689" s="1132"/>
      <c r="P689" s="1132"/>
    </row>
    <row r="690" ht="15.75" customHeight="1">
      <c r="L690" s="259"/>
      <c r="N690" s="1132"/>
      <c r="O690" s="1132"/>
      <c r="P690" s="1132"/>
    </row>
    <row r="691" ht="15.75" customHeight="1">
      <c r="L691" s="259"/>
      <c r="N691" s="1132"/>
      <c r="O691" s="1132"/>
      <c r="P691" s="1132"/>
    </row>
    <row r="692" ht="15.75" customHeight="1">
      <c r="L692" s="259"/>
      <c r="N692" s="1132"/>
      <c r="O692" s="1132"/>
      <c r="P692" s="1132"/>
    </row>
    <row r="693" ht="15.75" customHeight="1">
      <c r="L693" s="259"/>
      <c r="N693" s="1132"/>
      <c r="O693" s="1132"/>
      <c r="P693" s="1132"/>
    </row>
    <row r="694" ht="15.75" customHeight="1">
      <c r="L694" s="259"/>
      <c r="N694" s="1132"/>
      <c r="O694" s="1132"/>
      <c r="P694" s="1132"/>
    </row>
    <row r="695" ht="15.75" customHeight="1">
      <c r="L695" s="259"/>
      <c r="N695" s="1132"/>
      <c r="O695" s="1132"/>
      <c r="P695" s="1132"/>
    </row>
    <row r="696" ht="15.75" customHeight="1">
      <c r="L696" s="259"/>
      <c r="N696" s="1132"/>
      <c r="O696" s="1132"/>
      <c r="P696" s="1132"/>
    </row>
    <row r="697" ht="15.75" customHeight="1">
      <c r="L697" s="259"/>
      <c r="N697" s="1132"/>
      <c r="O697" s="1132"/>
      <c r="P697" s="1132"/>
    </row>
    <row r="698" ht="15.75" customHeight="1">
      <c r="L698" s="259"/>
      <c r="N698" s="1132"/>
      <c r="O698" s="1132"/>
      <c r="P698" s="1132"/>
    </row>
    <row r="699" ht="15.75" customHeight="1">
      <c r="L699" s="259"/>
      <c r="N699" s="1132"/>
      <c r="O699" s="1132"/>
      <c r="P699" s="1132"/>
    </row>
    <row r="700" ht="15.75" customHeight="1">
      <c r="L700" s="259"/>
      <c r="N700" s="1132"/>
      <c r="O700" s="1132"/>
      <c r="P700" s="1132"/>
    </row>
    <row r="701" ht="15.75" customHeight="1">
      <c r="L701" s="259"/>
      <c r="N701" s="1132"/>
      <c r="O701" s="1132"/>
      <c r="P701" s="1132"/>
    </row>
    <row r="702" ht="15.75" customHeight="1">
      <c r="L702" s="259"/>
      <c r="N702" s="1132"/>
      <c r="O702" s="1132"/>
      <c r="P702" s="1132"/>
    </row>
    <row r="703" ht="15.75" customHeight="1">
      <c r="L703" s="259"/>
      <c r="N703" s="1132"/>
      <c r="O703" s="1132"/>
      <c r="P703" s="1132"/>
    </row>
    <row r="704" ht="15.75" customHeight="1">
      <c r="L704" s="259"/>
      <c r="N704" s="1132"/>
      <c r="O704" s="1132"/>
      <c r="P704" s="1132"/>
    </row>
    <row r="705" ht="15.75" customHeight="1">
      <c r="L705" s="259"/>
      <c r="N705" s="1132"/>
      <c r="O705" s="1132"/>
      <c r="P705" s="1132"/>
    </row>
    <row r="706" ht="15.75" customHeight="1">
      <c r="L706" s="259"/>
      <c r="N706" s="1132"/>
      <c r="O706" s="1132"/>
      <c r="P706" s="1132"/>
    </row>
    <row r="707" ht="15.75" customHeight="1">
      <c r="L707" s="259"/>
      <c r="N707" s="1132"/>
      <c r="O707" s="1132"/>
      <c r="P707" s="1132"/>
    </row>
    <row r="708" ht="15.75" customHeight="1">
      <c r="L708" s="259"/>
      <c r="N708" s="1132"/>
      <c r="O708" s="1132"/>
      <c r="P708" s="1132"/>
    </row>
    <row r="709" ht="15.75" customHeight="1">
      <c r="L709" s="259"/>
      <c r="N709" s="1132"/>
      <c r="O709" s="1132"/>
      <c r="P709" s="1132"/>
    </row>
    <row r="710" ht="15.75" customHeight="1">
      <c r="L710" s="259"/>
      <c r="N710" s="1132"/>
      <c r="O710" s="1132"/>
      <c r="P710" s="1132"/>
    </row>
    <row r="711" ht="15.75" customHeight="1">
      <c r="L711" s="259"/>
      <c r="N711" s="1132"/>
      <c r="O711" s="1132"/>
      <c r="P711" s="1132"/>
    </row>
    <row r="712" ht="15.75" customHeight="1">
      <c r="L712" s="259"/>
      <c r="N712" s="1132"/>
      <c r="O712" s="1132"/>
      <c r="P712" s="1132"/>
    </row>
    <row r="713" ht="15.75" customHeight="1">
      <c r="L713" s="259"/>
      <c r="N713" s="1132"/>
      <c r="O713" s="1132"/>
      <c r="P713" s="1132"/>
    </row>
    <row r="714" ht="15.75" customHeight="1">
      <c r="L714" s="259"/>
      <c r="N714" s="1132"/>
      <c r="O714" s="1132"/>
      <c r="P714" s="1132"/>
    </row>
    <row r="715" ht="15.75" customHeight="1">
      <c r="L715" s="259"/>
      <c r="N715" s="1132"/>
      <c r="O715" s="1132"/>
      <c r="P715" s="1132"/>
    </row>
    <row r="716" ht="15.75" customHeight="1">
      <c r="L716" s="259"/>
      <c r="N716" s="1132"/>
      <c r="O716" s="1132"/>
      <c r="P716" s="1132"/>
    </row>
    <row r="717" ht="15.75" customHeight="1">
      <c r="L717" s="259"/>
      <c r="N717" s="1132"/>
      <c r="O717" s="1132"/>
      <c r="P717" s="1132"/>
    </row>
    <row r="718" ht="15.75" customHeight="1">
      <c r="L718" s="259"/>
      <c r="N718" s="1132"/>
      <c r="O718" s="1132"/>
      <c r="P718" s="1132"/>
    </row>
    <row r="719" ht="15.75" customHeight="1">
      <c r="L719" s="259"/>
      <c r="N719" s="1132"/>
      <c r="O719" s="1132"/>
      <c r="P719" s="1132"/>
    </row>
    <row r="720" ht="15.75" customHeight="1">
      <c r="L720" s="259"/>
      <c r="N720" s="1132"/>
      <c r="O720" s="1132"/>
      <c r="P720" s="1132"/>
    </row>
    <row r="721" ht="15.75" customHeight="1">
      <c r="L721" s="259"/>
      <c r="N721" s="1132"/>
      <c r="O721" s="1132"/>
      <c r="P721" s="1132"/>
    </row>
    <row r="722" ht="15.75" customHeight="1">
      <c r="L722" s="259"/>
      <c r="N722" s="1132"/>
      <c r="O722" s="1132"/>
      <c r="P722" s="1132"/>
    </row>
    <row r="723" ht="15.75" customHeight="1">
      <c r="L723" s="259"/>
      <c r="N723" s="1132"/>
      <c r="O723" s="1132"/>
      <c r="P723" s="1132"/>
    </row>
    <row r="724" ht="15.75" customHeight="1">
      <c r="L724" s="259"/>
      <c r="N724" s="1132"/>
      <c r="O724" s="1132"/>
      <c r="P724" s="1132"/>
    </row>
    <row r="725" ht="15.75" customHeight="1">
      <c r="L725" s="259"/>
      <c r="N725" s="1132"/>
      <c r="O725" s="1132"/>
      <c r="P725" s="1132"/>
    </row>
    <row r="726" ht="15.75" customHeight="1">
      <c r="L726" s="259"/>
      <c r="N726" s="1132"/>
      <c r="O726" s="1132"/>
      <c r="P726" s="1132"/>
    </row>
    <row r="727" ht="15.75" customHeight="1">
      <c r="L727" s="259"/>
      <c r="N727" s="1132"/>
      <c r="O727" s="1132"/>
      <c r="P727" s="1132"/>
    </row>
    <row r="728" ht="15.75" customHeight="1">
      <c r="L728" s="259"/>
      <c r="N728" s="1132"/>
      <c r="O728" s="1132"/>
      <c r="P728" s="1132"/>
    </row>
    <row r="729" ht="15.75" customHeight="1">
      <c r="L729" s="259"/>
      <c r="N729" s="1132"/>
      <c r="O729" s="1132"/>
      <c r="P729" s="1132"/>
    </row>
    <row r="730" ht="15.75" customHeight="1">
      <c r="L730" s="259"/>
      <c r="N730" s="1132"/>
      <c r="O730" s="1132"/>
      <c r="P730" s="1132"/>
    </row>
    <row r="731" ht="15.75" customHeight="1">
      <c r="L731" s="259"/>
      <c r="N731" s="1132"/>
      <c r="O731" s="1132"/>
      <c r="P731" s="1132"/>
    </row>
    <row r="732" ht="15.75" customHeight="1">
      <c r="L732" s="259"/>
      <c r="N732" s="1132"/>
      <c r="O732" s="1132"/>
      <c r="P732" s="1132"/>
    </row>
    <row r="733" ht="15.75" customHeight="1">
      <c r="L733" s="259"/>
      <c r="N733" s="1132"/>
      <c r="O733" s="1132"/>
      <c r="P733" s="1132"/>
    </row>
    <row r="734" ht="15.75" customHeight="1">
      <c r="L734" s="259"/>
      <c r="N734" s="1132"/>
      <c r="O734" s="1132"/>
      <c r="P734" s="1132"/>
    </row>
    <row r="735" ht="15.75" customHeight="1">
      <c r="L735" s="259"/>
      <c r="N735" s="1132"/>
      <c r="O735" s="1132"/>
      <c r="P735" s="1132"/>
    </row>
    <row r="736" ht="15.75" customHeight="1">
      <c r="L736" s="259"/>
      <c r="N736" s="1132"/>
      <c r="O736" s="1132"/>
      <c r="P736" s="1132"/>
    </row>
    <row r="737" ht="15.75" customHeight="1">
      <c r="L737" s="259"/>
      <c r="N737" s="1132"/>
      <c r="O737" s="1132"/>
      <c r="P737" s="1132"/>
    </row>
    <row r="738" ht="15.75" customHeight="1">
      <c r="L738" s="259"/>
      <c r="N738" s="1132"/>
      <c r="O738" s="1132"/>
      <c r="P738" s="1132"/>
    </row>
    <row r="739" ht="15.75" customHeight="1">
      <c r="L739" s="259"/>
      <c r="N739" s="1132"/>
      <c r="O739" s="1132"/>
      <c r="P739" s="1132"/>
    </row>
    <row r="740" ht="15.75" customHeight="1">
      <c r="L740" s="259"/>
      <c r="N740" s="1132"/>
      <c r="O740" s="1132"/>
      <c r="P740" s="1132"/>
    </row>
    <row r="741" ht="15.75" customHeight="1">
      <c r="L741" s="259"/>
      <c r="N741" s="1132"/>
      <c r="O741" s="1132"/>
      <c r="P741" s="1132"/>
    </row>
    <row r="742" ht="15.75" customHeight="1">
      <c r="L742" s="259"/>
      <c r="N742" s="1132"/>
      <c r="O742" s="1132"/>
      <c r="P742" s="1132"/>
    </row>
    <row r="743" ht="15.75" customHeight="1">
      <c r="L743" s="259"/>
      <c r="N743" s="1132"/>
      <c r="O743" s="1132"/>
      <c r="P743" s="1132"/>
    </row>
    <row r="744" ht="15.75" customHeight="1">
      <c r="L744" s="259"/>
      <c r="N744" s="1132"/>
      <c r="O744" s="1132"/>
      <c r="P744" s="1132"/>
    </row>
    <row r="745" ht="15.75" customHeight="1">
      <c r="L745" s="259"/>
      <c r="N745" s="1132"/>
      <c r="O745" s="1132"/>
      <c r="P745" s="1132"/>
    </row>
    <row r="746" ht="15.75" customHeight="1">
      <c r="L746" s="259"/>
      <c r="N746" s="1132"/>
      <c r="O746" s="1132"/>
      <c r="P746" s="1132"/>
    </row>
    <row r="747" ht="15.75" customHeight="1">
      <c r="L747" s="259"/>
      <c r="N747" s="1132"/>
      <c r="O747" s="1132"/>
      <c r="P747" s="1132"/>
    </row>
    <row r="748" ht="15.75" customHeight="1">
      <c r="L748" s="259"/>
      <c r="N748" s="1132"/>
      <c r="O748" s="1132"/>
      <c r="P748" s="1132"/>
    </row>
    <row r="749" ht="15.75" customHeight="1">
      <c r="L749" s="259"/>
      <c r="N749" s="1132"/>
      <c r="O749" s="1132"/>
      <c r="P749" s="1132"/>
    </row>
    <row r="750" ht="15.75" customHeight="1">
      <c r="L750" s="259"/>
      <c r="N750" s="1132"/>
      <c r="O750" s="1132"/>
      <c r="P750" s="1132"/>
    </row>
    <row r="751" ht="15.75" customHeight="1">
      <c r="L751" s="259"/>
      <c r="N751" s="1132"/>
      <c r="O751" s="1132"/>
      <c r="P751" s="1132"/>
    </row>
    <row r="752" ht="15.75" customHeight="1">
      <c r="L752" s="259"/>
      <c r="N752" s="1132"/>
      <c r="O752" s="1132"/>
      <c r="P752" s="1132"/>
    </row>
    <row r="753" ht="15.75" customHeight="1">
      <c r="L753" s="259"/>
      <c r="N753" s="1132"/>
      <c r="O753" s="1132"/>
      <c r="P753" s="1132"/>
    </row>
    <row r="754" ht="15.75" customHeight="1">
      <c r="L754" s="259"/>
      <c r="N754" s="1132"/>
      <c r="O754" s="1132"/>
      <c r="P754" s="1132"/>
    </row>
    <row r="755" ht="15.75" customHeight="1">
      <c r="L755" s="259"/>
      <c r="N755" s="1132"/>
      <c r="O755" s="1132"/>
      <c r="P755" s="1132"/>
    </row>
    <row r="756" ht="15.75" customHeight="1">
      <c r="L756" s="259"/>
      <c r="N756" s="1132"/>
      <c r="O756" s="1132"/>
      <c r="P756" s="1132"/>
    </row>
    <row r="757" ht="15.75" customHeight="1">
      <c r="L757" s="259"/>
      <c r="N757" s="1132"/>
      <c r="O757" s="1132"/>
      <c r="P757" s="1132"/>
    </row>
    <row r="758" ht="15.75" customHeight="1">
      <c r="L758" s="259"/>
      <c r="N758" s="1132"/>
      <c r="O758" s="1132"/>
      <c r="P758" s="1132"/>
    </row>
    <row r="759" ht="15.75" customHeight="1">
      <c r="L759" s="259"/>
      <c r="N759" s="1132"/>
      <c r="O759" s="1132"/>
      <c r="P759" s="1132"/>
    </row>
    <row r="760" ht="15.75" customHeight="1">
      <c r="L760" s="259"/>
      <c r="N760" s="1132"/>
      <c r="O760" s="1132"/>
      <c r="P760" s="1132"/>
    </row>
    <row r="761" ht="15.75" customHeight="1">
      <c r="L761" s="259"/>
      <c r="N761" s="1132"/>
      <c r="O761" s="1132"/>
      <c r="P761" s="1132"/>
    </row>
    <row r="762" ht="15.75" customHeight="1">
      <c r="L762" s="259"/>
      <c r="N762" s="1132"/>
      <c r="O762" s="1132"/>
      <c r="P762" s="1132"/>
    </row>
    <row r="763" ht="15.75" customHeight="1">
      <c r="L763" s="259"/>
      <c r="N763" s="1132"/>
      <c r="O763" s="1132"/>
      <c r="P763" s="1132"/>
    </row>
    <row r="764" ht="15.75" customHeight="1">
      <c r="L764" s="259"/>
      <c r="N764" s="1132"/>
      <c r="O764" s="1132"/>
      <c r="P764" s="1132"/>
    </row>
    <row r="765" ht="15.75" customHeight="1">
      <c r="L765" s="259"/>
      <c r="N765" s="1132"/>
      <c r="O765" s="1132"/>
      <c r="P765" s="1132"/>
    </row>
    <row r="766" ht="15.75" customHeight="1">
      <c r="L766" s="259"/>
      <c r="N766" s="1132"/>
      <c r="O766" s="1132"/>
      <c r="P766" s="1132"/>
    </row>
    <row r="767" ht="15.75" customHeight="1">
      <c r="L767" s="259"/>
      <c r="N767" s="1132"/>
      <c r="O767" s="1132"/>
      <c r="P767" s="1132"/>
    </row>
    <row r="768" ht="15.75" customHeight="1">
      <c r="L768" s="259"/>
      <c r="N768" s="1132"/>
      <c r="O768" s="1132"/>
      <c r="P768" s="1132"/>
    </row>
    <row r="769" ht="15.75" customHeight="1">
      <c r="L769" s="259"/>
      <c r="N769" s="1132"/>
      <c r="O769" s="1132"/>
      <c r="P769" s="1132"/>
    </row>
    <row r="770" ht="15.75" customHeight="1">
      <c r="L770" s="259"/>
      <c r="N770" s="1132"/>
      <c r="O770" s="1132"/>
      <c r="P770" s="1132"/>
    </row>
    <row r="771" ht="15.75" customHeight="1">
      <c r="L771" s="259"/>
      <c r="N771" s="1132"/>
      <c r="O771" s="1132"/>
      <c r="P771" s="1132"/>
    </row>
    <row r="772" ht="15.75" customHeight="1">
      <c r="L772" s="259"/>
      <c r="N772" s="1132"/>
      <c r="O772" s="1132"/>
      <c r="P772" s="1132"/>
    </row>
    <row r="773" ht="15.75" customHeight="1">
      <c r="L773" s="259"/>
      <c r="N773" s="1132"/>
      <c r="O773" s="1132"/>
      <c r="P773" s="1132"/>
    </row>
    <row r="774" ht="15.75" customHeight="1">
      <c r="L774" s="259"/>
      <c r="N774" s="1132"/>
      <c r="O774" s="1132"/>
      <c r="P774" s="1132"/>
    </row>
    <row r="775" ht="15.75" customHeight="1">
      <c r="L775" s="259"/>
      <c r="N775" s="1132"/>
      <c r="O775" s="1132"/>
      <c r="P775" s="1132"/>
    </row>
    <row r="776" ht="15.75" customHeight="1">
      <c r="L776" s="259"/>
      <c r="N776" s="1132"/>
      <c r="O776" s="1132"/>
      <c r="P776" s="1132"/>
    </row>
    <row r="777" ht="15.75" customHeight="1">
      <c r="L777" s="259"/>
      <c r="N777" s="1132"/>
      <c r="O777" s="1132"/>
      <c r="P777" s="1132"/>
    </row>
    <row r="778" ht="15.75" customHeight="1">
      <c r="L778" s="259"/>
      <c r="N778" s="1132"/>
      <c r="O778" s="1132"/>
      <c r="P778" s="1132"/>
    </row>
    <row r="779" ht="15.75" customHeight="1">
      <c r="L779" s="259"/>
      <c r="N779" s="1132"/>
      <c r="O779" s="1132"/>
      <c r="P779" s="1132"/>
    </row>
    <row r="780" ht="15.75" customHeight="1">
      <c r="L780" s="259"/>
      <c r="N780" s="1132"/>
      <c r="O780" s="1132"/>
      <c r="P780" s="1132"/>
    </row>
    <row r="781" ht="15.75" customHeight="1">
      <c r="L781" s="259"/>
      <c r="N781" s="1132"/>
      <c r="O781" s="1132"/>
      <c r="P781" s="1132"/>
    </row>
    <row r="782" ht="15.75" customHeight="1">
      <c r="L782" s="259"/>
      <c r="N782" s="1132"/>
      <c r="O782" s="1132"/>
      <c r="P782" s="1132"/>
    </row>
    <row r="783" ht="15.75" customHeight="1">
      <c r="L783" s="259"/>
      <c r="N783" s="1132"/>
      <c r="O783" s="1132"/>
      <c r="P783" s="1132"/>
    </row>
    <row r="784" ht="15.75" customHeight="1">
      <c r="L784" s="259"/>
      <c r="N784" s="1132"/>
      <c r="O784" s="1132"/>
      <c r="P784" s="1132"/>
    </row>
    <row r="785" ht="15.75" customHeight="1">
      <c r="L785" s="259"/>
      <c r="N785" s="1132"/>
      <c r="O785" s="1132"/>
      <c r="P785" s="1132"/>
    </row>
    <row r="786" ht="15.75" customHeight="1">
      <c r="L786" s="259"/>
      <c r="N786" s="1132"/>
      <c r="O786" s="1132"/>
      <c r="P786" s="1132"/>
    </row>
    <row r="787" ht="15.75" customHeight="1">
      <c r="L787" s="259"/>
      <c r="N787" s="1132"/>
      <c r="O787" s="1132"/>
      <c r="P787" s="1132"/>
    </row>
    <row r="788" ht="15.75" customHeight="1">
      <c r="L788" s="259"/>
      <c r="N788" s="1132"/>
      <c r="O788" s="1132"/>
      <c r="P788" s="1132"/>
    </row>
    <row r="789" ht="15.75" customHeight="1">
      <c r="L789" s="259"/>
      <c r="N789" s="1132"/>
      <c r="O789" s="1132"/>
      <c r="P789" s="1132"/>
    </row>
    <row r="790" ht="15.75" customHeight="1">
      <c r="L790" s="259"/>
      <c r="N790" s="1132"/>
      <c r="O790" s="1132"/>
      <c r="P790" s="1132"/>
    </row>
    <row r="791" ht="15.75" customHeight="1">
      <c r="L791" s="259"/>
      <c r="N791" s="1132"/>
      <c r="O791" s="1132"/>
      <c r="P791" s="1132"/>
    </row>
    <row r="792" ht="15.75" customHeight="1">
      <c r="L792" s="259"/>
      <c r="N792" s="1132"/>
      <c r="O792" s="1132"/>
      <c r="P792" s="1132"/>
    </row>
    <row r="793" ht="15.75" customHeight="1">
      <c r="L793" s="259"/>
      <c r="N793" s="1132"/>
      <c r="O793" s="1132"/>
      <c r="P793" s="1132"/>
    </row>
    <row r="794" ht="15.75" customHeight="1">
      <c r="L794" s="259"/>
      <c r="N794" s="1132"/>
      <c r="O794" s="1132"/>
      <c r="P794" s="1132"/>
    </row>
    <row r="795" ht="15.75" customHeight="1">
      <c r="L795" s="259"/>
      <c r="N795" s="1132"/>
      <c r="O795" s="1132"/>
      <c r="P795" s="1132"/>
    </row>
    <row r="796" ht="15.75" customHeight="1">
      <c r="L796" s="259"/>
      <c r="N796" s="1132"/>
      <c r="O796" s="1132"/>
      <c r="P796" s="1132"/>
    </row>
    <row r="797" ht="15.75" customHeight="1">
      <c r="L797" s="259"/>
      <c r="N797" s="1132"/>
      <c r="O797" s="1132"/>
      <c r="P797" s="1132"/>
    </row>
    <row r="798" ht="15.75" customHeight="1">
      <c r="L798" s="259"/>
      <c r="N798" s="1132"/>
      <c r="O798" s="1132"/>
      <c r="P798" s="1132"/>
    </row>
    <row r="799" ht="15.75" customHeight="1">
      <c r="L799" s="259"/>
      <c r="N799" s="1132"/>
      <c r="O799" s="1132"/>
      <c r="P799" s="1132"/>
    </row>
    <row r="800" ht="15.75" customHeight="1">
      <c r="L800" s="259"/>
      <c r="N800" s="1132"/>
      <c r="O800" s="1132"/>
      <c r="P800" s="1132"/>
    </row>
    <row r="801" ht="15.75" customHeight="1">
      <c r="L801" s="259"/>
      <c r="N801" s="1132"/>
      <c r="O801" s="1132"/>
      <c r="P801" s="1132"/>
    </row>
    <row r="802" ht="15.75" customHeight="1">
      <c r="L802" s="259"/>
      <c r="N802" s="1132"/>
      <c r="O802" s="1132"/>
      <c r="P802" s="1132"/>
    </row>
    <row r="803" ht="15.75" customHeight="1">
      <c r="L803" s="259"/>
      <c r="N803" s="1132"/>
      <c r="O803" s="1132"/>
      <c r="P803" s="1132"/>
    </row>
    <row r="804" ht="15.75" customHeight="1">
      <c r="L804" s="259"/>
      <c r="N804" s="1132"/>
      <c r="O804" s="1132"/>
      <c r="P804" s="1132"/>
    </row>
    <row r="805" ht="15.75" customHeight="1">
      <c r="L805" s="259"/>
      <c r="N805" s="1132"/>
      <c r="O805" s="1132"/>
      <c r="P805" s="1132"/>
    </row>
    <row r="806" ht="15.75" customHeight="1">
      <c r="L806" s="259"/>
      <c r="N806" s="1132"/>
      <c r="O806" s="1132"/>
      <c r="P806" s="1132"/>
    </row>
    <row r="807" ht="15.75" customHeight="1">
      <c r="L807" s="259"/>
      <c r="N807" s="1132"/>
      <c r="O807" s="1132"/>
      <c r="P807" s="1132"/>
    </row>
    <row r="808" ht="15.75" customHeight="1">
      <c r="L808" s="259"/>
      <c r="N808" s="1132"/>
      <c r="O808" s="1132"/>
      <c r="P808" s="1132"/>
    </row>
    <row r="809" ht="15.75" customHeight="1">
      <c r="L809" s="259"/>
      <c r="N809" s="1132"/>
      <c r="O809" s="1132"/>
      <c r="P809" s="1132"/>
    </row>
    <row r="810" ht="15.75" customHeight="1">
      <c r="L810" s="259"/>
      <c r="N810" s="1132"/>
      <c r="O810" s="1132"/>
      <c r="P810" s="1132"/>
    </row>
    <row r="811" ht="15.75" customHeight="1">
      <c r="L811" s="259"/>
      <c r="N811" s="1132"/>
      <c r="O811" s="1132"/>
      <c r="P811" s="1132"/>
    </row>
    <row r="812" ht="15.75" customHeight="1">
      <c r="L812" s="259"/>
      <c r="N812" s="1132"/>
      <c r="O812" s="1132"/>
      <c r="P812" s="1132"/>
    </row>
    <row r="813" ht="15.75" customHeight="1">
      <c r="L813" s="259"/>
      <c r="N813" s="1132"/>
      <c r="O813" s="1132"/>
      <c r="P813" s="1132"/>
    </row>
    <row r="814" ht="15.75" customHeight="1">
      <c r="L814" s="259"/>
      <c r="N814" s="1132"/>
      <c r="O814" s="1132"/>
      <c r="P814" s="1132"/>
    </row>
    <row r="815" ht="15.75" customHeight="1">
      <c r="L815" s="259"/>
      <c r="N815" s="1132"/>
      <c r="O815" s="1132"/>
      <c r="P815" s="1132"/>
    </row>
    <row r="816" ht="15.75" customHeight="1">
      <c r="L816" s="259"/>
      <c r="N816" s="1132"/>
      <c r="O816" s="1132"/>
      <c r="P816" s="1132"/>
    </row>
    <row r="817" ht="15.75" customHeight="1">
      <c r="L817" s="259"/>
      <c r="N817" s="1132"/>
      <c r="O817" s="1132"/>
      <c r="P817" s="1132"/>
    </row>
    <row r="818" ht="15.75" customHeight="1">
      <c r="L818" s="259"/>
      <c r="N818" s="1132"/>
      <c r="O818" s="1132"/>
      <c r="P818" s="1132"/>
    </row>
    <row r="819" ht="15.75" customHeight="1">
      <c r="L819" s="259"/>
      <c r="N819" s="1132"/>
      <c r="O819" s="1132"/>
      <c r="P819" s="1132"/>
    </row>
    <row r="820" ht="15.75" customHeight="1">
      <c r="L820" s="259"/>
      <c r="N820" s="1132"/>
      <c r="O820" s="1132"/>
      <c r="P820" s="1132"/>
    </row>
    <row r="821" ht="15.75" customHeight="1">
      <c r="L821" s="259"/>
      <c r="N821" s="1132"/>
      <c r="O821" s="1132"/>
      <c r="P821" s="1132"/>
    </row>
    <row r="822" ht="15.75" customHeight="1">
      <c r="L822" s="259"/>
      <c r="N822" s="1132"/>
      <c r="O822" s="1132"/>
      <c r="P822" s="1132"/>
    </row>
    <row r="823" ht="15.75" customHeight="1">
      <c r="L823" s="259"/>
      <c r="N823" s="1132"/>
      <c r="O823" s="1132"/>
      <c r="P823" s="1132"/>
    </row>
    <row r="824" ht="15.75" customHeight="1">
      <c r="L824" s="259"/>
      <c r="N824" s="1132"/>
      <c r="O824" s="1132"/>
      <c r="P824" s="1132"/>
    </row>
    <row r="825" ht="15.75" customHeight="1">
      <c r="L825" s="259"/>
      <c r="N825" s="1132"/>
      <c r="O825" s="1132"/>
      <c r="P825" s="1132"/>
    </row>
    <row r="826" ht="15.75" customHeight="1">
      <c r="L826" s="259"/>
      <c r="N826" s="1132"/>
      <c r="O826" s="1132"/>
      <c r="P826" s="1132"/>
    </row>
    <row r="827" ht="15.75" customHeight="1">
      <c r="L827" s="259"/>
      <c r="N827" s="1132"/>
      <c r="O827" s="1132"/>
      <c r="P827" s="1132"/>
    </row>
    <row r="828" ht="15.75" customHeight="1">
      <c r="L828" s="259"/>
      <c r="N828" s="1132"/>
      <c r="O828" s="1132"/>
      <c r="P828" s="1132"/>
    </row>
    <row r="829" ht="15.75" customHeight="1">
      <c r="L829" s="259"/>
      <c r="N829" s="1132"/>
      <c r="O829" s="1132"/>
      <c r="P829" s="1132"/>
    </row>
    <row r="830" ht="15.75" customHeight="1">
      <c r="L830" s="259"/>
      <c r="N830" s="1132"/>
      <c r="O830" s="1132"/>
      <c r="P830" s="1132"/>
    </row>
    <row r="831" ht="15.75" customHeight="1">
      <c r="L831" s="259"/>
      <c r="N831" s="1132"/>
      <c r="O831" s="1132"/>
      <c r="P831" s="1132"/>
    </row>
    <row r="832" ht="15.75" customHeight="1">
      <c r="L832" s="259"/>
      <c r="N832" s="1132"/>
      <c r="O832" s="1132"/>
      <c r="P832" s="1132"/>
    </row>
    <row r="833" ht="15.75" customHeight="1">
      <c r="L833" s="259"/>
      <c r="N833" s="1132"/>
      <c r="O833" s="1132"/>
      <c r="P833" s="1132"/>
    </row>
    <row r="834" ht="15.75" customHeight="1">
      <c r="L834" s="259"/>
      <c r="N834" s="1132"/>
      <c r="O834" s="1132"/>
      <c r="P834" s="1132"/>
    </row>
    <row r="835" ht="15.75" customHeight="1">
      <c r="L835" s="259"/>
      <c r="N835" s="1132"/>
      <c r="O835" s="1132"/>
      <c r="P835" s="1132"/>
    </row>
    <row r="836" ht="15.75" customHeight="1">
      <c r="L836" s="259"/>
      <c r="N836" s="1132"/>
      <c r="O836" s="1132"/>
      <c r="P836" s="1132"/>
    </row>
    <row r="837" ht="15.75" customHeight="1">
      <c r="L837" s="259"/>
      <c r="N837" s="1132"/>
      <c r="O837" s="1132"/>
      <c r="P837" s="1132"/>
    </row>
    <row r="838" ht="15.75" customHeight="1">
      <c r="L838" s="259"/>
      <c r="N838" s="1132"/>
      <c r="O838" s="1132"/>
      <c r="P838" s="1132"/>
    </row>
    <row r="839" ht="15.75" customHeight="1">
      <c r="L839" s="259"/>
      <c r="N839" s="1132"/>
      <c r="O839" s="1132"/>
      <c r="P839" s="1132"/>
    </row>
    <row r="840" ht="15.75" customHeight="1">
      <c r="L840" s="259"/>
      <c r="N840" s="1132"/>
      <c r="O840" s="1132"/>
      <c r="P840" s="1132"/>
    </row>
    <row r="841" ht="15.75" customHeight="1">
      <c r="L841" s="259"/>
      <c r="N841" s="1132"/>
      <c r="O841" s="1132"/>
      <c r="P841" s="1132"/>
    </row>
    <row r="842" ht="15.75" customHeight="1">
      <c r="L842" s="259"/>
      <c r="N842" s="1132"/>
      <c r="O842" s="1132"/>
      <c r="P842" s="1132"/>
    </row>
    <row r="843" ht="15.75" customHeight="1">
      <c r="L843" s="259"/>
      <c r="N843" s="1132"/>
      <c r="O843" s="1132"/>
      <c r="P843" s="1132"/>
    </row>
    <row r="844" ht="15.75" customHeight="1">
      <c r="L844" s="259"/>
      <c r="N844" s="1132"/>
      <c r="O844" s="1132"/>
      <c r="P844" s="1132"/>
    </row>
    <row r="845" ht="15.75" customHeight="1">
      <c r="L845" s="259"/>
      <c r="N845" s="1132"/>
      <c r="O845" s="1132"/>
      <c r="P845" s="1132"/>
    </row>
    <row r="846" ht="15.75" customHeight="1">
      <c r="L846" s="259"/>
      <c r="N846" s="1132"/>
      <c r="O846" s="1132"/>
      <c r="P846" s="1132"/>
    </row>
    <row r="847" ht="15.75" customHeight="1">
      <c r="L847" s="259"/>
      <c r="N847" s="1132"/>
      <c r="O847" s="1132"/>
      <c r="P847" s="1132"/>
    </row>
    <row r="848" ht="15.75" customHeight="1">
      <c r="L848" s="259"/>
      <c r="N848" s="1132"/>
      <c r="O848" s="1132"/>
      <c r="P848" s="1132"/>
    </row>
    <row r="849" ht="15.75" customHeight="1">
      <c r="L849" s="259"/>
      <c r="N849" s="1132"/>
      <c r="O849" s="1132"/>
      <c r="P849" s="1132"/>
    </row>
    <row r="850" ht="15.75" customHeight="1">
      <c r="L850" s="259"/>
      <c r="N850" s="1132"/>
      <c r="O850" s="1132"/>
      <c r="P850" s="1132"/>
    </row>
    <row r="851" ht="15.75" customHeight="1">
      <c r="L851" s="259"/>
      <c r="N851" s="1132"/>
      <c r="O851" s="1132"/>
      <c r="P851" s="1132"/>
    </row>
    <row r="852" ht="15.75" customHeight="1">
      <c r="L852" s="259"/>
      <c r="N852" s="1132"/>
      <c r="O852" s="1132"/>
      <c r="P852" s="1132"/>
    </row>
    <row r="853" ht="15.75" customHeight="1">
      <c r="L853" s="259"/>
      <c r="N853" s="1132"/>
      <c r="O853" s="1132"/>
      <c r="P853" s="1132"/>
    </row>
    <row r="854" ht="15.75" customHeight="1">
      <c r="L854" s="259"/>
      <c r="N854" s="1132"/>
      <c r="O854" s="1132"/>
      <c r="P854" s="1132"/>
    </row>
    <row r="855" ht="15.75" customHeight="1">
      <c r="L855" s="259"/>
      <c r="N855" s="1132"/>
      <c r="O855" s="1132"/>
      <c r="P855" s="1132"/>
    </row>
    <row r="856" ht="15.75" customHeight="1">
      <c r="L856" s="259"/>
      <c r="N856" s="1132"/>
      <c r="O856" s="1132"/>
      <c r="P856" s="1132"/>
    </row>
    <row r="857" ht="15.75" customHeight="1">
      <c r="L857" s="259"/>
      <c r="N857" s="1132"/>
      <c r="O857" s="1132"/>
      <c r="P857" s="1132"/>
    </row>
    <row r="858" ht="15.75" customHeight="1">
      <c r="L858" s="259"/>
      <c r="N858" s="1132"/>
      <c r="O858" s="1132"/>
      <c r="P858" s="1132"/>
    </row>
    <row r="859" ht="15.75" customHeight="1">
      <c r="L859" s="259"/>
      <c r="N859" s="1132"/>
      <c r="O859" s="1132"/>
      <c r="P859" s="1132"/>
    </row>
    <row r="860" ht="15.75" customHeight="1">
      <c r="L860" s="259"/>
      <c r="N860" s="1132"/>
      <c r="O860" s="1132"/>
      <c r="P860" s="1132"/>
    </row>
    <row r="861" ht="15.75" customHeight="1">
      <c r="L861" s="259"/>
      <c r="N861" s="1132"/>
      <c r="O861" s="1132"/>
      <c r="P861" s="1132"/>
    </row>
    <row r="862" ht="15.75" customHeight="1">
      <c r="L862" s="259"/>
      <c r="N862" s="1132"/>
      <c r="O862" s="1132"/>
      <c r="P862" s="1132"/>
    </row>
    <row r="863" ht="15.75" customHeight="1">
      <c r="L863" s="259"/>
      <c r="N863" s="1132"/>
      <c r="O863" s="1132"/>
      <c r="P863" s="1132"/>
    </row>
    <row r="864" ht="15.75" customHeight="1">
      <c r="L864" s="259"/>
      <c r="N864" s="1132"/>
      <c r="O864" s="1132"/>
      <c r="P864" s="1132"/>
    </row>
    <row r="865" ht="15.75" customHeight="1">
      <c r="L865" s="259"/>
      <c r="N865" s="1132"/>
      <c r="O865" s="1132"/>
      <c r="P865" s="1132"/>
    </row>
    <row r="866" ht="15.75" customHeight="1">
      <c r="L866" s="259"/>
      <c r="N866" s="1132"/>
      <c r="O866" s="1132"/>
      <c r="P866" s="1132"/>
    </row>
    <row r="867" ht="15.75" customHeight="1">
      <c r="L867" s="259"/>
      <c r="N867" s="1132"/>
      <c r="O867" s="1132"/>
      <c r="P867" s="1132"/>
    </row>
    <row r="868" ht="15.75" customHeight="1">
      <c r="L868" s="259"/>
      <c r="N868" s="1132"/>
      <c r="O868" s="1132"/>
      <c r="P868" s="1132"/>
    </row>
    <row r="869" ht="15.75" customHeight="1">
      <c r="L869" s="259"/>
      <c r="N869" s="1132"/>
      <c r="O869" s="1132"/>
      <c r="P869" s="1132"/>
    </row>
    <row r="870" ht="15.75" customHeight="1">
      <c r="L870" s="259"/>
      <c r="N870" s="1132"/>
      <c r="O870" s="1132"/>
      <c r="P870" s="1132"/>
    </row>
    <row r="871" ht="15.75" customHeight="1">
      <c r="L871" s="259"/>
      <c r="N871" s="1132"/>
      <c r="O871" s="1132"/>
      <c r="P871" s="1132"/>
    </row>
    <row r="872" ht="15.75" customHeight="1">
      <c r="L872" s="259"/>
      <c r="N872" s="1132"/>
      <c r="O872" s="1132"/>
      <c r="P872" s="1132"/>
    </row>
    <row r="873" ht="15.75" customHeight="1">
      <c r="L873" s="259"/>
      <c r="N873" s="1132"/>
      <c r="O873" s="1132"/>
      <c r="P873" s="1132"/>
    </row>
    <row r="874" ht="15.75" customHeight="1">
      <c r="L874" s="259"/>
      <c r="N874" s="1132"/>
      <c r="O874" s="1132"/>
      <c r="P874" s="1132"/>
    </row>
    <row r="875" ht="15.75" customHeight="1">
      <c r="L875" s="259"/>
      <c r="N875" s="1132"/>
      <c r="O875" s="1132"/>
      <c r="P875" s="1132"/>
    </row>
    <row r="876" ht="15.75" customHeight="1">
      <c r="L876" s="259"/>
      <c r="N876" s="1132"/>
      <c r="O876" s="1132"/>
      <c r="P876" s="1132"/>
    </row>
    <row r="877" ht="15.75" customHeight="1">
      <c r="L877" s="259"/>
      <c r="N877" s="1132"/>
      <c r="O877" s="1132"/>
      <c r="P877" s="1132"/>
    </row>
    <row r="878" ht="15.75" customHeight="1">
      <c r="L878" s="259"/>
      <c r="N878" s="1132"/>
      <c r="O878" s="1132"/>
      <c r="P878" s="1132"/>
    </row>
    <row r="879" ht="15.75" customHeight="1">
      <c r="L879" s="259"/>
      <c r="N879" s="1132"/>
      <c r="O879" s="1132"/>
      <c r="P879" s="1132"/>
    </row>
    <row r="880" ht="15.75" customHeight="1">
      <c r="L880" s="259"/>
      <c r="N880" s="1132"/>
      <c r="O880" s="1132"/>
      <c r="P880" s="1132"/>
    </row>
    <row r="881" ht="15.75" customHeight="1">
      <c r="L881" s="259"/>
      <c r="N881" s="1132"/>
      <c r="O881" s="1132"/>
      <c r="P881" s="1132"/>
    </row>
    <row r="882" ht="15.75" customHeight="1">
      <c r="L882" s="259"/>
      <c r="N882" s="1132"/>
      <c r="O882" s="1132"/>
      <c r="P882" s="1132"/>
    </row>
    <row r="883" ht="15.75" customHeight="1">
      <c r="L883" s="259"/>
      <c r="N883" s="1132"/>
      <c r="O883" s="1132"/>
      <c r="P883" s="1132"/>
    </row>
    <row r="884" ht="15.75" customHeight="1">
      <c r="L884" s="259"/>
      <c r="N884" s="1132"/>
      <c r="O884" s="1132"/>
      <c r="P884" s="1132"/>
    </row>
    <row r="885" ht="15.75" customHeight="1">
      <c r="L885" s="259"/>
      <c r="N885" s="1132"/>
      <c r="O885" s="1132"/>
      <c r="P885" s="1132"/>
    </row>
    <row r="886" ht="15.75" customHeight="1">
      <c r="L886" s="259"/>
      <c r="N886" s="1132"/>
      <c r="O886" s="1132"/>
      <c r="P886" s="1132"/>
    </row>
    <row r="887" ht="15.75" customHeight="1">
      <c r="L887" s="259"/>
      <c r="N887" s="1132"/>
      <c r="O887" s="1132"/>
      <c r="P887" s="1132"/>
    </row>
    <row r="888" ht="15.75" customHeight="1">
      <c r="L888" s="259"/>
      <c r="N888" s="1132"/>
      <c r="O888" s="1132"/>
      <c r="P888" s="1132"/>
    </row>
    <row r="889" ht="15.75" customHeight="1">
      <c r="L889" s="259"/>
      <c r="N889" s="1132"/>
      <c r="O889" s="1132"/>
      <c r="P889" s="1132"/>
    </row>
    <row r="890" ht="15.75" customHeight="1">
      <c r="L890" s="259"/>
      <c r="N890" s="1132"/>
      <c r="O890" s="1132"/>
      <c r="P890" s="1132"/>
    </row>
    <row r="891" ht="15.75" customHeight="1">
      <c r="L891" s="259"/>
      <c r="N891" s="1132"/>
      <c r="O891" s="1132"/>
      <c r="P891" s="1132"/>
    </row>
    <row r="892" ht="15.75" customHeight="1">
      <c r="L892" s="259"/>
      <c r="N892" s="1132"/>
      <c r="O892" s="1132"/>
      <c r="P892" s="1132"/>
    </row>
    <row r="893" ht="15.75" customHeight="1">
      <c r="L893" s="259"/>
      <c r="N893" s="1132"/>
      <c r="O893" s="1132"/>
      <c r="P893" s="1132"/>
    </row>
    <row r="894" ht="15.75" customHeight="1">
      <c r="L894" s="259"/>
      <c r="N894" s="1132"/>
      <c r="O894" s="1132"/>
      <c r="P894" s="1132"/>
    </row>
    <row r="895" ht="15.75" customHeight="1">
      <c r="L895" s="259"/>
      <c r="N895" s="1132"/>
      <c r="O895" s="1132"/>
      <c r="P895" s="1132"/>
    </row>
    <row r="896" ht="15.75" customHeight="1">
      <c r="L896" s="259"/>
      <c r="N896" s="1132"/>
      <c r="O896" s="1132"/>
      <c r="P896" s="1132"/>
    </row>
    <row r="897" ht="15.75" customHeight="1">
      <c r="L897" s="259"/>
      <c r="N897" s="1132"/>
      <c r="O897" s="1132"/>
      <c r="P897" s="1132"/>
    </row>
    <row r="898" ht="15.75" customHeight="1">
      <c r="L898" s="259"/>
      <c r="N898" s="1132"/>
      <c r="O898" s="1132"/>
      <c r="P898" s="1132"/>
    </row>
    <row r="899" ht="15.75" customHeight="1">
      <c r="L899" s="259"/>
      <c r="N899" s="1132"/>
      <c r="O899" s="1132"/>
      <c r="P899" s="1132"/>
    </row>
    <row r="900" ht="15.75" customHeight="1">
      <c r="L900" s="259"/>
      <c r="N900" s="1132"/>
      <c r="O900" s="1132"/>
      <c r="P900" s="1132"/>
    </row>
    <row r="901" ht="15.75" customHeight="1">
      <c r="L901" s="259"/>
      <c r="N901" s="1132"/>
      <c r="O901" s="1132"/>
      <c r="P901" s="1132"/>
    </row>
    <row r="902" ht="15.75" customHeight="1">
      <c r="L902" s="259"/>
      <c r="N902" s="1132"/>
      <c r="O902" s="1132"/>
      <c r="P902" s="1132"/>
    </row>
    <row r="903" ht="15.75" customHeight="1">
      <c r="L903" s="259"/>
      <c r="N903" s="1132"/>
      <c r="O903" s="1132"/>
      <c r="P903" s="1132"/>
    </row>
    <row r="904" ht="15.75" customHeight="1">
      <c r="L904" s="259"/>
      <c r="N904" s="1132"/>
      <c r="O904" s="1132"/>
      <c r="P904" s="1132"/>
    </row>
    <row r="905" ht="15.75" customHeight="1">
      <c r="L905" s="259"/>
      <c r="N905" s="1132"/>
      <c r="O905" s="1132"/>
      <c r="P905" s="1132"/>
    </row>
    <row r="906" ht="15.75" customHeight="1">
      <c r="L906" s="259"/>
      <c r="N906" s="1132"/>
      <c r="O906" s="1132"/>
      <c r="P906" s="1132"/>
    </row>
    <row r="907" ht="15.75" customHeight="1">
      <c r="L907" s="259"/>
      <c r="N907" s="1132"/>
      <c r="O907" s="1132"/>
      <c r="P907" s="1132"/>
    </row>
    <row r="908" ht="15.75" customHeight="1">
      <c r="L908" s="259"/>
      <c r="N908" s="1132"/>
      <c r="O908" s="1132"/>
      <c r="P908" s="1132"/>
    </row>
    <row r="909" ht="15.75" customHeight="1">
      <c r="L909" s="259"/>
      <c r="N909" s="1132"/>
      <c r="O909" s="1132"/>
      <c r="P909" s="1132"/>
    </row>
    <row r="910" ht="15.75" customHeight="1">
      <c r="L910" s="259"/>
      <c r="N910" s="1132"/>
      <c r="O910" s="1132"/>
      <c r="P910" s="1132"/>
    </row>
    <row r="911" ht="15.75" customHeight="1">
      <c r="L911" s="259"/>
      <c r="N911" s="1132"/>
      <c r="O911" s="1132"/>
      <c r="P911" s="1132"/>
    </row>
    <row r="912" ht="15.75" customHeight="1">
      <c r="L912" s="259"/>
      <c r="N912" s="1132"/>
      <c r="O912" s="1132"/>
      <c r="P912" s="1132"/>
    </row>
    <row r="913" ht="15.75" customHeight="1">
      <c r="L913" s="259"/>
      <c r="N913" s="1132"/>
      <c r="O913" s="1132"/>
      <c r="P913" s="1132"/>
    </row>
    <row r="914" ht="15.75" customHeight="1">
      <c r="L914" s="259"/>
      <c r="N914" s="1132"/>
      <c r="O914" s="1132"/>
      <c r="P914" s="1132"/>
    </row>
    <row r="915" ht="15.75" customHeight="1">
      <c r="L915" s="259"/>
      <c r="N915" s="1132"/>
      <c r="O915" s="1132"/>
      <c r="P915" s="1132"/>
    </row>
    <row r="916" ht="15.75" customHeight="1">
      <c r="L916" s="259"/>
      <c r="N916" s="1132"/>
      <c r="O916" s="1132"/>
      <c r="P916" s="1132"/>
    </row>
    <row r="917" ht="15.75" customHeight="1">
      <c r="L917" s="259"/>
      <c r="N917" s="1132"/>
      <c r="O917" s="1132"/>
      <c r="P917" s="1132"/>
    </row>
    <row r="918" ht="15.75" customHeight="1">
      <c r="L918" s="259"/>
      <c r="N918" s="1132"/>
      <c r="O918" s="1132"/>
      <c r="P918" s="1132"/>
    </row>
    <row r="919" ht="15.75" customHeight="1">
      <c r="L919" s="259"/>
      <c r="N919" s="1132"/>
      <c r="O919" s="1132"/>
      <c r="P919" s="1132"/>
    </row>
    <row r="920" ht="15.75" customHeight="1">
      <c r="L920" s="259"/>
      <c r="N920" s="1132"/>
      <c r="O920" s="1132"/>
      <c r="P920" s="1132"/>
    </row>
    <row r="921" ht="15.75" customHeight="1">
      <c r="L921" s="259"/>
      <c r="N921" s="1132"/>
      <c r="O921" s="1132"/>
      <c r="P921" s="1132"/>
    </row>
    <row r="922" ht="15.75" customHeight="1">
      <c r="L922" s="259"/>
      <c r="N922" s="1132"/>
      <c r="O922" s="1132"/>
      <c r="P922" s="1132"/>
    </row>
    <row r="923" ht="15.75" customHeight="1">
      <c r="L923" s="259"/>
      <c r="N923" s="1132"/>
      <c r="O923" s="1132"/>
      <c r="P923" s="1132"/>
    </row>
    <row r="924" ht="15.75" customHeight="1">
      <c r="L924" s="259"/>
      <c r="N924" s="1132"/>
      <c r="O924" s="1132"/>
      <c r="P924" s="1132"/>
    </row>
    <row r="925" ht="15.75" customHeight="1">
      <c r="L925" s="259"/>
      <c r="N925" s="1132"/>
      <c r="O925" s="1132"/>
      <c r="P925" s="1132"/>
    </row>
    <row r="926" ht="15.75" customHeight="1">
      <c r="L926" s="259"/>
      <c r="N926" s="1132"/>
      <c r="O926" s="1132"/>
      <c r="P926" s="1132"/>
    </row>
    <row r="927" ht="15.75" customHeight="1">
      <c r="L927" s="259"/>
      <c r="N927" s="1132"/>
      <c r="O927" s="1132"/>
      <c r="P927" s="1132"/>
    </row>
    <row r="928" ht="15.75" customHeight="1">
      <c r="L928" s="259"/>
      <c r="N928" s="1132"/>
      <c r="O928" s="1132"/>
      <c r="P928" s="1132"/>
    </row>
    <row r="929" ht="15.75" customHeight="1">
      <c r="L929" s="259"/>
      <c r="N929" s="1132"/>
      <c r="O929" s="1132"/>
      <c r="P929" s="1132"/>
    </row>
    <row r="930" ht="15.75" customHeight="1">
      <c r="L930" s="259"/>
      <c r="N930" s="1132"/>
      <c r="O930" s="1132"/>
      <c r="P930" s="1132"/>
    </row>
    <row r="931" ht="15.75" customHeight="1">
      <c r="L931" s="259"/>
      <c r="N931" s="1132"/>
      <c r="O931" s="1132"/>
      <c r="P931" s="1132"/>
    </row>
    <row r="932" ht="15.75" customHeight="1">
      <c r="L932" s="259"/>
      <c r="N932" s="1132"/>
      <c r="O932" s="1132"/>
      <c r="P932" s="1132"/>
    </row>
    <row r="933" ht="15.75" customHeight="1">
      <c r="L933" s="259"/>
      <c r="N933" s="1132"/>
      <c r="O933" s="1132"/>
      <c r="P933" s="1132"/>
    </row>
    <row r="934" ht="15.75" customHeight="1">
      <c r="L934" s="259"/>
      <c r="N934" s="1132"/>
      <c r="O934" s="1132"/>
      <c r="P934" s="1132"/>
    </row>
    <row r="935" ht="15.75" customHeight="1">
      <c r="L935" s="259"/>
      <c r="N935" s="1132"/>
      <c r="O935" s="1132"/>
      <c r="P935" s="1132"/>
    </row>
    <row r="936" ht="15.75" customHeight="1">
      <c r="L936" s="259"/>
      <c r="N936" s="1132"/>
      <c r="O936" s="1132"/>
      <c r="P936" s="1132"/>
    </row>
    <row r="937" ht="15.75" customHeight="1">
      <c r="L937" s="259"/>
      <c r="N937" s="1132"/>
      <c r="O937" s="1132"/>
      <c r="P937" s="1132"/>
    </row>
    <row r="938" ht="15.75" customHeight="1">
      <c r="L938" s="259"/>
      <c r="N938" s="1132"/>
      <c r="O938" s="1132"/>
      <c r="P938" s="1132"/>
    </row>
    <row r="939" ht="15.75" customHeight="1">
      <c r="L939" s="259"/>
      <c r="N939" s="1132"/>
      <c r="O939" s="1132"/>
      <c r="P939" s="1132"/>
    </row>
    <row r="940" ht="15.75" customHeight="1">
      <c r="L940" s="259"/>
      <c r="N940" s="1132"/>
      <c r="O940" s="1132"/>
      <c r="P940" s="1132"/>
    </row>
    <row r="941" ht="15.75" customHeight="1">
      <c r="L941" s="259"/>
      <c r="N941" s="1132"/>
      <c r="O941" s="1132"/>
      <c r="P941" s="1132"/>
    </row>
    <row r="942" ht="15.75" customHeight="1">
      <c r="L942" s="259"/>
      <c r="N942" s="1132"/>
      <c r="O942" s="1132"/>
      <c r="P942" s="1132"/>
    </row>
    <row r="943" ht="15.75" customHeight="1">
      <c r="L943" s="259"/>
      <c r="N943" s="1132"/>
      <c r="O943" s="1132"/>
      <c r="P943" s="1132"/>
    </row>
    <row r="944" ht="15.75" customHeight="1">
      <c r="L944" s="259"/>
      <c r="N944" s="1132"/>
      <c r="O944" s="1132"/>
      <c r="P944" s="1132"/>
    </row>
    <row r="945" ht="15.75" customHeight="1">
      <c r="L945" s="259"/>
      <c r="N945" s="1132"/>
      <c r="O945" s="1132"/>
      <c r="P945" s="1132"/>
    </row>
    <row r="946" ht="15.75" customHeight="1">
      <c r="L946" s="259"/>
      <c r="N946" s="1132"/>
      <c r="O946" s="1132"/>
      <c r="P946" s="1132"/>
    </row>
    <row r="947" ht="15.75" customHeight="1">
      <c r="L947" s="259"/>
      <c r="N947" s="1132"/>
      <c r="O947" s="1132"/>
      <c r="P947" s="1132"/>
    </row>
    <row r="948" ht="15.75" customHeight="1">
      <c r="L948" s="259"/>
      <c r="N948" s="1132"/>
      <c r="O948" s="1132"/>
      <c r="P948" s="1132"/>
    </row>
    <row r="949" ht="15.75" customHeight="1">
      <c r="L949" s="259"/>
      <c r="N949" s="1132"/>
      <c r="O949" s="1132"/>
      <c r="P949" s="1132"/>
    </row>
    <row r="950" ht="15.75" customHeight="1">
      <c r="L950" s="259"/>
      <c r="N950" s="1132"/>
      <c r="O950" s="1132"/>
      <c r="P950" s="1132"/>
    </row>
    <row r="951" ht="15.75" customHeight="1">
      <c r="L951" s="259"/>
      <c r="N951" s="1132"/>
      <c r="O951" s="1132"/>
      <c r="P951" s="1132"/>
    </row>
    <row r="952" ht="15.75" customHeight="1">
      <c r="L952" s="259"/>
      <c r="N952" s="1132"/>
      <c r="O952" s="1132"/>
      <c r="P952" s="1132"/>
    </row>
    <row r="953" ht="15.75" customHeight="1">
      <c r="L953" s="259"/>
      <c r="N953" s="1132"/>
      <c r="O953" s="1132"/>
      <c r="P953" s="1132"/>
    </row>
    <row r="954" ht="15.75" customHeight="1">
      <c r="L954" s="259"/>
      <c r="N954" s="1132"/>
      <c r="O954" s="1132"/>
      <c r="P954" s="1132"/>
    </row>
    <row r="955" ht="15.75" customHeight="1">
      <c r="L955" s="259"/>
      <c r="N955" s="1132"/>
      <c r="O955" s="1132"/>
      <c r="P955" s="1132"/>
    </row>
    <row r="956" ht="15.75" customHeight="1">
      <c r="L956" s="259"/>
      <c r="N956" s="1132"/>
      <c r="O956" s="1132"/>
      <c r="P956" s="1132"/>
    </row>
    <row r="957" ht="15.75" customHeight="1">
      <c r="L957" s="259"/>
      <c r="N957" s="1132"/>
      <c r="O957" s="1132"/>
      <c r="P957" s="1132"/>
    </row>
    <row r="958" ht="15.75" customHeight="1">
      <c r="L958" s="259"/>
      <c r="N958" s="1132"/>
      <c r="O958" s="1132"/>
      <c r="P958" s="1132"/>
    </row>
    <row r="959" ht="15.75" customHeight="1">
      <c r="L959" s="259"/>
      <c r="N959" s="1132"/>
      <c r="O959" s="1132"/>
      <c r="P959" s="1132"/>
    </row>
    <row r="960" ht="15.75" customHeight="1">
      <c r="L960" s="259"/>
      <c r="N960" s="1132"/>
      <c r="O960" s="1132"/>
      <c r="P960" s="1132"/>
    </row>
    <row r="961" ht="15.75" customHeight="1">
      <c r="L961" s="259"/>
      <c r="N961" s="1132"/>
      <c r="O961" s="1132"/>
      <c r="P961" s="1132"/>
    </row>
    <row r="962" ht="15.75" customHeight="1">
      <c r="L962" s="259"/>
      <c r="N962" s="1132"/>
      <c r="O962" s="1132"/>
      <c r="P962" s="1132"/>
    </row>
    <row r="963" ht="15.75" customHeight="1">
      <c r="L963" s="259"/>
      <c r="N963" s="1132"/>
      <c r="O963" s="1132"/>
      <c r="P963" s="1132"/>
    </row>
    <row r="964" ht="15.75" customHeight="1">
      <c r="L964" s="259"/>
      <c r="N964" s="1132"/>
      <c r="O964" s="1132"/>
      <c r="P964" s="1132"/>
    </row>
    <row r="965" ht="15.75" customHeight="1">
      <c r="L965" s="259"/>
      <c r="N965" s="1132"/>
      <c r="O965" s="1132"/>
      <c r="P965" s="1132"/>
    </row>
    <row r="966" ht="15.75" customHeight="1">
      <c r="L966" s="259"/>
      <c r="N966" s="1132"/>
      <c r="O966" s="1132"/>
      <c r="P966" s="1132"/>
    </row>
    <row r="967" ht="15.75" customHeight="1">
      <c r="L967" s="259"/>
      <c r="N967" s="1132"/>
      <c r="O967" s="1132"/>
      <c r="P967" s="1132"/>
    </row>
    <row r="968" ht="15.75" customHeight="1">
      <c r="L968" s="259"/>
      <c r="N968" s="1132"/>
      <c r="O968" s="1132"/>
      <c r="P968" s="1132"/>
    </row>
    <row r="969" ht="15.75" customHeight="1">
      <c r="L969" s="259"/>
      <c r="N969" s="1132"/>
      <c r="O969" s="1132"/>
      <c r="P969" s="1132"/>
    </row>
    <row r="970" ht="15.75" customHeight="1">
      <c r="L970" s="259"/>
      <c r="N970" s="1132"/>
      <c r="O970" s="1132"/>
      <c r="P970" s="1132"/>
    </row>
    <row r="971" ht="15.75" customHeight="1">
      <c r="L971" s="259"/>
      <c r="N971" s="1132"/>
      <c r="O971" s="1132"/>
      <c r="P971" s="1132"/>
    </row>
    <row r="972" ht="15.75" customHeight="1">
      <c r="L972" s="259"/>
      <c r="N972" s="1132"/>
      <c r="O972" s="1132"/>
      <c r="P972" s="1132"/>
    </row>
    <row r="973" ht="15.75" customHeight="1">
      <c r="L973" s="259"/>
      <c r="N973" s="1132"/>
      <c r="O973" s="1132"/>
      <c r="P973" s="1132"/>
    </row>
    <row r="974" ht="15.75" customHeight="1">
      <c r="L974" s="259"/>
      <c r="N974" s="1132"/>
      <c r="O974" s="1132"/>
      <c r="P974" s="1132"/>
    </row>
    <row r="975" ht="15.75" customHeight="1">
      <c r="L975" s="259"/>
      <c r="N975" s="1132"/>
      <c r="O975" s="1132"/>
      <c r="P975" s="1132"/>
    </row>
    <row r="976" ht="15.75" customHeight="1">
      <c r="L976" s="259"/>
      <c r="N976" s="1132"/>
      <c r="O976" s="1132"/>
      <c r="P976" s="1132"/>
    </row>
    <row r="977" ht="15.75" customHeight="1">
      <c r="L977" s="259"/>
      <c r="N977" s="1132"/>
      <c r="O977" s="1132"/>
      <c r="P977" s="1132"/>
    </row>
    <row r="978" ht="15.75" customHeight="1">
      <c r="L978" s="259"/>
      <c r="N978" s="1132"/>
      <c r="O978" s="1132"/>
      <c r="P978" s="1132"/>
    </row>
    <row r="979" ht="15.75" customHeight="1">
      <c r="L979" s="259"/>
      <c r="N979" s="1132"/>
      <c r="O979" s="1132"/>
      <c r="P979" s="1132"/>
    </row>
    <row r="980" ht="15.75" customHeight="1">
      <c r="L980" s="259"/>
      <c r="N980" s="1132"/>
      <c r="O980" s="1132"/>
      <c r="P980" s="1132"/>
    </row>
    <row r="981" ht="15.75" customHeight="1">
      <c r="L981" s="259"/>
      <c r="N981" s="1132"/>
      <c r="O981" s="1132"/>
      <c r="P981" s="1132"/>
    </row>
    <row r="982" ht="15.75" customHeight="1">
      <c r="L982" s="259"/>
      <c r="N982" s="1132"/>
      <c r="O982" s="1132"/>
      <c r="P982" s="1132"/>
    </row>
    <row r="983" ht="15.75" customHeight="1">
      <c r="L983" s="259"/>
      <c r="N983" s="1132"/>
      <c r="O983" s="1132"/>
      <c r="P983" s="1132"/>
    </row>
    <row r="984" ht="15.75" customHeight="1">
      <c r="L984" s="259"/>
      <c r="N984" s="1132"/>
      <c r="O984" s="1132"/>
      <c r="P984" s="1132"/>
    </row>
    <row r="985" ht="15.75" customHeight="1">
      <c r="L985" s="259"/>
      <c r="N985" s="1132"/>
      <c r="O985" s="1132"/>
      <c r="P985" s="1132"/>
    </row>
    <row r="986" ht="15.75" customHeight="1">
      <c r="L986" s="259"/>
      <c r="N986" s="1132"/>
      <c r="O986" s="1132"/>
      <c r="P986" s="1132"/>
    </row>
    <row r="987" ht="15.75" customHeight="1">
      <c r="L987" s="259"/>
      <c r="N987" s="1132"/>
      <c r="O987" s="1132"/>
      <c r="P987" s="1132"/>
    </row>
    <row r="988" ht="15.75" customHeight="1">
      <c r="L988" s="259"/>
      <c r="N988" s="1132"/>
      <c r="O988" s="1132"/>
      <c r="P988" s="1132"/>
    </row>
    <row r="989" ht="15.75" customHeight="1">
      <c r="L989" s="259"/>
      <c r="N989" s="1132"/>
      <c r="O989" s="1132"/>
      <c r="P989" s="1132"/>
    </row>
    <row r="990" ht="15.75" customHeight="1">
      <c r="L990" s="259"/>
      <c r="N990" s="1132"/>
      <c r="O990" s="1132"/>
      <c r="P990" s="1132"/>
    </row>
    <row r="991" ht="15.75" customHeight="1">
      <c r="L991" s="259"/>
      <c r="N991" s="1132"/>
      <c r="O991" s="1132"/>
      <c r="P991" s="1132"/>
    </row>
    <row r="992" ht="15.75" customHeight="1">
      <c r="L992" s="259"/>
      <c r="N992" s="1132"/>
      <c r="O992" s="1132"/>
      <c r="P992" s="1132"/>
    </row>
    <row r="993" ht="15.75" customHeight="1">
      <c r="L993" s="259"/>
      <c r="N993" s="1132"/>
      <c r="O993" s="1132"/>
      <c r="P993" s="1132"/>
    </row>
    <row r="994" ht="15.75" customHeight="1">
      <c r="L994" s="259"/>
      <c r="N994" s="1132"/>
      <c r="O994" s="1132"/>
      <c r="P994" s="1132"/>
    </row>
    <row r="995" ht="15.75" customHeight="1">
      <c r="L995" s="259"/>
      <c r="N995" s="1132"/>
      <c r="O995" s="1132"/>
      <c r="P995" s="1132"/>
    </row>
    <row r="996" ht="15.75" customHeight="1">
      <c r="L996" s="259"/>
      <c r="N996" s="1132"/>
      <c r="O996" s="1132"/>
      <c r="P996" s="1132"/>
    </row>
    <row r="997" ht="15.75" customHeight="1">
      <c r="L997" s="259"/>
      <c r="N997" s="1132"/>
      <c r="O997" s="1132"/>
      <c r="P997" s="1132"/>
    </row>
    <row r="998" ht="15.75" customHeight="1">
      <c r="L998" s="259"/>
      <c r="N998" s="1132"/>
      <c r="O998" s="1132"/>
      <c r="P998" s="1132"/>
    </row>
    <row r="999" ht="15.75" customHeight="1">
      <c r="L999" s="259"/>
      <c r="N999" s="1132"/>
      <c r="O999" s="1132"/>
      <c r="P999" s="1132"/>
    </row>
    <row r="1000" ht="15.75" customHeight="1">
      <c r="L1000" s="259"/>
      <c r="N1000" s="1132"/>
      <c r="O1000" s="1132"/>
      <c r="P1000" s="1132"/>
    </row>
  </sheetData>
  <mergeCells count="18">
    <mergeCell ref="A4:I4"/>
    <mergeCell ref="A5:I5"/>
    <mergeCell ref="A6:I6"/>
    <mergeCell ref="A9:D11"/>
    <mergeCell ref="E9:F9"/>
    <mergeCell ref="H9:J9"/>
    <mergeCell ref="E10:F10"/>
    <mergeCell ref="A64:C64"/>
    <mergeCell ref="A65:C65"/>
    <mergeCell ref="D65:H65"/>
    <mergeCell ref="I65:K65"/>
    <mergeCell ref="A43:K43"/>
    <mergeCell ref="A45:D47"/>
    <mergeCell ref="E45:F45"/>
    <mergeCell ref="H45:J45"/>
    <mergeCell ref="E46:F46"/>
    <mergeCell ref="D64:G64"/>
    <mergeCell ref="I64:K64"/>
  </mergeCells>
  <printOptions/>
  <pageMargins bottom="0.7480314960629921" footer="0.0" header="0.0" left="1.062992125984252" right="0.11811023622047245" top="0.7480314960629921"/>
  <pageSetup orientation="landscape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.88"/>
    <col customWidth="1" min="2" max="2" width="1.63"/>
    <col customWidth="1" min="3" max="3" width="41.5"/>
    <col customWidth="1" min="4" max="4" width="10.63"/>
    <col customWidth="1" min="5" max="5" width="12.75"/>
    <col customWidth="1" hidden="1" min="6" max="6" width="13.25"/>
    <col customWidth="1" hidden="1" min="7" max="7" width="13.63"/>
    <col customWidth="1" min="8" max="8" width="13.13"/>
    <col customWidth="1" min="9" max="9" width="13.0"/>
    <col customWidth="1" min="10" max="10" width="7.13"/>
    <col customWidth="1" min="11" max="26" width="7.63"/>
  </cols>
  <sheetData>
    <row r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9">
      <c r="A9" s="1599" t="s">
        <v>1360</v>
      </c>
      <c r="B9" s="2"/>
      <c r="C9" s="2"/>
      <c r="D9" s="2"/>
      <c r="E9" s="2"/>
      <c r="F9" s="2"/>
      <c r="G9" s="2"/>
      <c r="H9" s="2"/>
      <c r="I9" s="2"/>
    </row>
    <row r="10">
      <c r="A10" s="11" t="s">
        <v>6</v>
      </c>
      <c r="B10" s="12"/>
      <c r="C10" s="13"/>
      <c r="D10" s="588" t="s">
        <v>430</v>
      </c>
      <c r="E10" s="14" t="s">
        <v>8</v>
      </c>
      <c r="F10" s="15" t="s">
        <v>9</v>
      </c>
      <c r="G10" s="12"/>
      <c r="H10" s="13"/>
      <c r="I10" s="14" t="s">
        <v>10</v>
      </c>
    </row>
    <row r="11">
      <c r="A11" s="18"/>
      <c r="C11" s="19"/>
      <c r="D11" s="492"/>
      <c r="E11" s="21" t="s">
        <v>12</v>
      </c>
      <c r="F11" s="21" t="s">
        <v>13</v>
      </c>
      <c r="G11" s="22" t="s">
        <v>14</v>
      </c>
      <c r="H11" s="21" t="s">
        <v>15</v>
      </c>
      <c r="I11" s="21" t="s">
        <v>16</v>
      </c>
    </row>
    <row r="12">
      <c r="A12" s="23"/>
      <c r="B12" s="24"/>
      <c r="C12" s="25"/>
      <c r="D12" s="493"/>
      <c r="E12" s="26" t="s">
        <v>17</v>
      </c>
      <c r="F12" s="27" t="s">
        <v>17</v>
      </c>
      <c r="G12" s="27" t="s">
        <v>18</v>
      </c>
      <c r="H12" s="27" t="s">
        <v>18</v>
      </c>
      <c r="I12" s="27" t="s">
        <v>18</v>
      </c>
    </row>
    <row r="13">
      <c r="A13" s="1600" t="s">
        <v>62</v>
      </c>
      <c r="B13" s="611"/>
      <c r="C13" s="551"/>
      <c r="D13" s="147"/>
      <c r="E13" s="147"/>
      <c r="F13" s="147"/>
      <c r="G13" s="147"/>
      <c r="H13" s="147"/>
      <c r="I13" s="147"/>
    </row>
    <row r="14">
      <c r="A14" s="56"/>
      <c r="B14" s="2" t="s">
        <v>173</v>
      </c>
      <c r="C14" s="147"/>
      <c r="D14" s="147"/>
      <c r="E14" s="147"/>
      <c r="F14" s="147"/>
      <c r="G14" s="147"/>
      <c r="H14" s="147"/>
      <c r="I14" s="147"/>
    </row>
    <row r="15">
      <c r="A15" s="114"/>
      <c r="B15" s="252"/>
      <c r="C15" s="453" t="s">
        <v>209</v>
      </c>
      <c r="D15" s="1204" t="s">
        <v>174</v>
      </c>
      <c r="E15" s="208">
        <v>25000.0</v>
      </c>
      <c r="F15" s="77">
        <v>2125.0</v>
      </c>
      <c r="G15" s="208">
        <f t="shared" ref="G15:G21" si="1">H15-F15</f>
        <v>27875</v>
      </c>
      <c r="H15" s="283">
        <v>30000.0</v>
      </c>
      <c r="I15" s="283">
        <v>30000.0</v>
      </c>
    </row>
    <row r="16">
      <c r="A16" s="114"/>
      <c r="B16" s="252"/>
      <c r="C16" s="453" t="s">
        <v>68</v>
      </c>
      <c r="D16" s="1204" t="s">
        <v>174</v>
      </c>
      <c r="E16" s="208">
        <v>225552.5</v>
      </c>
      <c r="F16" s="77">
        <v>0.0</v>
      </c>
      <c r="G16" s="208">
        <f t="shared" si="1"/>
        <v>199400</v>
      </c>
      <c r="H16" s="283">
        <v>199400.0</v>
      </c>
      <c r="I16" s="283">
        <v>180000.0</v>
      </c>
    </row>
    <row r="17">
      <c r="A17" s="114"/>
      <c r="B17" s="252"/>
      <c r="C17" s="453" t="s">
        <v>1361</v>
      </c>
      <c r="D17" s="1204" t="s">
        <v>174</v>
      </c>
      <c r="E17" s="208">
        <v>49651.0</v>
      </c>
      <c r="F17" s="77">
        <v>0.0</v>
      </c>
      <c r="G17" s="208">
        <f t="shared" si="1"/>
        <v>50000</v>
      </c>
      <c r="H17" s="283">
        <v>50000.0</v>
      </c>
      <c r="I17" s="283">
        <v>50000.0</v>
      </c>
    </row>
    <row r="18">
      <c r="A18" s="114"/>
      <c r="B18" s="252"/>
      <c r="C18" s="453" t="s">
        <v>75</v>
      </c>
      <c r="D18" s="1204" t="s">
        <v>174</v>
      </c>
      <c r="E18" s="208">
        <v>8466.0</v>
      </c>
      <c r="F18" s="77">
        <v>9970.0</v>
      </c>
      <c r="G18" s="208">
        <f t="shared" si="1"/>
        <v>30</v>
      </c>
      <c r="H18" s="283">
        <v>10000.0</v>
      </c>
      <c r="I18" s="283">
        <v>10000.0</v>
      </c>
    </row>
    <row r="19">
      <c r="A19" s="114"/>
      <c r="B19" s="252"/>
      <c r="C19" s="453" t="s">
        <v>347</v>
      </c>
      <c r="D19" s="1204" t="s">
        <v>174</v>
      </c>
      <c r="E19" s="208">
        <v>155276.44</v>
      </c>
      <c r="F19" s="77">
        <v>79164.0</v>
      </c>
      <c r="G19" s="208">
        <f t="shared" si="1"/>
        <v>116436</v>
      </c>
      <c r="H19" s="283">
        <v>195600.0</v>
      </c>
      <c r="I19" s="283">
        <v>216000.0</v>
      </c>
    </row>
    <row r="20">
      <c r="A20" s="114"/>
      <c r="B20" s="252"/>
      <c r="C20" s="453" t="s">
        <v>165</v>
      </c>
      <c r="D20" s="1204" t="s">
        <v>174</v>
      </c>
      <c r="E20" s="208">
        <v>10000.0</v>
      </c>
      <c r="F20" s="77">
        <v>1350.0</v>
      </c>
      <c r="G20" s="208">
        <f t="shared" si="1"/>
        <v>8650</v>
      </c>
      <c r="H20" s="283">
        <v>10000.0</v>
      </c>
      <c r="I20" s="283">
        <v>10000.0</v>
      </c>
    </row>
    <row r="21" ht="15.75" customHeight="1">
      <c r="A21" s="114"/>
      <c r="B21" s="252"/>
      <c r="C21" s="453" t="s">
        <v>1362</v>
      </c>
      <c r="D21" s="103" t="s">
        <v>174</v>
      </c>
      <c r="E21" s="77">
        <v>288000.0</v>
      </c>
      <c r="F21" s="935">
        <v>200000.0</v>
      </c>
      <c r="G21" s="208">
        <f t="shared" si="1"/>
        <v>280000</v>
      </c>
      <c r="H21" s="283">
        <f>288000+192000</f>
        <v>480000</v>
      </c>
      <c r="I21" s="283">
        <v>480000.0</v>
      </c>
      <c r="J21" s="1601"/>
    </row>
    <row r="22" ht="15.75" customHeight="1">
      <c r="A22" s="408"/>
      <c r="B22" s="350" t="s">
        <v>284</v>
      </c>
      <c r="C22" s="936"/>
      <c r="D22" s="936"/>
      <c r="E22" s="793">
        <f t="shared" ref="E22:I22" si="2">SUM(E15:E21)</f>
        <v>761945.94</v>
      </c>
      <c r="F22" s="793">
        <f t="shared" si="2"/>
        <v>292609</v>
      </c>
      <c r="G22" s="793">
        <f t="shared" si="2"/>
        <v>682391</v>
      </c>
      <c r="H22" s="793">
        <f t="shared" si="2"/>
        <v>975000</v>
      </c>
      <c r="I22" s="793">
        <f t="shared" si="2"/>
        <v>976000</v>
      </c>
      <c r="J22" s="1602"/>
      <c r="K22" s="273"/>
      <c r="L22" s="273"/>
      <c r="M22" s="273"/>
      <c r="N22" s="273"/>
      <c r="O22" s="273"/>
      <c r="P22" s="273"/>
      <c r="Q22" s="273"/>
      <c r="R22" s="273"/>
      <c r="S22" s="273"/>
      <c r="T22" s="273"/>
      <c r="U22" s="273"/>
      <c r="V22" s="273"/>
      <c r="W22" s="273"/>
      <c r="X22" s="273"/>
      <c r="Y22" s="273"/>
      <c r="Z22" s="273"/>
    </row>
    <row r="23" ht="15.75" customHeight="1">
      <c r="A23" s="1603" t="s">
        <v>285</v>
      </c>
      <c r="B23" s="1604"/>
      <c r="C23" s="1404"/>
      <c r="D23" s="1404"/>
      <c r="E23" s="1605">
        <f t="shared" ref="E23:I23" si="3">E22</f>
        <v>761945.94</v>
      </c>
      <c r="F23" s="1605">
        <f t="shared" si="3"/>
        <v>292609</v>
      </c>
      <c r="G23" s="1605">
        <f t="shared" si="3"/>
        <v>682391</v>
      </c>
      <c r="H23" s="1605">
        <f t="shared" si="3"/>
        <v>975000</v>
      </c>
      <c r="I23" s="1605">
        <f t="shared" si="3"/>
        <v>976000</v>
      </c>
      <c r="J23" s="1419"/>
      <c r="K23" s="273"/>
      <c r="L23" s="273"/>
      <c r="M23" s="273"/>
      <c r="N23" s="273"/>
      <c r="O23" s="273"/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</row>
    <row r="24" ht="15.75" customHeight="1">
      <c r="A24" s="56" t="s">
        <v>356</v>
      </c>
      <c r="B24" s="2"/>
      <c r="C24" s="147"/>
      <c r="D24" s="147"/>
      <c r="E24" s="208"/>
      <c r="F24" s="208"/>
      <c r="G24" s="208"/>
      <c r="H24" s="283"/>
      <c r="I24" s="283"/>
    </row>
    <row r="25" ht="15.75" customHeight="1">
      <c r="A25" s="56"/>
      <c r="B25" s="1606" t="s">
        <v>1053</v>
      </c>
      <c r="C25" s="1586"/>
      <c r="D25" s="104" t="s">
        <v>290</v>
      </c>
      <c r="E25" s="191">
        <v>0.0</v>
      </c>
      <c r="F25" s="191">
        <v>105000.0</v>
      </c>
      <c r="G25" s="208">
        <f>H25-F25</f>
        <v>0</v>
      </c>
      <c r="H25" s="282">
        <v>105000.0</v>
      </c>
      <c r="I25" s="282">
        <v>100000.0</v>
      </c>
    </row>
    <row r="26" ht="15.75" customHeight="1">
      <c r="A26" s="408"/>
      <c r="B26" s="350" t="s">
        <v>317</v>
      </c>
      <c r="C26" s="936"/>
      <c r="D26" s="936"/>
      <c r="E26" s="352">
        <f t="shared" ref="E26:I26" si="4">SUM(E25)</f>
        <v>0</v>
      </c>
      <c r="F26" s="352">
        <f t="shared" si="4"/>
        <v>105000</v>
      </c>
      <c r="G26" s="352">
        <f t="shared" si="4"/>
        <v>0</v>
      </c>
      <c r="H26" s="352">
        <f t="shared" si="4"/>
        <v>105000</v>
      </c>
      <c r="I26" s="352">
        <f t="shared" si="4"/>
        <v>100000</v>
      </c>
      <c r="J26" s="1602"/>
      <c r="K26" s="273"/>
      <c r="L26" s="273"/>
      <c r="M26" s="273"/>
      <c r="N26" s="273"/>
      <c r="O26" s="273"/>
      <c r="P26" s="273"/>
      <c r="Q26" s="273"/>
      <c r="R26" s="273"/>
      <c r="S26" s="273"/>
      <c r="T26" s="273"/>
      <c r="U26" s="273"/>
      <c r="V26" s="273"/>
      <c r="W26" s="273"/>
      <c r="X26" s="273"/>
      <c r="Y26" s="273"/>
      <c r="Z26" s="273"/>
    </row>
    <row r="27" ht="15.75" customHeight="1">
      <c r="A27" s="240" t="s">
        <v>318</v>
      </c>
      <c r="B27" s="425"/>
      <c r="C27" s="1128"/>
      <c r="D27" s="1128"/>
      <c r="E27" s="427">
        <f t="shared" ref="E27:I27" si="5">+E26+E23</f>
        <v>761945.94</v>
      </c>
      <c r="F27" s="427">
        <f t="shared" si="5"/>
        <v>397609</v>
      </c>
      <c r="G27" s="427">
        <f t="shared" si="5"/>
        <v>682391</v>
      </c>
      <c r="H27" s="427">
        <f t="shared" si="5"/>
        <v>1080000</v>
      </c>
      <c r="I27" s="427">
        <f t="shared" si="5"/>
        <v>1076000</v>
      </c>
      <c r="J27" s="1602"/>
      <c r="K27" s="273"/>
      <c r="L27" s="273"/>
      <c r="M27" s="273"/>
      <c r="N27" s="273"/>
      <c r="O27" s="273"/>
      <c r="P27" s="273"/>
      <c r="Q27" s="273"/>
      <c r="R27" s="273"/>
      <c r="S27" s="273"/>
      <c r="T27" s="273"/>
      <c r="U27" s="273"/>
      <c r="V27" s="273"/>
      <c r="W27" s="273"/>
      <c r="X27" s="273"/>
      <c r="Y27" s="273"/>
      <c r="Z27" s="273"/>
    </row>
    <row r="28" ht="15.75" customHeight="1">
      <c r="A28" s="504"/>
      <c r="B28" s="2"/>
      <c r="C28" s="2"/>
      <c r="D28" s="2"/>
      <c r="E28" s="122"/>
      <c r="F28" s="122"/>
      <c r="G28" s="122"/>
      <c r="H28" s="122"/>
      <c r="I28" s="122"/>
      <c r="J28" s="292"/>
    </row>
    <row r="29" ht="15.75" customHeight="1">
      <c r="A29" s="338" t="s">
        <v>319</v>
      </c>
      <c r="B29" s="2"/>
      <c r="C29" s="2"/>
      <c r="D29" s="2"/>
      <c r="E29" s="122"/>
      <c r="F29" s="122"/>
      <c r="G29" s="122"/>
      <c r="H29" s="122"/>
      <c r="I29" s="122"/>
    </row>
    <row r="30" ht="15.75" customHeight="1">
      <c r="A30" s="338" t="s">
        <v>320</v>
      </c>
      <c r="B30" s="2"/>
      <c r="C30" s="2"/>
      <c r="D30" s="2"/>
      <c r="E30" s="2"/>
      <c r="F30" s="2"/>
      <c r="G30" s="2"/>
      <c r="H30" s="2"/>
      <c r="I30" s="2"/>
    </row>
    <row r="31" ht="15.75" customHeight="1">
      <c r="A31" s="8"/>
      <c r="B31" s="749"/>
      <c r="C31" s="2"/>
      <c r="D31" s="3"/>
      <c r="E31" s="2"/>
      <c r="F31" s="2"/>
      <c r="G31" s="2"/>
      <c r="H31" s="2"/>
      <c r="I31" s="2"/>
    </row>
    <row r="32" ht="15.75" customHeight="1">
      <c r="A32" s="8"/>
      <c r="B32" s="749"/>
      <c r="C32" s="2"/>
      <c r="D32" s="3"/>
      <c r="E32" s="2"/>
      <c r="F32" s="2"/>
      <c r="G32" s="2"/>
      <c r="H32" s="2"/>
      <c r="I32" s="2"/>
    </row>
    <row r="33" ht="15.75" customHeight="1"/>
    <row r="34" ht="15.75" customHeight="1">
      <c r="A34" s="252"/>
      <c r="C34" s="5" t="s">
        <v>1363</v>
      </c>
      <c r="E34" s="5" t="s">
        <v>324</v>
      </c>
      <c r="J34" s="8"/>
    </row>
    <row r="35" ht="15.75" customHeight="1">
      <c r="A35" s="252"/>
      <c r="C35" s="3" t="s">
        <v>326</v>
      </c>
      <c r="E35" s="3" t="s">
        <v>327</v>
      </c>
      <c r="J35" s="2"/>
    </row>
    <row r="36" ht="15.75" customHeight="1">
      <c r="A36" s="252"/>
    </row>
    <row r="37" ht="15.75" customHeight="1">
      <c r="A37" s="252"/>
    </row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C34:D34"/>
    <mergeCell ref="C35:D35"/>
    <mergeCell ref="A4:I4"/>
    <mergeCell ref="A5:I5"/>
    <mergeCell ref="A6:I6"/>
    <mergeCell ref="A10:C12"/>
    <mergeCell ref="D10:D12"/>
    <mergeCell ref="F10:H10"/>
    <mergeCell ref="E34:I34"/>
    <mergeCell ref="E35:I35"/>
  </mergeCells>
  <printOptions/>
  <pageMargins bottom="0.7480314960629921" footer="0.0" header="0.0" left="1.062992125984252" right="0.11811023622047244" top="0.7480314960629921"/>
  <pageSetup orientation="landscape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88"/>
    <col customWidth="1" hidden="1" min="2" max="2" width="10.25"/>
    <col customWidth="1" min="3" max="3" width="38.5"/>
    <col customWidth="1" min="4" max="4" width="10.38"/>
    <col customWidth="1" min="5" max="5" width="11.5"/>
    <col customWidth="1" hidden="1" min="6" max="6" width="13.88"/>
    <col customWidth="1" hidden="1" min="7" max="7" width="15.0"/>
    <col customWidth="1" min="8" max="8" width="12.75"/>
    <col customWidth="1" min="9" max="9" width="12.5"/>
    <col customWidth="1" min="10" max="10" width="12.25"/>
    <col customWidth="1" min="11" max="11" width="19.88"/>
    <col customWidth="1" min="12" max="12" width="8.0"/>
    <col customWidth="1" min="13" max="26" width="7.63"/>
  </cols>
  <sheetData>
    <row r="1" ht="12.75" customHeight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1607"/>
      <c r="L1" s="1607"/>
      <c r="M1" s="1607"/>
      <c r="N1" s="1607"/>
      <c r="O1" s="1607"/>
      <c r="P1" s="1607"/>
      <c r="Q1" s="1607"/>
      <c r="R1" s="1607"/>
      <c r="S1" s="1607"/>
      <c r="T1" s="1607"/>
      <c r="U1" s="1607"/>
      <c r="V1" s="1607"/>
      <c r="W1" s="1607"/>
      <c r="X1" s="1607"/>
      <c r="Y1" s="1607"/>
      <c r="Z1" s="1607"/>
    </row>
    <row r="2" ht="12.75" customHeight="1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1607"/>
      <c r="L2" s="1607"/>
      <c r="M2" s="1607"/>
      <c r="N2" s="1607"/>
      <c r="O2" s="1607"/>
      <c r="P2" s="1607"/>
      <c r="Q2" s="1607"/>
      <c r="R2" s="1607"/>
      <c r="S2" s="1607"/>
      <c r="T2" s="1607"/>
      <c r="U2" s="1607"/>
      <c r="V2" s="1607"/>
      <c r="W2" s="1607"/>
      <c r="X2" s="1607"/>
      <c r="Y2" s="1607"/>
      <c r="Z2" s="1607"/>
    </row>
    <row r="3" ht="12.7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1607"/>
      <c r="L3" s="1607"/>
      <c r="M3" s="1607"/>
      <c r="N3" s="1607"/>
      <c r="O3" s="1607"/>
      <c r="P3" s="1607"/>
      <c r="Q3" s="1607"/>
      <c r="R3" s="1607"/>
      <c r="S3" s="1607"/>
      <c r="T3" s="1607"/>
      <c r="U3" s="1607"/>
      <c r="V3" s="1607"/>
      <c r="W3" s="1607"/>
      <c r="X3" s="1607"/>
      <c r="Y3" s="1607"/>
      <c r="Z3" s="1607"/>
    </row>
    <row r="4" ht="12.75" customHeight="1">
      <c r="A4" s="5" t="s">
        <v>2</v>
      </c>
      <c r="J4" s="2"/>
      <c r="K4" s="1607"/>
      <c r="L4" s="1607"/>
      <c r="M4" s="1607"/>
      <c r="N4" s="1607"/>
      <c r="O4" s="1607"/>
      <c r="P4" s="1607"/>
      <c r="Q4" s="1607"/>
      <c r="R4" s="1607"/>
      <c r="S4" s="1607"/>
      <c r="T4" s="1607"/>
      <c r="U4" s="1607"/>
      <c r="V4" s="1607"/>
      <c r="W4" s="1607"/>
      <c r="X4" s="1607"/>
      <c r="Y4" s="1607"/>
      <c r="Z4" s="1607"/>
    </row>
    <row r="5" ht="12.75" customHeight="1">
      <c r="A5" s="3" t="s">
        <v>3</v>
      </c>
      <c r="J5" s="2"/>
      <c r="K5" s="1607"/>
      <c r="L5" s="1607"/>
      <c r="M5" s="1607"/>
      <c r="N5" s="1607"/>
      <c r="O5" s="1607"/>
      <c r="P5" s="1607"/>
      <c r="Q5" s="1607"/>
      <c r="R5" s="1607"/>
      <c r="S5" s="1607"/>
      <c r="T5" s="1607"/>
      <c r="U5" s="1607"/>
      <c r="V5" s="1607"/>
      <c r="W5" s="1607"/>
      <c r="X5" s="1607"/>
      <c r="Y5" s="1607"/>
      <c r="Z5" s="1607"/>
    </row>
    <row r="6" ht="12.75" customHeight="1">
      <c r="A6" s="5" t="s">
        <v>4</v>
      </c>
      <c r="J6" s="6"/>
      <c r="K6" s="1607"/>
      <c r="L6" s="1607"/>
      <c r="M6" s="1607"/>
      <c r="N6" s="1607"/>
      <c r="O6" s="1607"/>
      <c r="P6" s="1607"/>
      <c r="Q6" s="1607"/>
      <c r="R6" s="1607"/>
      <c r="S6" s="1607"/>
      <c r="T6" s="1607"/>
      <c r="U6" s="1607"/>
      <c r="V6" s="1607"/>
      <c r="W6" s="1607"/>
      <c r="X6" s="1607"/>
      <c r="Y6" s="1607"/>
      <c r="Z6" s="1607"/>
    </row>
    <row r="7" ht="12.75" customHeight="1">
      <c r="A7" s="5"/>
      <c r="B7" s="5"/>
      <c r="C7" s="5"/>
      <c r="D7" s="5"/>
      <c r="E7" s="5"/>
      <c r="F7" s="5"/>
      <c r="G7" s="5"/>
      <c r="H7" s="5"/>
      <c r="I7" s="5"/>
      <c r="J7" s="6"/>
      <c r="K7" s="1607"/>
      <c r="L7" s="1607"/>
      <c r="M7" s="1607"/>
      <c r="N7" s="1607"/>
      <c r="O7" s="1607"/>
      <c r="P7" s="1607"/>
      <c r="Q7" s="1607"/>
      <c r="R7" s="1607"/>
      <c r="S7" s="1607"/>
      <c r="T7" s="1607"/>
      <c r="U7" s="1607"/>
      <c r="V7" s="1607"/>
      <c r="W7" s="1607"/>
      <c r="X7" s="1607"/>
      <c r="Y7" s="1607"/>
      <c r="Z7" s="1607"/>
    </row>
    <row r="8" ht="16.5" customHeight="1">
      <c r="A8" s="1608" t="s">
        <v>1364</v>
      </c>
      <c r="J8" s="1609"/>
      <c r="K8" s="1610"/>
      <c r="L8" s="1610"/>
      <c r="M8" s="1610"/>
      <c r="N8" s="1610"/>
      <c r="O8" s="1610"/>
      <c r="P8" s="1610"/>
      <c r="Q8" s="1610"/>
      <c r="R8" s="1610"/>
      <c r="S8" s="1610"/>
      <c r="T8" s="1610"/>
      <c r="U8" s="1610"/>
      <c r="V8" s="1610"/>
      <c r="W8" s="1610"/>
      <c r="X8" s="1610"/>
      <c r="Y8" s="1610"/>
      <c r="Z8" s="1610"/>
    </row>
    <row r="9" ht="15.75" customHeight="1">
      <c r="A9" s="1611" t="s">
        <v>1365</v>
      </c>
      <c r="B9" s="1611" t="s">
        <v>1366</v>
      </c>
      <c r="C9" s="1611" t="s">
        <v>1367</v>
      </c>
      <c r="D9" s="1611" t="s">
        <v>329</v>
      </c>
      <c r="E9" s="1611" t="s">
        <v>8</v>
      </c>
      <c r="F9" s="1612" t="s">
        <v>9</v>
      </c>
      <c r="G9" s="12"/>
      <c r="H9" s="13"/>
      <c r="I9" s="1611" t="s">
        <v>10</v>
      </c>
      <c r="J9" s="1613"/>
      <c r="K9" s="1607"/>
      <c r="L9" s="1607"/>
      <c r="M9" s="1607"/>
      <c r="N9" s="1607"/>
      <c r="O9" s="1607"/>
      <c r="P9" s="1607"/>
      <c r="Q9" s="1607"/>
      <c r="R9" s="1607"/>
      <c r="S9" s="1607"/>
      <c r="T9" s="1607"/>
      <c r="U9" s="1607"/>
      <c r="V9" s="1607"/>
      <c r="W9" s="1607"/>
      <c r="X9" s="1607"/>
      <c r="Y9" s="1607"/>
      <c r="Z9" s="1607"/>
    </row>
    <row r="10" ht="12.75" customHeight="1">
      <c r="A10" s="1614" t="s">
        <v>1368</v>
      </c>
      <c r="B10" s="492"/>
      <c r="C10" s="1615" t="s">
        <v>1369</v>
      </c>
      <c r="D10" s="1615" t="s">
        <v>11</v>
      </c>
      <c r="E10" s="1616" t="s">
        <v>12</v>
      </c>
      <c r="F10" s="1616" t="s">
        <v>13</v>
      </c>
      <c r="G10" s="1617" t="s">
        <v>14</v>
      </c>
      <c r="H10" s="1616" t="s">
        <v>15</v>
      </c>
      <c r="I10" s="1616" t="s">
        <v>16</v>
      </c>
      <c r="J10" s="1613"/>
      <c r="K10" s="1607"/>
      <c r="L10" s="1607"/>
      <c r="M10" s="1607"/>
      <c r="N10" s="1607"/>
      <c r="O10" s="1607"/>
      <c r="P10" s="1607"/>
      <c r="Q10" s="1607"/>
      <c r="R10" s="1607"/>
      <c r="S10" s="1607"/>
      <c r="T10" s="1607"/>
      <c r="U10" s="1607"/>
      <c r="V10" s="1607"/>
      <c r="W10" s="1607"/>
      <c r="X10" s="1607"/>
      <c r="Y10" s="1607"/>
      <c r="Z10" s="1607"/>
    </row>
    <row r="11" ht="12.75" customHeight="1">
      <c r="A11" s="1618" t="s">
        <v>11</v>
      </c>
      <c r="B11" s="493"/>
      <c r="C11" s="1619"/>
      <c r="D11" s="1619"/>
      <c r="E11" s="1618" t="s">
        <v>17</v>
      </c>
      <c r="F11" s="1620" t="s">
        <v>17</v>
      </c>
      <c r="G11" s="1620" t="s">
        <v>18</v>
      </c>
      <c r="H11" s="1620" t="s">
        <v>18</v>
      </c>
      <c r="I11" s="1620" t="s">
        <v>18</v>
      </c>
      <c r="J11" s="1613"/>
      <c r="K11" s="1621"/>
      <c r="L11" s="1607"/>
      <c r="M11" s="1607"/>
      <c r="N11" s="1607"/>
      <c r="O11" s="1607"/>
      <c r="P11" s="1607"/>
      <c r="Q11" s="1607"/>
      <c r="R11" s="1607"/>
      <c r="S11" s="1607"/>
      <c r="T11" s="1607"/>
      <c r="U11" s="1607"/>
      <c r="V11" s="1607"/>
      <c r="W11" s="1607"/>
      <c r="X11" s="1607"/>
      <c r="Y11" s="1607"/>
      <c r="Z11" s="1607"/>
    </row>
    <row r="12" ht="15.75" customHeight="1">
      <c r="A12" s="1622"/>
      <c r="B12" s="1623" t="s">
        <v>1370</v>
      </c>
      <c r="C12" s="1624" t="s">
        <v>62</v>
      </c>
      <c r="D12" s="1625"/>
      <c r="E12" s="32"/>
      <c r="F12" s="71"/>
      <c r="G12" s="71"/>
      <c r="H12" s="71"/>
      <c r="I12" s="32"/>
      <c r="J12" s="1613"/>
      <c r="K12" s="1607"/>
      <c r="L12" s="1607"/>
      <c r="M12" s="1607"/>
      <c r="N12" s="1607"/>
      <c r="O12" s="1607"/>
      <c r="P12" s="1607"/>
      <c r="Q12" s="1607"/>
      <c r="R12" s="1607"/>
      <c r="S12" s="1607"/>
      <c r="T12" s="1607"/>
      <c r="U12" s="1607"/>
      <c r="V12" s="1607"/>
      <c r="W12" s="1607"/>
      <c r="X12" s="1607"/>
      <c r="Y12" s="1607"/>
      <c r="Z12" s="1607"/>
    </row>
    <row r="13" ht="28.5" customHeight="1">
      <c r="A13" s="1626" t="s">
        <v>1371</v>
      </c>
      <c r="B13" s="30"/>
      <c r="C13" s="1627" t="s">
        <v>1372</v>
      </c>
      <c r="D13" s="991"/>
      <c r="E13" s="81">
        <v>1.80424038E7</v>
      </c>
      <c r="F13" s="81">
        <v>1.174259874E7</v>
      </c>
      <c r="G13" s="81">
        <f>H13-F13</f>
        <v>8401578.26</v>
      </c>
      <c r="H13" s="1628">
        <v>2.0144177E7</v>
      </c>
      <c r="I13" s="1628">
        <v>2.124373661E7</v>
      </c>
      <c r="J13" s="1613"/>
      <c r="K13" s="1629"/>
      <c r="L13" s="1613"/>
      <c r="M13" s="1613"/>
      <c r="N13" s="1613"/>
      <c r="O13" s="1613"/>
      <c r="P13" s="1613"/>
      <c r="Q13" s="1613"/>
      <c r="R13" s="1613"/>
      <c r="S13" s="1613"/>
      <c r="T13" s="1613"/>
      <c r="U13" s="1613"/>
      <c r="V13" s="1613"/>
      <c r="W13" s="1613"/>
      <c r="X13" s="1613"/>
      <c r="Y13" s="1613"/>
      <c r="Z13" s="1613"/>
    </row>
    <row r="14" ht="12.75" customHeight="1">
      <c r="A14" s="1630" t="s">
        <v>1373</v>
      </c>
      <c r="B14" s="30"/>
      <c r="C14" s="1627" t="s">
        <v>1374</v>
      </c>
      <c r="D14" s="991"/>
      <c r="E14" s="81"/>
      <c r="F14" s="81"/>
      <c r="G14" s="81"/>
      <c r="H14" s="1631"/>
      <c r="I14" s="1632"/>
      <c r="J14" s="1613"/>
      <c r="K14" s="1629"/>
      <c r="L14" s="1613"/>
      <c r="M14" s="1613"/>
      <c r="N14" s="1613"/>
      <c r="O14" s="1613"/>
      <c r="P14" s="1613"/>
      <c r="Q14" s="1613"/>
      <c r="R14" s="1613"/>
      <c r="S14" s="1613"/>
      <c r="T14" s="1613"/>
      <c r="U14" s="1613"/>
      <c r="V14" s="1613"/>
      <c r="W14" s="1613"/>
      <c r="X14" s="1613"/>
      <c r="Y14" s="1613"/>
      <c r="Z14" s="1613"/>
    </row>
    <row r="15" ht="15.75" customHeight="1">
      <c r="A15" s="1633"/>
      <c r="B15" s="107"/>
      <c r="C15" s="1634" t="s">
        <v>1375</v>
      </c>
      <c r="D15" s="1635"/>
      <c r="E15" s="81"/>
      <c r="F15" s="81">
        <v>0.0</v>
      </c>
      <c r="G15" s="81">
        <f>H15-F15</f>
        <v>929786</v>
      </c>
      <c r="H15" s="81">
        <v>929786.0</v>
      </c>
      <c r="I15" s="462">
        <v>0.0</v>
      </c>
      <c r="J15" s="1613"/>
      <c r="K15" s="1636"/>
      <c r="L15" s="1607"/>
      <c r="M15" s="1607"/>
      <c r="N15" s="1607"/>
      <c r="O15" s="1607"/>
      <c r="P15" s="1607"/>
      <c r="Q15" s="1607"/>
      <c r="R15" s="1607"/>
      <c r="S15" s="1607"/>
      <c r="T15" s="1607"/>
      <c r="U15" s="1607"/>
      <c r="V15" s="1607"/>
      <c r="W15" s="1607"/>
      <c r="X15" s="1607"/>
      <c r="Y15" s="1607"/>
      <c r="Z15" s="1607"/>
    </row>
    <row r="16" ht="12.75" customHeight="1">
      <c r="A16" s="1637"/>
      <c r="B16" s="406"/>
      <c r="C16" s="1638" t="s">
        <v>1376</v>
      </c>
      <c r="D16" s="991"/>
      <c r="E16" s="81"/>
      <c r="F16" s="81"/>
      <c r="G16" s="81"/>
      <c r="H16" s="81"/>
      <c r="I16" s="462"/>
      <c r="J16" s="1613"/>
      <c r="K16" s="1629"/>
      <c r="L16" s="1613"/>
      <c r="M16" s="1613"/>
      <c r="N16" s="1613"/>
      <c r="O16" s="1613"/>
      <c r="P16" s="1613"/>
      <c r="Q16" s="1613"/>
      <c r="R16" s="1613"/>
      <c r="S16" s="1613"/>
      <c r="T16" s="1613"/>
      <c r="U16" s="1613"/>
      <c r="V16" s="1613"/>
      <c r="W16" s="1613"/>
      <c r="X16" s="1613"/>
      <c r="Y16" s="1613"/>
      <c r="Z16" s="1613"/>
    </row>
    <row r="17" ht="41.25" customHeight="1">
      <c r="A17" s="1633" t="s">
        <v>1377</v>
      </c>
      <c r="B17" s="511"/>
      <c r="C17" s="1639" t="s">
        <v>1378</v>
      </c>
      <c r="D17" s="991" t="s">
        <v>69</v>
      </c>
      <c r="E17" s="81">
        <v>500000.0</v>
      </c>
      <c r="F17" s="81">
        <v>0.0</v>
      </c>
      <c r="G17" s="81">
        <f>H17-F17</f>
        <v>0</v>
      </c>
      <c r="H17" s="81">
        <v>0.0</v>
      </c>
      <c r="I17" s="462">
        <v>300000.0</v>
      </c>
      <c r="J17" s="1613"/>
      <c r="K17" s="1636"/>
      <c r="L17" s="1607"/>
      <c r="M17" s="1607"/>
      <c r="N17" s="1607"/>
      <c r="O17" s="1607"/>
      <c r="P17" s="1607"/>
      <c r="Q17" s="1607"/>
      <c r="R17" s="1607"/>
      <c r="S17" s="1607"/>
      <c r="T17" s="1607"/>
      <c r="U17" s="1607"/>
      <c r="V17" s="1607"/>
      <c r="W17" s="1607"/>
      <c r="X17" s="1607"/>
      <c r="Y17" s="1607"/>
      <c r="Z17" s="1607"/>
    </row>
    <row r="18" ht="35.25" customHeight="1">
      <c r="A18" s="1633" t="s">
        <v>1379</v>
      </c>
      <c r="B18" s="511"/>
      <c r="C18" s="1639" t="s">
        <v>1380</v>
      </c>
      <c r="D18" s="991" t="s">
        <v>69</v>
      </c>
      <c r="E18" s="81">
        <v>0.0</v>
      </c>
      <c r="F18" s="81">
        <v>0.0</v>
      </c>
      <c r="G18" s="81">
        <v>0.0</v>
      </c>
      <c r="H18" s="81">
        <v>0.0</v>
      </c>
      <c r="I18" s="462">
        <v>350000.0</v>
      </c>
      <c r="J18" s="1613"/>
      <c r="K18" s="1636"/>
      <c r="L18" s="1607"/>
      <c r="M18" s="1607"/>
      <c r="N18" s="1607"/>
      <c r="O18" s="1607"/>
      <c r="P18" s="1607"/>
      <c r="Q18" s="1607"/>
      <c r="R18" s="1607"/>
      <c r="S18" s="1607"/>
      <c r="T18" s="1607"/>
      <c r="U18" s="1607"/>
      <c r="V18" s="1607"/>
      <c r="W18" s="1607"/>
      <c r="X18" s="1607"/>
      <c r="Y18" s="1607"/>
      <c r="Z18" s="1607"/>
    </row>
    <row r="19" ht="31.5" customHeight="1">
      <c r="A19" s="1633" t="s">
        <v>1381</v>
      </c>
      <c r="B19" s="511"/>
      <c r="C19" s="1639" t="s">
        <v>1382</v>
      </c>
      <c r="D19" s="991" t="s">
        <v>69</v>
      </c>
      <c r="E19" s="81">
        <v>300000.0</v>
      </c>
      <c r="F19" s="81">
        <v>0.0</v>
      </c>
      <c r="G19" s="81">
        <f t="shared" ref="G19:G23" si="1">H19-F19</f>
        <v>450000</v>
      </c>
      <c r="H19" s="81">
        <v>450000.0</v>
      </c>
      <c r="I19" s="462">
        <v>500000.0</v>
      </c>
      <c r="J19" s="1613"/>
      <c r="K19" s="1636"/>
      <c r="L19" s="1607"/>
      <c r="M19" s="1607"/>
      <c r="N19" s="1607"/>
      <c r="O19" s="1607"/>
      <c r="P19" s="1607"/>
      <c r="Q19" s="1607"/>
      <c r="R19" s="1607"/>
      <c r="S19" s="1607"/>
      <c r="T19" s="1607"/>
      <c r="U19" s="1607"/>
      <c r="V19" s="1607"/>
      <c r="W19" s="1607"/>
      <c r="X19" s="1607"/>
      <c r="Y19" s="1607"/>
      <c r="Z19" s="1607"/>
    </row>
    <row r="20" ht="32.25" customHeight="1">
      <c r="A20" s="1633" t="s">
        <v>1383</v>
      </c>
      <c r="B20" s="406"/>
      <c r="C20" s="1639" t="s">
        <v>1384</v>
      </c>
      <c r="D20" s="991" t="s">
        <v>69</v>
      </c>
      <c r="E20" s="81">
        <v>0.0</v>
      </c>
      <c r="F20" s="81">
        <v>0.0</v>
      </c>
      <c r="G20" s="81">
        <f t="shared" si="1"/>
        <v>600000</v>
      </c>
      <c r="H20" s="81">
        <v>600000.0</v>
      </c>
      <c r="I20" s="462">
        <v>800000.0</v>
      </c>
      <c r="J20" s="1613"/>
      <c r="K20" s="1636"/>
      <c r="L20" s="1607"/>
      <c r="M20" s="1607"/>
      <c r="N20" s="1607"/>
      <c r="O20" s="1607"/>
      <c r="P20" s="1607"/>
      <c r="Q20" s="1607"/>
      <c r="R20" s="1607"/>
      <c r="S20" s="1607"/>
      <c r="T20" s="1607"/>
      <c r="U20" s="1607"/>
      <c r="V20" s="1607"/>
      <c r="W20" s="1607"/>
      <c r="X20" s="1607"/>
      <c r="Y20" s="1607"/>
      <c r="Z20" s="1607"/>
    </row>
    <row r="21" ht="28.5" customHeight="1">
      <c r="A21" s="1633" t="s">
        <v>1385</v>
      </c>
      <c r="B21" s="511"/>
      <c r="C21" s="1639" t="s">
        <v>1386</v>
      </c>
      <c r="D21" s="991" t="s">
        <v>69</v>
      </c>
      <c r="E21" s="81">
        <v>200000.0</v>
      </c>
      <c r="F21" s="81">
        <v>0.0</v>
      </c>
      <c r="G21" s="81">
        <f t="shared" si="1"/>
        <v>1100000</v>
      </c>
      <c r="H21" s="81">
        <v>1100000.0</v>
      </c>
      <c r="I21" s="462">
        <v>700000.0</v>
      </c>
      <c r="J21" s="1613"/>
      <c r="K21" s="1636"/>
      <c r="L21" s="1607"/>
      <c r="M21" s="1607"/>
      <c r="N21" s="1607"/>
      <c r="O21" s="1607"/>
      <c r="P21" s="1607"/>
      <c r="Q21" s="1607"/>
      <c r="R21" s="1607"/>
      <c r="S21" s="1607"/>
      <c r="T21" s="1607"/>
      <c r="U21" s="1607"/>
      <c r="V21" s="1607"/>
      <c r="W21" s="1607"/>
      <c r="X21" s="1607"/>
      <c r="Y21" s="1607"/>
      <c r="Z21" s="1607"/>
    </row>
    <row r="22" ht="32.25" customHeight="1">
      <c r="A22" s="1633" t="s">
        <v>1387</v>
      </c>
      <c r="B22" s="511"/>
      <c r="C22" s="1639" t="s">
        <v>1388</v>
      </c>
      <c r="D22" s="991" t="s">
        <v>69</v>
      </c>
      <c r="E22" s="81">
        <v>0.0</v>
      </c>
      <c r="F22" s="81">
        <v>0.0</v>
      </c>
      <c r="G22" s="81">
        <f t="shared" si="1"/>
        <v>250000</v>
      </c>
      <c r="H22" s="81">
        <v>250000.0</v>
      </c>
      <c r="I22" s="462">
        <v>400000.0</v>
      </c>
      <c r="J22" s="1613"/>
      <c r="K22" s="1636"/>
      <c r="L22" s="1607"/>
      <c r="M22" s="1607"/>
      <c r="N22" s="1607"/>
      <c r="O22" s="1607"/>
      <c r="P22" s="1607"/>
      <c r="Q22" s="1607"/>
      <c r="R22" s="1607"/>
      <c r="S22" s="1607"/>
      <c r="T22" s="1607"/>
      <c r="U22" s="1607"/>
      <c r="V22" s="1607"/>
      <c r="W22" s="1607"/>
      <c r="X22" s="1607"/>
      <c r="Y22" s="1607"/>
      <c r="Z22" s="1607"/>
    </row>
    <row r="23" ht="33.0" customHeight="1">
      <c r="A23" s="1633" t="s">
        <v>1389</v>
      </c>
      <c r="B23" s="345"/>
      <c r="C23" s="31" t="s">
        <v>1390</v>
      </c>
      <c r="D23" s="1640" t="s">
        <v>69</v>
      </c>
      <c r="E23" s="81">
        <v>400000.0</v>
      </c>
      <c r="F23" s="81">
        <v>0.0</v>
      </c>
      <c r="G23" s="81">
        <f t="shared" si="1"/>
        <v>0</v>
      </c>
      <c r="H23" s="81">
        <v>0.0</v>
      </c>
      <c r="I23" s="81">
        <v>400000.0</v>
      </c>
      <c r="J23" s="1613"/>
      <c r="K23" s="1636"/>
      <c r="L23" s="1607"/>
      <c r="M23" s="1607"/>
      <c r="N23" s="1607"/>
      <c r="O23" s="1607"/>
      <c r="P23" s="1607"/>
      <c r="Q23" s="1607"/>
      <c r="R23" s="1607"/>
      <c r="S23" s="1607"/>
      <c r="T23" s="1607"/>
      <c r="U23" s="1607"/>
      <c r="V23" s="1607"/>
      <c r="W23" s="1607"/>
      <c r="X23" s="1607"/>
      <c r="Y23" s="1607"/>
      <c r="Z23" s="1607"/>
    </row>
    <row r="24" ht="30.0" customHeight="1">
      <c r="A24" s="1633" t="s">
        <v>1391</v>
      </c>
      <c r="B24" s="345"/>
      <c r="C24" s="31" t="s">
        <v>1392</v>
      </c>
      <c r="D24" s="1640" t="s">
        <v>69</v>
      </c>
      <c r="E24" s="81">
        <v>0.0</v>
      </c>
      <c r="F24" s="81">
        <v>0.0</v>
      </c>
      <c r="G24" s="81">
        <v>0.0</v>
      </c>
      <c r="H24" s="81">
        <v>0.0</v>
      </c>
      <c r="I24" s="81">
        <v>360000.0</v>
      </c>
      <c r="J24" s="1613"/>
      <c r="K24" s="1636"/>
      <c r="L24" s="1607"/>
      <c r="M24" s="1607"/>
      <c r="N24" s="1607"/>
      <c r="O24" s="1607"/>
      <c r="P24" s="1607"/>
      <c r="Q24" s="1607"/>
      <c r="R24" s="1607"/>
      <c r="S24" s="1607"/>
      <c r="T24" s="1607"/>
      <c r="U24" s="1607"/>
      <c r="V24" s="1607"/>
      <c r="W24" s="1607"/>
      <c r="X24" s="1607"/>
      <c r="Y24" s="1607"/>
      <c r="Z24" s="1607"/>
    </row>
    <row r="25" ht="29.25" customHeight="1">
      <c r="A25" s="1641" t="s">
        <v>1393</v>
      </c>
      <c r="B25" s="544"/>
      <c r="C25" s="1642" t="s">
        <v>1394</v>
      </c>
      <c r="D25" s="1643" t="s">
        <v>69</v>
      </c>
      <c r="E25" s="133">
        <v>0.0</v>
      </c>
      <c r="F25" s="133">
        <v>0.0</v>
      </c>
      <c r="G25" s="133">
        <v>0.0</v>
      </c>
      <c r="H25" s="133">
        <v>0.0</v>
      </c>
      <c r="I25" s="133">
        <v>400000.0</v>
      </c>
      <c r="J25" s="1613"/>
      <c r="K25" s="1636"/>
      <c r="L25" s="1607"/>
      <c r="M25" s="1607"/>
      <c r="N25" s="1607"/>
      <c r="O25" s="1607"/>
      <c r="P25" s="1607"/>
      <c r="Q25" s="1607"/>
      <c r="R25" s="1607"/>
      <c r="S25" s="1607"/>
      <c r="T25" s="1607"/>
      <c r="U25" s="1607"/>
      <c r="V25" s="1607"/>
      <c r="W25" s="1607"/>
      <c r="X25" s="1607"/>
      <c r="Y25" s="1607"/>
      <c r="Z25" s="1607"/>
    </row>
    <row r="26" ht="41.25" customHeight="1">
      <c r="A26" s="1633" t="s">
        <v>1395</v>
      </c>
      <c r="B26" s="345"/>
      <c r="C26" s="1639" t="s">
        <v>1396</v>
      </c>
      <c r="D26" s="1640" t="s">
        <v>69</v>
      </c>
      <c r="E26" s="81">
        <v>0.0</v>
      </c>
      <c r="F26" s="81">
        <v>0.0</v>
      </c>
      <c r="G26" s="81">
        <v>0.0</v>
      </c>
      <c r="H26" s="81">
        <v>0.0</v>
      </c>
      <c r="I26" s="81">
        <v>350000.0</v>
      </c>
      <c r="J26" s="1613"/>
      <c r="K26" s="1636"/>
      <c r="L26" s="1607"/>
      <c r="M26" s="1607"/>
      <c r="N26" s="1607"/>
      <c r="O26" s="1607"/>
      <c r="P26" s="1607"/>
      <c r="Q26" s="1607"/>
      <c r="R26" s="1607"/>
      <c r="S26" s="1607"/>
      <c r="T26" s="1607"/>
      <c r="U26" s="1607"/>
      <c r="V26" s="1607"/>
      <c r="W26" s="1607"/>
      <c r="X26" s="1607"/>
      <c r="Y26" s="1607"/>
      <c r="Z26" s="1607"/>
    </row>
    <row r="27" ht="42.0" customHeight="1">
      <c r="A27" s="1633" t="s">
        <v>1397</v>
      </c>
      <c r="B27" s="345"/>
      <c r="C27" s="1639" t="s">
        <v>1398</v>
      </c>
      <c r="D27" s="1644" t="s">
        <v>121</v>
      </c>
      <c r="E27" s="81">
        <v>0.0</v>
      </c>
      <c r="F27" s="81">
        <v>0.0</v>
      </c>
      <c r="G27" s="81">
        <v>0.0</v>
      </c>
      <c r="H27" s="81">
        <v>0.0</v>
      </c>
      <c r="I27" s="81">
        <v>3500000.0</v>
      </c>
      <c r="J27" s="1613"/>
      <c r="K27" s="1636"/>
      <c r="L27" s="1607"/>
      <c r="M27" s="1607"/>
      <c r="N27" s="1607"/>
      <c r="O27" s="1607"/>
      <c r="P27" s="1607"/>
      <c r="Q27" s="1607"/>
      <c r="R27" s="1607"/>
      <c r="S27" s="1607"/>
      <c r="T27" s="1607"/>
      <c r="U27" s="1607"/>
      <c r="V27" s="1607"/>
      <c r="W27" s="1607"/>
      <c r="X27" s="1607"/>
      <c r="Y27" s="1607"/>
      <c r="Z27" s="1607"/>
    </row>
    <row r="28" ht="47.25" customHeight="1">
      <c r="A28" s="1633" t="s">
        <v>1399</v>
      </c>
      <c r="B28" s="345"/>
      <c r="C28" s="1639" t="s">
        <v>1400</v>
      </c>
      <c r="D28" s="1644" t="s">
        <v>121</v>
      </c>
      <c r="E28" s="81">
        <v>0.0</v>
      </c>
      <c r="F28" s="81">
        <v>0.0</v>
      </c>
      <c r="G28" s="81">
        <v>0.0</v>
      </c>
      <c r="H28" s="81">
        <v>0.0</v>
      </c>
      <c r="I28" s="81">
        <v>1500000.0</v>
      </c>
      <c r="J28" s="1613"/>
      <c r="K28" s="1636"/>
      <c r="L28" s="1607"/>
      <c r="M28" s="1607"/>
      <c r="N28" s="1607"/>
      <c r="O28" s="1607"/>
      <c r="P28" s="1607"/>
      <c r="Q28" s="1607"/>
      <c r="R28" s="1607"/>
      <c r="S28" s="1607"/>
      <c r="T28" s="1607"/>
      <c r="U28" s="1607"/>
      <c r="V28" s="1607"/>
      <c r="W28" s="1607"/>
      <c r="X28" s="1607"/>
      <c r="Y28" s="1607"/>
      <c r="Z28" s="1607"/>
    </row>
    <row r="29" ht="42.0" customHeight="1">
      <c r="A29" s="1633" t="s">
        <v>1401</v>
      </c>
      <c r="B29" s="345"/>
      <c r="C29" s="1639" t="s">
        <v>1402</v>
      </c>
      <c r="D29" s="1644" t="s">
        <v>121</v>
      </c>
      <c r="E29" s="81">
        <v>0.0</v>
      </c>
      <c r="F29" s="81">
        <v>0.0</v>
      </c>
      <c r="G29" s="81">
        <v>0.0</v>
      </c>
      <c r="H29" s="81">
        <v>0.0</v>
      </c>
      <c r="I29" s="81">
        <v>1391650.34</v>
      </c>
      <c r="J29" s="1613"/>
      <c r="K29" s="1636"/>
      <c r="L29" s="1607"/>
      <c r="M29" s="1607"/>
      <c r="N29" s="1607"/>
      <c r="O29" s="1607"/>
      <c r="P29" s="1607"/>
      <c r="Q29" s="1607"/>
      <c r="R29" s="1607"/>
      <c r="S29" s="1607"/>
      <c r="T29" s="1607"/>
      <c r="U29" s="1607"/>
      <c r="V29" s="1607"/>
      <c r="W29" s="1607"/>
      <c r="X29" s="1607"/>
      <c r="Y29" s="1607"/>
      <c r="Z29" s="1607"/>
    </row>
    <row r="30" ht="12.75" customHeight="1">
      <c r="A30" s="1633" t="s">
        <v>1403</v>
      </c>
      <c r="B30" s="511"/>
      <c r="C30" s="1639" t="s">
        <v>1404</v>
      </c>
      <c r="D30" s="991" t="s">
        <v>69</v>
      </c>
      <c r="E30" s="81">
        <v>350000.0</v>
      </c>
      <c r="F30" s="81">
        <v>319224.0</v>
      </c>
      <c r="G30" s="81">
        <f t="shared" ref="G30:G35" si="2">H30-F30</f>
        <v>30776</v>
      </c>
      <c r="H30" s="81">
        <v>350000.0</v>
      </c>
      <c r="I30" s="462">
        <v>0.0</v>
      </c>
      <c r="J30" s="1613"/>
      <c r="K30" s="1636"/>
      <c r="L30" s="1607"/>
      <c r="M30" s="1607"/>
      <c r="N30" s="1607"/>
      <c r="O30" s="1607"/>
      <c r="P30" s="1607"/>
      <c r="Q30" s="1607"/>
      <c r="R30" s="1607"/>
      <c r="S30" s="1607"/>
      <c r="T30" s="1607"/>
      <c r="U30" s="1607"/>
      <c r="V30" s="1607"/>
      <c r="W30" s="1607"/>
      <c r="X30" s="1607"/>
      <c r="Y30" s="1607"/>
      <c r="Z30" s="1607"/>
    </row>
    <row r="31" ht="30.0" customHeight="1">
      <c r="A31" s="1633" t="s">
        <v>1405</v>
      </c>
      <c r="B31" s="511"/>
      <c r="C31" s="1639" t="s">
        <v>1406</v>
      </c>
      <c r="D31" s="991" t="s">
        <v>69</v>
      </c>
      <c r="E31" s="81">
        <v>0.0</v>
      </c>
      <c r="F31" s="81">
        <v>0.0</v>
      </c>
      <c r="G31" s="81">
        <f t="shared" si="2"/>
        <v>400000</v>
      </c>
      <c r="H31" s="81">
        <v>400000.0</v>
      </c>
      <c r="I31" s="81">
        <v>0.0</v>
      </c>
      <c r="J31" s="1613"/>
      <c r="K31" s="1636"/>
      <c r="L31" s="1607"/>
      <c r="M31" s="1607"/>
      <c r="N31" s="1607"/>
      <c r="O31" s="1607"/>
      <c r="P31" s="1607"/>
      <c r="Q31" s="1607"/>
      <c r="R31" s="1607"/>
      <c r="S31" s="1607"/>
      <c r="T31" s="1607"/>
      <c r="U31" s="1607"/>
      <c r="V31" s="1607"/>
      <c r="W31" s="1607"/>
      <c r="X31" s="1607"/>
      <c r="Y31" s="1607"/>
      <c r="Z31" s="1607"/>
    </row>
    <row r="32" ht="12.75" customHeight="1">
      <c r="A32" s="1633"/>
      <c r="B32" s="406"/>
      <c r="C32" s="1639" t="s">
        <v>1382</v>
      </c>
      <c r="D32" s="991" t="s">
        <v>69</v>
      </c>
      <c r="E32" s="81">
        <v>300000.0</v>
      </c>
      <c r="F32" s="81">
        <v>0.0</v>
      </c>
      <c r="G32" s="81">
        <f t="shared" si="2"/>
        <v>450000</v>
      </c>
      <c r="H32" s="81">
        <v>450000.0</v>
      </c>
      <c r="I32" s="462">
        <v>0.0</v>
      </c>
      <c r="J32" s="1613"/>
      <c r="K32" s="1629"/>
      <c r="L32" s="1613"/>
      <c r="M32" s="1613"/>
      <c r="N32" s="1613"/>
      <c r="O32" s="1613"/>
      <c r="P32" s="1613"/>
      <c r="Q32" s="1613"/>
      <c r="R32" s="1613"/>
      <c r="S32" s="1613"/>
      <c r="T32" s="1613"/>
      <c r="U32" s="1613"/>
      <c r="V32" s="1613"/>
      <c r="W32" s="1613"/>
      <c r="X32" s="1613"/>
      <c r="Y32" s="1613"/>
      <c r="Z32" s="1613"/>
    </row>
    <row r="33" ht="30.0" customHeight="1">
      <c r="A33" s="1633" t="s">
        <v>1389</v>
      </c>
      <c r="B33" s="511"/>
      <c r="C33" s="1639" t="s">
        <v>1407</v>
      </c>
      <c r="D33" s="1645" t="s">
        <v>123</v>
      </c>
      <c r="E33" s="81">
        <v>0.0</v>
      </c>
      <c r="F33" s="81">
        <v>0.0</v>
      </c>
      <c r="G33" s="81">
        <f t="shared" si="2"/>
        <v>300000</v>
      </c>
      <c r="H33" s="81">
        <v>300000.0</v>
      </c>
      <c r="I33" s="462">
        <v>0.0</v>
      </c>
      <c r="J33" s="1613"/>
      <c r="K33" s="1629"/>
      <c r="L33" s="1613"/>
      <c r="M33" s="1613"/>
      <c r="N33" s="1613"/>
      <c r="O33" s="1613"/>
      <c r="P33" s="1613"/>
      <c r="Q33" s="1613"/>
      <c r="R33" s="1613"/>
      <c r="S33" s="1613"/>
      <c r="T33" s="1613"/>
      <c r="U33" s="1613"/>
      <c r="V33" s="1613"/>
      <c r="W33" s="1613"/>
      <c r="X33" s="1613"/>
      <c r="Y33" s="1613"/>
      <c r="Z33" s="1613"/>
    </row>
    <row r="34" ht="12.75" customHeight="1">
      <c r="A34" s="1633" t="s">
        <v>1391</v>
      </c>
      <c r="B34" s="511"/>
      <c r="C34" s="1639" t="s">
        <v>1408</v>
      </c>
      <c r="D34" s="1645" t="s">
        <v>69</v>
      </c>
      <c r="E34" s="81">
        <v>0.0</v>
      </c>
      <c r="F34" s="81">
        <v>0.0</v>
      </c>
      <c r="G34" s="81">
        <f t="shared" si="2"/>
        <v>300000</v>
      </c>
      <c r="H34" s="81">
        <v>300000.0</v>
      </c>
      <c r="I34" s="462">
        <v>0.0</v>
      </c>
      <c r="J34" s="1613"/>
      <c r="K34" s="1629"/>
      <c r="L34" s="1613"/>
      <c r="M34" s="1613"/>
      <c r="N34" s="1613"/>
      <c r="O34" s="1613"/>
      <c r="P34" s="1613"/>
      <c r="Q34" s="1613"/>
      <c r="R34" s="1613"/>
      <c r="S34" s="1613"/>
      <c r="T34" s="1613"/>
      <c r="U34" s="1613"/>
      <c r="V34" s="1613"/>
      <c r="W34" s="1613"/>
      <c r="X34" s="1613"/>
      <c r="Y34" s="1613"/>
      <c r="Z34" s="1613"/>
    </row>
    <row r="35" ht="31.5" customHeight="1">
      <c r="A35" s="1633" t="s">
        <v>1393</v>
      </c>
      <c r="B35" s="511"/>
      <c r="C35" s="1639" t="s">
        <v>1409</v>
      </c>
      <c r="D35" s="1646" t="s">
        <v>113</v>
      </c>
      <c r="E35" s="81">
        <v>0.0</v>
      </c>
      <c r="F35" s="81">
        <v>0.0</v>
      </c>
      <c r="G35" s="81">
        <f t="shared" si="2"/>
        <v>300000</v>
      </c>
      <c r="H35" s="81">
        <v>300000.0</v>
      </c>
      <c r="I35" s="462">
        <v>0.0</v>
      </c>
      <c r="J35" s="1613"/>
      <c r="K35" s="1629"/>
      <c r="L35" s="1613"/>
      <c r="M35" s="1613"/>
      <c r="N35" s="1613"/>
      <c r="O35" s="1613"/>
      <c r="P35" s="1613"/>
      <c r="Q35" s="1613"/>
      <c r="R35" s="1613"/>
      <c r="S35" s="1613"/>
      <c r="T35" s="1613"/>
      <c r="U35" s="1613"/>
      <c r="V35" s="1613"/>
      <c r="W35" s="1613"/>
      <c r="X35" s="1613"/>
      <c r="Y35" s="1613"/>
      <c r="Z35" s="1613"/>
    </row>
    <row r="36" ht="35.25" customHeight="1">
      <c r="A36" s="1641" t="s">
        <v>1410</v>
      </c>
      <c r="B36" s="1647"/>
      <c r="C36" s="1642" t="s">
        <v>1411</v>
      </c>
      <c r="D36" s="1648" t="s">
        <v>76</v>
      </c>
      <c r="E36" s="133">
        <v>0.0</v>
      </c>
      <c r="F36" s="133">
        <v>0.0</v>
      </c>
      <c r="G36" s="133">
        <v>0.0</v>
      </c>
      <c r="H36" s="133">
        <v>0.0</v>
      </c>
      <c r="I36" s="1649">
        <v>150000.0</v>
      </c>
      <c r="J36" s="1613"/>
      <c r="K36" s="1629"/>
      <c r="L36" s="1613"/>
      <c r="M36" s="1613"/>
      <c r="N36" s="1613"/>
      <c r="O36" s="1613"/>
      <c r="P36" s="1613"/>
      <c r="Q36" s="1613"/>
      <c r="R36" s="1613"/>
      <c r="S36" s="1613"/>
      <c r="T36" s="1613"/>
      <c r="U36" s="1613"/>
      <c r="V36" s="1613"/>
      <c r="W36" s="1613"/>
      <c r="X36" s="1613"/>
      <c r="Y36" s="1613"/>
      <c r="Z36" s="1613"/>
    </row>
    <row r="37" ht="34.5" customHeight="1">
      <c r="A37" s="1650" t="s">
        <v>1412</v>
      </c>
      <c r="B37" s="511"/>
      <c r="C37" s="1651" t="s">
        <v>1413</v>
      </c>
      <c r="D37" s="1652"/>
      <c r="E37" s="36"/>
      <c r="F37" s="36"/>
      <c r="G37" s="36"/>
      <c r="H37" s="36"/>
      <c r="I37" s="36"/>
      <c r="J37" s="1613"/>
      <c r="K37" s="1629"/>
      <c r="L37" s="1613"/>
      <c r="M37" s="1613"/>
      <c r="N37" s="1613"/>
      <c r="O37" s="1613"/>
      <c r="P37" s="1613"/>
      <c r="Q37" s="1613"/>
      <c r="R37" s="1613"/>
      <c r="S37" s="1613"/>
      <c r="T37" s="1613"/>
      <c r="U37" s="1613"/>
      <c r="V37" s="1613"/>
      <c r="W37" s="1613"/>
      <c r="X37" s="1613"/>
      <c r="Y37" s="1613"/>
      <c r="Z37" s="1613"/>
    </row>
    <row r="38" ht="12.75" customHeight="1">
      <c r="A38" s="1633"/>
      <c r="B38" s="511"/>
      <c r="C38" s="1639" t="s">
        <v>68</v>
      </c>
      <c r="D38" s="1645" t="s">
        <v>69</v>
      </c>
      <c r="E38" s="36">
        <v>350000.0</v>
      </c>
      <c r="F38" s="36">
        <v>0.0</v>
      </c>
      <c r="G38" s="81">
        <f>H38-F38</f>
        <v>400000</v>
      </c>
      <c r="H38" s="36">
        <v>400000.0</v>
      </c>
      <c r="I38" s="36">
        <v>600000.0</v>
      </c>
      <c r="J38" s="1613"/>
      <c r="K38" s="1629"/>
      <c r="L38" s="1613"/>
      <c r="M38" s="1613"/>
      <c r="N38" s="1613"/>
      <c r="O38" s="1613"/>
      <c r="P38" s="1613"/>
      <c r="Q38" s="1613"/>
      <c r="R38" s="1613"/>
      <c r="S38" s="1613"/>
      <c r="T38" s="1613"/>
      <c r="U38" s="1613"/>
      <c r="V38" s="1613"/>
      <c r="W38" s="1613"/>
      <c r="X38" s="1613"/>
      <c r="Y38" s="1613"/>
      <c r="Z38" s="1613"/>
    </row>
    <row r="39" ht="30.0" customHeight="1">
      <c r="A39" s="1650" t="s">
        <v>1414</v>
      </c>
      <c r="B39" s="511"/>
      <c r="C39" s="1639" t="s">
        <v>1415</v>
      </c>
      <c r="D39" s="991" t="s">
        <v>69</v>
      </c>
      <c r="E39" s="81">
        <v>250000.0</v>
      </c>
      <c r="F39" s="36">
        <v>0.0</v>
      </c>
      <c r="G39" s="81">
        <v>0.0</v>
      </c>
      <c r="H39" s="36">
        <v>0.0</v>
      </c>
      <c r="I39" s="36">
        <f>350000</f>
        <v>350000</v>
      </c>
      <c r="J39" s="1613"/>
      <c r="K39" s="1629"/>
      <c r="L39" s="1613"/>
      <c r="M39" s="1613"/>
      <c r="N39" s="1613"/>
      <c r="O39" s="1613"/>
      <c r="P39" s="1613"/>
      <c r="Q39" s="1613"/>
      <c r="R39" s="1613"/>
      <c r="S39" s="1613"/>
      <c r="T39" s="1613"/>
      <c r="U39" s="1613"/>
      <c r="V39" s="1613"/>
      <c r="W39" s="1613"/>
      <c r="X39" s="1613"/>
      <c r="Y39" s="1613"/>
      <c r="Z39" s="1613"/>
    </row>
    <row r="40" ht="23.25" customHeight="1">
      <c r="A40" s="492"/>
      <c r="B40" s="511"/>
      <c r="C40" s="1639" t="s">
        <v>73</v>
      </c>
      <c r="D40" s="991" t="s">
        <v>74</v>
      </c>
      <c r="E40" s="81">
        <v>0.0</v>
      </c>
      <c r="F40" s="36">
        <v>0.0</v>
      </c>
      <c r="G40" s="81">
        <f t="shared" ref="G40:G42" si="3">H40-F40</f>
        <v>1000000</v>
      </c>
      <c r="H40" s="36">
        <v>1000000.0</v>
      </c>
      <c r="I40" s="36">
        <v>1000000.0</v>
      </c>
      <c r="J40" s="1613"/>
      <c r="K40" s="1629"/>
      <c r="L40" s="1613"/>
      <c r="M40" s="1613"/>
      <c r="N40" s="1613"/>
      <c r="O40" s="1613"/>
      <c r="P40" s="1613"/>
      <c r="Q40" s="1613"/>
      <c r="R40" s="1613"/>
      <c r="S40" s="1613"/>
      <c r="T40" s="1613"/>
      <c r="U40" s="1613"/>
      <c r="V40" s="1613"/>
      <c r="W40" s="1613"/>
      <c r="X40" s="1613"/>
      <c r="Y40" s="1613"/>
      <c r="Z40" s="1613"/>
    </row>
    <row r="41" ht="28.5" customHeight="1">
      <c r="A41" s="1650" t="s">
        <v>1416</v>
      </c>
      <c r="B41" s="511"/>
      <c r="C41" s="1639" t="s">
        <v>1417</v>
      </c>
      <c r="D41" s="1646" t="s">
        <v>69</v>
      </c>
      <c r="E41" s="36">
        <v>0.0</v>
      </c>
      <c r="F41" s="36">
        <v>0.0</v>
      </c>
      <c r="G41" s="81">
        <f t="shared" si="3"/>
        <v>300000</v>
      </c>
      <c r="H41" s="36">
        <v>300000.0</v>
      </c>
      <c r="I41" s="36">
        <v>0.0</v>
      </c>
      <c r="J41" s="1613"/>
      <c r="K41" s="1629"/>
      <c r="L41" s="1613"/>
      <c r="M41" s="1613"/>
      <c r="N41" s="1613"/>
      <c r="O41" s="1613"/>
      <c r="P41" s="1613"/>
      <c r="Q41" s="1613"/>
      <c r="R41" s="1613"/>
      <c r="S41" s="1613"/>
      <c r="T41" s="1613"/>
      <c r="U41" s="1613"/>
      <c r="V41" s="1613"/>
      <c r="W41" s="1613"/>
      <c r="X41" s="1613"/>
      <c r="Y41" s="1613"/>
      <c r="Z41" s="1613"/>
    </row>
    <row r="42" ht="31.5" customHeight="1">
      <c r="A42" s="1650" t="s">
        <v>1418</v>
      </c>
      <c r="B42" s="511"/>
      <c r="C42" s="1639" t="s">
        <v>1419</v>
      </c>
      <c r="D42" s="1646" t="s">
        <v>74</v>
      </c>
      <c r="E42" s="36">
        <v>0.0</v>
      </c>
      <c r="F42" s="36">
        <v>0.0</v>
      </c>
      <c r="G42" s="81">
        <f t="shared" si="3"/>
        <v>1000000</v>
      </c>
      <c r="H42" s="36">
        <v>1000000.0</v>
      </c>
      <c r="I42" s="36">
        <v>0.0</v>
      </c>
      <c r="J42" s="1613"/>
      <c r="K42" s="1629"/>
      <c r="L42" s="1613"/>
      <c r="M42" s="1613"/>
      <c r="N42" s="1613"/>
      <c r="O42" s="1613"/>
      <c r="P42" s="1613"/>
      <c r="Q42" s="1613"/>
      <c r="R42" s="1613"/>
      <c r="S42" s="1613"/>
      <c r="T42" s="1613"/>
      <c r="U42" s="1613"/>
      <c r="V42" s="1613"/>
      <c r="W42" s="1613"/>
      <c r="X42" s="1613"/>
      <c r="Y42" s="1613"/>
      <c r="Z42" s="1613"/>
    </row>
    <row r="43" ht="18.0" customHeight="1">
      <c r="A43" s="1653"/>
      <c r="B43" s="511"/>
      <c r="C43" s="1639" t="s">
        <v>1420</v>
      </c>
      <c r="D43" s="1640"/>
      <c r="E43" s="77"/>
      <c r="F43" s="77"/>
      <c r="G43" s="77"/>
      <c r="H43" s="36"/>
      <c r="I43" s="36"/>
      <c r="J43" s="1613"/>
      <c r="K43" s="1629"/>
      <c r="L43" s="1613"/>
      <c r="M43" s="1613"/>
      <c r="N43" s="1613"/>
      <c r="O43" s="1613"/>
      <c r="P43" s="1613"/>
      <c r="Q43" s="1613"/>
      <c r="R43" s="1613"/>
      <c r="S43" s="1613"/>
      <c r="T43" s="1613"/>
      <c r="U43" s="1613"/>
      <c r="V43" s="1613"/>
      <c r="W43" s="1613"/>
      <c r="X43" s="1613"/>
      <c r="Y43" s="1613"/>
      <c r="Z43" s="1613"/>
    </row>
    <row r="44" ht="18.0" customHeight="1">
      <c r="A44" s="1653"/>
      <c r="B44" s="511"/>
      <c r="C44" s="1654" t="s">
        <v>1421</v>
      </c>
      <c r="D44" s="991"/>
      <c r="E44" s="36">
        <v>0.0</v>
      </c>
      <c r="F44" s="36">
        <v>0.0</v>
      </c>
      <c r="G44" s="36">
        <f t="shared" ref="G44:G52" si="4">H44-F44</f>
        <v>300000</v>
      </c>
      <c r="H44" s="36">
        <v>300000.0</v>
      </c>
      <c r="I44" s="36">
        <v>0.0</v>
      </c>
      <c r="J44" s="1613"/>
      <c r="K44" s="1629"/>
      <c r="L44" s="1613"/>
      <c r="M44" s="1613"/>
      <c r="N44" s="1613"/>
      <c r="O44" s="1613"/>
      <c r="P44" s="1613"/>
      <c r="Q44" s="1613"/>
      <c r="R44" s="1613"/>
      <c r="S44" s="1613"/>
      <c r="T44" s="1613"/>
      <c r="U44" s="1613"/>
      <c r="V44" s="1613"/>
      <c r="W44" s="1613"/>
      <c r="X44" s="1613"/>
      <c r="Y44" s="1613"/>
      <c r="Z44" s="1613"/>
    </row>
    <row r="45" ht="15.0" customHeight="1">
      <c r="A45" s="1633"/>
      <c r="B45" s="511"/>
      <c r="C45" s="1639" t="s">
        <v>1422</v>
      </c>
      <c r="D45" s="991" t="s">
        <v>76</v>
      </c>
      <c r="E45" s="36">
        <v>150000.0</v>
      </c>
      <c r="F45" s="36">
        <v>0.0</v>
      </c>
      <c r="G45" s="36">
        <f t="shared" si="4"/>
        <v>0</v>
      </c>
      <c r="H45" s="36">
        <v>0.0</v>
      </c>
      <c r="I45" s="36">
        <v>0.0</v>
      </c>
      <c r="J45" s="1613"/>
      <c r="K45" s="1629"/>
      <c r="L45" s="1613"/>
      <c r="M45" s="1613"/>
      <c r="N45" s="1613"/>
      <c r="O45" s="1613"/>
      <c r="P45" s="1613"/>
      <c r="Q45" s="1613"/>
      <c r="R45" s="1613"/>
      <c r="S45" s="1613"/>
      <c r="T45" s="1613"/>
      <c r="U45" s="1613"/>
      <c r="V45" s="1613"/>
      <c r="W45" s="1613"/>
      <c r="X45" s="1613"/>
      <c r="Y45" s="1613"/>
      <c r="Z45" s="1613"/>
    </row>
    <row r="46" ht="15.0" customHeight="1">
      <c r="A46" s="1633"/>
      <c r="B46" s="511"/>
      <c r="C46" s="1639" t="s">
        <v>1326</v>
      </c>
      <c r="D46" s="991" t="s">
        <v>146</v>
      </c>
      <c r="E46" s="36">
        <v>60000.0</v>
      </c>
      <c r="F46" s="36">
        <v>0.0</v>
      </c>
      <c r="G46" s="36">
        <f t="shared" si="4"/>
        <v>0</v>
      </c>
      <c r="H46" s="36">
        <v>0.0</v>
      </c>
      <c r="I46" s="36">
        <v>0.0</v>
      </c>
      <c r="J46" s="1613"/>
      <c r="K46" s="1629"/>
      <c r="L46" s="1613"/>
      <c r="M46" s="1613"/>
      <c r="N46" s="1613"/>
      <c r="O46" s="1613"/>
      <c r="P46" s="1613"/>
      <c r="Q46" s="1613"/>
      <c r="R46" s="1613"/>
      <c r="S46" s="1613"/>
      <c r="T46" s="1613"/>
      <c r="U46" s="1613"/>
      <c r="V46" s="1613"/>
      <c r="W46" s="1613"/>
      <c r="X46" s="1613"/>
      <c r="Y46" s="1613"/>
      <c r="Z46" s="1613"/>
    </row>
    <row r="47" ht="15.0" customHeight="1">
      <c r="A47" s="1633"/>
      <c r="B47" s="511"/>
      <c r="C47" s="1639" t="s">
        <v>372</v>
      </c>
      <c r="D47" s="991" t="s">
        <v>148</v>
      </c>
      <c r="E47" s="36">
        <v>37000.0</v>
      </c>
      <c r="F47" s="36">
        <v>0.0</v>
      </c>
      <c r="G47" s="36">
        <f t="shared" si="4"/>
        <v>0</v>
      </c>
      <c r="H47" s="36">
        <v>0.0</v>
      </c>
      <c r="I47" s="36">
        <v>0.0</v>
      </c>
      <c r="J47" s="1613"/>
      <c r="K47" s="1629"/>
      <c r="L47" s="1613"/>
      <c r="M47" s="1613"/>
      <c r="N47" s="1613"/>
      <c r="O47" s="1613"/>
      <c r="P47" s="1613"/>
      <c r="Q47" s="1613"/>
      <c r="R47" s="1613"/>
      <c r="S47" s="1613"/>
      <c r="T47" s="1613"/>
      <c r="U47" s="1613"/>
      <c r="V47" s="1613"/>
      <c r="W47" s="1613"/>
      <c r="X47" s="1613"/>
      <c r="Y47" s="1613"/>
      <c r="Z47" s="1613"/>
    </row>
    <row r="48" ht="41.25" customHeight="1">
      <c r="A48" s="1630" t="s">
        <v>1423</v>
      </c>
      <c r="B48" s="511"/>
      <c r="C48" s="1655" t="s">
        <v>1424</v>
      </c>
      <c r="D48" s="1640" t="s">
        <v>99</v>
      </c>
      <c r="E48" s="36">
        <v>0.0</v>
      </c>
      <c r="F48" s="36">
        <v>2553.0</v>
      </c>
      <c r="G48" s="36">
        <f t="shared" si="4"/>
        <v>247447</v>
      </c>
      <c r="H48" s="36">
        <v>250000.0</v>
      </c>
      <c r="I48" s="36">
        <v>0.0</v>
      </c>
      <c r="J48" s="1613"/>
      <c r="K48" s="1629"/>
      <c r="L48" s="1613"/>
      <c r="M48" s="1613"/>
      <c r="N48" s="1613"/>
      <c r="O48" s="1613"/>
      <c r="P48" s="1613"/>
      <c r="Q48" s="1613"/>
      <c r="R48" s="1613"/>
      <c r="S48" s="1613"/>
      <c r="T48" s="1613"/>
      <c r="U48" s="1613"/>
      <c r="V48" s="1613"/>
      <c r="W48" s="1613"/>
      <c r="X48" s="1613"/>
      <c r="Y48" s="1613"/>
      <c r="Z48" s="1613"/>
    </row>
    <row r="49" ht="12.75" customHeight="1">
      <c r="A49" s="1633"/>
      <c r="B49" s="511"/>
      <c r="C49" s="1639" t="s">
        <v>1425</v>
      </c>
      <c r="D49" s="991" t="s">
        <v>69</v>
      </c>
      <c r="E49" s="81">
        <v>300000.0</v>
      </c>
      <c r="F49" s="81">
        <v>0.0</v>
      </c>
      <c r="G49" s="81">
        <f t="shared" si="4"/>
        <v>0</v>
      </c>
      <c r="H49" s="81">
        <v>0.0</v>
      </c>
      <c r="I49" s="81">
        <v>0.0</v>
      </c>
      <c r="J49" s="1613"/>
      <c r="K49" s="1636"/>
      <c r="L49" s="1607"/>
      <c r="M49" s="1607"/>
      <c r="N49" s="1607"/>
      <c r="O49" s="1607"/>
      <c r="P49" s="1607"/>
      <c r="Q49" s="1607"/>
      <c r="R49" s="1607"/>
      <c r="S49" s="1607"/>
      <c r="T49" s="1607"/>
      <c r="U49" s="1607"/>
      <c r="V49" s="1607"/>
      <c r="W49" s="1607"/>
      <c r="X49" s="1607"/>
      <c r="Y49" s="1607"/>
      <c r="Z49" s="1607"/>
    </row>
    <row r="50" ht="33.75" customHeight="1">
      <c r="A50" s="1633" t="s">
        <v>1426</v>
      </c>
      <c r="B50" s="511"/>
      <c r="C50" s="1639" t="s">
        <v>1427</v>
      </c>
      <c r="D50" s="991" t="s">
        <v>69</v>
      </c>
      <c r="E50" s="81">
        <v>750000.0</v>
      </c>
      <c r="F50" s="81">
        <v>0.0</v>
      </c>
      <c r="G50" s="81">
        <f t="shared" si="4"/>
        <v>0</v>
      </c>
      <c r="H50" s="81">
        <v>0.0</v>
      </c>
      <c r="I50" s="81">
        <v>500000.0</v>
      </c>
      <c r="J50" s="1613"/>
      <c r="K50" s="1636"/>
      <c r="L50" s="1607"/>
      <c r="M50" s="1607"/>
      <c r="N50" s="1607"/>
      <c r="O50" s="1607"/>
      <c r="P50" s="1607"/>
      <c r="Q50" s="1607"/>
      <c r="R50" s="1607"/>
      <c r="S50" s="1607"/>
      <c r="T50" s="1607"/>
      <c r="U50" s="1607"/>
      <c r="V50" s="1607"/>
      <c r="W50" s="1607"/>
      <c r="X50" s="1607"/>
      <c r="Y50" s="1607"/>
      <c r="Z50" s="1607"/>
    </row>
    <row r="51" ht="12.75" customHeight="1">
      <c r="A51" s="1633"/>
      <c r="B51" s="511"/>
      <c r="C51" s="1639" t="s">
        <v>1428</v>
      </c>
      <c r="D51" s="991" t="s">
        <v>69</v>
      </c>
      <c r="E51" s="81">
        <v>200000.0</v>
      </c>
      <c r="F51" s="81">
        <v>0.0</v>
      </c>
      <c r="G51" s="81">
        <f t="shared" si="4"/>
        <v>0</v>
      </c>
      <c r="H51" s="81">
        <v>0.0</v>
      </c>
      <c r="I51" s="462">
        <v>0.0</v>
      </c>
      <c r="J51" s="1613"/>
      <c r="K51" s="1636"/>
      <c r="L51" s="1607"/>
      <c r="M51" s="1607"/>
      <c r="N51" s="1607"/>
      <c r="O51" s="1607"/>
      <c r="P51" s="1607"/>
      <c r="Q51" s="1607"/>
      <c r="R51" s="1607"/>
      <c r="S51" s="1607"/>
      <c r="T51" s="1607"/>
      <c r="U51" s="1607"/>
      <c r="V51" s="1607"/>
      <c r="W51" s="1607"/>
      <c r="X51" s="1607"/>
      <c r="Y51" s="1607"/>
      <c r="Z51" s="1607"/>
    </row>
    <row r="52" ht="12.75" customHeight="1">
      <c r="A52" s="1641"/>
      <c r="B52" s="1647"/>
      <c r="C52" s="1642" t="s">
        <v>1388</v>
      </c>
      <c r="D52" s="1656" t="s">
        <v>69</v>
      </c>
      <c r="E52" s="133">
        <v>200000.0</v>
      </c>
      <c r="F52" s="133">
        <v>0.0</v>
      </c>
      <c r="G52" s="133">
        <f t="shared" si="4"/>
        <v>0</v>
      </c>
      <c r="H52" s="133">
        <v>0.0</v>
      </c>
      <c r="I52" s="1649">
        <v>0.0</v>
      </c>
      <c r="J52" s="1613"/>
      <c r="K52" s="1636"/>
      <c r="L52" s="1607"/>
      <c r="M52" s="1607"/>
      <c r="N52" s="1607"/>
      <c r="O52" s="1607"/>
      <c r="P52" s="1607"/>
      <c r="Q52" s="1607"/>
      <c r="R52" s="1607"/>
      <c r="S52" s="1607"/>
      <c r="T52" s="1607"/>
      <c r="U52" s="1607"/>
      <c r="V52" s="1607"/>
      <c r="W52" s="1607"/>
      <c r="X52" s="1607"/>
      <c r="Y52" s="1607"/>
      <c r="Z52" s="1607"/>
    </row>
    <row r="53" ht="6.0" customHeight="1">
      <c r="A53" s="1657"/>
      <c r="B53" s="1193"/>
      <c r="C53" s="1658"/>
      <c r="D53" s="1659"/>
      <c r="E53" s="1660"/>
      <c r="F53" s="1660"/>
      <c r="G53" s="1660"/>
      <c r="H53" s="1660"/>
      <c r="I53" s="1661"/>
      <c r="J53" s="1613"/>
      <c r="K53" s="1636"/>
      <c r="L53" s="1607"/>
      <c r="M53" s="1607"/>
      <c r="N53" s="1607"/>
      <c r="O53" s="1607"/>
      <c r="P53" s="1607"/>
      <c r="Q53" s="1607"/>
      <c r="R53" s="1607"/>
      <c r="S53" s="1607"/>
      <c r="T53" s="1607"/>
      <c r="U53" s="1607"/>
      <c r="V53" s="1607"/>
      <c r="W53" s="1607"/>
      <c r="X53" s="1607"/>
      <c r="Y53" s="1607"/>
      <c r="Z53" s="1607"/>
    </row>
    <row r="54" ht="15.75" customHeight="1">
      <c r="A54" s="1626" t="s">
        <v>1429</v>
      </c>
      <c r="B54" s="511"/>
      <c r="C54" s="1662" t="s">
        <v>1430</v>
      </c>
      <c r="D54" s="1640"/>
      <c r="E54" s="81"/>
      <c r="F54" s="81"/>
      <c r="G54" s="81"/>
      <c r="H54" s="81"/>
      <c r="I54" s="81"/>
      <c r="J54" s="1613"/>
      <c r="K54" s="1636"/>
      <c r="L54" s="1607"/>
      <c r="M54" s="1607"/>
      <c r="N54" s="1607"/>
      <c r="O54" s="1607"/>
      <c r="P54" s="1607"/>
      <c r="Q54" s="1607"/>
      <c r="R54" s="1607"/>
      <c r="S54" s="1607"/>
      <c r="T54" s="1607"/>
      <c r="U54" s="1607"/>
      <c r="V54" s="1607"/>
      <c r="W54" s="1607"/>
      <c r="X54" s="1607"/>
      <c r="Y54" s="1607"/>
      <c r="Z54" s="1607"/>
    </row>
    <row r="55" ht="20.25" customHeight="1">
      <c r="A55" s="492"/>
      <c r="B55" s="511"/>
      <c r="C55" s="1651" t="s">
        <v>1431</v>
      </c>
      <c r="D55" s="1640"/>
      <c r="E55" s="81">
        <v>0.0</v>
      </c>
      <c r="F55" s="81">
        <v>319493.0</v>
      </c>
      <c r="G55" s="81">
        <f t="shared" ref="G55:G56" si="5">H55-F55</f>
        <v>255507</v>
      </c>
      <c r="H55" s="81">
        <v>575000.0</v>
      </c>
      <c r="I55" s="81">
        <v>0.0</v>
      </c>
      <c r="J55" s="1613"/>
      <c r="K55" s="1636"/>
      <c r="L55" s="1607"/>
      <c r="M55" s="1607"/>
      <c r="N55" s="1607"/>
      <c r="O55" s="1607"/>
      <c r="P55" s="1607"/>
      <c r="Q55" s="1607"/>
      <c r="R55" s="1607"/>
      <c r="S55" s="1607"/>
      <c r="T55" s="1607"/>
      <c r="U55" s="1607"/>
      <c r="V55" s="1607"/>
      <c r="W55" s="1607"/>
      <c r="X55" s="1607"/>
      <c r="Y55" s="1607"/>
      <c r="Z55" s="1607"/>
    </row>
    <row r="56" ht="12.75" customHeight="1">
      <c r="A56" s="1663"/>
      <c r="B56" s="511"/>
      <c r="C56" s="1639" t="s">
        <v>1432</v>
      </c>
      <c r="D56" s="991" t="s">
        <v>76</v>
      </c>
      <c r="E56" s="81">
        <v>287500.0</v>
      </c>
      <c r="F56" s="81">
        <v>0.0</v>
      </c>
      <c r="G56" s="81">
        <f t="shared" si="5"/>
        <v>0</v>
      </c>
      <c r="H56" s="81">
        <v>0.0</v>
      </c>
      <c r="I56" s="462">
        <v>0.0</v>
      </c>
      <c r="J56" s="1613"/>
      <c r="K56" s="1636"/>
      <c r="L56" s="1607"/>
      <c r="M56" s="1607"/>
      <c r="N56" s="1607"/>
      <c r="O56" s="1607"/>
      <c r="P56" s="1607"/>
      <c r="Q56" s="1607"/>
      <c r="R56" s="1607"/>
      <c r="S56" s="1607"/>
      <c r="T56" s="1607"/>
      <c r="U56" s="1607"/>
      <c r="V56" s="1607"/>
      <c r="W56" s="1607"/>
      <c r="X56" s="1607"/>
      <c r="Y56" s="1607"/>
      <c r="Z56" s="1607"/>
    </row>
    <row r="57" ht="41.25" customHeight="1">
      <c r="A57" s="1630" t="s">
        <v>1433</v>
      </c>
      <c r="B57" s="511"/>
      <c r="C57" s="1664" t="s">
        <v>1434</v>
      </c>
      <c r="D57" s="1640"/>
      <c r="E57" s="77"/>
      <c r="F57" s="77"/>
      <c r="G57" s="77"/>
      <c r="H57" s="58"/>
      <c r="I57" s="541"/>
      <c r="J57" s="1607"/>
      <c r="K57" s="1636"/>
      <c r="L57" s="1607"/>
      <c r="M57" s="1607"/>
      <c r="N57" s="1607"/>
      <c r="O57" s="1607"/>
      <c r="P57" s="1607"/>
      <c r="Q57" s="1607"/>
      <c r="R57" s="1607"/>
      <c r="S57" s="1607"/>
      <c r="T57" s="1607"/>
      <c r="U57" s="1607"/>
      <c r="V57" s="1607"/>
      <c r="W57" s="1607"/>
      <c r="X57" s="1607"/>
      <c r="Y57" s="1607"/>
      <c r="Z57" s="1607"/>
    </row>
    <row r="58" ht="12.75" customHeight="1">
      <c r="A58" s="1633"/>
      <c r="B58" s="511"/>
      <c r="C58" s="1665" t="s">
        <v>1435</v>
      </c>
      <c r="D58" s="991" t="s">
        <v>99</v>
      </c>
      <c r="E58" s="81">
        <v>75000.0</v>
      </c>
      <c r="F58" s="81">
        <v>0.0</v>
      </c>
      <c r="G58" s="81">
        <f t="shared" ref="G58:G62" si="6">H58-F58</f>
        <v>0</v>
      </c>
      <c r="H58" s="81">
        <v>0.0</v>
      </c>
      <c r="I58" s="462">
        <v>0.0</v>
      </c>
      <c r="J58" s="1613"/>
      <c r="K58" s="1636"/>
      <c r="L58" s="1607"/>
      <c r="M58" s="1607"/>
      <c r="N58" s="1607"/>
      <c r="O58" s="1607"/>
      <c r="P58" s="1607"/>
      <c r="Q58" s="1607"/>
      <c r="R58" s="1607"/>
      <c r="S58" s="1607"/>
      <c r="T58" s="1607"/>
      <c r="U58" s="1607"/>
      <c r="V58" s="1607"/>
      <c r="W58" s="1607"/>
      <c r="X58" s="1607"/>
      <c r="Y58" s="1607"/>
      <c r="Z58" s="1607"/>
    </row>
    <row r="59" ht="12.75" customHeight="1">
      <c r="A59" s="1630"/>
      <c r="B59" s="406"/>
      <c r="C59" s="1639" t="s">
        <v>1436</v>
      </c>
      <c r="D59" s="991" t="s">
        <v>101</v>
      </c>
      <c r="E59" s="36">
        <v>75000.0</v>
      </c>
      <c r="F59" s="36">
        <v>0.0</v>
      </c>
      <c r="G59" s="81">
        <f t="shared" si="6"/>
        <v>0</v>
      </c>
      <c r="H59" s="81">
        <v>0.0</v>
      </c>
      <c r="I59" s="462">
        <v>0.0</v>
      </c>
      <c r="J59" s="1613"/>
      <c r="K59" s="1636"/>
      <c r="L59" s="1607"/>
      <c r="M59" s="1607"/>
      <c r="N59" s="1607"/>
      <c r="O59" s="1607"/>
      <c r="P59" s="1607"/>
      <c r="Q59" s="1607"/>
      <c r="R59" s="1607"/>
      <c r="S59" s="1607"/>
      <c r="T59" s="1607"/>
      <c r="U59" s="1607"/>
      <c r="V59" s="1607"/>
      <c r="W59" s="1607"/>
      <c r="X59" s="1607"/>
      <c r="Y59" s="1607"/>
      <c r="Z59" s="1607"/>
    </row>
    <row r="60" ht="12.75" customHeight="1">
      <c r="A60" s="1630" t="s">
        <v>1437</v>
      </c>
      <c r="B60" s="406"/>
      <c r="C60" s="1639" t="s">
        <v>1438</v>
      </c>
      <c r="D60" s="1645" t="s">
        <v>1439</v>
      </c>
      <c r="E60" s="36">
        <v>100000.0</v>
      </c>
      <c r="F60" s="36">
        <v>0.0</v>
      </c>
      <c r="G60" s="81">
        <f t="shared" si="6"/>
        <v>100000</v>
      </c>
      <c r="H60" s="191">
        <v>100000.0</v>
      </c>
      <c r="I60" s="191">
        <v>100000.0</v>
      </c>
      <c r="J60" s="1613"/>
      <c r="K60" s="1629"/>
      <c r="L60" s="1613"/>
      <c r="M60" s="1613"/>
      <c r="N60" s="1613"/>
      <c r="O60" s="1613"/>
      <c r="P60" s="1613"/>
      <c r="Q60" s="1613"/>
      <c r="R60" s="1613"/>
      <c r="S60" s="1613"/>
      <c r="T60" s="1613"/>
      <c r="U60" s="1613"/>
      <c r="V60" s="1613"/>
      <c r="W60" s="1613"/>
      <c r="X60" s="1613"/>
      <c r="Y60" s="1613"/>
      <c r="Z60" s="1613"/>
    </row>
    <row r="61" ht="12.75" customHeight="1">
      <c r="A61" s="1630" t="s">
        <v>1440</v>
      </c>
      <c r="B61" s="31"/>
      <c r="C61" s="31" t="s">
        <v>1441</v>
      </c>
      <c r="D61" s="1645" t="s">
        <v>1442</v>
      </c>
      <c r="E61" s="36">
        <v>200000.0</v>
      </c>
      <c r="F61" s="36">
        <v>0.0</v>
      </c>
      <c r="G61" s="81">
        <f t="shared" si="6"/>
        <v>500000</v>
      </c>
      <c r="H61" s="36">
        <v>500000.0</v>
      </c>
      <c r="I61" s="36">
        <v>0.0</v>
      </c>
      <c r="J61" s="1613"/>
      <c r="K61" s="1629"/>
      <c r="L61" s="1613"/>
      <c r="M61" s="1613"/>
      <c r="N61" s="1613"/>
      <c r="O61" s="1613"/>
      <c r="P61" s="1613"/>
      <c r="Q61" s="1613"/>
      <c r="R61" s="1613"/>
      <c r="S61" s="1613"/>
      <c r="T61" s="1613"/>
      <c r="U61" s="1613"/>
      <c r="V61" s="1613"/>
      <c r="W61" s="1613"/>
      <c r="X61" s="1613"/>
      <c r="Y61" s="1613"/>
      <c r="Z61" s="1613"/>
    </row>
    <row r="62" ht="12.75" customHeight="1">
      <c r="A62" s="1630" t="s">
        <v>1443</v>
      </c>
      <c r="B62" s="31"/>
      <c r="C62" s="31" t="s">
        <v>1444</v>
      </c>
      <c r="D62" s="1645" t="s">
        <v>148</v>
      </c>
      <c r="E62" s="36">
        <v>0.0</v>
      </c>
      <c r="F62" s="36">
        <v>0.0</v>
      </c>
      <c r="G62" s="81">
        <f t="shared" si="6"/>
        <v>100000</v>
      </c>
      <c r="H62" s="36">
        <v>100000.0</v>
      </c>
      <c r="I62" s="36">
        <v>0.0</v>
      </c>
      <c r="J62" s="1613"/>
      <c r="K62" s="1629"/>
      <c r="L62" s="1613"/>
      <c r="M62" s="1613"/>
      <c r="N62" s="1613"/>
      <c r="O62" s="1613"/>
      <c r="P62" s="1613"/>
      <c r="Q62" s="1613"/>
      <c r="R62" s="1613"/>
      <c r="S62" s="1613"/>
      <c r="T62" s="1613"/>
      <c r="U62" s="1613"/>
      <c r="V62" s="1613"/>
      <c r="W62" s="1613"/>
      <c r="X62" s="1613"/>
      <c r="Y62" s="1613"/>
      <c r="Z62" s="1613"/>
    </row>
    <row r="63" ht="33.0" customHeight="1">
      <c r="A63" s="1630" t="s">
        <v>1418</v>
      </c>
      <c r="B63" s="406"/>
      <c r="C63" s="1666" t="s">
        <v>1445</v>
      </c>
      <c r="D63" s="1645"/>
      <c r="E63" s="81"/>
      <c r="F63" s="81"/>
      <c r="G63" s="36"/>
      <c r="H63" s="36"/>
      <c r="I63" s="36"/>
      <c r="J63" s="1613"/>
      <c r="K63" s="1629"/>
      <c r="L63" s="1613"/>
      <c r="M63" s="1613"/>
      <c r="N63" s="1613"/>
      <c r="O63" s="1613"/>
      <c r="P63" s="1613"/>
      <c r="Q63" s="1613"/>
      <c r="R63" s="1613"/>
      <c r="S63" s="1613"/>
      <c r="T63" s="1613"/>
      <c r="U63" s="1613"/>
      <c r="V63" s="1613"/>
      <c r="W63" s="1613"/>
      <c r="X63" s="1613"/>
      <c r="Y63" s="1613"/>
      <c r="Z63" s="1613"/>
    </row>
    <row r="64" ht="18.75" customHeight="1">
      <c r="A64" s="1630"/>
      <c r="B64" s="406"/>
      <c r="C64" s="1639" t="s">
        <v>1446</v>
      </c>
      <c r="D64" s="1645" t="s">
        <v>69</v>
      </c>
      <c r="E64" s="36">
        <v>500000.0</v>
      </c>
      <c r="F64" s="36">
        <v>0.0</v>
      </c>
      <c r="G64" s="81">
        <f>H64-F64</f>
        <v>0</v>
      </c>
      <c r="H64" s="36">
        <v>0.0</v>
      </c>
      <c r="I64" s="36">
        <v>1000000.0</v>
      </c>
      <c r="J64" s="1613"/>
      <c r="K64" s="1629"/>
      <c r="L64" s="1613"/>
      <c r="M64" s="1613"/>
      <c r="N64" s="1613"/>
      <c r="O64" s="1613"/>
      <c r="P64" s="1613"/>
      <c r="Q64" s="1613"/>
      <c r="R64" s="1613"/>
      <c r="S64" s="1613"/>
      <c r="T64" s="1613"/>
      <c r="U64" s="1613"/>
      <c r="V64" s="1613"/>
      <c r="W64" s="1613"/>
      <c r="X64" s="1613"/>
      <c r="Y64" s="1613"/>
      <c r="Z64" s="1613"/>
    </row>
    <row r="65" ht="12.75" customHeight="1">
      <c r="A65" s="1630"/>
      <c r="B65" s="406"/>
      <c r="C65" s="1666" t="s">
        <v>1447</v>
      </c>
      <c r="D65" s="1645"/>
      <c r="E65" s="81"/>
      <c r="F65" s="81"/>
      <c r="G65" s="36"/>
      <c r="H65" s="36"/>
      <c r="I65" s="36"/>
      <c r="J65" s="1613"/>
      <c r="K65" s="1629"/>
      <c r="L65" s="1667"/>
      <c r="M65" s="1613"/>
      <c r="N65" s="1613"/>
      <c r="O65" s="1613"/>
      <c r="P65" s="1613"/>
      <c r="Q65" s="1613"/>
      <c r="R65" s="1613"/>
      <c r="S65" s="1613"/>
      <c r="T65" s="1613"/>
      <c r="U65" s="1613"/>
      <c r="V65" s="1613"/>
      <c r="W65" s="1613"/>
      <c r="X65" s="1613"/>
      <c r="Y65" s="1613"/>
      <c r="Z65" s="1613"/>
    </row>
    <row r="66" ht="16.5" customHeight="1">
      <c r="A66" s="1630"/>
      <c r="B66" s="406"/>
      <c r="C66" s="1639" t="s">
        <v>1446</v>
      </c>
      <c r="D66" s="1645" t="s">
        <v>69</v>
      </c>
      <c r="E66" s="36">
        <v>500000.0</v>
      </c>
      <c r="F66" s="36">
        <v>0.0</v>
      </c>
      <c r="G66" s="81">
        <f>H66-F66</f>
        <v>0</v>
      </c>
      <c r="H66" s="36">
        <v>0.0</v>
      </c>
      <c r="I66" s="36">
        <v>0.0</v>
      </c>
      <c r="J66" s="1613"/>
      <c r="K66" s="1629"/>
      <c r="L66" s="1613"/>
      <c r="M66" s="1613"/>
      <c r="N66" s="1613"/>
      <c r="O66" s="1613"/>
      <c r="P66" s="1613"/>
      <c r="Q66" s="1613"/>
      <c r="R66" s="1613"/>
      <c r="S66" s="1613"/>
      <c r="T66" s="1613"/>
      <c r="U66" s="1613"/>
      <c r="V66" s="1613"/>
      <c r="W66" s="1613"/>
      <c r="X66" s="1613"/>
      <c r="Y66" s="1613"/>
      <c r="Z66" s="1613"/>
    </row>
    <row r="67" ht="12.75" customHeight="1">
      <c r="A67" s="1630" t="s">
        <v>1416</v>
      </c>
      <c r="B67" s="406"/>
      <c r="C67" s="1666" t="s">
        <v>1448</v>
      </c>
      <c r="D67" s="1645"/>
      <c r="E67" s="81"/>
      <c r="F67" s="36"/>
      <c r="G67" s="36"/>
      <c r="H67" s="36"/>
      <c r="I67" s="36"/>
      <c r="J67" s="1613"/>
      <c r="K67" s="1629"/>
      <c r="L67" s="1613"/>
      <c r="M67" s="1613"/>
      <c r="N67" s="1613"/>
      <c r="O67" s="1613"/>
      <c r="P67" s="1613"/>
      <c r="Q67" s="1613"/>
      <c r="R67" s="1613"/>
      <c r="S67" s="1613"/>
      <c r="T67" s="1613"/>
      <c r="U67" s="1613"/>
      <c r="V67" s="1613"/>
      <c r="W67" s="1613"/>
      <c r="X67" s="1613"/>
      <c r="Y67" s="1613"/>
      <c r="Z67" s="1613"/>
    </row>
    <row r="68" ht="18.0" customHeight="1">
      <c r="A68" s="1630"/>
      <c r="B68" s="406"/>
      <c r="C68" s="1639" t="s">
        <v>1446</v>
      </c>
      <c r="D68" s="1645" t="s">
        <v>69</v>
      </c>
      <c r="E68" s="36">
        <v>1000000.0</v>
      </c>
      <c r="F68" s="36">
        <v>424008.0</v>
      </c>
      <c r="G68" s="81">
        <f>H68-F68</f>
        <v>575992</v>
      </c>
      <c r="H68" s="36">
        <v>1000000.0</v>
      </c>
      <c r="I68" s="36">
        <v>1000000.0</v>
      </c>
      <c r="J68" s="1613"/>
      <c r="K68" s="1629"/>
      <c r="L68" s="1613"/>
      <c r="M68" s="1613"/>
      <c r="N68" s="1613"/>
      <c r="O68" s="1613"/>
      <c r="P68" s="1613"/>
      <c r="Q68" s="1613"/>
      <c r="R68" s="1613"/>
      <c r="S68" s="1613"/>
      <c r="T68" s="1613"/>
      <c r="U68" s="1613"/>
      <c r="V68" s="1613"/>
      <c r="W68" s="1613"/>
      <c r="X68" s="1613"/>
      <c r="Y68" s="1613"/>
      <c r="Z68" s="1613"/>
    </row>
    <row r="69" ht="12.75" customHeight="1">
      <c r="A69" s="1637"/>
      <c r="B69" s="406"/>
      <c r="C69" s="1634" t="s">
        <v>1449</v>
      </c>
      <c r="D69" s="1645"/>
      <c r="E69" s="36"/>
      <c r="F69" s="36"/>
      <c r="G69" s="36"/>
      <c r="H69" s="36"/>
      <c r="I69" s="36"/>
      <c r="J69" s="1613"/>
      <c r="K69" s="1629"/>
      <c r="L69" s="1613"/>
      <c r="M69" s="1613"/>
      <c r="N69" s="1613"/>
      <c r="O69" s="1613"/>
      <c r="P69" s="1613"/>
      <c r="Q69" s="1613"/>
      <c r="R69" s="1613"/>
      <c r="S69" s="1613"/>
      <c r="T69" s="1613"/>
      <c r="U69" s="1613"/>
      <c r="V69" s="1613"/>
      <c r="W69" s="1613"/>
      <c r="X69" s="1613"/>
      <c r="Y69" s="1613"/>
      <c r="Z69" s="1613"/>
    </row>
    <row r="70" ht="29.25" customHeight="1">
      <c r="A70" s="1668" t="s">
        <v>1450</v>
      </c>
      <c r="B70" s="1669"/>
      <c r="C70" s="1642" t="s">
        <v>1451</v>
      </c>
      <c r="D70" s="1670" t="s">
        <v>121</v>
      </c>
      <c r="E70" s="133">
        <v>0.0</v>
      </c>
      <c r="F70" s="65">
        <v>0.0</v>
      </c>
      <c r="G70" s="133">
        <f t="shared" ref="G70:G76" si="7">H70-F70</f>
        <v>75000</v>
      </c>
      <c r="H70" s="65">
        <v>75000.0</v>
      </c>
      <c r="I70" s="65">
        <v>150000.0</v>
      </c>
      <c r="J70" s="1613"/>
      <c r="K70" s="1629"/>
      <c r="L70" s="1613"/>
      <c r="M70" s="1613"/>
      <c r="N70" s="1613"/>
      <c r="O70" s="1613"/>
      <c r="P70" s="1613"/>
      <c r="Q70" s="1613"/>
      <c r="R70" s="1613"/>
      <c r="S70" s="1613"/>
      <c r="T70" s="1613"/>
      <c r="U70" s="1613"/>
      <c r="V70" s="1613"/>
      <c r="W70" s="1613"/>
      <c r="X70" s="1613"/>
      <c r="Y70" s="1613"/>
      <c r="Z70" s="1613"/>
    </row>
    <row r="71" ht="33.75" customHeight="1">
      <c r="A71" s="1671" t="s">
        <v>1452</v>
      </c>
      <c r="B71" s="1672"/>
      <c r="C71" s="1665" t="s">
        <v>1453</v>
      </c>
      <c r="D71" s="1645" t="s">
        <v>121</v>
      </c>
      <c r="E71" s="81">
        <v>0.0</v>
      </c>
      <c r="F71" s="36">
        <v>0.0</v>
      </c>
      <c r="G71" s="81">
        <f t="shared" si="7"/>
        <v>50000</v>
      </c>
      <c r="H71" s="36">
        <v>50000.0</v>
      </c>
      <c r="I71" s="36">
        <v>100000.0</v>
      </c>
      <c r="J71" s="1613"/>
      <c r="K71" s="1636"/>
      <c r="L71" s="1607"/>
      <c r="M71" s="1607"/>
      <c r="N71" s="1607"/>
      <c r="O71" s="1607"/>
      <c r="P71" s="1607"/>
      <c r="Q71" s="1607"/>
      <c r="R71" s="1607"/>
      <c r="S71" s="1607"/>
      <c r="T71" s="1607"/>
      <c r="U71" s="1607"/>
      <c r="V71" s="1607"/>
      <c r="W71" s="1607"/>
      <c r="X71" s="1607"/>
      <c r="Y71" s="1607"/>
      <c r="Z71" s="1607"/>
    </row>
    <row r="72" ht="13.5" customHeight="1">
      <c r="A72" s="1671"/>
      <c r="B72" s="1672"/>
      <c r="C72" s="1665" t="s">
        <v>179</v>
      </c>
      <c r="D72" s="1646" t="s">
        <v>141</v>
      </c>
      <c r="E72" s="81">
        <v>10000.0</v>
      </c>
      <c r="F72" s="36">
        <v>0.0</v>
      </c>
      <c r="G72" s="81">
        <f t="shared" si="7"/>
        <v>0</v>
      </c>
      <c r="H72" s="36">
        <v>0.0</v>
      </c>
      <c r="I72" s="36">
        <v>0.0</v>
      </c>
      <c r="J72" s="1613"/>
      <c r="K72" s="1636"/>
      <c r="L72" s="1607"/>
      <c r="M72" s="1607"/>
      <c r="N72" s="1607"/>
      <c r="O72" s="1607"/>
      <c r="P72" s="1607"/>
      <c r="Q72" s="1607"/>
      <c r="R72" s="1607"/>
      <c r="S72" s="1607"/>
      <c r="T72" s="1607"/>
      <c r="U72" s="1607"/>
      <c r="V72" s="1607"/>
      <c r="W72" s="1607"/>
      <c r="X72" s="1607"/>
      <c r="Y72" s="1607"/>
      <c r="Z72" s="1607"/>
    </row>
    <row r="73" ht="13.5" customHeight="1">
      <c r="A73" s="1671"/>
      <c r="B73" s="1672"/>
      <c r="C73" s="1665" t="s">
        <v>1128</v>
      </c>
      <c r="D73" s="1646" t="s">
        <v>398</v>
      </c>
      <c r="E73" s="81">
        <v>40000.0</v>
      </c>
      <c r="F73" s="36">
        <v>0.0</v>
      </c>
      <c r="G73" s="81">
        <f t="shared" si="7"/>
        <v>0</v>
      </c>
      <c r="H73" s="36">
        <v>0.0</v>
      </c>
      <c r="I73" s="36">
        <v>0.0</v>
      </c>
      <c r="J73" s="1613"/>
      <c r="K73" s="1636"/>
      <c r="L73" s="1607"/>
      <c r="M73" s="1607"/>
      <c r="N73" s="1607"/>
      <c r="O73" s="1607"/>
      <c r="P73" s="1607"/>
      <c r="Q73" s="1607"/>
      <c r="R73" s="1607"/>
      <c r="S73" s="1607"/>
      <c r="T73" s="1607"/>
      <c r="U73" s="1607"/>
      <c r="V73" s="1607"/>
      <c r="W73" s="1607"/>
      <c r="X73" s="1607"/>
      <c r="Y73" s="1607"/>
      <c r="Z73" s="1607"/>
    </row>
    <row r="74" ht="13.5" customHeight="1">
      <c r="A74" s="1671"/>
      <c r="B74" s="1672"/>
      <c r="C74" s="1665" t="s">
        <v>1454</v>
      </c>
      <c r="D74" s="1646" t="s">
        <v>146</v>
      </c>
      <c r="E74" s="81">
        <v>15000.0</v>
      </c>
      <c r="F74" s="36">
        <v>0.0</v>
      </c>
      <c r="G74" s="81">
        <f t="shared" si="7"/>
        <v>0</v>
      </c>
      <c r="H74" s="36">
        <v>0.0</v>
      </c>
      <c r="I74" s="36">
        <v>0.0</v>
      </c>
      <c r="J74" s="1613"/>
      <c r="K74" s="1636"/>
      <c r="L74" s="1607"/>
      <c r="M74" s="1607"/>
      <c r="N74" s="1607"/>
      <c r="O74" s="1607"/>
      <c r="P74" s="1607"/>
      <c r="Q74" s="1607"/>
      <c r="R74" s="1607"/>
      <c r="S74" s="1607"/>
      <c r="T74" s="1607"/>
      <c r="U74" s="1607"/>
      <c r="V74" s="1607"/>
      <c r="W74" s="1607"/>
      <c r="X74" s="1607"/>
      <c r="Y74" s="1607"/>
      <c r="Z74" s="1607"/>
    </row>
    <row r="75" ht="13.5" customHeight="1">
      <c r="A75" s="1671"/>
      <c r="B75" s="1672"/>
      <c r="C75" s="1665" t="s">
        <v>1327</v>
      </c>
      <c r="D75" s="1646" t="s">
        <v>148</v>
      </c>
      <c r="E75" s="81">
        <v>20000.0</v>
      </c>
      <c r="F75" s="36">
        <v>0.0</v>
      </c>
      <c r="G75" s="81">
        <f t="shared" si="7"/>
        <v>0</v>
      </c>
      <c r="H75" s="36">
        <v>0.0</v>
      </c>
      <c r="I75" s="36">
        <v>0.0</v>
      </c>
      <c r="J75" s="1613"/>
      <c r="K75" s="1636"/>
      <c r="L75" s="1607"/>
      <c r="M75" s="1607"/>
      <c r="N75" s="1607"/>
      <c r="O75" s="1607"/>
      <c r="P75" s="1607"/>
      <c r="Q75" s="1607"/>
      <c r="R75" s="1607"/>
      <c r="S75" s="1607"/>
      <c r="T75" s="1607"/>
      <c r="U75" s="1607"/>
      <c r="V75" s="1607"/>
      <c r="W75" s="1607"/>
      <c r="X75" s="1607"/>
      <c r="Y75" s="1607"/>
      <c r="Z75" s="1607"/>
    </row>
    <row r="76" ht="13.5" customHeight="1">
      <c r="A76" s="1671"/>
      <c r="B76" s="1672"/>
      <c r="C76" s="1665" t="s">
        <v>540</v>
      </c>
      <c r="D76" s="1646" t="s">
        <v>76</v>
      </c>
      <c r="E76" s="81">
        <v>15000.0</v>
      </c>
      <c r="F76" s="36">
        <v>0.0</v>
      </c>
      <c r="G76" s="81">
        <f t="shared" si="7"/>
        <v>0</v>
      </c>
      <c r="H76" s="36">
        <v>0.0</v>
      </c>
      <c r="I76" s="36">
        <v>0.0</v>
      </c>
      <c r="J76" s="1613"/>
      <c r="K76" s="1636"/>
      <c r="L76" s="1607"/>
      <c r="M76" s="1607"/>
      <c r="N76" s="1607"/>
      <c r="O76" s="1607"/>
      <c r="P76" s="1607"/>
      <c r="Q76" s="1607"/>
      <c r="R76" s="1607"/>
      <c r="S76" s="1607"/>
      <c r="T76" s="1607"/>
      <c r="U76" s="1607"/>
      <c r="V76" s="1607"/>
      <c r="W76" s="1607"/>
      <c r="X76" s="1607"/>
      <c r="Y76" s="1607"/>
      <c r="Z76" s="1607"/>
    </row>
    <row r="77" ht="32.25" customHeight="1">
      <c r="A77" s="1673" t="s">
        <v>1455</v>
      </c>
      <c r="B77" s="406"/>
      <c r="C77" s="1662" t="s">
        <v>1456</v>
      </c>
      <c r="D77" s="1645"/>
      <c r="E77" s="36"/>
      <c r="F77" s="36"/>
      <c r="G77" s="36"/>
      <c r="H77" s="36"/>
      <c r="I77" s="36"/>
      <c r="J77" s="1613"/>
      <c r="K77" s="1629"/>
      <c r="L77" s="1613"/>
      <c r="M77" s="1613"/>
      <c r="N77" s="1613"/>
      <c r="O77" s="1613"/>
      <c r="P77" s="1613"/>
      <c r="Q77" s="1613"/>
      <c r="R77" s="1613"/>
      <c r="S77" s="1613"/>
      <c r="T77" s="1613"/>
      <c r="U77" s="1613"/>
      <c r="V77" s="1613"/>
      <c r="W77" s="1613"/>
      <c r="X77" s="1613"/>
      <c r="Y77" s="1613"/>
      <c r="Z77" s="1613"/>
    </row>
    <row r="78" ht="34.5" customHeight="1">
      <c r="A78" s="1633" t="s">
        <v>1457</v>
      </c>
      <c r="B78" s="511"/>
      <c r="C78" s="1639" t="s">
        <v>1458</v>
      </c>
      <c r="D78" s="1645" t="s">
        <v>121</v>
      </c>
      <c r="E78" s="36">
        <v>5646942.2</v>
      </c>
      <c r="F78" s="36">
        <v>0.0</v>
      </c>
      <c r="G78" s="81">
        <f t="shared" ref="G78:G80" si="8">H78-F78</f>
        <v>0</v>
      </c>
      <c r="H78" s="36">
        <v>0.0</v>
      </c>
      <c r="I78" s="36">
        <v>1500000.0</v>
      </c>
      <c r="J78" s="1613"/>
      <c r="K78" s="1636"/>
      <c r="L78" s="1607"/>
      <c r="M78" s="1607"/>
      <c r="N78" s="1607"/>
      <c r="O78" s="1607"/>
      <c r="P78" s="1607"/>
      <c r="Q78" s="1607"/>
      <c r="R78" s="1607"/>
      <c r="S78" s="1607"/>
      <c r="T78" s="1607"/>
      <c r="U78" s="1607"/>
      <c r="V78" s="1607"/>
      <c r="W78" s="1607"/>
      <c r="X78" s="1607"/>
      <c r="Y78" s="1607"/>
      <c r="Z78" s="1607"/>
    </row>
    <row r="79" ht="38.25" customHeight="1">
      <c r="A79" s="1633" t="s">
        <v>1459</v>
      </c>
      <c r="B79" s="511"/>
      <c r="C79" s="1639" t="s">
        <v>1460</v>
      </c>
      <c r="D79" s="1645" t="s">
        <v>121</v>
      </c>
      <c r="E79" s="36">
        <v>0.0</v>
      </c>
      <c r="F79" s="36">
        <v>910000.0</v>
      </c>
      <c r="G79" s="81">
        <f t="shared" si="8"/>
        <v>2263293</v>
      </c>
      <c r="H79" s="36">
        <v>3173293.0</v>
      </c>
      <c r="I79" s="36">
        <v>3500000.0</v>
      </c>
      <c r="J79" s="1613"/>
      <c r="K79" s="1636"/>
      <c r="L79" s="1607"/>
      <c r="M79" s="1607"/>
      <c r="N79" s="1607"/>
      <c r="O79" s="1607"/>
      <c r="P79" s="1607"/>
      <c r="Q79" s="1607"/>
      <c r="R79" s="1607"/>
      <c r="S79" s="1607"/>
      <c r="T79" s="1607"/>
      <c r="U79" s="1607"/>
      <c r="V79" s="1607"/>
      <c r="W79" s="1607"/>
      <c r="X79" s="1607"/>
      <c r="Y79" s="1607"/>
      <c r="Z79" s="1607"/>
    </row>
    <row r="80" ht="39.0" customHeight="1">
      <c r="A80" s="1633" t="s">
        <v>1461</v>
      </c>
      <c r="B80" s="511"/>
      <c r="C80" s="1639" t="s">
        <v>1462</v>
      </c>
      <c r="D80" s="1645" t="s">
        <v>121</v>
      </c>
      <c r="E80" s="36">
        <v>0.0</v>
      </c>
      <c r="F80" s="36">
        <v>0.0</v>
      </c>
      <c r="G80" s="81">
        <f t="shared" si="8"/>
        <v>1000000</v>
      </c>
      <c r="H80" s="36">
        <v>1000000.0</v>
      </c>
      <c r="I80" s="36">
        <v>1500000.0</v>
      </c>
      <c r="J80" s="1613"/>
      <c r="K80" s="1636"/>
      <c r="L80" s="1607"/>
      <c r="M80" s="1607"/>
      <c r="N80" s="1607"/>
      <c r="O80" s="1607"/>
      <c r="P80" s="1607"/>
      <c r="Q80" s="1607"/>
      <c r="R80" s="1607"/>
      <c r="S80" s="1607"/>
      <c r="T80" s="1607"/>
      <c r="U80" s="1607"/>
      <c r="V80" s="1607"/>
      <c r="W80" s="1607"/>
      <c r="X80" s="1607"/>
      <c r="Y80" s="1607"/>
      <c r="Z80" s="1607"/>
    </row>
    <row r="81" ht="41.25" customHeight="1">
      <c r="A81" s="1633" t="s">
        <v>1463</v>
      </c>
      <c r="B81" s="511"/>
      <c r="C81" s="1639" t="s">
        <v>1464</v>
      </c>
      <c r="D81" s="1645" t="s">
        <v>121</v>
      </c>
      <c r="E81" s="36">
        <v>0.0</v>
      </c>
      <c r="F81" s="36">
        <v>0.0</v>
      </c>
      <c r="G81" s="81">
        <v>0.0</v>
      </c>
      <c r="H81" s="36">
        <v>0.0</v>
      </c>
      <c r="I81" s="36">
        <v>1000000.0</v>
      </c>
      <c r="J81" s="1613"/>
      <c r="K81" s="1636"/>
      <c r="L81" s="1607"/>
      <c r="M81" s="1607"/>
      <c r="N81" s="1607"/>
      <c r="O81" s="1607"/>
      <c r="P81" s="1607"/>
      <c r="Q81" s="1607"/>
      <c r="R81" s="1607"/>
      <c r="S81" s="1607"/>
      <c r="T81" s="1607"/>
      <c r="U81" s="1607"/>
      <c r="V81" s="1607"/>
      <c r="W81" s="1607"/>
      <c r="X81" s="1607"/>
      <c r="Y81" s="1607"/>
      <c r="Z81" s="1607"/>
    </row>
    <row r="82" ht="24.75" customHeight="1">
      <c r="A82" s="1674"/>
      <c r="B82" s="511"/>
      <c r="C82" s="1655" t="s">
        <v>1465</v>
      </c>
      <c r="D82" s="1675" t="s">
        <v>121</v>
      </c>
      <c r="E82" s="36">
        <v>0.0</v>
      </c>
      <c r="F82" s="36">
        <v>0.0</v>
      </c>
      <c r="G82" s="81">
        <f t="shared" ref="G82:G87" si="9">H82-F82</f>
        <v>1000000</v>
      </c>
      <c r="H82" s="36">
        <v>1000000.0</v>
      </c>
      <c r="I82" s="36">
        <v>0.0</v>
      </c>
      <c r="J82" s="1613"/>
      <c r="K82" s="1636"/>
      <c r="L82" s="1607"/>
      <c r="M82" s="1607"/>
      <c r="N82" s="1607"/>
      <c r="O82" s="1607"/>
      <c r="P82" s="1607"/>
      <c r="Q82" s="1607"/>
      <c r="R82" s="1607"/>
      <c r="S82" s="1607"/>
      <c r="T82" s="1607"/>
      <c r="U82" s="1607"/>
      <c r="V82" s="1607"/>
      <c r="W82" s="1607"/>
      <c r="X82" s="1607"/>
      <c r="Y82" s="1607"/>
      <c r="Z82" s="1607"/>
    </row>
    <row r="83" ht="12.75" customHeight="1">
      <c r="A83" s="1630" t="s">
        <v>1466</v>
      </c>
      <c r="B83" s="511"/>
      <c r="C83" s="1639" t="s">
        <v>1467</v>
      </c>
      <c r="D83" s="1676" t="s">
        <v>462</v>
      </c>
      <c r="E83" s="81">
        <v>6000000.0</v>
      </c>
      <c r="F83" s="36">
        <v>0.0</v>
      </c>
      <c r="G83" s="81">
        <f t="shared" si="9"/>
        <v>0</v>
      </c>
      <c r="H83" s="36">
        <v>0.0</v>
      </c>
      <c r="I83" s="36">
        <v>0.0</v>
      </c>
      <c r="J83" s="1613"/>
      <c r="K83" s="1636"/>
      <c r="L83" s="1607"/>
      <c r="M83" s="1607"/>
      <c r="N83" s="1607"/>
      <c r="O83" s="1607"/>
      <c r="P83" s="1607"/>
      <c r="Q83" s="1607"/>
      <c r="R83" s="1607"/>
      <c r="S83" s="1607"/>
      <c r="T83" s="1607"/>
      <c r="U83" s="1607"/>
      <c r="V83" s="1607"/>
      <c r="W83" s="1607"/>
      <c r="X83" s="1607"/>
      <c r="Y83" s="1607"/>
      <c r="Z83" s="1607"/>
    </row>
    <row r="84" ht="12.75" customHeight="1">
      <c r="A84" s="1630" t="s">
        <v>1468</v>
      </c>
      <c r="B84" s="511"/>
      <c r="C84" s="1639" t="s">
        <v>1469</v>
      </c>
      <c r="D84" s="1676" t="s">
        <v>462</v>
      </c>
      <c r="E84" s="81">
        <v>5000000.0</v>
      </c>
      <c r="F84" s="36">
        <v>0.0</v>
      </c>
      <c r="G84" s="81">
        <f t="shared" si="9"/>
        <v>0</v>
      </c>
      <c r="H84" s="36">
        <v>0.0</v>
      </c>
      <c r="I84" s="36">
        <v>0.0</v>
      </c>
      <c r="J84" s="1613"/>
      <c r="K84" s="1636"/>
      <c r="L84" s="1607"/>
      <c r="M84" s="1607"/>
      <c r="N84" s="1607"/>
      <c r="O84" s="1607"/>
      <c r="P84" s="1607"/>
      <c r="Q84" s="1607"/>
      <c r="R84" s="1607"/>
      <c r="S84" s="1607"/>
      <c r="T84" s="1607"/>
      <c r="U84" s="1607"/>
      <c r="V84" s="1607"/>
      <c r="W84" s="1607"/>
      <c r="X84" s="1607"/>
      <c r="Y84" s="1607"/>
      <c r="Z84" s="1607"/>
    </row>
    <row r="85" ht="12.75" customHeight="1">
      <c r="A85" s="1677" t="s">
        <v>1470</v>
      </c>
      <c r="B85" s="1647"/>
      <c r="C85" s="1642" t="s">
        <v>1471</v>
      </c>
      <c r="D85" s="1678" t="s">
        <v>462</v>
      </c>
      <c r="E85" s="133">
        <v>3000000.0</v>
      </c>
      <c r="F85" s="65">
        <v>0.0</v>
      </c>
      <c r="G85" s="133">
        <f t="shared" si="9"/>
        <v>0</v>
      </c>
      <c r="H85" s="65">
        <v>0.0</v>
      </c>
      <c r="I85" s="65">
        <v>0.0</v>
      </c>
      <c r="J85" s="1679"/>
      <c r="K85" s="1629"/>
      <c r="L85" s="1613"/>
      <c r="M85" s="1613"/>
      <c r="N85" s="1613"/>
      <c r="O85" s="1613"/>
      <c r="P85" s="1613"/>
      <c r="Q85" s="1613"/>
      <c r="R85" s="1613"/>
      <c r="S85" s="1613"/>
      <c r="T85" s="1613"/>
      <c r="U85" s="1613"/>
      <c r="V85" s="1613"/>
      <c r="W85" s="1613"/>
      <c r="X85" s="1613"/>
      <c r="Y85" s="1613"/>
      <c r="Z85" s="1613"/>
    </row>
    <row r="86" ht="12.75" customHeight="1">
      <c r="A86" s="1630" t="s">
        <v>1472</v>
      </c>
      <c r="B86" s="511"/>
      <c r="C86" s="1639" t="s">
        <v>1473</v>
      </c>
      <c r="D86" s="1676" t="s">
        <v>462</v>
      </c>
      <c r="E86" s="81">
        <v>2000000.0</v>
      </c>
      <c r="F86" s="36">
        <v>0.0</v>
      </c>
      <c r="G86" s="81">
        <f t="shared" si="9"/>
        <v>0</v>
      </c>
      <c r="H86" s="36">
        <v>0.0</v>
      </c>
      <c r="I86" s="36">
        <v>0.0</v>
      </c>
      <c r="J86" s="1679"/>
      <c r="K86" s="1629"/>
      <c r="L86" s="1613"/>
      <c r="M86" s="1613"/>
      <c r="N86" s="1613"/>
      <c r="O86" s="1613"/>
      <c r="P86" s="1613"/>
      <c r="Q86" s="1613"/>
      <c r="R86" s="1613"/>
      <c r="S86" s="1613"/>
      <c r="T86" s="1613"/>
      <c r="U86" s="1613"/>
      <c r="V86" s="1613"/>
      <c r="W86" s="1613"/>
      <c r="X86" s="1613"/>
      <c r="Y86" s="1613"/>
      <c r="Z86" s="1613"/>
    </row>
    <row r="87" ht="12.75" customHeight="1">
      <c r="A87" s="1626" t="s">
        <v>1474</v>
      </c>
      <c r="B87" s="511"/>
      <c r="C87" s="1639" t="s">
        <v>1475</v>
      </c>
      <c r="D87" s="1676" t="s">
        <v>462</v>
      </c>
      <c r="E87" s="81">
        <v>4000000.0</v>
      </c>
      <c r="F87" s="36">
        <v>0.0</v>
      </c>
      <c r="G87" s="81">
        <f t="shared" si="9"/>
        <v>0</v>
      </c>
      <c r="H87" s="36">
        <v>0.0</v>
      </c>
      <c r="I87" s="36">
        <v>0.0</v>
      </c>
      <c r="J87" s="1679"/>
      <c r="K87" s="1629"/>
      <c r="L87" s="1613"/>
      <c r="M87" s="1613"/>
      <c r="N87" s="1613"/>
      <c r="O87" s="1613"/>
      <c r="P87" s="1613"/>
      <c r="Q87" s="1613"/>
      <c r="R87" s="1613"/>
      <c r="S87" s="1613"/>
      <c r="T87" s="1613"/>
      <c r="U87" s="1613"/>
      <c r="V87" s="1613"/>
      <c r="W87" s="1613"/>
      <c r="X87" s="1613"/>
      <c r="Y87" s="1613"/>
      <c r="Z87" s="1613"/>
    </row>
    <row r="88" ht="17.25" customHeight="1">
      <c r="A88" s="1680"/>
      <c r="B88" s="31"/>
      <c r="C88" s="1627" t="s">
        <v>284</v>
      </c>
      <c r="D88" s="1645"/>
      <c r="E88" s="125">
        <f t="shared" ref="E88:I88" si="10">SUM(E13:E87)</f>
        <v>50873846</v>
      </c>
      <c r="F88" s="125">
        <f t="shared" si="10"/>
        <v>13717876.74</v>
      </c>
      <c r="G88" s="125">
        <f t="shared" si="10"/>
        <v>22679379.26</v>
      </c>
      <c r="H88" s="125">
        <f t="shared" si="10"/>
        <v>36397256</v>
      </c>
      <c r="I88" s="125">
        <f t="shared" si="10"/>
        <v>44645386.95</v>
      </c>
      <c r="J88" s="1679"/>
      <c r="K88" s="1629"/>
      <c r="L88" s="1613"/>
      <c r="M88" s="1613"/>
      <c r="N88" s="1613"/>
      <c r="O88" s="1613"/>
      <c r="P88" s="1613"/>
      <c r="Q88" s="1613"/>
      <c r="R88" s="1613"/>
      <c r="S88" s="1613"/>
      <c r="T88" s="1613"/>
      <c r="U88" s="1613"/>
      <c r="V88" s="1613"/>
      <c r="W88" s="1613"/>
      <c r="X88" s="1613"/>
      <c r="Y88" s="1613"/>
      <c r="Z88" s="1613"/>
    </row>
    <row r="89" ht="15.75" customHeight="1">
      <c r="A89" s="1633"/>
      <c r="B89" s="406"/>
      <c r="C89" s="150" t="s">
        <v>286</v>
      </c>
      <c r="D89" s="1675"/>
      <c r="E89" s="81"/>
      <c r="F89" s="36"/>
      <c r="G89" s="36"/>
      <c r="H89" s="36"/>
      <c r="I89" s="1681"/>
      <c r="J89" s="1613"/>
      <c r="K89" s="1636"/>
      <c r="L89" s="1607"/>
      <c r="M89" s="1607"/>
      <c r="N89" s="1607"/>
      <c r="O89" s="1607"/>
      <c r="P89" s="1607"/>
      <c r="Q89" s="1607"/>
      <c r="R89" s="1607"/>
      <c r="S89" s="1607"/>
      <c r="T89" s="1607"/>
      <c r="U89" s="1607"/>
      <c r="V89" s="1607"/>
      <c r="W89" s="1607"/>
      <c r="X89" s="1607"/>
      <c r="Y89" s="1607"/>
      <c r="Z89" s="1607"/>
    </row>
    <row r="90" ht="12.75" customHeight="1">
      <c r="A90" s="1682"/>
      <c r="B90" s="406"/>
      <c r="C90" s="1683" t="s">
        <v>1375</v>
      </c>
      <c r="D90" s="1684"/>
      <c r="E90" s="81"/>
      <c r="F90" s="36"/>
      <c r="G90" s="36"/>
      <c r="H90" s="36"/>
      <c r="I90" s="1681"/>
      <c r="J90" s="1613"/>
      <c r="K90" s="1685"/>
      <c r="L90" s="1607"/>
      <c r="M90" s="1607"/>
      <c r="N90" s="1607"/>
      <c r="O90" s="1607"/>
      <c r="P90" s="1607"/>
      <c r="Q90" s="1607"/>
      <c r="R90" s="1607"/>
      <c r="S90" s="1607"/>
      <c r="T90" s="1607"/>
      <c r="U90" s="1607"/>
      <c r="V90" s="1607"/>
      <c r="W90" s="1607"/>
      <c r="X90" s="1607"/>
      <c r="Y90" s="1607"/>
      <c r="Z90" s="1607"/>
    </row>
    <row r="91" ht="35.25" customHeight="1">
      <c r="A91" s="1671" t="s">
        <v>1476</v>
      </c>
      <c r="B91" s="406"/>
      <c r="C91" s="1639" t="s">
        <v>1477</v>
      </c>
      <c r="D91" s="1645" t="s">
        <v>296</v>
      </c>
      <c r="E91" s="81">
        <v>0.0</v>
      </c>
      <c r="F91" s="36">
        <v>0.0</v>
      </c>
      <c r="G91" s="36">
        <f t="shared" ref="G91:G94" si="11">H91-F91</f>
        <v>11600000</v>
      </c>
      <c r="H91" s="36">
        <f>10600000+1000000</f>
        <v>11600000</v>
      </c>
      <c r="I91" s="1681">
        <v>500000.0</v>
      </c>
      <c r="J91" s="1613"/>
      <c r="K91" s="1685"/>
      <c r="L91" s="1607"/>
      <c r="M91" s="1607"/>
      <c r="N91" s="1607"/>
      <c r="O91" s="1607"/>
      <c r="P91" s="1607"/>
      <c r="Q91" s="1607"/>
      <c r="R91" s="1607"/>
      <c r="S91" s="1607"/>
      <c r="T91" s="1607"/>
      <c r="U91" s="1607"/>
      <c r="V91" s="1607"/>
      <c r="W91" s="1607"/>
      <c r="X91" s="1607"/>
      <c r="Y91" s="1607"/>
      <c r="Z91" s="1607"/>
    </row>
    <row r="92" ht="32.25" customHeight="1">
      <c r="A92" s="1671" t="s">
        <v>1478</v>
      </c>
      <c r="B92" s="406"/>
      <c r="C92" s="1686" t="s">
        <v>1479</v>
      </c>
      <c r="D92" s="1645" t="s">
        <v>630</v>
      </c>
      <c r="E92" s="81">
        <v>940000.0</v>
      </c>
      <c r="F92" s="36">
        <v>0.0</v>
      </c>
      <c r="G92" s="36">
        <f t="shared" si="11"/>
        <v>0</v>
      </c>
      <c r="H92" s="36">
        <v>0.0</v>
      </c>
      <c r="I92" s="460">
        <v>667068.4</v>
      </c>
      <c r="J92" s="1613"/>
      <c r="K92" s="1685"/>
      <c r="L92" s="1607"/>
      <c r="M92" s="1607"/>
      <c r="N92" s="1607"/>
      <c r="O92" s="1607"/>
      <c r="P92" s="1607"/>
      <c r="Q92" s="1607"/>
      <c r="R92" s="1607"/>
      <c r="S92" s="1607"/>
      <c r="T92" s="1607"/>
      <c r="U92" s="1607"/>
      <c r="V92" s="1607"/>
      <c r="W92" s="1607"/>
      <c r="X92" s="1607"/>
      <c r="Y92" s="1607"/>
      <c r="Z92" s="1607"/>
    </row>
    <row r="93" ht="13.5" customHeight="1">
      <c r="A93" s="1671"/>
      <c r="B93" s="406"/>
      <c r="C93" s="149" t="s">
        <v>1480</v>
      </c>
      <c r="D93" s="1675" t="s">
        <v>292</v>
      </c>
      <c r="E93" s="81">
        <v>120000.0</v>
      </c>
      <c r="F93" s="36">
        <v>0.0</v>
      </c>
      <c r="G93" s="36">
        <f t="shared" si="11"/>
        <v>0</v>
      </c>
      <c r="H93" s="36">
        <v>0.0</v>
      </c>
      <c r="I93" s="460">
        <v>0.0</v>
      </c>
      <c r="J93" s="1613"/>
      <c r="K93" s="1685"/>
      <c r="L93" s="1607"/>
      <c r="M93" s="1607"/>
      <c r="N93" s="1607"/>
      <c r="O93" s="1607"/>
      <c r="P93" s="1607"/>
      <c r="Q93" s="1607"/>
      <c r="R93" s="1607"/>
      <c r="S93" s="1607"/>
      <c r="T93" s="1607"/>
      <c r="U93" s="1607"/>
      <c r="V93" s="1607"/>
      <c r="W93" s="1607"/>
      <c r="X93" s="1607"/>
      <c r="Y93" s="1607"/>
      <c r="Z93" s="1607"/>
    </row>
    <row r="94" ht="13.5" customHeight="1">
      <c r="A94" s="1671"/>
      <c r="B94" s="406"/>
      <c r="C94" s="149" t="s">
        <v>1481</v>
      </c>
      <c r="D94" s="1675" t="s">
        <v>300</v>
      </c>
      <c r="E94" s="81">
        <v>212500.0</v>
      </c>
      <c r="F94" s="36">
        <v>0.0</v>
      </c>
      <c r="G94" s="36">
        <f t="shared" si="11"/>
        <v>0</v>
      </c>
      <c r="H94" s="36">
        <v>0.0</v>
      </c>
      <c r="I94" s="460">
        <v>0.0</v>
      </c>
      <c r="J94" s="1613"/>
      <c r="K94" s="1685"/>
      <c r="L94" s="1607"/>
      <c r="M94" s="1607"/>
      <c r="N94" s="1607"/>
      <c r="O94" s="1607"/>
      <c r="P94" s="1607"/>
      <c r="Q94" s="1607"/>
      <c r="R94" s="1607"/>
      <c r="S94" s="1607"/>
      <c r="T94" s="1607"/>
      <c r="U94" s="1607"/>
      <c r="V94" s="1607"/>
      <c r="W94" s="1607"/>
      <c r="X94" s="1607"/>
      <c r="Y94" s="1607"/>
      <c r="Z94" s="1607"/>
    </row>
    <row r="95" ht="35.25" customHeight="1">
      <c r="A95" s="1671" t="s">
        <v>1482</v>
      </c>
      <c r="B95" s="406"/>
      <c r="C95" s="31" t="s">
        <v>1483</v>
      </c>
      <c r="D95" s="1675"/>
      <c r="E95" s="81">
        <v>0.0</v>
      </c>
      <c r="F95" s="36">
        <v>0.0</v>
      </c>
      <c r="G95" s="36">
        <v>0.0</v>
      </c>
      <c r="H95" s="36">
        <v>0.0</v>
      </c>
      <c r="I95" s="460">
        <v>3500000.0</v>
      </c>
      <c r="J95" s="1613"/>
      <c r="K95" s="1685"/>
      <c r="L95" s="1607"/>
      <c r="M95" s="1607"/>
      <c r="N95" s="1607"/>
      <c r="O95" s="1607"/>
      <c r="P95" s="1607"/>
      <c r="Q95" s="1607"/>
      <c r="R95" s="1607"/>
      <c r="S95" s="1607"/>
      <c r="T95" s="1607"/>
      <c r="U95" s="1607"/>
      <c r="V95" s="1607"/>
      <c r="W95" s="1607"/>
      <c r="X95" s="1607"/>
      <c r="Y95" s="1607"/>
      <c r="Z95" s="1607"/>
    </row>
    <row r="96" ht="37.5" customHeight="1">
      <c r="A96" s="1671" t="s">
        <v>1484</v>
      </c>
      <c r="B96" s="406"/>
      <c r="C96" s="1655" t="s">
        <v>1485</v>
      </c>
      <c r="D96" s="1676" t="s">
        <v>474</v>
      </c>
      <c r="E96" s="81">
        <v>0.0</v>
      </c>
      <c r="F96" s="36">
        <v>0.0</v>
      </c>
      <c r="G96" s="36">
        <f t="shared" ref="G96:G98" si="12">H96-F96</f>
        <v>0</v>
      </c>
      <c r="H96" s="36">
        <v>0.0</v>
      </c>
      <c r="I96" s="460">
        <v>5000000.0</v>
      </c>
      <c r="J96" s="1613"/>
      <c r="K96" s="1685"/>
      <c r="L96" s="1607"/>
      <c r="M96" s="1607"/>
      <c r="N96" s="1607"/>
      <c r="O96" s="1607"/>
      <c r="P96" s="1607"/>
      <c r="Q96" s="1607"/>
      <c r="R96" s="1607"/>
      <c r="S96" s="1607"/>
      <c r="T96" s="1607"/>
      <c r="U96" s="1607"/>
      <c r="V96" s="1607"/>
      <c r="W96" s="1607"/>
      <c r="X96" s="1607"/>
      <c r="Y96" s="1607"/>
      <c r="Z96" s="1607"/>
    </row>
    <row r="97" ht="37.5" customHeight="1">
      <c r="A97" s="1671" t="s">
        <v>1486</v>
      </c>
      <c r="B97" s="406"/>
      <c r="C97" s="1655" t="s">
        <v>1487</v>
      </c>
      <c r="D97" s="1676" t="s">
        <v>474</v>
      </c>
      <c r="E97" s="81">
        <v>0.0</v>
      </c>
      <c r="F97" s="36">
        <v>0.0</v>
      </c>
      <c r="G97" s="36">
        <f t="shared" si="12"/>
        <v>0</v>
      </c>
      <c r="H97" s="36">
        <v>0.0</v>
      </c>
      <c r="I97" s="460">
        <v>2000000.0</v>
      </c>
      <c r="J97" s="1613"/>
      <c r="K97" s="1685"/>
      <c r="L97" s="1607"/>
      <c r="M97" s="1607"/>
      <c r="N97" s="1607"/>
      <c r="O97" s="1607"/>
      <c r="P97" s="1607"/>
      <c r="Q97" s="1607"/>
      <c r="R97" s="1607"/>
      <c r="S97" s="1607"/>
      <c r="T97" s="1607"/>
      <c r="U97" s="1607"/>
      <c r="V97" s="1607"/>
      <c r="W97" s="1607"/>
      <c r="X97" s="1607"/>
      <c r="Y97" s="1607"/>
      <c r="Z97" s="1607"/>
    </row>
    <row r="98" ht="37.5" customHeight="1">
      <c r="A98" s="1671" t="s">
        <v>1488</v>
      </c>
      <c r="B98" s="406"/>
      <c r="C98" s="1655" t="s">
        <v>1489</v>
      </c>
      <c r="D98" s="1676" t="s">
        <v>474</v>
      </c>
      <c r="E98" s="81">
        <v>0.0</v>
      </c>
      <c r="F98" s="36">
        <v>0.0</v>
      </c>
      <c r="G98" s="36">
        <f t="shared" si="12"/>
        <v>0</v>
      </c>
      <c r="H98" s="36">
        <v>0.0</v>
      </c>
      <c r="I98" s="460">
        <v>1500000.0</v>
      </c>
      <c r="J98" s="1613"/>
      <c r="K98" s="1685"/>
      <c r="L98" s="1607"/>
      <c r="M98" s="1607"/>
      <c r="N98" s="1607"/>
      <c r="O98" s="1607"/>
      <c r="P98" s="1607"/>
      <c r="Q98" s="1607"/>
      <c r="R98" s="1607"/>
      <c r="S98" s="1607"/>
      <c r="T98" s="1607"/>
      <c r="U98" s="1607"/>
      <c r="V98" s="1607"/>
      <c r="W98" s="1607"/>
      <c r="X98" s="1607"/>
      <c r="Y98" s="1607"/>
      <c r="Z98" s="1607"/>
    </row>
    <row r="99" ht="37.5" customHeight="1">
      <c r="A99" s="1687" t="s">
        <v>1490</v>
      </c>
      <c r="B99" s="1669"/>
      <c r="C99" s="1688" t="s">
        <v>1491</v>
      </c>
      <c r="D99" s="1678" t="s">
        <v>474</v>
      </c>
      <c r="E99" s="133">
        <v>0.0</v>
      </c>
      <c r="F99" s="65">
        <v>998281.55</v>
      </c>
      <c r="G99" s="65">
        <v>1718.4499999999534</v>
      </c>
      <c r="H99" s="65">
        <v>1000000.0</v>
      </c>
      <c r="I99" s="470">
        <v>2000000.0</v>
      </c>
      <c r="J99" s="1613"/>
      <c r="K99" s="1685"/>
      <c r="L99" s="1607"/>
      <c r="M99" s="1607"/>
      <c r="N99" s="1607"/>
      <c r="O99" s="1607"/>
      <c r="P99" s="1607"/>
      <c r="Q99" s="1607"/>
      <c r="R99" s="1607"/>
      <c r="S99" s="1607"/>
      <c r="T99" s="1607"/>
      <c r="U99" s="1607"/>
      <c r="V99" s="1607"/>
      <c r="W99" s="1607"/>
      <c r="X99" s="1607"/>
      <c r="Y99" s="1607"/>
      <c r="Z99" s="1607"/>
    </row>
    <row r="100" ht="37.5" customHeight="1">
      <c r="A100" s="1671" t="s">
        <v>1492</v>
      </c>
      <c r="B100" s="406"/>
      <c r="C100" s="1655" t="s">
        <v>1493</v>
      </c>
      <c r="D100" s="1676" t="s">
        <v>474</v>
      </c>
      <c r="E100" s="81">
        <v>0.0</v>
      </c>
      <c r="F100" s="36">
        <v>0.0</v>
      </c>
      <c r="G100" s="36">
        <f t="shared" ref="G100:G116" si="13">H100-F100</f>
        <v>0</v>
      </c>
      <c r="H100" s="36">
        <v>0.0</v>
      </c>
      <c r="I100" s="460">
        <v>2000000.0</v>
      </c>
      <c r="J100" s="1613"/>
      <c r="K100" s="1685"/>
      <c r="L100" s="1607"/>
      <c r="M100" s="1607"/>
      <c r="N100" s="1607"/>
      <c r="O100" s="1607"/>
      <c r="P100" s="1607"/>
      <c r="Q100" s="1607"/>
      <c r="R100" s="1607"/>
      <c r="S100" s="1607"/>
      <c r="T100" s="1607"/>
      <c r="U100" s="1607"/>
      <c r="V100" s="1607"/>
      <c r="W100" s="1607"/>
      <c r="X100" s="1607"/>
      <c r="Y100" s="1607"/>
      <c r="Z100" s="1607"/>
    </row>
    <row r="101" ht="37.5" customHeight="1">
      <c r="A101" s="1671" t="s">
        <v>1494</v>
      </c>
      <c r="B101" s="406"/>
      <c r="C101" s="1639" t="s">
        <v>1495</v>
      </c>
      <c r="D101" s="1676" t="s">
        <v>474</v>
      </c>
      <c r="E101" s="81">
        <v>0.0</v>
      </c>
      <c r="F101" s="36">
        <v>0.0</v>
      </c>
      <c r="G101" s="36">
        <f t="shared" si="13"/>
        <v>0</v>
      </c>
      <c r="H101" s="36">
        <v>0.0</v>
      </c>
      <c r="I101" s="460">
        <v>2000000.0</v>
      </c>
      <c r="J101" s="1613"/>
      <c r="K101" s="1685"/>
      <c r="L101" s="1607"/>
      <c r="M101" s="1607"/>
      <c r="N101" s="1607"/>
      <c r="O101" s="1607"/>
      <c r="P101" s="1607"/>
      <c r="Q101" s="1607"/>
      <c r="R101" s="1607"/>
      <c r="S101" s="1607"/>
      <c r="T101" s="1607"/>
      <c r="U101" s="1607"/>
      <c r="V101" s="1607"/>
      <c r="W101" s="1607"/>
      <c r="X101" s="1607"/>
      <c r="Y101" s="1607"/>
      <c r="Z101" s="1607"/>
    </row>
    <row r="102" ht="37.5" customHeight="1">
      <c r="A102" s="1671" t="s">
        <v>1496</v>
      </c>
      <c r="B102" s="406"/>
      <c r="C102" s="1655" t="s">
        <v>1497</v>
      </c>
      <c r="D102" s="1676" t="s">
        <v>474</v>
      </c>
      <c r="E102" s="81">
        <v>0.0</v>
      </c>
      <c r="F102" s="36">
        <v>0.0</v>
      </c>
      <c r="G102" s="36">
        <f t="shared" si="13"/>
        <v>0</v>
      </c>
      <c r="H102" s="36">
        <v>0.0</v>
      </c>
      <c r="I102" s="460">
        <v>1000000.0</v>
      </c>
      <c r="J102" s="1613"/>
      <c r="K102" s="1685"/>
      <c r="L102" s="1607"/>
      <c r="M102" s="1607"/>
      <c r="N102" s="1607"/>
      <c r="O102" s="1607"/>
      <c r="P102" s="1607"/>
      <c r="Q102" s="1607"/>
      <c r="R102" s="1607"/>
      <c r="S102" s="1607"/>
      <c r="T102" s="1607"/>
      <c r="U102" s="1607"/>
      <c r="V102" s="1607"/>
      <c r="W102" s="1607"/>
      <c r="X102" s="1607"/>
      <c r="Y102" s="1607"/>
      <c r="Z102" s="1607"/>
    </row>
    <row r="103" ht="37.5" customHeight="1">
      <c r="A103" s="1671" t="s">
        <v>1498</v>
      </c>
      <c r="B103" s="406"/>
      <c r="C103" s="1655" t="s">
        <v>1499</v>
      </c>
      <c r="D103" s="1676" t="s">
        <v>474</v>
      </c>
      <c r="E103" s="81">
        <v>0.0</v>
      </c>
      <c r="F103" s="36">
        <v>0.0</v>
      </c>
      <c r="G103" s="36">
        <f t="shared" si="13"/>
        <v>0</v>
      </c>
      <c r="H103" s="36">
        <v>0.0</v>
      </c>
      <c r="I103" s="460">
        <v>2000000.0</v>
      </c>
      <c r="J103" s="1613"/>
      <c r="K103" s="1685"/>
      <c r="L103" s="1607"/>
      <c r="M103" s="1607"/>
      <c r="N103" s="1607"/>
      <c r="O103" s="1607"/>
      <c r="P103" s="1607"/>
      <c r="Q103" s="1607"/>
      <c r="R103" s="1607"/>
      <c r="S103" s="1607"/>
      <c r="T103" s="1607"/>
      <c r="U103" s="1607"/>
      <c r="V103" s="1607"/>
      <c r="W103" s="1607"/>
      <c r="X103" s="1607"/>
      <c r="Y103" s="1607"/>
      <c r="Z103" s="1607"/>
    </row>
    <row r="104" ht="37.5" customHeight="1">
      <c r="A104" s="1671" t="s">
        <v>1500</v>
      </c>
      <c r="B104" s="406"/>
      <c r="C104" s="1655" t="s">
        <v>1501</v>
      </c>
      <c r="D104" s="1676" t="s">
        <v>474</v>
      </c>
      <c r="E104" s="81">
        <v>0.0</v>
      </c>
      <c r="F104" s="36">
        <v>0.0</v>
      </c>
      <c r="G104" s="36">
        <f t="shared" si="13"/>
        <v>0</v>
      </c>
      <c r="H104" s="36">
        <v>0.0</v>
      </c>
      <c r="I104" s="460">
        <v>1500000.0</v>
      </c>
      <c r="J104" s="1613"/>
      <c r="K104" s="1685"/>
      <c r="L104" s="1607"/>
      <c r="M104" s="1607"/>
      <c r="N104" s="1607"/>
      <c r="O104" s="1607"/>
      <c r="P104" s="1607"/>
      <c r="Q104" s="1607"/>
      <c r="R104" s="1607"/>
      <c r="S104" s="1607"/>
      <c r="T104" s="1607"/>
      <c r="U104" s="1607"/>
      <c r="V104" s="1607"/>
      <c r="W104" s="1607"/>
      <c r="X104" s="1607"/>
      <c r="Y104" s="1607"/>
      <c r="Z104" s="1607"/>
    </row>
    <row r="105" ht="37.5" customHeight="1">
      <c r="A105" s="1671" t="s">
        <v>1502</v>
      </c>
      <c r="B105" s="406"/>
      <c r="C105" s="1655" t="s">
        <v>1503</v>
      </c>
      <c r="D105" s="1676" t="s">
        <v>474</v>
      </c>
      <c r="E105" s="81">
        <v>0.0</v>
      </c>
      <c r="F105" s="36">
        <v>0.0</v>
      </c>
      <c r="G105" s="36">
        <f t="shared" si="13"/>
        <v>0</v>
      </c>
      <c r="H105" s="36">
        <v>0.0</v>
      </c>
      <c r="I105" s="460">
        <v>1000000.0</v>
      </c>
      <c r="J105" s="1613"/>
      <c r="K105" s="1685"/>
      <c r="L105" s="1607"/>
      <c r="M105" s="1607"/>
      <c r="N105" s="1607"/>
      <c r="O105" s="1607"/>
      <c r="P105" s="1607"/>
      <c r="Q105" s="1607"/>
      <c r="R105" s="1607"/>
      <c r="S105" s="1607"/>
      <c r="T105" s="1607"/>
      <c r="U105" s="1607"/>
      <c r="V105" s="1607"/>
      <c r="W105" s="1607"/>
      <c r="X105" s="1607"/>
      <c r="Y105" s="1607"/>
      <c r="Z105" s="1607"/>
    </row>
    <row r="106" ht="37.5" customHeight="1">
      <c r="A106" s="1671" t="s">
        <v>1504</v>
      </c>
      <c r="B106" s="406"/>
      <c r="C106" s="1639" t="s">
        <v>1505</v>
      </c>
      <c r="D106" s="1676" t="s">
        <v>1506</v>
      </c>
      <c r="E106" s="81">
        <v>0.0</v>
      </c>
      <c r="F106" s="36">
        <v>0.0</v>
      </c>
      <c r="G106" s="36">
        <f t="shared" si="13"/>
        <v>0</v>
      </c>
      <c r="H106" s="36">
        <v>0.0</v>
      </c>
      <c r="I106" s="460">
        <v>1500000.0</v>
      </c>
      <c r="J106" s="1613"/>
      <c r="K106" s="1685"/>
      <c r="L106" s="1607"/>
      <c r="M106" s="1607"/>
      <c r="N106" s="1607"/>
      <c r="O106" s="1607"/>
      <c r="P106" s="1607"/>
      <c r="Q106" s="1607"/>
      <c r="R106" s="1607"/>
      <c r="S106" s="1607"/>
      <c r="T106" s="1607"/>
      <c r="U106" s="1607"/>
      <c r="V106" s="1607"/>
      <c r="W106" s="1607"/>
      <c r="X106" s="1607"/>
      <c r="Y106" s="1607"/>
      <c r="Z106" s="1607"/>
    </row>
    <row r="107" ht="12.75" customHeight="1">
      <c r="A107" s="1671" t="s">
        <v>1507</v>
      </c>
      <c r="B107" s="406"/>
      <c r="C107" s="1655" t="s">
        <v>1508</v>
      </c>
      <c r="D107" s="1676" t="s">
        <v>474</v>
      </c>
      <c r="E107" s="81">
        <v>0.0</v>
      </c>
      <c r="F107" s="36">
        <v>0.0</v>
      </c>
      <c r="G107" s="36">
        <f t="shared" si="13"/>
        <v>4000000</v>
      </c>
      <c r="H107" s="36">
        <v>4000000.0</v>
      </c>
      <c r="I107" s="36">
        <v>0.0</v>
      </c>
      <c r="J107" s="1613"/>
      <c r="K107" s="1685"/>
      <c r="L107" s="1607"/>
      <c r="M107" s="1607"/>
      <c r="N107" s="1607"/>
      <c r="O107" s="1607"/>
      <c r="P107" s="1607"/>
      <c r="Q107" s="1607"/>
      <c r="R107" s="1607"/>
      <c r="S107" s="1607"/>
      <c r="T107" s="1607"/>
      <c r="U107" s="1607"/>
      <c r="V107" s="1607"/>
      <c r="W107" s="1607"/>
      <c r="X107" s="1607"/>
      <c r="Y107" s="1607"/>
      <c r="Z107" s="1607"/>
    </row>
    <row r="108" ht="12.75" customHeight="1">
      <c r="A108" s="1671" t="s">
        <v>1509</v>
      </c>
      <c r="B108" s="406"/>
      <c r="C108" s="1655" t="s">
        <v>1510</v>
      </c>
      <c r="D108" s="1676" t="s">
        <v>474</v>
      </c>
      <c r="E108" s="81">
        <v>0.0</v>
      </c>
      <c r="F108" s="36">
        <v>0.0</v>
      </c>
      <c r="G108" s="36">
        <f t="shared" si="13"/>
        <v>1500000</v>
      </c>
      <c r="H108" s="36">
        <v>1500000.0</v>
      </c>
      <c r="I108" s="36">
        <v>0.0</v>
      </c>
      <c r="J108" s="1613"/>
      <c r="K108" s="1685"/>
      <c r="L108" s="1607"/>
      <c r="M108" s="1607"/>
      <c r="N108" s="1607"/>
      <c r="O108" s="1607"/>
      <c r="P108" s="1607"/>
      <c r="Q108" s="1607"/>
      <c r="R108" s="1607"/>
      <c r="S108" s="1607"/>
      <c r="T108" s="1607"/>
      <c r="U108" s="1607"/>
      <c r="V108" s="1607"/>
      <c r="W108" s="1607"/>
      <c r="X108" s="1607"/>
      <c r="Y108" s="1607"/>
      <c r="Z108" s="1607"/>
    </row>
    <row r="109" ht="12.75" customHeight="1">
      <c r="A109" s="1671" t="s">
        <v>1511</v>
      </c>
      <c r="B109" s="406"/>
      <c r="C109" s="1655" t="s">
        <v>1512</v>
      </c>
      <c r="D109" s="1676" t="s">
        <v>474</v>
      </c>
      <c r="E109" s="81">
        <v>0.0</v>
      </c>
      <c r="F109" s="36">
        <v>0.0</v>
      </c>
      <c r="G109" s="36">
        <f t="shared" si="13"/>
        <v>1500000</v>
      </c>
      <c r="H109" s="36">
        <v>1500000.0</v>
      </c>
      <c r="I109" s="36">
        <v>0.0</v>
      </c>
      <c r="J109" s="1613"/>
      <c r="K109" s="1685"/>
      <c r="L109" s="1607"/>
      <c r="M109" s="1607"/>
      <c r="N109" s="1607"/>
      <c r="O109" s="1607"/>
      <c r="P109" s="1607"/>
      <c r="Q109" s="1607"/>
      <c r="R109" s="1607"/>
      <c r="S109" s="1607"/>
      <c r="T109" s="1607"/>
      <c r="U109" s="1607"/>
      <c r="V109" s="1607"/>
      <c r="W109" s="1607"/>
      <c r="X109" s="1607"/>
      <c r="Y109" s="1607"/>
      <c r="Z109" s="1607"/>
    </row>
    <row r="110" ht="12.75" customHeight="1">
      <c r="A110" s="1687" t="s">
        <v>1513</v>
      </c>
      <c r="B110" s="1669"/>
      <c r="C110" s="1688" t="s">
        <v>1514</v>
      </c>
      <c r="D110" s="1678" t="s">
        <v>474</v>
      </c>
      <c r="E110" s="133">
        <v>0.0</v>
      </c>
      <c r="F110" s="65">
        <v>0.0</v>
      </c>
      <c r="G110" s="65">
        <f t="shared" si="13"/>
        <v>2000000</v>
      </c>
      <c r="H110" s="65">
        <v>2000000.0</v>
      </c>
      <c r="I110" s="65">
        <v>0.0</v>
      </c>
      <c r="J110" s="1613"/>
      <c r="K110" s="1685"/>
      <c r="L110" s="1607"/>
      <c r="M110" s="1607"/>
      <c r="N110" s="1607"/>
      <c r="O110" s="1607"/>
      <c r="P110" s="1607"/>
      <c r="Q110" s="1607"/>
      <c r="R110" s="1607"/>
      <c r="S110" s="1607"/>
      <c r="T110" s="1607"/>
      <c r="U110" s="1607"/>
      <c r="V110" s="1607"/>
      <c r="W110" s="1607"/>
      <c r="X110" s="1607"/>
      <c r="Y110" s="1607"/>
      <c r="Z110" s="1607"/>
    </row>
    <row r="111" ht="12.75" customHeight="1">
      <c r="A111" s="1671" t="s">
        <v>1515</v>
      </c>
      <c r="B111" s="406"/>
      <c r="C111" s="1655" t="s">
        <v>1516</v>
      </c>
      <c r="D111" s="1676" t="s">
        <v>474</v>
      </c>
      <c r="E111" s="81">
        <v>0.0</v>
      </c>
      <c r="F111" s="36">
        <v>0.0</v>
      </c>
      <c r="G111" s="36">
        <f t="shared" si="13"/>
        <v>1000000</v>
      </c>
      <c r="H111" s="36">
        <v>1000000.0</v>
      </c>
      <c r="I111" s="36">
        <v>0.0</v>
      </c>
      <c r="J111" s="1613"/>
      <c r="K111" s="1685"/>
      <c r="L111" s="1607"/>
      <c r="M111" s="1607"/>
      <c r="N111" s="1607"/>
      <c r="O111" s="1607"/>
      <c r="P111" s="1607"/>
      <c r="Q111" s="1607"/>
      <c r="R111" s="1607"/>
      <c r="S111" s="1607"/>
      <c r="T111" s="1607"/>
      <c r="U111" s="1607"/>
      <c r="V111" s="1607"/>
      <c r="W111" s="1607"/>
      <c r="X111" s="1607"/>
      <c r="Y111" s="1607"/>
      <c r="Z111" s="1607"/>
    </row>
    <row r="112" ht="12.75" customHeight="1">
      <c r="A112" s="1671" t="s">
        <v>1517</v>
      </c>
      <c r="B112" s="406"/>
      <c r="C112" s="1655" t="s">
        <v>1518</v>
      </c>
      <c r="D112" s="1676" t="s">
        <v>474</v>
      </c>
      <c r="E112" s="81">
        <v>0.0</v>
      </c>
      <c r="F112" s="36">
        <v>0.0</v>
      </c>
      <c r="G112" s="36">
        <f t="shared" si="13"/>
        <v>2000000</v>
      </c>
      <c r="H112" s="36">
        <v>2000000.0</v>
      </c>
      <c r="I112" s="36">
        <v>0.0</v>
      </c>
      <c r="J112" s="1613"/>
      <c r="K112" s="1685"/>
      <c r="L112" s="1607"/>
      <c r="M112" s="1607"/>
      <c r="N112" s="1607"/>
      <c r="O112" s="1607"/>
      <c r="P112" s="1607"/>
      <c r="Q112" s="1607"/>
      <c r="R112" s="1607"/>
      <c r="S112" s="1607"/>
      <c r="T112" s="1607"/>
      <c r="U112" s="1607"/>
      <c r="V112" s="1607"/>
      <c r="W112" s="1607"/>
      <c r="X112" s="1607"/>
      <c r="Y112" s="1607"/>
      <c r="Z112" s="1607"/>
    </row>
    <row r="113" ht="12.75" customHeight="1">
      <c r="A113" s="1671" t="s">
        <v>1519</v>
      </c>
      <c r="B113" s="406"/>
      <c r="C113" s="1655" t="s">
        <v>1520</v>
      </c>
      <c r="D113" s="1676" t="s">
        <v>474</v>
      </c>
      <c r="E113" s="81">
        <v>0.0</v>
      </c>
      <c r="F113" s="36">
        <v>0.0</v>
      </c>
      <c r="G113" s="36">
        <f t="shared" si="13"/>
        <v>2000000</v>
      </c>
      <c r="H113" s="36">
        <v>2000000.0</v>
      </c>
      <c r="I113" s="36">
        <v>0.0</v>
      </c>
      <c r="J113" s="1613"/>
      <c r="K113" s="1685"/>
      <c r="L113" s="1607"/>
      <c r="M113" s="1607"/>
      <c r="N113" s="1607"/>
      <c r="O113" s="1607"/>
      <c r="P113" s="1607"/>
      <c r="Q113" s="1607"/>
      <c r="R113" s="1607"/>
      <c r="S113" s="1607"/>
      <c r="T113" s="1607"/>
      <c r="U113" s="1607"/>
      <c r="V113" s="1607"/>
      <c r="W113" s="1607"/>
      <c r="X113" s="1607"/>
      <c r="Y113" s="1607"/>
      <c r="Z113" s="1607"/>
    </row>
    <row r="114" ht="30.75" customHeight="1">
      <c r="A114" s="1671" t="s">
        <v>1521</v>
      </c>
      <c r="B114" s="406"/>
      <c r="C114" s="1655" t="s">
        <v>1522</v>
      </c>
      <c r="D114" s="1676" t="s">
        <v>474</v>
      </c>
      <c r="E114" s="81">
        <v>0.0</v>
      </c>
      <c r="F114" s="36">
        <v>0.0</v>
      </c>
      <c r="G114" s="36">
        <f t="shared" si="13"/>
        <v>1500000</v>
      </c>
      <c r="H114" s="36">
        <v>1500000.0</v>
      </c>
      <c r="I114" s="36">
        <v>0.0</v>
      </c>
      <c r="J114" s="1613"/>
      <c r="K114" s="1685"/>
      <c r="L114" s="1607"/>
      <c r="M114" s="1607"/>
      <c r="N114" s="1607"/>
      <c r="O114" s="1607"/>
      <c r="P114" s="1607"/>
      <c r="Q114" s="1607"/>
      <c r="R114" s="1607"/>
      <c r="S114" s="1607"/>
      <c r="T114" s="1607"/>
      <c r="U114" s="1607"/>
      <c r="V114" s="1607"/>
      <c r="W114" s="1607"/>
      <c r="X114" s="1607"/>
      <c r="Y114" s="1607"/>
      <c r="Z114" s="1607"/>
    </row>
    <row r="115" ht="31.5" customHeight="1">
      <c r="A115" s="1671" t="s">
        <v>1523</v>
      </c>
      <c r="B115" s="406"/>
      <c r="C115" s="1655" t="s">
        <v>1524</v>
      </c>
      <c r="D115" s="1676" t="s">
        <v>474</v>
      </c>
      <c r="E115" s="81">
        <v>0.0</v>
      </c>
      <c r="F115" s="36">
        <v>0.0</v>
      </c>
      <c r="G115" s="36">
        <f t="shared" si="13"/>
        <v>3500000</v>
      </c>
      <c r="H115" s="36">
        <v>3500000.0</v>
      </c>
      <c r="I115" s="36">
        <v>0.0</v>
      </c>
      <c r="J115" s="1613"/>
      <c r="K115" s="1685"/>
      <c r="L115" s="1607"/>
      <c r="M115" s="1607"/>
      <c r="N115" s="1607"/>
      <c r="O115" s="1607"/>
      <c r="P115" s="1607"/>
      <c r="Q115" s="1607"/>
      <c r="R115" s="1607"/>
      <c r="S115" s="1607"/>
      <c r="T115" s="1607"/>
      <c r="U115" s="1607"/>
      <c r="V115" s="1607"/>
      <c r="W115" s="1607"/>
      <c r="X115" s="1607"/>
      <c r="Y115" s="1607"/>
      <c r="Z115" s="1607"/>
    </row>
    <row r="116" ht="33.0" customHeight="1">
      <c r="A116" s="1687" t="s">
        <v>1525</v>
      </c>
      <c r="B116" s="1669"/>
      <c r="C116" s="1688" t="s">
        <v>1526</v>
      </c>
      <c r="D116" s="1689"/>
      <c r="E116" s="133">
        <v>0.0</v>
      </c>
      <c r="F116" s="65">
        <v>0.0</v>
      </c>
      <c r="G116" s="65">
        <f t="shared" si="13"/>
        <v>600000</v>
      </c>
      <c r="H116" s="65">
        <v>600000.0</v>
      </c>
      <c r="I116" s="65">
        <v>0.0</v>
      </c>
      <c r="J116" s="1613"/>
      <c r="K116" s="1685"/>
      <c r="L116" s="1607"/>
      <c r="M116" s="1607"/>
      <c r="N116" s="1607"/>
      <c r="O116" s="1607"/>
      <c r="P116" s="1607"/>
      <c r="Q116" s="1607"/>
      <c r="R116" s="1607"/>
      <c r="S116" s="1607"/>
      <c r="T116" s="1607"/>
      <c r="U116" s="1607"/>
      <c r="V116" s="1607"/>
      <c r="W116" s="1607"/>
      <c r="X116" s="1607"/>
      <c r="Y116" s="1607"/>
      <c r="Z116" s="1607"/>
    </row>
    <row r="117" ht="16.5" customHeight="1">
      <c r="A117" s="1690"/>
      <c r="B117" s="422"/>
      <c r="C117" s="1691" t="s">
        <v>317</v>
      </c>
      <c r="D117" s="1692"/>
      <c r="E117" s="1693">
        <f t="shared" ref="E117:I117" si="14">SUM(E89:E116)</f>
        <v>1272500</v>
      </c>
      <c r="F117" s="1693">
        <f t="shared" si="14"/>
        <v>998281.55</v>
      </c>
      <c r="G117" s="1693">
        <f t="shared" si="14"/>
        <v>31201718.45</v>
      </c>
      <c r="H117" s="1693">
        <f t="shared" si="14"/>
        <v>32200000</v>
      </c>
      <c r="I117" s="1694">
        <f t="shared" si="14"/>
        <v>26167068.4</v>
      </c>
      <c r="J117" s="1613"/>
      <c r="K117" s="1695"/>
      <c r="L117" s="1613"/>
      <c r="M117" s="1613"/>
      <c r="N117" s="1613"/>
      <c r="O117" s="1613"/>
      <c r="P117" s="1613"/>
      <c r="Q117" s="1613"/>
      <c r="R117" s="1613"/>
      <c r="S117" s="1613"/>
      <c r="T117" s="1613"/>
      <c r="U117" s="1613"/>
      <c r="V117" s="1613"/>
      <c r="W117" s="1613"/>
      <c r="X117" s="1613"/>
      <c r="Y117" s="1613"/>
      <c r="Z117" s="1613"/>
    </row>
    <row r="118" ht="16.5" customHeight="1">
      <c r="A118" s="1696"/>
      <c r="B118" s="678"/>
      <c r="C118" s="1697" t="s">
        <v>318</v>
      </c>
      <c r="D118" s="577"/>
      <c r="E118" s="682">
        <f t="shared" ref="E118:I118" si="15">E88+E117</f>
        <v>52146346</v>
      </c>
      <c r="F118" s="682">
        <f t="shared" si="15"/>
        <v>14716158.29</v>
      </c>
      <c r="G118" s="682">
        <f t="shared" si="15"/>
        <v>53881097.71</v>
      </c>
      <c r="H118" s="682">
        <f t="shared" si="15"/>
        <v>68597256</v>
      </c>
      <c r="I118" s="1698">
        <f t="shared" si="15"/>
        <v>70812455.35</v>
      </c>
      <c r="J118" s="1613"/>
      <c r="K118" s="1613"/>
      <c r="L118" s="1613"/>
      <c r="M118" s="1613"/>
      <c r="N118" s="1613"/>
      <c r="O118" s="1613"/>
      <c r="P118" s="1613"/>
      <c r="Q118" s="1613"/>
      <c r="R118" s="1613"/>
      <c r="S118" s="1613"/>
      <c r="T118" s="1613"/>
      <c r="U118" s="1613"/>
      <c r="V118" s="1613"/>
      <c r="W118" s="1613"/>
      <c r="X118" s="1613"/>
      <c r="Y118" s="1613"/>
      <c r="Z118" s="1613"/>
    </row>
    <row r="119" ht="12.75" customHeight="1">
      <c r="A119" s="2" t="s">
        <v>319</v>
      </c>
      <c r="B119" s="3"/>
      <c r="C119" s="1607"/>
      <c r="D119" s="1699"/>
      <c r="E119" s="1613"/>
      <c r="F119" s="1613"/>
      <c r="G119" s="1613"/>
      <c r="H119" s="1700"/>
      <c r="I119" s="1613"/>
      <c r="J119" s="1613"/>
      <c r="K119" s="1607"/>
      <c r="L119" s="1607"/>
      <c r="M119" s="1607"/>
      <c r="N119" s="1607"/>
      <c r="O119" s="1607"/>
      <c r="P119" s="1607"/>
      <c r="Q119" s="1607"/>
      <c r="R119" s="1607"/>
      <c r="S119" s="1607"/>
      <c r="T119" s="1607"/>
      <c r="U119" s="1607"/>
      <c r="V119" s="1607"/>
      <c r="W119" s="1607"/>
      <c r="X119" s="1607"/>
      <c r="Y119" s="1607"/>
      <c r="Z119" s="1607"/>
    </row>
    <row r="120" ht="12.75" customHeight="1">
      <c r="A120" s="2" t="s">
        <v>320</v>
      </c>
      <c r="B120" s="876"/>
      <c r="C120" s="1607"/>
      <c r="D120" s="1699"/>
      <c r="E120" s="1613"/>
      <c r="F120" s="1613"/>
      <c r="G120" s="1613"/>
      <c r="H120" s="1700"/>
      <c r="I120" s="1613"/>
      <c r="J120" s="6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2.75" customHeight="1">
      <c r="B121" s="259"/>
      <c r="C121" s="1607"/>
      <c r="D121" s="1699"/>
      <c r="E121" s="1613"/>
      <c r="F121" s="1613"/>
      <c r="G121" s="1613"/>
      <c r="H121" s="1700"/>
      <c r="I121" s="1613"/>
      <c r="J121" s="6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2.75" customHeight="1">
      <c r="B122" s="259"/>
      <c r="C122" s="1607"/>
      <c r="D122" s="1699"/>
      <c r="E122" s="1613"/>
      <c r="F122" s="1613"/>
      <c r="G122" s="1613"/>
      <c r="H122" s="1700"/>
      <c r="I122" s="1613"/>
      <c r="J122" s="6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2.75" customHeight="1">
      <c r="A123" s="1607"/>
      <c r="B123" s="1607"/>
      <c r="C123" s="1607"/>
      <c r="D123" s="1699"/>
      <c r="E123" s="1613"/>
      <c r="F123" s="6"/>
      <c r="G123" s="6"/>
      <c r="H123" s="37"/>
      <c r="I123" s="1613"/>
      <c r="J123" s="1613"/>
      <c r="K123" s="1607"/>
      <c r="L123" s="1607"/>
      <c r="M123" s="1607"/>
      <c r="N123" s="1607"/>
      <c r="O123" s="1607"/>
      <c r="P123" s="1607"/>
      <c r="Q123" s="1607"/>
      <c r="R123" s="1607"/>
      <c r="S123" s="1607"/>
      <c r="T123" s="1607"/>
      <c r="U123" s="1607"/>
      <c r="V123" s="1607"/>
      <c r="W123" s="1607"/>
      <c r="X123" s="1607"/>
      <c r="Y123" s="1607"/>
      <c r="Z123" s="1607"/>
    </row>
    <row r="124" ht="12.75" customHeight="1">
      <c r="A124" s="1607"/>
      <c r="B124" s="1607"/>
      <c r="C124" s="1607"/>
      <c r="D124" s="1699"/>
      <c r="E124" s="1613"/>
      <c r="F124" s="6"/>
      <c r="G124" s="6"/>
      <c r="H124" s="37"/>
      <c r="I124" s="1613"/>
      <c r="J124" s="1613"/>
      <c r="K124" s="1607"/>
      <c r="L124" s="1607"/>
      <c r="M124" s="1607"/>
      <c r="N124" s="1607"/>
      <c r="O124" s="1607"/>
      <c r="P124" s="1607"/>
      <c r="Q124" s="1607"/>
      <c r="R124" s="1607"/>
      <c r="S124" s="1607"/>
      <c r="T124" s="1607"/>
      <c r="U124" s="1607"/>
      <c r="V124" s="1607"/>
      <c r="W124" s="1607"/>
      <c r="X124" s="1607"/>
      <c r="Y124" s="1607"/>
      <c r="Z124" s="1607"/>
    </row>
    <row r="125" ht="12.75" customHeight="1">
      <c r="A125" s="1607"/>
      <c r="B125" s="1607"/>
      <c r="C125" s="5" t="s">
        <v>1363</v>
      </c>
      <c r="E125" s="5" t="s">
        <v>324</v>
      </c>
      <c r="J125" s="1613"/>
      <c r="K125" s="1607"/>
      <c r="L125" s="1607"/>
      <c r="M125" s="1607"/>
      <c r="N125" s="1607"/>
      <c r="O125" s="1607"/>
      <c r="P125" s="1607"/>
      <c r="Q125" s="1607"/>
      <c r="R125" s="1607"/>
      <c r="S125" s="1607"/>
      <c r="T125" s="1607"/>
      <c r="U125" s="1607"/>
      <c r="V125" s="1607"/>
      <c r="W125" s="1607"/>
      <c r="X125" s="1607"/>
      <c r="Y125" s="1607"/>
      <c r="Z125" s="1607"/>
    </row>
    <row r="126" ht="12.75" customHeight="1">
      <c r="A126" s="1607"/>
      <c r="B126" s="1607"/>
      <c r="C126" s="3" t="s">
        <v>326</v>
      </c>
      <c r="E126" s="3" t="s">
        <v>327</v>
      </c>
      <c r="J126" s="1613"/>
      <c r="K126" s="1607"/>
      <c r="L126" s="1607"/>
      <c r="M126" s="1607"/>
      <c r="N126" s="1607"/>
      <c r="O126" s="1607"/>
      <c r="P126" s="1607"/>
      <c r="Q126" s="1607"/>
      <c r="R126" s="1607"/>
      <c r="S126" s="1607"/>
      <c r="T126" s="1607"/>
      <c r="U126" s="1607"/>
      <c r="V126" s="1607"/>
      <c r="W126" s="1607"/>
      <c r="X126" s="1607"/>
      <c r="Y126" s="1607"/>
      <c r="Z126" s="1607"/>
    </row>
    <row r="127" ht="12.75" customHeight="1">
      <c r="A127" s="1607"/>
      <c r="B127" s="1607"/>
      <c r="J127" s="1613"/>
      <c r="K127" s="1607"/>
      <c r="L127" s="1607"/>
      <c r="M127" s="1607"/>
      <c r="N127" s="1607"/>
      <c r="O127" s="1607"/>
      <c r="P127" s="1607"/>
      <c r="Q127" s="1607"/>
      <c r="R127" s="1607"/>
      <c r="S127" s="1607"/>
      <c r="T127" s="1607"/>
      <c r="U127" s="1607"/>
      <c r="V127" s="1607"/>
      <c r="W127" s="1607"/>
      <c r="X127" s="1607"/>
      <c r="Y127" s="1607"/>
      <c r="Z127" s="1607"/>
    </row>
    <row r="128" ht="12.75" customHeight="1">
      <c r="A128" s="1607"/>
      <c r="B128" s="1607"/>
      <c r="C128" s="1607"/>
      <c r="D128" s="1699"/>
      <c r="E128" s="1613"/>
      <c r="F128" s="6"/>
      <c r="G128" s="6"/>
      <c r="H128" s="37"/>
      <c r="I128" s="1613"/>
      <c r="J128" s="1613"/>
      <c r="K128" s="1607"/>
      <c r="L128" s="1607"/>
      <c r="M128" s="1607"/>
      <c r="N128" s="1607"/>
      <c r="O128" s="1607"/>
      <c r="P128" s="1607"/>
      <c r="Q128" s="1607"/>
      <c r="R128" s="1607"/>
      <c r="S128" s="1607"/>
      <c r="T128" s="1607"/>
      <c r="U128" s="1607"/>
      <c r="V128" s="1607"/>
      <c r="W128" s="1607"/>
      <c r="X128" s="1607"/>
      <c r="Y128" s="1607"/>
      <c r="Z128" s="1607"/>
    </row>
    <row r="129" ht="12.75" customHeight="1">
      <c r="A129" s="1607"/>
      <c r="B129" s="1607"/>
      <c r="C129" s="1607"/>
      <c r="D129" s="1699"/>
      <c r="E129" s="1613"/>
      <c r="F129" s="6"/>
      <c r="G129" s="6"/>
      <c r="H129" s="37"/>
      <c r="I129" s="1613"/>
      <c r="J129" s="1613"/>
      <c r="K129" s="1607"/>
      <c r="L129" s="1607"/>
      <c r="M129" s="1607"/>
      <c r="N129" s="1607"/>
      <c r="O129" s="1607"/>
      <c r="P129" s="1607"/>
      <c r="Q129" s="1607"/>
      <c r="R129" s="1607"/>
      <c r="S129" s="1607"/>
      <c r="T129" s="1607"/>
      <c r="U129" s="1607"/>
      <c r="V129" s="1607"/>
      <c r="W129" s="1607"/>
      <c r="X129" s="1607"/>
      <c r="Y129" s="1607"/>
      <c r="Z129" s="1607"/>
    </row>
    <row r="130" ht="12.75" customHeight="1">
      <c r="A130" s="1607"/>
      <c r="B130" s="1607"/>
      <c r="C130" s="1607"/>
      <c r="D130" s="1699"/>
      <c r="E130" s="1613"/>
      <c r="F130" s="6"/>
      <c r="G130" s="6"/>
      <c r="H130" s="37"/>
      <c r="I130" s="1613"/>
      <c r="J130" s="1613"/>
      <c r="K130" s="1607"/>
      <c r="L130" s="1607"/>
      <c r="M130" s="1607"/>
      <c r="N130" s="1607"/>
      <c r="O130" s="1607"/>
      <c r="P130" s="1607"/>
      <c r="Q130" s="1607"/>
      <c r="R130" s="1607"/>
      <c r="S130" s="1607"/>
      <c r="T130" s="1607"/>
      <c r="U130" s="1607"/>
      <c r="V130" s="1607"/>
      <c r="W130" s="1607"/>
      <c r="X130" s="1607"/>
      <c r="Y130" s="1607"/>
      <c r="Z130" s="1607"/>
    </row>
    <row r="131" ht="12.75" customHeight="1">
      <c r="A131" s="1607"/>
      <c r="B131" s="1607"/>
      <c r="C131" s="1607"/>
      <c r="D131" s="1699"/>
      <c r="E131" s="1613"/>
      <c r="F131" s="6"/>
      <c r="G131" s="6"/>
      <c r="H131" s="37"/>
      <c r="I131" s="1613"/>
      <c r="J131" s="1613"/>
      <c r="K131" s="1607"/>
      <c r="L131" s="1607"/>
      <c r="M131" s="1607"/>
      <c r="N131" s="1607"/>
      <c r="O131" s="1607"/>
      <c r="P131" s="1607"/>
      <c r="Q131" s="1607"/>
      <c r="R131" s="1607"/>
      <c r="S131" s="1607"/>
      <c r="T131" s="1607"/>
      <c r="U131" s="1607"/>
      <c r="V131" s="1607"/>
      <c r="W131" s="1607"/>
      <c r="X131" s="1607"/>
      <c r="Y131" s="1607"/>
      <c r="Z131" s="1607"/>
    </row>
    <row r="132" ht="12.75" customHeight="1">
      <c r="A132" s="1607"/>
      <c r="B132" s="1607"/>
      <c r="C132" s="1607"/>
      <c r="D132" s="1699"/>
      <c r="E132" s="1613"/>
      <c r="F132" s="6"/>
      <c r="G132" s="6"/>
      <c r="H132" s="37"/>
      <c r="I132" s="1613"/>
      <c r="J132" s="1613"/>
      <c r="K132" s="1607"/>
      <c r="L132" s="1607"/>
      <c r="M132" s="1607"/>
      <c r="N132" s="1607"/>
      <c r="O132" s="1607"/>
      <c r="P132" s="1607"/>
      <c r="Q132" s="1607"/>
      <c r="R132" s="1607"/>
      <c r="S132" s="1607"/>
      <c r="T132" s="1607"/>
      <c r="U132" s="1607"/>
      <c r="V132" s="1607"/>
      <c r="W132" s="1607"/>
      <c r="X132" s="1607"/>
      <c r="Y132" s="1607"/>
      <c r="Z132" s="1607"/>
    </row>
    <row r="133" ht="12.75" customHeight="1">
      <c r="A133" s="1607"/>
      <c r="B133" s="1607"/>
      <c r="C133" s="1607"/>
      <c r="D133" s="1699"/>
      <c r="E133" s="1613"/>
      <c r="F133" s="6"/>
      <c r="G133" s="6"/>
      <c r="H133" s="37"/>
      <c r="I133" s="1613"/>
      <c r="J133" s="1613"/>
      <c r="K133" s="1607"/>
      <c r="L133" s="1607"/>
      <c r="M133" s="1607"/>
      <c r="N133" s="1607"/>
      <c r="O133" s="1607"/>
      <c r="P133" s="1607"/>
      <c r="Q133" s="1607"/>
      <c r="R133" s="1607"/>
      <c r="S133" s="1607"/>
      <c r="T133" s="1607"/>
      <c r="U133" s="1607"/>
      <c r="V133" s="1607"/>
      <c r="W133" s="1607"/>
      <c r="X133" s="1607"/>
      <c r="Y133" s="1607"/>
      <c r="Z133" s="1607"/>
    </row>
    <row r="134" ht="12.75" customHeight="1">
      <c r="A134" s="1607"/>
      <c r="B134" s="1607"/>
      <c r="C134" s="1607"/>
      <c r="D134" s="1699"/>
      <c r="E134" s="1613"/>
      <c r="F134" s="6"/>
      <c r="G134" s="6"/>
      <c r="H134" s="37"/>
      <c r="I134" s="1613"/>
      <c r="J134" s="1613"/>
      <c r="K134" s="1607"/>
      <c r="L134" s="1607"/>
      <c r="M134" s="1607"/>
      <c r="N134" s="1607"/>
      <c r="O134" s="1607"/>
      <c r="P134" s="1607"/>
      <c r="Q134" s="1607"/>
      <c r="R134" s="1607"/>
      <c r="S134" s="1607"/>
      <c r="T134" s="1607"/>
      <c r="U134" s="1607"/>
      <c r="V134" s="1607"/>
      <c r="W134" s="1607"/>
      <c r="X134" s="1607"/>
      <c r="Y134" s="1607"/>
      <c r="Z134" s="1607"/>
    </row>
    <row r="135" ht="12.75" customHeight="1">
      <c r="A135" s="1607"/>
      <c r="B135" s="1607"/>
      <c r="C135" s="1607"/>
      <c r="D135" s="1699"/>
      <c r="E135" s="1613"/>
      <c r="F135" s="6"/>
      <c r="G135" s="6"/>
      <c r="H135" s="37"/>
      <c r="I135" s="1613"/>
      <c r="J135" s="1613"/>
      <c r="K135" s="1607"/>
      <c r="L135" s="1607"/>
      <c r="M135" s="1607"/>
      <c r="N135" s="1607"/>
      <c r="O135" s="1607"/>
      <c r="P135" s="1607"/>
      <c r="Q135" s="1607"/>
      <c r="R135" s="1607"/>
      <c r="S135" s="1607"/>
      <c r="T135" s="1607"/>
      <c r="U135" s="1607"/>
      <c r="V135" s="1607"/>
      <c r="W135" s="1607"/>
      <c r="X135" s="1607"/>
      <c r="Y135" s="1607"/>
      <c r="Z135" s="1607"/>
    </row>
    <row r="136" ht="12.75" customHeight="1">
      <c r="A136" s="1607"/>
      <c r="B136" s="1607"/>
      <c r="C136" s="1607"/>
      <c r="D136" s="1699"/>
      <c r="E136" s="1613"/>
      <c r="F136" s="6"/>
      <c r="G136" s="6"/>
      <c r="H136" s="37"/>
      <c r="I136" s="1613"/>
      <c r="J136" s="1613"/>
      <c r="K136" s="1607"/>
      <c r="L136" s="1607"/>
      <c r="M136" s="1607"/>
      <c r="N136" s="1607"/>
      <c r="O136" s="1607"/>
      <c r="P136" s="1607"/>
      <c r="Q136" s="1607"/>
      <c r="R136" s="1607"/>
      <c r="S136" s="1607"/>
      <c r="T136" s="1607"/>
      <c r="U136" s="1607"/>
      <c r="V136" s="1607"/>
      <c r="W136" s="1607"/>
      <c r="X136" s="1607"/>
      <c r="Y136" s="1607"/>
      <c r="Z136" s="1607"/>
    </row>
    <row r="137" ht="12.75" customHeight="1">
      <c r="A137" s="1607"/>
      <c r="B137" s="1607"/>
      <c r="C137" s="1607"/>
      <c r="D137" s="1699"/>
      <c r="E137" s="1613"/>
      <c r="F137" s="6"/>
      <c r="G137" s="6"/>
      <c r="H137" s="37"/>
      <c r="I137" s="1613"/>
      <c r="J137" s="1613"/>
      <c r="K137" s="1607"/>
      <c r="L137" s="1607"/>
      <c r="M137" s="1607"/>
      <c r="N137" s="1607"/>
      <c r="O137" s="1607"/>
      <c r="P137" s="1607"/>
      <c r="Q137" s="1607"/>
      <c r="R137" s="1607"/>
      <c r="S137" s="1607"/>
      <c r="T137" s="1607"/>
      <c r="U137" s="1607"/>
      <c r="V137" s="1607"/>
      <c r="W137" s="1607"/>
      <c r="X137" s="1607"/>
      <c r="Y137" s="1607"/>
      <c r="Z137" s="1607"/>
    </row>
    <row r="138" ht="12.75" customHeight="1">
      <c r="A138" s="1607"/>
      <c r="B138" s="1607"/>
      <c r="C138" s="1607"/>
      <c r="D138" s="1699"/>
      <c r="E138" s="1613"/>
      <c r="F138" s="6"/>
      <c r="G138" s="6"/>
      <c r="H138" s="37"/>
      <c r="I138" s="1613"/>
      <c r="J138" s="1613"/>
      <c r="K138" s="1607"/>
      <c r="L138" s="1607"/>
      <c r="M138" s="1607"/>
      <c r="N138" s="1607"/>
      <c r="O138" s="1607"/>
      <c r="P138" s="1607"/>
      <c r="Q138" s="1607"/>
      <c r="R138" s="1607"/>
      <c r="S138" s="1607"/>
      <c r="T138" s="1607"/>
      <c r="U138" s="1607"/>
      <c r="V138" s="1607"/>
      <c r="W138" s="1607"/>
      <c r="X138" s="1607"/>
      <c r="Y138" s="1607"/>
      <c r="Z138" s="1607"/>
    </row>
    <row r="139" ht="12.75" customHeight="1">
      <c r="A139" s="1607"/>
      <c r="B139" s="1607"/>
      <c r="C139" s="1607"/>
      <c r="D139" s="1699"/>
      <c r="E139" s="1613"/>
      <c r="F139" s="6"/>
      <c r="G139" s="6"/>
      <c r="H139" s="37"/>
      <c r="I139" s="1613"/>
      <c r="J139" s="1613"/>
      <c r="K139" s="1607"/>
      <c r="L139" s="1607"/>
      <c r="M139" s="1607"/>
      <c r="N139" s="1607"/>
      <c r="O139" s="1607"/>
      <c r="P139" s="1607"/>
      <c r="Q139" s="1607"/>
      <c r="R139" s="1607"/>
      <c r="S139" s="1607"/>
      <c r="T139" s="1607"/>
      <c r="U139" s="1607"/>
      <c r="V139" s="1607"/>
      <c r="W139" s="1607"/>
      <c r="X139" s="1607"/>
      <c r="Y139" s="1607"/>
      <c r="Z139" s="1607"/>
    </row>
    <row r="140" ht="12.75" customHeight="1">
      <c r="A140" s="1607"/>
      <c r="B140" s="1607"/>
      <c r="C140" s="1607"/>
      <c r="D140" s="1699"/>
      <c r="E140" s="1613"/>
      <c r="F140" s="6"/>
      <c r="G140" s="6"/>
      <c r="H140" s="37"/>
      <c r="I140" s="1613"/>
      <c r="J140" s="1613"/>
      <c r="K140" s="1607"/>
      <c r="L140" s="1607"/>
      <c r="M140" s="1607"/>
      <c r="N140" s="1607"/>
      <c r="O140" s="1607"/>
      <c r="P140" s="1607"/>
      <c r="Q140" s="1607"/>
      <c r="R140" s="1607"/>
      <c r="S140" s="1607"/>
      <c r="T140" s="1607"/>
      <c r="U140" s="1607"/>
      <c r="V140" s="1607"/>
      <c r="W140" s="1607"/>
      <c r="X140" s="1607"/>
      <c r="Y140" s="1607"/>
      <c r="Z140" s="1607"/>
    </row>
    <row r="141" ht="12.75" customHeight="1">
      <c r="A141" s="1607"/>
      <c r="B141" s="1607"/>
      <c r="C141" s="1607"/>
      <c r="D141" s="1699"/>
      <c r="E141" s="1613"/>
      <c r="F141" s="6"/>
      <c r="G141" s="6"/>
      <c r="H141" s="37"/>
      <c r="I141" s="1613"/>
      <c r="J141" s="1613"/>
      <c r="K141" s="1607"/>
      <c r="L141" s="1607"/>
      <c r="M141" s="1607"/>
      <c r="N141" s="1607"/>
      <c r="O141" s="1607"/>
      <c r="P141" s="1607"/>
      <c r="Q141" s="1607"/>
      <c r="R141" s="1607"/>
      <c r="S141" s="1607"/>
      <c r="T141" s="1607"/>
      <c r="U141" s="1607"/>
      <c r="V141" s="1607"/>
      <c r="W141" s="1607"/>
      <c r="X141" s="1607"/>
      <c r="Y141" s="1607"/>
      <c r="Z141" s="1607"/>
    </row>
    <row r="142" ht="12.75" customHeight="1">
      <c r="A142" s="1607"/>
      <c r="B142" s="1607"/>
      <c r="C142" s="1607"/>
      <c r="D142" s="1699"/>
      <c r="E142" s="1613"/>
      <c r="F142" s="6"/>
      <c r="G142" s="6"/>
      <c r="H142" s="37"/>
      <c r="I142" s="1613"/>
      <c r="J142" s="1613"/>
      <c r="K142" s="1607"/>
      <c r="L142" s="1607"/>
      <c r="M142" s="1607"/>
      <c r="N142" s="1607"/>
      <c r="O142" s="1607"/>
      <c r="P142" s="1607"/>
      <c r="Q142" s="1607"/>
      <c r="R142" s="1607"/>
      <c r="S142" s="1607"/>
      <c r="T142" s="1607"/>
      <c r="U142" s="1607"/>
      <c r="V142" s="1607"/>
      <c r="W142" s="1607"/>
      <c r="X142" s="1607"/>
      <c r="Y142" s="1607"/>
      <c r="Z142" s="1607"/>
    </row>
    <row r="143" ht="12.75" customHeight="1">
      <c r="A143" s="1607"/>
      <c r="B143" s="1607"/>
      <c r="C143" s="1607"/>
      <c r="D143" s="1699"/>
      <c r="E143" s="1613"/>
      <c r="F143" s="6"/>
      <c r="G143" s="6"/>
      <c r="H143" s="37"/>
      <c r="I143" s="1613"/>
      <c r="J143" s="1613"/>
      <c r="K143" s="1607"/>
      <c r="L143" s="1607"/>
      <c r="M143" s="1607"/>
      <c r="N143" s="1607"/>
      <c r="O143" s="1607"/>
      <c r="P143" s="1607"/>
      <c r="Q143" s="1607"/>
      <c r="R143" s="1607"/>
      <c r="S143" s="1607"/>
      <c r="T143" s="1607"/>
      <c r="U143" s="1607"/>
      <c r="V143" s="1607"/>
      <c r="W143" s="1607"/>
      <c r="X143" s="1607"/>
      <c r="Y143" s="1607"/>
      <c r="Z143" s="1607"/>
    </row>
    <row r="144" ht="12.75" customHeight="1">
      <c r="A144" s="1607"/>
      <c r="B144" s="1607"/>
      <c r="C144" s="1607"/>
      <c r="D144" s="1699"/>
      <c r="E144" s="1613"/>
      <c r="F144" s="6"/>
      <c r="G144" s="6"/>
      <c r="H144" s="37"/>
      <c r="I144" s="1613"/>
      <c r="J144" s="1613"/>
      <c r="K144" s="1607"/>
      <c r="L144" s="1607"/>
      <c r="M144" s="1607"/>
      <c r="N144" s="1607"/>
      <c r="O144" s="1607"/>
      <c r="P144" s="1607"/>
      <c r="Q144" s="1607"/>
      <c r="R144" s="1607"/>
      <c r="S144" s="1607"/>
      <c r="T144" s="1607"/>
      <c r="U144" s="1607"/>
      <c r="V144" s="1607"/>
      <c r="W144" s="1607"/>
      <c r="X144" s="1607"/>
      <c r="Y144" s="1607"/>
      <c r="Z144" s="1607"/>
    </row>
    <row r="145" ht="12.75" customHeight="1">
      <c r="A145" s="1607"/>
      <c r="B145" s="1607"/>
      <c r="C145" s="1607"/>
      <c r="D145" s="1699"/>
      <c r="E145" s="1613"/>
      <c r="F145" s="6"/>
      <c r="G145" s="6"/>
      <c r="H145" s="37"/>
      <c r="I145" s="1613"/>
      <c r="J145" s="1613"/>
      <c r="K145" s="1607"/>
      <c r="L145" s="1607"/>
      <c r="M145" s="1607"/>
      <c r="N145" s="1607"/>
      <c r="O145" s="1607"/>
      <c r="P145" s="1607"/>
      <c r="Q145" s="1607"/>
      <c r="R145" s="1607"/>
      <c r="S145" s="1607"/>
      <c r="T145" s="1607"/>
      <c r="U145" s="1607"/>
      <c r="V145" s="1607"/>
      <c r="W145" s="1607"/>
      <c r="X145" s="1607"/>
      <c r="Y145" s="1607"/>
      <c r="Z145" s="1607"/>
    </row>
    <row r="146" ht="12.75" customHeight="1">
      <c r="A146" s="1607"/>
      <c r="B146" s="1607"/>
      <c r="C146" s="1607"/>
      <c r="D146" s="1699"/>
      <c r="E146" s="1613"/>
      <c r="F146" s="6"/>
      <c r="G146" s="6"/>
      <c r="H146" s="37"/>
      <c r="I146" s="1613"/>
      <c r="J146" s="1613"/>
      <c r="K146" s="1607"/>
      <c r="L146" s="1607"/>
      <c r="M146" s="1607"/>
      <c r="N146" s="1607"/>
      <c r="O146" s="1607"/>
      <c r="P146" s="1607"/>
      <c r="Q146" s="1607"/>
      <c r="R146" s="1607"/>
      <c r="S146" s="1607"/>
      <c r="T146" s="1607"/>
      <c r="U146" s="1607"/>
      <c r="V146" s="1607"/>
      <c r="W146" s="1607"/>
      <c r="X146" s="1607"/>
      <c r="Y146" s="1607"/>
      <c r="Z146" s="1607"/>
    </row>
    <row r="147" ht="12.75" customHeight="1">
      <c r="A147" s="1607"/>
      <c r="B147" s="1607"/>
      <c r="C147" s="1607"/>
      <c r="D147" s="1699"/>
      <c r="E147" s="1613"/>
      <c r="F147" s="6"/>
      <c r="G147" s="6"/>
      <c r="H147" s="37"/>
      <c r="I147" s="1613"/>
      <c r="J147" s="1613"/>
      <c r="K147" s="1607"/>
      <c r="L147" s="1607"/>
      <c r="M147" s="1607"/>
      <c r="N147" s="1607"/>
      <c r="O147" s="1607"/>
      <c r="P147" s="1607"/>
      <c r="Q147" s="1607"/>
      <c r="R147" s="1607"/>
      <c r="S147" s="1607"/>
      <c r="T147" s="1607"/>
      <c r="U147" s="1607"/>
      <c r="V147" s="1607"/>
      <c r="W147" s="1607"/>
      <c r="X147" s="1607"/>
      <c r="Y147" s="1607"/>
      <c r="Z147" s="1607"/>
    </row>
    <row r="148" ht="12.75" customHeight="1">
      <c r="A148" s="1607"/>
      <c r="B148" s="1607"/>
      <c r="C148" s="1607"/>
      <c r="D148" s="1699"/>
      <c r="E148" s="1613"/>
      <c r="F148" s="6"/>
      <c r="G148" s="6"/>
      <c r="H148" s="37"/>
      <c r="I148" s="1613"/>
      <c r="J148" s="1613"/>
      <c r="K148" s="1607"/>
      <c r="L148" s="1607"/>
      <c r="M148" s="1607"/>
      <c r="N148" s="1607"/>
      <c r="O148" s="1607"/>
      <c r="P148" s="1607"/>
      <c r="Q148" s="1607"/>
      <c r="R148" s="1607"/>
      <c r="S148" s="1607"/>
      <c r="T148" s="1607"/>
      <c r="U148" s="1607"/>
      <c r="V148" s="1607"/>
      <c r="W148" s="1607"/>
      <c r="X148" s="1607"/>
      <c r="Y148" s="1607"/>
      <c r="Z148" s="1607"/>
    </row>
    <row r="149" ht="12.75" customHeight="1">
      <c r="A149" s="1607"/>
      <c r="B149" s="1607"/>
      <c r="C149" s="1607"/>
      <c r="D149" s="1699"/>
      <c r="E149" s="1613"/>
      <c r="F149" s="6"/>
      <c r="G149" s="6"/>
      <c r="H149" s="37"/>
      <c r="I149" s="1613"/>
      <c r="J149" s="1613"/>
      <c r="K149" s="1607"/>
      <c r="L149" s="1607"/>
      <c r="M149" s="1607"/>
      <c r="N149" s="1607"/>
      <c r="O149" s="1607"/>
      <c r="P149" s="1607"/>
      <c r="Q149" s="1607"/>
      <c r="R149" s="1607"/>
      <c r="S149" s="1607"/>
      <c r="T149" s="1607"/>
      <c r="U149" s="1607"/>
      <c r="V149" s="1607"/>
      <c r="W149" s="1607"/>
      <c r="X149" s="1607"/>
      <c r="Y149" s="1607"/>
      <c r="Z149" s="1607"/>
    </row>
    <row r="150" ht="12.75" customHeight="1">
      <c r="A150" s="1607"/>
      <c r="B150" s="1607"/>
      <c r="C150" s="1607"/>
      <c r="D150" s="1699"/>
      <c r="E150" s="1613"/>
      <c r="F150" s="6"/>
      <c r="G150" s="6"/>
      <c r="H150" s="37"/>
      <c r="I150" s="1613"/>
      <c r="J150" s="1613"/>
      <c r="K150" s="1607"/>
      <c r="L150" s="1607"/>
      <c r="M150" s="1607"/>
      <c r="N150" s="1607"/>
      <c r="O150" s="1607"/>
      <c r="P150" s="1607"/>
      <c r="Q150" s="1607"/>
      <c r="R150" s="1607"/>
      <c r="S150" s="1607"/>
      <c r="T150" s="1607"/>
      <c r="U150" s="1607"/>
      <c r="V150" s="1607"/>
      <c r="W150" s="1607"/>
      <c r="X150" s="1607"/>
      <c r="Y150" s="1607"/>
      <c r="Z150" s="1607"/>
    </row>
    <row r="151" ht="12.75" customHeight="1">
      <c r="A151" s="1607"/>
      <c r="B151" s="1607"/>
      <c r="C151" s="1607"/>
      <c r="D151" s="1699"/>
      <c r="E151" s="1613"/>
      <c r="F151" s="6"/>
      <c r="G151" s="6"/>
      <c r="H151" s="37"/>
      <c r="I151" s="1613"/>
      <c r="J151" s="1613"/>
      <c r="K151" s="1607"/>
      <c r="L151" s="1607"/>
      <c r="M151" s="1607"/>
      <c r="N151" s="1607"/>
      <c r="O151" s="1607"/>
      <c r="P151" s="1607"/>
      <c r="Q151" s="1607"/>
      <c r="R151" s="1607"/>
      <c r="S151" s="1607"/>
      <c r="T151" s="1607"/>
      <c r="U151" s="1607"/>
      <c r="V151" s="1607"/>
      <c r="W151" s="1607"/>
      <c r="X151" s="1607"/>
      <c r="Y151" s="1607"/>
      <c r="Z151" s="1607"/>
    </row>
    <row r="152" ht="12.75" customHeight="1">
      <c r="A152" s="1607"/>
      <c r="B152" s="1607"/>
      <c r="C152" s="1607"/>
      <c r="D152" s="1699"/>
      <c r="E152" s="1613"/>
      <c r="F152" s="6"/>
      <c r="G152" s="6"/>
      <c r="H152" s="37"/>
      <c r="I152" s="1613"/>
      <c r="J152" s="1613"/>
      <c r="K152" s="1607"/>
      <c r="L152" s="1607"/>
      <c r="M152" s="1607"/>
      <c r="N152" s="1607"/>
      <c r="O152" s="1607"/>
      <c r="P152" s="1607"/>
      <c r="Q152" s="1607"/>
      <c r="R152" s="1607"/>
      <c r="S152" s="1607"/>
      <c r="T152" s="1607"/>
      <c r="U152" s="1607"/>
      <c r="V152" s="1607"/>
      <c r="W152" s="1607"/>
      <c r="X152" s="1607"/>
      <c r="Y152" s="1607"/>
      <c r="Z152" s="1607"/>
    </row>
    <row r="153" ht="12.75" customHeight="1">
      <c r="A153" s="1607"/>
      <c r="B153" s="1607"/>
      <c r="C153" s="1607"/>
      <c r="D153" s="1699"/>
      <c r="E153" s="1613"/>
      <c r="F153" s="6"/>
      <c r="G153" s="6"/>
      <c r="H153" s="37"/>
      <c r="I153" s="1613"/>
      <c r="J153" s="1613"/>
      <c r="K153" s="1607"/>
      <c r="L153" s="1607"/>
      <c r="M153" s="1607"/>
      <c r="N153" s="1607"/>
      <c r="O153" s="1607"/>
      <c r="P153" s="1607"/>
      <c r="Q153" s="1607"/>
      <c r="R153" s="1607"/>
      <c r="S153" s="1607"/>
      <c r="T153" s="1607"/>
      <c r="U153" s="1607"/>
      <c r="V153" s="1607"/>
      <c r="W153" s="1607"/>
      <c r="X153" s="1607"/>
      <c r="Y153" s="1607"/>
      <c r="Z153" s="1607"/>
    </row>
    <row r="154" ht="12.75" customHeight="1">
      <c r="A154" s="1607"/>
      <c r="B154" s="1607"/>
      <c r="C154" s="1607"/>
      <c r="D154" s="1699"/>
      <c r="E154" s="1613"/>
      <c r="F154" s="6"/>
      <c r="G154" s="6"/>
      <c r="H154" s="37"/>
      <c r="I154" s="1613"/>
      <c r="J154" s="1613"/>
      <c r="K154" s="1607"/>
      <c r="L154" s="1607"/>
      <c r="M154" s="1607"/>
      <c r="N154" s="1607"/>
      <c r="O154" s="1607"/>
      <c r="P154" s="1607"/>
      <c r="Q154" s="1607"/>
      <c r="R154" s="1607"/>
      <c r="S154" s="1607"/>
      <c r="T154" s="1607"/>
      <c r="U154" s="1607"/>
      <c r="V154" s="1607"/>
      <c r="W154" s="1607"/>
      <c r="X154" s="1607"/>
      <c r="Y154" s="1607"/>
      <c r="Z154" s="1607"/>
    </row>
    <row r="155" ht="12.75" customHeight="1">
      <c r="A155" s="1607"/>
      <c r="B155" s="1607"/>
      <c r="C155" s="1607"/>
      <c r="D155" s="1699"/>
      <c r="E155" s="1613"/>
      <c r="F155" s="6"/>
      <c r="G155" s="6"/>
      <c r="H155" s="37"/>
      <c r="I155" s="1613"/>
      <c r="J155" s="1613"/>
      <c r="K155" s="1607"/>
      <c r="L155" s="1607"/>
      <c r="M155" s="1607"/>
      <c r="N155" s="1607"/>
      <c r="O155" s="1607"/>
      <c r="P155" s="1607"/>
      <c r="Q155" s="1607"/>
      <c r="R155" s="1607"/>
      <c r="S155" s="1607"/>
      <c r="T155" s="1607"/>
      <c r="U155" s="1607"/>
      <c r="V155" s="1607"/>
      <c r="W155" s="1607"/>
      <c r="X155" s="1607"/>
      <c r="Y155" s="1607"/>
      <c r="Z155" s="1607"/>
    </row>
    <row r="156" ht="12.75" customHeight="1">
      <c r="A156" s="1607"/>
      <c r="B156" s="1607"/>
      <c r="C156" s="1607"/>
      <c r="D156" s="1699"/>
      <c r="E156" s="1613"/>
      <c r="F156" s="6"/>
      <c r="G156" s="6"/>
      <c r="H156" s="37"/>
      <c r="I156" s="1613"/>
      <c r="J156" s="1613"/>
      <c r="K156" s="1607"/>
      <c r="L156" s="1607"/>
      <c r="M156" s="1607"/>
      <c r="N156" s="1607"/>
      <c r="O156" s="1607"/>
      <c r="P156" s="1607"/>
      <c r="Q156" s="1607"/>
      <c r="R156" s="1607"/>
      <c r="S156" s="1607"/>
      <c r="T156" s="1607"/>
      <c r="U156" s="1607"/>
      <c r="V156" s="1607"/>
      <c r="W156" s="1607"/>
      <c r="X156" s="1607"/>
      <c r="Y156" s="1607"/>
      <c r="Z156" s="1607"/>
    </row>
    <row r="157" ht="12.75" customHeight="1">
      <c r="A157" s="1607"/>
      <c r="B157" s="1607"/>
      <c r="C157" s="1607"/>
      <c r="D157" s="1699"/>
      <c r="E157" s="1613"/>
      <c r="F157" s="6"/>
      <c r="G157" s="6"/>
      <c r="H157" s="37"/>
      <c r="I157" s="1613"/>
      <c r="J157" s="1613"/>
      <c r="K157" s="1607"/>
      <c r="L157" s="1607"/>
      <c r="M157" s="1607"/>
      <c r="N157" s="1607"/>
      <c r="O157" s="1607"/>
      <c r="P157" s="1607"/>
      <c r="Q157" s="1607"/>
      <c r="R157" s="1607"/>
      <c r="S157" s="1607"/>
      <c r="T157" s="1607"/>
      <c r="U157" s="1607"/>
      <c r="V157" s="1607"/>
      <c r="W157" s="1607"/>
      <c r="X157" s="1607"/>
      <c r="Y157" s="1607"/>
      <c r="Z157" s="1607"/>
    </row>
    <row r="158" ht="12.75" customHeight="1">
      <c r="A158" s="1607"/>
      <c r="B158" s="1607"/>
      <c r="C158" s="1607"/>
      <c r="D158" s="1699"/>
      <c r="E158" s="1613"/>
      <c r="F158" s="6"/>
      <c r="G158" s="6"/>
      <c r="H158" s="37"/>
      <c r="I158" s="1613"/>
      <c r="J158" s="1613"/>
      <c r="K158" s="1607"/>
      <c r="L158" s="1607"/>
      <c r="M158" s="1607"/>
      <c r="N158" s="1607"/>
      <c r="O158" s="1607"/>
      <c r="P158" s="1607"/>
      <c r="Q158" s="1607"/>
      <c r="R158" s="1607"/>
      <c r="S158" s="1607"/>
      <c r="T158" s="1607"/>
      <c r="U158" s="1607"/>
      <c r="V158" s="1607"/>
      <c r="W158" s="1607"/>
      <c r="X158" s="1607"/>
      <c r="Y158" s="1607"/>
      <c r="Z158" s="1607"/>
    </row>
    <row r="159" ht="12.75" customHeight="1">
      <c r="A159" s="1607"/>
      <c r="B159" s="1607"/>
      <c r="C159" s="1607"/>
      <c r="D159" s="1699"/>
      <c r="E159" s="1613"/>
      <c r="F159" s="6"/>
      <c r="G159" s="6"/>
      <c r="H159" s="37"/>
      <c r="I159" s="1613"/>
      <c r="J159" s="1613"/>
      <c r="K159" s="1607"/>
      <c r="L159" s="1607"/>
      <c r="M159" s="1607"/>
      <c r="N159" s="1607"/>
      <c r="O159" s="1607"/>
      <c r="P159" s="1607"/>
      <c r="Q159" s="1607"/>
      <c r="R159" s="1607"/>
      <c r="S159" s="1607"/>
      <c r="T159" s="1607"/>
      <c r="U159" s="1607"/>
      <c r="V159" s="1607"/>
      <c r="W159" s="1607"/>
      <c r="X159" s="1607"/>
      <c r="Y159" s="1607"/>
      <c r="Z159" s="1607"/>
    </row>
    <row r="160" ht="12.75" customHeight="1">
      <c r="A160" s="1607"/>
      <c r="B160" s="1607"/>
      <c r="C160" s="1607"/>
      <c r="D160" s="1699"/>
      <c r="E160" s="1613"/>
      <c r="F160" s="6"/>
      <c r="G160" s="6"/>
      <c r="H160" s="37"/>
      <c r="I160" s="1613"/>
      <c r="J160" s="1613"/>
      <c r="K160" s="1607"/>
      <c r="L160" s="1607"/>
      <c r="M160" s="1607"/>
      <c r="N160" s="1607"/>
      <c r="O160" s="1607"/>
      <c r="P160" s="1607"/>
      <c r="Q160" s="1607"/>
      <c r="R160" s="1607"/>
      <c r="S160" s="1607"/>
      <c r="T160" s="1607"/>
      <c r="U160" s="1607"/>
      <c r="V160" s="1607"/>
      <c r="W160" s="1607"/>
      <c r="X160" s="1607"/>
      <c r="Y160" s="1607"/>
      <c r="Z160" s="1607"/>
    </row>
    <row r="161" ht="12.75" customHeight="1">
      <c r="A161" s="1607"/>
      <c r="B161" s="1607"/>
      <c r="C161" s="1607"/>
      <c r="D161" s="1699"/>
      <c r="E161" s="1613"/>
      <c r="F161" s="6"/>
      <c r="G161" s="6"/>
      <c r="H161" s="37"/>
      <c r="I161" s="1613"/>
      <c r="J161" s="1613"/>
      <c r="K161" s="1607"/>
      <c r="L161" s="1607"/>
      <c r="M161" s="1607"/>
      <c r="N161" s="1607"/>
      <c r="O161" s="1607"/>
      <c r="P161" s="1607"/>
      <c r="Q161" s="1607"/>
      <c r="R161" s="1607"/>
      <c r="S161" s="1607"/>
      <c r="T161" s="1607"/>
      <c r="U161" s="1607"/>
      <c r="V161" s="1607"/>
      <c r="W161" s="1607"/>
      <c r="X161" s="1607"/>
      <c r="Y161" s="1607"/>
      <c r="Z161" s="1607"/>
    </row>
    <row r="162" ht="12.75" customHeight="1">
      <c r="A162" s="1607"/>
      <c r="B162" s="1607"/>
      <c r="C162" s="1607"/>
      <c r="D162" s="1699"/>
      <c r="E162" s="1613"/>
      <c r="F162" s="6"/>
      <c r="G162" s="6"/>
      <c r="H162" s="37"/>
      <c r="I162" s="1613"/>
      <c r="J162" s="1613"/>
      <c r="K162" s="1607"/>
      <c r="L162" s="1607"/>
      <c r="M162" s="1607"/>
      <c r="N162" s="1607"/>
      <c r="O162" s="1607"/>
      <c r="P162" s="1607"/>
      <c r="Q162" s="1607"/>
      <c r="R162" s="1607"/>
      <c r="S162" s="1607"/>
      <c r="T162" s="1607"/>
      <c r="U162" s="1607"/>
      <c r="V162" s="1607"/>
      <c r="W162" s="1607"/>
      <c r="X162" s="1607"/>
      <c r="Y162" s="1607"/>
      <c r="Z162" s="1607"/>
    </row>
    <row r="163" ht="12.75" customHeight="1">
      <c r="A163" s="1607"/>
      <c r="B163" s="1607"/>
      <c r="C163" s="1607"/>
      <c r="D163" s="1699"/>
      <c r="E163" s="1613"/>
      <c r="F163" s="6"/>
      <c r="G163" s="6"/>
      <c r="H163" s="37"/>
      <c r="I163" s="1613"/>
      <c r="J163" s="1613"/>
      <c r="K163" s="1607"/>
      <c r="L163" s="1607"/>
      <c r="M163" s="1607"/>
      <c r="N163" s="1607"/>
      <c r="O163" s="1607"/>
      <c r="P163" s="1607"/>
      <c r="Q163" s="1607"/>
      <c r="R163" s="1607"/>
      <c r="S163" s="1607"/>
      <c r="T163" s="1607"/>
      <c r="U163" s="1607"/>
      <c r="V163" s="1607"/>
      <c r="W163" s="1607"/>
      <c r="X163" s="1607"/>
      <c r="Y163" s="1607"/>
      <c r="Z163" s="1607"/>
    </row>
    <row r="164" ht="12.75" customHeight="1">
      <c r="A164" s="1607"/>
      <c r="B164" s="1607"/>
      <c r="C164" s="1607"/>
      <c r="D164" s="1699"/>
      <c r="E164" s="1613"/>
      <c r="F164" s="6"/>
      <c r="G164" s="6"/>
      <c r="H164" s="37"/>
      <c r="I164" s="1613"/>
      <c r="J164" s="1613"/>
      <c r="K164" s="1607"/>
      <c r="L164" s="1607"/>
      <c r="M164" s="1607"/>
      <c r="N164" s="1607"/>
      <c r="O164" s="1607"/>
      <c r="P164" s="1607"/>
      <c r="Q164" s="1607"/>
      <c r="R164" s="1607"/>
      <c r="S164" s="1607"/>
      <c r="T164" s="1607"/>
      <c r="U164" s="1607"/>
      <c r="V164" s="1607"/>
      <c r="W164" s="1607"/>
      <c r="X164" s="1607"/>
      <c r="Y164" s="1607"/>
      <c r="Z164" s="1607"/>
    </row>
    <row r="165" ht="12.75" customHeight="1">
      <c r="A165" s="1607"/>
      <c r="B165" s="1607"/>
      <c r="C165" s="1607"/>
      <c r="D165" s="1699"/>
      <c r="E165" s="1613"/>
      <c r="F165" s="6"/>
      <c r="G165" s="6"/>
      <c r="H165" s="37"/>
      <c r="I165" s="1613"/>
      <c r="J165" s="1613"/>
      <c r="K165" s="1607"/>
      <c r="L165" s="1607"/>
      <c r="M165" s="1607"/>
      <c r="N165" s="1607"/>
      <c r="O165" s="1607"/>
      <c r="P165" s="1607"/>
      <c r="Q165" s="1607"/>
      <c r="R165" s="1607"/>
      <c r="S165" s="1607"/>
      <c r="T165" s="1607"/>
      <c r="U165" s="1607"/>
      <c r="V165" s="1607"/>
      <c r="W165" s="1607"/>
      <c r="X165" s="1607"/>
      <c r="Y165" s="1607"/>
      <c r="Z165" s="1607"/>
    </row>
    <row r="166" ht="12.75" customHeight="1">
      <c r="A166" s="1607"/>
      <c r="B166" s="1607"/>
      <c r="C166" s="1607"/>
      <c r="D166" s="1699"/>
      <c r="E166" s="1613"/>
      <c r="F166" s="6"/>
      <c r="G166" s="6"/>
      <c r="H166" s="37"/>
      <c r="I166" s="1613"/>
      <c r="J166" s="1613"/>
      <c r="K166" s="1607"/>
      <c r="L166" s="1607"/>
      <c r="M166" s="1607"/>
      <c r="N166" s="1607"/>
      <c r="O166" s="1607"/>
      <c r="P166" s="1607"/>
      <c r="Q166" s="1607"/>
      <c r="R166" s="1607"/>
      <c r="S166" s="1607"/>
      <c r="T166" s="1607"/>
      <c r="U166" s="1607"/>
      <c r="V166" s="1607"/>
      <c r="W166" s="1607"/>
      <c r="X166" s="1607"/>
      <c r="Y166" s="1607"/>
      <c r="Z166" s="1607"/>
    </row>
    <row r="167" ht="12.75" customHeight="1">
      <c r="A167" s="1607"/>
      <c r="B167" s="1607"/>
      <c r="C167" s="1607"/>
      <c r="D167" s="1699"/>
      <c r="E167" s="1613"/>
      <c r="F167" s="6"/>
      <c r="G167" s="6"/>
      <c r="H167" s="37"/>
      <c r="I167" s="1613"/>
      <c r="J167" s="1613"/>
      <c r="K167" s="1607"/>
      <c r="L167" s="1607"/>
      <c r="M167" s="1607"/>
      <c r="N167" s="1607"/>
      <c r="O167" s="1607"/>
      <c r="P167" s="1607"/>
      <c r="Q167" s="1607"/>
      <c r="R167" s="1607"/>
      <c r="S167" s="1607"/>
      <c r="T167" s="1607"/>
      <c r="U167" s="1607"/>
      <c r="V167" s="1607"/>
      <c r="W167" s="1607"/>
      <c r="X167" s="1607"/>
      <c r="Y167" s="1607"/>
      <c r="Z167" s="1607"/>
    </row>
    <row r="168" ht="12.75" customHeight="1">
      <c r="A168" s="1607"/>
      <c r="B168" s="1607"/>
      <c r="C168" s="1607"/>
      <c r="D168" s="1699"/>
      <c r="E168" s="1613"/>
      <c r="F168" s="6"/>
      <c r="G168" s="6"/>
      <c r="H168" s="37"/>
      <c r="I168" s="1613"/>
      <c r="J168" s="1613"/>
      <c r="K168" s="1607"/>
      <c r="L168" s="1607"/>
      <c r="M168" s="1607"/>
      <c r="N168" s="1607"/>
      <c r="O168" s="1607"/>
      <c r="P168" s="1607"/>
      <c r="Q168" s="1607"/>
      <c r="R168" s="1607"/>
      <c r="S168" s="1607"/>
      <c r="T168" s="1607"/>
      <c r="U168" s="1607"/>
      <c r="V168" s="1607"/>
      <c r="W168" s="1607"/>
      <c r="X168" s="1607"/>
      <c r="Y168" s="1607"/>
      <c r="Z168" s="1607"/>
    </row>
    <row r="169" ht="12.75" customHeight="1">
      <c r="A169" s="1607"/>
      <c r="B169" s="1607"/>
      <c r="C169" s="1607"/>
      <c r="D169" s="1699"/>
      <c r="E169" s="1613"/>
      <c r="F169" s="6"/>
      <c r="G169" s="6"/>
      <c r="H169" s="37"/>
      <c r="I169" s="1613"/>
      <c r="J169" s="1613"/>
      <c r="K169" s="1607"/>
      <c r="L169" s="1607"/>
      <c r="M169" s="1607"/>
      <c r="N169" s="1607"/>
      <c r="O169" s="1607"/>
      <c r="P169" s="1607"/>
      <c r="Q169" s="1607"/>
      <c r="R169" s="1607"/>
      <c r="S169" s="1607"/>
      <c r="T169" s="1607"/>
      <c r="U169" s="1607"/>
      <c r="V169" s="1607"/>
      <c r="W169" s="1607"/>
      <c r="X169" s="1607"/>
      <c r="Y169" s="1607"/>
      <c r="Z169" s="1607"/>
    </row>
    <row r="170" ht="12.75" customHeight="1">
      <c r="A170" s="1607"/>
      <c r="B170" s="1607"/>
      <c r="C170" s="1607"/>
      <c r="D170" s="1699"/>
      <c r="E170" s="1613"/>
      <c r="F170" s="6"/>
      <c r="G170" s="6"/>
      <c r="H170" s="37"/>
      <c r="I170" s="1613"/>
      <c r="J170" s="1613"/>
      <c r="K170" s="1607"/>
      <c r="L170" s="1607"/>
      <c r="M170" s="1607"/>
      <c r="N170" s="1607"/>
      <c r="O170" s="1607"/>
      <c r="P170" s="1607"/>
      <c r="Q170" s="1607"/>
      <c r="R170" s="1607"/>
      <c r="S170" s="1607"/>
      <c r="T170" s="1607"/>
      <c r="U170" s="1607"/>
      <c r="V170" s="1607"/>
      <c r="W170" s="1607"/>
      <c r="X170" s="1607"/>
      <c r="Y170" s="1607"/>
      <c r="Z170" s="1607"/>
    </row>
    <row r="171" ht="12.75" customHeight="1">
      <c r="A171" s="1607"/>
      <c r="B171" s="1607"/>
      <c r="C171" s="1607"/>
      <c r="D171" s="1699"/>
      <c r="E171" s="1613"/>
      <c r="F171" s="6"/>
      <c r="G171" s="6"/>
      <c r="H171" s="37"/>
      <c r="I171" s="1613"/>
      <c r="J171" s="1613"/>
      <c r="K171" s="1607"/>
      <c r="L171" s="1607"/>
      <c r="M171" s="1607"/>
      <c r="N171" s="1607"/>
      <c r="O171" s="1607"/>
      <c r="P171" s="1607"/>
      <c r="Q171" s="1607"/>
      <c r="R171" s="1607"/>
      <c r="S171" s="1607"/>
      <c r="T171" s="1607"/>
      <c r="U171" s="1607"/>
      <c r="V171" s="1607"/>
      <c r="W171" s="1607"/>
      <c r="X171" s="1607"/>
      <c r="Y171" s="1607"/>
      <c r="Z171" s="1607"/>
    </row>
    <row r="172" ht="12.75" customHeight="1">
      <c r="A172" s="1607"/>
      <c r="B172" s="1607"/>
      <c r="C172" s="1607"/>
      <c r="D172" s="1699"/>
      <c r="E172" s="1613"/>
      <c r="F172" s="6"/>
      <c r="G172" s="6"/>
      <c r="H172" s="37"/>
      <c r="I172" s="1613"/>
      <c r="J172" s="1613"/>
      <c r="K172" s="1607"/>
      <c r="L172" s="1607"/>
      <c r="M172" s="1607"/>
      <c r="N172" s="1607"/>
      <c r="O172" s="1607"/>
      <c r="P172" s="1607"/>
      <c r="Q172" s="1607"/>
      <c r="R172" s="1607"/>
      <c r="S172" s="1607"/>
      <c r="T172" s="1607"/>
      <c r="U172" s="1607"/>
      <c r="V172" s="1607"/>
      <c r="W172" s="1607"/>
      <c r="X172" s="1607"/>
      <c r="Y172" s="1607"/>
      <c r="Z172" s="1607"/>
    </row>
    <row r="173" ht="12.75" customHeight="1">
      <c r="A173" s="1607"/>
      <c r="B173" s="1607"/>
      <c r="C173" s="1607"/>
      <c r="D173" s="1699"/>
      <c r="E173" s="1613"/>
      <c r="F173" s="6"/>
      <c r="G173" s="6"/>
      <c r="H173" s="37"/>
      <c r="I173" s="1613"/>
      <c r="J173" s="1613"/>
      <c r="K173" s="1607"/>
      <c r="L173" s="1607"/>
      <c r="M173" s="1607"/>
      <c r="N173" s="1607"/>
      <c r="O173" s="1607"/>
      <c r="P173" s="1607"/>
      <c r="Q173" s="1607"/>
      <c r="R173" s="1607"/>
      <c r="S173" s="1607"/>
      <c r="T173" s="1607"/>
      <c r="U173" s="1607"/>
      <c r="V173" s="1607"/>
      <c r="W173" s="1607"/>
      <c r="X173" s="1607"/>
      <c r="Y173" s="1607"/>
      <c r="Z173" s="1607"/>
    </row>
    <row r="174" ht="12.75" customHeight="1">
      <c r="A174" s="1607"/>
      <c r="B174" s="1607"/>
      <c r="C174" s="1607"/>
      <c r="D174" s="1699"/>
      <c r="E174" s="1613"/>
      <c r="F174" s="6"/>
      <c r="G174" s="6"/>
      <c r="H174" s="37"/>
      <c r="I174" s="1613"/>
      <c r="J174" s="1613"/>
      <c r="K174" s="1607"/>
      <c r="L174" s="1607"/>
      <c r="M174" s="1607"/>
      <c r="N174" s="1607"/>
      <c r="O174" s="1607"/>
      <c r="P174" s="1607"/>
      <c r="Q174" s="1607"/>
      <c r="R174" s="1607"/>
      <c r="S174" s="1607"/>
      <c r="T174" s="1607"/>
      <c r="U174" s="1607"/>
      <c r="V174" s="1607"/>
      <c r="W174" s="1607"/>
      <c r="X174" s="1607"/>
      <c r="Y174" s="1607"/>
      <c r="Z174" s="1607"/>
    </row>
    <row r="175" ht="12.75" customHeight="1">
      <c r="A175" s="1607"/>
      <c r="B175" s="1607"/>
      <c r="C175" s="1607"/>
      <c r="D175" s="1699"/>
      <c r="E175" s="1613"/>
      <c r="F175" s="6"/>
      <c r="G175" s="6"/>
      <c r="H175" s="37"/>
      <c r="I175" s="1613"/>
      <c r="J175" s="1613"/>
      <c r="K175" s="1607"/>
      <c r="L175" s="1607"/>
      <c r="M175" s="1607"/>
      <c r="N175" s="1607"/>
      <c r="O175" s="1607"/>
      <c r="P175" s="1607"/>
      <c r="Q175" s="1607"/>
      <c r="R175" s="1607"/>
      <c r="S175" s="1607"/>
      <c r="T175" s="1607"/>
      <c r="U175" s="1607"/>
      <c r="V175" s="1607"/>
      <c r="W175" s="1607"/>
      <c r="X175" s="1607"/>
      <c r="Y175" s="1607"/>
      <c r="Z175" s="1607"/>
    </row>
    <row r="176" ht="12.75" customHeight="1">
      <c r="A176" s="1607"/>
      <c r="B176" s="1607"/>
      <c r="C176" s="1607"/>
      <c r="D176" s="1699"/>
      <c r="E176" s="1613"/>
      <c r="F176" s="6"/>
      <c r="G176" s="6"/>
      <c r="H176" s="37"/>
      <c r="I176" s="1613"/>
      <c r="J176" s="1613"/>
      <c r="K176" s="1607"/>
      <c r="L176" s="1607"/>
      <c r="M176" s="1607"/>
      <c r="N176" s="1607"/>
      <c r="O176" s="1607"/>
      <c r="P176" s="1607"/>
      <c r="Q176" s="1607"/>
      <c r="R176" s="1607"/>
      <c r="S176" s="1607"/>
      <c r="T176" s="1607"/>
      <c r="U176" s="1607"/>
      <c r="V176" s="1607"/>
      <c r="W176" s="1607"/>
      <c r="X176" s="1607"/>
      <c r="Y176" s="1607"/>
      <c r="Z176" s="1607"/>
    </row>
    <row r="177" ht="12.75" customHeight="1">
      <c r="A177" s="1607"/>
      <c r="B177" s="1607"/>
      <c r="C177" s="1607"/>
      <c r="D177" s="1699"/>
      <c r="E177" s="1613"/>
      <c r="F177" s="6"/>
      <c r="G177" s="6"/>
      <c r="H177" s="37"/>
      <c r="I177" s="1613"/>
      <c r="J177" s="1613"/>
      <c r="K177" s="1607"/>
      <c r="L177" s="1607"/>
      <c r="M177" s="1607"/>
      <c r="N177" s="1607"/>
      <c r="O177" s="1607"/>
      <c r="P177" s="1607"/>
      <c r="Q177" s="1607"/>
      <c r="R177" s="1607"/>
      <c r="S177" s="1607"/>
      <c r="T177" s="1607"/>
      <c r="U177" s="1607"/>
      <c r="V177" s="1607"/>
      <c r="W177" s="1607"/>
      <c r="X177" s="1607"/>
      <c r="Y177" s="1607"/>
      <c r="Z177" s="1607"/>
    </row>
    <row r="178" ht="12.75" customHeight="1">
      <c r="A178" s="1607"/>
      <c r="B178" s="1607"/>
      <c r="C178" s="1607"/>
      <c r="D178" s="1699"/>
      <c r="E178" s="1613"/>
      <c r="F178" s="6"/>
      <c r="G178" s="6"/>
      <c r="H178" s="37"/>
      <c r="I178" s="1613"/>
      <c r="J178" s="1613"/>
      <c r="K178" s="1607"/>
      <c r="L178" s="1607"/>
      <c r="M178" s="1607"/>
      <c r="N178" s="1607"/>
      <c r="O178" s="1607"/>
      <c r="P178" s="1607"/>
      <c r="Q178" s="1607"/>
      <c r="R178" s="1607"/>
      <c r="S178" s="1607"/>
      <c r="T178" s="1607"/>
      <c r="U178" s="1607"/>
      <c r="V178" s="1607"/>
      <c r="W178" s="1607"/>
      <c r="X178" s="1607"/>
      <c r="Y178" s="1607"/>
      <c r="Z178" s="1607"/>
    </row>
    <row r="179" ht="12.75" customHeight="1">
      <c r="A179" s="1607"/>
      <c r="B179" s="1607"/>
      <c r="C179" s="1607"/>
      <c r="D179" s="1699"/>
      <c r="E179" s="1613"/>
      <c r="F179" s="6"/>
      <c r="G179" s="6"/>
      <c r="H179" s="37"/>
      <c r="I179" s="1613"/>
      <c r="J179" s="1613"/>
      <c r="K179" s="1607"/>
      <c r="L179" s="1607"/>
      <c r="M179" s="1607"/>
      <c r="N179" s="1607"/>
      <c r="O179" s="1607"/>
      <c r="P179" s="1607"/>
      <c r="Q179" s="1607"/>
      <c r="R179" s="1607"/>
      <c r="S179" s="1607"/>
      <c r="T179" s="1607"/>
      <c r="U179" s="1607"/>
      <c r="V179" s="1607"/>
      <c r="W179" s="1607"/>
      <c r="X179" s="1607"/>
      <c r="Y179" s="1607"/>
      <c r="Z179" s="1607"/>
    </row>
    <row r="180" ht="12.75" customHeight="1">
      <c r="A180" s="1607"/>
      <c r="B180" s="1607"/>
      <c r="C180" s="1607"/>
      <c r="D180" s="1699"/>
      <c r="E180" s="1613"/>
      <c r="F180" s="6"/>
      <c r="G180" s="6"/>
      <c r="H180" s="37"/>
      <c r="I180" s="1613"/>
      <c r="J180" s="1613"/>
      <c r="K180" s="1607"/>
      <c r="L180" s="1607"/>
      <c r="M180" s="1607"/>
      <c r="N180" s="1607"/>
      <c r="O180" s="1607"/>
      <c r="P180" s="1607"/>
      <c r="Q180" s="1607"/>
      <c r="R180" s="1607"/>
      <c r="S180" s="1607"/>
      <c r="T180" s="1607"/>
      <c r="U180" s="1607"/>
      <c r="V180" s="1607"/>
      <c r="W180" s="1607"/>
      <c r="X180" s="1607"/>
      <c r="Y180" s="1607"/>
      <c r="Z180" s="1607"/>
    </row>
    <row r="181" ht="12.75" customHeight="1">
      <c r="A181" s="1607"/>
      <c r="B181" s="1607"/>
      <c r="C181" s="1607"/>
      <c r="D181" s="1699"/>
      <c r="E181" s="1613"/>
      <c r="F181" s="6"/>
      <c r="G181" s="6"/>
      <c r="H181" s="37"/>
      <c r="I181" s="1613"/>
      <c r="J181" s="1613"/>
      <c r="K181" s="1607"/>
      <c r="L181" s="1607"/>
      <c r="M181" s="1607"/>
      <c r="N181" s="1607"/>
      <c r="O181" s="1607"/>
      <c r="P181" s="1607"/>
      <c r="Q181" s="1607"/>
      <c r="R181" s="1607"/>
      <c r="S181" s="1607"/>
      <c r="T181" s="1607"/>
      <c r="U181" s="1607"/>
      <c r="V181" s="1607"/>
      <c r="W181" s="1607"/>
      <c r="X181" s="1607"/>
      <c r="Y181" s="1607"/>
      <c r="Z181" s="1607"/>
    </row>
    <row r="182" ht="12.75" customHeight="1">
      <c r="A182" s="1607"/>
      <c r="B182" s="1607"/>
      <c r="C182" s="1607"/>
      <c r="D182" s="1699"/>
      <c r="E182" s="1613"/>
      <c r="F182" s="6"/>
      <c r="G182" s="6"/>
      <c r="H182" s="37"/>
      <c r="I182" s="1613"/>
      <c r="J182" s="1613"/>
      <c r="K182" s="1607"/>
      <c r="L182" s="1607"/>
      <c r="M182" s="1607"/>
      <c r="N182" s="1607"/>
      <c r="O182" s="1607"/>
      <c r="P182" s="1607"/>
      <c r="Q182" s="1607"/>
      <c r="R182" s="1607"/>
      <c r="S182" s="1607"/>
      <c r="T182" s="1607"/>
      <c r="U182" s="1607"/>
      <c r="V182" s="1607"/>
      <c r="W182" s="1607"/>
      <c r="X182" s="1607"/>
      <c r="Y182" s="1607"/>
      <c r="Z182" s="1607"/>
    </row>
    <row r="183" ht="12.75" customHeight="1">
      <c r="A183" s="1607"/>
      <c r="B183" s="1607"/>
      <c r="C183" s="1607"/>
      <c r="D183" s="1699"/>
      <c r="E183" s="1613"/>
      <c r="F183" s="6"/>
      <c r="G183" s="6"/>
      <c r="H183" s="37"/>
      <c r="I183" s="1613"/>
      <c r="J183" s="1613"/>
      <c r="K183" s="1607"/>
      <c r="L183" s="1607"/>
      <c r="M183" s="1607"/>
      <c r="N183" s="1607"/>
      <c r="O183" s="1607"/>
      <c r="P183" s="1607"/>
      <c r="Q183" s="1607"/>
      <c r="R183" s="1607"/>
      <c r="S183" s="1607"/>
      <c r="T183" s="1607"/>
      <c r="U183" s="1607"/>
      <c r="V183" s="1607"/>
      <c r="W183" s="1607"/>
      <c r="X183" s="1607"/>
      <c r="Y183" s="1607"/>
      <c r="Z183" s="1607"/>
    </row>
    <row r="184" ht="12.75" customHeight="1">
      <c r="A184" s="1607"/>
      <c r="B184" s="1607"/>
      <c r="C184" s="1607"/>
      <c r="D184" s="1699"/>
      <c r="E184" s="1613"/>
      <c r="F184" s="6"/>
      <c r="G184" s="6"/>
      <c r="H184" s="37"/>
      <c r="I184" s="1613"/>
      <c r="J184" s="1613"/>
      <c r="K184" s="1607"/>
      <c r="L184" s="1607"/>
      <c r="M184" s="1607"/>
      <c r="N184" s="1607"/>
      <c r="O184" s="1607"/>
      <c r="P184" s="1607"/>
      <c r="Q184" s="1607"/>
      <c r="R184" s="1607"/>
      <c r="S184" s="1607"/>
      <c r="T184" s="1607"/>
      <c r="U184" s="1607"/>
      <c r="V184" s="1607"/>
      <c r="W184" s="1607"/>
      <c r="X184" s="1607"/>
      <c r="Y184" s="1607"/>
      <c r="Z184" s="1607"/>
    </row>
    <row r="185" ht="12.75" customHeight="1">
      <c r="A185" s="1607"/>
      <c r="B185" s="1607"/>
      <c r="C185" s="1607"/>
      <c r="D185" s="1699"/>
      <c r="E185" s="1613"/>
      <c r="F185" s="6"/>
      <c r="G185" s="6"/>
      <c r="H185" s="37"/>
      <c r="I185" s="1613"/>
      <c r="J185" s="1613"/>
      <c r="K185" s="1607"/>
      <c r="L185" s="1607"/>
      <c r="M185" s="1607"/>
      <c r="N185" s="1607"/>
      <c r="O185" s="1607"/>
      <c r="P185" s="1607"/>
      <c r="Q185" s="1607"/>
      <c r="R185" s="1607"/>
      <c r="S185" s="1607"/>
      <c r="T185" s="1607"/>
      <c r="U185" s="1607"/>
      <c r="V185" s="1607"/>
      <c r="W185" s="1607"/>
      <c r="X185" s="1607"/>
      <c r="Y185" s="1607"/>
      <c r="Z185" s="1607"/>
    </row>
    <row r="186" ht="12.75" customHeight="1">
      <c r="A186" s="1607"/>
      <c r="B186" s="1607"/>
      <c r="C186" s="1607"/>
      <c r="D186" s="1699"/>
      <c r="E186" s="1613"/>
      <c r="F186" s="6"/>
      <c r="G186" s="6"/>
      <c r="H186" s="37"/>
      <c r="I186" s="1613"/>
      <c r="J186" s="1613"/>
      <c r="K186" s="1607"/>
      <c r="L186" s="1607"/>
      <c r="M186" s="1607"/>
      <c r="N186" s="1607"/>
      <c r="O186" s="1607"/>
      <c r="P186" s="1607"/>
      <c r="Q186" s="1607"/>
      <c r="R186" s="1607"/>
      <c r="S186" s="1607"/>
      <c r="T186" s="1607"/>
      <c r="U186" s="1607"/>
      <c r="V186" s="1607"/>
      <c r="W186" s="1607"/>
      <c r="X186" s="1607"/>
      <c r="Y186" s="1607"/>
      <c r="Z186" s="1607"/>
    </row>
    <row r="187" ht="12.75" customHeight="1">
      <c r="A187" s="1607"/>
      <c r="B187" s="1607"/>
      <c r="C187" s="1607"/>
      <c r="D187" s="1699"/>
      <c r="E187" s="1613"/>
      <c r="F187" s="6"/>
      <c r="G187" s="6"/>
      <c r="H187" s="37"/>
      <c r="I187" s="1613"/>
      <c r="J187" s="1613"/>
      <c r="K187" s="1607"/>
      <c r="L187" s="1607"/>
      <c r="M187" s="1607"/>
      <c r="N187" s="1607"/>
      <c r="O187" s="1607"/>
      <c r="P187" s="1607"/>
      <c r="Q187" s="1607"/>
      <c r="R187" s="1607"/>
      <c r="S187" s="1607"/>
      <c r="T187" s="1607"/>
      <c r="U187" s="1607"/>
      <c r="V187" s="1607"/>
      <c r="W187" s="1607"/>
      <c r="X187" s="1607"/>
      <c r="Y187" s="1607"/>
      <c r="Z187" s="1607"/>
    </row>
    <row r="188" ht="12.75" customHeight="1">
      <c r="A188" s="1607"/>
      <c r="B188" s="1607"/>
      <c r="C188" s="1607"/>
      <c r="D188" s="1699"/>
      <c r="E188" s="1613"/>
      <c r="F188" s="6"/>
      <c r="G188" s="6"/>
      <c r="H188" s="37"/>
      <c r="I188" s="1613"/>
      <c r="J188" s="1613"/>
      <c r="K188" s="1607"/>
      <c r="L188" s="1607"/>
      <c r="M188" s="1607"/>
      <c r="N188" s="1607"/>
      <c r="O188" s="1607"/>
      <c r="P188" s="1607"/>
      <c r="Q188" s="1607"/>
      <c r="R188" s="1607"/>
      <c r="S188" s="1607"/>
      <c r="T188" s="1607"/>
      <c r="U188" s="1607"/>
      <c r="V188" s="1607"/>
      <c r="W188" s="1607"/>
      <c r="X188" s="1607"/>
      <c r="Y188" s="1607"/>
      <c r="Z188" s="1607"/>
    </row>
    <row r="189" ht="12.75" customHeight="1">
      <c r="A189" s="1607"/>
      <c r="B189" s="1607"/>
      <c r="C189" s="1607"/>
      <c r="D189" s="1699"/>
      <c r="E189" s="1613"/>
      <c r="F189" s="6"/>
      <c r="G189" s="6"/>
      <c r="H189" s="37"/>
      <c r="I189" s="1613"/>
      <c r="J189" s="1613"/>
      <c r="K189" s="1607"/>
      <c r="L189" s="1607"/>
      <c r="M189" s="1607"/>
      <c r="N189" s="1607"/>
      <c r="O189" s="1607"/>
      <c r="P189" s="1607"/>
      <c r="Q189" s="1607"/>
      <c r="R189" s="1607"/>
      <c r="S189" s="1607"/>
      <c r="T189" s="1607"/>
      <c r="U189" s="1607"/>
      <c r="V189" s="1607"/>
      <c r="W189" s="1607"/>
      <c r="X189" s="1607"/>
      <c r="Y189" s="1607"/>
      <c r="Z189" s="1607"/>
    </row>
    <row r="190" ht="12.75" customHeight="1">
      <c r="A190" s="1607"/>
      <c r="B190" s="1607"/>
      <c r="C190" s="1607"/>
      <c r="D190" s="1699"/>
      <c r="E190" s="1613"/>
      <c r="F190" s="6"/>
      <c r="G190" s="6"/>
      <c r="H190" s="37"/>
      <c r="I190" s="1613"/>
      <c r="J190" s="1613"/>
      <c r="K190" s="1607"/>
      <c r="L190" s="1607"/>
      <c r="M190" s="1607"/>
      <c r="N190" s="1607"/>
      <c r="O190" s="1607"/>
      <c r="P190" s="1607"/>
      <c r="Q190" s="1607"/>
      <c r="R190" s="1607"/>
      <c r="S190" s="1607"/>
      <c r="T190" s="1607"/>
      <c r="U190" s="1607"/>
      <c r="V190" s="1607"/>
      <c r="W190" s="1607"/>
      <c r="X190" s="1607"/>
      <c r="Y190" s="1607"/>
      <c r="Z190" s="1607"/>
    </row>
    <row r="191" ht="12.75" customHeight="1">
      <c r="A191" s="1607"/>
      <c r="B191" s="1607"/>
      <c r="C191" s="1607"/>
      <c r="D191" s="1699"/>
      <c r="E191" s="1613"/>
      <c r="F191" s="6"/>
      <c r="G191" s="6"/>
      <c r="H191" s="37"/>
      <c r="I191" s="1613"/>
      <c r="J191" s="1613"/>
      <c r="K191" s="1607"/>
      <c r="L191" s="1607"/>
      <c r="M191" s="1607"/>
      <c r="N191" s="1607"/>
      <c r="O191" s="1607"/>
      <c r="P191" s="1607"/>
      <c r="Q191" s="1607"/>
      <c r="R191" s="1607"/>
      <c r="S191" s="1607"/>
      <c r="T191" s="1607"/>
      <c r="U191" s="1607"/>
      <c r="V191" s="1607"/>
      <c r="W191" s="1607"/>
      <c r="X191" s="1607"/>
      <c r="Y191" s="1607"/>
      <c r="Z191" s="1607"/>
    </row>
    <row r="192" ht="12.75" customHeight="1">
      <c r="A192" s="1607"/>
      <c r="B192" s="1607"/>
      <c r="C192" s="1607"/>
      <c r="D192" s="1699"/>
      <c r="E192" s="1613"/>
      <c r="F192" s="6"/>
      <c r="G192" s="6"/>
      <c r="H192" s="37"/>
      <c r="I192" s="1613"/>
      <c r="J192" s="1613"/>
      <c r="K192" s="1607"/>
      <c r="L192" s="1607"/>
      <c r="M192" s="1607"/>
      <c r="N192" s="1607"/>
      <c r="O192" s="1607"/>
      <c r="P192" s="1607"/>
      <c r="Q192" s="1607"/>
      <c r="R192" s="1607"/>
      <c r="S192" s="1607"/>
      <c r="T192" s="1607"/>
      <c r="U192" s="1607"/>
      <c r="V192" s="1607"/>
      <c r="W192" s="1607"/>
      <c r="X192" s="1607"/>
      <c r="Y192" s="1607"/>
      <c r="Z192" s="1607"/>
    </row>
    <row r="193" ht="12.75" customHeight="1">
      <c r="A193" s="1607"/>
      <c r="B193" s="1607"/>
      <c r="C193" s="1607"/>
      <c r="D193" s="1699"/>
      <c r="E193" s="1613"/>
      <c r="F193" s="6"/>
      <c r="G193" s="6"/>
      <c r="H193" s="37"/>
      <c r="I193" s="1613"/>
      <c r="J193" s="1613"/>
      <c r="K193" s="1607"/>
      <c r="L193" s="1607"/>
      <c r="M193" s="1607"/>
      <c r="N193" s="1607"/>
      <c r="O193" s="1607"/>
      <c r="P193" s="1607"/>
      <c r="Q193" s="1607"/>
      <c r="R193" s="1607"/>
      <c r="S193" s="1607"/>
      <c r="T193" s="1607"/>
      <c r="U193" s="1607"/>
      <c r="V193" s="1607"/>
      <c r="W193" s="1607"/>
      <c r="X193" s="1607"/>
      <c r="Y193" s="1607"/>
      <c r="Z193" s="1607"/>
    </row>
    <row r="194" ht="12.75" customHeight="1">
      <c r="A194" s="1607"/>
      <c r="B194" s="1607"/>
      <c r="C194" s="1607"/>
      <c r="D194" s="1699"/>
      <c r="E194" s="1613"/>
      <c r="F194" s="6"/>
      <c r="G194" s="6"/>
      <c r="H194" s="37"/>
      <c r="I194" s="1613"/>
      <c r="J194" s="1613"/>
      <c r="K194" s="1607"/>
      <c r="L194" s="1607"/>
      <c r="M194" s="1607"/>
      <c r="N194" s="1607"/>
      <c r="O194" s="1607"/>
      <c r="P194" s="1607"/>
      <c r="Q194" s="1607"/>
      <c r="R194" s="1607"/>
      <c r="S194" s="1607"/>
      <c r="T194" s="1607"/>
      <c r="U194" s="1607"/>
      <c r="V194" s="1607"/>
      <c r="W194" s="1607"/>
      <c r="X194" s="1607"/>
      <c r="Y194" s="1607"/>
      <c r="Z194" s="1607"/>
    </row>
    <row r="195" ht="12.75" customHeight="1">
      <c r="A195" s="1607"/>
      <c r="B195" s="1607"/>
      <c r="C195" s="1607"/>
      <c r="D195" s="1699"/>
      <c r="E195" s="1613"/>
      <c r="F195" s="6"/>
      <c r="G195" s="6"/>
      <c r="H195" s="37"/>
      <c r="I195" s="1613"/>
      <c r="J195" s="1613"/>
      <c r="K195" s="1607"/>
      <c r="L195" s="1607"/>
      <c r="M195" s="1607"/>
      <c r="N195" s="1607"/>
      <c r="O195" s="1607"/>
      <c r="P195" s="1607"/>
      <c r="Q195" s="1607"/>
      <c r="R195" s="1607"/>
      <c r="S195" s="1607"/>
      <c r="T195" s="1607"/>
      <c r="U195" s="1607"/>
      <c r="V195" s="1607"/>
      <c r="W195" s="1607"/>
      <c r="X195" s="1607"/>
      <c r="Y195" s="1607"/>
      <c r="Z195" s="1607"/>
    </row>
    <row r="196" ht="12.75" customHeight="1">
      <c r="A196" s="1607"/>
      <c r="B196" s="1607"/>
      <c r="C196" s="1607"/>
      <c r="D196" s="1699"/>
      <c r="E196" s="1613"/>
      <c r="F196" s="6"/>
      <c r="G196" s="6"/>
      <c r="H196" s="37"/>
      <c r="I196" s="1613"/>
      <c r="J196" s="1613"/>
      <c r="K196" s="1607"/>
      <c r="L196" s="1607"/>
      <c r="M196" s="1607"/>
      <c r="N196" s="1607"/>
      <c r="O196" s="1607"/>
      <c r="P196" s="1607"/>
      <c r="Q196" s="1607"/>
      <c r="R196" s="1607"/>
      <c r="S196" s="1607"/>
      <c r="T196" s="1607"/>
      <c r="U196" s="1607"/>
      <c r="V196" s="1607"/>
      <c r="W196" s="1607"/>
      <c r="X196" s="1607"/>
      <c r="Y196" s="1607"/>
      <c r="Z196" s="1607"/>
    </row>
    <row r="197" ht="12.75" customHeight="1">
      <c r="A197" s="1607"/>
      <c r="B197" s="1607"/>
      <c r="C197" s="1607"/>
      <c r="D197" s="1699"/>
      <c r="E197" s="1613"/>
      <c r="F197" s="6"/>
      <c r="G197" s="6"/>
      <c r="H197" s="37"/>
      <c r="I197" s="1613"/>
      <c r="J197" s="1613"/>
      <c r="K197" s="1607"/>
      <c r="L197" s="1607"/>
      <c r="M197" s="1607"/>
      <c r="N197" s="1607"/>
      <c r="O197" s="1607"/>
      <c r="P197" s="1607"/>
      <c r="Q197" s="1607"/>
      <c r="R197" s="1607"/>
      <c r="S197" s="1607"/>
      <c r="T197" s="1607"/>
      <c r="U197" s="1607"/>
      <c r="V197" s="1607"/>
      <c r="W197" s="1607"/>
      <c r="X197" s="1607"/>
      <c r="Y197" s="1607"/>
      <c r="Z197" s="1607"/>
    </row>
    <row r="198" ht="12.75" customHeight="1">
      <c r="A198" s="1607"/>
      <c r="B198" s="1607"/>
      <c r="C198" s="1607"/>
      <c r="D198" s="1699"/>
      <c r="E198" s="1613"/>
      <c r="F198" s="6"/>
      <c r="G198" s="6"/>
      <c r="H198" s="37"/>
      <c r="I198" s="1613"/>
      <c r="J198" s="1613"/>
      <c r="K198" s="1607"/>
      <c r="L198" s="1607"/>
      <c r="M198" s="1607"/>
      <c r="N198" s="1607"/>
      <c r="O198" s="1607"/>
      <c r="P198" s="1607"/>
      <c r="Q198" s="1607"/>
      <c r="R198" s="1607"/>
      <c r="S198" s="1607"/>
      <c r="T198" s="1607"/>
      <c r="U198" s="1607"/>
      <c r="V198" s="1607"/>
      <c r="W198" s="1607"/>
      <c r="X198" s="1607"/>
      <c r="Y198" s="1607"/>
      <c r="Z198" s="1607"/>
    </row>
    <row r="199" ht="12.75" customHeight="1">
      <c r="A199" s="1607"/>
      <c r="B199" s="1607"/>
      <c r="C199" s="1607"/>
      <c r="D199" s="1699"/>
      <c r="E199" s="1613"/>
      <c r="F199" s="6"/>
      <c r="G199" s="6"/>
      <c r="H199" s="37"/>
      <c r="I199" s="1613"/>
      <c r="J199" s="1613"/>
      <c r="K199" s="1607"/>
      <c r="L199" s="1607"/>
      <c r="M199" s="1607"/>
      <c r="N199" s="1607"/>
      <c r="O199" s="1607"/>
      <c r="P199" s="1607"/>
      <c r="Q199" s="1607"/>
      <c r="R199" s="1607"/>
      <c r="S199" s="1607"/>
      <c r="T199" s="1607"/>
      <c r="U199" s="1607"/>
      <c r="V199" s="1607"/>
      <c r="W199" s="1607"/>
      <c r="X199" s="1607"/>
      <c r="Y199" s="1607"/>
      <c r="Z199" s="1607"/>
    </row>
    <row r="200" ht="12.75" customHeight="1">
      <c r="A200" s="1607"/>
      <c r="B200" s="1607"/>
      <c r="C200" s="1607"/>
      <c r="D200" s="1699"/>
      <c r="E200" s="1613"/>
      <c r="F200" s="6"/>
      <c r="G200" s="6"/>
      <c r="H200" s="37"/>
      <c r="I200" s="1613"/>
      <c r="J200" s="1613"/>
      <c r="K200" s="1607"/>
      <c r="L200" s="1607"/>
      <c r="M200" s="1607"/>
      <c r="N200" s="1607"/>
      <c r="O200" s="1607"/>
      <c r="P200" s="1607"/>
      <c r="Q200" s="1607"/>
      <c r="R200" s="1607"/>
      <c r="S200" s="1607"/>
      <c r="T200" s="1607"/>
      <c r="U200" s="1607"/>
      <c r="V200" s="1607"/>
      <c r="W200" s="1607"/>
      <c r="X200" s="1607"/>
      <c r="Y200" s="1607"/>
      <c r="Z200" s="1607"/>
    </row>
    <row r="201" ht="12.75" customHeight="1">
      <c r="A201" s="1607"/>
      <c r="B201" s="1607"/>
      <c r="C201" s="1607"/>
      <c r="D201" s="1699"/>
      <c r="E201" s="1613"/>
      <c r="F201" s="6"/>
      <c r="G201" s="6"/>
      <c r="H201" s="37"/>
      <c r="I201" s="1613"/>
      <c r="J201" s="1613"/>
      <c r="K201" s="1607"/>
      <c r="L201" s="1607"/>
      <c r="M201" s="1607"/>
      <c r="N201" s="1607"/>
      <c r="O201" s="1607"/>
      <c r="P201" s="1607"/>
      <c r="Q201" s="1607"/>
      <c r="R201" s="1607"/>
      <c r="S201" s="1607"/>
      <c r="T201" s="1607"/>
      <c r="U201" s="1607"/>
      <c r="V201" s="1607"/>
      <c r="W201" s="1607"/>
      <c r="X201" s="1607"/>
      <c r="Y201" s="1607"/>
      <c r="Z201" s="1607"/>
    </row>
    <row r="202" ht="12.75" customHeight="1">
      <c r="A202" s="1607"/>
      <c r="B202" s="1607"/>
      <c r="C202" s="1607"/>
      <c r="D202" s="1699"/>
      <c r="E202" s="1613"/>
      <c r="F202" s="6"/>
      <c r="G202" s="6"/>
      <c r="H202" s="37"/>
      <c r="I202" s="1613"/>
      <c r="J202" s="1613"/>
      <c r="K202" s="1607"/>
      <c r="L202" s="1607"/>
      <c r="M202" s="1607"/>
      <c r="N202" s="1607"/>
      <c r="O202" s="1607"/>
      <c r="P202" s="1607"/>
      <c r="Q202" s="1607"/>
      <c r="R202" s="1607"/>
      <c r="S202" s="1607"/>
      <c r="T202" s="1607"/>
      <c r="U202" s="1607"/>
      <c r="V202" s="1607"/>
      <c r="W202" s="1607"/>
      <c r="X202" s="1607"/>
      <c r="Y202" s="1607"/>
      <c r="Z202" s="1607"/>
    </row>
    <row r="203" ht="12.75" customHeight="1">
      <c r="A203" s="1607"/>
      <c r="B203" s="1607"/>
      <c r="C203" s="1607"/>
      <c r="D203" s="1699"/>
      <c r="E203" s="1613"/>
      <c r="F203" s="6"/>
      <c r="G203" s="6"/>
      <c r="H203" s="37"/>
      <c r="I203" s="1613"/>
      <c r="J203" s="1613"/>
      <c r="K203" s="1607"/>
      <c r="L203" s="1607"/>
      <c r="M203" s="1607"/>
      <c r="N203" s="1607"/>
      <c r="O203" s="1607"/>
      <c r="P203" s="1607"/>
      <c r="Q203" s="1607"/>
      <c r="R203" s="1607"/>
      <c r="S203" s="1607"/>
      <c r="T203" s="1607"/>
      <c r="U203" s="1607"/>
      <c r="V203" s="1607"/>
      <c r="W203" s="1607"/>
      <c r="X203" s="1607"/>
      <c r="Y203" s="1607"/>
      <c r="Z203" s="1607"/>
    </row>
    <row r="204" ht="12.75" customHeight="1">
      <c r="A204" s="1607"/>
      <c r="B204" s="1607"/>
      <c r="C204" s="1607"/>
      <c r="D204" s="1699"/>
      <c r="E204" s="1613"/>
      <c r="F204" s="6"/>
      <c r="G204" s="6"/>
      <c r="H204" s="37"/>
      <c r="I204" s="1613"/>
      <c r="J204" s="1613"/>
      <c r="K204" s="1607"/>
      <c r="L204" s="1607"/>
      <c r="M204" s="1607"/>
      <c r="N204" s="1607"/>
      <c r="O204" s="1607"/>
      <c r="P204" s="1607"/>
      <c r="Q204" s="1607"/>
      <c r="R204" s="1607"/>
      <c r="S204" s="1607"/>
      <c r="T204" s="1607"/>
      <c r="U204" s="1607"/>
      <c r="V204" s="1607"/>
      <c r="W204" s="1607"/>
      <c r="X204" s="1607"/>
      <c r="Y204" s="1607"/>
      <c r="Z204" s="1607"/>
    </row>
    <row r="205" ht="12.75" customHeight="1">
      <c r="A205" s="1607"/>
      <c r="B205" s="1607"/>
      <c r="C205" s="1607"/>
      <c r="D205" s="1699"/>
      <c r="E205" s="1613"/>
      <c r="F205" s="6"/>
      <c r="G205" s="6"/>
      <c r="H205" s="37"/>
      <c r="I205" s="1613"/>
      <c r="J205" s="1613"/>
      <c r="K205" s="1607"/>
      <c r="L205" s="1607"/>
      <c r="M205" s="1607"/>
      <c r="N205" s="1607"/>
      <c r="O205" s="1607"/>
      <c r="P205" s="1607"/>
      <c r="Q205" s="1607"/>
      <c r="R205" s="1607"/>
      <c r="S205" s="1607"/>
      <c r="T205" s="1607"/>
      <c r="U205" s="1607"/>
      <c r="V205" s="1607"/>
      <c r="W205" s="1607"/>
      <c r="X205" s="1607"/>
      <c r="Y205" s="1607"/>
      <c r="Z205" s="1607"/>
    </row>
    <row r="206" ht="12.75" customHeight="1">
      <c r="A206" s="1607"/>
      <c r="B206" s="1607"/>
      <c r="C206" s="1607"/>
      <c r="D206" s="1699"/>
      <c r="E206" s="1613"/>
      <c r="F206" s="6"/>
      <c r="G206" s="6"/>
      <c r="H206" s="37"/>
      <c r="I206" s="1613"/>
      <c r="J206" s="1613"/>
      <c r="K206" s="1607"/>
      <c r="L206" s="1607"/>
      <c r="M206" s="1607"/>
      <c r="N206" s="1607"/>
      <c r="O206" s="1607"/>
      <c r="P206" s="1607"/>
      <c r="Q206" s="1607"/>
      <c r="R206" s="1607"/>
      <c r="S206" s="1607"/>
      <c r="T206" s="1607"/>
      <c r="U206" s="1607"/>
      <c r="V206" s="1607"/>
      <c r="W206" s="1607"/>
      <c r="X206" s="1607"/>
      <c r="Y206" s="1607"/>
      <c r="Z206" s="1607"/>
    </row>
    <row r="207" ht="12.75" customHeight="1">
      <c r="A207" s="1607"/>
      <c r="B207" s="1607"/>
      <c r="C207" s="1607"/>
      <c r="D207" s="1699"/>
      <c r="E207" s="1613"/>
      <c r="F207" s="6"/>
      <c r="G207" s="6"/>
      <c r="H207" s="37"/>
      <c r="I207" s="1613"/>
      <c r="J207" s="1613"/>
      <c r="K207" s="1607"/>
      <c r="L207" s="1607"/>
      <c r="M207" s="1607"/>
      <c r="N207" s="1607"/>
      <c r="O207" s="1607"/>
      <c r="P207" s="1607"/>
      <c r="Q207" s="1607"/>
      <c r="R207" s="1607"/>
      <c r="S207" s="1607"/>
      <c r="T207" s="1607"/>
      <c r="U207" s="1607"/>
      <c r="V207" s="1607"/>
      <c r="W207" s="1607"/>
      <c r="X207" s="1607"/>
      <c r="Y207" s="1607"/>
      <c r="Z207" s="1607"/>
    </row>
    <row r="208" ht="12.75" customHeight="1">
      <c r="A208" s="1607"/>
      <c r="B208" s="1607"/>
      <c r="C208" s="1607"/>
      <c r="D208" s="1699"/>
      <c r="E208" s="1613"/>
      <c r="F208" s="6"/>
      <c r="G208" s="6"/>
      <c r="H208" s="37"/>
      <c r="I208" s="1613"/>
      <c r="J208" s="1613"/>
      <c r="K208" s="1607"/>
      <c r="L208" s="1607"/>
      <c r="M208" s="1607"/>
      <c r="N208" s="1607"/>
      <c r="O208" s="1607"/>
      <c r="P208" s="1607"/>
      <c r="Q208" s="1607"/>
      <c r="R208" s="1607"/>
      <c r="S208" s="1607"/>
      <c r="T208" s="1607"/>
      <c r="U208" s="1607"/>
      <c r="V208" s="1607"/>
      <c r="W208" s="1607"/>
      <c r="X208" s="1607"/>
      <c r="Y208" s="1607"/>
      <c r="Z208" s="1607"/>
    </row>
    <row r="209" ht="12.75" customHeight="1">
      <c r="A209" s="1607"/>
      <c r="B209" s="1607"/>
      <c r="C209" s="1607"/>
      <c r="D209" s="1699"/>
      <c r="E209" s="1613"/>
      <c r="F209" s="6"/>
      <c r="G209" s="6"/>
      <c r="H209" s="37"/>
      <c r="I209" s="1613"/>
      <c r="J209" s="1613"/>
      <c r="K209" s="1607"/>
      <c r="L209" s="1607"/>
      <c r="M209" s="1607"/>
      <c r="N209" s="1607"/>
      <c r="O209" s="1607"/>
      <c r="P209" s="1607"/>
      <c r="Q209" s="1607"/>
      <c r="R209" s="1607"/>
      <c r="S209" s="1607"/>
      <c r="T209" s="1607"/>
      <c r="U209" s="1607"/>
      <c r="V209" s="1607"/>
      <c r="W209" s="1607"/>
      <c r="X209" s="1607"/>
      <c r="Y209" s="1607"/>
      <c r="Z209" s="1607"/>
    </row>
    <row r="210" ht="12.75" customHeight="1">
      <c r="A210" s="1607"/>
      <c r="B210" s="1607"/>
      <c r="C210" s="1607"/>
      <c r="D210" s="1699"/>
      <c r="E210" s="1613"/>
      <c r="F210" s="6"/>
      <c r="G210" s="6"/>
      <c r="H210" s="37"/>
      <c r="I210" s="1613"/>
      <c r="J210" s="1613"/>
      <c r="K210" s="1607"/>
      <c r="L210" s="1607"/>
      <c r="M210" s="1607"/>
      <c r="N210" s="1607"/>
      <c r="O210" s="1607"/>
      <c r="P210" s="1607"/>
      <c r="Q210" s="1607"/>
      <c r="R210" s="1607"/>
      <c r="S210" s="1607"/>
      <c r="T210" s="1607"/>
      <c r="U210" s="1607"/>
      <c r="V210" s="1607"/>
      <c r="W210" s="1607"/>
      <c r="X210" s="1607"/>
      <c r="Y210" s="1607"/>
      <c r="Z210" s="1607"/>
    </row>
    <row r="211" ht="12.75" customHeight="1">
      <c r="A211" s="1607"/>
      <c r="B211" s="1607"/>
      <c r="C211" s="1607"/>
      <c r="D211" s="1699"/>
      <c r="E211" s="1613"/>
      <c r="F211" s="6"/>
      <c r="G211" s="6"/>
      <c r="H211" s="37"/>
      <c r="I211" s="1613"/>
      <c r="J211" s="1613"/>
      <c r="K211" s="1607"/>
      <c r="L211" s="1607"/>
      <c r="M211" s="1607"/>
      <c r="N211" s="1607"/>
      <c r="O211" s="1607"/>
      <c r="P211" s="1607"/>
      <c r="Q211" s="1607"/>
      <c r="R211" s="1607"/>
      <c r="S211" s="1607"/>
      <c r="T211" s="1607"/>
      <c r="U211" s="1607"/>
      <c r="V211" s="1607"/>
      <c r="W211" s="1607"/>
      <c r="X211" s="1607"/>
      <c r="Y211" s="1607"/>
      <c r="Z211" s="1607"/>
    </row>
    <row r="212" ht="12.75" customHeight="1">
      <c r="A212" s="1607"/>
      <c r="B212" s="1607"/>
      <c r="C212" s="1607"/>
      <c r="D212" s="1699"/>
      <c r="E212" s="1613"/>
      <c r="F212" s="6"/>
      <c r="G212" s="6"/>
      <c r="H212" s="37"/>
      <c r="I212" s="1613"/>
      <c r="J212" s="1613"/>
      <c r="K212" s="1607"/>
      <c r="L212" s="1607"/>
      <c r="M212" s="1607"/>
      <c r="N212" s="1607"/>
      <c r="O212" s="1607"/>
      <c r="P212" s="1607"/>
      <c r="Q212" s="1607"/>
      <c r="R212" s="1607"/>
      <c r="S212" s="1607"/>
      <c r="T212" s="1607"/>
      <c r="U212" s="1607"/>
      <c r="V212" s="1607"/>
      <c r="W212" s="1607"/>
      <c r="X212" s="1607"/>
      <c r="Y212" s="1607"/>
      <c r="Z212" s="1607"/>
    </row>
    <row r="213" ht="12.75" customHeight="1">
      <c r="A213" s="1607"/>
      <c r="B213" s="1607"/>
      <c r="C213" s="1607"/>
      <c r="D213" s="1699"/>
      <c r="E213" s="1613"/>
      <c r="F213" s="6"/>
      <c r="G213" s="6"/>
      <c r="H213" s="37"/>
      <c r="I213" s="1613"/>
      <c r="J213" s="1613"/>
      <c r="K213" s="1607"/>
      <c r="L213" s="1607"/>
      <c r="M213" s="1607"/>
      <c r="N213" s="1607"/>
      <c r="O213" s="1607"/>
      <c r="P213" s="1607"/>
      <c r="Q213" s="1607"/>
      <c r="R213" s="1607"/>
      <c r="S213" s="1607"/>
      <c r="T213" s="1607"/>
      <c r="U213" s="1607"/>
      <c r="V213" s="1607"/>
      <c r="W213" s="1607"/>
      <c r="X213" s="1607"/>
      <c r="Y213" s="1607"/>
      <c r="Z213" s="1607"/>
    </row>
    <row r="214" ht="12.75" customHeight="1">
      <c r="A214" s="1607"/>
      <c r="B214" s="1607"/>
      <c r="C214" s="1607"/>
      <c r="D214" s="1699"/>
      <c r="E214" s="1613"/>
      <c r="F214" s="6"/>
      <c r="G214" s="6"/>
      <c r="H214" s="37"/>
      <c r="I214" s="1613"/>
      <c r="J214" s="1613"/>
      <c r="K214" s="1607"/>
      <c r="L214" s="1607"/>
      <c r="M214" s="1607"/>
      <c r="N214" s="1607"/>
      <c r="O214" s="1607"/>
      <c r="P214" s="1607"/>
      <c r="Q214" s="1607"/>
      <c r="R214" s="1607"/>
      <c r="S214" s="1607"/>
      <c r="T214" s="1607"/>
      <c r="U214" s="1607"/>
      <c r="V214" s="1607"/>
      <c r="W214" s="1607"/>
      <c r="X214" s="1607"/>
      <c r="Y214" s="1607"/>
      <c r="Z214" s="1607"/>
    </row>
    <row r="215" ht="12.75" customHeight="1">
      <c r="A215" s="1607"/>
      <c r="B215" s="1607"/>
      <c r="C215" s="1607"/>
      <c r="D215" s="1699"/>
      <c r="E215" s="1613"/>
      <c r="F215" s="6"/>
      <c r="G215" s="6"/>
      <c r="H215" s="37"/>
      <c r="I215" s="1613"/>
      <c r="J215" s="1613"/>
      <c r="K215" s="1607"/>
      <c r="L215" s="1607"/>
      <c r="M215" s="1607"/>
      <c r="N215" s="1607"/>
      <c r="O215" s="1607"/>
      <c r="P215" s="1607"/>
      <c r="Q215" s="1607"/>
      <c r="R215" s="1607"/>
      <c r="S215" s="1607"/>
      <c r="T215" s="1607"/>
      <c r="U215" s="1607"/>
      <c r="V215" s="1607"/>
      <c r="W215" s="1607"/>
      <c r="X215" s="1607"/>
      <c r="Y215" s="1607"/>
      <c r="Z215" s="1607"/>
    </row>
    <row r="216" ht="12.75" customHeight="1">
      <c r="A216" s="1607"/>
      <c r="B216" s="1607"/>
      <c r="C216" s="1607"/>
      <c r="D216" s="1699"/>
      <c r="E216" s="1613"/>
      <c r="F216" s="6"/>
      <c r="G216" s="6"/>
      <c r="H216" s="37"/>
      <c r="I216" s="1613"/>
      <c r="J216" s="1613"/>
      <c r="K216" s="1607"/>
      <c r="L216" s="1607"/>
      <c r="M216" s="1607"/>
      <c r="N216" s="1607"/>
      <c r="O216" s="1607"/>
      <c r="P216" s="1607"/>
      <c r="Q216" s="1607"/>
      <c r="R216" s="1607"/>
      <c r="S216" s="1607"/>
      <c r="T216" s="1607"/>
      <c r="U216" s="1607"/>
      <c r="V216" s="1607"/>
      <c r="W216" s="1607"/>
      <c r="X216" s="1607"/>
      <c r="Y216" s="1607"/>
      <c r="Z216" s="1607"/>
    </row>
    <row r="217" ht="12.75" customHeight="1">
      <c r="A217" s="1607"/>
      <c r="B217" s="1607"/>
      <c r="C217" s="1607"/>
      <c r="D217" s="1699"/>
      <c r="E217" s="1613"/>
      <c r="F217" s="6"/>
      <c r="G217" s="6"/>
      <c r="H217" s="37"/>
      <c r="I217" s="1613"/>
      <c r="J217" s="1613"/>
      <c r="K217" s="1607"/>
      <c r="L217" s="1607"/>
      <c r="M217" s="1607"/>
      <c r="N217" s="1607"/>
      <c r="O217" s="1607"/>
      <c r="P217" s="1607"/>
      <c r="Q217" s="1607"/>
      <c r="R217" s="1607"/>
      <c r="S217" s="1607"/>
      <c r="T217" s="1607"/>
      <c r="U217" s="1607"/>
      <c r="V217" s="1607"/>
      <c r="W217" s="1607"/>
      <c r="X217" s="1607"/>
      <c r="Y217" s="1607"/>
      <c r="Z217" s="1607"/>
    </row>
    <row r="218" ht="12.75" customHeight="1">
      <c r="A218" s="1607"/>
      <c r="B218" s="1607"/>
      <c r="C218" s="1607"/>
      <c r="D218" s="1699"/>
      <c r="E218" s="1613"/>
      <c r="F218" s="6"/>
      <c r="G218" s="6"/>
      <c r="H218" s="37"/>
      <c r="I218" s="1613"/>
      <c r="J218" s="1613"/>
      <c r="K218" s="1607"/>
      <c r="L218" s="1607"/>
      <c r="M218" s="1607"/>
      <c r="N218" s="1607"/>
      <c r="O218" s="1607"/>
      <c r="P218" s="1607"/>
      <c r="Q218" s="1607"/>
      <c r="R218" s="1607"/>
      <c r="S218" s="1607"/>
      <c r="T218" s="1607"/>
      <c r="U218" s="1607"/>
      <c r="V218" s="1607"/>
      <c r="W218" s="1607"/>
      <c r="X218" s="1607"/>
      <c r="Y218" s="1607"/>
      <c r="Z218" s="1607"/>
    </row>
    <row r="219" ht="12.75" customHeight="1">
      <c r="A219" s="1607"/>
      <c r="B219" s="1607"/>
      <c r="C219" s="1607"/>
      <c r="D219" s="1699"/>
      <c r="E219" s="1613"/>
      <c r="F219" s="6"/>
      <c r="G219" s="6"/>
      <c r="H219" s="37"/>
      <c r="I219" s="1613"/>
      <c r="J219" s="1613"/>
      <c r="K219" s="1607"/>
      <c r="L219" s="1607"/>
      <c r="M219" s="1607"/>
      <c r="N219" s="1607"/>
      <c r="O219" s="1607"/>
      <c r="P219" s="1607"/>
      <c r="Q219" s="1607"/>
      <c r="R219" s="1607"/>
      <c r="S219" s="1607"/>
      <c r="T219" s="1607"/>
      <c r="U219" s="1607"/>
      <c r="V219" s="1607"/>
      <c r="W219" s="1607"/>
      <c r="X219" s="1607"/>
      <c r="Y219" s="1607"/>
      <c r="Z219" s="1607"/>
    </row>
    <row r="220" ht="12.75" customHeight="1">
      <c r="A220" s="1607"/>
      <c r="B220" s="1607"/>
      <c r="C220" s="1607"/>
      <c r="D220" s="1699"/>
      <c r="E220" s="1613"/>
      <c r="F220" s="6"/>
      <c r="G220" s="6"/>
      <c r="H220" s="37"/>
      <c r="I220" s="1613"/>
      <c r="J220" s="1613"/>
      <c r="K220" s="1607"/>
      <c r="L220" s="1607"/>
      <c r="M220" s="1607"/>
      <c r="N220" s="1607"/>
      <c r="O220" s="1607"/>
      <c r="P220" s="1607"/>
      <c r="Q220" s="1607"/>
      <c r="R220" s="1607"/>
      <c r="S220" s="1607"/>
      <c r="T220" s="1607"/>
      <c r="U220" s="1607"/>
      <c r="V220" s="1607"/>
      <c r="W220" s="1607"/>
      <c r="X220" s="1607"/>
      <c r="Y220" s="1607"/>
      <c r="Z220" s="1607"/>
    </row>
    <row r="221" ht="12.75" customHeight="1">
      <c r="A221" s="1607"/>
      <c r="B221" s="1607"/>
      <c r="C221" s="1607"/>
      <c r="D221" s="1699"/>
      <c r="E221" s="1613"/>
      <c r="F221" s="6"/>
      <c r="G221" s="6"/>
      <c r="H221" s="37"/>
      <c r="I221" s="1613"/>
      <c r="J221" s="1613"/>
      <c r="K221" s="1607"/>
      <c r="L221" s="1607"/>
      <c r="M221" s="1607"/>
      <c r="N221" s="1607"/>
      <c r="O221" s="1607"/>
      <c r="P221" s="1607"/>
      <c r="Q221" s="1607"/>
      <c r="R221" s="1607"/>
      <c r="S221" s="1607"/>
      <c r="T221" s="1607"/>
      <c r="U221" s="1607"/>
      <c r="V221" s="1607"/>
      <c r="W221" s="1607"/>
      <c r="X221" s="1607"/>
      <c r="Y221" s="1607"/>
      <c r="Z221" s="1607"/>
    </row>
    <row r="222" ht="12.75" customHeight="1">
      <c r="A222" s="1607"/>
      <c r="B222" s="1607"/>
      <c r="C222" s="1607"/>
      <c r="D222" s="1699"/>
      <c r="E222" s="1613"/>
      <c r="F222" s="6"/>
      <c r="G222" s="6"/>
      <c r="H222" s="37"/>
      <c r="I222" s="1613"/>
      <c r="J222" s="1613"/>
      <c r="K222" s="1607"/>
      <c r="L222" s="1607"/>
      <c r="M222" s="1607"/>
      <c r="N222" s="1607"/>
      <c r="O222" s="1607"/>
      <c r="P222" s="1607"/>
      <c r="Q222" s="1607"/>
      <c r="R222" s="1607"/>
      <c r="S222" s="1607"/>
      <c r="T222" s="1607"/>
      <c r="U222" s="1607"/>
      <c r="V222" s="1607"/>
      <c r="W222" s="1607"/>
      <c r="X222" s="1607"/>
      <c r="Y222" s="1607"/>
      <c r="Z222" s="1607"/>
    </row>
    <row r="223" ht="12.75" customHeight="1">
      <c r="A223" s="1607"/>
      <c r="B223" s="1607"/>
      <c r="C223" s="1607"/>
      <c r="D223" s="1699"/>
      <c r="E223" s="1613"/>
      <c r="F223" s="6"/>
      <c r="G223" s="6"/>
      <c r="H223" s="37"/>
      <c r="I223" s="1613"/>
      <c r="J223" s="1613"/>
      <c r="K223" s="1607"/>
      <c r="L223" s="1607"/>
      <c r="M223" s="1607"/>
      <c r="N223" s="1607"/>
      <c r="O223" s="1607"/>
      <c r="P223" s="1607"/>
      <c r="Q223" s="1607"/>
      <c r="R223" s="1607"/>
      <c r="S223" s="1607"/>
      <c r="T223" s="1607"/>
      <c r="U223" s="1607"/>
      <c r="V223" s="1607"/>
      <c r="W223" s="1607"/>
      <c r="X223" s="1607"/>
      <c r="Y223" s="1607"/>
      <c r="Z223" s="1607"/>
    </row>
    <row r="224" ht="12.75" customHeight="1">
      <c r="A224" s="1607"/>
      <c r="B224" s="1607"/>
      <c r="C224" s="1607"/>
      <c r="D224" s="1699"/>
      <c r="E224" s="1613"/>
      <c r="F224" s="6"/>
      <c r="G224" s="6"/>
      <c r="H224" s="37"/>
      <c r="I224" s="1613"/>
      <c r="J224" s="1613"/>
      <c r="K224" s="1607"/>
      <c r="L224" s="1607"/>
      <c r="M224" s="1607"/>
      <c r="N224" s="1607"/>
      <c r="O224" s="1607"/>
      <c r="P224" s="1607"/>
      <c r="Q224" s="1607"/>
      <c r="R224" s="1607"/>
      <c r="S224" s="1607"/>
      <c r="T224" s="1607"/>
      <c r="U224" s="1607"/>
      <c r="V224" s="1607"/>
      <c r="W224" s="1607"/>
      <c r="X224" s="1607"/>
      <c r="Y224" s="1607"/>
      <c r="Z224" s="1607"/>
    </row>
    <row r="225" ht="12.75" customHeight="1">
      <c r="A225" s="1607"/>
      <c r="B225" s="1607"/>
      <c r="C225" s="1607"/>
      <c r="D225" s="1699"/>
      <c r="E225" s="1613"/>
      <c r="F225" s="6"/>
      <c r="G225" s="6"/>
      <c r="H225" s="37"/>
      <c r="I225" s="1613"/>
      <c r="J225" s="1613"/>
      <c r="K225" s="1607"/>
      <c r="L225" s="1607"/>
      <c r="M225" s="1607"/>
      <c r="N225" s="1607"/>
      <c r="O225" s="1607"/>
      <c r="P225" s="1607"/>
      <c r="Q225" s="1607"/>
      <c r="R225" s="1607"/>
      <c r="S225" s="1607"/>
      <c r="T225" s="1607"/>
      <c r="U225" s="1607"/>
      <c r="V225" s="1607"/>
      <c r="W225" s="1607"/>
      <c r="X225" s="1607"/>
      <c r="Y225" s="1607"/>
      <c r="Z225" s="1607"/>
    </row>
    <row r="226" ht="12.75" customHeight="1">
      <c r="A226" s="1607"/>
      <c r="B226" s="1607"/>
      <c r="C226" s="1607"/>
      <c r="D226" s="1699"/>
      <c r="E226" s="1613"/>
      <c r="F226" s="6"/>
      <c r="G226" s="6"/>
      <c r="H226" s="37"/>
      <c r="I226" s="1613"/>
      <c r="J226" s="1613"/>
      <c r="K226" s="1607"/>
      <c r="L226" s="1607"/>
      <c r="M226" s="1607"/>
      <c r="N226" s="1607"/>
      <c r="O226" s="1607"/>
      <c r="P226" s="1607"/>
      <c r="Q226" s="1607"/>
      <c r="R226" s="1607"/>
      <c r="S226" s="1607"/>
      <c r="T226" s="1607"/>
      <c r="U226" s="1607"/>
      <c r="V226" s="1607"/>
      <c r="W226" s="1607"/>
      <c r="X226" s="1607"/>
      <c r="Y226" s="1607"/>
      <c r="Z226" s="1607"/>
    </row>
    <row r="227" ht="12.75" customHeight="1">
      <c r="A227" s="1607"/>
      <c r="B227" s="1607"/>
      <c r="C227" s="1607"/>
      <c r="D227" s="1699"/>
      <c r="E227" s="1613"/>
      <c r="F227" s="6"/>
      <c r="G227" s="6"/>
      <c r="H227" s="37"/>
      <c r="I227" s="1613"/>
      <c r="J227" s="1613"/>
      <c r="K227" s="1607"/>
      <c r="L227" s="1607"/>
      <c r="M227" s="1607"/>
      <c r="N227" s="1607"/>
      <c r="O227" s="1607"/>
      <c r="P227" s="1607"/>
      <c r="Q227" s="1607"/>
      <c r="R227" s="1607"/>
      <c r="S227" s="1607"/>
      <c r="T227" s="1607"/>
      <c r="U227" s="1607"/>
      <c r="V227" s="1607"/>
      <c r="W227" s="1607"/>
      <c r="X227" s="1607"/>
      <c r="Y227" s="1607"/>
      <c r="Z227" s="1607"/>
    </row>
    <row r="228" ht="12.75" customHeight="1">
      <c r="A228" s="1607"/>
      <c r="B228" s="1607"/>
      <c r="C228" s="1607"/>
      <c r="D228" s="1699"/>
      <c r="E228" s="1613"/>
      <c r="F228" s="6"/>
      <c r="G228" s="6"/>
      <c r="H228" s="37"/>
      <c r="I228" s="1613"/>
      <c r="J228" s="1613"/>
      <c r="K228" s="1607"/>
      <c r="L228" s="1607"/>
      <c r="M228" s="1607"/>
      <c r="N228" s="1607"/>
      <c r="O228" s="1607"/>
      <c r="P228" s="1607"/>
      <c r="Q228" s="1607"/>
      <c r="R228" s="1607"/>
      <c r="S228" s="1607"/>
      <c r="T228" s="1607"/>
      <c r="U228" s="1607"/>
      <c r="V228" s="1607"/>
      <c r="W228" s="1607"/>
      <c r="X228" s="1607"/>
      <c r="Y228" s="1607"/>
      <c r="Z228" s="1607"/>
    </row>
    <row r="229" ht="12.75" customHeight="1">
      <c r="A229" s="1607"/>
      <c r="B229" s="1607"/>
      <c r="C229" s="1607"/>
      <c r="D229" s="1699"/>
      <c r="E229" s="1613"/>
      <c r="F229" s="6"/>
      <c r="G229" s="6"/>
      <c r="H229" s="37"/>
      <c r="I229" s="1613"/>
      <c r="J229" s="1613"/>
      <c r="K229" s="1607"/>
      <c r="L229" s="1607"/>
      <c r="M229" s="1607"/>
      <c r="N229" s="1607"/>
      <c r="O229" s="1607"/>
      <c r="P229" s="1607"/>
      <c r="Q229" s="1607"/>
      <c r="R229" s="1607"/>
      <c r="S229" s="1607"/>
      <c r="T229" s="1607"/>
      <c r="U229" s="1607"/>
      <c r="V229" s="1607"/>
      <c r="W229" s="1607"/>
      <c r="X229" s="1607"/>
      <c r="Y229" s="1607"/>
      <c r="Z229" s="1607"/>
    </row>
    <row r="230" ht="12.75" customHeight="1">
      <c r="A230" s="1607"/>
      <c r="B230" s="1607"/>
      <c r="C230" s="1607"/>
      <c r="D230" s="1699"/>
      <c r="E230" s="1613"/>
      <c r="F230" s="6"/>
      <c r="G230" s="6"/>
      <c r="H230" s="37"/>
      <c r="I230" s="1613"/>
      <c r="J230" s="1613"/>
      <c r="K230" s="1607"/>
      <c r="L230" s="1607"/>
      <c r="M230" s="1607"/>
      <c r="N230" s="1607"/>
      <c r="O230" s="1607"/>
      <c r="P230" s="1607"/>
      <c r="Q230" s="1607"/>
      <c r="R230" s="1607"/>
      <c r="S230" s="1607"/>
      <c r="T230" s="1607"/>
      <c r="U230" s="1607"/>
      <c r="V230" s="1607"/>
      <c r="W230" s="1607"/>
      <c r="X230" s="1607"/>
      <c r="Y230" s="1607"/>
      <c r="Z230" s="1607"/>
    </row>
    <row r="231" ht="12.75" customHeight="1">
      <c r="A231" s="1607"/>
      <c r="B231" s="1607"/>
      <c r="C231" s="1607"/>
      <c r="D231" s="1699"/>
      <c r="E231" s="1613"/>
      <c r="F231" s="6"/>
      <c r="G231" s="6"/>
      <c r="H231" s="37"/>
      <c r="I231" s="1613"/>
      <c r="J231" s="1613"/>
      <c r="K231" s="1607"/>
      <c r="L231" s="1607"/>
      <c r="M231" s="1607"/>
      <c r="N231" s="1607"/>
      <c r="O231" s="1607"/>
      <c r="P231" s="1607"/>
      <c r="Q231" s="1607"/>
      <c r="R231" s="1607"/>
      <c r="S231" s="1607"/>
      <c r="T231" s="1607"/>
      <c r="U231" s="1607"/>
      <c r="V231" s="1607"/>
      <c r="W231" s="1607"/>
      <c r="X231" s="1607"/>
      <c r="Y231" s="1607"/>
      <c r="Z231" s="1607"/>
    </row>
    <row r="232" ht="12.75" customHeight="1">
      <c r="A232" s="1607"/>
      <c r="B232" s="1607"/>
      <c r="C232" s="1607"/>
      <c r="D232" s="1699"/>
      <c r="E232" s="1613"/>
      <c r="F232" s="6"/>
      <c r="G232" s="6"/>
      <c r="H232" s="37"/>
      <c r="I232" s="1613"/>
      <c r="J232" s="1613"/>
      <c r="K232" s="1607"/>
      <c r="L232" s="1607"/>
      <c r="M232" s="1607"/>
      <c r="N232" s="1607"/>
      <c r="O232" s="1607"/>
      <c r="P232" s="1607"/>
      <c r="Q232" s="1607"/>
      <c r="R232" s="1607"/>
      <c r="S232" s="1607"/>
      <c r="T232" s="1607"/>
      <c r="U232" s="1607"/>
      <c r="V232" s="1607"/>
      <c r="W232" s="1607"/>
      <c r="X232" s="1607"/>
      <c r="Y232" s="1607"/>
      <c r="Z232" s="1607"/>
    </row>
    <row r="233" ht="12.75" customHeight="1">
      <c r="A233" s="1607"/>
      <c r="B233" s="1607"/>
      <c r="C233" s="1607"/>
      <c r="D233" s="1699"/>
      <c r="E233" s="1613"/>
      <c r="F233" s="6"/>
      <c r="G233" s="6"/>
      <c r="H233" s="37"/>
      <c r="I233" s="1613"/>
      <c r="J233" s="1613"/>
      <c r="K233" s="1607"/>
      <c r="L233" s="1607"/>
      <c r="M233" s="1607"/>
      <c r="N233" s="1607"/>
      <c r="O233" s="1607"/>
      <c r="P233" s="1607"/>
      <c r="Q233" s="1607"/>
      <c r="R233" s="1607"/>
      <c r="S233" s="1607"/>
      <c r="T233" s="1607"/>
      <c r="U233" s="1607"/>
      <c r="V233" s="1607"/>
      <c r="W233" s="1607"/>
      <c r="X233" s="1607"/>
      <c r="Y233" s="1607"/>
      <c r="Z233" s="1607"/>
    </row>
    <row r="234" ht="12.75" customHeight="1">
      <c r="A234" s="1607"/>
      <c r="B234" s="1607"/>
      <c r="C234" s="1607"/>
      <c r="D234" s="1699"/>
      <c r="E234" s="1613"/>
      <c r="F234" s="6"/>
      <c r="G234" s="6"/>
      <c r="H234" s="37"/>
      <c r="I234" s="1613"/>
      <c r="J234" s="1613"/>
      <c r="K234" s="1607"/>
      <c r="L234" s="1607"/>
      <c r="M234" s="1607"/>
      <c r="N234" s="1607"/>
      <c r="O234" s="1607"/>
      <c r="P234" s="1607"/>
      <c r="Q234" s="1607"/>
      <c r="R234" s="1607"/>
      <c r="S234" s="1607"/>
      <c r="T234" s="1607"/>
      <c r="U234" s="1607"/>
      <c r="V234" s="1607"/>
      <c r="W234" s="1607"/>
      <c r="X234" s="1607"/>
      <c r="Y234" s="1607"/>
      <c r="Z234" s="1607"/>
    </row>
    <row r="235" ht="12.75" customHeight="1">
      <c r="A235" s="1607"/>
      <c r="B235" s="1607"/>
      <c r="C235" s="1607"/>
      <c r="D235" s="1699"/>
      <c r="E235" s="1613"/>
      <c r="F235" s="6"/>
      <c r="G235" s="6"/>
      <c r="H235" s="37"/>
      <c r="I235" s="1613"/>
      <c r="J235" s="1613"/>
      <c r="K235" s="1607"/>
      <c r="L235" s="1607"/>
      <c r="M235" s="1607"/>
      <c r="N235" s="1607"/>
      <c r="O235" s="1607"/>
      <c r="P235" s="1607"/>
      <c r="Q235" s="1607"/>
      <c r="R235" s="1607"/>
      <c r="S235" s="1607"/>
      <c r="T235" s="1607"/>
      <c r="U235" s="1607"/>
      <c r="V235" s="1607"/>
      <c r="W235" s="1607"/>
      <c r="X235" s="1607"/>
      <c r="Y235" s="1607"/>
      <c r="Z235" s="1607"/>
    </row>
    <row r="236" ht="12.75" customHeight="1">
      <c r="A236" s="1607"/>
      <c r="B236" s="1607"/>
      <c r="C236" s="1607"/>
      <c r="D236" s="1699"/>
      <c r="E236" s="1613"/>
      <c r="F236" s="6"/>
      <c r="G236" s="6"/>
      <c r="H236" s="37"/>
      <c r="I236" s="1613"/>
      <c r="J236" s="1613"/>
      <c r="K236" s="1607"/>
      <c r="L236" s="1607"/>
      <c r="M236" s="1607"/>
      <c r="N236" s="1607"/>
      <c r="O236" s="1607"/>
      <c r="P236" s="1607"/>
      <c r="Q236" s="1607"/>
      <c r="R236" s="1607"/>
      <c r="S236" s="1607"/>
      <c r="T236" s="1607"/>
      <c r="U236" s="1607"/>
      <c r="V236" s="1607"/>
      <c r="W236" s="1607"/>
      <c r="X236" s="1607"/>
      <c r="Y236" s="1607"/>
      <c r="Z236" s="1607"/>
    </row>
    <row r="237" ht="12.75" customHeight="1">
      <c r="A237" s="1607"/>
      <c r="B237" s="1607"/>
      <c r="C237" s="1607"/>
      <c r="D237" s="1699"/>
      <c r="E237" s="1613"/>
      <c r="F237" s="6"/>
      <c r="G237" s="6"/>
      <c r="H237" s="37"/>
      <c r="I237" s="1613"/>
      <c r="J237" s="1613"/>
      <c r="K237" s="1607"/>
      <c r="L237" s="1607"/>
      <c r="M237" s="1607"/>
      <c r="N237" s="1607"/>
      <c r="O237" s="1607"/>
      <c r="P237" s="1607"/>
      <c r="Q237" s="1607"/>
      <c r="R237" s="1607"/>
      <c r="S237" s="1607"/>
      <c r="T237" s="1607"/>
      <c r="U237" s="1607"/>
      <c r="V237" s="1607"/>
      <c r="W237" s="1607"/>
      <c r="X237" s="1607"/>
      <c r="Y237" s="1607"/>
      <c r="Z237" s="1607"/>
    </row>
    <row r="238" ht="12.75" customHeight="1">
      <c r="A238" s="1607"/>
      <c r="B238" s="1607"/>
      <c r="C238" s="1607"/>
      <c r="D238" s="1699"/>
      <c r="E238" s="1613"/>
      <c r="F238" s="6"/>
      <c r="G238" s="6"/>
      <c r="H238" s="37"/>
      <c r="I238" s="1613"/>
      <c r="J238" s="1613"/>
      <c r="K238" s="1607"/>
      <c r="L238" s="1607"/>
      <c r="M238" s="1607"/>
      <c r="N238" s="1607"/>
      <c r="O238" s="1607"/>
      <c r="P238" s="1607"/>
      <c r="Q238" s="1607"/>
      <c r="R238" s="1607"/>
      <c r="S238" s="1607"/>
      <c r="T238" s="1607"/>
      <c r="U238" s="1607"/>
      <c r="V238" s="1607"/>
      <c r="W238" s="1607"/>
      <c r="X238" s="1607"/>
      <c r="Y238" s="1607"/>
      <c r="Z238" s="1607"/>
    </row>
    <row r="239" ht="12.75" customHeight="1">
      <c r="A239" s="1607"/>
      <c r="B239" s="1607"/>
      <c r="C239" s="1607"/>
      <c r="D239" s="1699"/>
      <c r="E239" s="1613"/>
      <c r="F239" s="6"/>
      <c r="G239" s="6"/>
      <c r="H239" s="37"/>
      <c r="I239" s="1613"/>
      <c r="J239" s="1613"/>
      <c r="K239" s="1607"/>
      <c r="L239" s="1607"/>
      <c r="M239" s="1607"/>
      <c r="N239" s="1607"/>
      <c r="O239" s="1607"/>
      <c r="P239" s="1607"/>
      <c r="Q239" s="1607"/>
      <c r="R239" s="1607"/>
      <c r="S239" s="1607"/>
      <c r="T239" s="1607"/>
      <c r="U239" s="1607"/>
      <c r="V239" s="1607"/>
      <c r="W239" s="1607"/>
      <c r="X239" s="1607"/>
      <c r="Y239" s="1607"/>
      <c r="Z239" s="1607"/>
    </row>
    <row r="240" ht="12.75" customHeight="1">
      <c r="A240" s="1607"/>
      <c r="B240" s="1607"/>
      <c r="C240" s="1607"/>
      <c r="D240" s="1699"/>
      <c r="E240" s="1613"/>
      <c r="F240" s="6"/>
      <c r="G240" s="6"/>
      <c r="H240" s="37"/>
      <c r="I240" s="1613"/>
      <c r="J240" s="1613"/>
      <c r="K240" s="1607"/>
      <c r="L240" s="1607"/>
      <c r="M240" s="1607"/>
      <c r="N240" s="1607"/>
      <c r="O240" s="1607"/>
      <c r="P240" s="1607"/>
      <c r="Q240" s="1607"/>
      <c r="R240" s="1607"/>
      <c r="S240" s="1607"/>
      <c r="T240" s="1607"/>
      <c r="U240" s="1607"/>
      <c r="V240" s="1607"/>
      <c r="W240" s="1607"/>
      <c r="X240" s="1607"/>
      <c r="Y240" s="1607"/>
      <c r="Z240" s="1607"/>
    </row>
    <row r="241" ht="12.75" customHeight="1">
      <c r="A241" s="1607"/>
      <c r="B241" s="1607"/>
      <c r="C241" s="1607"/>
      <c r="D241" s="1699"/>
      <c r="E241" s="1613"/>
      <c r="F241" s="6"/>
      <c r="G241" s="6"/>
      <c r="H241" s="37"/>
      <c r="I241" s="1613"/>
      <c r="J241" s="1613"/>
      <c r="K241" s="1607"/>
      <c r="L241" s="1607"/>
      <c r="M241" s="1607"/>
      <c r="N241" s="1607"/>
      <c r="O241" s="1607"/>
      <c r="P241" s="1607"/>
      <c r="Q241" s="1607"/>
      <c r="R241" s="1607"/>
      <c r="S241" s="1607"/>
      <c r="T241" s="1607"/>
      <c r="U241" s="1607"/>
      <c r="V241" s="1607"/>
      <c r="W241" s="1607"/>
      <c r="X241" s="1607"/>
      <c r="Y241" s="1607"/>
      <c r="Z241" s="1607"/>
    </row>
    <row r="242" ht="12.75" customHeight="1">
      <c r="A242" s="1607"/>
      <c r="B242" s="1607"/>
      <c r="C242" s="1607"/>
      <c r="D242" s="1699"/>
      <c r="E242" s="1613"/>
      <c r="F242" s="6"/>
      <c r="G242" s="6"/>
      <c r="H242" s="37"/>
      <c r="I242" s="1613"/>
      <c r="J242" s="1613"/>
      <c r="K242" s="1607"/>
      <c r="L242" s="1607"/>
      <c r="M242" s="1607"/>
      <c r="N242" s="1607"/>
      <c r="O242" s="1607"/>
      <c r="P242" s="1607"/>
      <c r="Q242" s="1607"/>
      <c r="R242" s="1607"/>
      <c r="S242" s="1607"/>
      <c r="T242" s="1607"/>
      <c r="U242" s="1607"/>
      <c r="V242" s="1607"/>
      <c r="W242" s="1607"/>
      <c r="X242" s="1607"/>
      <c r="Y242" s="1607"/>
      <c r="Z242" s="1607"/>
    </row>
    <row r="243" ht="12.75" customHeight="1">
      <c r="A243" s="1607"/>
      <c r="B243" s="1607"/>
      <c r="C243" s="1607"/>
      <c r="D243" s="1699"/>
      <c r="E243" s="1613"/>
      <c r="F243" s="6"/>
      <c r="G243" s="6"/>
      <c r="H243" s="37"/>
      <c r="I243" s="1613"/>
      <c r="J243" s="1613"/>
      <c r="K243" s="1607"/>
      <c r="L243" s="1607"/>
      <c r="M243" s="1607"/>
      <c r="N243" s="1607"/>
      <c r="O243" s="1607"/>
      <c r="P243" s="1607"/>
      <c r="Q243" s="1607"/>
      <c r="R243" s="1607"/>
      <c r="S243" s="1607"/>
      <c r="T243" s="1607"/>
      <c r="U243" s="1607"/>
      <c r="V243" s="1607"/>
      <c r="W243" s="1607"/>
      <c r="X243" s="1607"/>
      <c r="Y243" s="1607"/>
      <c r="Z243" s="1607"/>
    </row>
    <row r="244" ht="12.75" customHeight="1">
      <c r="A244" s="1607"/>
      <c r="B244" s="1607"/>
      <c r="C244" s="1607"/>
      <c r="D244" s="1699"/>
      <c r="E244" s="1613"/>
      <c r="F244" s="6"/>
      <c r="G244" s="6"/>
      <c r="H244" s="37"/>
      <c r="I244" s="1613"/>
      <c r="J244" s="1613"/>
      <c r="K244" s="1607"/>
      <c r="L244" s="1607"/>
      <c r="M244" s="1607"/>
      <c r="N244" s="1607"/>
      <c r="O244" s="1607"/>
      <c r="P244" s="1607"/>
      <c r="Q244" s="1607"/>
      <c r="R244" s="1607"/>
      <c r="S244" s="1607"/>
      <c r="T244" s="1607"/>
      <c r="U244" s="1607"/>
      <c r="V244" s="1607"/>
      <c r="W244" s="1607"/>
      <c r="X244" s="1607"/>
      <c r="Y244" s="1607"/>
      <c r="Z244" s="1607"/>
    </row>
    <row r="245" ht="12.75" customHeight="1">
      <c r="A245" s="1607"/>
      <c r="B245" s="1607"/>
      <c r="C245" s="1607"/>
      <c r="D245" s="1699"/>
      <c r="E245" s="1613"/>
      <c r="F245" s="6"/>
      <c r="G245" s="6"/>
      <c r="H245" s="37"/>
      <c r="I245" s="1613"/>
      <c r="J245" s="1613"/>
      <c r="K245" s="1607"/>
      <c r="L245" s="1607"/>
      <c r="M245" s="1607"/>
      <c r="N245" s="1607"/>
      <c r="O245" s="1607"/>
      <c r="P245" s="1607"/>
      <c r="Q245" s="1607"/>
      <c r="R245" s="1607"/>
      <c r="S245" s="1607"/>
      <c r="T245" s="1607"/>
      <c r="U245" s="1607"/>
      <c r="V245" s="1607"/>
      <c r="W245" s="1607"/>
      <c r="X245" s="1607"/>
      <c r="Y245" s="1607"/>
      <c r="Z245" s="1607"/>
    </row>
    <row r="246" ht="12.75" customHeight="1">
      <c r="A246" s="1607"/>
      <c r="B246" s="1607"/>
      <c r="C246" s="1607"/>
      <c r="D246" s="1699"/>
      <c r="E246" s="1613"/>
      <c r="F246" s="6"/>
      <c r="G246" s="6"/>
      <c r="H246" s="37"/>
      <c r="I246" s="1613"/>
      <c r="J246" s="1613"/>
      <c r="K246" s="1607"/>
      <c r="L246" s="1607"/>
      <c r="M246" s="1607"/>
      <c r="N246" s="1607"/>
      <c r="O246" s="1607"/>
      <c r="P246" s="1607"/>
      <c r="Q246" s="1607"/>
      <c r="R246" s="1607"/>
      <c r="S246" s="1607"/>
      <c r="T246" s="1607"/>
      <c r="U246" s="1607"/>
      <c r="V246" s="1607"/>
      <c r="W246" s="1607"/>
      <c r="X246" s="1607"/>
      <c r="Y246" s="1607"/>
      <c r="Z246" s="1607"/>
    </row>
    <row r="247" ht="12.75" customHeight="1">
      <c r="A247" s="1607"/>
      <c r="B247" s="1607"/>
      <c r="C247" s="1607"/>
      <c r="D247" s="1699"/>
      <c r="E247" s="1613"/>
      <c r="F247" s="6"/>
      <c r="G247" s="6"/>
      <c r="H247" s="37"/>
      <c r="I247" s="1613"/>
      <c r="J247" s="1613"/>
      <c r="K247" s="1607"/>
      <c r="L247" s="1607"/>
      <c r="M247" s="1607"/>
      <c r="N247" s="1607"/>
      <c r="O247" s="1607"/>
      <c r="P247" s="1607"/>
      <c r="Q247" s="1607"/>
      <c r="R247" s="1607"/>
      <c r="S247" s="1607"/>
      <c r="T247" s="1607"/>
      <c r="U247" s="1607"/>
      <c r="V247" s="1607"/>
      <c r="W247" s="1607"/>
      <c r="X247" s="1607"/>
      <c r="Y247" s="1607"/>
      <c r="Z247" s="1607"/>
    </row>
    <row r="248" ht="12.75" customHeight="1">
      <c r="A248" s="1607"/>
      <c r="B248" s="1607"/>
      <c r="C248" s="1607"/>
      <c r="D248" s="1699"/>
      <c r="E248" s="1613"/>
      <c r="F248" s="6"/>
      <c r="G248" s="6"/>
      <c r="H248" s="37"/>
      <c r="I248" s="1613"/>
      <c r="J248" s="1613"/>
      <c r="K248" s="1607"/>
      <c r="L248" s="1607"/>
      <c r="M248" s="1607"/>
      <c r="N248" s="1607"/>
      <c r="O248" s="1607"/>
      <c r="P248" s="1607"/>
      <c r="Q248" s="1607"/>
      <c r="R248" s="1607"/>
      <c r="S248" s="1607"/>
      <c r="T248" s="1607"/>
      <c r="U248" s="1607"/>
      <c r="V248" s="1607"/>
      <c r="W248" s="1607"/>
      <c r="X248" s="1607"/>
      <c r="Y248" s="1607"/>
      <c r="Z248" s="1607"/>
    </row>
    <row r="249" ht="12.75" customHeight="1">
      <c r="A249" s="1607"/>
      <c r="B249" s="1607"/>
      <c r="C249" s="1607"/>
      <c r="D249" s="1699"/>
      <c r="E249" s="1613"/>
      <c r="F249" s="6"/>
      <c r="G249" s="6"/>
      <c r="H249" s="37"/>
      <c r="I249" s="1613"/>
      <c r="J249" s="1613"/>
      <c r="K249" s="1607"/>
      <c r="L249" s="1607"/>
      <c r="M249" s="1607"/>
      <c r="N249" s="1607"/>
      <c r="O249" s="1607"/>
      <c r="P249" s="1607"/>
      <c r="Q249" s="1607"/>
      <c r="R249" s="1607"/>
      <c r="S249" s="1607"/>
      <c r="T249" s="1607"/>
      <c r="U249" s="1607"/>
      <c r="V249" s="1607"/>
      <c r="W249" s="1607"/>
      <c r="X249" s="1607"/>
      <c r="Y249" s="1607"/>
      <c r="Z249" s="1607"/>
    </row>
    <row r="250" ht="12.75" customHeight="1">
      <c r="A250" s="1607"/>
      <c r="B250" s="1607"/>
      <c r="C250" s="1607"/>
      <c r="D250" s="1699"/>
      <c r="E250" s="1613"/>
      <c r="F250" s="6"/>
      <c r="G250" s="6"/>
      <c r="H250" s="37"/>
      <c r="I250" s="1613"/>
      <c r="J250" s="1613"/>
      <c r="K250" s="1607"/>
      <c r="L250" s="1607"/>
      <c r="M250" s="1607"/>
      <c r="N250" s="1607"/>
      <c r="O250" s="1607"/>
      <c r="P250" s="1607"/>
      <c r="Q250" s="1607"/>
      <c r="R250" s="1607"/>
      <c r="S250" s="1607"/>
      <c r="T250" s="1607"/>
      <c r="U250" s="1607"/>
      <c r="V250" s="1607"/>
      <c r="W250" s="1607"/>
      <c r="X250" s="1607"/>
      <c r="Y250" s="1607"/>
      <c r="Z250" s="1607"/>
    </row>
    <row r="251" ht="12.75" customHeight="1">
      <c r="A251" s="1607"/>
      <c r="B251" s="1607"/>
      <c r="C251" s="1607"/>
      <c r="D251" s="1699"/>
      <c r="E251" s="1613"/>
      <c r="F251" s="6"/>
      <c r="G251" s="6"/>
      <c r="H251" s="37"/>
      <c r="I251" s="1613"/>
      <c r="J251" s="1613"/>
      <c r="K251" s="1607"/>
      <c r="L251" s="1607"/>
      <c r="M251" s="1607"/>
      <c r="N251" s="1607"/>
      <c r="O251" s="1607"/>
      <c r="P251" s="1607"/>
      <c r="Q251" s="1607"/>
      <c r="R251" s="1607"/>
      <c r="S251" s="1607"/>
      <c r="T251" s="1607"/>
      <c r="U251" s="1607"/>
      <c r="V251" s="1607"/>
      <c r="W251" s="1607"/>
      <c r="X251" s="1607"/>
      <c r="Y251" s="1607"/>
      <c r="Z251" s="1607"/>
    </row>
    <row r="252" ht="12.75" customHeight="1">
      <c r="A252" s="1607"/>
      <c r="B252" s="1607"/>
      <c r="C252" s="1607"/>
      <c r="D252" s="1699"/>
      <c r="E252" s="1613"/>
      <c r="F252" s="6"/>
      <c r="G252" s="6"/>
      <c r="H252" s="37"/>
      <c r="I252" s="1613"/>
      <c r="J252" s="1613"/>
      <c r="K252" s="1607"/>
      <c r="L252" s="1607"/>
      <c r="M252" s="1607"/>
      <c r="N252" s="1607"/>
      <c r="O252" s="1607"/>
      <c r="P252" s="1607"/>
      <c r="Q252" s="1607"/>
      <c r="R252" s="1607"/>
      <c r="S252" s="1607"/>
      <c r="T252" s="1607"/>
      <c r="U252" s="1607"/>
      <c r="V252" s="1607"/>
      <c r="W252" s="1607"/>
      <c r="X252" s="1607"/>
      <c r="Y252" s="1607"/>
      <c r="Z252" s="1607"/>
    </row>
    <row r="253" ht="12.75" customHeight="1">
      <c r="A253" s="1607"/>
      <c r="B253" s="1607"/>
      <c r="C253" s="1607"/>
      <c r="D253" s="1699"/>
      <c r="E253" s="1613"/>
      <c r="F253" s="6"/>
      <c r="G253" s="6"/>
      <c r="H253" s="37"/>
      <c r="I253" s="1613"/>
      <c r="J253" s="1613"/>
      <c r="K253" s="1607"/>
      <c r="L253" s="1607"/>
      <c r="M253" s="1607"/>
      <c r="N253" s="1607"/>
      <c r="O253" s="1607"/>
      <c r="P253" s="1607"/>
      <c r="Q253" s="1607"/>
      <c r="R253" s="1607"/>
      <c r="S253" s="1607"/>
      <c r="T253" s="1607"/>
      <c r="U253" s="1607"/>
      <c r="V253" s="1607"/>
      <c r="W253" s="1607"/>
      <c r="X253" s="1607"/>
      <c r="Y253" s="1607"/>
      <c r="Z253" s="1607"/>
    </row>
    <row r="254" ht="12.75" customHeight="1">
      <c r="A254" s="1607"/>
      <c r="B254" s="1607"/>
      <c r="C254" s="1607"/>
      <c r="D254" s="1699"/>
      <c r="E254" s="1613"/>
      <c r="F254" s="6"/>
      <c r="G254" s="6"/>
      <c r="H254" s="37"/>
      <c r="I254" s="1613"/>
      <c r="J254" s="1613"/>
      <c r="K254" s="1607"/>
      <c r="L254" s="1607"/>
      <c r="M254" s="1607"/>
      <c r="N254" s="1607"/>
      <c r="O254" s="1607"/>
      <c r="P254" s="1607"/>
      <c r="Q254" s="1607"/>
      <c r="R254" s="1607"/>
      <c r="S254" s="1607"/>
      <c r="T254" s="1607"/>
      <c r="U254" s="1607"/>
      <c r="V254" s="1607"/>
      <c r="W254" s="1607"/>
      <c r="X254" s="1607"/>
      <c r="Y254" s="1607"/>
      <c r="Z254" s="1607"/>
    </row>
    <row r="255" ht="12.75" customHeight="1">
      <c r="A255" s="1607"/>
      <c r="B255" s="1607"/>
      <c r="C255" s="1607"/>
      <c r="D255" s="1699"/>
      <c r="E255" s="1613"/>
      <c r="F255" s="6"/>
      <c r="G255" s="6"/>
      <c r="H255" s="37"/>
      <c r="I255" s="1613"/>
      <c r="J255" s="1613"/>
      <c r="K255" s="1607"/>
      <c r="L255" s="1607"/>
      <c r="M255" s="1607"/>
      <c r="N255" s="1607"/>
      <c r="O255" s="1607"/>
      <c r="P255" s="1607"/>
      <c r="Q255" s="1607"/>
      <c r="R255" s="1607"/>
      <c r="S255" s="1607"/>
      <c r="T255" s="1607"/>
      <c r="U255" s="1607"/>
      <c r="V255" s="1607"/>
      <c r="W255" s="1607"/>
      <c r="X255" s="1607"/>
      <c r="Y255" s="1607"/>
      <c r="Z255" s="1607"/>
    </row>
    <row r="256" ht="12.75" customHeight="1">
      <c r="A256" s="1607"/>
      <c r="B256" s="1607"/>
      <c r="C256" s="1607"/>
      <c r="D256" s="1699"/>
      <c r="E256" s="1613"/>
      <c r="F256" s="6"/>
      <c r="G256" s="6"/>
      <c r="H256" s="37"/>
      <c r="I256" s="1613"/>
      <c r="J256" s="1613"/>
      <c r="K256" s="1607"/>
      <c r="L256" s="1607"/>
      <c r="M256" s="1607"/>
      <c r="N256" s="1607"/>
      <c r="O256" s="1607"/>
      <c r="P256" s="1607"/>
      <c r="Q256" s="1607"/>
      <c r="R256" s="1607"/>
      <c r="S256" s="1607"/>
      <c r="T256" s="1607"/>
      <c r="U256" s="1607"/>
      <c r="V256" s="1607"/>
      <c r="W256" s="1607"/>
      <c r="X256" s="1607"/>
      <c r="Y256" s="1607"/>
      <c r="Z256" s="1607"/>
    </row>
    <row r="257" ht="12.75" customHeight="1">
      <c r="A257" s="1607"/>
      <c r="B257" s="1607"/>
      <c r="C257" s="1607"/>
      <c r="D257" s="1699"/>
      <c r="E257" s="1613"/>
      <c r="F257" s="6"/>
      <c r="G257" s="6"/>
      <c r="H257" s="37"/>
      <c r="I257" s="1613"/>
      <c r="J257" s="1613"/>
      <c r="K257" s="1607"/>
      <c r="L257" s="1607"/>
      <c r="M257" s="1607"/>
      <c r="N257" s="1607"/>
      <c r="O257" s="1607"/>
      <c r="P257" s="1607"/>
      <c r="Q257" s="1607"/>
      <c r="R257" s="1607"/>
      <c r="S257" s="1607"/>
      <c r="T257" s="1607"/>
      <c r="U257" s="1607"/>
      <c r="V257" s="1607"/>
      <c r="W257" s="1607"/>
      <c r="X257" s="1607"/>
      <c r="Y257" s="1607"/>
      <c r="Z257" s="1607"/>
    </row>
    <row r="258" ht="12.75" customHeight="1">
      <c r="A258" s="1607"/>
      <c r="B258" s="1607"/>
      <c r="C258" s="1607"/>
      <c r="D258" s="1699"/>
      <c r="E258" s="1613"/>
      <c r="F258" s="6"/>
      <c r="G258" s="6"/>
      <c r="H258" s="37"/>
      <c r="I258" s="1613"/>
      <c r="J258" s="1613"/>
      <c r="K258" s="1607"/>
      <c r="L258" s="1607"/>
      <c r="M258" s="1607"/>
      <c r="N258" s="1607"/>
      <c r="O258" s="1607"/>
      <c r="P258" s="1607"/>
      <c r="Q258" s="1607"/>
      <c r="R258" s="1607"/>
      <c r="S258" s="1607"/>
      <c r="T258" s="1607"/>
      <c r="U258" s="1607"/>
      <c r="V258" s="1607"/>
      <c r="W258" s="1607"/>
      <c r="X258" s="1607"/>
      <c r="Y258" s="1607"/>
      <c r="Z258" s="1607"/>
    </row>
    <row r="259" ht="12.75" customHeight="1">
      <c r="A259" s="1607"/>
      <c r="B259" s="1607"/>
      <c r="C259" s="1607"/>
      <c r="D259" s="1699"/>
      <c r="E259" s="1613"/>
      <c r="F259" s="6"/>
      <c r="G259" s="6"/>
      <c r="H259" s="37"/>
      <c r="I259" s="1613"/>
      <c r="J259" s="1613"/>
      <c r="K259" s="1607"/>
      <c r="L259" s="1607"/>
      <c r="M259" s="1607"/>
      <c r="N259" s="1607"/>
      <c r="O259" s="1607"/>
      <c r="P259" s="1607"/>
      <c r="Q259" s="1607"/>
      <c r="R259" s="1607"/>
      <c r="S259" s="1607"/>
      <c r="T259" s="1607"/>
      <c r="U259" s="1607"/>
      <c r="V259" s="1607"/>
      <c r="W259" s="1607"/>
      <c r="X259" s="1607"/>
      <c r="Y259" s="1607"/>
      <c r="Z259" s="1607"/>
    </row>
    <row r="260" ht="12.75" customHeight="1">
      <c r="A260" s="1607"/>
      <c r="B260" s="1607"/>
      <c r="C260" s="1607"/>
      <c r="D260" s="1699"/>
      <c r="E260" s="1613"/>
      <c r="F260" s="6"/>
      <c r="G260" s="6"/>
      <c r="H260" s="37"/>
      <c r="I260" s="1613"/>
      <c r="J260" s="1613"/>
      <c r="K260" s="1607"/>
      <c r="L260" s="1607"/>
      <c r="M260" s="1607"/>
      <c r="N260" s="1607"/>
      <c r="O260" s="1607"/>
      <c r="P260" s="1607"/>
      <c r="Q260" s="1607"/>
      <c r="R260" s="1607"/>
      <c r="S260" s="1607"/>
      <c r="T260" s="1607"/>
      <c r="U260" s="1607"/>
      <c r="V260" s="1607"/>
      <c r="W260" s="1607"/>
      <c r="X260" s="1607"/>
      <c r="Y260" s="1607"/>
      <c r="Z260" s="1607"/>
    </row>
    <row r="261" ht="12.75" customHeight="1">
      <c r="A261" s="1607"/>
      <c r="B261" s="1607"/>
      <c r="C261" s="1607"/>
      <c r="D261" s="1699"/>
      <c r="E261" s="1613"/>
      <c r="F261" s="6"/>
      <c r="G261" s="6"/>
      <c r="H261" s="37"/>
      <c r="I261" s="1613"/>
      <c r="J261" s="1613"/>
      <c r="K261" s="1607"/>
      <c r="L261" s="1607"/>
      <c r="M261" s="1607"/>
      <c r="N261" s="1607"/>
      <c r="O261" s="1607"/>
      <c r="P261" s="1607"/>
      <c r="Q261" s="1607"/>
      <c r="R261" s="1607"/>
      <c r="S261" s="1607"/>
      <c r="T261" s="1607"/>
      <c r="U261" s="1607"/>
      <c r="V261" s="1607"/>
      <c r="W261" s="1607"/>
      <c r="X261" s="1607"/>
      <c r="Y261" s="1607"/>
      <c r="Z261" s="1607"/>
    </row>
    <row r="262" ht="12.75" customHeight="1">
      <c r="A262" s="1607"/>
      <c r="B262" s="1607"/>
      <c r="C262" s="1607"/>
      <c r="D262" s="1699"/>
      <c r="E262" s="1613"/>
      <c r="F262" s="6"/>
      <c r="G262" s="6"/>
      <c r="H262" s="37"/>
      <c r="I262" s="1613"/>
      <c r="J262" s="1613"/>
      <c r="K262" s="1607"/>
      <c r="L262" s="1607"/>
      <c r="M262" s="1607"/>
      <c r="N262" s="1607"/>
      <c r="O262" s="1607"/>
      <c r="P262" s="1607"/>
      <c r="Q262" s="1607"/>
      <c r="R262" s="1607"/>
      <c r="S262" s="1607"/>
      <c r="T262" s="1607"/>
      <c r="U262" s="1607"/>
      <c r="V262" s="1607"/>
      <c r="W262" s="1607"/>
      <c r="X262" s="1607"/>
      <c r="Y262" s="1607"/>
      <c r="Z262" s="1607"/>
    </row>
    <row r="263" ht="12.75" customHeight="1">
      <c r="A263" s="1607"/>
      <c r="B263" s="1607"/>
      <c r="C263" s="1607"/>
      <c r="D263" s="1699"/>
      <c r="E263" s="1613"/>
      <c r="F263" s="6"/>
      <c r="G263" s="6"/>
      <c r="H263" s="37"/>
      <c r="I263" s="1613"/>
      <c r="J263" s="1613"/>
      <c r="K263" s="1607"/>
      <c r="L263" s="1607"/>
      <c r="M263" s="1607"/>
      <c r="N263" s="1607"/>
      <c r="O263" s="1607"/>
      <c r="P263" s="1607"/>
      <c r="Q263" s="1607"/>
      <c r="R263" s="1607"/>
      <c r="S263" s="1607"/>
      <c r="T263" s="1607"/>
      <c r="U263" s="1607"/>
      <c r="V263" s="1607"/>
      <c r="W263" s="1607"/>
      <c r="X263" s="1607"/>
      <c r="Y263" s="1607"/>
      <c r="Z263" s="1607"/>
    </row>
    <row r="264" ht="12.75" customHeight="1">
      <c r="A264" s="1607"/>
      <c r="B264" s="1607"/>
      <c r="C264" s="1607"/>
      <c r="D264" s="1699"/>
      <c r="E264" s="1613"/>
      <c r="F264" s="6"/>
      <c r="G264" s="6"/>
      <c r="H264" s="37"/>
      <c r="I264" s="1613"/>
      <c r="J264" s="1613"/>
      <c r="K264" s="1607"/>
      <c r="L264" s="1607"/>
      <c r="M264" s="1607"/>
      <c r="N264" s="1607"/>
      <c r="O264" s="1607"/>
      <c r="P264" s="1607"/>
      <c r="Q264" s="1607"/>
      <c r="R264" s="1607"/>
      <c r="S264" s="1607"/>
      <c r="T264" s="1607"/>
      <c r="U264" s="1607"/>
      <c r="V264" s="1607"/>
      <c r="W264" s="1607"/>
      <c r="X264" s="1607"/>
      <c r="Y264" s="1607"/>
      <c r="Z264" s="1607"/>
    </row>
    <row r="265" ht="12.75" customHeight="1">
      <c r="A265" s="1607"/>
      <c r="B265" s="1607"/>
      <c r="C265" s="1607"/>
      <c r="D265" s="1699"/>
      <c r="E265" s="1613"/>
      <c r="F265" s="6"/>
      <c r="G265" s="6"/>
      <c r="H265" s="37"/>
      <c r="I265" s="1613"/>
      <c r="J265" s="1613"/>
      <c r="K265" s="1607"/>
      <c r="L265" s="1607"/>
      <c r="M265" s="1607"/>
      <c r="N265" s="1607"/>
      <c r="O265" s="1607"/>
      <c r="P265" s="1607"/>
      <c r="Q265" s="1607"/>
      <c r="R265" s="1607"/>
      <c r="S265" s="1607"/>
      <c r="T265" s="1607"/>
      <c r="U265" s="1607"/>
      <c r="V265" s="1607"/>
      <c r="W265" s="1607"/>
      <c r="X265" s="1607"/>
      <c r="Y265" s="1607"/>
      <c r="Z265" s="1607"/>
    </row>
    <row r="266" ht="12.75" customHeight="1">
      <c r="A266" s="1607"/>
      <c r="B266" s="1607"/>
      <c r="C266" s="1607"/>
      <c r="D266" s="1699"/>
      <c r="E266" s="1613"/>
      <c r="F266" s="6"/>
      <c r="G266" s="6"/>
      <c r="H266" s="37"/>
      <c r="I266" s="1613"/>
      <c r="J266" s="1613"/>
      <c r="K266" s="1607"/>
      <c r="L266" s="1607"/>
      <c r="M266" s="1607"/>
      <c r="N266" s="1607"/>
      <c r="O266" s="1607"/>
      <c r="P266" s="1607"/>
      <c r="Q266" s="1607"/>
      <c r="R266" s="1607"/>
      <c r="S266" s="1607"/>
      <c r="T266" s="1607"/>
      <c r="U266" s="1607"/>
      <c r="V266" s="1607"/>
      <c r="W266" s="1607"/>
      <c r="X266" s="1607"/>
      <c r="Y266" s="1607"/>
      <c r="Z266" s="1607"/>
    </row>
    <row r="267" ht="12.75" customHeight="1">
      <c r="A267" s="1607"/>
      <c r="B267" s="1607"/>
      <c r="C267" s="1607"/>
      <c r="D267" s="1699"/>
      <c r="E267" s="1613"/>
      <c r="F267" s="6"/>
      <c r="G267" s="6"/>
      <c r="H267" s="37"/>
      <c r="I267" s="1613"/>
      <c r="J267" s="1613"/>
      <c r="K267" s="1607"/>
      <c r="L267" s="1607"/>
      <c r="M267" s="1607"/>
      <c r="N267" s="1607"/>
      <c r="O267" s="1607"/>
      <c r="P267" s="1607"/>
      <c r="Q267" s="1607"/>
      <c r="R267" s="1607"/>
      <c r="S267" s="1607"/>
      <c r="T267" s="1607"/>
      <c r="U267" s="1607"/>
      <c r="V267" s="1607"/>
      <c r="W267" s="1607"/>
      <c r="X267" s="1607"/>
      <c r="Y267" s="1607"/>
      <c r="Z267" s="1607"/>
    </row>
    <row r="268" ht="12.75" customHeight="1">
      <c r="A268" s="1607"/>
      <c r="B268" s="1607"/>
      <c r="C268" s="1607"/>
      <c r="D268" s="1699"/>
      <c r="E268" s="1613"/>
      <c r="F268" s="6"/>
      <c r="G268" s="6"/>
      <c r="H268" s="37"/>
      <c r="I268" s="1613"/>
      <c r="J268" s="1613"/>
      <c r="K268" s="1607"/>
      <c r="L268" s="1607"/>
      <c r="M268" s="1607"/>
      <c r="N268" s="1607"/>
      <c r="O268" s="1607"/>
      <c r="P268" s="1607"/>
      <c r="Q268" s="1607"/>
      <c r="R268" s="1607"/>
      <c r="S268" s="1607"/>
      <c r="T268" s="1607"/>
      <c r="U268" s="1607"/>
      <c r="V268" s="1607"/>
      <c r="W268" s="1607"/>
      <c r="X268" s="1607"/>
      <c r="Y268" s="1607"/>
      <c r="Z268" s="1607"/>
    </row>
    <row r="269" ht="12.75" customHeight="1">
      <c r="A269" s="1607"/>
      <c r="B269" s="1607"/>
      <c r="C269" s="1607"/>
      <c r="D269" s="1699"/>
      <c r="E269" s="1613"/>
      <c r="F269" s="6"/>
      <c r="G269" s="6"/>
      <c r="H269" s="37"/>
      <c r="I269" s="1613"/>
      <c r="J269" s="1613"/>
      <c r="K269" s="1607"/>
      <c r="L269" s="1607"/>
      <c r="M269" s="1607"/>
      <c r="N269" s="1607"/>
      <c r="O269" s="1607"/>
      <c r="P269" s="1607"/>
      <c r="Q269" s="1607"/>
      <c r="R269" s="1607"/>
      <c r="S269" s="1607"/>
      <c r="T269" s="1607"/>
      <c r="U269" s="1607"/>
      <c r="V269" s="1607"/>
      <c r="W269" s="1607"/>
      <c r="X269" s="1607"/>
      <c r="Y269" s="1607"/>
      <c r="Z269" s="1607"/>
    </row>
    <row r="270" ht="12.75" customHeight="1">
      <c r="A270" s="1607"/>
      <c r="B270" s="1607"/>
      <c r="C270" s="1607"/>
      <c r="D270" s="1699"/>
      <c r="E270" s="1613"/>
      <c r="F270" s="6"/>
      <c r="G270" s="6"/>
      <c r="H270" s="37"/>
      <c r="I270" s="1613"/>
      <c r="J270" s="1613"/>
      <c r="K270" s="1607"/>
      <c r="L270" s="1607"/>
      <c r="M270" s="1607"/>
      <c r="N270" s="1607"/>
      <c r="O270" s="1607"/>
      <c r="P270" s="1607"/>
      <c r="Q270" s="1607"/>
      <c r="R270" s="1607"/>
      <c r="S270" s="1607"/>
      <c r="T270" s="1607"/>
      <c r="U270" s="1607"/>
      <c r="V270" s="1607"/>
      <c r="W270" s="1607"/>
      <c r="X270" s="1607"/>
      <c r="Y270" s="1607"/>
      <c r="Z270" s="1607"/>
    </row>
    <row r="271" ht="12.75" customHeight="1">
      <c r="A271" s="1607"/>
      <c r="B271" s="1607"/>
      <c r="C271" s="1607"/>
      <c r="D271" s="1699"/>
      <c r="E271" s="1613"/>
      <c r="F271" s="6"/>
      <c r="G271" s="6"/>
      <c r="H271" s="37"/>
      <c r="I271" s="1613"/>
      <c r="J271" s="1613"/>
      <c r="K271" s="1607"/>
      <c r="L271" s="1607"/>
      <c r="M271" s="1607"/>
      <c r="N271" s="1607"/>
      <c r="O271" s="1607"/>
      <c r="P271" s="1607"/>
      <c r="Q271" s="1607"/>
      <c r="R271" s="1607"/>
      <c r="S271" s="1607"/>
      <c r="T271" s="1607"/>
      <c r="U271" s="1607"/>
      <c r="V271" s="1607"/>
      <c r="W271" s="1607"/>
      <c r="X271" s="1607"/>
      <c r="Y271" s="1607"/>
      <c r="Z271" s="1607"/>
    </row>
    <row r="272" ht="12.75" customHeight="1">
      <c r="A272" s="1607"/>
      <c r="B272" s="1607"/>
      <c r="C272" s="1607"/>
      <c r="D272" s="1699"/>
      <c r="E272" s="1613"/>
      <c r="F272" s="6"/>
      <c r="G272" s="6"/>
      <c r="H272" s="37"/>
      <c r="I272" s="1613"/>
      <c r="J272" s="1613"/>
      <c r="K272" s="1607"/>
      <c r="L272" s="1607"/>
      <c r="M272" s="1607"/>
      <c r="N272" s="1607"/>
      <c r="O272" s="1607"/>
      <c r="P272" s="1607"/>
      <c r="Q272" s="1607"/>
      <c r="R272" s="1607"/>
      <c r="S272" s="1607"/>
      <c r="T272" s="1607"/>
      <c r="U272" s="1607"/>
      <c r="V272" s="1607"/>
      <c r="W272" s="1607"/>
      <c r="X272" s="1607"/>
      <c r="Y272" s="1607"/>
      <c r="Z272" s="1607"/>
    </row>
    <row r="273" ht="12.75" customHeight="1">
      <c r="A273" s="1607"/>
      <c r="B273" s="1607"/>
      <c r="C273" s="1607"/>
      <c r="D273" s="1699"/>
      <c r="E273" s="1613"/>
      <c r="F273" s="6"/>
      <c r="G273" s="6"/>
      <c r="H273" s="37"/>
      <c r="I273" s="1613"/>
      <c r="J273" s="1613"/>
      <c r="K273" s="1607"/>
      <c r="L273" s="1607"/>
      <c r="M273" s="1607"/>
      <c r="N273" s="1607"/>
      <c r="O273" s="1607"/>
      <c r="P273" s="1607"/>
      <c r="Q273" s="1607"/>
      <c r="R273" s="1607"/>
      <c r="S273" s="1607"/>
      <c r="T273" s="1607"/>
      <c r="U273" s="1607"/>
      <c r="V273" s="1607"/>
      <c r="W273" s="1607"/>
      <c r="X273" s="1607"/>
      <c r="Y273" s="1607"/>
      <c r="Z273" s="1607"/>
    </row>
    <row r="274" ht="12.75" customHeight="1">
      <c r="A274" s="1607"/>
      <c r="B274" s="1607"/>
      <c r="C274" s="1607"/>
      <c r="D274" s="1699"/>
      <c r="E274" s="1613"/>
      <c r="F274" s="6"/>
      <c r="G274" s="6"/>
      <c r="H274" s="37"/>
      <c r="I274" s="1613"/>
      <c r="J274" s="1613"/>
      <c r="K274" s="1607"/>
      <c r="L274" s="1607"/>
      <c r="M274" s="1607"/>
      <c r="N274" s="1607"/>
      <c r="O274" s="1607"/>
      <c r="P274" s="1607"/>
      <c r="Q274" s="1607"/>
      <c r="R274" s="1607"/>
      <c r="S274" s="1607"/>
      <c r="T274" s="1607"/>
      <c r="U274" s="1607"/>
      <c r="V274" s="1607"/>
      <c r="W274" s="1607"/>
      <c r="X274" s="1607"/>
      <c r="Y274" s="1607"/>
      <c r="Z274" s="1607"/>
    </row>
    <row r="275" ht="12.75" customHeight="1">
      <c r="A275" s="1607"/>
      <c r="B275" s="1607"/>
      <c r="C275" s="1607"/>
      <c r="D275" s="1699"/>
      <c r="E275" s="1613"/>
      <c r="F275" s="6"/>
      <c r="G275" s="6"/>
      <c r="H275" s="37"/>
      <c r="I275" s="1613"/>
      <c r="J275" s="1613"/>
      <c r="K275" s="1607"/>
      <c r="L275" s="1607"/>
      <c r="M275" s="1607"/>
      <c r="N275" s="1607"/>
      <c r="O275" s="1607"/>
      <c r="P275" s="1607"/>
      <c r="Q275" s="1607"/>
      <c r="R275" s="1607"/>
      <c r="S275" s="1607"/>
      <c r="T275" s="1607"/>
      <c r="U275" s="1607"/>
      <c r="V275" s="1607"/>
      <c r="W275" s="1607"/>
      <c r="X275" s="1607"/>
      <c r="Y275" s="1607"/>
      <c r="Z275" s="1607"/>
    </row>
    <row r="276" ht="12.75" customHeight="1">
      <c r="A276" s="1607"/>
      <c r="B276" s="1607"/>
      <c r="C276" s="1607"/>
      <c r="D276" s="1699"/>
      <c r="E276" s="1613"/>
      <c r="F276" s="6"/>
      <c r="G276" s="6"/>
      <c r="H276" s="37"/>
      <c r="I276" s="1613"/>
      <c r="J276" s="1613"/>
      <c r="K276" s="1607"/>
      <c r="L276" s="1607"/>
      <c r="M276" s="1607"/>
      <c r="N276" s="1607"/>
      <c r="O276" s="1607"/>
      <c r="P276" s="1607"/>
      <c r="Q276" s="1607"/>
      <c r="R276" s="1607"/>
      <c r="S276" s="1607"/>
      <c r="T276" s="1607"/>
      <c r="U276" s="1607"/>
      <c r="V276" s="1607"/>
      <c r="W276" s="1607"/>
      <c r="X276" s="1607"/>
      <c r="Y276" s="1607"/>
      <c r="Z276" s="1607"/>
    </row>
    <row r="277" ht="12.75" customHeight="1">
      <c r="A277" s="1607"/>
      <c r="B277" s="1607"/>
      <c r="C277" s="1607"/>
      <c r="D277" s="1699"/>
      <c r="E277" s="1613"/>
      <c r="F277" s="6"/>
      <c r="G277" s="6"/>
      <c r="H277" s="37"/>
      <c r="I277" s="1613"/>
      <c r="J277" s="1613"/>
      <c r="K277" s="1607"/>
      <c r="L277" s="1607"/>
      <c r="M277" s="1607"/>
      <c r="N277" s="1607"/>
      <c r="O277" s="1607"/>
      <c r="P277" s="1607"/>
      <c r="Q277" s="1607"/>
      <c r="R277" s="1607"/>
      <c r="S277" s="1607"/>
      <c r="T277" s="1607"/>
      <c r="U277" s="1607"/>
      <c r="V277" s="1607"/>
      <c r="W277" s="1607"/>
      <c r="X277" s="1607"/>
      <c r="Y277" s="1607"/>
      <c r="Z277" s="1607"/>
    </row>
    <row r="278" ht="12.75" customHeight="1">
      <c r="A278" s="1607"/>
      <c r="B278" s="1607"/>
      <c r="C278" s="1607"/>
      <c r="D278" s="1699"/>
      <c r="E278" s="1613"/>
      <c r="F278" s="6"/>
      <c r="G278" s="6"/>
      <c r="H278" s="37"/>
      <c r="I278" s="1613"/>
      <c r="J278" s="1613"/>
      <c r="K278" s="1607"/>
      <c r="L278" s="1607"/>
      <c r="M278" s="1607"/>
      <c r="N278" s="1607"/>
      <c r="O278" s="1607"/>
      <c r="P278" s="1607"/>
      <c r="Q278" s="1607"/>
      <c r="R278" s="1607"/>
      <c r="S278" s="1607"/>
      <c r="T278" s="1607"/>
      <c r="U278" s="1607"/>
      <c r="V278" s="1607"/>
      <c r="W278" s="1607"/>
      <c r="X278" s="1607"/>
      <c r="Y278" s="1607"/>
      <c r="Z278" s="1607"/>
    </row>
    <row r="279" ht="12.75" customHeight="1">
      <c r="A279" s="1607"/>
      <c r="B279" s="1607"/>
      <c r="C279" s="1607"/>
      <c r="D279" s="1699"/>
      <c r="E279" s="1613"/>
      <c r="F279" s="6"/>
      <c r="G279" s="6"/>
      <c r="H279" s="37"/>
      <c r="I279" s="1613"/>
      <c r="J279" s="1613"/>
      <c r="K279" s="1607"/>
      <c r="L279" s="1607"/>
      <c r="M279" s="1607"/>
      <c r="N279" s="1607"/>
      <c r="O279" s="1607"/>
      <c r="P279" s="1607"/>
      <c r="Q279" s="1607"/>
      <c r="R279" s="1607"/>
      <c r="S279" s="1607"/>
      <c r="T279" s="1607"/>
      <c r="U279" s="1607"/>
      <c r="V279" s="1607"/>
      <c r="W279" s="1607"/>
      <c r="X279" s="1607"/>
      <c r="Y279" s="1607"/>
      <c r="Z279" s="1607"/>
    </row>
    <row r="280" ht="12.75" customHeight="1">
      <c r="A280" s="1607"/>
      <c r="B280" s="1607"/>
      <c r="C280" s="1607"/>
      <c r="D280" s="1699"/>
      <c r="E280" s="1613"/>
      <c r="F280" s="6"/>
      <c r="G280" s="6"/>
      <c r="H280" s="37"/>
      <c r="I280" s="1613"/>
      <c r="J280" s="1613"/>
      <c r="K280" s="1607"/>
      <c r="L280" s="1607"/>
      <c r="M280" s="1607"/>
      <c r="N280" s="1607"/>
      <c r="O280" s="1607"/>
      <c r="P280" s="1607"/>
      <c r="Q280" s="1607"/>
      <c r="R280" s="1607"/>
      <c r="S280" s="1607"/>
      <c r="T280" s="1607"/>
      <c r="U280" s="1607"/>
      <c r="V280" s="1607"/>
      <c r="W280" s="1607"/>
      <c r="X280" s="1607"/>
      <c r="Y280" s="1607"/>
      <c r="Z280" s="1607"/>
    </row>
    <row r="281" ht="12.75" customHeight="1">
      <c r="A281" s="1607"/>
      <c r="B281" s="1607"/>
      <c r="C281" s="1607"/>
      <c r="D281" s="1699"/>
      <c r="E281" s="1613"/>
      <c r="F281" s="6"/>
      <c r="G281" s="6"/>
      <c r="H281" s="37"/>
      <c r="I281" s="1613"/>
      <c r="J281" s="1613"/>
      <c r="K281" s="1607"/>
      <c r="L281" s="1607"/>
      <c r="M281" s="1607"/>
      <c r="N281" s="1607"/>
      <c r="O281" s="1607"/>
      <c r="P281" s="1607"/>
      <c r="Q281" s="1607"/>
      <c r="R281" s="1607"/>
      <c r="S281" s="1607"/>
      <c r="T281" s="1607"/>
      <c r="U281" s="1607"/>
      <c r="V281" s="1607"/>
      <c r="W281" s="1607"/>
      <c r="X281" s="1607"/>
      <c r="Y281" s="1607"/>
      <c r="Z281" s="1607"/>
    </row>
    <row r="282" ht="12.75" customHeight="1">
      <c r="A282" s="1607"/>
      <c r="B282" s="1607"/>
      <c r="C282" s="1607"/>
      <c r="D282" s="1699"/>
      <c r="E282" s="1613"/>
      <c r="F282" s="6"/>
      <c r="G282" s="6"/>
      <c r="H282" s="37"/>
      <c r="I282" s="1613"/>
      <c r="J282" s="1613"/>
      <c r="K282" s="1607"/>
      <c r="L282" s="1607"/>
      <c r="M282" s="1607"/>
      <c r="N282" s="1607"/>
      <c r="O282" s="1607"/>
      <c r="P282" s="1607"/>
      <c r="Q282" s="1607"/>
      <c r="R282" s="1607"/>
      <c r="S282" s="1607"/>
      <c r="T282" s="1607"/>
      <c r="U282" s="1607"/>
      <c r="V282" s="1607"/>
      <c r="W282" s="1607"/>
      <c r="X282" s="1607"/>
      <c r="Y282" s="1607"/>
      <c r="Z282" s="1607"/>
    </row>
    <row r="283" ht="12.75" customHeight="1">
      <c r="A283" s="1607"/>
      <c r="B283" s="1607"/>
      <c r="C283" s="1607"/>
      <c r="D283" s="1699"/>
      <c r="E283" s="1613"/>
      <c r="F283" s="6"/>
      <c r="G283" s="6"/>
      <c r="H283" s="37"/>
      <c r="I283" s="1613"/>
      <c r="J283" s="1613"/>
      <c r="K283" s="1607"/>
      <c r="L283" s="1607"/>
      <c r="M283" s="1607"/>
      <c r="N283" s="1607"/>
      <c r="O283" s="1607"/>
      <c r="P283" s="1607"/>
      <c r="Q283" s="1607"/>
      <c r="R283" s="1607"/>
      <c r="S283" s="1607"/>
      <c r="T283" s="1607"/>
      <c r="U283" s="1607"/>
      <c r="V283" s="1607"/>
      <c r="W283" s="1607"/>
      <c r="X283" s="1607"/>
      <c r="Y283" s="1607"/>
      <c r="Z283" s="1607"/>
    </row>
    <row r="284" ht="12.75" customHeight="1">
      <c r="A284" s="1607"/>
      <c r="B284" s="1607"/>
      <c r="C284" s="1607"/>
      <c r="D284" s="1699"/>
      <c r="E284" s="1613"/>
      <c r="F284" s="6"/>
      <c r="G284" s="6"/>
      <c r="H284" s="37"/>
      <c r="I284" s="1613"/>
      <c r="J284" s="1613"/>
      <c r="K284" s="1607"/>
      <c r="L284" s="1607"/>
      <c r="M284" s="1607"/>
      <c r="N284" s="1607"/>
      <c r="O284" s="1607"/>
      <c r="P284" s="1607"/>
      <c r="Q284" s="1607"/>
      <c r="R284" s="1607"/>
      <c r="S284" s="1607"/>
      <c r="T284" s="1607"/>
      <c r="U284" s="1607"/>
      <c r="V284" s="1607"/>
      <c r="W284" s="1607"/>
      <c r="X284" s="1607"/>
      <c r="Y284" s="1607"/>
      <c r="Z284" s="1607"/>
    </row>
    <row r="285" ht="12.75" customHeight="1">
      <c r="A285" s="1607"/>
      <c r="B285" s="1607"/>
      <c r="C285" s="1607"/>
      <c r="D285" s="1699"/>
      <c r="E285" s="1613"/>
      <c r="F285" s="6"/>
      <c r="G285" s="6"/>
      <c r="H285" s="37"/>
      <c r="I285" s="1613"/>
      <c r="J285" s="1613"/>
      <c r="K285" s="1607"/>
      <c r="L285" s="1607"/>
      <c r="M285" s="1607"/>
      <c r="N285" s="1607"/>
      <c r="O285" s="1607"/>
      <c r="P285" s="1607"/>
      <c r="Q285" s="1607"/>
      <c r="R285" s="1607"/>
      <c r="S285" s="1607"/>
      <c r="T285" s="1607"/>
      <c r="U285" s="1607"/>
      <c r="V285" s="1607"/>
      <c r="W285" s="1607"/>
      <c r="X285" s="1607"/>
      <c r="Y285" s="1607"/>
      <c r="Z285" s="1607"/>
    </row>
    <row r="286" ht="12.75" customHeight="1">
      <c r="A286" s="1607"/>
      <c r="B286" s="1607"/>
      <c r="C286" s="1607"/>
      <c r="D286" s="1699"/>
      <c r="E286" s="1613"/>
      <c r="F286" s="6"/>
      <c r="G286" s="6"/>
      <c r="H286" s="37"/>
      <c r="I286" s="1613"/>
      <c r="J286" s="1613"/>
      <c r="K286" s="1607"/>
      <c r="L286" s="1607"/>
      <c r="M286" s="1607"/>
      <c r="N286" s="1607"/>
      <c r="O286" s="1607"/>
      <c r="P286" s="1607"/>
      <c r="Q286" s="1607"/>
      <c r="R286" s="1607"/>
      <c r="S286" s="1607"/>
      <c r="T286" s="1607"/>
      <c r="U286" s="1607"/>
      <c r="V286" s="1607"/>
      <c r="W286" s="1607"/>
      <c r="X286" s="1607"/>
      <c r="Y286" s="1607"/>
      <c r="Z286" s="1607"/>
    </row>
    <row r="287" ht="12.75" customHeight="1">
      <c r="A287" s="1607"/>
      <c r="B287" s="1607"/>
      <c r="C287" s="1607"/>
      <c r="D287" s="1699"/>
      <c r="E287" s="1613"/>
      <c r="F287" s="6"/>
      <c r="G287" s="6"/>
      <c r="H287" s="37"/>
      <c r="I287" s="1613"/>
      <c r="J287" s="1613"/>
      <c r="K287" s="1607"/>
      <c r="L287" s="1607"/>
      <c r="M287" s="1607"/>
      <c r="N287" s="1607"/>
      <c r="O287" s="1607"/>
      <c r="P287" s="1607"/>
      <c r="Q287" s="1607"/>
      <c r="R287" s="1607"/>
      <c r="S287" s="1607"/>
      <c r="T287" s="1607"/>
      <c r="U287" s="1607"/>
      <c r="V287" s="1607"/>
      <c r="W287" s="1607"/>
      <c r="X287" s="1607"/>
      <c r="Y287" s="1607"/>
      <c r="Z287" s="1607"/>
    </row>
    <row r="288" ht="12.75" customHeight="1">
      <c r="A288" s="1607"/>
      <c r="B288" s="1607"/>
      <c r="C288" s="1607"/>
      <c r="D288" s="1699"/>
      <c r="E288" s="1613"/>
      <c r="F288" s="6"/>
      <c r="G288" s="6"/>
      <c r="H288" s="37"/>
      <c r="I288" s="1613"/>
      <c r="J288" s="1613"/>
      <c r="K288" s="1607"/>
      <c r="L288" s="1607"/>
      <c r="M288" s="1607"/>
      <c r="N288" s="1607"/>
      <c r="O288" s="1607"/>
      <c r="P288" s="1607"/>
      <c r="Q288" s="1607"/>
      <c r="R288" s="1607"/>
      <c r="S288" s="1607"/>
      <c r="T288" s="1607"/>
      <c r="U288" s="1607"/>
      <c r="V288" s="1607"/>
      <c r="W288" s="1607"/>
      <c r="X288" s="1607"/>
      <c r="Y288" s="1607"/>
      <c r="Z288" s="1607"/>
    </row>
    <row r="289" ht="12.75" customHeight="1">
      <c r="A289" s="1607"/>
      <c r="B289" s="1607"/>
      <c r="C289" s="1607"/>
      <c r="D289" s="1699"/>
      <c r="E289" s="1613"/>
      <c r="F289" s="6"/>
      <c r="G289" s="6"/>
      <c r="H289" s="37"/>
      <c r="I289" s="1613"/>
      <c r="J289" s="1613"/>
      <c r="K289" s="1607"/>
      <c r="L289" s="1607"/>
      <c r="M289" s="1607"/>
      <c r="N289" s="1607"/>
      <c r="O289" s="1607"/>
      <c r="P289" s="1607"/>
      <c r="Q289" s="1607"/>
      <c r="R289" s="1607"/>
      <c r="S289" s="1607"/>
      <c r="T289" s="1607"/>
      <c r="U289" s="1607"/>
      <c r="V289" s="1607"/>
      <c r="W289" s="1607"/>
      <c r="X289" s="1607"/>
      <c r="Y289" s="1607"/>
      <c r="Z289" s="1607"/>
    </row>
    <row r="290" ht="12.75" customHeight="1">
      <c r="A290" s="1607"/>
      <c r="B290" s="1607"/>
      <c r="C290" s="1607"/>
      <c r="D290" s="1699"/>
      <c r="E290" s="1613"/>
      <c r="F290" s="6"/>
      <c r="G290" s="6"/>
      <c r="H290" s="37"/>
      <c r="I290" s="1613"/>
      <c r="J290" s="1613"/>
      <c r="K290" s="1607"/>
      <c r="L290" s="1607"/>
      <c r="M290" s="1607"/>
      <c r="N290" s="1607"/>
      <c r="O290" s="1607"/>
      <c r="P290" s="1607"/>
      <c r="Q290" s="1607"/>
      <c r="R290" s="1607"/>
      <c r="S290" s="1607"/>
      <c r="T290" s="1607"/>
      <c r="U290" s="1607"/>
      <c r="V290" s="1607"/>
      <c r="W290" s="1607"/>
      <c r="X290" s="1607"/>
      <c r="Y290" s="1607"/>
      <c r="Z290" s="1607"/>
    </row>
    <row r="291" ht="12.75" customHeight="1">
      <c r="A291" s="1607"/>
      <c r="B291" s="1607"/>
      <c r="C291" s="1607"/>
      <c r="D291" s="1699"/>
      <c r="E291" s="1613"/>
      <c r="F291" s="6"/>
      <c r="G291" s="6"/>
      <c r="H291" s="37"/>
      <c r="I291" s="1613"/>
      <c r="J291" s="1613"/>
      <c r="K291" s="1607"/>
      <c r="L291" s="1607"/>
      <c r="M291" s="1607"/>
      <c r="N291" s="1607"/>
      <c r="O291" s="1607"/>
      <c r="P291" s="1607"/>
      <c r="Q291" s="1607"/>
      <c r="R291" s="1607"/>
      <c r="S291" s="1607"/>
      <c r="T291" s="1607"/>
      <c r="U291" s="1607"/>
      <c r="V291" s="1607"/>
      <c r="W291" s="1607"/>
      <c r="X291" s="1607"/>
      <c r="Y291" s="1607"/>
      <c r="Z291" s="1607"/>
    </row>
    <row r="292" ht="12.75" customHeight="1">
      <c r="A292" s="1607"/>
      <c r="B292" s="1607"/>
      <c r="C292" s="1607"/>
      <c r="D292" s="1699"/>
      <c r="E292" s="1613"/>
      <c r="F292" s="6"/>
      <c r="G292" s="6"/>
      <c r="H292" s="37"/>
      <c r="I292" s="1613"/>
      <c r="J292" s="1613"/>
      <c r="K292" s="1607"/>
      <c r="L292" s="1607"/>
      <c r="M292" s="1607"/>
      <c r="N292" s="1607"/>
      <c r="O292" s="1607"/>
      <c r="P292" s="1607"/>
      <c r="Q292" s="1607"/>
      <c r="R292" s="1607"/>
      <c r="S292" s="1607"/>
      <c r="T292" s="1607"/>
      <c r="U292" s="1607"/>
      <c r="V292" s="1607"/>
      <c r="W292" s="1607"/>
      <c r="X292" s="1607"/>
      <c r="Y292" s="1607"/>
      <c r="Z292" s="1607"/>
    </row>
    <row r="293" ht="12.75" customHeight="1">
      <c r="A293" s="1607"/>
      <c r="B293" s="1607"/>
      <c r="C293" s="1607"/>
      <c r="D293" s="1699"/>
      <c r="E293" s="1613"/>
      <c r="F293" s="6"/>
      <c r="G293" s="6"/>
      <c r="H293" s="37"/>
      <c r="I293" s="1613"/>
      <c r="J293" s="1613"/>
      <c r="K293" s="1607"/>
      <c r="L293" s="1607"/>
      <c r="M293" s="1607"/>
      <c r="N293" s="1607"/>
      <c r="O293" s="1607"/>
      <c r="P293" s="1607"/>
      <c r="Q293" s="1607"/>
      <c r="R293" s="1607"/>
      <c r="S293" s="1607"/>
      <c r="T293" s="1607"/>
      <c r="U293" s="1607"/>
      <c r="V293" s="1607"/>
      <c r="W293" s="1607"/>
      <c r="X293" s="1607"/>
      <c r="Y293" s="1607"/>
      <c r="Z293" s="1607"/>
    </row>
    <row r="294" ht="12.75" customHeight="1">
      <c r="A294" s="1607"/>
      <c r="B294" s="1607"/>
      <c r="C294" s="1607"/>
      <c r="D294" s="1699"/>
      <c r="E294" s="1613"/>
      <c r="F294" s="6"/>
      <c r="G294" s="6"/>
      <c r="H294" s="37"/>
      <c r="I294" s="1613"/>
      <c r="J294" s="1613"/>
      <c r="K294" s="1607"/>
      <c r="L294" s="1607"/>
      <c r="M294" s="1607"/>
      <c r="N294" s="1607"/>
      <c r="O294" s="1607"/>
      <c r="P294" s="1607"/>
      <c r="Q294" s="1607"/>
      <c r="R294" s="1607"/>
      <c r="S294" s="1607"/>
      <c r="T294" s="1607"/>
      <c r="U294" s="1607"/>
      <c r="V294" s="1607"/>
      <c r="W294" s="1607"/>
      <c r="X294" s="1607"/>
      <c r="Y294" s="1607"/>
      <c r="Z294" s="1607"/>
    </row>
    <row r="295" ht="12.75" customHeight="1">
      <c r="A295" s="1607"/>
      <c r="B295" s="1607"/>
      <c r="C295" s="1607"/>
      <c r="D295" s="1699"/>
      <c r="E295" s="1613"/>
      <c r="F295" s="6"/>
      <c r="G295" s="6"/>
      <c r="H295" s="37"/>
      <c r="I295" s="1613"/>
      <c r="J295" s="1613"/>
      <c r="K295" s="1607"/>
      <c r="L295" s="1607"/>
      <c r="M295" s="1607"/>
      <c r="N295" s="1607"/>
      <c r="O295" s="1607"/>
      <c r="P295" s="1607"/>
      <c r="Q295" s="1607"/>
      <c r="R295" s="1607"/>
      <c r="S295" s="1607"/>
      <c r="T295" s="1607"/>
      <c r="U295" s="1607"/>
      <c r="V295" s="1607"/>
      <c r="W295" s="1607"/>
      <c r="X295" s="1607"/>
      <c r="Y295" s="1607"/>
      <c r="Z295" s="1607"/>
    </row>
    <row r="296" ht="12.75" customHeight="1">
      <c r="A296" s="1607"/>
      <c r="B296" s="1607"/>
      <c r="C296" s="1607"/>
      <c r="D296" s="1699"/>
      <c r="E296" s="1613"/>
      <c r="F296" s="6"/>
      <c r="G296" s="6"/>
      <c r="H296" s="37"/>
      <c r="I296" s="1613"/>
      <c r="J296" s="1613"/>
      <c r="K296" s="1607"/>
      <c r="L296" s="1607"/>
      <c r="M296" s="1607"/>
      <c r="N296" s="1607"/>
      <c r="O296" s="1607"/>
      <c r="P296" s="1607"/>
      <c r="Q296" s="1607"/>
      <c r="R296" s="1607"/>
      <c r="S296" s="1607"/>
      <c r="T296" s="1607"/>
      <c r="U296" s="1607"/>
      <c r="V296" s="1607"/>
      <c r="W296" s="1607"/>
      <c r="X296" s="1607"/>
      <c r="Y296" s="1607"/>
      <c r="Z296" s="1607"/>
    </row>
    <row r="297" ht="12.75" customHeight="1">
      <c r="A297" s="1607"/>
      <c r="B297" s="1607"/>
      <c r="C297" s="1607"/>
      <c r="D297" s="1699"/>
      <c r="E297" s="1613"/>
      <c r="F297" s="6"/>
      <c r="G297" s="6"/>
      <c r="H297" s="37"/>
      <c r="I297" s="1613"/>
      <c r="J297" s="1613"/>
      <c r="K297" s="1607"/>
      <c r="L297" s="1607"/>
      <c r="M297" s="1607"/>
      <c r="N297" s="1607"/>
      <c r="O297" s="1607"/>
      <c r="P297" s="1607"/>
      <c r="Q297" s="1607"/>
      <c r="R297" s="1607"/>
      <c r="S297" s="1607"/>
      <c r="T297" s="1607"/>
      <c r="U297" s="1607"/>
      <c r="V297" s="1607"/>
      <c r="W297" s="1607"/>
      <c r="X297" s="1607"/>
      <c r="Y297" s="1607"/>
      <c r="Z297" s="1607"/>
    </row>
    <row r="298" ht="12.75" customHeight="1">
      <c r="A298" s="1607"/>
      <c r="B298" s="1607"/>
      <c r="C298" s="1607"/>
      <c r="D298" s="1699"/>
      <c r="E298" s="1613"/>
      <c r="F298" s="6"/>
      <c r="G298" s="6"/>
      <c r="H298" s="37"/>
      <c r="I298" s="1613"/>
      <c r="J298" s="1613"/>
      <c r="K298" s="1607"/>
      <c r="L298" s="1607"/>
      <c r="M298" s="1607"/>
      <c r="N298" s="1607"/>
      <c r="O298" s="1607"/>
      <c r="P298" s="1607"/>
      <c r="Q298" s="1607"/>
      <c r="R298" s="1607"/>
      <c r="S298" s="1607"/>
      <c r="T298" s="1607"/>
      <c r="U298" s="1607"/>
      <c r="V298" s="1607"/>
      <c r="W298" s="1607"/>
      <c r="X298" s="1607"/>
      <c r="Y298" s="1607"/>
      <c r="Z298" s="1607"/>
    </row>
    <row r="299" ht="12.75" customHeight="1">
      <c r="A299" s="1607"/>
      <c r="B299" s="1607"/>
      <c r="C299" s="1607"/>
      <c r="D299" s="1699"/>
      <c r="E299" s="1613"/>
      <c r="F299" s="6"/>
      <c r="G299" s="6"/>
      <c r="H299" s="37"/>
      <c r="I299" s="1613"/>
      <c r="J299" s="1613"/>
      <c r="K299" s="1607"/>
      <c r="L299" s="1607"/>
      <c r="M299" s="1607"/>
      <c r="N299" s="1607"/>
      <c r="O299" s="1607"/>
      <c r="P299" s="1607"/>
      <c r="Q299" s="1607"/>
      <c r="R299" s="1607"/>
      <c r="S299" s="1607"/>
      <c r="T299" s="1607"/>
      <c r="U299" s="1607"/>
      <c r="V299" s="1607"/>
      <c r="W299" s="1607"/>
      <c r="X299" s="1607"/>
      <c r="Y299" s="1607"/>
      <c r="Z299" s="1607"/>
    </row>
    <row r="300" ht="12.75" customHeight="1">
      <c r="A300" s="1607"/>
      <c r="B300" s="1607"/>
      <c r="C300" s="1607"/>
      <c r="D300" s="1699"/>
      <c r="E300" s="1613"/>
      <c r="F300" s="6"/>
      <c r="G300" s="6"/>
      <c r="H300" s="37"/>
      <c r="I300" s="1613"/>
      <c r="J300" s="1613"/>
      <c r="K300" s="1607"/>
      <c r="L300" s="1607"/>
      <c r="M300" s="1607"/>
      <c r="N300" s="1607"/>
      <c r="O300" s="1607"/>
      <c r="P300" s="1607"/>
      <c r="Q300" s="1607"/>
      <c r="R300" s="1607"/>
      <c r="S300" s="1607"/>
      <c r="T300" s="1607"/>
      <c r="U300" s="1607"/>
      <c r="V300" s="1607"/>
      <c r="W300" s="1607"/>
      <c r="X300" s="1607"/>
      <c r="Y300" s="1607"/>
      <c r="Z300" s="1607"/>
    </row>
    <row r="301" ht="12.75" customHeight="1">
      <c r="A301" s="1607"/>
      <c r="B301" s="1607"/>
      <c r="C301" s="1607"/>
      <c r="D301" s="1699"/>
      <c r="E301" s="1613"/>
      <c r="F301" s="6"/>
      <c r="G301" s="6"/>
      <c r="H301" s="37"/>
      <c r="I301" s="1613"/>
      <c r="J301" s="1613"/>
      <c r="K301" s="1607"/>
      <c r="L301" s="1607"/>
      <c r="M301" s="1607"/>
      <c r="N301" s="1607"/>
      <c r="O301" s="1607"/>
      <c r="P301" s="1607"/>
      <c r="Q301" s="1607"/>
      <c r="R301" s="1607"/>
      <c r="S301" s="1607"/>
      <c r="T301" s="1607"/>
      <c r="U301" s="1607"/>
      <c r="V301" s="1607"/>
      <c r="W301" s="1607"/>
      <c r="X301" s="1607"/>
      <c r="Y301" s="1607"/>
      <c r="Z301" s="1607"/>
    </row>
    <row r="302" ht="12.75" customHeight="1">
      <c r="A302" s="1607"/>
      <c r="B302" s="1607"/>
      <c r="C302" s="1607"/>
      <c r="D302" s="1699"/>
      <c r="E302" s="1613"/>
      <c r="F302" s="6"/>
      <c r="G302" s="6"/>
      <c r="H302" s="37"/>
      <c r="I302" s="1613"/>
      <c r="J302" s="1613"/>
      <c r="K302" s="1607"/>
      <c r="L302" s="1607"/>
      <c r="M302" s="1607"/>
      <c r="N302" s="1607"/>
      <c r="O302" s="1607"/>
      <c r="P302" s="1607"/>
      <c r="Q302" s="1607"/>
      <c r="R302" s="1607"/>
      <c r="S302" s="1607"/>
      <c r="T302" s="1607"/>
      <c r="U302" s="1607"/>
      <c r="V302" s="1607"/>
      <c r="W302" s="1607"/>
      <c r="X302" s="1607"/>
      <c r="Y302" s="1607"/>
      <c r="Z302" s="1607"/>
    </row>
    <row r="303" ht="12.75" customHeight="1">
      <c r="A303" s="1607"/>
      <c r="B303" s="1607"/>
      <c r="C303" s="1607"/>
      <c r="D303" s="1699"/>
      <c r="E303" s="1613"/>
      <c r="F303" s="6"/>
      <c r="G303" s="6"/>
      <c r="H303" s="37"/>
      <c r="I303" s="1613"/>
      <c r="J303" s="1613"/>
      <c r="K303" s="1607"/>
      <c r="L303" s="1607"/>
      <c r="M303" s="1607"/>
      <c r="N303" s="1607"/>
      <c r="O303" s="1607"/>
      <c r="P303" s="1607"/>
      <c r="Q303" s="1607"/>
      <c r="R303" s="1607"/>
      <c r="S303" s="1607"/>
      <c r="T303" s="1607"/>
      <c r="U303" s="1607"/>
      <c r="V303" s="1607"/>
      <c r="W303" s="1607"/>
      <c r="X303" s="1607"/>
      <c r="Y303" s="1607"/>
      <c r="Z303" s="1607"/>
    </row>
    <row r="304" ht="12.75" customHeight="1">
      <c r="A304" s="1607"/>
      <c r="B304" s="1607"/>
      <c r="C304" s="1607"/>
      <c r="D304" s="1699"/>
      <c r="E304" s="1613"/>
      <c r="F304" s="6"/>
      <c r="G304" s="6"/>
      <c r="H304" s="37"/>
      <c r="I304" s="1613"/>
      <c r="J304" s="1613"/>
      <c r="K304" s="1607"/>
      <c r="L304" s="1607"/>
      <c r="M304" s="1607"/>
      <c r="N304" s="1607"/>
      <c r="O304" s="1607"/>
      <c r="P304" s="1607"/>
      <c r="Q304" s="1607"/>
      <c r="R304" s="1607"/>
      <c r="S304" s="1607"/>
      <c r="T304" s="1607"/>
      <c r="U304" s="1607"/>
      <c r="V304" s="1607"/>
      <c r="W304" s="1607"/>
      <c r="X304" s="1607"/>
      <c r="Y304" s="1607"/>
      <c r="Z304" s="1607"/>
    </row>
    <row r="305" ht="12.75" customHeight="1">
      <c r="A305" s="1607"/>
      <c r="B305" s="1607"/>
      <c r="C305" s="1607"/>
      <c r="D305" s="1699"/>
      <c r="E305" s="1613"/>
      <c r="F305" s="6"/>
      <c r="G305" s="6"/>
      <c r="H305" s="37"/>
      <c r="I305" s="1613"/>
      <c r="J305" s="1613"/>
      <c r="K305" s="1607"/>
      <c r="L305" s="1607"/>
      <c r="M305" s="1607"/>
      <c r="N305" s="1607"/>
      <c r="O305" s="1607"/>
      <c r="P305" s="1607"/>
      <c r="Q305" s="1607"/>
      <c r="R305" s="1607"/>
      <c r="S305" s="1607"/>
      <c r="T305" s="1607"/>
      <c r="U305" s="1607"/>
      <c r="V305" s="1607"/>
      <c r="W305" s="1607"/>
      <c r="X305" s="1607"/>
      <c r="Y305" s="1607"/>
      <c r="Z305" s="1607"/>
    </row>
    <row r="306" ht="12.75" customHeight="1">
      <c r="A306" s="1607"/>
      <c r="B306" s="1607"/>
      <c r="C306" s="1607"/>
      <c r="D306" s="1699"/>
      <c r="E306" s="1613"/>
      <c r="F306" s="6"/>
      <c r="G306" s="6"/>
      <c r="H306" s="37"/>
      <c r="I306" s="1613"/>
      <c r="J306" s="1613"/>
      <c r="K306" s="1607"/>
      <c r="L306" s="1607"/>
      <c r="M306" s="1607"/>
      <c r="N306" s="1607"/>
      <c r="O306" s="1607"/>
      <c r="P306" s="1607"/>
      <c r="Q306" s="1607"/>
      <c r="R306" s="1607"/>
      <c r="S306" s="1607"/>
      <c r="T306" s="1607"/>
      <c r="U306" s="1607"/>
      <c r="V306" s="1607"/>
      <c r="W306" s="1607"/>
      <c r="X306" s="1607"/>
      <c r="Y306" s="1607"/>
      <c r="Z306" s="1607"/>
    </row>
    <row r="307" ht="12.75" customHeight="1">
      <c r="A307" s="1607"/>
      <c r="B307" s="1607"/>
      <c r="C307" s="1607"/>
      <c r="D307" s="1699"/>
      <c r="E307" s="1613"/>
      <c r="F307" s="6"/>
      <c r="G307" s="6"/>
      <c r="H307" s="37"/>
      <c r="I307" s="1613"/>
      <c r="J307" s="1613"/>
      <c r="K307" s="1607"/>
      <c r="L307" s="1607"/>
      <c r="M307" s="1607"/>
      <c r="N307" s="1607"/>
      <c r="O307" s="1607"/>
      <c r="P307" s="1607"/>
      <c r="Q307" s="1607"/>
      <c r="R307" s="1607"/>
      <c r="S307" s="1607"/>
      <c r="T307" s="1607"/>
      <c r="U307" s="1607"/>
      <c r="V307" s="1607"/>
      <c r="W307" s="1607"/>
      <c r="X307" s="1607"/>
      <c r="Y307" s="1607"/>
      <c r="Z307" s="1607"/>
    </row>
    <row r="308" ht="12.75" customHeight="1">
      <c r="A308" s="1607"/>
      <c r="B308" s="1607"/>
      <c r="C308" s="1607"/>
      <c r="D308" s="1699"/>
      <c r="E308" s="1613"/>
      <c r="F308" s="6"/>
      <c r="G308" s="6"/>
      <c r="H308" s="37"/>
      <c r="I308" s="1613"/>
      <c r="J308" s="1613"/>
      <c r="K308" s="1607"/>
      <c r="L308" s="1607"/>
      <c r="M308" s="1607"/>
      <c r="N308" s="1607"/>
      <c r="O308" s="1607"/>
      <c r="P308" s="1607"/>
      <c r="Q308" s="1607"/>
      <c r="R308" s="1607"/>
      <c r="S308" s="1607"/>
      <c r="T308" s="1607"/>
      <c r="U308" s="1607"/>
      <c r="V308" s="1607"/>
      <c r="W308" s="1607"/>
      <c r="X308" s="1607"/>
      <c r="Y308" s="1607"/>
      <c r="Z308" s="1607"/>
    </row>
    <row r="309" ht="12.75" customHeight="1">
      <c r="A309" s="1607"/>
      <c r="B309" s="1607"/>
      <c r="C309" s="1607"/>
      <c r="D309" s="1699"/>
      <c r="E309" s="1613"/>
      <c r="F309" s="6"/>
      <c r="G309" s="6"/>
      <c r="H309" s="37"/>
      <c r="I309" s="1613"/>
      <c r="J309" s="1613"/>
      <c r="K309" s="1607"/>
      <c r="L309" s="1607"/>
      <c r="M309" s="1607"/>
      <c r="N309" s="1607"/>
      <c r="O309" s="1607"/>
      <c r="P309" s="1607"/>
      <c r="Q309" s="1607"/>
      <c r="R309" s="1607"/>
      <c r="S309" s="1607"/>
      <c r="T309" s="1607"/>
      <c r="U309" s="1607"/>
      <c r="V309" s="1607"/>
      <c r="W309" s="1607"/>
      <c r="X309" s="1607"/>
      <c r="Y309" s="1607"/>
      <c r="Z309" s="1607"/>
    </row>
    <row r="310" ht="12.75" customHeight="1">
      <c r="A310" s="1607"/>
      <c r="B310" s="1607"/>
      <c r="C310" s="1607"/>
      <c r="D310" s="1699"/>
      <c r="E310" s="1613"/>
      <c r="F310" s="6"/>
      <c r="G310" s="6"/>
      <c r="H310" s="37"/>
      <c r="I310" s="1613"/>
      <c r="J310" s="1613"/>
      <c r="K310" s="1607"/>
      <c r="L310" s="1607"/>
      <c r="M310" s="1607"/>
      <c r="N310" s="1607"/>
      <c r="O310" s="1607"/>
      <c r="P310" s="1607"/>
      <c r="Q310" s="1607"/>
      <c r="R310" s="1607"/>
      <c r="S310" s="1607"/>
      <c r="T310" s="1607"/>
      <c r="U310" s="1607"/>
      <c r="V310" s="1607"/>
      <c r="W310" s="1607"/>
      <c r="X310" s="1607"/>
      <c r="Y310" s="1607"/>
      <c r="Z310" s="1607"/>
    </row>
    <row r="311" ht="12.75" customHeight="1">
      <c r="A311" s="1607"/>
      <c r="B311" s="1607"/>
      <c r="C311" s="1607"/>
      <c r="D311" s="1699"/>
      <c r="E311" s="1613"/>
      <c r="F311" s="6"/>
      <c r="G311" s="6"/>
      <c r="H311" s="37"/>
      <c r="I311" s="1613"/>
      <c r="J311" s="1613"/>
      <c r="K311" s="1607"/>
      <c r="L311" s="1607"/>
      <c r="M311" s="1607"/>
      <c r="N311" s="1607"/>
      <c r="O311" s="1607"/>
      <c r="P311" s="1607"/>
      <c r="Q311" s="1607"/>
      <c r="R311" s="1607"/>
      <c r="S311" s="1607"/>
      <c r="T311" s="1607"/>
      <c r="U311" s="1607"/>
      <c r="V311" s="1607"/>
      <c r="W311" s="1607"/>
      <c r="X311" s="1607"/>
      <c r="Y311" s="1607"/>
      <c r="Z311" s="1607"/>
    </row>
    <row r="312" ht="12.75" customHeight="1">
      <c r="A312" s="1607"/>
      <c r="B312" s="1607"/>
      <c r="C312" s="1607"/>
      <c r="D312" s="1699"/>
      <c r="E312" s="1613"/>
      <c r="F312" s="6"/>
      <c r="G312" s="6"/>
      <c r="H312" s="37"/>
      <c r="I312" s="1613"/>
      <c r="J312" s="1613"/>
      <c r="K312" s="1607"/>
      <c r="L312" s="1607"/>
      <c r="M312" s="1607"/>
      <c r="N312" s="1607"/>
      <c r="O312" s="1607"/>
      <c r="P312" s="1607"/>
      <c r="Q312" s="1607"/>
      <c r="R312" s="1607"/>
      <c r="S312" s="1607"/>
      <c r="T312" s="1607"/>
      <c r="U312" s="1607"/>
      <c r="V312" s="1607"/>
      <c r="W312" s="1607"/>
      <c r="X312" s="1607"/>
      <c r="Y312" s="1607"/>
      <c r="Z312" s="1607"/>
    </row>
    <row r="313" ht="12.75" customHeight="1">
      <c r="A313" s="1607"/>
      <c r="B313" s="1607"/>
      <c r="C313" s="1607"/>
      <c r="D313" s="1699"/>
      <c r="E313" s="1613"/>
      <c r="F313" s="6"/>
      <c r="G313" s="6"/>
      <c r="H313" s="37"/>
      <c r="I313" s="1613"/>
      <c r="J313" s="1613"/>
      <c r="K313" s="1607"/>
      <c r="L313" s="1607"/>
      <c r="M313" s="1607"/>
      <c r="N313" s="1607"/>
      <c r="O313" s="1607"/>
      <c r="P313" s="1607"/>
      <c r="Q313" s="1607"/>
      <c r="R313" s="1607"/>
      <c r="S313" s="1607"/>
      <c r="T313" s="1607"/>
      <c r="U313" s="1607"/>
      <c r="V313" s="1607"/>
      <c r="W313" s="1607"/>
      <c r="X313" s="1607"/>
      <c r="Y313" s="1607"/>
      <c r="Z313" s="1607"/>
    </row>
    <row r="314" ht="12.75" customHeight="1">
      <c r="A314" s="1607"/>
      <c r="B314" s="1607"/>
      <c r="C314" s="1607"/>
      <c r="D314" s="1699"/>
      <c r="E314" s="1613"/>
      <c r="F314" s="6"/>
      <c r="G314" s="6"/>
      <c r="H314" s="37"/>
      <c r="I314" s="1613"/>
      <c r="J314" s="1613"/>
      <c r="K314" s="1607"/>
      <c r="L314" s="1607"/>
      <c r="M314" s="1607"/>
      <c r="N314" s="1607"/>
      <c r="O314" s="1607"/>
      <c r="P314" s="1607"/>
      <c r="Q314" s="1607"/>
      <c r="R314" s="1607"/>
      <c r="S314" s="1607"/>
      <c r="T314" s="1607"/>
      <c r="U314" s="1607"/>
      <c r="V314" s="1607"/>
      <c r="W314" s="1607"/>
      <c r="X314" s="1607"/>
      <c r="Y314" s="1607"/>
      <c r="Z314" s="1607"/>
    </row>
    <row r="315" ht="12.75" customHeight="1">
      <c r="A315" s="1607"/>
      <c r="B315" s="1607"/>
      <c r="C315" s="1607"/>
      <c r="D315" s="1699"/>
      <c r="E315" s="1613"/>
      <c r="F315" s="6"/>
      <c r="G315" s="6"/>
      <c r="H315" s="37"/>
      <c r="I315" s="1613"/>
      <c r="J315" s="1613"/>
      <c r="K315" s="1607"/>
      <c r="L315" s="1607"/>
      <c r="M315" s="1607"/>
      <c r="N315" s="1607"/>
      <c r="O315" s="1607"/>
      <c r="P315" s="1607"/>
      <c r="Q315" s="1607"/>
      <c r="R315" s="1607"/>
      <c r="S315" s="1607"/>
      <c r="T315" s="1607"/>
      <c r="U315" s="1607"/>
      <c r="V315" s="1607"/>
      <c r="W315" s="1607"/>
      <c r="X315" s="1607"/>
      <c r="Y315" s="1607"/>
      <c r="Z315" s="1607"/>
    </row>
    <row r="316" ht="12.75" customHeight="1">
      <c r="A316" s="1607"/>
      <c r="B316" s="1607"/>
      <c r="C316" s="1607"/>
      <c r="D316" s="1699"/>
      <c r="E316" s="1613"/>
      <c r="F316" s="6"/>
      <c r="G316" s="6"/>
      <c r="H316" s="37"/>
      <c r="I316" s="1613"/>
      <c r="J316" s="1613"/>
      <c r="K316" s="1607"/>
      <c r="L316" s="1607"/>
      <c r="M316" s="1607"/>
      <c r="N316" s="1607"/>
      <c r="O316" s="1607"/>
      <c r="P316" s="1607"/>
      <c r="Q316" s="1607"/>
      <c r="R316" s="1607"/>
      <c r="S316" s="1607"/>
      <c r="T316" s="1607"/>
      <c r="U316" s="1607"/>
      <c r="V316" s="1607"/>
      <c r="W316" s="1607"/>
      <c r="X316" s="1607"/>
      <c r="Y316" s="1607"/>
      <c r="Z316" s="1607"/>
    </row>
    <row r="317" ht="12.75" customHeight="1">
      <c r="A317" s="1607"/>
      <c r="B317" s="1607"/>
      <c r="C317" s="1607"/>
      <c r="D317" s="1699"/>
      <c r="E317" s="1613"/>
      <c r="F317" s="6"/>
      <c r="G317" s="6"/>
      <c r="H317" s="37"/>
      <c r="I317" s="1613"/>
      <c r="J317" s="1613"/>
      <c r="K317" s="1607"/>
      <c r="L317" s="1607"/>
      <c r="M317" s="1607"/>
      <c r="N317" s="1607"/>
      <c r="O317" s="1607"/>
      <c r="P317" s="1607"/>
      <c r="Q317" s="1607"/>
      <c r="R317" s="1607"/>
      <c r="S317" s="1607"/>
      <c r="T317" s="1607"/>
      <c r="U317" s="1607"/>
      <c r="V317" s="1607"/>
      <c r="W317" s="1607"/>
      <c r="X317" s="1607"/>
      <c r="Y317" s="1607"/>
      <c r="Z317" s="1607"/>
    </row>
    <row r="318" ht="12.75" customHeight="1">
      <c r="A318" s="1607"/>
      <c r="B318" s="1607"/>
      <c r="C318" s="1607"/>
      <c r="D318" s="1699"/>
      <c r="E318" s="1613"/>
      <c r="F318" s="6"/>
      <c r="G318" s="6"/>
      <c r="H318" s="37"/>
      <c r="I318" s="1613"/>
      <c r="J318" s="1613"/>
      <c r="K318" s="1607"/>
      <c r="L318" s="1607"/>
      <c r="M318" s="1607"/>
      <c r="N318" s="1607"/>
      <c r="O318" s="1607"/>
      <c r="P318" s="1607"/>
      <c r="Q318" s="1607"/>
      <c r="R318" s="1607"/>
      <c r="S318" s="1607"/>
      <c r="T318" s="1607"/>
      <c r="U318" s="1607"/>
      <c r="V318" s="1607"/>
      <c r="W318" s="1607"/>
      <c r="X318" s="1607"/>
      <c r="Y318" s="1607"/>
      <c r="Z318" s="1607"/>
    </row>
    <row r="319" ht="12.75" customHeight="1">
      <c r="A319" s="1607"/>
      <c r="B319" s="1607"/>
      <c r="C319" s="1607"/>
      <c r="D319" s="1699"/>
      <c r="E319" s="1613"/>
      <c r="F319" s="6"/>
      <c r="G319" s="6"/>
      <c r="H319" s="37"/>
      <c r="I319" s="1613"/>
      <c r="J319" s="1613"/>
      <c r="K319" s="1607"/>
      <c r="L319" s="1607"/>
      <c r="M319" s="1607"/>
      <c r="N319" s="1607"/>
      <c r="O319" s="1607"/>
      <c r="P319" s="1607"/>
      <c r="Q319" s="1607"/>
      <c r="R319" s="1607"/>
      <c r="S319" s="1607"/>
      <c r="T319" s="1607"/>
      <c r="U319" s="1607"/>
      <c r="V319" s="1607"/>
      <c r="W319" s="1607"/>
      <c r="X319" s="1607"/>
      <c r="Y319" s="1607"/>
      <c r="Z319" s="1607"/>
    </row>
    <row r="320" ht="12.75" customHeight="1">
      <c r="A320" s="1607"/>
      <c r="B320" s="1607"/>
      <c r="C320" s="1607"/>
      <c r="D320" s="1699"/>
      <c r="E320" s="1613"/>
      <c r="F320" s="6"/>
      <c r="G320" s="6"/>
      <c r="H320" s="37"/>
      <c r="I320" s="1613"/>
      <c r="J320" s="1613"/>
      <c r="K320" s="1607"/>
      <c r="L320" s="1607"/>
      <c r="M320" s="1607"/>
      <c r="N320" s="1607"/>
      <c r="O320" s="1607"/>
      <c r="P320" s="1607"/>
      <c r="Q320" s="1607"/>
      <c r="R320" s="1607"/>
      <c r="S320" s="1607"/>
      <c r="T320" s="1607"/>
      <c r="U320" s="1607"/>
      <c r="V320" s="1607"/>
      <c r="W320" s="1607"/>
      <c r="X320" s="1607"/>
      <c r="Y320" s="1607"/>
      <c r="Z320" s="1607"/>
    </row>
    <row r="321" ht="12.75" customHeight="1">
      <c r="A321" s="1607"/>
      <c r="B321" s="1607"/>
      <c r="C321" s="1607"/>
      <c r="D321" s="1699"/>
      <c r="E321" s="1613"/>
      <c r="F321" s="6"/>
      <c r="G321" s="6"/>
      <c r="H321" s="37"/>
      <c r="I321" s="1613"/>
      <c r="J321" s="1613"/>
      <c r="K321" s="1607"/>
      <c r="L321" s="1607"/>
      <c r="M321" s="1607"/>
      <c r="N321" s="1607"/>
      <c r="O321" s="1607"/>
      <c r="P321" s="1607"/>
      <c r="Q321" s="1607"/>
      <c r="R321" s="1607"/>
      <c r="S321" s="1607"/>
      <c r="T321" s="1607"/>
      <c r="U321" s="1607"/>
      <c r="V321" s="1607"/>
      <c r="W321" s="1607"/>
      <c r="X321" s="1607"/>
      <c r="Y321" s="1607"/>
      <c r="Z321" s="1607"/>
    </row>
    <row r="322" ht="12.75" customHeight="1">
      <c r="A322" s="1607"/>
      <c r="B322" s="1607"/>
      <c r="C322" s="1607"/>
      <c r="D322" s="1699"/>
      <c r="E322" s="1613"/>
      <c r="F322" s="6"/>
      <c r="G322" s="6"/>
      <c r="H322" s="37"/>
      <c r="I322" s="1613"/>
      <c r="J322" s="1613"/>
      <c r="K322" s="1607"/>
      <c r="L322" s="1607"/>
      <c r="M322" s="1607"/>
      <c r="N322" s="1607"/>
      <c r="O322" s="1607"/>
      <c r="P322" s="1607"/>
      <c r="Q322" s="1607"/>
      <c r="R322" s="1607"/>
      <c r="S322" s="1607"/>
      <c r="T322" s="1607"/>
      <c r="U322" s="1607"/>
      <c r="V322" s="1607"/>
      <c r="W322" s="1607"/>
      <c r="X322" s="1607"/>
      <c r="Y322" s="1607"/>
      <c r="Z322" s="1607"/>
    </row>
    <row r="323" ht="12.75" customHeight="1">
      <c r="A323" s="1607"/>
      <c r="B323" s="1607"/>
      <c r="C323" s="1607"/>
      <c r="D323" s="1699"/>
      <c r="E323" s="1613"/>
      <c r="F323" s="6"/>
      <c r="G323" s="6"/>
      <c r="H323" s="37"/>
      <c r="I323" s="1613"/>
      <c r="J323" s="1613"/>
      <c r="K323" s="1607"/>
      <c r="L323" s="1607"/>
      <c r="M323" s="1607"/>
      <c r="N323" s="1607"/>
      <c r="O323" s="1607"/>
      <c r="P323" s="1607"/>
      <c r="Q323" s="1607"/>
      <c r="R323" s="1607"/>
      <c r="S323" s="1607"/>
      <c r="T323" s="1607"/>
      <c r="U323" s="1607"/>
      <c r="V323" s="1607"/>
      <c r="W323" s="1607"/>
      <c r="X323" s="1607"/>
      <c r="Y323" s="1607"/>
      <c r="Z323" s="1607"/>
    </row>
    <row r="324" ht="12.75" customHeight="1">
      <c r="A324" s="1607"/>
      <c r="B324" s="1607"/>
      <c r="C324" s="1607"/>
      <c r="D324" s="1699"/>
      <c r="E324" s="1613"/>
      <c r="F324" s="6"/>
      <c r="G324" s="6"/>
      <c r="H324" s="37"/>
      <c r="I324" s="1613"/>
      <c r="J324" s="1613"/>
      <c r="K324" s="1607"/>
      <c r="L324" s="1607"/>
      <c r="M324" s="1607"/>
      <c r="N324" s="1607"/>
      <c r="O324" s="1607"/>
      <c r="P324" s="1607"/>
      <c r="Q324" s="1607"/>
      <c r="R324" s="1607"/>
      <c r="S324" s="1607"/>
      <c r="T324" s="1607"/>
      <c r="U324" s="1607"/>
      <c r="V324" s="1607"/>
      <c r="W324" s="1607"/>
      <c r="X324" s="1607"/>
      <c r="Y324" s="1607"/>
      <c r="Z324" s="1607"/>
    </row>
    <row r="325" ht="12.75" customHeight="1">
      <c r="A325" s="1607"/>
      <c r="B325" s="1607"/>
      <c r="C325" s="1607"/>
      <c r="D325" s="1699"/>
      <c r="E325" s="1613"/>
      <c r="F325" s="6"/>
      <c r="G325" s="6"/>
      <c r="H325" s="37"/>
      <c r="I325" s="1613"/>
      <c r="J325" s="1613"/>
      <c r="K325" s="1607"/>
      <c r="L325" s="1607"/>
      <c r="M325" s="1607"/>
      <c r="N325" s="1607"/>
      <c r="O325" s="1607"/>
      <c r="P325" s="1607"/>
      <c r="Q325" s="1607"/>
      <c r="R325" s="1607"/>
      <c r="S325" s="1607"/>
      <c r="T325" s="1607"/>
      <c r="U325" s="1607"/>
      <c r="V325" s="1607"/>
      <c r="W325" s="1607"/>
      <c r="X325" s="1607"/>
      <c r="Y325" s="1607"/>
      <c r="Z325" s="1607"/>
    </row>
    <row r="326" ht="12.75" customHeight="1">
      <c r="A326" s="1607"/>
      <c r="B326" s="1607"/>
      <c r="C326" s="1607"/>
      <c r="D326" s="1699"/>
      <c r="E326" s="1613"/>
      <c r="F326" s="6"/>
      <c r="G326" s="6"/>
      <c r="H326" s="37"/>
      <c r="I326" s="1613"/>
      <c r="J326" s="1613"/>
      <c r="K326" s="1607"/>
      <c r="L326" s="1607"/>
      <c r="M326" s="1607"/>
      <c r="N326" s="1607"/>
      <c r="O326" s="1607"/>
      <c r="P326" s="1607"/>
      <c r="Q326" s="1607"/>
      <c r="R326" s="1607"/>
      <c r="S326" s="1607"/>
      <c r="T326" s="1607"/>
      <c r="U326" s="1607"/>
      <c r="V326" s="1607"/>
      <c r="W326" s="1607"/>
      <c r="X326" s="1607"/>
      <c r="Y326" s="1607"/>
      <c r="Z326" s="1607"/>
    </row>
    <row r="327" ht="12.75" customHeight="1">
      <c r="A327" s="1607"/>
      <c r="B327" s="1607"/>
      <c r="C327" s="1607"/>
      <c r="D327" s="1699"/>
      <c r="E327" s="1613"/>
      <c r="F327" s="6"/>
      <c r="G327" s="6"/>
      <c r="H327" s="37"/>
      <c r="I327" s="1613"/>
      <c r="J327" s="1613"/>
      <c r="K327" s="1607"/>
      <c r="L327" s="1607"/>
      <c r="M327" s="1607"/>
      <c r="N327" s="1607"/>
      <c r="O327" s="1607"/>
      <c r="P327" s="1607"/>
      <c r="Q327" s="1607"/>
      <c r="R327" s="1607"/>
      <c r="S327" s="1607"/>
      <c r="T327" s="1607"/>
      <c r="U327" s="1607"/>
      <c r="V327" s="1607"/>
      <c r="W327" s="1607"/>
      <c r="X327" s="1607"/>
      <c r="Y327" s="1607"/>
      <c r="Z327" s="1607"/>
    </row>
    <row r="328" ht="12.75" customHeight="1">
      <c r="A328" s="1607"/>
      <c r="B328" s="1607"/>
      <c r="C328" s="1607"/>
      <c r="D328" s="1699"/>
      <c r="E328" s="1613"/>
      <c r="F328" s="6"/>
      <c r="G328" s="6"/>
      <c r="H328" s="37"/>
      <c r="I328" s="1613"/>
      <c r="J328" s="1613"/>
      <c r="K328" s="1607"/>
      <c r="L328" s="1607"/>
      <c r="M328" s="1607"/>
      <c r="N328" s="1607"/>
      <c r="O328" s="1607"/>
      <c r="P328" s="1607"/>
      <c r="Q328" s="1607"/>
      <c r="R328" s="1607"/>
      <c r="S328" s="1607"/>
      <c r="T328" s="1607"/>
      <c r="U328" s="1607"/>
      <c r="V328" s="1607"/>
      <c r="W328" s="1607"/>
      <c r="X328" s="1607"/>
      <c r="Y328" s="1607"/>
      <c r="Z328" s="1607"/>
    </row>
    <row r="329" ht="12.75" customHeight="1">
      <c r="A329" s="1607"/>
      <c r="B329" s="1607"/>
      <c r="C329" s="1607"/>
      <c r="D329" s="1699"/>
      <c r="E329" s="1613"/>
      <c r="F329" s="6"/>
      <c r="G329" s="6"/>
      <c r="H329" s="37"/>
      <c r="I329" s="1613"/>
      <c r="J329" s="1613"/>
      <c r="K329" s="1607"/>
      <c r="L329" s="1607"/>
      <c r="M329" s="1607"/>
      <c r="N329" s="1607"/>
      <c r="O329" s="1607"/>
      <c r="P329" s="1607"/>
      <c r="Q329" s="1607"/>
      <c r="R329" s="1607"/>
      <c r="S329" s="1607"/>
      <c r="T329" s="1607"/>
      <c r="U329" s="1607"/>
      <c r="V329" s="1607"/>
      <c r="W329" s="1607"/>
      <c r="X329" s="1607"/>
      <c r="Y329" s="1607"/>
      <c r="Z329" s="1607"/>
    </row>
    <row r="330" ht="12.75" customHeight="1">
      <c r="A330" s="1607"/>
      <c r="B330" s="1607"/>
      <c r="C330" s="1607"/>
      <c r="D330" s="1699"/>
      <c r="E330" s="1613"/>
      <c r="F330" s="6"/>
      <c r="G330" s="6"/>
      <c r="H330" s="37"/>
      <c r="I330" s="1613"/>
      <c r="J330" s="1613"/>
      <c r="K330" s="1607"/>
      <c r="L330" s="1607"/>
      <c r="M330" s="1607"/>
      <c r="N330" s="1607"/>
      <c r="O330" s="1607"/>
      <c r="P330" s="1607"/>
      <c r="Q330" s="1607"/>
      <c r="R330" s="1607"/>
      <c r="S330" s="1607"/>
      <c r="T330" s="1607"/>
      <c r="U330" s="1607"/>
      <c r="V330" s="1607"/>
      <c r="W330" s="1607"/>
      <c r="X330" s="1607"/>
      <c r="Y330" s="1607"/>
      <c r="Z330" s="1607"/>
    </row>
    <row r="331" ht="12.75" customHeight="1">
      <c r="A331" s="1607"/>
      <c r="B331" s="1607"/>
      <c r="C331" s="1607"/>
      <c r="D331" s="1699"/>
      <c r="E331" s="1613"/>
      <c r="F331" s="6"/>
      <c r="G331" s="6"/>
      <c r="H331" s="37"/>
      <c r="I331" s="1613"/>
      <c r="J331" s="1613"/>
      <c r="K331" s="1607"/>
      <c r="L331" s="1607"/>
      <c r="M331" s="1607"/>
      <c r="N331" s="1607"/>
      <c r="O331" s="1607"/>
      <c r="P331" s="1607"/>
      <c r="Q331" s="1607"/>
      <c r="R331" s="1607"/>
      <c r="S331" s="1607"/>
      <c r="T331" s="1607"/>
      <c r="U331" s="1607"/>
      <c r="V331" s="1607"/>
      <c r="W331" s="1607"/>
      <c r="X331" s="1607"/>
      <c r="Y331" s="1607"/>
      <c r="Z331" s="1607"/>
    </row>
    <row r="332" ht="12.75" customHeight="1">
      <c r="A332" s="1607"/>
      <c r="B332" s="1607"/>
      <c r="C332" s="1607"/>
      <c r="D332" s="1699"/>
      <c r="E332" s="1613"/>
      <c r="F332" s="6"/>
      <c r="G332" s="6"/>
      <c r="H332" s="37"/>
      <c r="I332" s="1613"/>
      <c r="J332" s="1613"/>
      <c r="K332" s="1607"/>
      <c r="L332" s="1607"/>
      <c r="M332" s="1607"/>
      <c r="N332" s="1607"/>
      <c r="O332" s="1607"/>
      <c r="P332" s="1607"/>
      <c r="Q332" s="1607"/>
      <c r="R332" s="1607"/>
      <c r="S332" s="1607"/>
      <c r="T332" s="1607"/>
      <c r="U332" s="1607"/>
      <c r="V332" s="1607"/>
      <c r="W332" s="1607"/>
      <c r="X332" s="1607"/>
      <c r="Y332" s="1607"/>
      <c r="Z332" s="1607"/>
    </row>
    <row r="333" ht="12.75" customHeight="1">
      <c r="A333" s="1607"/>
      <c r="B333" s="1607"/>
      <c r="C333" s="1607"/>
      <c r="D333" s="1699"/>
      <c r="E333" s="1613"/>
      <c r="F333" s="6"/>
      <c r="G333" s="6"/>
      <c r="H333" s="37"/>
      <c r="I333" s="1613"/>
      <c r="J333" s="1613"/>
      <c r="K333" s="1607"/>
      <c r="L333" s="1607"/>
      <c r="M333" s="1607"/>
      <c r="N333" s="1607"/>
      <c r="O333" s="1607"/>
      <c r="P333" s="1607"/>
      <c r="Q333" s="1607"/>
      <c r="R333" s="1607"/>
      <c r="S333" s="1607"/>
      <c r="T333" s="1607"/>
      <c r="U333" s="1607"/>
      <c r="V333" s="1607"/>
      <c r="W333" s="1607"/>
      <c r="X333" s="1607"/>
      <c r="Y333" s="1607"/>
      <c r="Z333" s="1607"/>
    </row>
    <row r="334" ht="12.75" customHeight="1">
      <c r="A334" s="1607"/>
      <c r="B334" s="1607"/>
      <c r="C334" s="1607"/>
      <c r="D334" s="1699"/>
      <c r="E334" s="1613"/>
      <c r="F334" s="6"/>
      <c r="G334" s="6"/>
      <c r="H334" s="37"/>
      <c r="I334" s="1613"/>
      <c r="J334" s="1613"/>
      <c r="K334" s="1607"/>
      <c r="L334" s="1607"/>
      <c r="M334" s="1607"/>
      <c r="N334" s="1607"/>
      <c r="O334" s="1607"/>
      <c r="P334" s="1607"/>
      <c r="Q334" s="1607"/>
      <c r="R334" s="1607"/>
      <c r="S334" s="1607"/>
      <c r="T334" s="1607"/>
      <c r="U334" s="1607"/>
      <c r="V334" s="1607"/>
      <c r="W334" s="1607"/>
      <c r="X334" s="1607"/>
      <c r="Y334" s="1607"/>
      <c r="Z334" s="1607"/>
    </row>
    <row r="335" ht="12.75" customHeight="1">
      <c r="A335" s="1607"/>
      <c r="B335" s="1607"/>
      <c r="C335" s="1607"/>
      <c r="D335" s="1699"/>
      <c r="E335" s="1613"/>
      <c r="F335" s="6"/>
      <c r="G335" s="6"/>
      <c r="H335" s="37"/>
      <c r="I335" s="1613"/>
      <c r="J335" s="1613"/>
      <c r="K335" s="1607"/>
      <c r="L335" s="1607"/>
      <c r="M335" s="1607"/>
      <c r="N335" s="1607"/>
      <c r="O335" s="1607"/>
      <c r="P335" s="1607"/>
      <c r="Q335" s="1607"/>
      <c r="R335" s="1607"/>
      <c r="S335" s="1607"/>
      <c r="T335" s="1607"/>
      <c r="U335" s="1607"/>
      <c r="V335" s="1607"/>
      <c r="W335" s="1607"/>
      <c r="X335" s="1607"/>
      <c r="Y335" s="1607"/>
      <c r="Z335" s="1607"/>
    </row>
    <row r="336" ht="12.75" customHeight="1">
      <c r="A336" s="1607"/>
      <c r="B336" s="1607"/>
      <c r="C336" s="1607"/>
      <c r="D336" s="1699"/>
      <c r="E336" s="1613"/>
      <c r="F336" s="6"/>
      <c r="G336" s="6"/>
      <c r="H336" s="37"/>
      <c r="I336" s="1613"/>
      <c r="J336" s="1613"/>
      <c r="K336" s="1607"/>
      <c r="L336" s="1607"/>
      <c r="M336" s="1607"/>
      <c r="N336" s="1607"/>
      <c r="O336" s="1607"/>
      <c r="P336" s="1607"/>
      <c r="Q336" s="1607"/>
      <c r="R336" s="1607"/>
      <c r="S336" s="1607"/>
      <c r="T336" s="1607"/>
      <c r="U336" s="1607"/>
      <c r="V336" s="1607"/>
      <c r="W336" s="1607"/>
      <c r="X336" s="1607"/>
      <c r="Y336" s="1607"/>
      <c r="Z336" s="1607"/>
    </row>
    <row r="337" ht="12.75" customHeight="1">
      <c r="A337" s="1607"/>
      <c r="B337" s="1607"/>
      <c r="C337" s="1607"/>
      <c r="D337" s="1699"/>
      <c r="E337" s="1613"/>
      <c r="F337" s="6"/>
      <c r="G337" s="6"/>
      <c r="H337" s="37"/>
      <c r="I337" s="1613"/>
      <c r="J337" s="1613"/>
      <c r="K337" s="1607"/>
      <c r="L337" s="1607"/>
      <c r="M337" s="1607"/>
      <c r="N337" s="1607"/>
      <c r="O337" s="1607"/>
      <c r="P337" s="1607"/>
      <c r="Q337" s="1607"/>
      <c r="R337" s="1607"/>
      <c r="S337" s="1607"/>
      <c r="T337" s="1607"/>
      <c r="U337" s="1607"/>
      <c r="V337" s="1607"/>
      <c r="W337" s="1607"/>
      <c r="X337" s="1607"/>
      <c r="Y337" s="1607"/>
      <c r="Z337" s="1607"/>
    </row>
    <row r="338" ht="12.75" customHeight="1">
      <c r="A338" s="1607"/>
      <c r="B338" s="1607"/>
      <c r="C338" s="1607"/>
      <c r="D338" s="1699"/>
      <c r="E338" s="1613"/>
      <c r="F338" s="6"/>
      <c r="G338" s="6"/>
      <c r="H338" s="37"/>
      <c r="I338" s="1613"/>
      <c r="J338" s="1613"/>
      <c r="K338" s="1607"/>
      <c r="L338" s="1607"/>
      <c r="M338" s="1607"/>
      <c r="N338" s="1607"/>
      <c r="O338" s="1607"/>
      <c r="P338" s="1607"/>
      <c r="Q338" s="1607"/>
      <c r="R338" s="1607"/>
      <c r="S338" s="1607"/>
      <c r="T338" s="1607"/>
      <c r="U338" s="1607"/>
      <c r="V338" s="1607"/>
      <c r="W338" s="1607"/>
      <c r="X338" s="1607"/>
      <c r="Y338" s="1607"/>
      <c r="Z338" s="1607"/>
    </row>
    <row r="339" ht="12.75" customHeight="1">
      <c r="A339" s="1607"/>
      <c r="B339" s="1607"/>
      <c r="C339" s="1607"/>
      <c r="D339" s="1699"/>
      <c r="E339" s="1613"/>
      <c r="F339" s="6"/>
      <c r="G339" s="6"/>
      <c r="H339" s="37"/>
      <c r="I339" s="1613"/>
      <c r="J339" s="1613"/>
      <c r="K339" s="1607"/>
      <c r="L339" s="1607"/>
      <c r="M339" s="1607"/>
      <c r="N339" s="1607"/>
      <c r="O339" s="1607"/>
      <c r="P339" s="1607"/>
      <c r="Q339" s="1607"/>
      <c r="R339" s="1607"/>
      <c r="S339" s="1607"/>
      <c r="T339" s="1607"/>
      <c r="U339" s="1607"/>
      <c r="V339" s="1607"/>
      <c r="W339" s="1607"/>
      <c r="X339" s="1607"/>
      <c r="Y339" s="1607"/>
      <c r="Z339" s="1607"/>
    </row>
    <row r="340" ht="12.75" customHeight="1">
      <c r="A340" s="1607"/>
      <c r="B340" s="1607"/>
      <c r="C340" s="1607"/>
      <c r="D340" s="1699"/>
      <c r="E340" s="1613"/>
      <c r="F340" s="6"/>
      <c r="G340" s="6"/>
      <c r="H340" s="37"/>
      <c r="I340" s="1613"/>
      <c r="J340" s="1613"/>
      <c r="K340" s="1607"/>
      <c r="L340" s="1607"/>
      <c r="M340" s="1607"/>
      <c r="N340" s="1607"/>
      <c r="O340" s="1607"/>
      <c r="P340" s="1607"/>
      <c r="Q340" s="1607"/>
      <c r="R340" s="1607"/>
      <c r="S340" s="1607"/>
      <c r="T340" s="1607"/>
      <c r="U340" s="1607"/>
      <c r="V340" s="1607"/>
      <c r="W340" s="1607"/>
      <c r="X340" s="1607"/>
      <c r="Y340" s="1607"/>
      <c r="Z340" s="1607"/>
    </row>
    <row r="341" ht="12.75" customHeight="1">
      <c r="A341" s="1607"/>
      <c r="B341" s="1607"/>
      <c r="C341" s="1607"/>
      <c r="D341" s="1699"/>
      <c r="E341" s="1613"/>
      <c r="F341" s="6"/>
      <c r="G341" s="6"/>
      <c r="H341" s="37"/>
      <c r="I341" s="1613"/>
      <c r="J341" s="1613"/>
      <c r="K341" s="1607"/>
      <c r="L341" s="1607"/>
      <c r="M341" s="1607"/>
      <c r="N341" s="1607"/>
      <c r="O341" s="1607"/>
      <c r="P341" s="1607"/>
      <c r="Q341" s="1607"/>
      <c r="R341" s="1607"/>
      <c r="S341" s="1607"/>
      <c r="T341" s="1607"/>
      <c r="U341" s="1607"/>
      <c r="V341" s="1607"/>
      <c r="W341" s="1607"/>
      <c r="X341" s="1607"/>
      <c r="Y341" s="1607"/>
      <c r="Z341" s="1607"/>
    </row>
    <row r="342" ht="12.75" customHeight="1">
      <c r="A342" s="1607"/>
      <c r="B342" s="1607"/>
      <c r="C342" s="1607"/>
      <c r="D342" s="1699"/>
      <c r="E342" s="1613"/>
      <c r="F342" s="6"/>
      <c r="G342" s="6"/>
      <c r="H342" s="37"/>
      <c r="I342" s="1613"/>
      <c r="J342" s="1613"/>
      <c r="K342" s="1607"/>
      <c r="L342" s="1607"/>
      <c r="M342" s="1607"/>
      <c r="N342" s="1607"/>
      <c r="O342" s="1607"/>
      <c r="P342" s="1607"/>
      <c r="Q342" s="1607"/>
      <c r="R342" s="1607"/>
      <c r="S342" s="1607"/>
      <c r="T342" s="1607"/>
      <c r="U342" s="1607"/>
      <c r="V342" s="1607"/>
      <c r="W342" s="1607"/>
      <c r="X342" s="1607"/>
      <c r="Y342" s="1607"/>
      <c r="Z342" s="1607"/>
    </row>
    <row r="343" ht="12.75" customHeight="1">
      <c r="A343" s="1607"/>
      <c r="B343" s="1607"/>
      <c r="C343" s="1607"/>
      <c r="D343" s="1699"/>
      <c r="E343" s="1613"/>
      <c r="F343" s="6"/>
      <c r="G343" s="6"/>
      <c r="H343" s="37"/>
      <c r="I343" s="1613"/>
      <c r="J343" s="1613"/>
      <c r="K343" s="1607"/>
      <c r="L343" s="1607"/>
      <c r="M343" s="1607"/>
      <c r="N343" s="1607"/>
      <c r="O343" s="1607"/>
      <c r="P343" s="1607"/>
      <c r="Q343" s="1607"/>
      <c r="R343" s="1607"/>
      <c r="S343" s="1607"/>
      <c r="T343" s="1607"/>
      <c r="U343" s="1607"/>
      <c r="V343" s="1607"/>
      <c r="W343" s="1607"/>
      <c r="X343" s="1607"/>
      <c r="Y343" s="1607"/>
      <c r="Z343" s="1607"/>
    </row>
    <row r="344" ht="12.75" customHeight="1">
      <c r="A344" s="1607"/>
      <c r="B344" s="1607"/>
      <c r="C344" s="1607"/>
      <c r="D344" s="1699"/>
      <c r="E344" s="1613"/>
      <c r="F344" s="6"/>
      <c r="G344" s="6"/>
      <c r="H344" s="37"/>
      <c r="I344" s="1613"/>
      <c r="J344" s="1613"/>
      <c r="K344" s="1607"/>
      <c r="L344" s="1607"/>
      <c r="M344" s="1607"/>
      <c r="N344" s="1607"/>
      <c r="O344" s="1607"/>
      <c r="P344" s="1607"/>
      <c r="Q344" s="1607"/>
      <c r="R344" s="1607"/>
      <c r="S344" s="1607"/>
      <c r="T344" s="1607"/>
      <c r="U344" s="1607"/>
      <c r="V344" s="1607"/>
      <c r="W344" s="1607"/>
      <c r="X344" s="1607"/>
      <c r="Y344" s="1607"/>
      <c r="Z344" s="1607"/>
    </row>
    <row r="345" ht="12.75" customHeight="1">
      <c r="A345" s="1607"/>
      <c r="B345" s="1607"/>
      <c r="C345" s="1607"/>
      <c r="D345" s="1699"/>
      <c r="E345" s="1613"/>
      <c r="F345" s="6"/>
      <c r="G345" s="6"/>
      <c r="H345" s="37"/>
      <c r="I345" s="1613"/>
      <c r="J345" s="1613"/>
      <c r="K345" s="1607"/>
      <c r="L345" s="1607"/>
      <c r="M345" s="1607"/>
      <c r="N345" s="1607"/>
      <c r="O345" s="1607"/>
      <c r="P345" s="1607"/>
      <c r="Q345" s="1607"/>
      <c r="R345" s="1607"/>
      <c r="S345" s="1607"/>
      <c r="T345" s="1607"/>
      <c r="U345" s="1607"/>
      <c r="V345" s="1607"/>
      <c r="W345" s="1607"/>
      <c r="X345" s="1607"/>
      <c r="Y345" s="1607"/>
      <c r="Z345" s="1607"/>
    </row>
    <row r="346" ht="12.75" customHeight="1">
      <c r="A346" s="1607"/>
      <c r="B346" s="1607"/>
      <c r="C346" s="1607"/>
      <c r="D346" s="1699"/>
      <c r="E346" s="1613"/>
      <c r="F346" s="6"/>
      <c r="G346" s="6"/>
      <c r="H346" s="37"/>
      <c r="I346" s="1613"/>
      <c r="J346" s="1613"/>
      <c r="K346" s="1607"/>
      <c r="L346" s="1607"/>
      <c r="M346" s="1607"/>
      <c r="N346" s="1607"/>
      <c r="O346" s="1607"/>
      <c r="P346" s="1607"/>
      <c r="Q346" s="1607"/>
      <c r="R346" s="1607"/>
      <c r="S346" s="1607"/>
      <c r="T346" s="1607"/>
      <c r="U346" s="1607"/>
      <c r="V346" s="1607"/>
      <c r="W346" s="1607"/>
      <c r="X346" s="1607"/>
      <c r="Y346" s="1607"/>
      <c r="Z346" s="1607"/>
    </row>
    <row r="347" ht="12.75" customHeight="1">
      <c r="A347" s="1607"/>
      <c r="B347" s="1607"/>
      <c r="C347" s="1607"/>
      <c r="D347" s="1699"/>
      <c r="E347" s="1613"/>
      <c r="F347" s="6"/>
      <c r="G347" s="6"/>
      <c r="H347" s="37"/>
      <c r="I347" s="1613"/>
      <c r="J347" s="1613"/>
      <c r="K347" s="1607"/>
      <c r="L347" s="1607"/>
      <c r="M347" s="1607"/>
      <c r="N347" s="1607"/>
      <c r="O347" s="1607"/>
      <c r="P347" s="1607"/>
      <c r="Q347" s="1607"/>
      <c r="R347" s="1607"/>
      <c r="S347" s="1607"/>
      <c r="T347" s="1607"/>
      <c r="U347" s="1607"/>
      <c r="V347" s="1607"/>
      <c r="W347" s="1607"/>
      <c r="X347" s="1607"/>
      <c r="Y347" s="1607"/>
      <c r="Z347" s="1607"/>
    </row>
    <row r="348" ht="12.75" customHeight="1">
      <c r="A348" s="1607"/>
      <c r="B348" s="1607"/>
      <c r="C348" s="1607"/>
      <c r="D348" s="1699"/>
      <c r="E348" s="1613"/>
      <c r="F348" s="6"/>
      <c r="G348" s="6"/>
      <c r="H348" s="37"/>
      <c r="I348" s="1613"/>
      <c r="J348" s="1613"/>
      <c r="K348" s="1607"/>
      <c r="L348" s="1607"/>
      <c r="M348" s="1607"/>
      <c r="N348" s="1607"/>
      <c r="O348" s="1607"/>
      <c r="P348" s="1607"/>
      <c r="Q348" s="1607"/>
      <c r="R348" s="1607"/>
      <c r="S348" s="1607"/>
      <c r="T348" s="1607"/>
      <c r="U348" s="1607"/>
      <c r="V348" s="1607"/>
      <c r="W348" s="1607"/>
      <c r="X348" s="1607"/>
      <c r="Y348" s="1607"/>
      <c r="Z348" s="1607"/>
    </row>
    <row r="349" ht="12.75" customHeight="1">
      <c r="A349" s="1607"/>
      <c r="B349" s="1607"/>
      <c r="C349" s="1607"/>
      <c r="D349" s="1699"/>
      <c r="E349" s="1613"/>
      <c r="F349" s="6"/>
      <c r="G349" s="6"/>
      <c r="H349" s="37"/>
      <c r="I349" s="1613"/>
      <c r="J349" s="1613"/>
      <c r="K349" s="1607"/>
      <c r="L349" s="1607"/>
      <c r="M349" s="1607"/>
      <c r="N349" s="1607"/>
      <c r="O349" s="1607"/>
      <c r="P349" s="1607"/>
      <c r="Q349" s="1607"/>
      <c r="R349" s="1607"/>
      <c r="S349" s="1607"/>
      <c r="T349" s="1607"/>
      <c r="U349" s="1607"/>
      <c r="V349" s="1607"/>
      <c r="W349" s="1607"/>
      <c r="X349" s="1607"/>
      <c r="Y349" s="1607"/>
      <c r="Z349" s="1607"/>
    </row>
    <row r="350" ht="12.75" customHeight="1">
      <c r="A350" s="1607"/>
      <c r="B350" s="1607"/>
      <c r="C350" s="1607"/>
      <c r="D350" s="1699"/>
      <c r="E350" s="1613"/>
      <c r="F350" s="6"/>
      <c r="G350" s="6"/>
      <c r="H350" s="37"/>
      <c r="I350" s="1613"/>
      <c r="J350" s="1613"/>
      <c r="K350" s="1607"/>
      <c r="L350" s="1607"/>
      <c r="M350" s="1607"/>
      <c r="N350" s="1607"/>
      <c r="O350" s="1607"/>
      <c r="P350" s="1607"/>
      <c r="Q350" s="1607"/>
      <c r="R350" s="1607"/>
      <c r="S350" s="1607"/>
      <c r="T350" s="1607"/>
      <c r="U350" s="1607"/>
      <c r="V350" s="1607"/>
      <c r="W350" s="1607"/>
      <c r="X350" s="1607"/>
      <c r="Y350" s="1607"/>
      <c r="Z350" s="1607"/>
    </row>
    <row r="351" ht="12.75" customHeight="1">
      <c r="A351" s="1607"/>
      <c r="B351" s="1607"/>
      <c r="C351" s="1607"/>
      <c r="D351" s="1699"/>
      <c r="E351" s="1613"/>
      <c r="F351" s="6"/>
      <c r="G351" s="6"/>
      <c r="H351" s="37"/>
      <c r="I351" s="1613"/>
      <c r="J351" s="1613"/>
      <c r="K351" s="1607"/>
      <c r="L351" s="1607"/>
      <c r="M351" s="1607"/>
      <c r="N351" s="1607"/>
      <c r="O351" s="1607"/>
      <c r="P351" s="1607"/>
      <c r="Q351" s="1607"/>
      <c r="R351" s="1607"/>
      <c r="S351" s="1607"/>
      <c r="T351" s="1607"/>
      <c r="U351" s="1607"/>
      <c r="V351" s="1607"/>
      <c r="W351" s="1607"/>
      <c r="X351" s="1607"/>
      <c r="Y351" s="1607"/>
      <c r="Z351" s="1607"/>
    </row>
    <row r="352" ht="12.75" customHeight="1">
      <c r="A352" s="1607"/>
      <c r="B352" s="1607"/>
      <c r="C352" s="1607"/>
      <c r="D352" s="1699"/>
      <c r="E352" s="1613"/>
      <c r="F352" s="6"/>
      <c r="G352" s="6"/>
      <c r="H352" s="37"/>
      <c r="I352" s="1613"/>
      <c r="J352" s="1613"/>
      <c r="K352" s="1607"/>
      <c r="L352" s="1607"/>
      <c r="M352" s="1607"/>
      <c r="N352" s="1607"/>
      <c r="O352" s="1607"/>
      <c r="P352" s="1607"/>
      <c r="Q352" s="1607"/>
      <c r="R352" s="1607"/>
      <c r="S352" s="1607"/>
      <c r="T352" s="1607"/>
      <c r="U352" s="1607"/>
      <c r="V352" s="1607"/>
      <c r="W352" s="1607"/>
      <c r="X352" s="1607"/>
      <c r="Y352" s="1607"/>
      <c r="Z352" s="1607"/>
    </row>
    <row r="353" ht="12.75" customHeight="1">
      <c r="A353" s="1607"/>
      <c r="B353" s="1607"/>
      <c r="C353" s="1607"/>
      <c r="D353" s="1699"/>
      <c r="E353" s="1613"/>
      <c r="F353" s="6"/>
      <c r="G353" s="6"/>
      <c r="H353" s="37"/>
      <c r="I353" s="1613"/>
      <c r="J353" s="1613"/>
      <c r="K353" s="1607"/>
      <c r="L353" s="1607"/>
      <c r="M353" s="1607"/>
      <c r="N353" s="1607"/>
      <c r="O353" s="1607"/>
      <c r="P353" s="1607"/>
      <c r="Q353" s="1607"/>
      <c r="R353" s="1607"/>
      <c r="S353" s="1607"/>
      <c r="T353" s="1607"/>
      <c r="U353" s="1607"/>
      <c r="V353" s="1607"/>
      <c r="W353" s="1607"/>
      <c r="X353" s="1607"/>
      <c r="Y353" s="1607"/>
      <c r="Z353" s="1607"/>
    </row>
    <row r="354" ht="12.75" customHeight="1">
      <c r="A354" s="1607"/>
      <c r="B354" s="1607"/>
      <c r="C354" s="1607"/>
      <c r="D354" s="1699"/>
      <c r="E354" s="1613"/>
      <c r="F354" s="6"/>
      <c r="G354" s="6"/>
      <c r="H354" s="37"/>
      <c r="I354" s="1613"/>
      <c r="J354" s="1613"/>
      <c r="K354" s="1607"/>
      <c r="L354" s="1607"/>
      <c r="M354" s="1607"/>
      <c r="N354" s="1607"/>
      <c r="O354" s="1607"/>
      <c r="P354" s="1607"/>
      <c r="Q354" s="1607"/>
      <c r="R354" s="1607"/>
      <c r="S354" s="1607"/>
      <c r="T354" s="1607"/>
      <c r="U354" s="1607"/>
      <c r="V354" s="1607"/>
      <c r="W354" s="1607"/>
      <c r="X354" s="1607"/>
      <c r="Y354" s="1607"/>
      <c r="Z354" s="1607"/>
    </row>
    <row r="355" ht="12.75" customHeight="1">
      <c r="A355" s="1607"/>
      <c r="B355" s="1607"/>
      <c r="C355" s="1607"/>
      <c r="D355" s="1699"/>
      <c r="E355" s="1613"/>
      <c r="F355" s="6"/>
      <c r="G355" s="6"/>
      <c r="H355" s="37"/>
      <c r="I355" s="1613"/>
      <c r="J355" s="1613"/>
      <c r="K355" s="1607"/>
      <c r="L355" s="1607"/>
      <c r="M355" s="1607"/>
      <c r="N355" s="1607"/>
      <c r="O355" s="1607"/>
      <c r="P355" s="1607"/>
      <c r="Q355" s="1607"/>
      <c r="R355" s="1607"/>
      <c r="S355" s="1607"/>
      <c r="T355" s="1607"/>
      <c r="U355" s="1607"/>
      <c r="V355" s="1607"/>
      <c r="W355" s="1607"/>
      <c r="X355" s="1607"/>
      <c r="Y355" s="1607"/>
      <c r="Z355" s="1607"/>
    </row>
    <row r="356" ht="12.75" customHeight="1">
      <c r="A356" s="1607"/>
      <c r="B356" s="1607"/>
      <c r="C356" s="1607"/>
      <c r="D356" s="1699"/>
      <c r="E356" s="1613"/>
      <c r="F356" s="6"/>
      <c r="G356" s="6"/>
      <c r="H356" s="37"/>
      <c r="I356" s="1613"/>
      <c r="J356" s="1613"/>
      <c r="K356" s="1607"/>
      <c r="L356" s="1607"/>
      <c r="M356" s="1607"/>
      <c r="N356" s="1607"/>
      <c r="O356" s="1607"/>
      <c r="P356" s="1607"/>
      <c r="Q356" s="1607"/>
      <c r="R356" s="1607"/>
      <c r="S356" s="1607"/>
      <c r="T356" s="1607"/>
      <c r="U356" s="1607"/>
      <c r="V356" s="1607"/>
      <c r="W356" s="1607"/>
      <c r="X356" s="1607"/>
      <c r="Y356" s="1607"/>
      <c r="Z356" s="1607"/>
    </row>
    <row r="357" ht="12.75" customHeight="1">
      <c r="A357" s="1607"/>
      <c r="B357" s="1607"/>
      <c r="C357" s="1607"/>
      <c r="D357" s="1699"/>
      <c r="E357" s="1613"/>
      <c r="F357" s="6"/>
      <c r="G357" s="6"/>
      <c r="H357" s="37"/>
      <c r="I357" s="1613"/>
      <c r="J357" s="1613"/>
      <c r="K357" s="1607"/>
      <c r="L357" s="1607"/>
      <c r="M357" s="1607"/>
      <c r="N357" s="1607"/>
      <c r="O357" s="1607"/>
      <c r="P357" s="1607"/>
      <c r="Q357" s="1607"/>
      <c r="R357" s="1607"/>
      <c r="S357" s="1607"/>
      <c r="T357" s="1607"/>
      <c r="U357" s="1607"/>
      <c r="V357" s="1607"/>
      <c r="W357" s="1607"/>
      <c r="X357" s="1607"/>
      <c r="Y357" s="1607"/>
      <c r="Z357" s="1607"/>
    </row>
    <row r="358" ht="12.75" customHeight="1">
      <c r="A358" s="1607"/>
      <c r="B358" s="1607"/>
      <c r="C358" s="1607"/>
      <c r="D358" s="1699"/>
      <c r="E358" s="1613"/>
      <c r="F358" s="6"/>
      <c r="G358" s="6"/>
      <c r="H358" s="37"/>
      <c r="I358" s="1613"/>
      <c r="J358" s="1613"/>
      <c r="K358" s="1607"/>
      <c r="L358" s="1607"/>
      <c r="M358" s="1607"/>
      <c r="N358" s="1607"/>
      <c r="O358" s="1607"/>
      <c r="P358" s="1607"/>
      <c r="Q358" s="1607"/>
      <c r="R358" s="1607"/>
      <c r="S358" s="1607"/>
      <c r="T358" s="1607"/>
      <c r="U358" s="1607"/>
      <c r="V358" s="1607"/>
      <c r="W358" s="1607"/>
      <c r="X358" s="1607"/>
      <c r="Y358" s="1607"/>
      <c r="Z358" s="1607"/>
    </row>
    <row r="359" ht="12.75" customHeight="1">
      <c r="A359" s="1607"/>
      <c r="B359" s="1607"/>
      <c r="C359" s="1607"/>
      <c r="D359" s="1699"/>
      <c r="E359" s="1613"/>
      <c r="F359" s="6"/>
      <c r="G359" s="6"/>
      <c r="H359" s="37"/>
      <c r="I359" s="1613"/>
      <c r="J359" s="1613"/>
      <c r="K359" s="1607"/>
      <c r="L359" s="1607"/>
      <c r="M359" s="1607"/>
      <c r="N359" s="1607"/>
      <c r="O359" s="1607"/>
      <c r="P359" s="1607"/>
      <c r="Q359" s="1607"/>
      <c r="R359" s="1607"/>
      <c r="S359" s="1607"/>
      <c r="T359" s="1607"/>
      <c r="U359" s="1607"/>
      <c r="V359" s="1607"/>
      <c r="W359" s="1607"/>
      <c r="X359" s="1607"/>
      <c r="Y359" s="1607"/>
      <c r="Z359" s="1607"/>
    </row>
    <row r="360" ht="12.75" customHeight="1">
      <c r="A360" s="1607"/>
      <c r="B360" s="1607"/>
      <c r="C360" s="1607"/>
      <c r="D360" s="1699"/>
      <c r="E360" s="1613"/>
      <c r="F360" s="6"/>
      <c r="G360" s="6"/>
      <c r="H360" s="37"/>
      <c r="I360" s="1613"/>
      <c r="J360" s="1613"/>
      <c r="K360" s="1607"/>
      <c r="L360" s="1607"/>
      <c r="M360" s="1607"/>
      <c r="N360" s="1607"/>
      <c r="O360" s="1607"/>
      <c r="P360" s="1607"/>
      <c r="Q360" s="1607"/>
      <c r="R360" s="1607"/>
      <c r="S360" s="1607"/>
      <c r="T360" s="1607"/>
      <c r="U360" s="1607"/>
      <c r="V360" s="1607"/>
      <c r="W360" s="1607"/>
      <c r="X360" s="1607"/>
      <c r="Y360" s="1607"/>
      <c r="Z360" s="1607"/>
    </row>
    <row r="361" ht="12.75" customHeight="1">
      <c r="A361" s="1607"/>
      <c r="B361" s="1607"/>
      <c r="C361" s="1607"/>
      <c r="D361" s="1699"/>
      <c r="E361" s="1613"/>
      <c r="F361" s="6"/>
      <c r="G361" s="6"/>
      <c r="H361" s="37"/>
      <c r="I361" s="1613"/>
      <c r="J361" s="1613"/>
      <c r="K361" s="1607"/>
      <c r="L361" s="1607"/>
      <c r="M361" s="1607"/>
      <c r="N361" s="1607"/>
      <c r="O361" s="1607"/>
      <c r="P361" s="1607"/>
      <c r="Q361" s="1607"/>
      <c r="R361" s="1607"/>
      <c r="S361" s="1607"/>
      <c r="T361" s="1607"/>
      <c r="U361" s="1607"/>
      <c r="V361" s="1607"/>
      <c r="W361" s="1607"/>
      <c r="X361" s="1607"/>
      <c r="Y361" s="1607"/>
      <c r="Z361" s="1607"/>
    </row>
    <row r="362" ht="12.75" customHeight="1">
      <c r="A362" s="1607"/>
      <c r="B362" s="1607"/>
      <c r="C362" s="1607"/>
      <c r="D362" s="1699"/>
      <c r="E362" s="1613"/>
      <c r="F362" s="6"/>
      <c r="G362" s="6"/>
      <c r="H362" s="37"/>
      <c r="I362" s="1613"/>
      <c r="J362" s="1613"/>
      <c r="K362" s="1607"/>
      <c r="L362" s="1607"/>
      <c r="M362" s="1607"/>
      <c r="N362" s="1607"/>
      <c r="O362" s="1607"/>
      <c r="P362" s="1607"/>
      <c r="Q362" s="1607"/>
      <c r="R362" s="1607"/>
      <c r="S362" s="1607"/>
      <c r="T362" s="1607"/>
      <c r="U362" s="1607"/>
      <c r="V362" s="1607"/>
      <c r="W362" s="1607"/>
      <c r="X362" s="1607"/>
      <c r="Y362" s="1607"/>
      <c r="Z362" s="1607"/>
    </row>
    <row r="363" ht="12.75" customHeight="1">
      <c r="A363" s="1607"/>
      <c r="B363" s="1607"/>
      <c r="C363" s="1607"/>
      <c r="D363" s="1699"/>
      <c r="E363" s="1613"/>
      <c r="F363" s="6"/>
      <c r="G363" s="6"/>
      <c r="H363" s="37"/>
      <c r="I363" s="1613"/>
      <c r="J363" s="1613"/>
      <c r="K363" s="1607"/>
      <c r="L363" s="1607"/>
      <c r="M363" s="1607"/>
      <c r="N363" s="1607"/>
      <c r="O363" s="1607"/>
      <c r="P363" s="1607"/>
      <c r="Q363" s="1607"/>
      <c r="R363" s="1607"/>
      <c r="S363" s="1607"/>
      <c r="T363" s="1607"/>
      <c r="U363" s="1607"/>
      <c r="V363" s="1607"/>
      <c r="W363" s="1607"/>
      <c r="X363" s="1607"/>
      <c r="Y363" s="1607"/>
      <c r="Z363" s="1607"/>
    </row>
    <row r="364" ht="12.75" customHeight="1">
      <c r="A364" s="1607"/>
      <c r="B364" s="1607"/>
      <c r="C364" s="1607"/>
      <c r="D364" s="1699"/>
      <c r="E364" s="1613"/>
      <c r="F364" s="6"/>
      <c r="G364" s="6"/>
      <c r="H364" s="37"/>
      <c r="I364" s="1613"/>
      <c r="J364" s="1613"/>
      <c r="K364" s="1607"/>
      <c r="L364" s="1607"/>
      <c r="M364" s="1607"/>
      <c r="N364" s="1607"/>
      <c r="O364" s="1607"/>
      <c r="P364" s="1607"/>
      <c r="Q364" s="1607"/>
      <c r="R364" s="1607"/>
      <c r="S364" s="1607"/>
      <c r="T364" s="1607"/>
      <c r="U364" s="1607"/>
      <c r="V364" s="1607"/>
      <c r="W364" s="1607"/>
      <c r="X364" s="1607"/>
      <c r="Y364" s="1607"/>
      <c r="Z364" s="1607"/>
    </row>
    <row r="365" ht="12.75" customHeight="1">
      <c r="A365" s="1607"/>
      <c r="B365" s="1607"/>
      <c r="C365" s="1607"/>
      <c r="D365" s="1699"/>
      <c r="E365" s="1613"/>
      <c r="F365" s="6"/>
      <c r="G365" s="6"/>
      <c r="H365" s="37"/>
      <c r="I365" s="1613"/>
      <c r="J365" s="1613"/>
      <c r="K365" s="1607"/>
      <c r="L365" s="1607"/>
      <c r="M365" s="1607"/>
      <c r="N365" s="1607"/>
      <c r="O365" s="1607"/>
      <c r="P365" s="1607"/>
      <c r="Q365" s="1607"/>
      <c r="R365" s="1607"/>
      <c r="S365" s="1607"/>
      <c r="T365" s="1607"/>
      <c r="U365" s="1607"/>
      <c r="V365" s="1607"/>
      <c r="W365" s="1607"/>
      <c r="X365" s="1607"/>
      <c r="Y365" s="1607"/>
      <c r="Z365" s="1607"/>
    </row>
    <row r="366" ht="12.75" customHeight="1">
      <c r="A366" s="1607"/>
      <c r="B366" s="1607"/>
      <c r="C366" s="1607"/>
      <c r="D366" s="1699"/>
      <c r="E366" s="1613"/>
      <c r="F366" s="6"/>
      <c r="G366" s="6"/>
      <c r="H366" s="37"/>
      <c r="I366" s="1613"/>
      <c r="J366" s="1613"/>
      <c r="K366" s="1607"/>
      <c r="L366" s="1607"/>
      <c r="M366" s="1607"/>
      <c r="N366" s="1607"/>
      <c r="O366" s="1607"/>
      <c r="P366" s="1607"/>
      <c r="Q366" s="1607"/>
      <c r="R366" s="1607"/>
      <c r="S366" s="1607"/>
      <c r="T366" s="1607"/>
      <c r="U366" s="1607"/>
      <c r="V366" s="1607"/>
      <c r="W366" s="1607"/>
      <c r="X366" s="1607"/>
      <c r="Y366" s="1607"/>
      <c r="Z366" s="1607"/>
    </row>
    <row r="367" ht="12.75" customHeight="1">
      <c r="A367" s="1607"/>
      <c r="B367" s="1607"/>
      <c r="C367" s="1607"/>
      <c r="D367" s="1699"/>
      <c r="E367" s="1613"/>
      <c r="F367" s="6"/>
      <c r="G367" s="6"/>
      <c r="H367" s="37"/>
      <c r="I367" s="1613"/>
      <c r="J367" s="1613"/>
      <c r="K367" s="1607"/>
      <c r="L367" s="1607"/>
      <c r="M367" s="1607"/>
      <c r="N367" s="1607"/>
      <c r="O367" s="1607"/>
      <c r="P367" s="1607"/>
      <c r="Q367" s="1607"/>
      <c r="R367" s="1607"/>
      <c r="S367" s="1607"/>
      <c r="T367" s="1607"/>
      <c r="U367" s="1607"/>
      <c r="V367" s="1607"/>
      <c r="W367" s="1607"/>
      <c r="X367" s="1607"/>
      <c r="Y367" s="1607"/>
      <c r="Z367" s="1607"/>
    </row>
    <row r="368" ht="12.75" customHeight="1">
      <c r="A368" s="1607"/>
      <c r="B368" s="1607"/>
      <c r="C368" s="1607"/>
      <c r="D368" s="1699"/>
      <c r="E368" s="1613"/>
      <c r="F368" s="6"/>
      <c r="G368" s="6"/>
      <c r="H368" s="37"/>
      <c r="I368" s="1613"/>
      <c r="J368" s="1613"/>
      <c r="K368" s="1607"/>
      <c r="L368" s="1607"/>
      <c r="M368" s="1607"/>
      <c r="N368" s="1607"/>
      <c r="O368" s="1607"/>
      <c r="P368" s="1607"/>
      <c r="Q368" s="1607"/>
      <c r="R368" s="1607"/>
      <c r="S368" s="1607"/>
      <c r="T368" s="1607"/>
      <c r="U368" s="1607"/>
      <c r="V368" s="1607"/>
      <c r="W368" s="1607"/>
      <c r="X368" s="1607"/>
      <c r="Y368" s="1607"/>
      <c r="Z368" s="1607"/>
    </row>
    <row r="369" ht="12.75" customHeight="1">
      <c r="A369" s="1607"/>
      <c r="B369" s="1607"/>
      <c r="C369" s="1607"/>
      <c r="D369" s="1699"/>
      <c r="E369" s="1613"/>
      <c r="F369" s="6"/>
      <c r="G369" s="6"/>
      <c r="H369" s="37"/>
      <c r="I369" s="1613"/>
      <c r="J369" s="1613"/>
      <c r="K369" s="1607"/>
      <c r="L369" s="1607"/>
      <c r="M369" s="1607"/>
      <c r="N369" s="1607"/>
      <c r="O369" s="1607"/>
      <c r="P369" s="1607"/>
      <c r="Q369" s="1607"/>
      <c r="R369" s="1607"/>
      <c r="S369" s="1607"/>
      <c r="T369" s="1607"/>
      <c r="U369" s="1607"/>
      <c r="V369" s="1607"/>
      <c r="W369" s="1607"/>
      <c r="X369" s="1607"/>
      <c r="Y369" s="1607"/>
      <c r="Z369" s="1607"/>
    </row>
    <row r="370" ht="12.75" customHeight="1">
      <c r="A370" s="1607"/>
      <c r="B370" s="1607"/>
      <c r="C370" s="1607"/>
      <c r="D370" s="1699"/>
      <c r="E370" s="1613"/>
      <c r="F370" s="6"/>
      <c r="G370" s="6"/>
      <c r="H370" s="37"/>
      <c r="I370" s="1613"/>
      <c r="J370" s="1613"/>
      <c r="K370" s="1607"/>
      <c r="L370" s="1607"/>
      <c r="M370" s="1607"/>
      <c r="N370" s="1607"/>
      <c r="O370" s="1607"/>
      <c r="P370" s="1607"/>
      <c r="Q370" s="1607"/>
      <c r="R370" s="1607"/>
      <c r="S370" s="1607"/>
      <c r="T370" s="1607"/>
      <c r="U370" s="1607"/>
      <c r="V370" s="1607"/>
      <c r="W370" s="1607"/>
      <c r="X370" s="1607"/>
      <c r="Y370" s="1607"/>
      <c r="Z370" s="1607"/>
    </row>
    <row r="371" ht="12.75" customHeight="1">
      <c r="A371" s="1607"/>
      <c r="B371" s="1607"/>
      <c r="C371" s="1607"/>
      <c r="D371" s="1699"/>
      <c r="E371" s="1613"/>
      <c r="F371" s="6"/>
      <c r="G371" s="6"/>
      <c r="H371" s="37"/>
      <c r="I371" s="1613"/>
      <c r="J371" s="1613"/>
      <c r="K371" s="1607"/>
      <c r="L371" s="1607"/>
      <c r="M371" s="1607"/>
      <c r="N371" s="1607"/>
      <c r="O371" s="1607"/>
      <c r="P371" s="1607"/>
      <c r="Q371" s="1607"/>
      <c r="R371" s="1607"/>
      <c r="S371" s="1607"/>
      <c r="T371" s="1607"/>
      <c r="U371" s="1607"/>
      <c r="V371" s="1607"/>
      <c r="W371" s="1607"/>
      <c r="X371" s="1607"/>
      <c r="Y371" s="1607"/>
      <c r="Z371" s="1607"/>
    </row>
    <row r="372" ht="12.75" customHeight="1">
      <c r="A372" s="1607"/>
      <c r="B372" s="1607"/>
      <c r="C372" s="1607"/>
      <c r="D372" s="1699"/>
      <c r="E372" s="1613"/>
      <c r="F372" s="6"/>
      <c r="G372" s="6"/>
      <c r="H372" s="37"/>
      <c r="I372" s="1613"/>
      <c r="J372" s="1613"/>
      <c r="K372" s="1607"/>
      <c r="L372" s="1607"/>
      <c r="M372" s="1607"/>
      <c r="N372" s="1607"/>
      <c r="O372" s="1607"/>
      <c r="P372" s="1607"/>
      <c r="Q372" s="1607"/>
      <c r="R372" s="1607"/>
      <c r="S372" s="1607"/>
      <c r="T372" s="1607"/>
      <c r="U372" s="1607"/>
      <c r="V372" s="1607"/>
      <c r="W372" s="1607"/>
      <c r="X372" s="1607"/>
      <c r="Y372" s="1607"/>
      <c r="Z372" s="1607"/>
    </row>
    <row r="373" ht="12.75" customHeight="1">
      <c r="A373" s="1607"/>
      <c r="B373" s="1607"/>
      <c r="C373" s="1607"/>
      <c r="D373" s="1699"/>
      <c r="E373" s="1613"/>
      <c r="F373" s="6"/>
      <c r="G373" s="6"/>
      <c r="H373" s="37"/>
      <c r="I373" s="1613"/>
      <c r="J373" s="1613"/>
      <c r="K373" s="1607"/>
      <c r="L373" s="1607"/>
      <c r="M373" s="1607"/>
      <c r="N373" s="1607"/>
      <c r="O373" s="1607"/>
      <c r="P373" s="1607"/>
      <c r="Q373" s="1607"/>
      <c r="R373" s="1607"/>
      <c r="S373" s="1607"/>
      <c r="T373" s="1607"/>
      <c r="U373" s="1607"/>
      <c r="V373" s="1607"/>
      <c r="W373" s="1607"/>
      <c r="X373" s="1607"/>
      <c r="Y373" s="1607"/>
      <c r="Z373" s="1607"/>
    </row>
    <row r="374" ht="12.75" customHeight="1">
      <c r="A374" s="1607"/>
      <c r="B374" s="1607"/>
      <c r="C374" s="1607"/>
      <c r="D374" s="1699"/>
      <c r="E374" s="1613"/>
      <c r="F374" s="6"/>
      <c r="G374" s="6"/>
      <c r="H374" s="37"/>
      <c r="I374" s="1613"/>
      <c r="J374" s="1613"/>
      <c r="K374" s="1607"/>
      <c r="L374" s="1607"/>
      <c r="M374" s="1607"/>
      <c r="N374" s="1607"/>
      <c r="O374" s="1607"/>
      <c r="P374" s="1607"/>
      <c r="Q374" s="1607"/>
      <c r="R374" s="1607"/>
      <c r="S374" s="1607"/>
      <c r="T374" s="1607"/>
      <c r="U374" s="1607"/>
      <c r="V374" s="1607"/>
      <c r="W374" s="1607"/>
      <c r="X374" s="1607"/>
      <c r="Y374" s="1607"/>
      <c r="Z374" s="1607"/>
    </row>
    <row r="375" ht="12.75" customHeight="1">
      <c r="A375" s="1607"/>
      <c r="B375" s="1607"/>
      <c r="C375" s="1607"/>
      <c r="D375" s="1699"/>
      <c r="E375" s="1613"/>
      <c r="F375" s="6"/>
      <c r="G375" s="6"/>
      <c r="H375" s="37"/>
      <c r="I375" s="1613"/>
      <c r="J375" s="1613"/>
      <c r="K375" s="1607"/>
      <c r="L375" s="1607"/>
      <c r="M375" s="1607"/>
      <c r="N375" s="1607"/>
      <c r="O375" s="1607"/>
      <c r="P375" s="1607"/>
      <c r="Q375" s="1607"/>
      <c r="R375" s="1607"/>
      <c r="S375" s="1607"/>
      <c r="T375" s="1607"/>
      <c r="U375" s="1607"/>
      <c r="V375" s="1607"/>
      <c r="W375" s="1607"/>
      <c r="X375" s="1607"/>
      <c r="Y375" s="1607"/>
      <c r="Z375" s="1607"/>
    </row>
    <row r="376" ht="12.75" customHeight="1">
      <c r="A376" s="1607"/>
      <c r="B376" s="1607"/>
      <c r="C376" s="1607"/>
      <c r="D376" s="1699"/>
      <c r="E376" s="1613"/>
      <c r="F376" s="6"/>
      <c r="G376" s="6"/>
      <c r="H376" s="37"/>
      <c r="I376" s="1613"/>
      <c r="J376" s="1613"/>
      <c r="K376" s="1607"/>
      <c r="L376" s="1607"/>
      <c r="M376" s="1607"/>
      <c r="N376" s="1607"/>
      <c r="O376" s="1607"/>
      <c r="P376" s="1607"/>
      <c r="Q376" s="1607"/>
      <c r="R376" s="1607"/>
      <c r="S376" s="1607"/>
      <c r="T376" s="1607"/>
      <c r="U376" s="1607"/>
      <c r="V376" s="1607"/>
      <c r="W376" s="1607"/>
      <c r="X376" s="1607"/>
      <c r="Y376" s="1607"/>
      <c r="Z376" s="1607"/>
    </row>
    <row r="377" ht="12.75" customHeight="1">
      <c r="A377" s="1607"/>
      <c r="B377" s="1607"/>
      <c r="C377" s="1607"/>
      <c r="D377" s="1699"/>
      <c r="E377" s="1613"/>
      <c r="F377" s="6"/>
      <c r="G377" s="6"/>
      <c r="H377" s="37"/>
      <c r="I377" s="1613"/>
      <c r="J377" s="1613"/>
      <c r="K377" s="1607"/>
      <c r="L377" s="1607"/>
      <c r="M377" s="1607"/>
      <c r="N377" s="1607"/>
      <c r="O377" s="1607"/>
      <c r="P377" s="1607"/>
      <c r="Q377" s="1607"/>
      <c r="R377" s="1607"/>
      <c r="S377" s="1607"/>
      <c r="T377" s="1607"/>
      <c r="U377" s="1607"/>
      <c r="V377" s="1607"/>
      <c r="W377" s="1607"/>
      <c r="X377" s="1607"/>
      <c r="Y377" s="1607"/>
      <c r="Z377" s="1607"/>
    </row>
    <row r="378" ht="12.75" customHeight="1">
      <c r="A378" s="1607"/>
      <c r="B378" s="1607"/>
      <c r="C378" s="1607"/>
      <c r="D378" s="1699"/>
      <c r="E378" s="1613"/>
      <c r="F378" s="6"/>
      <c r="G378" s="6"/>
      <c r="H378" s="37"/>
      <c r="I378" s="1613"/>
      <c r="J378" s="1613"/>
      <c r="K378" s="1607"/>
      <c r="L378" s="1607"/>
      <c r="M378" s="1607"/>
      <c r="N378" s="1607"/>
      <c r="O378" s="1607"/>
      <c r="P378" s="1607"/>
      <c r="Q378" s="1607"/>
      <c r="R378" s="1607"/>
      <c r="S378" s="1607"/>
      <c r="T378" s="1607"/>
      <c r="U378" s="1607"/>
      <c r="V378" s="1607"/>
      <c r="W378" s="1607"/>
      <c r="X378" s="1607"/>
      <c r="Y378" s="1607"/>
      <c r="Z378" s="1607"/>
    </row>
    <row r="379" ht="12.75" customHeight="1">
      <c r="A379" s="1607"/>
      <c r="B379" s="1607"/>
      <c r="C379" s="1607"/>
      <c r="D379" s="1699"/>
      <c r="E379" s="1613"/>
      <c r="F379" s="6"/>
      <c r="G379" s="6"/>
      <c r="H379" s="37"/>
      <c r="I379" s="1613"/>
      <c r="J379" s="1613"/>
      <c r="K379" s="1607"/>
      <c r="L379" s="1607"/>
      <c r="M379" s="1607"/>
      <c r="N379" s="1607"/>
      <c r="O379" s="1607"/>
      <c r="P379" s="1607"/>
      <c r="Q379" s="1607"/>
      <c r="R379" s="1607"/>
      <c r="S379" s="1607"/>
      <c r="T379" s="1607"/>
      <c r="U379" s="1607"/>
      <c r="V379" s="1607"/>
      <c r="W379" s="1607"/>
      <c r="X379" s="1607"/>
      <c r="Y379" s="1607"/>
      <c r="Z379" s="1607"/>
    </row>
    <row r="380" ht="12.75" customHeight="1">
      <c r="A380" s="1607"/>
      <c r="B380" s="1607"/>
      <c r="C380" s="1607"/>
      <c r="D380" s="1699"/>
      <c r="E380" s="1613"/>
      <c r="F380" s="6"/>
      <c r="G380" s="6"/>
      <c r="H380" s="37"/>
      <c r="I380" s="1613"/>
      <c r="J380" s="1613"/>
      <c r="K380" s="1607"/>
      <c r="L380" s="1607"/>
      <c r="M380" s="1607"/>
      <c r="N380" s="1607"/>
      <c r="O380" s="1607"/>
      <c r="P380" s="1607"/>
      <c r="Q380" s="1607"/>
      <c r="R380" s="1607"/>
      <c r="S380" s="1607"/>
      <c r="T380" s="1607"/>
      <c r="U380" s="1607"/>
      <c r="V380" s="1607"/>
      <c r="W380" s="1607"/>
      <c r="X380" s="1607"/>
      <c r="Y380" s="1607"/>
      <c r="Z380" s="1607"/>
    </row>
    <row r="381" ht="12.75" customHeight="1">
      <c r="A381" s="1607"/>
      <c r="B381" s="1607"/>
      <c r="C381" s="1607"/>
      <c r="D381" s="1699"/>
      <c r="E381" s="1613"/>
      <c r="F381" s="6"/>
      <c r="G381" s="6"/>
      <c r="H381" s="37"/>
      <c r="I381" s="1613"/>
      <c r="J381" s="1613"/>
      <c r="K381" s="1607"/>
      <c r="L381" s="1607"/>
      <c r="M381" s="1607"/>
      <c r="N381" s="1607"/>
      <c r="O381" s="1607"/>
      <c r="P381" s="1607"/>
      <c r="Q381" s="1607"/>
      <c r="R381" s="1607"/>
      <c r="S381" s="1607"/>
      <c r="T381" s="1607"/>
      <c r="U381" s="1607"/>
      <c r="V381" s="1607"/>
      <c r="W381" s="1607"/>
      <c r="X381" s="1607"/>
      <c r="Y381" s="1607"/>
      <c r="Z381" s="1607"/>
    </row>
    <row r="382" ht="12.75" customHeight="1">
      <c r="A382" s="1607"/>
      <c r="B382" s="1607"/>
      <c r="C382" s="1607"/>
      <c r="D382" s="1699"/>
      <c r="E382" s="1613"/>
      <c r="F382" s="6"/>
      <c r="G382" s="6"/>
      <c r="H382" s="37"/>
      <c r="I382" s="1613"/>
      <c r="J382" s="1613"/>
      <c r="K382" s="1607"/>
      <c r="L382" s="1607"/>
      <c r="M382" s="1607"/>
      <c r="N382" s="1607"/>
      <c r="O382" s="1607"/>
      <c r="P382" s="1607"/>
      <c r="Q382" s="1607"/>
      <c r="R382" s="1607"/>
      <c r="S382" s="1607"/>
      <c r="T382" s="1607"/>
      <c r="U382" s="1607"/>
      <c r="V382" s="1607"/>
      <c r="W382" s="1607"/>
      <c r="X382" s="1607"/>
      <c r="Y382" s="1607"/>
      <c r="Z382" s="1607"/>
    </row>
    <row r="383" ht="12.75" customHeight="1">
      <c r="A383" s="1607"/>
      <c r="B383" s="1607"/>
      <c r="C383" s="1607"/>
      <c r="D383" s="1699"/>
      <c r="E383" s="1613"/>
      <c r="F383" s="6"/>
      <c r="G383" s="6"/>
      <c r="H383" s="37"/>
      <c r="I383" s="1613"/>
      <c r="J383" s="1613"/>
      <c r="K383" s="1607"/>
      <c r="L383" s="1607"/>
      <c r="M383" s="1607"/>
      <c r="N383" s="1607"/>
      <c r="O383" s="1607"/>
      <c r="P383" s="1607"/>
      <c r="Q383" s="1607"/>
      <c r="R383" s="1607"/>
      <c r="S383" s="1607"/>
      <c r="T383" s="1607"/>
      <c r="U383" s="1607"/>
      <c r="V383" s="1607"/>
      <c r="W383" s="1607"/>
      <c r="X383" s="1607"/>
      <c r="Y383" s="1607"/>
      <c r="Z383" s="1607"/>
    </row>
    <row r="384" ht="12.75" customHeight="1">
      <c r="A384" s="1607"/>
      <c r="B384" s="1607"/>
      <c r="C384" s="1607"/>
      <c r="D384" s="1699"/>
      <c r="E384" s="1613"/>
      <c r="F384" s="6"/>
      <c r="G384" s="6"/>
      <c r="H384" s="37"/>
      <c r="I384" s="1613"/>
      <c r="J384" s="1613"/>
      <c r="K384" s="1607"/>
      <c r="L384" s="1607"/>
      <c r="M384" s="1607"/>
      <c r="N384" s="1607"/>
      <c r="O384" s="1607"/>
      <c r="P384" s="1607"/>
      <c r="Q384" s="1607"/>
      <c r="R384" s="1607"/>
      <c r="S384" s="1607"/>
      <c r="T384" s="1607"/>
      <c r="U384" s="1607"/>
      <c r="V384" s="1607"/>
      <c r="W384" s="1607"/>
      <c r="X384" s="1607"/>
      <c r="Y384" s="1607"/>
      <c r="Z384" s="1607"/>
    </row>
    <row r="385" ht="12.75" customHeight="1">
      <c r="A385" s="1607"/>
      <c r="B385" s="1607"/>
      <c r="C385" s="1607"/>
      <c r="D385" s="1699"/>
      <c r="E385" s="1613"/>
      <c r="F385" s="6"/>
      <c r="G385" s="6"/>
      <c r="H385" s="37"/>
      <c r="I385" s="1613"/>
      <c r="J385" s="1613"/>
      <c r="K385" s="1607"/>
      <c r="L385" s="1607"/>
      <c r="M385" s="1607"/>
      <c r="N385" s="1607"/>
      <c r="O385" s="1607"/>
      <c r="P385" s="1607"/>
      <c r="Q385" s="1607"/>
      <c r="R385" s="1607"/>
      <c r="S385" s="1607"/>
      <c r="T385" s="1607"/>
      <c r="U385" s="1607"/>
      <c r="V385" s="1607"/>
      <c r="W385" s="1607"/>
      <c r="X385" s="1607"/>
      <c r="Y385" s="1607"/>
      <c r="Z385" s="1607"/>
    </row>
    <row r="386" ht="12.75" customHeight="1">
      <c r="A386" s="1607"/>
      <c r="B386" s="1607"/>
      <c r="C386" s="1607"/>
      <c r="D386" s="1699"/>
      <c r="E386" s="1613"/>
      <c r="F386" s="6"/>
      <c r="G386" s="6"/>
      <c r="H386" s="37"/>
      <c r="I386" s="1613"/>
      <c r="J386" s="1613"/>
      <c r="K386" s="1607"/>
      <c r="L386" s="1607"/>
      <c r="M386" s="1607"/>
      <c r="N386" s="1607"/>
      <c r="O386" s="1607"/>
      <c r="P386" s="1607"/>
      <c r="Q386" s="1607"/>
      <c r="R386" s="1607"/>
      <c r="S386" s="1607"/>
      <c r="T386" s="1607"/>
      <c r="U386" s="1607"/>
      <c r="V386" s="1607"/>
      <c r="W386" s="1607"/>
      <c r="X386" s="1607"/>
      <c r="Y386" s="1607"/>
      <c r="Z386" s="1607"/>
    </row>
    <row r="387" ht="12.75" customHeight="1">
      <c r="A387" s="1607"/>
      <c r="B387" s="1607"/>
      <c r="C387" s="1607"/>
      <c r="D387" s="1699"/>
      <c r="E387" s="1613"/>
      <c r="F387" s="6"/>
      <c r="G387" s="6"/>
      <c r="H387" s="37"/>
      <c r="I387" s="1613"/>
      <c r="J387" s="1613"/>
      <c r="K387" s="1607"/>
      <c r="L387" s="1607"/>
      <c r="M387" s="1607"/>
      <c r="N387" s="1607"/>
      <c r="O387" s="1607"/>
      <c r="P387" s="1607"/>
      <c r="Q387" s="1607"/>
      <c r="R387" s="1607"/>
      <c r="S387" s="1607"/>
      <c r="T387" s="1607"/>
      <c r="U387" s="1607"/>
      <c r="V387" s="1607"/>
      <c r="W387" s="1607"/>
      <c r="X387" s="1607"/>
      <c r="Y387" s="1607"/>
      <c r="Z387" s="1607"/>
    </row>
    <row r="388" ht="12.75" customHeight="1">
      <c r="A388" s="1607"/>
      <c r="B388" s="1607"/>
      <c r="C388" s="1607"/>
      <c r="D388" s="1699"/>
      <c r="E388" s="1613"/>
      <c r="F388" s="6"/>
      <c r="G388" s="6"/>
      <c r="H388" s="37"/>
      <c r="I388" s="1613"/>
      <c r="J388" s="1613"/>
      <c r="K388" s="1607"/>
      <c r="L388" s="1607"/>
      <c r="M388" s="1607"/>
      <c r="N388" s="1607"/>
      <c r="O388" s="1607"/>
      <c r="P388" s="1607"/>
      <c r="Q388" s="1607"/>
      <c r="R388" s="1607"/>
      <c r="S388" s="1607"/>
      <c r="T388" s="1607"/>
      <c r="U388" s="1607"/>
      <c r="V388" s="1607"/>
      <c r="W388" s="1607"/>
      <c r="X388" s="1607"/>
      <c r="Y388" s="1607"/>
      <c r="Z388" s="1607"/>
    </row>
    <row r="389" ht="12.75" customHeight="1">
      <c r="A389" s="1607"/>
      <c r="B389" s="1607"/>
      <c r="C389" s="1607"/>
      <c r="D389" s="1699"/>
      <c r="E389" s="1613"/>
      <c r="F389" s="6"/>
      <c r="G389" s="6"/>
      <c r="H389" s="37"/>
      <c r="I389" s="1613"/>
      <c r="J389" s="1613"/>
      <c r="K389" s="1607"/>
      <c r="L389" s="1607"/>
      <c r="M389" s="1607"/>
      <c r="N389" s="1607"/>
      <c r="O389" s="1607"/>
      <c r="P389" s="1607"/>
      <c r="Q389" s="1607"/>
      <c r="R389" s="1607"/>
      <c r="S389" s="1607"/>
      <c r="T389" s="1607"/>
      <c r="U389" s="1607"/>
      <c r="V389" s="1607"/>
      <c r="W389" s="1607"/>
      <c r="X389" s="1607"/>
      <c r="Y389" s="1607"/>
      <c r="Z389" s="1607"/>
    </row>
    <row r="390" ht="12.75" customHeight="1">
      <c r="A390" s="1607"/>
      <c r="B390" s="1607"/>
      <c r="C390" s="1607"/>
      <c r="D390" s="1699"/>
      <c r="E390" s="1613"/>
      <c r="F390" s="6"/>
      <c r="G390" s="6"/>
      <c r="H390" s="37"/>
      <c r="I390" s="1613"/>
      <c r="J390" s="1613"/>
      <c r="K390" s="1607"/>
      <c r="L390" s="1607"/>
      <c r="M390" s="1607"/>
      <c r="N390" s="1607"/>
      <c r="O390" s="1607"/>
      <c r="P390" s="1607"/>
      <c r="Q390" s="1607"/>
      <c r="R390" s="1607"/>
      <c r="S390" s="1607"/>
      <c r="T390" s="1607"/>
      <c r="U390" s="1607"/>
      <c r="V390" s="1607"/>
      <c r="W390" s="1607"/>
      <c r="X390" s="1607"/>
      <c r="Y390" s="1607"/>
      <c r="Z390" s="1607"/>
    </row>
    <row r="391" ht="12.75" customHeight="1">
      <c r="A391" s="1607"/>
      <c r="B391" s="1607"/>
      <c r="C391" s="1607"/>
      <c r="D391" s="1699"/>
      <c r="E391" s="1613"/>
      <c r="F391" s="6"/>
      <c r="G391" s="6"/>
      <c r="H391" s="37"/>
      <c r="I391" s="1613"/>
      <c r="J391" s="1613"/>
      <c r="K391" s="1607"/>
      <c r="L391" s="1607"/>
      <c r="M391" s="1607"/>
      <c r="N391" s="1607"/>
      <c r="O391" s="1607"/>
      <c r="P391" s="1607"/>
      <c r="Q391" s="1607"/>
      <c r="R391" s="1607"/>
      <c r="S391" s="1607"/>
      <c r="T391" s="1607"/>
      <c r="U391" s="1607"/>
      <c r="V391" s="1607"/>
      <c r="W391" s="1607"/>
      <c r="X391" s="1607"/>
      <c r="Y391" s="1607"/>
      <c r="Z391" s="1607"/>
    </row>
    <row r="392" ht="12.75" customHeight="1">
      <c r="A392" s="1607"/>
      <c r="B392" s="1607"/>
      <c r="C392" s="1607"/>
      <c r="D392" s="1699"/>
      <c r="E392" s="1613"/>
      <c r="F392" s="6"/>
      <c r="G392" s="6"/>
      <c r="H392" s="37"/>
      <c r="I392" s="1613"/>
      <c r="J392" s="1613"/>
      <c r="K392" s="1607"/>
      <c r="L392" s="1607"/>
      <c r="M392" s="1607"/>
      <c r="N392" s="1607"/>
      <c r="O392" s="1607"/>
      <c r="P392" s="1607"/>
      <c r="Q392" s="1607"/>
      <c r="R392" s="1607"/>
      <c r="S392" s="1607"/>
      <c r="T392" s="1607"/>
      <c r="U392" s="1607"/>
      <c r="V392" s="1607"/>
      <c r="W392" s="1607"/>
      <c r="X392" s="1607"/>
      <c r="Y392" s="1607"/>
      <c r="Z392" s="1607"/>
    </row>
    <row r="393" ht="12.75" customHeight="1">
      <c r="A393" s="1607"/>
      <c r="B393" s="1607"/>
      <c r="C393" s="1607"/>
      <c r="D393" s="1699"/>
      <c r="E393" s="1613"/>
      <c r="F393" s="6"/>
      <c r="G393" s="6"/>
      <c r="H393" s="37"/>
      <c r="I393" s="1613"/>
      <c r="J393" s="1613"/>
      <c r="K393" s="1607"/>
      <c r="L393" s="1607"/>
      <c r="M393" s="1607"/>
      <c r="N393" s="1607"/>
      <c r="O393" s="1607"/>
      <c r="P393" s="1607"/>
      <c r="Q393" s="1607"/>
      <c r="R393" s="1607"/>
      <c r="S393" s="1607"/>
      <c r="T393" s="1607"/>
      <c r="U393" s="1607"/>
      <c r="V393" s="1607"/>
      <c r="W393" s="1607"/>
      <c r="X393" s="1607"/>
      <c r="Y393" s="1607"/>
      <c r="Z393" s="1607"/>
    </row>
    <row r="394" ht="12.75" customHeight="1">
      <c r="A394" s="1607"/>
      <c r="B394" s="1607"/>
      <c r="C394" s="1607"/>
      <c r="D394" s="1699"/>
      <c r="E394" s="1613"/>
      <c r="F394" s="6"/>
      <c r="G394" s="6"/>
      <c r="H394" s="37"/>
      <c r="I394" s="1613"/>
      <c r="J394" s="1613"/>
      <c r="K394" s="1607"/>
      <c r="L394" s="1607"/>
      <c r="M394" s="1607"/>
      <c r="N394" s="1607"/>
      <c r="O394" s="1607"/>
      <c r="P394" s="1607"/>
      <c r="Q394" s="1607"/>
      <c r="R394" s="1607"/>
      <c r="S394" s="1607"/>
      <c r="T394" s="1607"/>
      <c r="U394" s="1607"/>
      <c r="V394" s="1607"/>
      <c r="W394" s="1607"/>
      <c r="X394" s="1607"/>
      <c r="Y394" s="1607"/>
      <c r="Z394" s="1607"/>
    </row>
    <row r="395" ht="12.75" customHeight="1">
      <c r="A395" s="1607"/>
      <c r="B395" s="1607"/>
      <c r="C395" s="1607"/>
      <c r="D395" s="1699"/>
      <c r="E395" s="1613"/>
      <c r="F395" s="6"/>
      <c r="G395" s="6"/>
      <c r="H395" s="37"/>
      <c r="I395" s="1613"/>
      <c r="J395" s="1613"/>
      <c r="K395" s="1607"/>
      <c r="L395" s="1607"/>
      <c r="M395" s="1607"/>
      <c r="N395" s="1607"/>
      <c r="O395" s="1607"/>
      <c r="P395" s="1607"/>
      <c r="Q395" s="1607"/>
      <c r="R395" s="1607"/>
      <c r="S395" s="1607"/>
      <c r="T395" s="1607"/>
      <c r="U395" s="1607"/>
      <c r="V395" s="1607"/>
      <c r="W395" s="1607"/>
      <c r="X395" s="1607"/>
      <c r="Y395" s="1607"/>
      <c r="Z395" s="1607"/>
    </row>
    <row r="396" ht="12.75" customHeight="1">
      <c r="A396" s="1607"/>
      <c r="B396" s="1607"/>
      <c r="C396" s="1607"/>
      <c r="D396" s="1699"/>
      <c r="E396" s="1613"/>
      <c r="F396" s="6"/>
      <c r="G396" s="6"/>
      <c r="H396" s="37"/>
      <c r="I396" s="1613"/>
      <c r="J396" s="1613"/>
      <c r="K396" s="1607"/>
      <c r="L396" s="1607"/>
      <c r="M396" s="1607"/>
      <c r="N396" s="1607"/>
      <c r="O396" s="1607"/>
      <c r="P396" s="1607"/>
      <c r="Q396" s="1607"/>
      <c r="R396" s="1607"/>
      <c r="S396" s="1607"/>
      <c r="T396" s="1607"/>
      <c r="U396" s="1607"/>
      <c r="V396" s="1607"/>
      <c r="W396" s="1607"/>
      <c r="X396" s="1607"/>
      <c r="Y396" s="1607"/>
      <c r="Z396" s="1607"/>
    </row>
    <row r="397" ht="12.75" customHeight="1">
      <c r="A397" s="1607"/>
      <c r="B397" s="1607"/>
      <c r="C397" s="1607"/>
      <c r="D397" s="1699"/>
      <c r="E397" s="1613"/>
      <c r="F397" s="6"/>
      <c r="G397" s="6"/>
      <c r="H397" s="37"/>
      <c r="I397" s="1613"/>
      <c r="J397" s="1613"/>
      <c r="K397" s="1607"/>
      <c r="L397" s="1607"/>
      <c r="M397" s="1607"/>
      <c r="N397" s="1607"/>
      <c r="O397" s="1607"/>
      <c r="P397" s="1607"/>
      <c r="Q397" s="1607"/>
      <c r="R397" s="1607"/>
      <c r="S397" s="1607"/>
      <c r="T397" s="1607"/>
      <c r="U397" s="1607"/>
      <c r="V397" s="1607"/>
      <c r="W397" s="1607"/>
      <c r="X397" s="1607"/>
      <c r="Y397" s="1607"/>
      <c r="Z397" s="1607"/>
    </row>
    <row r="398" ht="12.75" customHeight="1">
      <c r="A398" s="1607"/>
      <c r="B398" s="1607"/>
      <c r="C398" s="1607"/>
      <c r="D398" s="1699"/>
      <c r="E398" s="1613"/>
      <c r="F398" s="6"/>
      <c r="G398" s="6"/>
      <c r="H398" s="37"/>
      <c r="I398" s="1613"/>
      <c r="J398" s="1613"/>
      <c r="K398" s="1607"/>
      <c r="L398" s="1607"/>
      <c r="M398" s="1607"/>
      <c r="N398" s="1607"/>
      <c r="O398" s="1607"/>
      <c r="P398" s="1607"/>
      <c r="Q398" s="1607"/>
      <c r="R398" s="1607"/>
      <c r="S398" s="1607"/>
      <c r="T398" s="1607"/>
      <c r="U398" s="1607"/>
      <c r="V398" s="1607"/>
      <c r="W398" s="1607"/>
      <c r="X398" s="1607"/>
      <c r="Y398" s="1607"/>
      <c r="Z398" s="1607"/>
    </row>
    <row r="399" ht="12.75" customHeight="1">
      <c r="A399" s="1607"/>
      <c r="B399" s="1607"/>
      <c r="C399" s="1607"/>
      <c r="D399" s="1699"/>
      <c r="E399" s="1613"/>
      <c r="F399" s="6"/>
      <c r="G399" s="6"/>
      <c r="H399" s="37"/>
      <c r="I399" s="1613"/>
      <c r="J399" s="1613"/>
      <c r="K399" s="1607"/>
      <c r="L399" s="1607"/>
      <c r="M399" s="1607"/>
      <c r="N399" s="1607"/>
      <c r="O399" s="1607"/>
      <c r="P399" s="1607"/>
      <c r="Q399" s="1607"/>
      <c r="R399" s="1607"/>
      <c r="S399" s="1607"/>
      <c r="T399" s="1607"/>
      <c r="U399" s="1607"/>
      <c r="V399" s="1607"/>
      <c r="W399" s="1607"/>
      <c r="X399" s="1607"/>
      <c r="Y399" s="1607"/>
      <c r="Z399" s="1607"/>
    </row>
    <row r="400" ht="12.75" customHeight="1">
      <c r="A400" s="1607"/>
      <c r="B400" s="1607"/>
      <c r="C400" s="1607"/>
      <c r="D400" s="1699"/>
      <c r="E400" s="1613"/>
      <c r="F400" s="6"/>
      <c r="G400" s="6"/>
      <c r="H400" s="37"/>
      <c r="I400" s="1613"/>
      <c r="J400" s="1613"/>
      <c r="K400" s="1607"/>
      <c r="L400" s="1607"/>
      <c r="M400" s="1607"/>
      <c r="N400" s="1607"/>
      <c r="O400" s="1607"/>
      <c r="P400" s="1607"/>
      <c r="Q400" s="1607"/>
      <c r="R400" s="1607"/>
      <c r="S400" s="1607"/>
      <c r="T400" s="1607"/>
      <c r="U400" s="1607"/>
      <c r="V400" s="1607"/>
      <c r="W400" s="1607"/>
      <c r="X400" s="1607"/>
      <c r="Y400" s="1607"/>
      <c r="Z400" s="1607"/>
    </row>
    <row r="401" ht="12.75" customHeight="1">
      <c r="A401" s="1607"/>
      <c r="B401" s="1607"/>
      <c r="C401" s="1607"/>
      <c r="D401" s="1699"/>
      <c r="E401" s="1613"/>
      <c r="F401" s="6"/>
      <c r="G401" s="6"/>
      <c r="H401" s="37"/>
      <c r="I401" s="1613"/>
      <c r="J401" s="1613"/>
      <c r="K401" s="1607"/>
      <c r="L401" s="1607"/>
      <c r="M401" s="1607"/>
      <c r="N401" s="1607"/>
      <c r="O401" s="1607"/>
      <c r="P401" s="1607"/>
      <c r="Q401" s="1607"/>
      <c r="R401" s="1607"/>
      <c r="S401" s="1607"/>
      <c r="T401" s="1607"/>
      <c r="U401" s="1607"/>
      <c r="V401" s="1607"/>
      <c r="W401" s="1607"/>
      <c r="X401" s="1607"/>
      <c r="Y401" s="1607"/>
      <c r="Z401" s="1607"/>
    </row>
    <row r="402" ht="12.75" customHeight="1">
      <c r="A402" s="1607"/>
      <c r="B402" s="1607"/>
      <c r="C402" s="1607"/>
      <c r="D402" s="1699"/>
      <c r="E402" s="1613"/>
      <c r="F402" s="6"/>
      <c r="G402" s="6"/>
      <c r="H402" s="37"/>
      <c r="I402" s="1613"/>
      <c r="J402" s="1613"/>
      <c r="K402" s="1607"/>
      <c r="L402" s="1607"/>
      <c r="M402" s="1607"/>
      <c r="N402" s="1607"/>
      <c r="O402" s="1607"/>
      <c r="P402" s="1607"/>
      <c r="Q402" s="1607"/>
      <c r="R402" s="1607"/>
      <c r="S402" s="1607"/>
      <c r="T402" s="1607"/>
      <c r="U402" s="1607"/>
      <c r="V402" s="1607"/>
      <c r="W402" s="1607"/>
      <c r="X402" s="1607"/>
      <c r="Y402" s="1607"/>
      <c r="Z402" s="1607"/>
    </row>
    <row r="403" ht="12.75" customHeight="1">
      <c r="A403" s="1607"/>
      <c r="B403" s="1607"/>
      <c r="C403" s="1607"/>
      <c r="D403" s="1699"/>
      <c r="E403" s="1613"/>
      <c r="F403" s="6"/>
      <c r="G403" s="6"/>
      <c r="H403" s="37"/>
      <c r="I403" s="1613"/>
      <c r="J403" s="1613"/>
      <c r="K403" s="1607"/>
      <c r="L403" s="1607"/>
      <c r="M403" s="1607"/>
      <c r="N403" s="1607"/>
      <c r="O403" s="1607"/>
      <c r="P403" s="1607"/>
      <c r="Q403" s="1607"/>
      <c r="R403" s="1607"/>
      <c r="S403" s="1607"/>
      <c r="T403" s="1607"/>
      <c r="U403" s="1607"/>
      <c r="V403" s="1607"/>
      <c r="W403" s="1607"/>
      <c r="X403" s="1607"/>
      <c r="Y403" s="1607"/>
      <c r="Z403" s="1607"/>
    </row>
    <row r="404" ht="12.75" customHeight="1">
      <c r="A404" s="1607"/>
      <c r="B404" s="1607"/>
      <c r="C404" s="1607"/>
      <c r="D404" s="1699"/>
      <c r="E404" s="1613"/>
      <c r="F404" s="6"/>
      <c r="G404" s="6"/>
      <c r="H404" s="37"/>
      <c r="I404" s="1613"/>
      <c r="J404" s="1613"/>
      <c r="K404" s="1607"/>
      <c r="L404" s="1607"/>
      <c r="M404" s="1607"/>
      <c r="N404" s="1607"/>
      <c r="O404" s="1607"/>
      <c r="P404" s="1607"/>
      <c r="Q404" s="1607"/>
      <c r="R404" s="1607"/>
      <c r="S404" s="1607"/>
      <c r="T404" s="1607"/>
      <c r="U404" s="1607"/>
      <c r="V404" s="1607"/>
      <c r="W404" s="1607"/>
      <c r="X404" s="1607"/>
      <c r="Y404" s="1607"/>
      <c r="Z404" s="1607"/>
    </row>
    <row r="405" ht="12.75" customHeight="1">
      <c r="A405" s="1607"/>
      <c r="B405" s="1607"/>
      <c r="C405" s="1607"/>
      <c r="D405" s="1699"/>
      <c r="E405" s="1613"/>
      <c r="F405" s="6"/>
      <c r="G405" s="6"/>
      <c r="H405" s="37"/>
      <c r="I405" s="1613"/>
      <c r="J405" s="1613"/>
      <c r="K405" s="1607"/>
      <c r="L405" s="1607"/>
      <c r="M405" s="1607"/>
      <c r="N405" s="1607"/>
      <c r="O405" s="1607"/>
      <c r="P405" s="1607"/>
      <c r="Q405" s="1607"/>
      <c r="R405" s="1607"/>
      <c r="S405" s="1607"/>
      <c r="T405" s="1607"/>
      <c r="U405" s="1607"/>
      <c r="V405" s="1607"/>
      <c r="W405" s="1607"/>
      <c r="X405" s="1607"/>
      <c r="Y405" s="1607"/>
      <c r="Z405" s="1607"/>
    </row>
    <row r="406" ht="12.75" customHeight="1">
      <c r="A406" s="1607"/>
      <c r="B406" s="1607"/>
      <c r="C406" s="1607"/>
      <c r="D406" s="1699"/>
      <c r="E406" s="1613"/>
      <c r="F406" s="6"/>
      <c r="G406" s="6"/>
      <c r="H406" s="37"/>
      <c r="I406" s="1613"/>
      <c r="J406" s="1613"/>
      <c r="K406" s="1607"/>
      <c r="L406" s="1607"/>
      <c r="M406" s="1607"/>
      <c r="N406" s="1607"/>
      <c r="O406" s="1607"/>
      <c r="P406" s="1607"/>
      <c r="Q406" s="1607"/>
      <c r="R406" s="1607"/>
      <c r="S406" s="1607"/>
      <c r="T406" s="1607"/>
      <c r="U406" s="1607"/>
      <c r="V406" s="1607"/>
      <c r="W406" s="1607"/>
      <c r="X406" s="1607"/>
      <c r="Y406" s="1607"/>
      <c r="Z406" s="1607"/>
    </row>
    <row r="407" ht="12.75" customHeight="1">
      <c r="A407" s="1607"/>
      <c r="B407" s="1607"/>
      <c r="C407" s="1607"/>
      <c r="D407" s="1699"/>
      <c r="E407" s="1613"/>
      <c r="F407" s="6"/>
      <c r="G407" s="6"/>
      <c r="H407" s="37"/>
      <c r="I407" s="1613"/>
      <c r="J407" s="1613"/>
      <c r="K407" s="1607"/>
      <c r="L407" s="1607"/>
      <c r="M407" s="1607"/>
      <c r="N407" s="1607"/>
      <c r="O407" s="1607"/>
      <c r="P407" s="1607"/>
      <c r="Q407" s="1607"/>
      <c r="R407" s="1607"/>
      <c r="S407" s="1607"/>
      <c r="T407" s="1607"/>
      <c r="U407" s="1607"/>
      <c r="V407" s="1607"/>
      <c r="W407" s="1607"/>
      <c r="X407" s="1607"/>
      <c r="Y407" s="1607"/>
      <c r="Z407" s="1607"/>
    </row>
    <row r="408" ht="12.75" customHeight="1">
      <c r="A408" s="1607"/>
      <c r="B408" s="1607"/>
      <c r="C408" s="1607"/>
      <c r="D408" s="1699"/>
      <c r="E408" s="1613"/>
      <c r="F408" s="6"/>
      <c r="G408" s="6"/>
      <c r="H408" s="37"/>
      <c r="I408" s="1613"/>
      <c r="J408" s="1613"/>
      <c r="K408" s="1607"/>
      <c r="L408" s="1607"/>
      <c r="M408" s="1607"/>
      <c r="N408" s="1607"/>
      <c r="O408" s="1607"/>
      <c r="P408" s="1607"/>
      <c r="Q408" s="1607"/>
      <c r="R408" s="1607"/>
      <c r="S408" s="1607"/>
      <c r="T408" s="1607"/>
      <c r="U408" s="1607"/>
      <c r="V408" s="1607"/>
      <c r="W408" s="1607"/>
      <c r="X408" s="1607"/>
      <c r="Y408" s="1607"/>
      <c r="Z408" s="1607"/>
    </row>
    <row r="409" ht="12.75" customHeight="1">
      <c r="A409" s="1607"/>
      <c r="B409" s="1607"/>
      <c r="C409" s="1607"/>
      <c r="D409" s="1699"/>
      <c r="E409" s="1613"/>
      <c r="F409" s="6"/>
      <c r="G409" s="6"/>
      <c r="H409" s="37"/>
      <c r="I409" s="1613"/>
      <c r="J409" s="1613"/>
      <c r="K409" s="1607"/>
      <c r="L409" s="1607"/>
      <c r="M409" s="1607"/>
      <c r="N409" s="1607"/>
      <c r="O409" s="1607"/>
      <c r="P409" s="1607"/>
      <c r="Q409" s="1607"/>
      <c r="R409" s="1607"/>
      <c r="S409" s="1607"/>
      <c r="T409" s="1607"/>
      <c r="U409" s="1607"/>
      <c r="V409" s="1607"/>
      <c r="W409" s="1607"/>
      <c r="X409" s="1607"/>
      <c r="Y409" s="1607"/>
      <c r="Z409" s="1607"/>
    </row>
    <row r="410" ht="12.75" customHeight="1">
      <c r="A410" s="1607"/>
      <c r="B410" s="1607"/>
      <c r="C410" s="1607"/>
      <c r="D410" s="1699"/>
      <c r="E410" s="1613"/>
      <c r="F410" s="6"/>
      <c r="G410" s="6"/>
      <c r="H410" s="37"/>
      <c r="I410" s="1613"/>
      <c r="J410" s="1613"/>
      <c r="K410" s="1607"/>
      <c r="L410" s="1607"/>
      <c r="M410" s="1607"/>
      <c r="N410" s="1607"/>
      <c r="O410" s="1607"/>
      <c r="P410" s="1607"/>
      <c r="Q410" s="1607"/>
      <c r="R410" s="1607"/>
      <c r="S410" s="1607"/>
      <c r="T410" s="1607"/>
      <c r="U410" s="1607"/>
      <c r="V410" s="1607"/>
      <c r="W410" s="1607"/>
      <c r="X410" s="1607"/>
      <c r="Y410" s="1607"/>
      <c r="Z410" s="1607"/>
    </row>
    <row r="411" ht="12.75" customHeight="1">
      <c r="A411" s="1607"/>
      <c r="B411" s="1607"/>
      <c r="C411" s="1607"/>
      <c r="D411" s="1699"/>
      <c r="E411" s="1613"/>
      <c r="F411" s="6"/>
      <c r="G411" s="6"/>
      <c r="H411" s="37"/>
      <c r="I411" s="1613"/>
      <c r="J411" s="1613"/>
      <c r="K411" s="1607"/>
      <c r="L411" s="1607"/>
      <c r="M411" s="1607"/>
      <c r="N411" s="1607"/>
      <c r="O411" s="1607"/>
      <c r="P411" s="1607"/>
      <c r="Q411" s="1607"/>
      <c r="R411" s="1607"/>
      <c r="S411" s="1607"/>
      <c r="T411" s="1607"/>
      <c r="U411" s="1607"/>
      <c r="V411" s="1607"/>
      <c r="W411" s="1607"/>
      <c r="X411" s="1607"/>
      <c r="Y411" s="1607"/>
      <c r="Z411" s="1607"/>
    </row>
    <row r="412" ht="12.75" customHeight="1">
      <c r="A412" s="1607"/>
      <c r="B412" s="1607"/>
      <c r="C412" s="1607"/>
      <c r="D412" s="1699"/>
      <c r="E412" s="1613"/>
      <c r="F412" s="6"/>
      <c r="G412" s="6"/>
      <c r="H412" s="37"/>
      <c r="I412" s="1613"/>
      <c r="J412" s="1613"/>
      <c r="K412" s="1607"/>
      <c r="L412" s="1607"/>
      <c r="M412" s="1607"/>
      <c r="N412" s="1607"/>
      <c r="O412" s="1607"/>
      <c r="P412" s="1607"/>
      <c r="Q412" s="1607"/>
      <c r="R412" s="1607"/>
      <c r="S412" s="1607"/>
      <c r="T412" s="1607"/>
      <c r="U412" s="1607"/>
      <c r="V412" s="1607"/>
      <c r="W412" s="1607"/>
      <c r="X412" s="1607"/>
      <c r="Y412" s="1607"/>
      <c r="Z412" s="1607"/>
    </row>
    <row r="413" ht="12.75" customHeight="1">
      <c r="A413" s="1607"/>
      <c r="B413" s="1607"/>
      <c r="C413" s="1607"/>
      <c r="D413" s="1699"/>
      <c r="E413" s="1613"/>
      <c r="F413" s="6"/>
      <c r="G413" s="6"/>
      <c r="H413" s="37"/>
      <c r="I413" s="1613"/>
      <c r="J413" s="1613"/>
      <c r="K413" s="1607"/>
      <c r="L413" s="1607"/>
      <c r="M413" s="1607"/>
      <c r="N413" s="1607"/>
      <c r="O413" s="1607"/>
      <c r="P413" s="1607"/>
      <c r="Q413" s="1607"/>
      <c r="R413" s="1607"/>
      <c r="S413" s="1607"/>
      <c r="T413" s="1607"/>
      <c r="U413" s="1607"/>
      <c r="V413" s="1607"/>
      <c r="W413" s="1607"/>
      <c r="X413" s="1607"/>
      <c r="Y413" s="1607"/>
      <c r="Z413" s="1607"/>
    </row>
    <row r="414" ht="12.75" customHeight="1">
      <c r="A414" s="1607"/>
      <c r="B414" s="1607"/>
      <c r="C414" s="1607"/>
      <c r="D414" s="1699"/>
      <c r="E414" s="1613"/>
      <c r="F414" s="6"/>
      <c r="G414" s="6"/>
      <c r="H414" s="37"/>
      <c r="I414" s="1613"/>
      <c r="J414" s="1613"/>
      <c r="K414" s="1607"/>
      <c r="L414" s="1607"/>
      <c r="M414" s="1607"/>
      <c r="N414" s="1607"/>
      <c r="O414" s="1607"/>
      <c r="P414" s="1607"/>
      <c r="Q414" s="1607"/>
      <c r="R414" s="1607"/>
      <c r="S414" s="1607"/>
      <c r="T414" s="1607"/>
      <c r="U414" s="1607"/>
      <c r="V414" s="1607"/>
      <c r="W414" s="1607"/>
      <c r="X414" s="1607"/>
      <c r="Y414" s="1607"/>
      <c r="Z414" s="1607"/>
    </row>
    <row r="415" ht="12.75" customHeight="1">
      <c r="A415" s="1607"/>
      <c r="B415" s="1607"/>
      <c r="C415" s="1607"/>
      <c r="D415" s="1699"/>
      <c r="E415" s="1613"/>
      <c r="F415" s="6"/>
      <c r="G415" s="6"/>
      <c r="H415" s="37"/>
      <c r="I415" s="1613"/>
      <c r="J415" s="1613"/>
      <c r="K415" s="1607"/>
      <c r="L415" s="1607"/>
      <c r="M415" s="1607"/>
      <c r="N415" s="1607"/>
      <c r="O415" s="1607"/>
      <c r="P415" s="1607"/>
      <c r="Q415" s="1607"/>
      <c r="R415" s="1607"/>
      <c r="S415" s="1607"/>
      <c r="T415" s="1607"/>
      <c r="U415" s="1607"/>
      <c r="V415" s="1607"/>
      <c r="W415" s="1607"/>
      <c r="X415" s="1607"/>
      <c r="Y415" s="1607"/>
      <c r="Z415" s="1607"/>
    </row>
    <row r="416" ht="12.75" customHeight="1">
      <c r="A416" s="1607"/>
      <c r="B416" s="1607"/>
      <c r="C416" s="1607"/>
      <c r="D416" s="1699"/>
      <c r="E416" s="1613"/>
      <c r="F416" s="6"/>
      <c r="G416" s="6"/>
      <c r="H416" s="37"/>
      <c r="I416" s="1613"/>
      <c r="J416" s="1613"/>
      <c r="K416" s="1607"/>
      <c r="L416" s="1607"/>
      <c r="M416" s="1607"/>
      <c r="N416" s="1607"/>
      <c r="O416" s="1607"/>
      <c r="P416" s="1607"/>
      <c r="Q416" s="1607"/>
      <c r="R416" s="1607"/>
      <c r="S416" s="1607"/>
      <c r="T416" s="1607"/>
      <c r="U416" s="1607"/>
      <c r="V416" s="1607"/>
      <c r="W416" s="1607"/>
      <c r="X416" s="1607"/>
      <c r="Y416" s="1607"/>
      <c r="Z416" s="1607"/>
    </row>
    <row r="417" ht="12.75" customHeight="1">
      <c r="A417" s="1607"/>
      <c r="B417" s="1607"/>
      <c r="C417" s="1607"/>
      <c r="D417" s="1699"/>
      <c r="E417" s="1613"/>
      <c r="F417" s="6"/>
      <c r="G417" s="6"/>
      <c r="H417" s="37"/>
      <c r="I417" s="1613"/>
      <c r="J417" s="1613"/>
      <c r="K417" s="1607"/>
      <c r="L417" s="1607"/>
      <c r="M417" s="1607"/>
      <c r="N417" s="1607"/>
      <c r="O417" s="1607"/>
      <c r="P417" s="1607"/>
      <c r="Q417" s="1607"/>
      <c r="R417" s="1607"/>
      <c r="S417" s="1607"/>
      <c r="T417" s="1607"/>
      <c r="U417" s="1607"/>
      <c r="V417" s="1607"/>
      <c r="W417" s="1607"/>
      <c r="X417" s="1607"/>
      <c r="Y417" s="1607"/>
      <c r="Z417" s="1607"/>
    </row>
    <row r="418" ht="12.75" customHeight="1">
      <c r="A418" s="1607"/>
      <c r="B418" s="1607"/>
      <c r="C418" s="1607"/>
      <c r="D418" s="1699"/>
      <c r="E418" s="1613"/>
      <c r="F418" s="6"/>
      <c r="G418" s="6"/>
      <c r="H418" s="37"/>
      <c r="I418" s="1613"/>
      <c r="J418" s="1613"/>
      <c r="K418" s="1607"/>
      <c r="L418" s="1607"/>
      <c r="M418" s="1607"/>
      <c r="N418" s="1607"/>
      <c r="O418" s="1607"/>
      <c r="P418" s="1607"/>
      <c r="Q418" s="1607"/>
      <c r="R418" s="1607"/>
      <c r="S418" s="1607"/>
      <c r="T418" s="1607"/>
      <c r="U418" s="1607"/>
      <c r="V418" s="1607"/>
      <c r="W418" s="1607"/>
      <c r="X418" s="1607"/>
      <c r="Y418" s="1607"/>
      <c r="Z418" s="1607"/>
    </row>
    <row r="419" ht="12.75" customHeight="1">
      <c r="A419" s="1607"/>
      <c r="B419" s="1607"/>
      <c r="C419" s="1607"/>
      <c r="D419" s="1699"/>
      <c r="E419" s="1613"/>
      <c r="F419" s="6"/>
      <c r="G419" s="6"/>
      <c r="H419" s="37"/>
      <c r="I419" s="1613"/>
      <c r="J419" s="1613"/>
      <c r="K419" s="1607"/>
      <c r="L419" s="1607"/>
      <c r="M419" s="1607"/>
      <c r="N419" s="1607"/>
      <c r="O419" s="1607"/>
      <c r="P419" s="1607"/>
      <c r="Q419" s="1607"/>
      <c r="R419" s="1607"/>
      <c r="S419" s="1607"/>
      <c r="T419" s="1607"/>
      <c r="U419" s="1607"/>
      <c r="V419" s="1607"/>
      <c r="W419" s="1607"/>
      <c r="X419" s="1607"/>
      <c r="Y419" s="1607"/>
      <c r="Z419" s="1607"/>
    </row>
    <row r="420" ht="12.75" customHeight="1">
      <c r="A420" s="1607"/>
      <c r="B420" s="1607"/>
      <c r="C420" s="1607"/>
      <c r="D420" s="1699"/>
      <c r="E420" s="1613"/>
      <c r="F420" s="6"/>
      <c r="G420" s="6"/>
      <c r="H420" s="37"/>
      <c r="I420" s="1613"/>
      <c r="J420" s="1613"/>
      <c r="K420" s="1607"/>
      <c r="L420" s="1607"/>
      <c r="M420" s="1607"/>
      <c r="N420" s="1607"/>
      <c r="O420" s="1607"/>
      <c r="P420" s="1607"/>
      <c r="Q420" s="1607"/>
      <c r="R420" s="1607"/>
      <c r="S420" s="1607"/>
      <c r="T420" s="1607"/>
      <c r="U420" s="1607"/>
      <c r="V420" s="1607"/>
      <c r="W420" s="1607"/>
      <c r="X420" s="1607"/>
      <c r="Y420" s="1607"/>
      <c r="Z420" s="1607"/>
    </row>
    <row r="421" ht="12.75" customHeight="1">
      <c r="A421" s="1607"/>
      <c r="B421" s="1607"/>
      <c r="C421" s="1607"/>
      <c r="D421" s="1699"/>
      <c r="E421" s="1613"/>
      <c r="F421" s="6"/>
      <c r="G421" s="6"/>
      <c r="H421" s="37"/>
      <c r="I421" s="1613"/>
      <c r="J421" s="1613"/>
      <c r="K421" s="1607"/>
      <c r="L421" s="1607"/>
      <c r="M421" s="1607"/>
      <c r="N421" s="1607"/>
      <c r="O421" s="1607"/>
      <c r="P421" s="1607"/>
      <c r="Q421" s="1607"/>
      <c r="R421" s="1607"/>
      <c r="S421" s="1607"/>
      <c r="T421" s="1607"/>
      <c r="U421" s="1607"/>
      <c r="V421" s="1607"/>
      <c r="W421" s="1607"/>
      <c r="X421" s="1607"/>
      <c r="Y421" s="1607"/>
      <c r="Z421" s="1607"/>
    </row>
    <row r="422" ht="12.75" customHeight="1">
      <c r="A422" s="1607"/>
      <c r="B422" s="1607"/>
      <c r="C422" s="1607"/>
      <c r="D422" s="1699"/>
      <c r="E422" s="1613"/>
      <c r="F422" s="6"/>
      <c r="G422" s="6"/>
      <c r="H422" s="37"/>
      <c r="I422" s="1613"/>
      <c r="J422" s="1613"/>
      <c r="K422" s="1607"/>
      <c r="L422" s="1607"/>
      <c r="M422" s="1607"/>
      <c r="N422" s="1607"/>
      <c r="O422" s="1607"/>
      <c r="P422" s="1607"/>
      <c r="Q422" s="1607"/>
      <c r="R422" s="1607"/>
      <c r="S422" s="1607"/>
      <c r="T422" s="1607"/>
      <c r="U422" s="1607"/>
      <c r="V422" s="1607"/>
      <c r="W422" s="1607"/>
      <c r="X422" s="1607"/>
      <c r="Y422" s="1607"/>
      <c r="Z422" s="1607"/>
    </row>
    <row r="423" ht="12.75" customHeight="1">
      <c r="A423" s="1607"/>
      <c r="B423" s="1607"/>
      <c r="C423" s="1607"/>
      <c r="D423" s="1699"/>
      <c r="E423" s="1613"/>
      <c r="F423" s="6"/>
      <c r="G423" s="6"/>
      <c r="H423" s="37"/>
      <c r="I423" s="1613"/>
      <c r="J423" s="1613"/>
      <c r="K423" s="1607"/>
      <c r="L423" s="1607"/>
      <c r="M423" s="1607"/>
      <c r="N423" s="1607"/>
      <c r="O423" s="1607"/>
      <c r="P423" s="1607"/>
      <c r="Q423" s="1607"/>
      <c r="R423" s="1607"/>
      <c r="S423" s="1607"/>
      <c r="T423" s="1607"/>
      <c r="U423" s="1607"/>
      <c r="V423" s="1607"/>
      <c r="W423" s="1607"/>
      <c r="X423" s="1607"/>
      <c r="Y423" s="1607"/>
      <c r="Z423" s="1607"/>
    </row>
    <row r="424" ht="12.75" customHeight="1">
      <c r="A424" s="1607"/>
      <c r="B424" s="1607"/>
      <c r="C424" s="1607"/>
      <c r="D424" s="1699"/>
      <c r="E424" s="1613"/>
      <c r="F424" s="6"/>
      <c r="G424" s="6"/>
      <c r="H424" s="37"/>
      <c r="I424" s="1613"/>
      <c r="J424" s="1613"/>
      <c r="K424" s="1607"/>
      <c r="L424" s="1607"/>
      <c r="M424" s="1607"/>
      <c r="N424" s="1607"/>
      <c r="O424" s="1607"/>
      <c r="P424" s="1607"/>
      <c r="Q424" s="1607"/>
      <c r="R424" s="1607"/>
      <c r="S424" s="1607"/>
      <c r="T424" s="1607"/>
      <c r="U424" s="1607"/>
      <c r="V424" s="1607"/>
      <c r="W424" s="1607"/>
      <c r="X424" s="1607"/>
      <c r="Y424" s="1607"/>
      <c r="Z424" s="1607"/>
    </row>
    <row r="425" ht="12.75" customHeight="1">
      <c r="A425" s="1607"/>
      <c r="B425" s="1607"/>
      <c r="C425" s="1607"/>
      <c r="D425" s="1699"/>
      <c r="E425" s="1613"/>
      <c r="F425" s="6"/>
      <c r="G425" s="6"/>
      <c r="H425" s="37"/>
      <c r="I425" s="1613"/>
      <c r="J425" s="1613"/>
      <c r="K425" s="1607"/>
      <c r="L425" s="1607"/>
      <c r="M425" s="1607"/>
      <c r="N425" s="1607"/>
      <c r="O425" s="1607"/>
      <c r="P425" s="1607"/>
      <c r="Q425" s="1607"/>
      <c r="R425" s="1607"/>
      <c r="S425" s="1607"/>
      <c r="T425" s="1607"/>
      <c r="U425" s="1607"/>
      <c r="V425" s="1607"/>
      <c r="W425" s="1607"/>
      <c r="X425" s="1607"/>
      <c r="Y425" s="1607"/>
      <c r="Z425" s="1607"/>
    </row>
    <row r="426" ht="12.75" customHeight="1">
      <c r="A426" s="1607"/>
      <c r="B426" s="1607"/>
      <c r="C426" s="1607"/>
      <c r="D426" s="1699"/>
      <c r="E426" s="1613"/>
      <c r="F426" s="6"/>
      <c r="G426" s="6"/>
      <c r="H426" s="37"/>
      <c r="I426" s="1613"/>
      <c r="J426" s="1613"/>
      <c r="K426" s="1607"/>
      <c r="L426" s="1607"/>
      <c r="M426" s="1607"/>
      <c r="N426" s="1607"/>
      <c r="O426" s="1607"/>
      <c r="P426" s="1607"/>
      <c r="Q426" s="1607"/>
      <c r="R426" s="1607"/>
      <c r="S426" s="1607"/>
      <c r="T426" s="1607"/>
      <c r="U426" s="1607"/>
      <c r="V426" s="1607"/>
      <c r="W426" s="1607"/>
      <c r="X426" s="1607"/>
      <c r="Y426" s="1607"/>
      <c r="Z426" s="1607"/>
    </row>
    <row r="427" ht="12.75" customHeight="1">
      <c r="A427" s="1607"/>
      <c r="B427" s="1607"/>
      <c r="C427" s="1607"/>
      <c r="D427" s="1699"/>
      <c r="E427" s="1613"/>
      <c r="F427" s="6"/>
      <c r="G427" s="6"/>
      <c r="H427" s="37"/>
      <c r="I427" s="1613"/>
      <c r="J427" s="1613"/>
      <c r="K427" s="1607"/>
      <c r="L427" s="1607"/>
      <c r="M427" s="1607"/>
      <c r="N427" s="1607"/>
      <c r="O427" s="1607"/>
      <c r="P427" s="1607"/>
      <c r="Q427" s="1607"/>
      <c r="R427" s="1607"/>
      <c r="S427" s="1607"/>
      <c r="T427" s="1607"/>
      <c r="U427" s="1607"/>
      <c r="V427" s="1607"/>
      <c r="W427" s="1607"/>
      <c r="X427" s="1607"/>
      <c r="Y427" s="1607"/>
      <c r="Z427" s="1607"/>
    </row>
    <row r="428" ht="12.75" customHeight="1">
      <c r="A428" s="1607"/>
      <c r="B428" s="1607"/>
      <c r="C428" s="1607"/>
      <c r="D428" s="1699"/>
      <c r="E428" s="1613"/>
      <c r="F428" s="6"/>
      <c r="G428" s="6"/>
      <c r="H428" s="37"/>
      <c r="I428" s="1613"/>
      <c r="J428" s="1613"/>
      <c r="K428" s="1607"/>
      <c r="L428" s="1607"/>
      <c r="M428" s="1607"/>
      <c r="N428" s="1607"/>
      <c r="O428" s="1607"/>
      <c r="P428" s="1607"/>
      <c r="Q428" s="1607"/>
      <c r="R428" s="1607"/>
      <c r="S428" s="1607"/>
      <c r="T428" s="1607"/>
      <c r="U428" s="1607"/>
      <c r="V428" s="1607"/>
      <c r="W428" s="1607"/>
      <c r="X428" s="1607"/>
      <c r="Y428" s="1607"/>
      <c r="Z428" s="1607"/>
    </row>
    <row r="429" ht="12.75" customHeight="1">
      <c r="A429" s="1607"/>
      <c r="B429" s="1607"/>
      <c r="C429" s="1607"/>
      <c r="D429" s="1699"/>
      <c r="E429" s="1613"/>
      <c r="F429" s="6"/>
      <c r="G429" s="6"/>
      <c r="H429" s="37"/>
      <c r="I429" s="1613"/>
      <c r="J429" s="1613"/>
      <c r="K429" s="1607"/>
      <c r="L429" s="1607"/>
      <c r="M429" s="1607"/>
      <c r="N429" s="1607"/>
      <c r="O429" s="1607"/>
      <c r="P429" s="1607"/>
      <c r="Q429" s="1607"/>
      <c r="R429" s="1607"/>
      <c r="S429" s="1607"/>
      <c r="T429" s="1607"/>
      <c r="U429" s="1607"/>
      <c r="V429" s="1607"/>
      <c r="W429" s="1607"/>
      <c r="X429" s="1607"/>
      <c r="Y429" s="1607"/>
      <c r="Z429" s="1607"/>
    </row>
    <row r="430" ht="12.75" customHeight="1">
      <c r="A430" s="1607"/>
      <c r="B430" s="1607"/>
      <c r="C430" s="1607"/>
      <c r="D430" s="1699"/>
      <c r="E430" s="1613"/>
      <c r="F430" s="6"/>
      <c r="G430" s="6"/>
      <c r="H430" s="37"/>
      <c r="I430" s="1613"/>
      <c r="J430" s="1613"/>
      <c r="K430" s="1607"/>
      <c r="L430" s="1607"/>
      <c r="M430" s="1607"/>
      <c r="N430" s="1607"/>
      <c r="O430" s="1607"/>
      <c r="P430" s="1607"/>
      <c r="Q430" s="1607"/>
      <c r="R430" s="1607"/>
      <c r="S430" s="1607"/>
      <c r="T430" s="1607"/>
      <c r="U430" s="1607"/>
      <c r="V430" s="1607"/>
      <c r="W430" s="1607"/>
      <c r="X430" s="1607"/>
      <c r="Y430" s="1607"/>
      <c r="Z430" s="1607"/>
    </row>
    <row r="431" ht="12.75" customHeight="1">
      <c r="A431" s="1607"/>
      <c r="B431" s="1607"/>
      <c r="C431" s="1607"/>
      <c r="D431" s="1699"/>
      <c r="E431" s="1613"/>
      <c r="F431" s="6"/>
      <c r="G431" s="6"/>
      <c r="H431" s="37"/>
      <c r="I431" s="1613"/>
      <c r="J431" s="1613"/>
      <c r="K431" s="1607"/>
      <c r="L431" s="1607"/>
      <c r="M431" s="1607"/>
      <c r="N431" s="1607"/>
      <c r="O431" s="1607"/>
      <c r="P431" s="1607"/>
      <c r="Q431" s="1607"/>
      <c r="R431" s="1607"/>
      <c r="S431" s="1607"/>
      <c r="T431" s="1607"/>
      <c r="U431" s="1607"/>
      <c r="V431" s="1607"/>
      <c r="W431" s="1607"/>
      <c r="X431" s="1607"/>
      <c r="Y431" s="1607"/>
      <c r="Z431" s="1607"/>
    </row>
    <row r="432" ht="12.75" customHeight="1">
      <c r="A432" s="1607"/>
      <c r="B432" s="1607"/>
      <c r="C432" s="1607"/>
      <c r="D432" s="1699"/>
      <c r="E432" s="1613"/>
      <c r="F432" s="6"/>
      <c r="G432" s="6"/>
      <c r="H432" s="37"/>
      <c r="I432" s="1613"/>
      <c r="J432" s="1613"/>
      <c r="K432" s="1607"/>
      <c r="L432" s="1607"/>
      <c r="M432" s="1607"/>
      <c r="N432" s="1607"/>
      <c r="O432" s="1607"/>
      <c r="P432" s="1607"/>
      <c r="Q432" s="1607"/>
      <c r="R432" s="1607"/>
      <c r="S432" s="1607"/>
      <c r="T432" s="1607"/>
      <c r="U432" s="1607"/>
      <c r="V432" s="1607"/>
      <c r="W432" s="1607"/>
      <c r="X432" s="1607"/>
      <c r="Y432" s="1607"/>
      <c r="Z432" s="1607"/>
    </row>
    <row r="433" ht="12.75" customHeight="1">
      <c r="A433" s="1607"/>
      <c r="B433" s="1607"/>
      <c r="C433" s="1607"/>
      <c r="D433" s="1699"/>
      <c r="E433" s="1613"/>
      <c r="F433" s="6"/>
      <c r="G433" s="6"/>
      <c r="H433" s="37"/>
      <c r="I433" s="1613"/>
      <c r="J433" s="1613"/>
      <c r="K433" s="1607"/>
      <c r="L433" s="1607"/>
      <c r="M433" s="1607"/>
      <c r="N433" s="1607"/>
      <c r="O433" s="1607"/>
      <c r="P433" s="1607"/>
      <c r="Q433" s="1607"/>
      <c r="R433" s="1607"/>
      <c r="S433" s="1607"/>
      <c r="T433" s="1607"/>
      <c r="U433" s="1607"/>
      <c r="V433" s="1607"/>
      <c r="W433" s="1607"/>
      <c r="X433" s="1607"/>
      <c r="Y433" s="1607"/>
      <c r="Z433" s="1607"/>
    </row>
    <row r="434" ht="12.75" customHeight="1">
      <c r="A434" s="1607"/>
      <c r="B434" s="1607"/>
      <c r="C434" s="1607"/>
      <c r="D434" s="1699"/>
      <c r="E434" s="1613"/>
      <c r="F434" s="6"/>
      <c r="G434" s="6"/>
      <c r="H434" s="37"/>
      <c r="I434" s="1613"/>
      <c r="J434" s="1613"/>
      <c r="K434" s="1607"/>
      <c r="L434" s="1607"/>
      <c r="M434" s="1607"/>
      <c r="N434" s="1607"/>
      <c r="O434" s="1607"/>
      <c r="P434" s="1607"/>
      <c r="Q434" s="1607"/>
      <c r="R434" s="1607"/>
      <c r="S434" s="1607"/>
      <c r="T434" s="1607"/>
      <c r="U434" s="1607"/>
      <c r="V434" s="1607"/>
      <c r="W434" s="1607"/>
      <c r="X434" s="1607"/>
      <c r="Y434" s="1607"/>
      <c r="Z434" s="1607"/>
    </row>
    <row r="435" ht="12.75" customHeight="1">
      <c r="A435" s="1607"/>
      <c r="B435" s="1607"/>
      <c r="C435" s="1607"/>
      <c r="D435" s="1699"/>
      <c r="E435" s="1613"/>
      <c r="F435" s="6"/>
      <c r="G435" s="6"/>
      <c r="H435" s="37"/>
      <c r="I435" s="1613"/>
      <c r="J435" s="1613"/>
      <c r="K435" s="1607"/>
      <c r="L435" s="1607"/>
      <c r="M435" s="1607"/>
      <c r="N435" s="1607"/>
      <c r="O435" s="1607"/>
      <c r="P435" s="1607"/>
      <c r="Q435" s="1607"/>
      <c r="R435" s="1607"/>
      <c r="S435" s="1607"/>
      <c r="T435" s="1607"/>
      <c r="U435" s="1607"/>
      <c r="V435" s="1607"/>
      <c r="W435" s="1607"/>
      <c r="X435" s="1607"/>
      <c r="Y435" s="1607"/>
      <c r="Z435" s="1607"/>
    </row>
    <row r="436" ht="12.75" customHeight="1">
      <c r="A436" s="1607"/>
      <c r="B436" s="1607"/>
      <c r="C436" s="1607"/>
      <c r="D436" s="1699"/>
      <c r="E436" s="1613"/>
      <c r="F436" s="6"/>
      <c r="G436" s="6"/>
      <c r="H436" s="37"/>
      <c r="I436" s="1613"/>
      <c r="J436" s="1613"/>
      <c r="K436" s="1607"/>
      <c r="L436" s="1607"/>
      <c r="M436" s="1607"/>
      <c r="N436" s="1607"/>
      <c r="O436" s="1607"/>
      <c r="P436" s="1607"/>
      <c r="Q436" s="1607"/>
      <c r="R436" s="1607"/>
      <c r="S436" s="1607"/>
      <c r="T436" s="1607"/>
      <c r="U436" s="1607"/>
      <c r="V436" s="1607"/>
      <c r="W436" s="1607"/>
      <c r="X436" s="1607"/>
      <c r="Y436" s="1607"/>
      <c r="Z436" s="1607"/>
    </row>
    <row r="437" ht="12.75" customHeight="1">
      <c r="A437" s="1607"/>
      <c r="B437" s="1607"/>
      <c r="C437" s="1607"/>
      <c r="D437" s="1699"/>
      <c r="E437" s="1613"/>
      <c r="F437" s="6"/>
      <c r="G437" s="6"/>
      <c r="H437" s="37"/>
      <c r="I437" s="1613"/>
      <c r="J437" s="1613"/>
      <c r="K437" s="1607"/>
      <c r="L437" s="1607"/>
      <c r="M437" s="1607"/>
      <c r="N437" s="1607"/>
      <c r="O437" s="1607"/>
      <c r="P437" s="1607"/>
      <c r="Q437" s="1607"/>
      <c r="R437" s="1607"/>
      <c r="S437" s="1607"/>
      <c r="T437" s="1607"/>
      <c r="U437" s="1607"/>
      <c r="V437" s="1607"/>
      <c r="W437" s="1607"/>
      <c r="X437" s="1607"/>
      <c r="Y437" s="1607"/>
      <c r="Z437" s="1607"/>
    </row>
    <row r="438" ht="12.75" customHeight="1">
      <c r="A438" s="1607"/>
      <c r="B438" s="1607"/>
      <c r="C438" s="1607"/>
      <c r="D438" s="1699"/>
      <c r="E438" s="1613"/>
      <c r="F438" s="6"/>
      <c r="G438" s="6"/>
      <c r="H438" s="37"/>
      <c r="I438" s="1613"/>
      <c r="J438" s="1613"/>
      <c r="K438" s="1607"/>
      <c r="L438" s="1607"/>
      <c r="M438" s="1607"/>
      <c r="N438" s="1607"/>
      <c r="O438" s="1607"/>
      <c r="P438" s="1607"/>
      <c r="Q438" s="1607"/>
      <c r="R438" s="1607"/>
      <c r="S438" s="1607"/>
      <c r="T438" s="1607"/>
      <c r="U438" s="1607"/>
      <c r="V438" s="1607"/>
      <c r="W438" s="1607"/>
      <c r="X438" s="1607"/>
      <c r="Y438" s="1607"/>
      <c r="Z438" s="1607"/>
    </row>
    <row r="439" ht="12.75" customHeight="1">
      <c r="A439" s="1607"/>
      <c r="B439" s="1607"/>
      <c r="C439" s="1607"/>
      <c r="D439" s="1699"/>
      <c r="E439" s="1613"/>
      <c r="F439" s="6"/>
      <c r="G439" s="6"/>
      <c r="H439" s="37"/>
      <c r="I439" s="1613"/>
      <c r="J439" s="1613"/>
      <c r="K439" s="1607"/>
      <c r="L439" s="1607"/>
      <c r="M439" s="1607"/>
      <c r="N439" s="1607"/>
      <c r="O439" s="1607"/>
      <c r="P439" s="1607"/>
      <c r="Q439" s="1607"/>
      <c r="R439" s="1607"/>
      <c r="S439" s="1607"/>
      <c r="T439" s="1607"/>
      <c r="U439" s="1607"/>
      <c r="V439" s="1607"/>
      <c r="W439" s="1607"/>
      <c r="X439" s="1607"/>
      <c r="Y439" s="1607"/>
      <c r="Z439" s="1607"/>
    </row>
    <row r="440" ht="12.75" customHeight="1">
      <c r="A440" s="1607"/>
      <c r="B440" s="1607"/>
      <c r="C440" s="1607"/>
      <c r="D440" s="1699"/>
      <c r="E440" s="1613"/>
      <c r="F440" s="6"/>
      <c r="G440" s="6"/>
      <c r="H440" s="37"/>
      <c r="I440" s="1613"/>
      <c r="J440" s="1613"/>
      <c r="K440" s="1607"/>
      <c r="L440" s="1607"/>
      <c r="M440" s="1607"/>
      <c r="N440" s="1607"/>
      <c r="O440" s="1607"/>
      <c r="P440" s="1607"/>
      <c r="Q440" s="1607"/>
      <c r="R440" s="1607"/>
      <c r="S440" s="1607"/>
      <c r="T440" s="1607"/>
      <c r="U440" s="1607"/>
      <c r="V440" s="1607"/>
      <c r="W440" s="1607"/>
      <c r="X440" s="1607"/>
      <c r="Y440" s="1607"/>
      <c r="Z440" s="1607"/>
    </row>
    <row r="441" ht="12.75" customHeight="1">
      <c r="A441" s="1607"/>
      <c r="B441" s="1607"/>
      <c r="C441" s="1607"/>
      <c r="D441" s="1699"/>
      <c r="E441" s="1613"/>
      <c r="F441" s="6"/>
      <c r="G441" s="6"/>
      <c r="H441" s="37"/>
      <c r="I441" s="1613"/>
      <c r="J441" s="1613"/>
      <c r="K441" s="1607"/>
      <c r="L441" s="1607"/>
      <c r="M441" s="1607"/>
      <c r="N441" s="1607"/>
      <c r="O441" s="1607"/>
      <c r="P441" s="1607"/>
      <c r="Q441" s="1607"/>
      <c r="R441" s="1607"/>
      <c r="S441" s="1607"/>
      <c r="T441" s="1607"/>
      <c r="U441" s="1607"/>
      <c r="V441" s="1607"/>
      <c r="W441" s="1607"/>
      <c r="X441" s="1607"/>
      <c r="Y441" s="1607"/>
      <c r="Z441" s="1607"/>
    </row>
    <row r="442" ht="12.75" customHeight="1">
      <c r="A442" s="1607"/>
      <c r="B442" s="1607"/>
      <c r="C442" s="1607"/>
      <c r="D442" s="1699"/>
      <c r="E442" s="1613"/>
      <c r="F442" s="6"/>
      <c r="G442" s="6"/>
      <c r="H442" s="37"/>
      <c r="I442" s="1613"/>
      <c r="J442" s="1613"/>
      <c r="K442" s="1607"/>
      <c r="L442" s="1607"/>
      <c r="M442" s="1607"/>
      <c r="N442" s="1607"/>
      <c r="O442" s="1607"/>
      <c r="P442" s="1607"/>
      <c r="Q442" s="1607"/>
      <c r="R442" s="1607"/>
      <c r="S442" s="1607"/>
      <c r="T442" s="1607"/>
      <c r="U442" s="1607"/>
      <c r="V442" s="1607"/>
      <c r="W442" s="1607"/>
      <c r="X442" s="1607"/>
      <c r="Y442" s="1607"/>
      <c r="Z442" s="1607"/>
    </row>
    <row r="443" ht="12.75" customHeight="1">
      <c r="A443" s="1607"/>
      <c r="B443" s="1607"/>
      <c r="C443" s="1607"/>
      <c r="D443" s="1699"/>
      <c r="E443" s="1613"/>
      <c r="F443" s="6"/>
      <c r="G443" s="6"/>
      <c r="H443" s="37"/>
      <c r="I443" s="1613"/>
      <c r="J443" s="1613"/>
      <c r="K443" s="1607"/>
      <c r="L443" s="1607"/>
      <c r="M443" s="1607"/>
      <c r="N443" s="1607"/>
      <c r="O443" s="1607"/>
      <c r="P443" s="1607"/>
      <c r="Q443" s="1607"/>
      <c r="R443" s="1607"/>
      <c r="S443" s="1607"/>
      <c r="T443" s="1607"/>
      <c r="U443" s="1607"/>
      <c r="V443" s="1607"/>
      <c r="W443" s="1607"/>
      <c r="X443" s="1607"/>
      <c r="Y443" s="1607"/>
      <c r="Z443" s="1607"/>
    </row>
    <row r="444" ht="12.75" customHeight="1">
      <c r="A444" s="1607"/>
      <c r="B444" s="1607"/>
      <c r="C444" s="1607"/>
      <c r="D444" s="1699"/>
      <c r="E444" s="1613"/>
      <c r="F444" s="6"/>
      <c r="G444" s="6"/>
      <c r="H444" s="37"/>
      <c r="I444" s="1613"/>
      <c r="J444" s="1613"/>
      <c r="K444" s="1607"/>
      <c r="L444" s="1607"/>
      <c r="M444" s="1607"/>
      <c r="N444" s="1607"/>
      <c r="O444" s="1607"/>
      <c r="P444" s="1607"/>
      <c r="Q444" s="1607"/>
      <c r="R444" s="1607"/>
      <c r="S444" s="1607"/>
      <c r="T444" s="1607"/>
      <c r="U444" s="1607"/>
      <c r="V444" s="1607"/>
      <c r="W444" s="1607"/>
      <c r="X444" s="1607"/>
      <c r="Y444" s="1607"/>
      <c r="Z444" s="1607"/>
    </row>
    <row r="445" ht="12.75" customHeight="1">
      <c r="A445" s="1607"/>
      <c r="B445" s="1607"/>
      <c r="C445" s="1607"/>
      <c r="D445" s="1699"/>
      <c r="E445" s="1613"/>
      <c r="F445" s="6"/>
      <c r="G445" s="6"/>
      <c r="H445" s="37"/>
      <c r="I445" s="1613"/>
      <c r="J445" s="1613"/>
      <c r="K445" s="1607"/>
      <c r="L445" s="1607"/>
      <c r="M445" s="1607"/>
      <c r="N445" s="1607"/>
      <c r="O445" s="1607"/>
      <c r="P445" s="1607"/>
      <c r="Q445" s="1607"/>
      <c r="R445" s="1607"/>
      <c r="S445" s="1607"/>
      <c r="T445" s="1607"/>
      <c r="U445" s="1607"/>
      <c r="V445" s="1607"/>
      <c r="W445" s="1607"/>
      <c r="X445" s="1607"/>
      <c r="Y445" s="1607"/>
      <c r="Z445" s="1607"/>
    </row>
    <row r="446" ht="12.75" customHeight="1">
      <c r="A446" s="1607"/>
      <c r="B446" s="1607"/>
      <c r="C446" s="1607"/>
      <c r="D446" s="1699"/>
      <c r="E446" s="1613"/>
      <c r="F446" s="6"/>
      <c r="G446" s="6"/>
      <c r="H446" s="37"/>
      <c r="I446" s="1613"/>
      <c r="J446" s="1613"/>
      <c r="K446" s="1607"/>
      <c r="L446" s="1607"/>
      <c r="M446" s="1607"/>
      <c r="N446" s="1607"/>
      <c r="O446" s="1607"/>
      <c r="P446" s="1607"/>
      <c r="Q446" s="1607"/>
      <c r="R446" s="1607"/>
      <c r="S446" s="1607"/>
      <c r="T446" s="1607"/>
      <c r="U446" s="1607"/>
      <c r="V446" s="1607"/>
      <c r="W446" s="1607"/>
      <c r="X446" s="1607"/>
      <c r="Y446" s="1607"/>
      <c r="Z446" s="1607"/>
    </row>
    <row r="447" ht="12.75" customHeight="1">
      <c r="A447" s="1607"/>
      <c r="B447" s="1607"/>
      <c r="C447" s="1607"/>
      <c r="D447" s="1699"/>
      <c r="E447" s="1613"/>
      <c r="F447" s="6"/>
      <c r="G447" s="6"/>
      <c r="H447" s="37"/>
      <c r="I447" s="1613"/>
      <c r="J447" s="1613"/>
      <c r="K447" s="1607"/>
      <c r="L447" s="1607"/>
      <c r="M447" s="1607"/>
      <c r="N447" s="1607"/>
      <c r="O447" s="1607"/>
      <c r="P447" s="1607"/>
      <c r="Q447" s="1607"/>
      <c r="R447" s="1607"/>
      <c r="S447" s="1607"/>
      <c r="T447" s="1607"/>
      <c r="U447" s="1607"/>
      <c r="V447" s="1607"/>
      <c r="W447" s="1607"/>
      <c r="X447" s="1607"/>
      <c r="Y447" s="1607"/>
      <c r="Z447" s="1607"/>
    </row>
    <row r="448" ht="12.75" customHeight="1">
      <c r="A448" s="1607"/>
      <c r="B448" s="1607"/>
      <c r="C448" s="1607"/>
      <c r="D448" s="1699"/>
      <c r="E448" s="1613"/>
      <c r="F448" s="6"/>
      <c r="G448" s="6"/>
      <c r="H448" s="37"/>
      <c r="I448" s="1613"/>
      <c r="J448" s="1613"/>
      <c r="K448" s="1607"/>
      <c r="L448" s="1607"/>
      <c r="M448" s="1607"/>
      <c r="N448" s="1607"/>
      <c r="O448" s="1607"/>
      <c r="P448" s="1607"/>
      <c r="Q448" s="1607"/>
      <c r="R448" s="1607"/>
      <c r="S448" s="1607"/>
      <c r="T448" s="1607"/>
      <c r="U448" s="1607"/>
      <c r="V448" s="1607"/>
      <c r="W448" s="1607"/>
      <c r="X448" s="1607"/>
      <c r="Y448" s="1607"/>
      <c r="Z448" s="1607"/>
    </row>
    <row r="449" ht="12.75" customHeight="1">
      <c r="A449" s="1607"/>
      <c r="B449" s="1607"/>
      <c r="C449" s="1607"/>
      <c r="D449" s="1699"/>
      <c r="E449" s="1613"/>
      <c r="F449" s="6"/>
      <c r="G449" s="6"/>
      <c r="H449" s="37"/>
      <c r="I449" s="1613"/>
      <c r="J449" s="1613"/>
      <c r="K449" s="1607"/>
      <c r="L449" s="1607"/>
      <c r="M449" s="1607"/>
      <c r="N449" s="1607"/>
      <c r="O449" s="1607"/>
      <c r="P449" s="1607"/>
      <c r="Q449" s="1607"/>
      <c r="R449" s="1607"/>
      <c r="S449" s="1607"/>
      <c r="T449" s="1607"/>
      <c r="U449" s="1607"/>
      <c r="V449" s="1607"/>
      <c r="W449" s="1607"/>
      <c r="X449" s="1607"/>
      <c r="Y449" s="1607"/>
      <c r="Z449" s="1607"/>
    </row>
    <row r="450" ht="12.75" customHeight="1">
      <c r="A450" s="1607"/>
      <c r="B450" s="1607"/>
      <c r="C450" s="1607"/>
      <c r="D450" s="1699"/>
      <c r="E450" s="1613"/>
      <c r="F450" s="6"/>
      <c r="G450" s="6"/>
      <c r="H450" s="37"/>
      <c r="I450" s="1613"/>
      <c r="J450" s="1613"/>
      <c r="K450" s="1607"/>
      <c r="L450" s="1607"/>
      <c r="M450" s="1607"/>
      <c r="N450" s="1607"/>
      <c r="O450" s="1607"/>
      <c r="P450" s="1607"/>
      <c r="Q450" s="1607"/>
      <c r="R450" s="1607"/>
      <c r="S450" s="1607"/>
      <c r="T450" s="1607"/>
      <c r="U450" s="1607"/>
      <c r="V450" s="1607"/>
      <c r="W450" s="1607"/>
      <c r="X450" s="1607"/>
      <c r="Y450" s="1607"/>
      <c r="Z450" s="1607"/>
    </row>
    <row r="451" ht="12.75" customHeight="1">
      <c r="A451" s="1607"/>
      <c r="B451" s="1607"/>
      <c r="C451" s="1607"/>
      <c r="D451" s="1699"/>
      <c r="E451" s="1613"/>
      <c r="F451" s="6"/>
      <c r="G451" s="6"/>
      <c r="H451" s="37"/>
      <c r="I451" s="1613"/>
      <c r="J451" s="1613"/>
      <c r="K451" s="1607"/>
      <c r="L451" s="1607"/>
      <c r="M451" s="1607"/>
      <c r="N451" s="1607"/>
      <c r="O451" s="1607"/>
      <c r="P451" s="1607"/>
      <c r="Q451" s="1607"/>
      <c r="R451" s="1607"/>
      <c r="S451" s="1607"/>
      <c r="T451" s="1607"/>
      <c r="U451" s="1607"/>
      <c r="V451" s="1607"/>
      <c r="W451" s="1607"/>
      <c r="X451" s="1607"/>
      <c r="Y451" s="1607"/>
      <c r="Z451" s="1607"/>
    </row>
    <row r="452" ht="12.75" customHeight="1">
      <c r="A452" s="1607"/>
      <c r="B452" s="1607"/>
      <c r="C452" s="1607"/>
      <c r="D452" s="1699"/>
      <c r="E452" s="1613"/>
      <c r="F452" s="6"/>
      <c r="G452" s="6"/>
      <c r="H452" s="37"/>
      <c r="I452" s="1613"/>
      <c r="J452" s="1613"/>
      <c r="K452" s="1607"/>
      <c r="L452" s="1607"/>
      <c r="M452" s="1607"/>
      <c r="N452" s="1607"/>
      <c r="O452" s="1607"/>
      <c r="P452" s="1607"/>
      <c r="Q452" s="1607"/>
      <c r="R452" s="1607"/>
      <c r="S452" s="1607"/>
      <c r="T452" s="1607"/>
      <c r="U452" s="1607"/>
      <c r="V452" s="1607"/>
      <c r="W452" s="1607"/>
      <c r="X452" s="1607"/>
      <c r="Y452" s="1607"/>
      <c r="Z452" s="1607"/>
    </row>
    <row r="453" ht="12.75" customHeight="1">
      <c r="A453" s="1607"/>
      <c r="B453" s="1607"/>
      <c r="C453" s="1607"/>
      <c r="D453" s="1699"/>
      <c r="E453" s="1613"/>
      <c r="F453" s="6"/>
      <c r="G453" s="6"/>
      <c r="H453" s="37"/>
      <c r="I453" s="1613"/>
      <c r="J453" s="1613"/>
      <c r="K453" s="1607"/>
      <c r="L453" s="1607"/>
      <c r="M453" s="1607"/>
      <c r="N453" s="1607"/>
      <c r="O453" s="1607"/>
      <c r="P453" s="1607"/>
      <c r="Q453" s="1607"/>
      <c r="R453" s="1607"/>
      <c r="S453" s="1607"/>
      <c r="T453" s="1607"/>
      <c r="U453" s="1607"/>
      <c r="V453" s="1607"/>
      <c r="W453" s="1607"/>
      <c r="X453" s="1607"/>
      <c r="Y453" s="1607"/>
      <c r="Z453" s="1607"/>
    </row>
    <row r="454" ht="12.75" customHeight="1">
      <c r="A454" s="1607"/>
      <c r="B454" s="1607"/>
      <c r="C454" s="1607"/>
      <c r="D454" s="1699"/>
      <c r="E454" s="1613"/>
      <c r="F454" s="6"/>
      <c r="G454" s="6"/>
      <c r="H454" s="37"/>
      <c r="I454" s="1613"/>
      <c r="J454" s="1613"/>
      <c r="K454" s="1607"/>
      <c r="L454" s="1607"/>
      <c r="M454" s="1607"/>
      <c r="N454" s="1607"/>
      <c r="O454" s="1607"/>
      <c r="P454" s="1607"/>
      <c r="Q454" s="1607"/>
      <c r="R454" s="1607"/>
      <c r="S454" s="1607"/>
      <c r="T454" s="1607"/>
      <c r="U454" s="1607"/>
      <c r="V454" s="1607"/>
      <c r="W454" s="1607"/>
      <c r="X454" s="1607"/>
      <c r="Y454" s="1607"/>
      <c r="Z454" s="1607"/>
    </row>
    <row r="455" ht="12.75" customHeight="1">
      <c r="A455" s="1607"/>
      <c r="B455" s="1607"/>
      <c r="C455" s="1607"/>
      <c r="D455" s="1699"/>
      <c r="E455" s="1613"/>
      <c r="F455" s="6"/>
      <c r="G455" s="6"/>
      <c r="H455" s="37"/>
      <c r="I455" s="1613"/>
      <c r="J455" s="1613"/>
      <c r="K455" s="1607"/>
      <c r="L455" s="1607"/>
      <c r="M455" s="1607"/>
      <c r="N455" s="1607"/>
      <c r="O455" s="1607"/>
      <c r="P455" s="1607"/>
      <c r="Q455" s="1607"/>
      <c r="R455" s="1607"/>
      <c r="S455" s="1607"/>
      <c r="T455" s="1607"/>
      <c r="U455" s="1607"/>
      <c r="V455" s="1607"/>
      <c r="W455" s="1607"/>
      <c r="X455" s="1607"/>
      <c r="Y455" s="1607"/>
      <c r="Z455" s="1607"/>
    </row>
    <row r="456" ht="12.75" customHeight="1">
      <c r="A456" s="1607"/>
      <c r="B456" s="1607"/>
      <c r="C456" s="1607"/>
      <c r="D456" s="1699"/>
      <c r="E456" s="1613"/>
      <c r="F456" s="6"/>
      <c r="G456" s="6"/>
      <c r="H456" s="37"/>
      <c r="I456" s="1613"/>
      <c r="J456" s="1613"/>
      <c r="K456" s="1607"/>
      <c r="L456" s="1607"/>
      <c r="M456" s="1607"/>
      <c r="N456" s="1607"/>
      <c r="O456" s="1607"/>
      <c r="P456" s="1607"/>
      <c r="Q456" s="1607"/>
      <c r="R456" s="1607"/>
      <c r="S456" s="1607"/>
      <c r="T456" s="1607"/>
      <c r="U456" s="1607"/>
      <c r="V456" s="1607"/>
      <c r="W456" s="1607"/>
      <c r="X456" s="1607"/>
      <c r="Y456" s="1607"/>
      <c r="Z456" s="1607"/>
    </row>
    <row r="457" ht="12.75" customHeight="1">
      <c r="A457" s="1607"/>
      <c r="B457" s="1607"/>
      <c r="C457" s="1607"/>
      <c r="D457" s="1699"/>
      <c r="E457" s="1613"/>
      <c r="F457" s="6"/>
      <c r="G457" s="6"/>
      <c r="H457" s="37"/>
      <c r="I457" s="1613"/>
      <c r="J457" s="1613"/>
      <c r="K457" s="1607"/>
      <c r="L457" s="1607"/>
      <c r="M457" s="1607"/>
      <c r="N457" s="1607"/>
      <c r="O457" s="1607"/>
      <c r="P457" s="1607"/>
      <c r="Q457" s="1607"/>
      <c r="R457" s="1607"/>
      <c r="S457" s="1607"/>
      <c r="T457" s="1607"/>
      <c r="U457" s="1607"/>
      <c r="V457" s="1607"/>
      <c r="W457" s="1607"/>
      <c r="X457" s="1607"/>
      <c r="Y457" s="1607"/>
      <c r="Z457" s="1607"/>
    </row>
    <row r="458" ht="12.75" customHeight="1">
      <c r="A458" s="1607"/>
      <c r="B458" s="1607"/>
      <c r="C458" s="1607"/>
      <c r="D458" s="1699"/>
      <c r="E458" s="1613"/>
      <c r="F458" s="6"/>
      <c r="G458" s="6"/>
      <c r="H458" s="37"/>
      <c r="I458" s="1613"/>
      <c r="J458" s="1613"/>
      <c r="K458" s="1607"/>
      <c r="L458" s="1607"/>
      <c r="M458" s="1607"/>
      <c r="N458" s="1607"/>
      <c r="O458" s="1607"/>
      <c r="P458" s="1607"/>
      <c r="Q458" s="1607"/>
      <c r="R458" s="1607"/>
      <c r="S458" s="1607"/>
      <c r="T458" s="1607"/>
      <c r="U458" s="1607"/>
      <c r="V458" s="1607"/>
      <c r="W458" s="1607"/>
      <c r="X458" s="1607"/>
      <c r="Y458" s="1607"/>
      <c r="Z458" s="1607"/>
    </row>
    <row r="459" ht="12.75" customHeight="1">
      <c r="A459" s="1607"/>
      <c r="B459" s="1607"/>
      <c r="C459" s="1607"/>
      <c r="D459" s="1699"/>
      <c r="E459" s="1613"/>
      <c r="F459" s="6"/>
      <c r="G459" s="6"/>
      <c r="H459" s="37"/>
      <c r="I459" s="1613"/>
      <c r="J459" s="1613"/>
      <c r="K459" s="1607"/>
      <c r="L459" s="1607"/>
      <c r="M459" s="1607"/>
      <c r="N459" s="1607"/>
      <c r="O459" s="1607"/>
      <c r="P459" s="1607"/>
      <c r="Q459" s="1607"/>
      <c r="R459" s="1607"/>
      <c r="S459" s="1607"/>
      <c r="T459" s="1607"/>
      <c r="U459" s="1607"/>
      <c r="V459" s="1607"/>
      <c r="W459" s="1607"/>
      <c r="X459" s="1607"/>
      <c r="Y459" s="1607"/>
      <c r="Z459" s="1607"/>
    </row>
    <row r="460" ht="12.75" customHeight="1">
      <c r="A460" s="1607"/>
      <c r="B460" s="1607"/>
      <c r="C460" s="1607"/>
      <c r="D460" s="1699"/>
      <c r="E460" s="1613"/>
      <c r="F460" s="6"/>
      <c r="G460" s="6"/>
      <c r="H460" s="37"/>
      <c r="I460" s="1613"/>
      <c r="J460" s="1613"/>
      <c r="K460" s="1607"/>
      <c r="L460" s="1607"/>
      <c r="M460" s="1607"/>
      <c r="N460" s="1607"/>
      <c r="O460" s="1607"/>
      <c r="P460" s="1607"/>
      <c r="Q460" s="1607"/>
      <c r="R460" s="1607"/>
      <c r="S460" s="1607"/>
      <c r="T460" s="1607"/>
      <c r="U460" s="1607"/>
      <c r="V460" s="1607"/>
      <c r="W460" s="1607"/>
      <c r="X460" s="1607"/>
      <c r="Y460" s="1607"/>
      <c r="Z460" s="1607"/>
    </row>
    <row r="461" ht="12.75" customHeight="1">
      <c r="A461" s="1607"/>
      <c r="B461" s="1607"/>
      <c r="C461" s="1607"/>
      <c r="D461" s="1699"/>
      <c r="E461" s="1613"/>
      <c r="F461" s="6"/>
      <c r="G461" s="6"/>
      <c r="H461" s="37"/>
      <c r="I461" s="1613"/>
      <c r="J461" s="1613"/>
      <c r="K461" s="1607"/>
      <c r="L461" s="1607"/>
      <c r="M461" s="1607"/>
      <c r="N461" s="1607"/>
      <c r="O461" s="1607"/>
      <c r="P461" s="1607"/>
      <c r="Q461" s="1607"/>
      <c r="R461" s="1607"/>
      <c r="S461" s="1607"/>
      <c r="T461" s="1607"/>
      <c r="U461" s="1607"/>
      <c r="V461" s="1607"/>
      <c r="W461" s="1607"/>
      <c r="X461" s="1607"/>
      <c r="Y461" s="1607"/>
      <c r="Z461" s="1607"/>
    </row>
    <row r="462" ht="12.75" customHeight="1">
      <c r="A462" s="1607"/>
      <c r="B462" s="1607"/>
      <c r="C462" s="1607"/>
      <c r="D462" s="1699"/>
      <c r="E462" s="1613"/>
      <c r="F462" s="6"/>
      <c r="G462" s="6"/>
      <c r="H462" s="37"/>
      <c r="I462" s="1613"/>
      <c r="J462" s="1613"/>
      <c r="K462" s="1607"/>
      <c r="L462" s="1607"/>
      <c r="M462" s="1607"/>
      <c r="N462" s="1607"/>
      <c r="O462" s="1607"/>
      <c r="P462" s="1607"/>
      <c r="Q462" s="1607"/>
      <c r="R462" s="1607"/>
      <c r="S462" s="1607"/>
      <c r="T462" s="1607"/>
      <c r="U462" s="1607"/>
      <c r="V462" s="1607"/>
      <c r="W462" s="1607"/>
      <c r="X462" s="1607"/>
      <c r="Y462" s="1607"/>
      <c r="Z462" s="1607"/>
    </row>
    <row r="463" ht="12.75" customHeight="1">
      <c r="A463" s="1607"/>
      <c r="B463" s="1607"/>
      <c r="C463" s="1607"/>
      <c r="D463" s="1699"/>
      <c r="E463" s="1613"/>
      <c r="F463" s="6"/>
      <c r="G463" s="6"/>
      <c r="H463" s="37"/>
      <c r="I463" s="1613"/>
      <c r="J463" s="1613"/>
      <c r="K463" s="1607"/>
      <c r="L463" s="1607"/>
      <c r="M463" s="1607"/>
      <c r="N463" s="1607"/>
      <c r="O463" s="1607"/>
      <c r="P463" s="1607"/>
      <c r="Q463" s="1607"/>
      <c r="R463" s="1607"/>
      <c r="S463" s="1607"/>
      <c r="T463" s="1607"/>
      <c r="U463" s="1607"/>
      <c r="V463" s="1607"/>
      <c r="W463" s="1607"/>
      <c r="X463" s="1607"/>
      <c r="Y463" s="1607"/>
      <c r="Z463" s="1607"/>
    </row>
    <row r="464" ht="12.75" customHeight="1">
      <c r="A464" s="1607"/>
      <c r="B464" s="1607"/>
      <c r="C464" s="1607"/>
      <c r="D464" s="1699"/>
      <c r="E464" s="1613"/>
      <c r="F464" s="6"/>
      <c r="G464" s="6"/>
      <c r="H464" s="37"/>
      <c r="I464" s="1613"/>
      <c r="J464" s="1613"/>
      <c r="K464" s="1607"/>
      <c r="L464" s="1607"/>
      <c r="M464" s="1607"/>
      <c r="N464" s="1607"/>
      <c r="O464" s="1607"/>
      <c r="P464" s="1607"/>
      <c r="Q464" s="1607"/>
      <c r="R464" s="1607"/>
      <c r="S464" s="1607"/>
      <c r="T464" s="1607"/>
      <c r="U464" s="1607"/>
      <c r="V464" s="1607"/>
      <c r="W464" s="1607"/>
      <c r="X464" s="1607"/>
      <c r="Y464" s="1607"/>
      <c r="Z464" s="1607"/>
    </row>
    <row r="465" ht="12.75" customHeight="1">
      <c r="A465" s="1607"/>
      <c r="B465" s="1607"/>
      <c r="C465" s="1607"/>
      <c r="D465" s="1699"/>
      <c r="E465" s="1613"/>
      <c r="F465" s="6"/>
      <c r="G465" s="6"/>
      <c r="H465" s="37"/>
      <c r="I465" s="1613"/>
      <c r="J465" s="1613"/>
      <c r="K465" s="1607"/>
      <c r="L465" s="1607"/>
      <c r="M465" s="1607"/>
      <c r="N465" s="1607"/>
      <c r="O465" s="1607"/>
      <c r="P465" s="1607"/>
      <c r="Q465" s="1607"/>
      <c r="R465" s="1607"/>
      <c r="S465" s="1607"/>
      <c r="T465" s="1607"/>
      <c r="U465" s="1607"/>
      <c r="V465" s="1607"/>
      <c r="W465" s="1607"/>
      <c r="X465" s="1607"/>
      <c r="Y465" s="1607"/>
      <c r="Z465" s="1607"/>
    </row>
    <row r="466" ht="12.75" customHeight="1">
      <c r="A466" s="1607"/>
      <c r="B466" s="1607"/>
      <c r="C466" s="1607"/>
      <c r="D466" s="1699"/>
      <c r="E466" s="1613"/>
      <c r="F466" s="6"/>
      <c r="G466" s="6"/>
      <c r="H466" s="37"/>
      <c r="I466" s="1613"/>
      <c r="J466" s="1613"/>
      <c r="K466" s="1607"/>
      <c r="L466" s="1607"/>
      <c r="M466" s="1607"/>
      <c r="N466" s="1607"/>
      <c r="O466" s="1607"/>
      <c r="P466" s="1607"/>
      <c r="Q466" s="1607"/>
      <c r="R466" s="1607"/>
      <c r="S466" s="1607"/>
      <c r="T466" s="1607"/>
      <c r="U466" s="1607"/>
      <c r="V466" s="1607"/>
      <c r="W466" s="1607"/>
      <c r="X466" s="1607"/>
      <c r="Y466" s="1607"/>
      <c r="Z466" s="1607"/>
    </row>
    <row r="467" ht="12.75" customHeight="1">
      <c r="A467" s="1607"/>
      <c r="B467" s="1607"/>
      <c r="C467" s="1607"/>
      <c r="D467" s="1699"/>
      <c r="E467" s="1613"/>
      <c r="F467" s="6"/>
      <c r="G467" s="6"/>
      <c r="H467" s="37"/>
      <c r="I467" s="1613"/>
      <c r="J467" s="1613"/>
      <c r="K467" s="1607"/>
      <c r="L467" s="1607"/>
      <c r="M467" s="1607"/>
      <c r="N467" s="1607"/>
      <c r="O467" s="1607"/>
      <c r="P467" s="1607"/>
      <c r="Q467" s="1607"/>
      <c r="R467" s="1607"/>
      <c r="S467" s="1607"/>
      <c r="T467" s="1607"/>
      <c r="U467" s="1607"/>
      <c r="V467" s="1607"/>
      <c r="W467" s="1607"/>
      <c r="X467" s="1607"/>
      <c r="Y467" s="1607"/>
      <c r="Z467" s="1607"/>
    </row>
    <row r="468" ht="12.75" customHeight="1">
      <c r="A468" s="1607"/>
      <c r="B468" s="1607"/>
      <c r="C468" s="1607"/>
      <c r="D468" s="1699"/>
      <c r="E468" s="1613"/>
      <c r="F468" s="6"/>
      <c r="G468" s="6"/>
      <c r="H468" s="37"/>
      <c r="I468" s="1613"/>
      <c r="J468" s="1613"/>
      <c r="K468" s="1607"/>
      <c r="L468" s="1607"/>
      <c r="M468" s="1607"/>
      <c r="N468" s="1607"/>
      <c r="O468" s="1607"/>
      <c r="P468" s="1607"/>
      <c r="Q468" s="1607"/>
      <c r="R468" s="1607"/>
      <c r="S468" s="1607"/>
      <c r="T468" s="1607"/>
      <c r="U468" s="1607"/>
      <c r="V468" s="1607"/>
      <c r="W468" s="1607"/>
      <c r="X468" s="1607"/>
      <c r="Y468" s="1607"/>
      <c r="Z468" s="1607"/>
    </row>
    <row r="469" ht="12.75" customHeight="1">
      <c r="A469" s="1607"/>
      <c r="B469" s="1607"/>
      <c r="C469" s="1607"/>
      <c r="D469" s="1699"/>
      <c r="E469" s="1613"/>
      <c r="F469" s="6"/>
      <c r="G469" s="6"/>
      <c r="H469" s="37"/>
      <c r="I469" s="1613"/>
      <c r="J469" s="1613"/>
      <c r="K469" s="1607"/>
      <c r="L469" s="1607"/>
      <c r="M469" s="1607"/>
      <c r="N469" s="1607"/>
      <c r="O469" s="1607"/>
      <c r="P469" s="1607"/>
      <c r="Q469" s="1607"/>
      <c r="R469" s="1607"/>
      <c r="S469" s="1607"/>
      <c r="T469" s="1607"/>
      <c r="U469" s="1607"/>
      <c r="V469" s="1607"/>
      <c r="W469" s="1607"/>
      <c r="X469" s="1607"/>
      <c r="Y469" s="1607"/>
      <c r="Z469" s="1607"/>
    </row>
    <row r="470" ht="12.75" customHeight="1">
      <c r="A470" s="1607"/>
      <c r="B470" s="1607"/>
      <c r="C470" s="1607"/>
      <c r="D470" s="1699"/>
      <c r="E470" s="1613"/>
      <c r="F470" s="6"/>
      <c r="G470" s="6"/>
      <c r="H470" s="37"/>
      <c r="I470" s="1613"/>
      <c r="J470" s="1613"/>
      <c r="K470" s="1607"/>
      <c r="L470" s="1607"/>
      <c r="M470" s="1607"/>
      <c r="N470" s="1607"/>
      <c r="O470" s="1607"/>
      <c r="P470" s="1607"/>
      <c r="Q470" s="1607"/>
      <c r="R470" s="1607"/>
      <c r="S470" s="1607"/>
      <c r="T470" s="1607"/>
      <c r="U470" s="1607"/>
      <c r="V470" s="1607"/>
      <c r="W470" s="1607"/>
      <c r="X470" s="1607"/>
      <c r="Y470" s="1607"/>
      <c r="Z470" s="1607"/>
    </row>
    <row r="471" ht="12.75" customHeight="1">
      <c r="A471" s="1607"/>
      <c r="B471" s="1607"/>
      <c r="C471" s="1607"/>
      <c r="D471" s="1699"/>
      <c r="E471" s="1613"/>
      <c r="F471" s="6"/>
      <c r="G471" s="6"/>
      <c r="H471" s="37"/>
      <c r="I471" s="1613"/>
      <c r="J471" s="1613"/>
      <c r="K471" s="1607"/>
      <c r="L471" s="1607"/>
      <c r="M471" s="1607"/>
      <c r="N471" s="1607"/>
      <c r="O471" s="1607"/>
      <c r="P471" s="1607"/>
      <c r="Q471" s="1607"/>
      <c r="R471" s="1607"/>
      <c r="S471" s="1607"/>
      <c r="T471" s="1607"/>
      <c r="U471" s="1607"/>
      <c r="V471" s="1607"/>
      <c r="W471" s="1607"/>
      <c r="X471" s="1607"/>
      <c r="Y471" s="1607"/>
      <c r="Z471" s="1607"/>
    </row>
    <row r="472" ht="12.75" customHeight="1">
      <c r="A472" s="1607"/>
      <c r="B472" s="1607"/>
      <c r="C472" s="1607"/>
      <c r="D472" s="1699"/>
      <c r="E472" s="1613"/>
      <c r="F472" s="6"/>
      <c r="G472" s="6"/>
      <c r="H472" s="37"/>
      <c r="I472" s="1613"/>
      <c r="J472" s="1613"/>
      <c r="K472" s="1607"/>
      <c r="L472" s="1607"/>
      <c r="M472" s="1607"/>
      <c r="N472" s="1607"/>
      <c r="O472" s="1607"/>
      <c r="P472" s="1607"/>
      <c r="Q472" s="1607"/>
      <c r="R472" s="1607"/>
      <c r="S472" s="1607"/>
      <c r="T472" s="1607"/>
      <c r="U472" s="1607"/>
      <c r="V472" s="1607"/>
      <c r="W472" s="1607"/>
      <c r="X472" s="1607"/>
      <c r="Y472" s="1607"/>
      <c r="Z472" s="1607"/>
    </row>
    <row r="473" ht="12.75" customHeight="1">
      <c r="A473" s="1607"/>
      <c r="B473" s="1607"/>
      <c r="C473" s="1607"/>
      <c r="D473" s="1699"/>
      <c r="E473" s="1613"/>
      <c r="F473" s="6"/>
      <c r="G473" s="6"/>
      <c r="H473" s="37"/>
      <c r="I473" s="1613"/>
      <c r="J473" s="1613"/>
      <c r="K473" s="1607"/>
      <c r="L473" s="1607"/>
      <c r="M473" s="1607"/>
      <c r="N473" s="1607"/>
      <c r="O473" s="1607"/>
      <c r="P473" s="1607"/>
      <c r="Q473" s="1607"/>
      <c r="R473" s="1607"/>
      <c r="S473" s="1607"/>
      <c r="T473" s="1607"/>
      <c r="U473" s="1607"/>
      <c r="V473" s="1607"/>
      <c r="W473" s="1607"/>
      <c r="X473" s="1607"/>
      <c r="Y473" s="1607"/>
      <c r="Z473" s="1607"/>
    </row>
    <row r="474" ht="12.75" customHeight="1">
      <c r="A474" s="1607"/>
      <c r="B474" s="1607"/>
      <c r="C474" s="1607"/>
      <c r="D474" s="1699"/>
      <c r="E474" s="1613"/>
      <c r="F474" s="6"/>
      <c r="G474" s="6"/>
      <c r="H474" s="37"/>
      <c r="I474" s="1613"/>
      <c r="J474" s="1613"/>
      <c r="K474" s="1607"/>
      <c r="L474" s="1607"/>
      <c r="M474" s="1607"/>
      <c r="N474" s="1607"/>
      <c r="O474" s="1607"/>
      <c r="P474" s="1607"/>
      <c r="Q474" s="1607"/>
      <c r="R474" s="1607"/>
      <c r="S474" s="1607"/>
      <c r="T474" s="1607"/>
      <c r="U474" s="1607"/>
      <c r="V474" s="1607"/>
      <c r="W474" s="1607"/>
      <c r="X474" s="1607"/>
      <c r="Y474" s="1607"/>
      <c r="Z474" s="1607"/>
    </row>
    <row r="475" ht="12.75" customHeight="1">
      <c r="A475" s="1607"/>
      <c r="B475" s="1607"/>
      <c r="C475" s="1607"/>
      <c r="D475" s="1699"/>
      <c r="E475" s="1613"/>
      <c r="F475" s="6"/>
      <c r="G475" s="6"/>
      <c r="H475" s="37"/>
      <c r="I475" s="1613"/>
      <c r="J475" s="1613"/>
      <c r="K475" s="1607"/>
      <c r="L475" s="1607"/>
      <c r="M475" s="1607"/>
      <c r="N475" s="1607"/>
      <c r="O475" s="1607"/>
      <c r="P475" s="1607"/>
      <c r="Q475" s="1607"/>
      <c r="R475" s="1607"/>
      <c r="S475" s="1607"/>
      <c r="T475" s="1607"/>
      <c r="U475" s="1607"/>
      <c r="V475" s="1607"/>
      <c r="W475" s="1607"/>
      <c r="X475" s="1607"/>
      <c r="Y475" s="1607"/>
      <c r="Z475" s="1607"/>
    </row>
    <row r="476" ht="12.75" customHeight="1">
      <c r="A476" s="1607"/>
      <c r="B476" s="1607"/>
      <c r="C476" s="1607"/>
      <c r="D476" s="1699"/>
      <c r="E476" s="1613"/>
      <c r="F476" s="6"/>
      <c r="G476" s="6"/>
      <c r="H476" s="37"/>
      <c r="I476" s="1613"/>
      <c r="J476" s="1613"/>
      <c r="K476" s="1607"/>
      <c r="L476" s="1607"/>
      <c r="M476" s="1607"/>
      <c r="N476" s="1607"/>
      <c r="O476" s="1607"/>
      <c r="P476" s="1607"/>
      <c r="Q476" s="1607"/>
      <c r="R476" s="1607"/>
      <c r="S476" s="1607"/>
      <c r="T476" s="1607"/>
      <c r="U476" s="1607"/>
      <c r="V476" s="1607"/>
      <c r="W476" s="1607"/>
      <c r="X476" s="1607"/>
      <c r="Y476" s="1607"/>
      <c r="Z476" s="1607"/>
    </row>
    <row r="477" ht="12.75" customHeight="1">
      <c r="A477" s="1607"/>
      <c r="B477" s="1607"/>
      <c r="C477" s="1607"/>
      <c r="D477" s="1699"/>
      <c r="E477" s="1613"/>
      <c r="F477" s="6"/>
      <c r="G477" s="6"/>
      <c r="H477" s="37"/>
      <c r="I477" s="1613"/>
      <c r="J477" s="1613"/>
      <c r="K477" s="1607"/>
      <c r="L477" s="1607"/>
      <c r="M477" s="1607"/>
      <c r="N477" s="1607"/>
      <c r="O477" s="1607"/>
      <c r="P477" s="1607"/>
      <c r="Q477" s="1607"/>
      <c r="R477" s="1607"/>
      <c r="S477" s="1607"/>
      <c r="T477" s="1607"/>
      <c r="U477" s="1607"/>
      <c r="V477" s="1607"/>
      <c r="W477" s="1607"/>
      <c r="X477" s="1607"/>
      <c r="Y477" s="1607"/>
      <c r="Z477" s="1607"/>
    </row>
    <row r="478" ht="12.75" customHeight="1">
      <c r="A478" s="1607"/>
      <c r="B478" s="1607"/>
      <c r="C478" s="1607"/>
      <c r="D478" s="1699"/>
      <c r="E478" s="1613"/>
      <c r="F478" s="6"/>
      <c r="G478" s="6"/>
      <c r="H478" s="37"/>
      <c r="I478" s="1613"/>
      <c r="J478" s="1613"/>
      <c r="K478" s="1607"/>
      <c r="L478" s="1607"/>
      <c r="M478" s="1607"/>
      <c r="N478" s="1607"/>
      <c r="O478" s="1607"/>
      <c r="P478" s="1607"/>
      <c r="Q478" s="1607"/>
      <c r="R478" s="1607"/>
      <c r="S478" s="1607"/>
      <c r="T478" s="1607"/>
      <c r="U478" s="1607"/>
      <c r="V478" s="1607"/>
      <c r="W478" s="1607"/>
      <c r="X478" s="1607"/>
      <c r="Y478" s="1607"/>
      <c r="Z478" s="1607"/>
    </row>
    <row r="479" ht="12.75" customHeight="1">
      <c r="A479" s="1607"/>
      <c r="B479" s="1607"/>
      <c r="C479" s="1607"/>
      <c r="D479" s="1699"/>
      <c r="E479" s="1613"/>
      <c r="F479" s="6"/>
      <c r="G479" s="6"/>
      <c r="H479" s="37"/>
      <c r="I479" s="1613"/>
      <c r="J479" s="1613"/>
      <c r="K479" s="1607"/>
      <c r="L479" s="1607"/>
      <c r="M479" s="1607"/>
      <c r="N479" s="1607"/>
      <c r="O479" s="1607"/>
      <c r="P479" s="1607"/>
      <c r="Q479" s="1607"/>
      <c r="R479" s="1607"/>
      <c r="S479" s="1607"/>
      <c r="T479" s="1607"/>
      <c r="U479" s="1607"/>
      <c r="V479" s="1607"/>
      <c r="W479" s="1607"/>
      <c r="X479" s="1607"/>
      <c r="Y479" s="1607"/>
      <c r="Z479" s="1607"/>
    </row>
    <row r="480" ht="12.75" customHeight="1">
      <c r="A480" s="1607"/>
      <c r="B480" s="1607"/>
      <c r="C480" s="1607"/>
      <c r="D480" s="1699"/>
      <c r="E480" s="1613"/>
      <c r="F480" s="6"/>
      <c r="G480" s="6"/>
      <c r="H480" s="37"/>
      <c r="I480" s="1613"/>
      <c r="J480" s="1613"/>
      <c r="K480" s="1607"/>
      <c r="L480" s="1607"/>
      <c r="M480" s="1607"/>
      <c r="N480" s="1607"/>
      <c r="O480" s="1607"/>
      <c r="P480" s="1607"/>
      <c r="Q480" s="1607"/>
      <c r="R480" s="1607"/>
      <c r="S480" s="1607"/>
      <c r="T480" s="1607"/>
      <c r="U480" s="1607"/>
      <c r="V480" s="1607"/>
      <c r="W480" s="1607"/>
      <c r="X480" s="1607"/>
      <c r="Y480" s="1607"/>
      <c r="Z480" s="1607"/>
    </row>
    <row r="481" ht="12.75" customHeight="1">
      <c r="A481" s="1607"/>
      <c r="B481" s="1607"/>
      <c r="C481" s="1607"/>
      <c r="D481" s="1699"/>
      <c r="E481" s="1613"/>
      <c r="F481" s="6"/>
      <c r="G481" s="6"/>
      <c r="H481" s="37"/>
      <c r="I481" s="1613"/>
      <c r="J481" s="1613"/>
      <c r="K481" s="1607"/>
      <c r="L481" s="1607"/>
      <c r="M481" s="1607"/>
      <c r="N481" s="1607"/>
      <c r="O481" s="1607"/>
      <c r="P481" s="1607"/>
      <c r="Q481" s="1607"/>
      <c r="R481" s="1607"/>
      <c r="S481" s="1607"/>
      <c r="T481" s="1607"/>
      <c r="U481" s="1607"/>
      <c r="V481" s="1607"/>
      <c r="W481" s="1607"/>
      <c r="X481" s="1607"/>
      <c r="Y481" s="1607"/>
      <c r="Z481" s="1607"/>
    </row>
    <row r="482" ht="12.75" customHeight="1">
      <c r="A482" s="1607"/>
      <c r="B482" s="1607"/>
      <c r="C482" s="1607"/>
      <c r="D482" s="1699"/>
      <c r="E482" s="1613"/>
      <c r="F482" s="6"/>
      <c r="G482" s="6"/>
      <c r="H482" s="37"/>
      <c r="I482" s="1613"/>
      <c r="J482" s="1613"/>
      <c r="K482" s="1607"/>
      <c r="L482" s="1607"/>
      <c r="M482" s="1607"/>
      <c r="N482" s="1607"/>
      <c r="O482" s="1607"/>
      <c r="P482" s="1607"/>
      <c r="Q482" s="1607"/>
      <c r="R482" s="1607"/>
      <c r="S482" s="1607"/>
      <c r="T482" s="1607"/>
      <c r="U482" s="1607"/>
      <c r="V482" s="1607"/>
      <c r="W482" s="1607"/>
      <c r="X482" s="1607"/>
      <c r="Y482" s="1607"/>
      <c r="Z482" s="1607"/>
    </row>
    <row r="483" ht="12.75" customHeight="1">
      <c r="A483" s="1607"/>
      <c r="B483" s="1607"/>
      <c r="C483" s="1607"/>
      <c r="D483" s="1699"/>
      <c r="E483" s="1613"/>
      <c r="F483" s="6"/>
      <c r="G483" s="6"/>
      <c r="H483" s="37"/>
      <c r="I483" s="1613"/>
      <c r="J483" s="1613"/>
      <c r="K483" s="1607"/>
      <c r="L483" s="1607"/>
      <c r="M483" s="1607"/>
      <c r="N483" s="1607"/>
      <c r="O483" s="1607"/>
      <c r="P483" s="1607"/>
      <c r="Q483" s="1607"/>
      <c r="R483" s="1607"/>
      <c r="S483" s="1607"/>
      <c r="T483" s="1607"/>
      <c r="U483" s="1607"/>
      <c r="V483" s="1607"/>
      <c r="W483" s="1607"/>
      <c r="X483" s="1607"/>
      <c r="Y483" s="1607"/>
      <c r="Z483" s="1607"/>
    </row>
    <row r="484" ht="12.75" customHeight="1">
      <c r="A484" s="1607"/>
      <c r="B484" s="1607"/>
      <c r="C484" s="1607"/>
      <c r="D484" s="1699"/>
      <c r="E484" s="1613"/>
      <c r="F484" s="6"/>
      <c r="G484" s="6"/>
      <c r="H484" s="37"/>
      <c r="I484" s="1613"/>
      <c r="J484" s="1613"/>
      <c r="K484" s="1607"/>
      <c r="L484" s="1607"/>
      <c r="M484" s="1607"/>
      <c r="N484" s="1607"/>
      <c r="O484" s="1607"/>
      <c r="P484" s="1607"/>
      <c r="Q484" s="1607"/>
      <c r="R484" s="1607"/>
      <c r="S484" s="1607"/>
      <c r="T484" s="1607"/>
      <c r="U484" s="1607"/>
      <c r="V484" s="1607"/>
      <c r="W484" s="1607"/>
      <c r="X484" s="1607"/>
      <c r="Y484" s="1607"/>
      <c r="Z484" s="1607"/>
    </row>
    <row r="485" ht="12.75" customHeight="1">
      <c r="A485" s="1607"/>
      <c r="B485" s="1607"/>
      <c r="C485" s="1607"/>
      <c r="D485" s="1699"/>
      <c r="E485" s="1613"/>
      <c r="F485" s="6"/>
      <c r="G485" s="6"/>
      <c r="H485" s="37"/>
      <c r="I485" s="1613"/>
      <c r="J485" s="1613"/>
      <c r="K485" s="1607"/>
      <c r="L485" s="1607"/>
      <c r="M485" s="1607"/>
      <c r="N485" s="1607"/>
      <c r="O485" s="1607"/>
      <c r="P485" s="1607"/>
      <c r="Q485" s="1607"/>
      <c r="R485" s="1607"/>
      <c r="S485" s="1607"/>
      <c r="T485" s="1607"/>
      <c r="U485" s="1607"/>
      <c r="V485" s="1607"/>
      <c r="W485" s="1607"/>
      <c r="X485" s="1607"/>
      <c r="Y485" s="1607"/>
      <c r="Z485" s="1607"/>
    </row>
    <row r="486" ht="12.75" customHeight="1">
      <c r="A486" s="1607"/>
      <c r="B486" s="1607"/>
      <c r="C486" s="1607"/>
      <c r="D486" s="1699"/>
      <c r="E486" s="1613"/>
      <c r="F486" s="6"/>
      <c r="G486" s="6"/>
      <c r="H486" s="37"/>
      <c r="I486" s="1613"/>
      <c r="J486" s="1613"/>
      <c r="K486" s="1607"/>
      <c r="L486" s="1607"/>
      <c r="M486" s="1607"/>
      <c r="N486" s="1607"/>
      <c r="O486" s="1607"/>
      <c r="P486" s="1607"/>
      <c r="Q486" s="1607"/>
      <c r="R486" s="1607"/>
      <c r="S486" s="1607"/>
      <c r="T486" s="1607"/>
      <c r="U486" s="1607"/>
      <c r="V486" s="1607"/>
      <c r="W486" s="1607"/>
      <c r="X486" s="1607"/>
      <c r="Y486" s="1607"/>
      <c r="Z486" s="1607"/>
    </row>
    <row r="487" ht="12.75" customHeight="1">
      <c r="A487" s="1607"/>
      <c r="B487" s="1607"/>
      <c r="C487" s="1607"/>
      <c r="D487" s="1699"/>
      <c r="E487" s="1613"/>
      <c r="F487" s="6"/>
      <c r="G487" s="6"/>
      <c r="H487" s="37"/>
      <c r="I487" s="1613"/>
      <c r="J487" s="1613"/>
      <c r="K487" s="1607"/>
      <c r="L487" s="1607"/>
      <c r="M487" s="1607"/>
      <c r="N487" s="1607"/>
      <c r="O487" s="1607"/>
      <c r="P487" s="1607"/>
      <c r="Q487" s="1607"/>
      <c r="R487" s="1607"/>
      <c r="S487" s="1607"/>
      <c r="T487" s="1607"/>
      <c r="U487" s="1607"/>
      <c r="V487" s="1607"/>
      <c r="W487" s="1607"/>
      <c r="X487" s="1607"/>
      <c r="Y487" s="1607"/>
      <c r="Z487" s="1607"/>
    </row>
    <row r="488" ht="12.75" customHeight="1">
      <c r="A488" s="1607"/>
      <c r="B488" s="1607"/>
      <c r="C488" s="1607"/>
      <c r="D488" s="1699"/>
      <c r="E488" s="1613"/>
      <c r="F488" s="6"/>
      <c r="G488" s="6"/>
      <c r="H488" s="37"/>
      <c r="I488" s="1613"/>
      <c r="J488" s="1613"/>
      <c r="K488" s="1607"/>
      <c r="L488" s="1607"/>
      <c r="M488" s="1607"/>
      <c r="N488" s="1607"/>
      <c r="O488" s="1607"/>
      <c r="P488" s="1607"/>
      <c r="Q488" s="1607"/>
      <c r="R488" s="1607"/>
      <c r="S488" s="1607"/>
      <c r="T488" s="1607"/>
      <c r="U488" s="1607"/>
      <c r="V488" s="1607"/>
      <c r="W488" s="1607"/>
      <c r="X488" s="1607"/>
      <c r="Y488" s="1607"/>
      <c r="Z488" s="1607"/>
    </row>
    <row r="489" ht="12.75" customHeight="1">
      <c r="A489" s="1607"/>
      <c r="B489" s="1607"/>
      <c r="C489" s="1607"/>
      <c r="D489" s="1699"/>
      <c r="E489" s="1613"/>
      <c r="F489" s="6"/>
      <c r="G489" s="6"/>
      <c r="H489" s="37"/>
      <c r="I489" s="1613"/>
      <c r="J489" s="1613"/>
      <c r="K489" s="1607"/>
      <c r="L489" s="1607"/>
      <c r="M489" s="1607"/>
      <c r="N489" s="1607"/>
      <c r="O489" s="1607"/>
      <c r="P489" s="1607"/>
      <c r="Q489" s="1607"/>
      <c r="R489" s="1607"/>
      <c r="S489" s="1607"/>
      <c r="T489" s="1607"/>
      <c r="U489" s="1607"/>
      <c r="V489" s="1607"/>
      <c r="W489" s="1607"/>
      <c r="X489" s="1607"/>
      <c r="Y489" s="1607"/>
      <c r="Z489" s="1607"/>
    </row>
    <row r="490" ht="12.75" customHeight="1">
      <c r="A490" s="1607"/>
      <c r="B490" s="1607"/>
      <c r="C490" s="1607"/>
      <c r="D490" s="1699"/>
      <c r="E490" s="1613"/>
      <c r="F490" s="6"/>
      <c r="G490" s="6"/>
      <c r="H490" s="37"/>
      <c r="I490" s="1613"/>
      <c r="J490" s="1613"/>
      <c r="K490" s="1607"/>
      <c r="L490" s="1607"/>
      <c r="M490" s="1607"/>
      <c r="N490" s="1607"/>
      <c r="O490" s="1607"/>
      <c r="P490" s="1607"/>
      <c r="Q490" s="1607"/>
      <c r="R490" s="1607"/>
      <c r="S490" s="1607"/>
      <c r="T490" s="1607"/>
      <c r="U490" s="1607"/>
      <c r="V490" s="1607"/>
      <c r="W490" s="1607"/>
      <c r="X490" s="1607"/>
      <c r="Y490" s="1607"/>
      <c r="Z490" s="1607"/>
    </row>
    <row r="491" ht="12.75" customHeight="1">
      <c r="A491" s="1607"/>
      <c r="B491" s="1607"/>
      <c r="C491" s="1607"/>
      <c r="D491" s="1699"/>
      <c r="E491" s="1613"/>
      <c r="F491" s="6"/>
      <c r="G491" s="6"/>
      <c r="H491" s="37"/>
      <c r="I491" s="1613"/>
      <c r="J491" s="1613"/>
      <c r="K491" s="1607"/>
      <c r="L491" s="1607"/>
      <c r="M491" s="1607"/>
      <c r="N491" s="1607"/>
      <c r="O491" s="1607"/>
      <c r="P491" s="1607"/>
      <c r="Q491" s="1607"/>
      <c r="R491" s="1607"/>
      <c r="S491" s="1607"/>
      <c r="T491" s="1607"/>
      <c r="U491" s="1607"/>
      <c r="V491" s="1607"/>
      <c r="W491" s="1607"/>
      <c r="X491" s="1607"/>
      <c r="Y491" s="1607"/>
      <c r="Z491" s="1607"/>
    </row>
    <row r="492" ht="12.75" customHeight="1">
      <c r="A492" s="1607"/>
      <c r="B492" s="1607"/>
      <c r="C492" s="1607"/>
      <c r="D492" s="1699"/>
      <c r="E492" s="1613"/>
      <c r="F492" s="6"/>
      <c r="G492" s="6"/>
      <c r="H492" s="37"/>
      <c r="I492" s="1613"/>
      <c r="J492" s="1613"/>
      <c r="K492" s="1607"/>
      <c r="L492" s="1607"/>
      <c r="M492" s="1607"/>
      <c r="N492" s="1607"/>
      <c r="O492" s="1607"/>
      <c r="P492" s="1607"/>
      <c r="Q492" s="1607"/>
      <c r="R492" s="1607"/>
      <c r="S492" s="1607"/>
      <c r="T492" s="1607"/>
      <c r="U492" s="1607"/>
      <c r="V492" s="1607"/>
      <c r="W492" s="1607"/>
      <c r="X492" s="1607"/>
      <c r="Y492" s="1607"/>
      <c r="Z492" s="1607"/>
    </row>
    <row r="493" ht="12.75" customHeight="1">
      <c r="A493" s="1607"/>
      <c r="B493" s="1607"/>
      <c r="C493" s="1607"/>
      <c r="D493" s="1699"/>
      <c r="E493" s="1613"/>
      <c r="F493" s="6"/>
      <c r="G493" s="6"/>
      <c r="H493" s="37"/>
      <c r="I493" s="1613"/>
      <c r="J493" s="1613"/>
      <c r="K493" s="1607"/>
      <c r="L493" s="1607"/>
      <c r="M493" s="1607"/>
      <c r="N493" s="1607"/>
      <c r="O493" s="1607"/>
      <c r="P493" s="1607"/>
      <c r="Q493" s="1607"/>
      <c r="R493" s="1607"/>
      <c r="S493" s="1607"/>
      <c r="T493" s="1607"/>
      <c r="U493" s="1607"/>
      <c r="V493" s="1607"/>
      <c r="W493" s="1607"/>
      <c r="X493" s="1607"/>
      <c r="Y493" s="1607"/>
      <c r="Z493" s="1607"/>
    </row>
    <row r="494" ht="12.75" customHeight="1">
      <c r="A494" s="1607"/>
      <c r="B494" s="1607"/>
      <c r="C494" s="1607"/>
      <c r="D494" s="1699"/>
      <c r="E494" s="1613"/>
      <c r="F494" s="6"/>
      <c r="G494" s="6"/>
      <c r="H494" s="37"/>
      <c r="I494" s="1613"/>
      <c r="J494" s="1613"/>
      <c r="K494" s="1607"/>
      <c r="L494" s="1607"/>
      <c r="M494" s="1607"/>
      <c r="N494" s="1607"/>
      <c r="O494" s="1607"/>
      <c r="P494" s="1607"/>
      <c r="Q494" s="1607"/>
      <c r="R494" s="1607"/>
      <c r="S494" s="1607"/>
      <c r="T494" s="1607"/>
      <c r="U494" s="1607"/>
      <c r="V494" s="1607"/>
      <c r="W494" s="1607"/>
      <c r="X494" s="1607"/>
      <c r="Y494" s="1607"/>
      <c r="Z494" s="1607"/>
    </row>
    <row r="495" ht="12.75" customHeight="1">
      <c r="A495" s="1607"/>
      <c r="B495" s="1607"/>
      <c r="C495" s="1607"/>
      <c r="D495" s="1699"/>
      <c r="E495" s="1613"/>
      <c r="F495" s="6"/>
      <c r="G495" s="6"/>
      <c r="H495" s="37"/>
      <c r="I495" s="1613"/>
      <c r="J495" s="1613"/>
      <c r="K495" s="1607"/>
      <c r="L495" s="1607"/>
      <c r="M495" s="1607"/>
      <c r="N495" s="1607"/>
      <c r="O495" s="1607"/>
      <c r="P495" s="1607"/>
      <c r="Q495" s="1607"/>
      <c r="R495" s="1607"/>
      <c r="S495" s="1607"/>
      <c r="T495" s="1607"/>
      <c r="U495" s="1607"/>
      <c r="V495" s="1607"/>
      <c r="W495" s="1607"/>
      <c r="X495" s="1607"/>
      <c r="Y495" s="1607"/>
      <c r="Z495" s="1607"/>
    </row>
    <row r="496" ht="12.75" customHeight="1">
      <c r="A496" s="1607"/>
      <c r="B496" s="1607"/>
      <c r="C496" s="1607"/>
      <c r="D496" s="1699"/>
      <c r="E496" s="1613"/>
      <c r="F496" s="6"/>
      <c r="G496" s="6"/>
      <c r="H496" s="37"/>
      <c r="I496" s="1613"/>
      <c r="J496" s="1613"/>
      <c r="K496" s="1607"/>
      <c r="L496" s="1607"/>
      <c r="M496" s="1607"/>
      <c r="N496" s="1607"/>
      <c r="O496" s="1607"/>
      <c r="P496" s="1607"/>
      <c r="Q496" s="1607"/>
      <c r="R496" s="1607"/>
      <c r="S496" s="1607"/>
      <c r="T496" s="1607"/>
      <c r="U496" s="1607"/>
      <c r="V496" s="1607"/>
      <c r="W496" s="1607"/>
      <c r="X496" s="1607"/>
      <c r="Y496" s="1607"/>
      <c r="Z496" s="1607"/>
    </row>
    <row r="497" ht="12.75" customHeight="1">
      <c r="A497" s="1607"/>
      <c r="B497" s="1607"/>
      <c r="C497" s="1607"/>
      <c r="D497" s="1699"/>
      <c r="E497" s="1613"/>
      <c r="F497" s="6"/>
      <c r="G497" s="6"/>
      <c r="H497" s="37"/>
      <c r="I497" s="1613"/>
      <c r="J497" s="1613"/>
      <c r="K497" s="1607"/>
      <c r="L497" s="1607"/>
      <c r="M497" s="1607"/>
      <c r="N497" s="1607"/>
      <c r="O497" s="1607"/>
      <c r="P497" s="1607"/>
      <c r="Q497" s="1607"/>
      <c r="R497" s="1607"/>
      <c r="S497" s="1607"/>
      <c r="T497" s="1607"/>
      <c r="U497" s="1607"/>
      <c r="V497" s="1607"/>
      <c r="W497" s="1607"/>
      <c r="X497" s="1607"/>
      <c r="Y497" s="1607"/>
      <c r="Z497" s="1607"/>
    </row>
    <row r="498" ht="12.75" customHeight="1">
      <c r="A498" s="1607"/>
      <c r="B498" s="1607"/>
      <c r="C498" s="1607"/>
      <c r="D498" s="1699"/>
      <c r="E498" s="1613"/>
      <c r="F498" s="6"/>
      <c r="G498" s="6"/>
      <c r="H498" s="37"/>
      <c r="I498" s="1613"/>
      <c r="J498" s="1613"/>
      <c r="K498" s="1607"/>
      <c r="L498" s="1607"/>
      <c r="M498" s="1607"/>
      <c r="N498" s="1607"/>
      <c r="O498" s="1607"/>
      <c r="P498" s="1607"/>
      <c r="Q498" s="1607"/>
      <c r="R498" s="1607"/>
      <c r="S498" s="1607"/>
      <c r="T498" s="1607"/>
      <c r="U498" s="1607"/>
      <c r="V498" s="1607"/>
      <c r="W498" s="1607"/>
      <c r="X498" s="1607"/>
      <c r="Y498" s="1607"/>
      <c r="Z498" s="1607"/>
    </row>
    <row r="499" ht="12.75" customHeight="1">
      <c r="A499" s="1607"/>
      <c r="B499" s="1607"/>
      <c r="C499" s="1607"/>
      <c r="D499" s="1699"/>
      <c r="E499" s="1613"/>
      <c r="F499" s="6"/>
      <c r="G499" s="6"/>
      <c r="H499" s="37"/>
      <c r="I499" s="1613"/>
      <c r="J499" s="1613"/>
      <c r="K499" s="1607"/>
      <c r="L499" s="1607"/>
      <c r="M499" s="1607"/>
      <c r="N499" s="1607"/>
      <c r="O499" s="1607"/>
      <c r="P499" s="1607"/>
      <c r="Q499" s="1607"/>
      <c r="R499" s="1607"/>
      <c r="S499" s="1607"/>
      <c r="T499" s="1607"/>
      <c r="U499" s="1607"/>
      <c r="V499" s="1607"/>
      <c r="W499" s="1607"/>
      <c r="X499" s="1607"/>
      <c r="Y499" s="1607"/>
      <c r="Z499" s="1607"/>
    </row>
    <row r="500" ht="12.75" customHeight="1">
      <c r="A500" s="1607"/>
      <c r="B500" s="1607"/>
      <c r="C500" s="1607"/>
      <c r="D500" s="1699"/>
      <c r="E500" s="1613"/>
      <c r="F500" s="6"/>
      <c r="G500" s="6"/>
      <c r="H500" s="37"/>
      <c r="I500" s="1613"/>
      <c r="J500" s="1613"/>
      <c r="K500" s="1607"/>
      <c r="L500" s="1607"/>
      <c r="M500" s="1607"/>
      <c r="N500" s="1607"/>
      <c r="O500" s="1607"/>
      <c r="P500" s="1607"/>
      <c r="Q500" s="1607"/>
      <c r="R500" s="1607"/>
      <c r="S500" s="1607"/>
      <c r="T500" s="1607"/>
      <c r="U500" s="1607"/>
      <c r="V500" s="1607"/>
      <c r="W500" s="1607"/>
      <c r="X500" s="1607"/>
      <c r="Y500" s="1607"/>
      <c r="Z500" s="1607"/>
    </row>
    <row r="501" ht="12.75" customHeight="1">
      <c r="A501" s="1607"/>
      <c r="B501" s="1607"/>
      <c r="C501" s="1607"/>
      <c r="D501" s="1699"/>
      <c r="E501" s="1613"/>
      <c r="F501" s="6"/>
      <c r="G501" s="6"/>
      <c r="H501" s="37"/>
      <c r="I501" s="1613"/>
      <c r="J501" s="1613"/>
      <c r="K501" s="1607"/>
      <c r="L501" s="1607"/>
      <c r="M501" s="1607"/>
      <c r="N501" s="1607"/>
      <c r="O501" s="1607"/>
      <c r="P501" s="1607"/>
      <c r="Q501" s="1607"/>
      <c r="R501" s="1607"/>
      <c r="S501" s="1607"/>
      <c r="T501" s="1607"/>
      <c r="U501" s="1607"/>
      <c r="V501" s="1607"/>
      <c r="W501" s="1607"/>
      <c r="X501" s="1607"/>
      <c r="Y501" s="1607"/>
      <c r="Z501" s="1607"/>
    </row>
    <row r="502" ht="12.75" customHeight="1">
      <c r="A502" s="1607"/>
      <c r="B502" s="1607"/>
      <c r="C502" s="1607"/>
      <c r="D502" s="1699"/>
      <c r="E502" s="1613"/>
      <c r="F502" s="6"/>
      <c r="G502" s="6"/>
      <c r="H502" s="37"/>
      <c r="I502" s="1613"/>
      <c r="J502" s="1613"/>
      <c r="K502" s="1607"/>
      <c r="L502" s="1607"/>
      <c r="M502" s="1607"/>
      <c r="N502" s="1607"/>
      <c r="O502" s="1607"/>
      <c r="P502" s="1607"/>
      <c r="Q502" s="1607"/>
      <c r="R502" s="1607"/>
      <c r="S502" s="1607"/>
      <c r="T502" s="1607"/>
      <c r="U502" s="1607"/>
      <c r="V502" s="1607"/>
      <c r="W502" s="1607"/>
      <c r="X502" s="1607"/>
      <c r="Y502" s="1607"/>
      <c r="Z502" s="1607"/>
    </row>
    <row r="503" ht="12.75" customHeight="1">
      <c r="A503" s="1607"/>
      <c r="B503" s="1607"/>
      <c r="C503" s="1607"/>
      <c r="D503" s="1699"/>
      <c r="E503" s="1613"/>
      <c r="F503" s="6"/>
      <c r="G503" s="6"/>
      <c r="H503" s="37"/>
      <c r="I503" s="1613"/>
      <c r="J503" s="1613"/>
      <c r="K503" s="1607"/>
      <c r="L503" s="1607"/>
      <c r="M503" s="1607"/>
      <c r="N503" s="1607"/>
      <c r="O503" s="1607"/>
      <c r="P503" s="1607"/>
      <c r="Q503" s="1607"/>
      <c r="R503" s="1607"/>
      <c r="S503" s="1607"/>
      <c r="T503" s="1607"/>
      <c r="U503" s="1607"/>
      <c r="V503" s="1607"/>
      <c r="W503" s="1607"/>
      <c r="X503" s="1607"/>
      <c r="Y503" s="1607"/>
      <c r="Z503" s="1607"/>
    </row>
    <row r="504" ht="12.75" customHeight="1">
      <c r="A504" s="1607"/>
      <c r="B504" s="1607"/>
      <c r="C504" s="1607"/>
      <c r="D504" s="1699"/>
      <c r="E504" s="1613"/>
      <c r="F504" s="6"/>
      <c r="G504" s="6"/>
      <c r="H504" s="37"/>
      <c r="I504" s="1613"/>
      <c r="J504" s="1613"/>
      <c r="K504" s="1607"/>
      <c r="L504" s="1607"/>
      <c r="M504" s="1607"/>
      <c r="N504" s="1607"/>
      <c r="O504" s="1607"/>
      <c r="P504" s="1607"/>
      <c r="Q504" s="1607"/>
      <c r="R504" s="1607"/>
      <c r="S504" s="1607"/>
      <c r="T504" s="1607"/>
      <c r="U504" s="1607"/>
      <c r="V504" s="1607"/>
      <c r="W504" s="1607"/>
      <c r="X504" s="1607"/>
      <c r="Y504" s="1607"/>
      <c r="Z504" s="1607"/>
    </row>
    <row r="505" ht="12.75" customHeight="1">
      <c r="A505" s="1607"/>
      <c r="B505" s="1607"/>
      <c r="C505" s="1607"/>
      <c r="D505" s="1699"/>
      <c r="E505" s="1613"/>
      <c r="F505" s="6"/>
      <c r="G505" s="6"/>
      <c r="H505" s="37"/>
      <c r="I505" s="1613"/>
      <c r="J505" s="1613"/>
      <c r="K505" s="1607"/>
      <c r="L505" s="1607"/>
      <c r="M505" s="1607"/>
      <c r="N505" s="1607"/>
      <c r="O505" s="1607"/>
      <c r="P505" s="1607"/>
      <c r="Q505" s="1607"/>
      <c r="R505" s="1607"/>
      <c r="S505" s="1607"/>
      <c r="T505" s="1607"/>
      <c r="U505" s="1607"/>
      <c r="V505" s="1607"/>
      <c r="W505" s="1607"/>
      <c r="X505" s="1607"/>
      <c r="Y505" s="1607"/>
      <c r="Z505" s="1607"/>
    </row>
    <row r="506" ht="12.75" customHeight="1">
      <c r="A506" s="1607"/>
      <c r="B506" s="1607"/>
      <c r="C506" s="1607"/>
      <c r="D506" s="1699"/>
      <c r="E506" s="1613"/>
      <c r="F506" s="6"/>
      <c r="G506" s="6"/>
      <c r="H506" s="37"/>
      <c r="I506" s="1613"/>
      <c r="J506" s="1613"/>
      <c r="K506" s="1607"/>
      <c r="L506" s="1607"/>
      <c r="M506" s="1607"/>
      <c r="N506" s="1607"/>
      <c r="O506" s="1607"/>
      <c r="P506" s="1607"/>
      <c r="Q506" s="1607"/>
      <c r="R506" s="1607"/>
      <c r="S506" s="1607"/>
      <c r="T506" s="1607"/>
      <c r="U506" s="1607"/>
      <c r="V506" s="1607"/>
      <c r="W506" s="1607"/>
      <c r="X506" s="1607"/>
      <c r="Y506" s="1607"/>
      <c r="Z506" s="1607"/>
    </row>
    <row r="507" ht="12.75" customHeight="1">
      <c r="A507" s="1607"/>
      <c r="B507" s="1607"/>
      <c r="C507" s="1607"/>
      <c r="D507" s="1699"/>
      <c r="E507" s="1613"/>
      <c r="F507" s="6"/>
      <c r="G507" s="6"/>
      <c r="H507" s="37"/>
      <c r="I507" s="1613"/>
      <c r="J507" s="1613"/>
      <c r="K507" s="1607"/>
      <c r="L507" s="1607"/>
      <c r="M507" s="1607"/>
      <c r="N507" s="1607"/>
      <c r="O507" s="1607"/>
      <c r="P507" s="1607"/>
      <c r="Q507" s="1607"/>
      <c r="R507" s="1607"/>
      <c r="S507" s="1607"/>
      <c r="T507" s="1607"/>
      <c r="U507" s="1607"/>
      <c r="V507" s="1607"/>
      <c r="W507" s="1607"/>
      <c r="X507" s="1607"/>
      <c r="Y507" s="1607"/>
      <c r="Z507" s="1607"/>
    </row>
    <row r="508" ht="12.75" customHeight="1">
      <c r="A508" s="1607"/>
      <c r="B508" s="1607"/>
      <c r="C508" s="1607"/>
      <c r="D508" s="1699"/>
      <c r="E508" s="1613"/>
      <c r="F508" s="6"/>
      <c r="G508" s="6"/>
      <c r="H508" s="37"/>
      <c r="I508" s="1613"/>
      <c r="J508" s="1613"/>
      <c r="K508" s="1607"/>
      <c r="L508" s="1607"/>
      <c r="M508" s="1607"/>
      <c r="N508" s="1607"/>
      <c r="O508" s="1607"/>
      <c r="P508" s="1607"/>
      <c r="Q508" s="1607"/>
      <c r="R508" s="1607"/>
      <c r="S508" s="1607"/>
      <c r="T508" s="1607"/>
      <c r="U508" s="1607"/>
      <c r="V508" s="1607"/>
      <c r="W508" s="1607"/>
      <c r="X508" s="1607"/>
      <c r="Y508" s="1607"/>
      <c r="Z508" s="1607"/>
    </row>
    <row r="509" ht="12.75" customHeight="1">
      <c r="A509" s="1607"/>
      <c r="B509" s="1607"/>
      <c r="C509" s="1607"/>
      <c r="D509" s="1699"/>
      <c r="E509" s="1613"/>
      <c r="F509" s="6"/>
      <c r="G509" s="6"/>
      <c r="H509" s="37"/>
      <c r="I509" s="1613"/>
      <c r="J509" s="1613"/>
      <c r="K509" s="1607"/>
      <c r="L509" s="1607"/>
      <c r="M509" s="1607"/>
      <c r="N509" s="1607"/>
      <c r="O509" s="1607"/>
      <c r="P509" s="1607"/>
      <c r="Q509" s="1607"/>
      <c r="R509" s="1607"/>
      <c r="S509" s="1607"/>
      <c r="T509" s="1607"/>
      <c r="U509" s="1607"/>
      <c r="V509" s="1607"/>
      <c r="W509" s="1607"/>
      <c r="X509" s="1607"/>
      <c r="Y509" s="1607"/>
      <c r="Z509" s="1607"/>
    </row>
    <row r="510" ht="12.75" customHeight="1">
      <c r="A510" s="1607"/>
      <c r="B510" s="1607"/>
      <c r="C510" s="1607"/>
      <c r="D510" s="1699"/>
      <c r="E510" s="1613"/>
      <c r="F510" s="6"/>
      <c r="G510" s="6"/>
      <c r="H510" s="37"/>
      <c r="I510" s="1613"/>
      <c r="J510" s="1613"/>
      <c r="K510" s="1607"/>
      <c r="L510" s="1607"/>
      <c r="M510" s="1607"/>
      <c r="N510" s="1607"/>
      <c r="O510" s="1607"/>
      <c r="P510" s="1607"/>
      <c r="Q510" s="1607"/>
      <c r="R510" s="1607"/>
      <c r="S510" s="1607"/>
      <c r="T510" s="1607"/>
      <c r="U510" s="1607"/>
      <c r="V510" s="1607"/>
      <c r="W510" s="1607"/>
      <c r="X510" s="1607"/>
      <c r="Y510" s="1607"/>
      <c r="Z510" s="1607"/>
    </row>
    <row r="511" ht="12.75" customHeight="1">
      <c r="A511" s="1607"/>
      <c r="B511" s="1607"/>
      <c r="C511" s="1607"/>
      <c r="D511" s="1699"/>
      <c r="E511" s="1613"/>
      <c r="F511" s="6"/>
      <c r="G511" s="6"/>
      <c r="H511" s="37"/>
      <c r="I511" s="1613"/>
      <c r="J511" s="1613"/>
      <c r="K511" s="1607"/>
      <c r="L511" s="1607"/>
      <c r="M511" s="1607"/>
      <c r="N511" s="1607"/>
      <c r="O511" s="1607"/>
      <c r="P511" s="1607"/>
      <c r="Q511" s="1607"/>
      <c r="R511" s="1607"/>
      <c r="S511" s="1607"/>
      <c r="T511" s="1607"/>
      <c r="U511" s="1607"/>
      <c r="V511" s="1607"/>
      <c r="W511" s="1607"/>
      <c r="X511" s="1607"/>
      <c r="Y511" s="1607"/>
      <c r="Z511" s="1607"/>
    </row>
    <row r="512" ht="12.75" customHeight="1">
      <c r="A512" s="1607"/>
      <c r="B512" s="1607"/>
      <c r="C512" s="1607"/>
      <c r="D512" s="1699"/>
      <c r="E512" s="1613"/>
      <c r="F512" s="6"/>
      <c r="G512" s="6"/>
      <c r="H512" s="37"/>
      <c r="I512" s="1613"/>
      <c r="J512" s="1613"/>
      <c r="K512" s="1607"/>
      <c r="L512" s="1607"/>
      <c r="M512" s="1607"/>
      <c r="N512" s="1607"/>
      <c r="O512" s="1607"/>
      <c r="P512" s="1607"/>
      <c r="Q512" s="1607"/>
      <c r="R512" s="1607"/>
      <c r="S512" s="1607"/>
      <c r="T512" s="1607"/>
      <c r="U512" s="1607"/>
      <c r="V512" s="1607"/>
      <c r="W512" s="1607"/>
      <c r="X512" s="1607"/>
      <c r="Y512" s="1607"/>
      <c r="Z512" s="1607"/>
    </row>
    <row r="513" ht="12.75" customHeight="1">
      <c r="A513" s="1607"/>
      <c r="B513" s="1607"/>
      <c r="C513" s="1607"/>
      <c r="D513" s="1699"/>
      <c r="E513" s="1613"/>
      <c r="F513" s="6"/>
      <c r="G513" s="6"/>
      <c r="H513" s="37"/>
      <c r="I513" s="1613"/>
      <c r="J513" s="1613"/>
      <c r="K513" s="1607"/>
      <c r="L513" s="1607"/>
      <c r="M513" s="1607"/>
      <c r="N513" s="1607"/>
      <c r="O513" s="1607"/>
      <c r="P513" s="1607"/>
      <c r="Q513" s="1607"/>
      <c r="R513" s="1607"/>
      <c r="S513" s="1607"/>
      <c r="T513" s="1607"/>
      <c r="U513" s="1607"/>
      <c r="V513" s="1607"/>
      <c r="W513" s="1607"/>
      <c r="X513" s="1607"/>
      <c r="Y513" s="1607"/>
      <c r="Z513" s="1607"/>
    </row>
    <row r="514" ht="12.75" customHeight="1">
      <c r="A514" s="1607"/>
      <c r="B514" s="1607"/>
      <c r="C514" s="1607"/>
      <c r="D514" s="1699"/>
      <c r="E514" s="1613"/>
      <c r="F514" s="6"/>
      <c r="G514" s="6"/>
      <c r="H514" s="37"/>
      <c r="I514" s="1613"/>
      <c r="J514" s="1613"/>
      <c r="K514" s="1607"/>
      <c r="L514" s="1607"/>
      <c r="M514" s="1607"/>
      <c r="N514" s="1607"/>
      <c r="O514" s="1607"/>
      <c r="P514" s="1607"/>
      <c r="Q514" s="1607"/>
      <c r="R514" s="1607"/>
      <c r="S514" s="1607"/>
      <c r="T514" s="1607"/>
      <c r="U514" s="1607"/>
      <c r="V514" s="1607"/>
      <c r="W514" s="1607"/>
      <c r="X514" s="1607"/>
      <c r="Y514" s="1607"/>
      <c r="Z514" s="1607"/>
    </row>
    <row r="515" ht="12.75" customHeight="1">
      <c r="A515" s="1607"/>
      <c r="B515" s="1607"/>
      <c r="C515" s="1607"/>
      <c r="D515" s="1699"/>
      <c r="E515" s="1613"/>
      <c r="F515" s="6"/>
      <c r="G515" s="6"/>
      <c r="H515" s="37"/>
      <c r="I515" s="1613"/>
      <c r="J515" s="1613"/>
      <c r="K515" s="1607"/>
      <c r="L515" s="1607"/>
      <c r="M515" s="1607"/>
      <c r="N515" s="1607"/>
      <c r="O515" s="1607"/>
      <c r="P515" s="1607"/>
      <c r="Q515" s="1607"/>
      <c r="R515" s="1607"/>
      <c r="S515" s="1607"/>
      <c r="T515" s="1607"/>
      <c r="U515" s="1607"/>
      <c r="V515" s="1607"/>
      <c r="W515" s="1607"/>
      <c r="X515" s="1607"/>
      <c r="Y515" s="1607"/>
      <c r="Z515" s="1607"/>
    </row>
    <row r="516" ht="12.75" customHeight="1">
      <c r="A516" s="1607"/>
      <c r="B516" s="1607"/>
      <c r="C516" s="1607"/>
      <c r="D516" s="1699"/>
      <c r="E516" s="1613"/>
      <c r="F516" s="6"/>
      <c r="G516" s="6"/>
      <c r="H516" s="37"/>
      <c r="I516" s="1613"/>
      <c r="J516" s="1613"/>
      <c r="K516" s="1607"/>
      <c r="L516" s="1607"/>
      <c r="M516" s="1607"/>
      <c r="N516" s="1607"/>
      <c r="O516" s="1607"/>
      <c r="P516" s="1607"/>
      <c r="Q516" s="1607"/>
      <c r="R516" s="1607"/>
      <c r="S516" s="1607"/>
      <c r="T516" s="1607"/>
      <c r="U516" s="1607"/>
      <c r="V516" s="1607"/>
      <c r="W516" s="1607"/>
      <c r="X516" s="1607"/>
      <c r="Y516" s="1607"/>
      <c r="Z516" s="1607"/>
    </row>
    <row r="517" ht="12.75" customHeight="1">
      <c r="A517" s="1607"/>
      <c r="B517" s="1607"/>
      <c r="C517" s="1607"/>
      <c r="D517" s="1699"/>
      <c r="E517" s="1613"/>
      <c r="F517" s="6"/>
      <c r="G517" s="6"/>
      <c r="H517" s="37"/>
      <c r="I517" s="1613"/>
      <c r="J517" s="1613"/>
      <c r="K517" s="1607"/>
      <c r="L517" s="1607"/>
      <c r="M517" s="1607"/>
      <c r="N517" s="1607"/>
      <c r="O517" s="1607"/>
      <c r="P517" s="1607"/>
      <c r="Q517" s="1607"/>
      <c r="R517" s="1607"/>
      <c r="S517" s="1607"/>
      <c r="T517" s="1607"/>
      <c r="U517" s="1607"/>
      <c r="V517" s="1607"/>
      <c r="W517" s="1607"/>
      <c r="X517" s="1607"/>
      <c r="Y517" s="1607"/>
      <c r="Z517" s="1607"/>
    </row>
    <row r="518" ht="12.75" customHeight="1">
      <c r="A518" s="1607"/>
      <c r="B518" s="1607"/>
      <c r="C518" s="1607"/>
      <c r="D518" s="1699"/>
      <c r="E518" s="1613"/>
      <c r="F518" s="6"/>
      <c r="G518" s="6"/>
      <c r="H518" s="37"/>
      <c r="I518" s="1613"/>
      <c r="J518" s="1613"/>
      <c r="K518" s="1607"/>
      <c r="L518" s="1607"/>
      <c r="M518" s="1607"/>
      <c r="N518" s="1607"/>
      <c r="O518" s="1607"/>
      <c r="P518" s="1607"/>
      <c r="Q518" s="1607"/>
      <c r="R518" s="1607"/>
      <c r="S518" s="1607"/>
      <c r="T518" s="1607"/>
      <c r="U518" s="1607"/>
      <c r="V518" s="1607"/>
      <c r="W518" s="1607"/>
      <c r="X518" s="1607"/>
      <c r="Y518" s="1607"/>
      <c r="Z518" s="1607"/>
    </row>
    <row r="519" ht="12.75" customHeight="1">
      <c r="A519" s="1607"/>
      <c r="B519" s="1607"/>
      <c r="C519" s="1607"/>
      <c r="D519" s="1699"/>
      <c r="E519" s="1613"/>
      <c r="F519" s="6"/>
      <c r="G519" s="6"/>
      <c r="H519" s="37"/>
      <c r="I519" s="1613"/>
      <c r="J519" s="1613"/>
      <c r="K519" s="1607"/>
      <c r="L519" s="1607"/>
      <c r="M519" s="1607"/>
      <c r="N519" s="1607"/>
      <c r="O519" s="1607"/>
      <c r="P519" s="1607"/>
      <c r="Q519" s="1607"/>
      <c r="R519" s="1607"/>
      <c r="S519" s="1607"/>
      <c r="T519" s="1607"/>
      <c r="U519" s="1607"/>
      <c r="V519" s="1607"/>
      <c r="W519" s="1607"/>
      <c r="X519" s="1607"/>
      <c r="Y519" s="1607"/>
      <c r="Z519" s="1607"/>
    </row>
    <row r="520" ht="12.75" customHeight="1">
      <c r="A520" s="1607"/>
      <c r="B520" s="1607"/>
      <c r="C520" s="1607"/>
      <c r="D520" s="1699"/>
      <c r="E520" s="1613"/>
      <c r="F520" s="6"/>
      <c r="G520" s="6"/>
      <c r="H520" s="37"/>
      <c r="I520" s="1613"/>
      <c r="J520" s="1613"/>
      <c r="K520" s="1607"/>
      <c r="L520" s="1607"/>
      <c r="M520" s="1607"/>
      <c r="N520" s="1607"/>
      <c r="O520" s="1607"/>
      <c r="P520" s="1607"/>
      <c r="Q520" s="1607"/>
      <c r="R520" s="1607"/>
      <c r="S520" s="1607"/>
      <c r="T520" s="1607"/>
      <c r="U520" s="1607"/>
      <c r="V520" s="1607"/>
      <c r="W520" s="1607"/>
      <c r="X520" s="1607"/>
      <c r="Y520" s="1607"/>
      <c r="Z520" s="1607"/>
    </row>
    <row r="521" ht="12.75" customHeight="1">
      <c r="A521" s="1607"/>
      <c r="B521" s="1607"/>
      <c r="C521" s="1607"/>
      <c r="D521" s="1699"/>
      <c r="E521" s="1613"/>
      <c r="F521" s="6"/>
      <c r="G521" s="6"/>
      <c r="H521" s="37"/>
      <c r="I521" s="1613"/>
      <c r="J521" s="1613"/>
      <c r="K521" s="1607"/>
      <c r="L521" s="1607"/>
      <c r="M521" s="1607"/>
      <c r="N521" s="1607"/>
      <c r="O521" s="1607"/>
      <c r="P521" s="1607"/>
      <c r="Q521" s="1607"/>
      <c r="R521" s="1607"/>
      <c r="S521" s="1607"/>
      <c r="T521" s="1607"/>
      <c r="U521" s="1607"/>
      <c r="V521" s="1607"/>
      <c r="W521" s="1607"/>
      <c r="X521" s="1607"/>
      <c r="Y521" s="1607"/>
      <c r="Z521" s="1607"/>
    </row>
    <row r="522" ht="12.75" customHeight="1">
      <c r="A522" s="1607"/>
      <c r="B522" s="1607"/>
      <c r="C522" s="1607"/>
      <c r="D522" s="1699"/>
      <c r="E522" s="1613"/>
      <c r="F522" s="6"/>
      <c r="G522" s="6"/>
      <c r="H522" s="37"/>
      <c r="I522" s="1613"/>
      <c r="J522" s="1613"/>
      <c r="K522" s="1607"/>
      <c r="L522" s="1607"/>
      <c r="M522" s="1607"/>
      <c r="N522" s="1607"/>
      <c r="O522" s="1607"/>
      <c r="P522" s="1607"/>
      <c r="Q522" s="1607"/>
      <c r="R522" s="1607"/>
      <c r="S522" s="1607"/>
      <c r="T522" s="1607"/>
      <c r="U522" s="1607"/>
      <c r="V522" s="1607"/>
      <c r="W522" s="1607"/>
      <c r="X522" s="1607"/>
      <c r="Y522" s="1607"/>
      <c r="Z522" s="1607"/>
    </row>
    <row r="523" ht="12.75" customHeight="1">
      <c r="A523" s="1607"/>
      <c r="B523" s="1607"/>
      <c r="C523" s="1607"/>
      <c r="D523" s="1699"/>
      <c r="E523" s="1613"/>
      <c r="F523" s="6"/>
      <c r="G523" s="6"/>
      <c r="H523" s="37"/>
      <c r="I523" s="1613"/>
      <c r="J523" s="1613"/>
      <c r="K523" s="1607"/>
      <c r="L523" s="1607"/>
      <c r="M523" s="1607"/>
      <c r="N523" s="1607"/>
      <c r="O523" s="1607"/>
      <c r="P523" s="1607"/>
      <c r="Q523" s="1607"/>
      <c r="R523" s="1607"/>
      <c r="S523" s="1607"/>
      <c r="T523" s="1607"/>
      <c r="U523" s="1607"/>
      <c r="V523" s="1607"/>
      <c r="W523" s="1607"/>
      <c r="X523" s="1607"/>
      <c r="Y523" s="1607"/>
      <c r="Z523" s="1607"/>
    </row>
    <row r="524" ht="12.75" customHeight="1">
      <c r="A524" s="1607"/>
      <c r="B524" s="1607"/>
      <c r="C524" s="1607"/>
      <c r="D524" s="1699"/>
      <c r="E524" s="1613"/>
      <c r="F524" s="6"/>
      <c r="G524" s="6"/>
      <c r="H524" s="37"/>
      <c r="I524" s="1613"/>
      <c r="J524" s="1613"/>
      <c r="K524" s="1607"/>
      <c r="L524" s="1607"/>
      <c r="M524" s="1607"/>
      <c r="N524" s="1607"/>
      <c r="O524" s="1607"/>
      <c r="P524" s="1607"/>
      <c r="Q524" s="1607"/>
      <c r="R524" s="1607"/>
      <c r="S524" s="1607"/>
      <c r="T524" s="1607"/>
      <c r="U524" s="1607"/>
      <c r="V524" s="1607"/>
      <c r="W524" s="1607"/>
      <c r="X524" s="1607"/>
      <c r="Y524" s="1607"/>
      <c r="Z524" s="1607"/>
    </row>
    <row r="525" ht="12.75" customHeight="1">
      <c r="A525" s="1607"/>
      <c r="B525" s="1607"/>
      <c r="C525" s="1607"/>
      <c r="D525" s="1699"/>
      <c r="E525" s="1613"/>
      <c r="F525" s="6"/>
      <c r="G525" s="6"/>
      <c r="H525" s="37"/>
      <c r="I525" s="1613"/>
      <c r="J525" s="1613"/>
      <c r="K525" s="1607"/>
      <c r="L525" s="1607"/>
      <c r="M525" s="1607"/>
      <c r="N525" s="1607"/>
      <c r="O525" s="1607"/>
      <c r="P525" s="1607"/>
      <c r="Q525" s="1607"/>
      <c r="R525" s="1607"/>
      <c r="S525" s="1607"/>
      <c r="T525" s="1607"/>
      <c r="U525" s="1607"/>
      <c r="V525" s="1607"/>
      <c r="W525" s="1607"/>
      <c r="X525" s="1607"/>
      <c r="Y525" s="1607"/>
      <c r="Z525" s="1607"/>
    </row>
    <row r="526" ht="12.75" customHeight="1">
      <c r="A526" s="1607"/>
      <c r="B526" s="1607"/>
      <c r="C526" s="1607"/>
      <c r="D526" s="1699"/>
      <c r="E526" s="1613"/>
      <c r="F526" s="6"/>
      <c r="G526" s="6"/>
      <c r="H526" s="37"/>
      <c r="I526" s="1613"/>
      <c r="J526" s="1613"/>
      <c r="K526" s="1607"/>
      <c r="L526" s="1607"/>
      <c r="M526" s="1607"/>
      <c r="N526" s="1607"/>
      <c r="O526" s="1607"/>
      <c r="P526" s="1607"/>
      <c r="Q526" s="1607"/>
      <c r="R526" s="1607"/>
      <c r="S526" s="1607"/>
      <c r="T526" s="1607"/>
      <c r="U526" s="1607"/>
      <c r="V526" s="1607"/>
      <c r="W526" s="1607"/>
      <c r="X526" s="1607"/>
      <c r="Y526" s="1607"/>
      <c r="Z526" s="1607"/>
    </row>
    <row r="527" ht="12.75" customHeight="1">
      <c r="A527" s="1607"/>
      <c r="B527" s="1607"/>
      <c r="C527" s="1607"/>
      <c r="D527" s="1699"/>
      <c r="E527" s="1613"/>
      <c r="F527" s="6"/>
      <c r="G527" s="6"/>
      <c r="H527" s="37"/>
      <c r="I527" s="1613"/>
      <c r="J527" s="1613"/>
      <c r="K527" s="1607"/>
      <c r="L527" s="1607"/>
      <c r="M527" s="1607"/>
      <c r="N527" s="1607"/>
      <c r="O527" s="1607"/>
      <c r="P527" s="1607"/>
      <c r="Q527" s="1607"/>
      <c r="R527" s="1607"/>
      <c r="S527" s="1607"/>
      <c r="T527" s="1607"/>
      <c r="U527" s="1607"/>
      <c r="V527" s="1607"/>
      <c r="W527" s="1607"/>
      <c r="X527" s="1607"/>
      <c r="Y527" s="1607"/>
      <c r="Z527" s="1607"/>
    </row>
    <row r="528" ht="12.75" customHeight="1">
      <c r="A528" s="1607"/>
      <c r="B528" s="1607"/>
      <c r="C528" s="1607"/>
      <c r="D528" s="1699"/>
      <c r="E528" s="1613"/>
      <c r="F528" s="6"/>
      <c r="G528" s="6"/>
      <c r="H528" s="37"/>
      <c r="I528" s="1613"/>
      <c r="J528" s="1613"/>
      <c r="K528" s="1607"/>
      <c r="L528" s="1607"/>
      <c r="M528" s="1607"/>
      <c r="N528" s="1607"/>
      <c r="O528" s="1607"/>
      <c r="P528" s="1607"/>
      <c r="Q528" s="1607"/>
      <c r="R528" s="1607"/>
      <c r="S528" s="1607"/>
      <c r="T528" s="1607"/>
      <c r="U528" s="1607"/>
      <c r="V528" s="1607"/>
      <c r="W528" s="1607"/>
      <c r="X528" s="1607"/>
      <c r="Y528" s="1607"/>
      <c r="Z528" s="1607"/>
    </row>
    <row r="529" ht="12.75" customHeight="1">
      <c r="A529" s="1607"/>
      <c r="B529" s="1607"/>
      <c r="C529" s="1607"/>
      <c r="D529" s="1699"/>
      <c r="E529" s="1613"/>
      <c r="F529" s="6"/>
      <c r="G529" s="6"/>
      <c r="H529" s="37"/>
      <c r="I529" s="1613"/>
      <c r="J529" s="1613"/>
      <c r="K529" s="1607"/>
      <c r="L529" s="1607"/>
      <c r="M529" s="1607"/>
      <c r="N529" s="1607"/>
      <c r="O529" s="1607"/>
      <c r="P529" s="1607"/>
      <c r="Q529" s="1607"/>
      <c r="R529" s="1607"/>
      <c r="S529" s="1607"/>
      <c r="T529" s="1607"/>
      <c r="U529" s="1607"/>
      <c r="V529" s="1607"/>
      <c r="W529" s="1607"/>
      <c r="X529" s="1607"/>
      <c r="Y529" s="1607"/>
      <c r="Z529" s="1607"/>
    </row>
    <row r="530" ht="12.75" customHeight="1">
      <c r="A530" s="1607"/>
      <c r="B530" s="1607"/>
      <c r="C530" s="1607"/>
      <c r="D530" s="1699"/>
      <c r="E530" s="1613"/>
      <c r="F530" s="6"/>
      <c r="G530" s="6"/>
      <c r="H530" s="37"/>
      <c r="I530" s="1613"/>
      <c r="J530" s="1613"/>
      <c r="K530" s="1607"/>
      <c r="L530" s="1607"/>
      <c r="M530" s="1607"/>
      <c r="N530" s="1607"/>
      <c r="O530" s="1607"/>
      <c r="P530" s="1607"/>
      <c r="Q530" s="1607"/>
      <c r="R530" s="1607"/>
      <c r="S530" s="1607"/>
      <c r="T530" s="1607"/>
      <c r="U530" s="1607"/>
      <c r="V530" s="1607"/>
      <c r="W530" s="1607"/>
      <c r="X530" s="1607"/>
      <c r="Y530" s="1607"/>
      <c r="Z530" s="1607"/>
    </row>
    <row r="531" ht="12.75" customHeight="1">
      <c r="A531" s="1607"/>
      <c r="B531" s="1607"/>
      <c r="C531" s="1607"/>
      <c r="D531" s="1699"/>
      <c r="E531" s="1613"/>
      <c r="F531" s="6"/>
      <c r="G531" s="6"/>
      <c r="H531" s="37"/>
      <c r="I531" s="1613"/>
      <c r="J531" s="1613"/>
      <c r="K531" s="1607"/>
      <c r="L531" s="1607"/>
      <c r="M531" s="1607"/>
      <c r="N531" s="1607"/>
      <c r="O531" s="1607"/>
      <c r="P531" s="1607"/>
      <c r="Q531" s="1607"/>
      <c r="R531" s="1607"/>
      <c r="S531" s="1607"/>
      <c r="T531" s="1607"/>
      <c r="U531" s="1607"/>
      <c r="V531" s="1607"/>
      <c r="W531" s="1607"/>
      <c r="X531" s="1607"/>
      <c r="Y531" s="1607"/>
      <c r="Z531" s="1607"/>
    </row>
    <row r="532" ht="12.75" customHeight="1">
      <c r="A532" s="1607"/>
      <c r="B532" s="1607"/>
      <c r="C532" s="1607"/>
      <c r="D532" s="1699"/>
      <c r="E532" s="1613"/>
      <c r="F532" s="6"/>
      <c r="G532" s="6"/>
      <c r="H532" s="37"/>
      <c r="I532" s="1613"/>
      <c r="J532" s="1613"/>
      <c r="K532" s="1607"/>
      <c r="L532" s="1607"/>
      <c r="M532" s="1607"/>
      <c r="N532" s="1607"/>
      <c r="O532" s="1607"/>
      <c r="P532" s="1607"/>
      <c r="Q532" s="1607"/>
      <c r="R532" s="1607"/>
      <c r="S532" s="1607"/>
      <c r="T532" s="1607"/>
      <c r="U532" s="1607"/>
      <c r="V532" s="1607"/>
      <c r="W532" s="1607"/>
      <c r="X532" s="1607"/>
      <c r="Y532" s="1607"/>
      <c r="Z532" s="1607"/>
    </row>
    <row r="533" ht="12.75" customHeight="1">
      <c r="A533" s="1607"/>
      <c r="B533" s="1607"/>
      <c r="C533" s="1607"/>
      <c r="D533" s="1699"/>
      <c r="E533" s="1613"/>
      <c r="F533" s="6"/>
      <c r="G533" s="6"/>
      <c r="H533" s="37"/>
      <c r="I533" s="1613"/>
      <c r="J533" s="1613"/>
      <c r="K533" s="1607"/>
      <c r="L533" s="1607"/>
      <c r="M533" s="1607"/>
      <c r="N533" s="1607"/>
      <c r="O533" s="1607"/>
      <c r="P533" s="1607"/>
      <c r="Q533" s="1607"/>
      <c r="R533" s="1607"/>
      <c r="S533" s="1607"/>
      <c r="T533" s="1607"/>
      <c r="U533" s="1607"/>
      <c r="V533" s="1607"/>
      <c r="W533" s="1607"/>
      <c r="X533" s="1607"/>
      <c r="Y533" s="1607"/>
      <c r="Z533" s="1607"/>
    </row>
    <row r="534" ht="12.75" customHeight="1">
      <c r="A534" s="1607"/>
      <c r="B534" s="1607"/>
      <c r="C534" s="1607"/>
      <c r="D534" s="1699"/>
      <c r="E534" s="1613"/>
      <c r="F534" s="6"/>
      <c r="G534" s="6"/>
      <c r="H534" s="37"/>
      <c r="I534" s="1613"/>
      <c r="J534" s="1613"/>
      <c r="K534" s="1607"/>
      <c r="L534" s="1607"/>
      <c r="M534" s="1607"/>
      <c r="N534" s="1607"/>
      <c r="O534" s="1607"/>
      <c r="P534" s="1607"/>
      <c r="Q534" s="1607"/>
      <c r="R534" s="1607"/>
      <c r="S534" s="1607"/>
      <c r="T534" s="1607"/>
      <c r="U534" s="1607"/>
      <c r="V534" s="1607"/>
      <c r="W534" s="1607"/>
      <c r="X534" s="1607"/>
      <c r="Y534" s="1607"/>
      <c r="Z534" s="1607"/>
    </row>
    <row r="535" ht="12.75" customHeight="1">
      <c r="A535" s="1607"/>
      <c r="B535" s="1607"/>
      <c r="C535" s="1607"/>
      <c r="D535" s="1699"/>
      <c r="E535" s="1613"/>
      <c r="F535" s="6"/>
      <c r="G535" s="6"/>
      <c r="H535" s="37"/>
      <c r="I535" s="1613"/>
      <c r="J535" s="1613"/>
      <c r="K535" s="1607"/>
      <c r="L535" s="1607"/>
      <c r="M535" s="1607"/>
      <c r="N535" s="1607"/>
      <c r="O535" s="1607"/>
      <c r="P535" s="1607"/>
      <c r="Q535" s="1607"/>
      <c r="R535" s="1607"/>
      <c r="S535" s="1607"/>
      <c r="T535" s="1607"/>
      <c r="U535" s="1607"/>
      <c r="V535" s="1607"/>
      <c r="W535" s="1607"/>
      <c r="X535" s="1607"/>
      <c r="Y535" s="1607"/>
      <c r="Z535" s="1607"/>
    </row>
    <row r="536" ht="12.75" customHeight="1">
      <c r="A536" s="1607"/>
      <c r="B536" s="1607"/>
      <c r="C536" s="1607"/>
      <c r="D536" s="1699"/>
      <c r="E536" s="1613"/>
      <c r="F536" s="6"/>
      <c r="G536" s="6"/>
      <c r="H536" s="37"/>
      <c r="I536" s="1613"/>
      <c r="J536" s="1613"/>
      <c r="K536" s="1607"/>
      <c r="L536" s="1607"/>
      <c r="M536" s="1607"/>
      <c r="N536" s="1607"/>
      <c r="O536" s="1607"/>
      <c r="P536" s="1607"/>
      <c r="Q536" s="1607"/>
      <c r="R536" s="1607"/>
      <c r="S536" s="1607"/>
      <c r="T536" s="1607"/>
      <c r="U536" s="1607"/>
      <c r="V536" s="1607"/>
      <c r="W536" s="1607"/>
      <c r="X536" s="1607"/>
      <c r="Y536" s="1607"/>
      <c r="Z536" s="1607"/>
    </row>
    <row r="537" ht="12.75" customHeight="1">
      <c r="A537" s="1607"/>
      <c r="B537" s="1607"/>
      <c r="C537" s="1607"/>
      <c r="D537" s="1699"/>
      <c r="E537" s="1613"/>
      <c r="F537" s="6"/>
      <c r="G537" s="6"/>
      <c r="H537" s="37"/>
      <c r="I537" s="1613"/>
      <c r="J537" s="1613"/>
      <c r="K537" s="1607"/>
      <c r="L537" s="1607"/>
      <c r="M537" s="1607"/>
      <c r="N537" s="1607"/>
      <c r="O537" s="1607"/>
      <c r="P537" s="1607"/>
      <c r="Q537" s="1607"/>
      <c r="R537" s="1607"/>
      <c r="S537" s="1607"/>
      <c r="T537" s="1607"/>
      <c r="U537" s="1607"/>
      <c r="V537" s="1607"/>
      <c r="W537" s="1607"/>
      <c r="X537" s="1607"/>
      <c r="Y537" s="1607"/>
      <c r="Z537" s="1607"/>
    </row>
    <row r="538" ht="12.75" customHeight="1">
      <c r="A538" s="1607"/>
      <c r="B538" s="1607"/>
      <c r="C538" s="1607"/>
      <c r="D538" s="1699"/>
      <c r="E538" s="1613"/>
      <c r="F538" s="6"/>
      <c r="G538" s="6"/>
      <c r="H538" s="37"/>
      <c r="I538" s="1613"/>
      <c r="J538" s="1613"/>
      <c r="K538" s="1607"/>
      <c r="L538" s="1607"/>
      <c r="M538" s="1607"/>
      <c r="N538" s="1607"/>
      <c r="O538" s="1607"/>
      <c r="P538" s="1607"/>
      <c r="Q538" s="1607"/>
      <c r="R538" s="1607"/>
      <c r="S538" s="1607"/>
      <c r="T538" s="1607"/>
      <c r="U538" s="1607"/>
      <c r="V538" s="1607"/>
      <c r="W538" s="1607"/>
      <c r="X538" s="1607"/>
      <c r="Y538" s="1607"/>
      <c r="Z538" s="1607"/>
    </row>
    <row r="539" ht="12.75" customHeight="1">
      <c r="A539" s="1607"/>
      <c r="B539" s="1607"/>
      <c r="C539" s="1607"/>
      <c r="D539" s="1699"/>
      <c r="E539" s="1613"/>
      <c r="F539" s="6"/>
      <c r="G539" s="6"/>
      <c r="H539" s="37"/>
      <c r="I539" s="1613"/>
      <c r="J539" s="1613"/>
      <c r="K539" s="1607"/>
      <c r="L539" s="1607"/>
      <c r="M539" s="1607"/>
      <c r="N539" s="1607"/>
      <c r="O539" s="1607"/>
      <c r="P539" s="1607"/>
      <c r="Q539" s="1607"/>
      <c r="R539" s="1607"/>
      <c r="S539" s="1607"/>
      <c r="T539" s="1607"/>
      <c r="U539" s="1607"/>
      <c r="V539" s="1607"/>
      <c r="W539" s="1607"/>
      <c r="X539" s="1607"/>
      <c r="Y539" s="1607"/>
      <c r="Z539" s="1607"/>
    </row>
    <row r="540" ht="12.75" customHeight="1">
      <c r="A540" s="1607"/>
      <c r="B540" s="1607"/>
      <c r="C540" s="1607"/>
      <c r="D540" s="1699"/>
      <c r="E540" s="1613"/>
      <c r="F540" s="6"/>
      <c r="G540" s="6"/>
      <c r="H540" s="37"/>
      <c r="I540" s="1613"/>
      <c r="J540" s="1613"/>
      <c r="K540" s="1607"/>
      <c r="L540" s="1607"/>
      <c r="M540" s="1607"/>
      <c r="N540" s="1607"/>
      <c r="O540" s="1607"/>
      <c r="P540" s="1607"/>
      <c r="Q540" s="1607"/>
      <c r="R540" s="1607"/>
      <c r="S540" s="1607"/>
      <c r="T540" s="1607"/>
      <c r="U540" s="1607"/>
      <c r="V540" s="1607"/>
      <c r="W540" s="1607"/>
      <c r="X540" s="1607"/>
      <c r="Y540" s="1607"/>
      <c r="Z540" s="1607"/>
    </row>
    <row r="541" ht="12.75" customHeight="1">
      <c r="A541" s="1607"/>
      <c r="B541" s="1607"/>
      <c r="C541" s="1607"/>
      <c r="D541" s="1699"/>
      <c r="E541" s="1613"/>
      <c r="F541" s="6"/>
      <c r="G541" s="6"/>
      <c r="H541" s="37"/>
      <c r="I541" s="1613"/>
      <c r="J541" s="1613"/>
      <c r="K541" s="1607"/>
      <c r="L541" s="1607"/>
      <c r="M541" s="1607"/>
      <c r="N541" s="1607"/>
      <c r="O541" s="1607"/>
      <c r="P541" s="1607"/>
      <c r="Q541" s="1607"/>
      <c r="R541" s="1607"/>
      <c r="S541" s="1607"/>
      <c r="T541" s="1607"/>
      <c r="U541" s="1607"/>
      <c r="V541" s="1607"/>
      <c r="W541" s="1607"/>
      <c r="X541" s="1607"/>
      <c r="Y541" s="1607"/>
      <c r="Z541" s="1607"/>
    </row>
    <row r="542" ht="12.75" customHeight="1">
      <c r="A542" s="1607"/>
      <c r="B542" s="1607"/>
      <c r="C542" s="1607"/>
      <c r="D542" s="1699"/>
      <c r="E542" s="1613"/>
      <c r="F542" s="6"/>
      <c r="G542" s="6"/>
      <c r="H542" s="37"/>
      <c r="I542" s="1613"/>
      <c r="J542" s="1613"/>
      <c r="K542" s="1607"/>
      <c r="L542" s="1607"/>
      <c r="M542" s="1607"/>
      <c r="N542" s="1607"/>
      <c r="O542" s="1607"/>
      <c r="P542" s="1607"/>
      <c r="Q542" s="1607"/>
      <c r="R542" s="1607"/>
      <c r="S542" s="1607"/>
      <c r="T542" s="1607"/>
      <c r="U542" s="1607"/>
      <c r="V542" s="1607"/>
      <c r="W542" s="1607"/>
      <c r="X542" s="1607"/>
      <c r="Y542" s="1607"/>
      <c r="Z542" s="1607"/>
    </row>
    <row r="543" ht="12.75" customHeight="1">
      <c r="A543" s="1607"/>
      <c r="B543" s="1607"/>
      <c r="C543" s="1607"/>
      <c r="D543" s="1699"/>
      <c r="E543" s="1613"/>
      <c r="F543" s="6"/>
      <c r="G543" s="6"/>
      <c r="H543" s="37"/>
      <c r="I543" s="1613"/>
      <c r="J543" s="1613"/>
      <c r="K543" s="1607"/>
      <c r="L543" s="1607"/>
      <c r="M543" s="1607"/>
      <c r="N543" s="1607"/>
      <c r="O543" s="1607"/>
      <c r="P543" s="1607"/>
      <c r="Q543" s="1607"/>
      <c r="R543" s="1607"/>
      <c r="S543" s="1607"/>
      <c r="T543" s="1607"/>
      <c r="U543" s="1607"/>
      <c r="V543" s="1607"/>
      <c r="W543" s="1607"/>
      <c r="X543" s="1607"/>
      <c r="Y543" s="1607"/>
      <c r="Z543" s="1607"/>
    </row>
    <row r="544" ht="12.75" customHeight="1">
      <c r="A544" s="1607"/>
      <c r="B544" s="1607"/>
      <c r="C544" s="1607"/>
      <c r="D544" s="1699"/>
      <c r="E544" s="1613"/>
      <c r="F544" s="6"/>
      <c r="G544" s="6"/>
      <c r="H544" s="37"/>
      <c r="I544" s="1613"/>
      <c r="J544" s="1613"/>
      <c r="K544" s="1607"/>
      <c r="L544" s="1607"/>
      <c r="M544" s="1607"/>
      <c r="N544" s="1607"/>
      <c r="O544" s="1607"/>
      <c r="P544" s="1607"/>
      <c r="Q544" s="1607"/>
      <c r="R544" s="1607"/>
      <c r="S544" s="1607"/>
      <c r="T544" s="1607"/>
      <c r="U544" s="1607"/>
      <c r="V544" s="1607"/>
      <c r="W544" s="1607"/>
      <c r="X544" s="1607"/>
      <c r="Y544" s="1607"/>
      <c r="Z544" s="1607"/>
    </row>
    <row r="545" ht="12.75" customHeight="1">
      <c r="A545" s="1607"/>
      <c r="B545" s="1607"/>
      <c r="C545" s="1607"/>
      <c r="D545" s="1699"/>
      <c r="E545" s="1613"/>
      <c r="F545" s="6"/>
      <c r="G545" s="6"/>
      <c r="H545" s="37"/>
      <c r="I545" s="1613"/>
      <c r="J545" s="1613"/>
      <c r="K545" s="1607"/>
      <c r="L545" s="1607"/>
      <c r="M545" s="1607"/>
      <c r="N545" s="1607"/>
      <c r="O545" s="1607"/>
      <c r="P545" s="1607"/>
      <c r="Q545" s="1607"/>
      <c r="R545" s="1607"/>
      <c r="S545" s="1607"/>
      <c r="T545" s="1607"/>
      <c r="U545" s="1607"/>
      <c r="V545" s="1607"/>
      <c r="W545" s="1607"/>
      <c r="X545" s="1607"/>
      <c r="Y545" s="1607"/>
      <c r="Z545" s="1607"/>
    </row>
    <row r="546" ht="12.75" customHeight="1">
      <c r="A546" s="1607"/>
      <c r="B546" s="1607"/>
      <c r="C546" s="1607"/>
      <c r="D546" s="1699"/>
      <c r="E546" s="1613"/>
      <c r="F546" s="6"/>
      <c r="G546" s="6"/>
      <c r="H546" s="37"/>
      <c r="I546" s="1613"/>
      <c r="J546" s="1613"/>
      <c r="K546" s="1607"/>
      <c r="L546" s="1607"/>
      <c r="M546" s="1607"/>
      <c r="N546" s="1607"/>
      <c r="O546" s="1607"/>
      <c r="P546" s="1607"/>
      <c r="Q546" s="1607"/>
      <c r="R546" s="1607"/>
      <c r="S546" s="1607"/>
      <c r="T546" s="1607"/>
      <c r="U546" s="1607"/>
      <c r="V546" s="1607"/>
      <c r="W546" s="1607"/>
      <c r="X546" s="1607"/>
      <c r="Y546" s="1607"/>
      <c r="Z546" s="1607"/>
    </row>
    <row r="547" ht="12.75" customHeight="1">
      <c r="A547" s="1607"/>
      <c r="B547" s="1607"/>
      <c r="C547" s="1607"/>
      <c r="D547" s="1699"/>
      <c r="E547" s="1613"/>
      <c r="F547" s="6"/>
      <c r="G547" s="6"/>
      <c r="H547" s="37"/>
      <c r="I547" s="1613"/>
      <c r="J547" s="1613"/>
      <c r="K547" s="1607"/>
      <c r="L547" s="1607"/>
      <c r="M547" s="1607"/>
      <c r="N547" s="1607"/>
      <c r="O547" s="1607"/>
      <c r="P547" s="1607"/>
      <c r="Q547" s="1607"/>
      <c r="R547" s="1607"/>
      <c r="S547" s="1607"/>
      <c r="T547" s="1607"/>
      <c r="U547" s="1607"/>
      <c r="V547" s="1607"/>
      <c r="W547" s="1607"/>
      <c r="X547" s="1607"/>
      <c r="Y547" s="1607"/>
      <c r="Z547" s="1607"/>
    </row>
    <row r="548" ht="12.75" customHeight="1">
      <c r="A548" s="1607"/>
      <c r="B548" s="1607"/>
      <c r="C548" s="1607"/>
      <c r="D548" s="1699"/>
      <c r="E548" s="1613"/>
      <c r="F548" s="6"/>
      <c r="G548" s="6"/>
      <c r="H548" s="37"/>
      <c r="I548" s="1613"/>
      <c r="J548" s="1613"/>
      <c r="K548" s="1607"/>
      <c r="L548" s="1607"/>
      <c r="M548" s="1607"/>
      <c r="N548" s="1607"/>
      <c r="O548" s="1607"/>
      <c r="P548" s="1607"/>
      <c r="Q548" s="1607"/>
      <c r="R548" s="1607"/>
      <c r="S548" s="1607"/>
      <c r="T548" s="1607"/>
      <c r="U548" s="1607"/>
      <c r="V548" s="1607"/>
      <c r="W548" s="1607"/>
      <c r="X548" s="1607"/>
      <c r="Y548" s="1607"/>
      <c r="Z548" s="1607"/>
    </row>
    <row r="549" ht="12.75" customHeight="1">
      <c r="A549" s="1607"/>
      <c r="B549" s="1607"/>
      <c r="C549" s="1607"/>
      <c r="D549" s="1699"/>
      <c r="E549" s="1613"/>
      <c r="F549" s="6"/>
      <c r="G549" s="6"/>
      <c r="H549" s="37"/>
      <c r="I549" s="1613"/>
      <c r="J549" s="1613"/>
      <c r="K549" s="1607"/>
      <c r="L549" s="1607"/>
      <c r="M549" s="1607"/>
      <c r="N549" s="1607"/>
      <c r="O549" s="1607"/>
      <c r="P549" s="1607"/>
      <c r="Q549" s="1607"/>
      <c r="R549" s="1607"/>
      <c r="S549" s="1607"/>
      <c r="T549" s="1607"/>
      <c r="U549" s="1607"/>
      <c r="V549" s="1607"/>
      <c r="W549" s="1607"/>
      <c r="X549" s="1607"/>
      <c r="Y549" s="1607"/>
      <c r="Z549" s="1607"/>
    </row>
    <row r="550" ht="12.75" customHeight="1">
      <c r="A550" s="1607"/>
      <c r="B550" s="1607"/>
      <c r="C550" s="1607"/>
      <c r="D550" s="1699"/>
      <c r="E550" s="1613"/>
      <c r="F550" s="6"/>
      <c r="G550" s="6"/>
      <c r="H550" s="37"/>
      <c r="I550" s="1613"/>
      <c r="J550" s="1613"/>
      <c r="K550" s="1607"/>
      <c r="L550" s="1607"/>
      <c r="M550" s="1607"/>
      <c r="N550" s="1607"/>
      <c r="O550" s="1607"/>
      <c r="P550" s="1607"/>
      <c r="Q550" s="1607"/>
      <c r="R550" s="1607"/>
      <c r="S550" s="1607"/>
      <c r="T550" s="1607"/>
      <c r="U550" s="1607"/>
      <c r="V550" s="1607"/>
      <c r="W550" s="1607"/>
      <c r="X550" s="1607"/>
      <c r="Y550" s="1607"/>
      <c r="Z550" s="1607"/>
    </row>
    <row r="551" ht="12.75" customHeight="1">
      <c r="A551" s="1607"/>
      <c r="B551" s="1607"/>
      <c r="C551" s="1607"/>
      <c r="D551" s="1699"/>
      <c r="E551" s="1613"/>
      <c r="F551" s="6"/>
      <c r="G551" s="6"/>
      <c r="H551" s="37"/>
      <c r="I551" s="1613"/>
      <c r="J551" s="1613"/>
      <c r="K551" s="1607"/>
      <c r="L551" s="1607"/>
      <c r="M551" s="1607"/>
      <c r="N551" s="1607"/>
      <c r="O551" s="1607"/>
      <c r="P551" s="1607"/>
      <c r="Q551" s="1607"/>
      <c r="R551" s="1607"/>
      <c r="S551" s="1607"/>
      <c r="T551" s="1607"/>
      <c r="U551" s="1607"/>
      <c r="V551" s="1607"/>
      <c r="W551" s="1607"/>
      <c r="X551" s="1607"/>
      <c r="Y551" s="1607"/>
      <c r="Z551" s="1607"/>
    </row>
    <row r="552" ht="12.75" customHeight="1">
      <c r="A552" s="1607"/>
      <c r="B552" s="1607"/>
      <c r="C552" s="1607"/>
      <c r="D552" s="1699"/>
      <c r="E552" s="1613"/>
      <c r="F552" s="6"/>
      <c r="G552" s="6"/>
      <c r="H552" s="37"/>
      <c r="I552" s="1613"/>
      <c r="J552" s="1613"/>
      <c r="K552" s="1607"/>
      <c r="L552" s="1607"/>
      <c r="M552" s="1607"/>
      <c r="N552" s="1607"/>
      <c r="O552" s="1607"/>
      <c r="P552" s="1607"/>
      <c r="Q552" s="1607"/>
      <c r="R552" s="1607"/>
      <c r="S552" s="1607"/>
      <c r="T552" s="1607"/>
      <c r="U552" s="1607"/>
      <c r="V552" s="1607"/>
      <c r="W552" s="1607"/>
      <c r="X552" s="1607"/>
      <c r="Y552" s="1607"/>
      <c r="Z552" s="1607"/>
    </row>
    <row r="553" ht="12.75" customHeight="1">
      <c r="A553" s="1607"/>
      <c r="B553" s="1607"/>
      <c r="C553" s="1607"/>
      <c r="D553" s="1699"/>
      <c r="E553" s="1613"/>
      <c r="F553" s="6"/>
      <c r="G553" s="6"/>
      <c r="H553" s="37"/>
      <c r="I553" s="1613"/>
      <c r="J553" s="1613"/>
      <c r="K553" s="1607"/>
      <c r="L553" s="1607"/>
      <c r="M553" s="1607"/>
      <c r="N553" s="1607"/>
      <c r="O553" s="1607"/>
      <c r="P553" s="1607"/>
      <c r="Q553" s="1607"/>
      <c r="R553" s="1607"/>
      <c r="S553" s="1607"/>
      <c r="T553" s="1607"/>
      <c r="U553" s="1607"/>
      <c r="V553" s="1607"/>
      <c r="W553" s="1607"/>
      <c r="X553" s="1607"/>
      <c r="Y553" s="1607"/>
      <c r="Z553" s="1607"/>
    </row>
    <row r="554" ht="12.75" customHeight="1">
      <c r="A554" s="1607"/>
      <c r="B554" s="1607"/>
      <c r="C554" s="1607"/>
      <c r="D554" s="1699"/>
      <c r="E554" s="1613"/>
      <c r="F554" s="6"/>
      <c r="G554" s="6"/>
      <c r="H554" s="37"/>
      <c r="I554" s="1613"/>
      <c r="J554" s="1613"/>
      <c r="K554" s="1607"/>
      <c r="L554" s="1607"/>
      <c r="M554" s="1607"/>
      <c r="N554" s="1607"/>
      <c r="O554" s="1607"/>
      <c r="P554" s="1607"/>
      <c r="Q554" s="1607"/>
      <c r="R554" s="1607"/>
      <c r="S554" s="1607"/>
      <c r="T554" s="1607"/>
      <c r="U554" s="1607"/>
      <c r="V554" s="1607"/>
      <c r="W554" s="1607"/>
      <c r="X554" s="1607"/>
      <c r="Y554" s="1607"/>
      <c r="Z554" s="1607"/>
    </row>
    <row r="555" ht="12.75" customHeight="1">
      <c r="A555" s="1607"/>
      <c r="B555" s="1607"/>
      <c r="C555" s="1607"/>
      <c r="D555" s="1699"/>
      <c r="E555" s="1613"/>
      <c r="F555" s="6"/>
      <c r="G555" s="6"/>
      <c r="H555" s="37"/>
      <c r="I555" s="1613"/>
      <c r="J555" s="1613"/>
      <c r="K555" s="1607"/>
      <c r="L555" s="1607"/>
      <c r="M555" s="1607"/>
      <c r="N555" s="1607"/>
      <c r="O555" s="1607"/>
      <c r="P555" s="1607"/>
      <c r="Q555" s="1607"/>
      <c r="R555" s="1607"/>
      <c r="S555" s="1607"/>
      <c r="T555" s="1607"/>
      <c r="U555" s="1607"/>
      <c r="V555" s="1607"/>
      <c r="W555" s="1607"/>
      <c r="X555" s="1607"/>
      <c r="Y555" s="1607"/>
      <c r="Z555" s="1607"/>
    </row>
    <row r="556" ht="12.75" customHeight="1">
      <c r="A556" s="1607"/>
      <c r="B556" s="1607"/>
      <c r="C556" s="1607"/>
      <c r="D556" s="1699"/>
      <c r="E556" s="1613"/>
      <c r="F556" s="6"/>
      <c r="G556" s="6"/>
      <c r="H556" s="37"/>
      <c r="I556" s="1613"/>
      <c r="J556" s="1613"/>
      <c r="K556" s="1607"/>
      <c r="L556" s="1607"/>
      <c r="M556" s="1607"/>
      <c r="N556" s="1607"/>
      <c r="O556" s="1607"/>
      <c r="P556" s="1607"/>
      <c r="Q556" s="1607"/>
      <c r="R556" s="1607"/>
      <c r="S556" s="1607"/>
      <c r="T556" s="1607"/>
      <c r="U556" s="1607"/>
      <c r="V556" s="1607"/>
      <c r="W556" s="1607"/>
      <c r="X556" s="1607"/>
      <c r="Y556" s="1607"/>
      <c r="Z556" s="1607"/>
    </row>
    <row r="557" ht="12.75" customHeight="1">
      <c r="A557" s="1607"/>
      <c r="B557" s="1607"/>
      <c r="C557" s="1607"/>
      <c r="D557" s="1699"/>
      <c r="E557" s="1613"/>
      <c r="F557" s="6"/>
      <c r="G557" s="6"/>
      <c r="H557" s="37"/>
      <c r="I557" s="1613"/>
      <c r="J557" s="1613"/>
      <c r="K557" s="1607"/>
      <c r="L557" s="1607"/>
      <c r="M557" s="1607"/>
      <c r="N557" s="1607"/>
      <c r="O557" s="1607"/>
      <c r="P557" s="1607"/>
      <c r="Q557" s="1607"/>
      <c r="R557" s="1607"/>
      <c r="S557" s="1607"/>
      <c r="T557" s="1607"/>
      <c r="U557" s="1607"/>
      <c r="V557" s="1607"/>
      <c r="W557" s="1607"/>
      <c r="X557" s="1607"/>
      <c r="Y557" s="1607"/>
      <c r="Z557" s="1607"/>
    </row>
    <row r="558" ht="12.75" customHeight="1">
      <c r="A558" s="1607"/>
      <c r="B558" s="1607"/>
      <c r="C558" s="1607"/>
      <c r="D558" s="1699"/>
      <c r="E558" s="1613"/>
      <c r="F558" s="6"/>
      <c r="G558" s="6"/>
      <c r="H558" s="37"/>
      <c r="I558" s="1613"/>
      <c r="J558" s="1613"/>
      <c r="K558" s="1607"/>
      <c r="L558" s="1607"/>
      <c r="M558" s="1607"/>
      <c r="N558" s="1607"/>
      <c r="O558" s="1607"/>
      <c r="P558" s="1607"/>
      <c r="Q558" s="1607"/>
      <c r="R558" s="1607"/>
      <c r="S558" s="1607"/>
      <c r="T558" s="1607"/>
      <c r="U558" s="1607"/>
      <c r="V558" s="1607"/>
      <c r="W558" s="1607"/>
      <c r="X558" s="1607"/>
      <c r="Y558" s="1607"/>
      <c r="Z558" s="1607"/>
    </row>
    <row r="559" ht="12.75" customHeight="1">
      <c r="A559" s="1607"/>
      <c r="B559" s="1607"/>
      <c r="C559" s="1607"/>
      <c r="D559" s="1699"/>
      <c r="E559" s="1613"/>
      <c r="F559" s="6"/>
      <c r="G559" s="6"/>
      <c r="H559" s="37"/>
      <c r="I559" s="1613"/>
      <c r="J559" s="1613"/>
      <c r="K559" s="1607"/>
      <c r="L559" s="1607"/>
      <c r="M559" s="1607"/>
      <c r="N559" s="1607"/>
      <c r="O559" s="1607"/>
      <c r="P559" s="1607"/>
      <c r="Q559" s="1607"/>
      <c r="R559" s="1607"/>
      <c r="S559" s="1607"/>
      <c r="T559" s="1607"/>
      <c r="U559" s="1607"/>
      <c r="V559" s="1607"/>
      <c r="W559" s="1607"/>
      <c r="X559" s="1607"/>
      <c r="Y559" s="1607"/>
      <c r="Z559" s="1607"/>
    </row>
    <row r="560" ht="12.75" customHeight="1">
      <c r="A560" s="1607"/>
      <c r="B560" s="1607"/>
      <c r="C560" s="1607"/>
      <c r="D560" s="1699"/>
      <c r="E560" s="1613"/>
      <c r="F560" s="6"/>
      <c r="G560" s="6"/>
      <c r="H560" s="37"/>
      <c r="I560" s="1613"/>
      <c r="J560" s="1613"/>
      <c r="K560" s="1607"/>
      <c r="L560" s="1607"/>
      <c r="M560" s="1607"/>
      <c r="N560" s="1607"/>
      <c r="O560" s="1607"/>
      <c r="P560" s="1607"/>
      <c r="Q560" s="1607"/>
      <c r="R560" s="1607"/>
      <c r="S560" s="1607"/>
      <c r="T560" s="1607"/>
      <c r="U560" s="1607"/>
      <c r="V560" s="1607"/>
      <c r="W560" s="1607"/>
      <c r="X560" s="1607"/>
      <c r="Y560" s="1607"/>
      <c r="Z560" s="1607"/>
    </row>
    <row r="561" ht="12.75" customHeight="1">
      <c r="A561" s="1607"/>
      <c r="B561" s="1607"/>
      <c r="C561" s="1607"/>
      <c r="D561" s="1699"/>
      <c r="E561" s="1613"/>
      <c r="F561" s="6"/>
      <c r="G561" s="6"/>
      <c r="H561" s="37"/>
      <c r="I561" s="1613"/>
      <c r="J561" s="1613"/>
      <c r="K561" s="1607"/>
      <c r="L561" s="1607"/>
      <c r="M561" s="1607"/>
      <c r="N561" s="1607"/>
      <c r="O561" s="1607"/>
      <c r="P561" s="1607"/>
      <c r="Q561" s="1607"/>
      <c r="R561" s="1607"/>
      <c r="S561" s="1607"/>
      <c r="T561" s="1607"/>
      <c r="U561" s="1607"/>
      <c r="V561" s="1607"/>
      <c r="W561" s="1607"/>
      <c r="X561" s="1607"/>
      <c r="Y561" s="1607"/>
      <c r="Z561" s="1607"/>
    </row>
    <row r="562" ht="12.75" customHeight="1">
      <c r="A562" s="1607"/>
      <c r="B562" s="1607"/>
      <c r="C562" s="1607"/>
      <c r="D562" s="1699"/>
      <c r="E562" s="1613"/>
      <c r="F562" s="6"/>
      <c r="G562" s="6"/>
      <c r="H562" s="37"/>
      <c r="I562" s="1613"/>
      <c r="J562" s="1613"/>
      <c r="K562" s="1607"/>
      <c r="L562" s="1607"/>
      <c r="M562" s="1607"/>
      <c r="N562" s="1607"/>
      <c r="O562" s="1607"/>
      <c r="P562" s="1607"/>
      <c r="Q562" s="1607"/>
      <c r="R562" s="1607"/>
      <c r="S562" s="1607"/>
      <c r="T562" s="1607"/>
      <c r="U562" s="1607"/>
      <c r="V562" s="1607"/>
      <c r="W562" s="1607"/>
      <c r="X562" s="1607"/>
      <c r="Y562" s="1607"/>
      <c r="Z562" s="1607"/>
    </row>
    <row r="563" ht="12.75" customHeight="1">
      <c r="A563" s="1607"/>
      <c r="B563" s="1607"/>
      <c r="C563" s="1607"/>
      <c r="D563" s="1699"/>
      <c r="E563" s="1613"/>
      <c r="F563" s="6"/>
      <c r="G563" s="6"/>
      <c r="H563" s="37"/>
      <c r="I563" s="1613"/>
      <c r="J563" s="1613"/>
      <c r="K563" s="1607"/>
      <c r="L563" s="1607"/>
      <c r="M563" s="1607"/>
      <c r="N563" s="1607"/>
      <c r="O563" s="1607"/>
      <c r="P563" s="1607"/>
      <c r="Q563" s="1607"/>
      <c r="R563" s="1607"/>
      <c r="S563" s="1607"/>
      <c r="T563" s="1607"/>
      <c r="U563" s="1607"/>
      <c r="V563" s="1607"/>
      <c r="W563" s="1607"/>
      <c r="X563" s="1607"/>
      <c r="Y563" s="1607"/>
      <c r="Z563" s="1607"/>
    </row>
    <row r="564" ht="12.75" customHeight="1">
      <c r="A564" s="1607"/>
      <c r="B564" s="1607"/>
      <c r="C564" s="1607"/>
      <c r="D564" s="1699"/>
      <c r="E564" s="1613"/>
      <c r="F564" s="6"/>
      <c r="G564" s="6"/>
      <c r="H564" s="37"/>
      <c r="I564" s="1613"/>
      <c r="J564" s="1613"/>
      <c r="K564" s="1607"/>
      <c r="L564" s="1607"/>
      <c r="M564" s="1607"/>
      <c r="N564" s="1607"/>
      <c r="O564" s="1607"/>
      <c r="P564" s="1607"/>
      <c r="Q564" s="1607"/>
      <c r="R564" s="1607"/>
      <c r="S564" s="1607"/>
      <c r="T564" s="1607"/>
      <c r="U564" s="1607"/>
      <c r="V564" s="1607"/>
      <c r="W564" s="1607"/>
      <c r="X564" s="1607"/>
      <c r="Y564" s="1607"/>
      <c r="Z564" s="1607"/>
    </row>
    <row r="565" ht="12.75" customHeight="1">
      <c r="A565" s="1607"/>
      <c r="B565" s="1607"/>
      <c r="C565" s="1607"/>
      <c r="D565" s="1699"/>
      <c r="E565" s="1613"/>
      <c r="F565" s="6"/>
      <c r="G565" s="6"/>
      <c r="H565" s="37"/>
      <c r="I565" s="1613"/>
      <c r="J565" s="1613"/>
      <c r="K565" s="1607"/>
      <c r="L565" s="1607"/>
      <c r="M565" s="1607"/>
      <c r="N565" s="1607"/>
      <c r="O565" s="1607"/>
      <c r="P565" s="1607"/>
      <c r="Q565" s="1607"/>
      <c r="R565" s="1607"/>
      <c r="S565" s="1607"/>
      <c r="T565" s="1607"/>
      <c r="U565" s="1607"/>
      <c r="V565" s="1607"/>
      <c r="W565" s="1607"/>
      <c r="X565" s="1607"/>
      <c r="Y565" s="1607"/>
      <c r="Z565" s="1607"/>
    </row>
    <row r="566" ht="12.75" customHeight="1">
      <c r="A566" s="1607"/>
      <c r="B566" s="1607"/>
      <c r="C566" s="1607"/>
      <c r="D566" s="1699"/>
      <c r="E566" s="1613"/>
      <c r="F566" s="6"/>
      <c r="G566" s="6"/>
      <c r="H566" s="37"/>
      <c r="I566" s="1613"/>
      <c r="J566" s="1613"/>
      <c r="K566" s="1607"/>
      <c r="L566" s="1607"/>
      <c r="M566" s="1607"/>
      <c r="N566" s="1607"/>
      <c r="O566" s="1607"/>
      <c r="P566" s="1607"/>
      <c r="Q566" s="1607"/>
      <c r="R566" s="1607"/>
      <c r="S566" s="1607"/>
      <c r="T566" s="1607"/>
      <c r="U566" s="1607"/>
      <c r="V566" s="1607"/>
      <c r="W566" s="1607"/>
      <c r="X566" s="1607"/>
      <c r="Y566" s="1607"/>
      <c r="Z566" s="1607"/>
    </row>
    <row r="567" ht="12.75" customHeight="1">
      <c r="A567" s="1607"/>
      <c r="B567" s="1607"/>
      <c r="C567" s="1607"/>
      <c r="D567" s="1699"/>
      <c r="E567" s="1613"/>
      <c r="F567" s="6"/>
      <c r="G567" s="6"/>
      <c r="H567" s="37"/>
      <c r="I567" s="1613"/>
      <c r="J567" s="1613"/>
      <c r="K567" s="1607"/>
      <c r="L567" s="1607"/>
      <c r="M567" s="1607"/>
      <c r="N567" s="1607"/>
      <c r="O567" s="1607"/>
      <c r="P567" s="1607"/>
      <c r="Q567" s="1607"/>
      <c r="R567" s="1607"/>
      <c r="S567" s="1607"/>
      <c r="T567" s="1607"/>
      <c r="U567" s="1607"/>
      <c r="V567" s="1607"/>
      <c r="W567" s="1607"/>
      <c r="X567" s="1607"/>
      <c r="Y567" s="1607"/>
      <c r="Z567" s="1607"/>
    </row>
    <row r="568" ht="12.75" customHeight="1">
      <c r="A568" s="1607"/>
      <c r="B568" s="1607"/>
      <c r="C568" s="1607"/>
      <c r="D568" s="1699"/>
      <c r="E568" s="1613"/>
      <c r="F568" s="6"/>
      <c r="G568" s="6"/>
      <c r="H568" s="37"/>
      <c r="I568" s="1613"/>
      <c r="J568" s="1613"/>
      <c r="K568" s="1607"/>
      <c r="L568" s="1607"/>
      <c r="M568" s="1607"/>
      <c r="N568" s="1607"/>
      <c r="O568" s="1607"/>
      <c r="P568" s="1607"/>
      <c r="Q568" s="1607"/>
      <c r="R568" s="1607"/>
      <c r="S568" s="1607"/>
      <c r="T568" s="1607"/>
      <c r="U568" s="1607"/>
      <c r="V568" s="1607"/>
      <c r="W568" s="1607"/>
      <c r="X568" s="1607"/>
      <c r="Y568" s="1607"/>
      <c r="Z568" s="1607"/>
    </row>
    <row r="569" ht="12.75" customHeight="1">
      <c r="A569" s="1607"/>
      <c r="B569" s="1607"/>
      <c r="C569" s="1607"/>
      <c r="D569" s="1699"/>
      <c r="E569" s="1613"/>
      <c r="F569" s="6"/>
      <c r="G569" s="6"/>
      <c r="H569" s="37"/>
      <c r="I569" s="1613"/>
      <c r="J569" s="1613"/>
      <c r="K569" s="1607"/>
      <c r="L569" s="1607"/>
      <c r="M569" s="1607"/>
      <c r="N569" s="1607"/>
      <c r="O569" s="1607"/>
      <c r="P569" s="1607"/>
      <c r="Q569" s="1607"/>
      <c r="R569" s="1607"/>
      <c r="S569" s="1607"/>
      <c r="T569" s="1607"/>
      <c r="U569" s="1607"/>
      <c r="V569" s="1607"/>
      <c r="W569" s="1607"/>
      <c r="X569" s="1607"/>
      <c r="Y569" s="1607"/>
      <c r="Z569" s="1607"/>
    </row>
    <row r="570" ht="12.75" customHeight="1">
      <c r="A570" s="1607"/>
      <c r="B570" s="1607"/>
      <c r="C570" s="1607"/>
      <c r="D570" s="1699"/>
      <c r="E570" s="1613"/>
      <c r="F570" s="6"/>
      <c r="G570" s="6"/>
      <c r="H570" s="37"/>
      <c r="I570" s="1613"/>
      <c r="J570" s="1613"/>
      <c r="K570" s="1607"/>
      <c r="L570" s="1607"/>
      <c r="M570" s="1607"/>
      <c r="N570" s="1607"/>
      <c r="O570" s="1607"/>
      <c r="P570" s="1607"/>
      <c r="Q570" s="1607"/>
      <c r="R570" s="1607"/>
      <c r="S570" s="1607"/>
      <c r="T570" s="1607"/>
      <c r="U570" s="1607"/>
      <c r="V570" s="1607"/>
      <c r="W570" s="1607"/>
      <c r="X570" s="1607"/>
      <c r="Y570" s="1607"/>
      <c r="Z570" s="1607"/>
    </row>
    <row r="571" ht="12.75" customHeight="1">
      <c r="A571" s="1607"/>
      <c r="B571" s="1607"/>
      <c r="C571" s="1607"/>
      <c r="D571" s="1699"/>
      <c r="E571" s="1613"/>
      <c r="F571" s="6"/>
      <c r="G571" s="6"/>
      <c r="H571" s="37"/>
      <c r="I571" s="1613"/>
      <c r="J571" s="1613"/>
      <c r="K571" s="1607"/>
      <c r="L571" s="1607"/>
      <c r="M571" s="1607"/>
      <c r="N571" s="1607"/>
      <c r="O571" s="1607"/>
      <c r="P571" s="1607"/>
      <c r="Q571" s="1607"/>
      <c r="R571" s="1607"/>
      <c r="S571" s="1607"/>
      <c r="T571" s="1607"/>
      <c r="U571" s="1607"/>
      <c r="V571" s="1607"/>
      <c r="W571" s="1607"/>
      <c r="X571" s="1607"/>
      <c r="Y571" s="1607"/>
      <c r="Z571" s="1607"/>
    </row>
    <row r="572" ht="12.75" customHeight="1">
      <c r="A572" s="1607"/>
      <c r="B572" s="1607"/>
      <c r="C572" s="1607"/>
      <c r="D572" s="1699"/>
      <c r="E572" s="1613"/>
      <c r="F572" s="6"/>
      <c r="G572" s="6"/>
      <c r="H572" s="37"/>
      <c r="I572" s="1613"/>
      <c r="J572" s="1613"/>
      <c r="K572" s="1607"/>
      <c r="L572" s="1607"/>
      <c r="M572" s="1607"/>
      <c r="N572" s="1607"/>
      <c r="O572" s="1607"/>
      <c r="P572" s="1607"/>
      <c r="Q572" s="1607"/>
      <c r="R572" s="1607"/>
      <c r="S572" s="1607"/>
      <c r="T572" s="1607"/>
      <c r="U572" s="1607"/>
      <c r="V572" s="1607"/>
      <c r="W572" s="1607"/>
      <c r="X572" s="1607"/>
      <c r="Y572" s="1607"/>
      <c r="Z572" s="1607"/>
    </row>
    <row r="573" ht="12.75" customHeight="1">
      <c r="A573" s="1607"/>
      <c r="B573" s="1607"/>
      <c r="C573" s="1607"/>
      <c r="D573" s="1699"/>
      <c r="E573" s="1613"/>
      <c r="F573" s="6"/>
      <c r="G573" s="6"/>
      <c r="H573" s="37"/>
      <c r="I573" s="1613"/>
      <c r="J573" s="1613"/>
      <c r="K573" s="1607"/>
      <c r="L573" s="1607"/>
      <c r="M573" s="1607"/>
      <c r="N573" s="1607"/>
      <c r="O573" s="1607"/>
      <c r="P573" s="1607"/>
      <c r="Q573" s="1607"/>
      <c r="R573" s="1607"/>
      <c r="S573" s="1607"/>
      <c r="T573" s="1607"/>
      <c r="U573" s="1607"/>
      <c r="V573" s="1607"/>
      <c r="W573" s="1607"/>
      <c r="X573" s="1607"/>
      <c r="Y573" s="1607"/>
      <c r="Z573" s="1607"/>
    </row>
    <row r="574" ht="12.75" customHeight="1">
      <c r="A574" s="1607"/>
      <c r="B574" s="1607"/>
      <c r="C574" s="1607"/>
      <c r="D574" s="1699"/>
      <c r="E574" s="1613"/>
      <c r="F574" s="6"/>
      <c r="G574" s="6"/>
      <c r="H574" s="37"/>
      <c r="I574" s="1613"/>
      <c r="J574" s="1613"/>
      <c r="K574" s="1607"/>
      <c r="L574" s="1607"/>
      <c r="M574" s="1607"/>
      <c r="N574" s="1607"/>
      <c r="O574" s="1607"/>
      <c r="P574" s="1607"/>
      <c r="Q574" s="1607"/>
      <c r="R574" s="1607"/>
      <c r="S574" s="1607"/>
      <c r="T574" s="1607"/>
      <c r="U574" s="1607"/>
      <c r="V574" s="1607"/>
      <c r="W574" s="1607"/>
      <c r="X574" s="1607"/>
      <c r="Y574" s="1607"/>
      <c r="Z574" s="1607"/>
    </row>
    <row r="575" ht="12.75" customHeight="1">
      <c r="A575" s="1607"/>
      <c r="B575" s="1607"/>
      <c r="C575" s="1607"/>
      <c r="D575" s="1699"/>
      <c r="E575" s="1613"/>
      <c r="F575" s="6"/>
      <c r="G575" s="6"/>
      <c r="H575" s="37"/>
      <c r="I575" s="1613"/>
      <c r="J575" s="1613"/>
      <c r="K575" s="1607"/>
      <c r="L575" s="1607"/>
      <c r="M575" s="1607"/>
      <c r="N575" s="1607"/>
      <c r="O575" s="1607"/>
      <c r="P575" s="1607"/>
      <c r="Q575" s="1607"/>
      <c r="R575" s="1607"/>
      <c r="S575" s="1607"/>
      <c r="T575" s="1607"/>
      <c r="U575" s="1607"/>
      <c r="V575" s="1607"/>
      <c r="W575" s="1607"/>
      <c r="X575" s="1607"/>
      <c r="Y575" s="1607"/>
      <c r="Z575" s="1607"/>
    </row>
    <row r="576" ht="12.75" customHeight="1">
      <c r="A576" s="1607"/>
      <c r="B576" s="1607"/>
      <c r="C576" s="1607"/>
      <c r="D576" s="1699"/>
      <c r="E576" s="1613"/>
      <c r="F576" s="6"/>
      <c r="G576" s="6"/>
      <c r="H576" s="37"/>
      <c r="I576" s="1613"/>
      <c r="J576" s="1613"/>
      <c r="K576" s="1607"/>
      <c r="L576" s="1607"/>
      <c r="M576" s="1607"/>
      <c r="N576" s="1607"/>
      <c r="O576" s="1607"/>
      <c r="P576" s="1607"/>
      <c r="Q576" s="1607"/>
      <c r="R576" s="1607"/>
      <c r="S576" s="1607"/>
      <c r="T576" s="1607"/>
      <c r="U576" s="1607"/>
      <c r="V576" s="1607"/>
      <c r="W576" s="1607"/>
      <c r="X576" s="1607"/>
      <c r="Y576" s="1607"/>
      <c r="Z576" s="1607"/>
    </row>
    <row r="577" ht="12.75" customHeight="1">
      <c r="A577" s="1607"/>
      <c r="B577" s="1607"/>
      <c r="C577" s="1607"/>
      <c r="D577" s="1699"/>
      <c r="E577" s="1613"/>
      <c r="F577" s="6"/>
      <c r="G577" s="6"/>
      <c r="H577" s="37"/>
      <c r="I577" s="1613"/>
      <c r="J577" s="1613"/>
      <c r="K577" s="1607"/>
      <c r="L577" s="1607"/>
      <c r="M577" s="1607"/>
      <c r="N577" s="1607"/>
      <c r="O577" s="1607"/>
      <c r="P577" s="1607"/>
      <c r="Q577" s="1607"/>
      <c r="R577" s="1607"/>
      <c r="S577" s="1607"/>
      <c r="T577" s="1607"/>
      <c r="U577" s="1607"/>
      <c r="V577" s="1607"/>
      <c r="W577" s="1607"/>
      <c r="X577" s="1607"/>
      <c r="Y577" s="1607"/>
      <c r="Z577" s="1607"/>
    </row>
    <row r="578" ht="12.75" customHeight="1">
      <c r="A578" s="1607"/>
      <c r="B578" s="1607"/>
      <c r="C578" s="1607"/>
      <c r="D578" s="1699"/>
      <c r="E578" s="1613"/>
      <c r="F578" s="6"/>
      <c r="G578" s="6"/>
      <c r="H578" s="37"/>
      <c r="I578" s="1613"/>
      <c r="J578" s="1613"/>
      <c r="K578" s="1607"/>
      <c r="L578" s="1607"/>
      <c r="M578" s="1607"/>
      <c r="N578" s="1607"/>
      <c r="O578" s="1607"/>
      <c r="P578" s="1607"/>
      <c r="Q578" s="1607"/>
      <c r="R578" s="1607"/>
      <c r="S578" s="1607"/>
      <c r="T578" s="1607"/>
      <c r="U578" s="1607"/>
      <c r="V578" s="1607"/>
      <c r="W578" s="1607"/>
      <c r="X578" s="1607"/>
      <c r="Y578" s="1607"/>
      <c r="Z578" s="1607"/>
    </row>
    <row r="579" ht="12.75" customHeight="1">
      <c r="A579" s="1607"/>
      <c r="B579" s="1607"/>
      <c r="C579" s="1607"/>
      <c r="D579" s="1699"/>
      <c r="E579" s="1613"/>
      <c r="F579" s="6"/>
      <c r="G579" s="6"/>
      <c r="H579" s="37"/>
      <c r="I579" s="1613"/>
      <c r="J579" s="1613"/>
      <c r="K579" s="1607"/>
      <c r="L579" s="1607"/>
      <c r="M579" s="1607"/>
      <c r="N579" s="1607"/>
      <c r="O579" s="1607"/>
      <c r="P579" s="1607"/>
      <c r="Q579" s="1607"/>
      <c r="R579" s="1607"/>
      <c r="S579" s="1607"/>
      <c r="T579" s="1607"/>
      <c r="U579" s="1607"/>
      <c r="V579" s="1607"/>
      <c r="W579" s="1607"/>
      <c r="X579" s="1607"/>
      <c r="Y579" s="1607"/>
      <c r="Z579" s="1607"/>
    </row>
    <row r="580" ht="12.75" customHeight="1">
      <c r="A580" s="1607"/>
      <c r="B580" s="1607"/>
      <c r="C580" s="1607"/>
      <c r="D580" s="1699"/>
      <c r="E580" s="1613"/>
      <c r="F580" s="6"/>
      <c r="G580" s="6"/>
      <c r="H580" s="37"/>
      <c r="I580" s="1613"/>
      <c r="J580" s="1613"/>
      <c r="K580" s="1607"/>
      <c r="L580" s="1607"/>
      <c r="M580" s="1607"/>
      <c r="N580" s="1607"/>
      <c r="O580" s="1607"/>
      <c r="P580" s="1607"/>
      <c r="Q580" s="1607"/>
      <c r="R580" s="1607"/>
      <c r="S580" s="1607"/>
      <c r="T580" s="1607"/>
      <c r="U580" s="1607"/>
      <c r="V580" s="1607"/>
      <c r="W580" s="1607"/>
      <c r="X580" s="1607"/>
      <c r="Y580" s="1607"/>
      <c r="Z580" s="1607"/>
    </row>
    <row r="581" ht="12.75" customHeight="1">
      <c r="A581" s="1607"/>
      <c r="B581" s="1607"/>
      <c r="C581" s="1607"/>
      <c r="D581" s="1699"/>
      <c r="E581" s="1613"/>
      <c r="F581" s="6"/>
      <c r="G581" s="6"/>
      <c r="H581" s="37"/>
      <c r="I581" s="1613"/>
      <c r="J581" s="1613"/>
      <c r="K581" s="1607"/>
      <c r="L581" s="1607"/>
      <c r="M581" s="1607"/>
      <c r="N581" s="1607"/>
      <c r="O581" s="1607"/>
      <c r="P581" s="1607"/>
      <c r="Q581" s="1607"/>
      <c r="R581" s="1607"/>
      <c r="S581" s="1607"/>
      <c r="T581" s="1607"/>
      <c r="U581" s="1607"/>
      <c r="V581" s="1607"/>
      <c r="W581" s="1607"/>
      <c r="X581" s="1607"/>
      <c r="Y581" s="1607"/>
      <c r="Z581" s="1607"/>
    </row>
    <row r="582" ht="12.75" customHeight="1">
      <c r="A582" s="1607"/>
      <c r="B582" s="1607"/>
      <c r="C582" s="1607"/>
      <c r="D582" s="1699"/>
      <c r="E582" s="1613"/>
      <c r="F582" s="6"/>
      <c r="G582" s="6"/>
      <c r="H582" s="37"/>
      <c r="I582" s="1613"/>
      <c r="J582" s="1613"/>
      <c r="K582" s="1607"/>
      <c r="L582" s="1607"/>
      <c r="M582" s="1607"/>
      <c r="N582" s="1607"/>
      <c r="O582" s="1607"/>
      <c r="P582" s="1607"/>
      <c r="Q582" s="1607"/>
      <c r="R582" s="1607"/>
      <c r="S582" s="1607"/>
      <c r="T582" s="1607"/>
      <c r="U582" s="1607"/>
      <c r="V582" s="1607"/>
      <c r="W582" s="1607"/>
      <c r="X582" s="1607"/>
      <c r="Y582" s="1607"/>
      <c r="Z582" s="1607"/>
    </row>
    <row r="583" ht="12.75" customHeight="1">
      <c r="A583" s="1607"/>
      <c r="B583" s="1607"/>
      <c r="C583" s="1607"/>
      <c r="D583" s="1699"/>
      <c r="E583" s="1613"/>
      <c r="F583" s="6"/>
      <c r="G583" s="6"/>
      <c r="H583" s="37"/>
      <c r="I583" s="1613"/>
      <c r="J583" s="1613"/>
      <c r="K583" s="1607"/>
      <c r="L583" s="1607"/>
      <c r="M583" s="1607"/>
      <c r="N583" s="1607"/>
      <c r="O583" s="1607"/>
      <c r="P583" s="1607"/>
      <c r="Q583" s="1607"/>
      <c r="R583" s="1607"/>
      <c r="S583" s="1607"/>
      <c r="T583" s="1607"/>
      <c r="U583" s="1607"/>
      <c r="V583" s="1607"/>
      <c r="W583" s="1607"/>
      <c r="X583" s="1607"/>
      <c r="Y583" s="1607"/>
      <c r="Z583" s="1607"/>
    </row>
    <row r="584" ht="12.75" customHeight="1">
      <c r="A584" s="1607"/>
      <c r="B584" s="1607"/>
      <c r="C584" s="1607"/>
      <c r="D584" s="1699"/>
      <c r="E584" s="1613"/>
      <c r="F584" s="6"/>
      <c r="G584" s="6"/>
      <c r="H584" s="37"/>
      <c r="I584" s="1613"/>
      <c r="J584" s="1613"/>
      <c r="K584" s="1607"/>
      <c r="L584" s="1607"/>
      <c r="M584" s="1607"/>
      <c r="N584" s="1607"/>
      <c r="O584" s="1607"/>
      <c r="P584" s="1607"/>
      <c r="Q584" s="1607"/>
      <c r="R584" s="1607"/>
      <c r="S584" s="1607"/>
      <c r="T584" s="1607"/>
      <c r="U584" s="1607"/>
      <c r="V584" s="1607"/>
      <c r="W584" s="1607"/>
      <c r="X584" s="1607"/>
      <c r="Y584" s="1607"/>
      <c r="Z584" s="1607"/>
    </row>
    <row r="585" ht="12.75" customHeight="1">
      <c r="A585" s="1607"/>
      <c r="B585" s="1607"/>
      <c r="C585" s="1607"/>
      <c r="D585" s="1699"/>
      <c r="E585" s="1613"/>
      <c r="F585" s="6"/>
      <c r="G585" s="6"/>
      <c r="H585" s="37"/>
      <c r="I585" s="1613"/>
      <c r="J585" s="1613"/>
      <c r="K585" s="1607"/>
      <c r="L585" s="1607"/>
      <c r="M585" s="1607"/>
      <c r="N585" s="1607"/>
      <c r="O585" s="1607"/>
      <c r="P585" s="1607"/>
      <c r="Q585" s="1607"/>
      <c r="R585" s="1607"/>
      <c r="S585" s="1607"/>
      <c r="T585" s="1607"/>
      <c r="U585" s="1607"/>
      <c r="V585" s="1607"/>
      <c r="W585" s="1607"/>
      <c r="X585" s="1607"/>
      <c r="Y585" s="1607"/>
      <c r="Z585" s="1607"/>
    </row>
    <row r="586" ht="12.75" customHeight="1">
      <c r="A586" s="1607"/>
      <c r="B586" s="1607"/>
      <c r="C586" s="1607"/>
      <c r="D586" s="1699"/>
      <c r="E586" s="1613"/>
      <c r="F586" s="6"/>
      <c r="G586" s="6"/>
      <c r="H586" s="37"/>
      <c r="I586" s="1613"/>
      <c r="J586" s="1613"/>
      <c r="K586" s="1607"/>
      <c r="L586" s="1607"/>
      <c r="M586" s="1607"/>
      <c r="N586" s="1607"/>
      <c r="O586" s="1607"/>
      <c r="P586" s="1607"/>
      <c r="Q586" s="1607"/>
      <c r="R586" s="1607"/>
      <c r="S586" s="1607"/>
      <c r="T586" s="1607"/>
      <c r="U586" s="1607"/>
      <c r="V586" s="1607"/>
      <c r="W586" s="1607"/>
      <c r="X586" s="1607"/>
      <c r="Y586" s="1607"/>
      <c r="Z586" s="1607"/>
    </row>
    <row r="587" ht="12.75" customHeight="1">
      <c r="A587" s="1607"/>
      <c r="B587" s="1607"/>
      <c r="C587" s="1607"/>
      <c r="D587" s="1699"/>
      <c r="E587" s="1613"/>
      <c r="F587" s="6"/>
      <c r="G587" s="6"/>
      <c r="H587" s="37"/>
      <c r="I587" s="1613"/>
      <c r="J587" s="1613"/>
      <c r="K587" s="1607"/>
      <c r="L587" s="1607"/>
      <c r="M587" s="1607"/>
      <c r="N587" s="1607"/>
      <c r="O587" s="1607"/>
      <c r="P587" s="1607"/>
      <c r="Q587" s="1607"/>
      <c r="R587" s="1607"/>
      <c r="S587" s="1607"/>
      <c r="T587" s="1607"/>
      <c r="U587" s="1607"/>
      <c r="V587" s="1607"/>
      <c r="W587" s="1607"/>
      <c r="X587" s="1607"/>
      <c r="Y587" s="1607"/>
      <c r="Z587" s="1607"/>
    </row>
    <row r="588" ht="12.75" customHeight="1">
      <c r="A588" s="1607"/>
      <c r="B588" s="1607"/>
      <c r="C588" s="1607"/>
      <c r="D588" s="1699"/>
      <c r="E588" s="1613"/>
      <c r="F588" s="6"/>
      <c r="G588" s="6"/>
      <c r="H588" s="37"/>
      <c r="I588" s="1613"/>
      <c r="J588" s="1613"/>
      <c r="K588" s="1607"/>
      <c r="L588" s="1607"/>
      <c r="M588" s="1607"/>
      <c r="N588" s="1607"/>
      <c r="O588" s="1607"/>
      <c r="P588" s="1607"/>
      <c r="Q588" s="1607"/>
      <c r="R588" s="1607"/>
      <c r="S588" s="1607"/>
      <c r="T588" s="1607"/>
      <c r="U588" s="1607"/>
      <c r="V588" s="1607"/>
      <c r="W588" s="1607"/>
      <c r="X588" s="1607"/>
      <c r="Y588" s="1607"/>
      <c r="Z588" s="1607"/>
    </row>
    <row r="589" ht="12.75" customHeight="1">
      <c r="A589" s="1607"/>
      <c r="B589" s="1607"/>
      <c r="C589" s="1607"/>
      <c r="D589" s="1699"/>
      <c r="E589" s="1613"/>
      <c r="F589" s="6"/>
      <c r="G589" s="6"/>
      <c r="H589" s="37"/>
      <c r="I589" s="1613"/>
      <c r="J589" s="1613"/>
      <c r="K589" s="1607"/>
      <c r="L589" s="1607"/>
      <c r="M589" s="1607"/>
      <c r="N589" s="1607"/>
      <c r="O589" s="1607"/>
      <c r="P589" s="1607"/>
      <c r="Q589" s="1607"/>
      <c r="R589" s="1607"/>
      <c r="S589" s="1607"/>
      <c r="T589" s="1607"/>
      <c r="U589" s="1607"/>
      <c r="V589" s="1607"/>
      <c r="W589" s="1607"/>
      <c r="X589" s="1607"/>
      <c r="Y589" s="1607"/>
      <c r="Z589" s="1607"/>
    </row>
    <row r="590" ht="12.75" customHeight="1">
      <c r="A590" s="1607"/>
      <c r="B590" s="1607"/>
      <c r="C590" s="1607"/>
      <c r="D590" s="1699"/>
      <c r="E590" s="1613"/>
      <c r="F590" s="6"/>
      <c r="G590" s="6"/>
      <c r="H590" s="37"/>
      <c r="I590" s="1613"/>
      <c r="J590" s="1613"/>
      <c r="K590" s="1607"/>
      <c r="L590" s="1607"/>
      <c r="M590" s="1607"/>
      <c r="N590" s="1607"/>
      <c r="O590" s="1607"/>
      <c r="P590" s="1607"/>
      <c r="Q590" s="1607"/>
      <c r="R590" s="1607"/>
      <c r="S590" s="1607"/>
      <c r="T590" s="1607"/>
      <c r="U590" s="1607"/>
      <c r="V590" s="1607"/>
      <c r="W590" s="1607"/>
      <c r="X590" s="1607"/>
      <c r="Y590" s="1607"/>
      <c r="Z590" s="1607"/>
    </row>
    <row r="591" ht="12.75" customHeight="1">
      <c r="A591" s="1607"/>
      <c r="B591" s="1607"/>
      <c r="C591" s="1607"/>
      <c r="D591" s="1699"/>
      <c r="E591" s="1613"/>
      <c r="F591" s="6"/>
      <c r="G591" s="6"/>
      <c r="H591" s="37"/>
      <c r="I591" s="1613"/>
      <c r="J591" s="1613"/>
      <c r="K591" s="1607"/>
      <c r="L591" s="1607"/>
      <c r="M591" s="1607"/>
      <c r="N591" s="1607"/>
      <c r="O591" s="1607"/>
      <c r="P591" s="1607"/>
      <c r="Q591" s="1607"/>
      <c r="R591" s="1607"/>
      <c r="S591" s="1607"/>
      <c r="T591" s="1607"/>
      <c r="U591" s="1607"/>
      <c r="V591" s="1607"/>
      <c r="W591" s="1607"/>
      <c r="X591" s="1607"/>
      <c r="Y591" s="1607"/>
      <c r="Z591" s="1607"/>
    </row>
    <row r="592" ht="12.75" customHeight="1">
      <c r="A592" s="1607"/>
      <c r="B592" s="1607"/>
      <c r="C592" s="1607"/>
      <c r="D592" s="1699"/>
      <c r="E592" s="1613"/>
      <c r="F592" s="6"/>
      <c r="G592" s="6"/>
      <c r="H592" s="37"/>
      <c r="I592" s="1613"/>
      <c r="J592" s="1613"/>
      <c r="K592" s="1607"/>
      <c r="L592" s="1607"/>
      <c r="M592" s="1607"/>
      <c r="N592" s="1607"/>
      <c r="O592" s="1607"/>
      <c r="P592" s="1607"/>
      <c r="Q592" s="1607"/>
      <c r="R592" s="1607"/>
      <c r="S592" s="1607"/>
      <c r="T592" s="1607"/>
      <c r="U592" s="1607"/>
      <c r="V592" s="1607"/>
      <c r="W592" s="1607"/>
      <c r="X592" s="1607"/>
      <c r="Y592" s="1607"/>
      <c r="Z592" s="1607"/>
    </row>
    <row r="593" ht="12.75" customHeight="1">
      <c r="A593" s="1607"/>
      <c r="B593" s="1607"/>
      <c r="C593" s="1607"/>
      <c r="D593" s="1699"/>
      <c r="E593" s="1613"/>
      <c r="F593" s="6"/>
      <c r="G593" s="6"/>
      <c r="H593" s="37"/>
      <c r="I593" s="1613"/>
      <c r="J593" s="1613"/>
      <c r="K593" s="1607"/>
      <c r="L593" s="1607"/>
      <c r="M593" s="1607"/>
      <c r="N593" s="1607"/>
      <c r="O593" s="1607"/>
      <c r="P593" s="1607"/>
      <c r="Q593" s="1607"/>
      <c r="R593" s="1607"/>
      <c r="S593" s="1607"/>
      <c r="T593" s="1607"/>
      <c r="U593" s="1607"/>
      <c r="V593" s="1607"/>
      <c r="W593" s="1607"/>
      <c r="X593" s="1607"/>
      <c r="Y593" s="1607"/>
      <c r="Z593" s="1607"/>
    </row>
    <row r="594" ht="12.75" customHeight="1">
      <c r="A594" s="1607"/>
      <c r="B594" s="1607"/>
      <c r="C594" s="1607"/>
      <c r="D594" s="1699"/>
      <c r="E594" s="1613"/>
      <c r="F594" s="6"/>
      <c r="G594" s="6"/>
      <c r="H594" s="37"/>
      <c r="I594" s="1613"/>
      <c r="J594" s="1613"/>
      <c r="K594" s="1607"/>
      <c r="L594" s="1607"/>
      <c r="M594" s="1607"/>
      <c r="N594" s="1607"/>
      <c r="O594" s="1607"/>
      <c r="P594" s="1607"/>
      <c r="Q594" s="1607"/>
      <c r="R594" s="1607"/>
      <c r="S594" s="1607"/>
      <c r="T594" s="1607"/>
      <c r="U594" s="1607"/>
      <c r="V594" s="1607"/>
      <c r="W594" s="1607"/>
      <c r="X594" s="1607"/>
      <c r="Y594" s="1607"/>
      <c r="Z594" s="1607"/>
    </row>
    <row r="595" ht="12.75" customHeight="1">
      <c r="A595" s="1607"/>
      <c r="B595" s="1607"/>
      <c r="C595" s="1607"/>
      <c r="D595" s="1699"/>
      <c r="E595" s="1613"/>
      <c r="F595" s="6"/>
      <c r="G595" s="6"/>
      <c r="H595" s="37"/>
      <c r="I595" s="1613"/>
      <c r="J595" s="1613"/>
      <c r="K595" s="1607"/>
      <c r="L595" s="1607"/>
      <c r="M595" s="1607"/>
      <c r="N595" s="1607"/>
      <c r="O595" s="1607"/>
      <c r="P595" s="1607"/>
      <c r="Q595" s="1607"/>
      <c r="R595" s="1607"/>
      <c r="S595" s="1607"/>
      <c r="T595" s="1607"/>
      <c r="U595" s="1607"/>
      <c r="V595" s="1607"/>
      <c r="W595" s="1607"/>
      <c r="X595" s="1607"/>
      <c r="Y595" s="1607"/>
      <c r="Z595" s="1607"/>
    </row>
    <row r="596" ht="12.75" customHeight="1">
      <c r="A596" s="1607"/>
      <c r="B596" s="1607"/>
      <c r="C596" s="1607"/>
      <c r="D596" s="1699"/>
      <c r="E596" s="1613"/>
      <c r="F596" s="6"/>
      <c r="G596" s="6"/>
      <c r="H596" s="37"/>
      <c r="I596" s="1613"/>
      <c r="J596" s="1613"/>
      <c r="K596" s="1607"/>
      <c r="L596" s="1607"/>
      <c r="M596" s="1607"/>
      <c r="N596" s="1607"/>
      <c r="O596" s="1607"/>
      <c r="P596" s="1607"/>
      <c r="Q596" s="1607"/>
      <c r="R596" s="1607"/>
      <c r="S596" s="1607"/>
      <c r="T596" s="1607"/>
      <c r="U596" s="1607"/>
      <c r="V596" s="1607"/>
      <c r="W596" s="1607"/>
      <c r="X596" s="1607"/>
      <c r="Y596" s="1607"/>
      <c r="Z596" s="1607"/>
    </row>
    <row r="597" ht="12.75" customHeight="1">
      <c r="A597" s="1607"/>
      <c r="B597" s="1607"/>
      <c r="C597" s="1607"/>
      <c r="D597" s="1699"/>
      <c r="E597" s="1613"/>
      <c r="F597" s="6"/>
      <c r="G597" s="6"/>
      <c r="H597" s="37"/>
      <c r="I597" s="1613"/>
      <c r="J597" s="1613"/>
      <c r="K597" s="1607"/>
      <c r="L597" s="1607"/>
      <c r="M597" s="1607"/>
      <c r="N597" s="1607"/>
      <c r="O597" s="1607"/>
      <c r="P597" s="1607"/>
      <c r="Q597" s="1607"/>
      <c r="R597" s="1607"/>
      <c r="S597" s="1607"/>
      <c r="T597" s="1607"/>
      <c r="U597" s="1607"/>
      <c r="V597" s="1607"/>
      <c r="W597" s="1607"/>
      <c r="X597" s="1607"/>
      <c r="Y597" s="1607"/>
      <c r="Z597" s="1607"/>
    </row>
    <row r="598" ht="12.75" customHeight="1">
      <c r="A598" s="1607"/>
      <c r="B598" s="1607"/>
      <c r="C598" s="1607"/>
      <c r="D598" s="1699"/>
      <c r="E598" s="1613"/>
      <c r="F598" s="6"/>
      <c r="G598" s="6"/>
      <c r="H598" s="37"/>
      <c r="I598" s="1613"/>
      <c r="J598" s="1613"/>
      <c r="K598" s="1607"/>
      <c r="L598" s="1607"/>
      <c r="M598" s="1607"/>
      <c r="N598" s="1607"/>
      <c r="O598" s="1607"/>
      <c r="P598" s="1607"/>
      <c r="Q598" s="1607"/>
      <c r="R598" s="1607"/>
      <c r="S598" s="1607"/>
      <c r="T598" s="1607"/>
      <c r="U598" s="1607"/>
      <c r="V598" s="1607"/>
      <c r="W598" s="1607"/>
      <c r="X598" s="1607"/>
      <c r="Y598" s="1607"/>
      <c r="Z598" s="1607"/>
    </row>
    <row r="599" ht="12.75" customHeight="1">
      <c r="A599" s="1607"/>
      <c r="B599" s="1607"/>
      <c r="C599" s="1607"/>
      <c r="D599" s="1699"/>
      <c r="E599" s="1613"/>
      <c r="F599" s="6"/>
      <c r="G599" s="6"/>
      <c r="H599" s="37"/>
      <c r="I599" s="1613"/>
      <c r="J599" s="1613"/>
      <c r="K599" s="1607"/>
      <c r="L599" s="1607"/>
      <c r="M599" s="1607"/>
      <c r="N599" s="1607"/>
      <c r="O599" s="1607"/>
      <c r="P599" s="1607"/>
      <c r="Q599" s="1607"/>
      <c r="R599" s="1607"/>
      <c r="S599" s="1607"/>
      <c r="T599" s="1607"/>
      <c r="U599" s="1607"/>
      <c r="V599" s="1607"/>
      <c r="W599" s="1607"/>
      <c r="X599" s="1607"/>
      <c r="Y599" s="1607"/>
      <c r="Z599" s="1607"/>
    </row>
    <row r="600" ht="12.75" customHeight="1">
      <c r="A600" s="1607"/>
      <c r="B600" s="1607"/>
      <c r="C600" s="1607"/>
      <c r="D600" s="1699"/>
      <c r="E600" s="1613"/>
      <c r="F600" s="6"/>
      <c r="G600" s="6"/>
      <c r="H600" s="37"/>
      <c r="I600" s="1613"/>
      <c r="J600" s="1613"/>
      <c r="K600" s="1607"/>
      <c r="L600" s="1607"/>
      <c r="M600" s="1607"/>
      <c r="N600" s="1607"/>
      <c r="O600" s="1607"/>
      <c r="P600" s="1607"/>
      <c r="Q600" s="1607"/>
      <c r="R600" s="1607"/>
      <c r="S600" s="1607"/>
      <c r="T600" s="1607"/>
      <c r="U600" s="1607"/>
      <c r="V600" s="1607"/>
      <c r="W600" s="1607"/>
      <c r="X600" s="1607"/>
      <c r="Y600" s="1607"/>
      <c r="Z600" s="1607"/>
    </row>
    <row r="601" ht="12.75" customHeight="1">
      <c r="A601" s="1607"/>
      <c r="B601" s="1607"/>
      <c r="C601" s="1607"/>
      <c r="D601" s="1699"/>
      <c r="E601" s="1613"/>
      <c r="F601" s="6"/>
      <c r="G601" s="6"/>
      <c r="H601" s="37"/>
      <c r="I601" s="1613"/>
      <c r="J601" s="1613"/>
      <c r="K601" s="1607"/>
      <c r="L601" s="1607"/>
      <c r="M601" s="1607"/>
      <c r="N601" s="1607"/>
      <c r="O601" s="1607"/>
      <c r="P601" s="1607"/>
      <c r="Q601" s="1607"/>
      <c r="R601" s="1607"/>
      <c r="S601" s="1607"/>
      <c r="T601" s="1607"/>
      <c r="U601" s="1607"/>
      <c r="V601" s="1607"/>
      <c r="W601" s="1607"/>
      <c r="X601" s="1607"/>
      <c r="Y601" s="1607"/>
      <c r="Z601" s="1607"/>
    </row>
    <row r="602" ht="12.75" customHeight="1">
      <c r="A602" s="1607"/>
      <c r="B602" s="1607"/>
      <c r="C602" s="1607"/>
      <c r="D602" s="1699"/>
      <c r="E602" s="1613"/>
      <c r="F602" s="6"/>
      <c r="G602" s="6"/>
      <c r="H602" s="37"/>
      <c r="I602" s="1613"/>
      <c r="J602" s="1613"/>
      <c r="K602" s="1607"/>
      <c r="L602" s="1607"/>
      <c r="M602" s="1607"/>
      <c r="N602" s="1607"/>
      <c r="O602" s="1607"/>
      <c r="P602" s="1607"/>
      <c r="Q602" s="1607"/>
      <c r="R602" s="1607"/>
      <c r="S602" s="1607"/>
      <c r="T602" s="1607"/>
      <c r="U602" s="1607"/>
      <c r="V602" s="1607"/>
      <c r="W602" s="1607"/>
      <c r="X602" s="1607"/>
      <c r="Y602" s="1607"/>
      <c r="Z602" s="1607"/>
    </row>
    <row r="603" ht="12.75" customHeight="1">
      <c r="A603" s="1607"/>
      <c r="B603" s="1607"/>
      <c r="C603" s="1607"/>
      <c r="D603" s="1699"/>
      <c r="E603" s="1613"/>
      <c r="F603" s="6"/>
      <c r="G603" s="6"/>
      <c r="H603" s="37"/>
      <c r="I603" s="1613"/>
      <c r="J603" s="1613"/>
      <c r="K603" s="1607"/>
      <c r="L603" s="1607"/>
      <c r="M603" s="1607"/>
      <c r="N603" s="1607"/>
      <c r="O603" s="1607"/>
      <c r="P603" s="1607"/>
      <c r="Q603" s="1607"/>
      <c r="R603" s="1607"/>
      <c r="S603" s="1607"/>
      <c r="T603" s="1607"/>
      <c r="U603" s="1607"/>
      <c r="V603" s="1607"/>
      <c r="W603" s="1607"/>
      <c r="X603" s="1607"/>
      <c r="Y603" s="1607"/>
      <c r="Z603" s="1607"/>
    </row>
    <row r="604" ht="12.75" customHeight="1">
      <c r="A604" s="1607"/>
      <c r="B604" s="1607"/>
      <c r="C604" s="1607"/>
      <c r="D604" s="1699"/>
      <c r="E604" s="1613"/>
      <c r="F604" s="6"/>
      <c r="G604" s="6"/>
      <c r="H604" s="37"/>
      <c r="I604" s="1613"/>
      <c r="J604" s="1613"/>
      <c r="K604" s="1607"/>
      <c r="L604" s="1607"/>
      <c r="M604" s="1607"/>
      <c r="N604" s="1607"/>
      <c r="O604" s="1607"/>
      <c r="P604" s="1607"/>
      <c r="Q604" s="1607"/>
      <c r="R604" s="1607"/>
      <c r="S604" s="1607"/>
      <c r="T604" s="1607"/>
      <c r="U604" s="1607"/>
      <c r="V604" s="1607"/>
      <c r="W604" s="1607"/>
      <c r="X604" s="1607"/>
      <c r="Y604" s="1607"/>
      <c r="Z604" s="1607"/>
    </row>
    <row r="605" ht="12.75" customHeight="1">
      <c r="A605" s="1607"/>
      <c r="B605" s="1607"/>
      <c r="C605" s="1607"/>
      <c r="D605" s="1699"/>
      <c r="E605" s="1613"/>
      <c r="F605" s="6"/>
      <c r="G605" s="6"/>
      <c r="H605" s="37"/>
      <c r="I605" s="1613"/>
      <c r="J605" s="1613"/>
      <c r="K605" s="1607"/>
      <c r="L605" s="1607"/>
      <c r="M605" s="1607"/>
      <c r="N605" s="1607"/>
      <c r="O605" s="1607"/>
      <c r="P605" s="1607"/>
      <c r="Q605" s="1607"/>
      <c r="R605" s="1607"/>
      <c r="S605" s="1607"/>
      <c r="T605" s="1607"/>
      <c r="U605" s="1607"/>
      <c r="V605" s="1607"/>
      <c r="W605" s="1607"/>
      <c r="X605" s="1607"/>
      <c r="Y605" s="1607"/>
      <c r="Z605" s="1607"/>
    </row>
    <row r="606" ht="12.75" customHeight="1">
      <c r="A606" s="1607"/>
      <c r="B606" s="1607"/>
      <c r="C606" s="1607"/>
      <c r="D606" s="1699"/>
      <c r="E606" s="1613"/>
      <c r="F606" s="6"/>
      <c r="G606" s="6"/>
      <c r="H606" s="37"/>
      <c r="I606" s="1613"/>
      <c r="J606" s="1613"/>
      <c r="K606" s="1607"/>
      <c r="L606" s="1607"/>
      <c r="M606" s="1607"/>
      <c r="N606" s="1607"/>
      <c r="O606" s="1607"/>
      <c r="P606" s="1607"/>
      <c r="Q606" s="1607"/>
      <c r="R606" s="1607"/>
      <c r="S606" s="1607"/>
      <c r="T606" s="1607"/>
      <c r="U606" s="1607"/>
      <c r="V606" s="1607"/>
      <c r="W606" s="1607"/>
      <c r="X606" s="1607"/>
      <c r="Y606" s="1607"/>
      <c r="Z606" s="1607"/>
    </row>
    <row r="607" ht="12.75" customHeight="1">
      <c r="A607" s="1607"/>
      <c r="B607" s="1607"/>
      <c r="C607" s="1607"/>
      <c r="D607" s="1699"/>
      <c r="E607" s="1613"/>
      <c r="F607" s="6"/>
      <c r="G607" s="6"/>
      <c r="H607" s="37"/>
      <c r="I607" s="1613"/>
      <c r="J607" s="1613"/>
      <c r="K607" s="1607"/>
      <c r="L607" s="1607"/>
      <c r="M607" s="1607"/>
      <c r="N607" s="1607"/>
      <c r="O607" s="1607"/>
      <c r="P607" s="1607"/>
      <c r="Q607" s="1607"/>
      <c r="R607" s="1607"/>
      <c r="S607" s="1607"/>
      <c r="T607" s="1607"/>
      <c r="U607" s="1607"/>
      <c r="V607" s="1607"/>
      <c r="W607" s="1607"/>
      <c r="X607" s="1607"/>
      <c r="Y607" s="1607"/>
      <c r="Z607" s="1607"/>
    </row>
    <row r="608" ht="12.75" customHeight="1">
      <c r="A608" s="1607"/>
      <c r="B608" s="1607"/>
      <c r="C608" s="1607"/>
      <c r="D608" s="1699"/>
      <c r="E608" s="1613"/>
      <c r="F608" s="6"/>
      <c r="G608" s="6"/>
      <c r="H608" s="37"/>
      <c r="I608" s="1613"/>
      <c r="J608" s="1613"/>
      <c r="K608" s="1607"/>
      <c r="L608" s="1607"/>
      <c r="M608" s="1607"/>
      <c r="N608" s="1607"/>
      <c r="O608" s="1607"/>
      <c r="P608" s="1607"/>
      <c r="Q608" s="1607"/>
      <c r="R608" s="1607"/>
      <c r="S608" s="1607"/>
      <c r="T608" s="1607"/>
      <c r="U608" s="1607"/>
      <c r="V608" s="1607"/>
      <c r="W608" s="1607"/>
      <c r="X608" s="1607"/>
      <c r="Y608" s="1607"/>
      <c r="Z608" s="1607"/>
    </row>
    <row r="609" ht="12.75" customHeight="1">
      <c r="A609" s="1607"/>
      <c r="B609" s="1607"/>
      <c r="C609" s="1607"/>
      <c r="D609" s="1699"/>
      <c r="E609" s="1613"/>
      <c r="F609" s="6"/>
      <c r="G609" s="6"/>
      <c r="H609" s="37"/>
      <c r="I609" s="1613"/>
      <c r="J609" s="1613"/>
      <c r="K609" s="1607"/>
      <c r="L609" s="1607"/>
      <c r="M609" s="1607"/>
      <c r="N609" s="1607"/>
      <c r="O609" s="1607"/>
      <c r="P609" s="1607"/>
      <c r="Q609" s="1607"/>
      <c r="R609" s="1607"/>
      <c r="S609" s="1607"/>
      <c r="T609" s="1607"/>
      <c r="U609" s="1607"/>
      <c r="V609" s="1607"/>
      <c r="W609" s="1607"/>
      <c r="X609" s="1607"/>
      <c r="Y609" s="1607"/>
      <c r="Z609" s="1607"/>
    </row>
    <row r="610" ht="12.75" customHeight="1">
      <c r="A610" s="1607"/>
      <c r="B610" s="1607"/>
      <c r="C610" s="1607"/>
      <c r="D610" s="1699"/>
      <c r="E610" s="1613"/>
      <c r="F610" s="6"/>
      <c r="G610" s="6"/>
      <c r="H610" s="37"/>
      <c r="I610" s="1613"/>
      <c r="J610" s="1613"/>
      <c r="K610" s="1607"/>
      <c r="L610" s="1607"/>
      <c r="M610" s="1607"/>
      <c r="N610" s="1607"/>
      <c r="O610" s="1607"/>
      <c r="P610" s="1607"/>
      <c r="Q610" s="1607"/>
      <c r="R610" s="1607"/>
      <c r="S610" s="1607"/>
      <c r="T610" s="1607"/>
      <c r="U610" s="1607"/>
      <c r="V610" s="1607"/>
      <c r="W610" s="1607"/>
      <c r="X610" s="1607"/>
      <c r="Y610" s="1607"/>
      <c r="Z610" s="1607"/>
    </row>
    <row r="611" ht="12.75" customHeight="1">
      <c r="A611" s="1607"/>
      <c r="B611" s="1607"/>
      <c r="C611" s="1607"/>
      <c r="D611" s="1699"/>
      <c r="E611" s="1613"/>
      <c r="F611" s="6"/>
      <c r="G611" s="6"/>
      <c r="H611" s="37"/>
      <c r="I611" s="1613"/>
      <c r="J611" s="1613"/>
      <c r="K611" s="1607"/>
      <c r="L611" s="1607"/>
      <c r="M611" s="1607"/>
      <c r="N611" s="1607"/>
      <c r="O611" s="1607"/>
      <c r="P611" s="1607"/>
      <c r="Q611" s="1607"/>
      <c r="R611" s="1607"/>
      <c r="S611" s="1607"/>
      <c r="T611" s="1607"/>
      <c r="U611" s="1607"/>
      <c r="V611" s="1607"/>
      <c r="W611" s="1607"/>
      <c r="X611" s="1607"/>
      <c r="Y611" s="1607"/>
      <c r="Z611" s="1607"/>
    </row>
    <row r="612" ht="12.75" customHeight="1">
      <c r="A612" s="1607"/>
      <c r="B612" s="1607"/>
      <c r="C612" s="1607"/>
      <c r="D612" s="1699"/>
      <c r="E612" s="1613"/>
      <c r="F612" s="6"/>
      <c r="G612" s="6"/>
      <c r="H612" s="37"/>
      <c r="I612" s="1613"/>
      <c r="J612" s="1613"/>
      <c r="K612" s="1607"/>
      <c r="L612" s="1607"/>
      <c r="M612" s="1607"/>
      <c r="N612" s="1607"/>
      <c r="O612" s="1607"/>
      <c r="P612" s="1607"/>
      <c r="Q612" s="1607"/>
      <c r="R612" s="1607"/>
      <c r="S612" s="1607"/>
      <c r="T612" s="1607"/>
      <c r="U612" s="1607"/>
      <c r="V612" s="1607"/>
      <c r="W612" s="1607"/>
      <c r="X612" s="1607"/>
      <c r="Y612" s="1607"/>
      <c r="Z612" s="1607"/>
    </row>
    <row r="613" ht="12.75" customHeight="1">
      <c r="A613" s="1607"/>
      <c r="B613" s="1607"/>
      <c r="C613" s="1607"/>
      <c r="D613" s="1699"/>
      <c r="E613" s="1613"/>
      <c r="F613" s="6"/>
      <c r="G613" s="6"/>
      <c r="H613" s="37"/>
      <c r="I613" s="1613"/>
      <c r="J613" s="1613"/>
      <c r="K613" s="1607"/>
      <c r="L613" s="1607"/>
      <c r="M613" s="1607"/>
      <c r="N613" s="1607"/>
      <c r="O613" s="1607"/>
      <c r="P613" s="1607"/>
      <c r="Q613" s="1607"/>
      <c r="R613" s="1607"/>
      <c r="S613" s="1607"/>
      <c r="T613" s="1607"/>
      <c r="U613" s="1607"/>
      <c r="V613" s="1607"/>
      <c r="W613" s="1607"/>
      <c r="X613" s="1607"/>
      <c r="Y613" s="1607"/>
      <c r="Z613" s="1607"/>
    </row>
    <row r="614" ht="12.75" customHeight="1">
      <c r="A614" s="1607"/>
      <c r="B614" s="1607"/>
      <c r="C614" s="1607"/>
      <c r="D614" s="1699"/>
      <c r="E614" s="1613"/>
      <c r="F614" s="6"/>
      <c r="G614" s="6"/>
      <c r="H614" s="37"/>
      <c r="I614" s="1613"/>
      <c r="J614" s="1613"/>
      <c r="K614" s="1607"/>
      <c r="L614" s="1607"/>
      <c r="M614" s="1607"/>
      <c r="N614" s="1607"/>
      <c r="O614" s="1607"/>
      <c r="P614" s="1607"/>
      <c r="Q614" s="1607"/>
      <c r="R614" s="1607"/>
      <c r="S614" s="1607"/>
      <c r="T614" s="1607"/>
      <c r="U614" s="1607"/>
      <c r="V614" s="1607"/>
      <c r="W614" s="1607"/>
      <c r="X614" s="1607"/>
      <c r="Y614" s="1607"/>
      <c r="Z614" s="1607"/>
    </row>
    <row r="615" ht="12.75" customHeight="1">
      <c r="A615" s="1607"/>
      <c r="B615" s="1607"/>
      <c r="C615" s="1607"/>
      <c r="D615" s="1699"/>
      <c r="E615" s="1613"/>
      <c r="F615" s="6"/>
      <c r="G615" s="6"/>
      <c r="H615" s="37"/>
      <c r="I615" s="1613"/>
      <c r="J615" s="1613"/>
      <c r="K615" s="1607"/>
      <c r="L615" s="1607"/>
      <c r="M615" s="1607"/>
      <c r="N615" s="1607"/>
      <c r="O615" s="1607"/>
      <c r="P615" s="1607"/>
      <c r="Q615" s="1607"/>
      <c r="R615" s="1607"/>
      <c r="S615" s="1607"/>
      <c r="T615" s="1607"/>
      <c r="U615" s="1607"/>
      <c r="V615" s="1607"/>
      <c r="W615" s="1607"/>
      <c r="X615" s="1607"/>
      <c r="Y615" s="1607"/>
      <c r="Z615" s="1607"/>
    </row>
    <row r="616" ht="12.75" customHeight="1">
      <c r="A616" s="1607"/>
      <c r="B616" s="1607"/>
      <c r="C616" s="1607"/>
      <c r="D616" s="1699"/>
      <c r="E616" s="1613"/>
      <c r="F616" s="6"/>
      <c r="G616" s="6"/>
      <c r="H616" s="37"/>
      <c r="I616" s="1613"/>
      <c r="J616" s="1613"/>
      <c r="K616" s="1607"/>
      <c r="L616" s="1607"/>
      <c r="M616" s="1607"/>
      <c r="N616" s="1607"/>
      <c r="O616" s="1607"/>
      <c r="P616" s="1607"/>
      <c r="Q616" s="1607"/>
      <c r="R616" s="1607"/>
      <c r="S616" s="1607"/>
      <c r="T616" s="1607"/>
      <c r="U616" s="1607"/>
      <c r="V616" s="1607"/>
      <c r="W616" s="1607"/>
      <c r="X616" s="1607"/>
      <c r="Y616" s="1607"/>
      <c r="Z616" s="1607"/>
    </row>
    <row r="617" ht="12.75" customHeight="1">
      <c r="A617" s="1607"/>
      <c r="B617" s="1607"/>
      <c r="C617" s="1607"/>
      <c r="D617" s="1699"/>
      <c r="E617" s="1613"/>
      <c r="F617" s="6"/>
      <c r="G617" s="6"/>
      <c r="H617" s="37"/>
      <c r="I617" s="1613"/>
      <c r="J617" s="1613"/>
      <c r="K617" s="1607"/>
      <c r="L617" s="1607"/>
      <c r="M617" s="1607"/>
      <c r="N617" s="1607"/>
      <c r="O617" s="1607"/>
      <c r="P617" s="1607"/>
      <c r="Q617" s="1607"/>
      <c r="R617" s="1607"/>
      <c r="S617" s="1607"/>
      <c r="T617" s="1607"/>
      <c r="U617" s="1607"/>
      <c r="V617" s="1607"/>
      <c r="W617" s="1607"/>
      <c r="X617" s="1607"/>
      <c r="Y617" s="1607"/>
      <c r="Z617" s="1607"/>
    </row>
    <row r="618" ht="12.75" customHeight="1">
      <c r="A618" s="1607"/>
      <c r="B618" s="1607"/>
      <c r="C618" s="1607"/>
      <c r="D618" s="1699"/>
      <c r="E618" s="1613"/>
      <c r="F618" s="6"/>
      <c r="G618" s="6"/>
      <c r="H618" s="37"/>
      <c r="I618" s="1613"/>
      <c r="J618" s="1613"/>
      <c r="K618" s="1607"/>
      <c r="L618" s="1607"/>
      <c r="M618" s="1607"/>
      <c r="N618" s="1607"/>
      <c r="O618" s="1607"/>
      <c r="P618" s="1607"/>
      <c r="Q618" s="1607"/>
      <c r="R618" s="1607"/>
      <c r="S618" s="1607"/>
      <c r="T618" s="1607"/>
      <c r="U618" s="1607"/>
      <c r="V618" s="1607"/>
      <c r="W618" s="1607"/>
      <c r="X618" s="1607"/>
      <c r="Y618" s="1607"/>
      <c r="Z618" s="1607"/>
    </row>
    <row r="619" ht="12.75" customHeight="1">
      <c r="A619" s="1607"/>
      <c r="B619" s="1607"/>
      <c r="C619" s="1607"/>
      <c r="D619" s="1699"/>
      <c r="E619" s="1613"/>
      <c r="F619" s="6"/>
      <c r="G619" s="6"/>
      <c r="H619" s="37"/>
      <c r="I619" s="1613"/>
      <c r="J619" s="1613"/>
      <c r="K619" s="1607"/>
      <c r="L619" s="1607"/>
      <c r="M619" s="1607"/>
      <c r="N619" s="1607"/>
      <c r="O619" s="1607"/>
      <c r="P619" s="1607"/>
      <c r="Q619" s="1607"/>
      <c r="R619" s="1607"/>
      <c r="S619" s="1607"/>
      <c r="T619" s="1607"/>
      <c r="U619" s="1607"/>
      <c r="V619" s="1607"/>
      <c r="W619" s="1607"/>
      <c r="X619" s="1607"/>
      <c r="Y619" s="1607"/>
      <c r="Z619" s="1607"/>
    </row>
    <row r="620" ht="12.75" customHeight="1">
      <c r="A620" s="1607"/>
      <c r="B620" s="1607"/>
      <c r="C620" s="1607"/>
      <c r="D620" s="1699"/>
      <c r="E620" s="1613"/>
      <c r="F620" s="6"/>
      <c r="G620" s="6"/>
      <c r="H620" s="37"/>
      <c r="I620" s="1613"/>
      <c r="J620" s="1613"/>
      <c r="K620" s="1607"/>
      <c r="L620" s="1607"/>
      <c r="M620" s="1607"/>
      <c r="N620" s="1607"/>
      <c r="O620" s="1607"/>
      <c r="P620" s="1607"/>
      <c r="Q620" s="1607"/>
      <c r="R620" s="1607"/>
      <c r="S620" s="1607"/>
      <c r="T620" s="1607"/>
      <c r="U620" s="1607"/>
      <c r="V620" s="1607"/>
      <c r="W620" s="1607"/>
      <c r="X620" s="1607"/>
      <c r="Y620" s="1607"/>
      <c r="Z620" s="1607"/>
    </row>
    <row r="621" ht="12.75" customHeight="1">
      <c r="A621" s="1607"/>
      <c r="B621" s="1607"/>
      <c r="C621" s="1607"/>
      <c r="D621" s="1699"/>
      <c r="E621" s="1613"/>
      <c r="F621" s="6"/>
      <c r="G621" s="6"/>
      <c r="H621" s="37"/>
      <c r="I621" s="1613"/>
      <c r="J621" s="1613"/>
      <c r="K621" s="1607"/>
      <c r="L621" s="1607"/>
      <c r="M621" s="1607"/>
      <c r="N621" s="1607"/>
      <c r="O621" s="1607"/>
      <c r="P621" s="1607"/>
      <c r="Q621" s="1607"/>
      <c r="R621" s="1607"/>
      <c r="S621" s="1607"/>
      <c r="T621" s="1607"/>
      <c r="U621" s="1607"/>
      <c r="V621" s="1607"/>
      <c r="W621" s="1607"/>
      <c r="X621" s="1607"/>
      <c r="Y621" s="1607"/>
      <c r="Z621" s="1607"/>
    </row>
    <row r="622" ht="12.75" customHeight="1">
      <c r="A622" s="1607"/>
      <c r="B622" s="1607"/>
      <c r="C622" s="1607"/>
      <c r="D622" s="1699"/>
      <c r="E622" s="1613"/>
      <c r="F622" s="6"/>
      <c r="G622" s="6"/>
      <c r="H622" s="37"/>
      <c r="I622" s="1613"/>
      <c r="J622" s="1613"/>
      <c r="K622" s="1607"/>
      <c r="L622" s="1607"/>
      <c r="M622" s="1607"/>
      <c r="N622" s="1607"/>
      <c r="O622" s="1607"/>
      <c r="P622" s="1607"/>
      <c r="Q622" s="1607"/>
      <c r="R622" s="1607"/>
      <c r="S622" s="1607"/>
      <c r="T622" s="1607"/>
      <c r="U622" s="1607"/>
      <c r="V622" s="1607"/>
      <c r="W622" s="1607"/>
      <c r="X622" s="1607"/>
      <c r="Y622" s="1607"/>
      <c r="Z622" s="1607"/>
    </row>
    <row r="623" ht="12.75" customHeight="1">
      <c r="A623" s="1607"/>
      <c r="B623" s="1607"/>
      <c r="C623" s="1607"/>
      <c r="D623" s="1699"/>
      <c r="E623" s="1613"/>
      <c r="F623" s="6"/>
      <c r="G623" s="6"/>
      <c r="H623" s="37"/>
      <c r="I623" s="1613"/>
      <c r="J623" s="1613"/>
      <c r="K623" s="1607"/>
      <c r="L623" s="1607"/>
      <c r="M623" s="1607"/>
      <c r="N623" s="1607"/>
      <c r="O623" s="1607"/>
      <c r="P623" s="1607"/>
      <c r="Q623" s="1607"/>
      <c r="R623" s="1607"/>
      <c r="S623" s="1607"/>
      <c r="T623" s="1607"/>
      <c r="U623" s="1607"/>
      <c r="V623" s="1607"/>
      <c r="W623" s="1607"/>
      <c r="X623" s="1607"/>
      <c r="Y623" s="1607"/>
      <c r="Z623" s="1607"/>
    </row>
    <row r="624" ht="12.75" customHeight="1">
      <c r="A624" s="1607"/>
      <c r="B624" s="1607"/>
      <c r="C624" s="1607"/>
      <c r="D624" s="1699"/>
      <c r="E624" s="1613"/>
      <c r="F624" s="6"/>
      <c r="G624" s="6"/>
      <c r="H624" s="37"/>
      <c r="I624" s="1613"/>
      <c r="J624" s="1613"/>
      <c r="K624" s="1607"/>
      <c r="L624" s="1607"/>
      <c r="M624" s="1607"/>
      <c r="N624" s="1607"/>
      <c r="O624" s="1607"/>
      <c r="P624" s="1607"/>
      <c r="Q624" s="1607"/>
      <c r="R624" s="1607"/>
      <c r="S624" s="1607"/>
      <c r="T624" s="1607"/>
      <c r="U624" s="1607"/>
      <c r="V624" s="1607"/>
      <c r="W624" s="1607"/>
      <c r="X624" s="1607"/>
      <c r="Y624" s="1607"/>
      <c r="Z624" s="1607"/>
    </row>
    <row r="625" ht="12.75" customHeight="1">
      <c r="A625" s="1607"/>
      <c r="B625" s="1607"/>
      <c r="C625" s="1607"/>
      <c r="D625" s="1699"/>
      <c r="E625" s="1613"/>
      <c r="F625" s="6"/>
      <c r="G625" s="6"/>
      <c r="H625" s="37"/>
      <c r="I625" s="1613"/>
      <c r="J625" s="1613"/>
      <c r="K625" s="1607"/>
      <c r="L625" s="1607"/>
      <c r="M625" s="1607"/>
      <c r="N625" s="1607"/>
      <c r="O625" s="1607"/>
      <c r="P625" s="1607"/>
      <c r="Q625" s="1607"/>
      <c r="R625" s="1607"/>
      <c r="S625" s="1607"/>
      <c r="T625" s="1607"/>
      <c r="U625" s="1607"/>
      <c r="V625" s="1607"/>
      <c r="W625" s="1607"/>
      <c r="X625" s="1607"/>
      <c r="Y625" s="1607"/>
      <c r="Z625" s="1607"/>
    </row>
    <row r="626" ht="12.75" customHeight="1">
      <c r="A626" s="1607"/>
      <c r="B626" s="1607"/>
      <c r="C626" s="1607"/>
      <c r="D626" s="1699"/>
      <c r="E626" s="1613"/>
      <c r="F626" s="6"/>
      <c r="G626" s="6"/>
      <c r="H626" s="37"/>
      <c r="I626" s="1613"/>
      <c r="J626" s="1613"/>
      <c r="K626" s="1607"/>
      <c r="L626" s="1607"/>
      <c r="M626" s="1607"/>
      <c r="N626" s="1607"/>
      <c r="O626" s="1607"/>
      <c r="P626" s="1607"/>
      <c r="Q626" s="1607"/>
      <c r="R626" s="1607"/>
      <c r="S626" s="1607"/>
      <c r="T626" s="1607"/>
      <c r="U626" s="1607"/>
      <c r="V626" s="1607"/>
      <c r="W626" s="1607"/>
      <c r="X626" s="1607"/>
      <c r="Y626" s="1607"/>
      <c r="Z626" s="1607"/>
    </row>
    <row r="627" ht="12.75" customHeight="1">
      <c r="A627" s="1607"/>
      <c r="B627" s="1607"/>
      <c r="C627" s="1607"/>
      <c r="D627" s="1699"/>
      <c r="E627" s="1613"/>
      <c r="F627" s="6"/>
      <c r="G627" s="6"/>
      <c r="H627" s="37"/>
      <c r="I627" s="1613"/>
      <c r="J627" s="1613"/>
      <c r="K627" s="1607"/>
      <c r="L627" s="1607"/>
      <c r="M627" s="1607"/>
      <c r="N627" s="1607"/>
      <c r="O627" s="1607"/>
      <c r="P627" s="1607"/>
      <c r="Q627" s="1607"/>
      <c r="R627" s="1607"/>
      <c r="S627" s="1607"/>
      <c r="T627" s="1607"/>
      <c r="U627" s="1607"/>
      <c r="V627" s="1607"/>
      <c r="W627" s="1607"/>
      <c r="X627" s="1607"/>
      <c r="Y627" s="1607"/>
      <c r="Z627" s="1607"/>
    </row>
    <row r="628" ht="12.75" customHeight="1">
      <c r="A628" s="1607"/>
      <c r="B628" s="1607"/>
      <c r="C628" s="1607"/>
      <c r="D628" s="1699"/>
      <c r="E628" s="1613"/>
      <c r="F628" s="6"/>
      <c r="G628" s="6"/>
      <c r="H628" s="37"/>
      <c r="I628" s="1613"/>
      <c r="J628" s="1613"/>
      <c r="K628" s="1607"/>
      <c r="L628" s="1607"/>
      <c r="M628" s="1607"/>
      <c r="N628" s="1607"/>
      <c r="O628" s="1607"/>
      <c r="P628" s="1607"/>
      <c r="Q628" s="1607"/>
      <c r="R628" s="1607"/>
      <c r="S628" s="1607"/>
      <c r="T628" s="1607"/>
      <c r="U628" s="1607"/>
      <c r="V628" s="1607"/>
      <c r="W628" s="1607"/>
      <c r="X628" s="1607"/>
      <c r="Y628" s="1607"/>
      <c r="Z628" s="1607"/>
    </row>
    <row r="629" ht="12.75" customHeight="1">
      <c r="A629" s="1607"/>
      <c r="B629" s="1607"/>
      <c r="C629" s="1607"/>
      <c r="D629" s="1699"/>
      <c r="E629" s="1613"/>
      <c r="F629" s="6"/>
      <c r="G629" s="6"/>
      <c r="H629" s="37"/>
      <c r="I629" s="1613"/>
      <c r="J629" s="1613"/>
      <c r="K629" s="1607"/>
      <c r="L629" s="1607"/>
      <c r="M629" s="1607"/>
      <c r="N629" s="1607"/>
      <c r="O629" s="1607"/>
      <c r="P629" s="1607"/>
      <c r="Q629" s="1607"/>
      <c r="R629" s="1607"/>
      <c r="S629" s="1607"/>
      <c r="T629" s="1607"/>
      <c r="U629" s="1607"/>
      <c r="V629" s="1607"/>
      <c r="W629" s="1607"/>
      <c r="X629" s="1607"/>
      <c r="Y629" s="1607"/>
      <c r="Z629" s="1607"/>
    </row>
    <row r="630" ht="12.75" customHeight="1">
      <c r="A630" s="1607"/>
      <c r="B630" s="1607"/>
      <c r="C630" s="1607"/>
      <c r="D630" s="1699"/>
      <c r="E630" s="1613"/>
      <c r="F630" s="6"/>
      <c r="G630" s="6"/>
      <c r="H630" s="37"/>
      <c r="I630" s="1613"/>
      <c r="J630" s="1613"/>
      <c r="K630" s="1607"/>
      <c r="L630" s="1607"/>
      <c r="M630" s="1607"/>
      <c r="N630" s="1607"/>
      <c r="O630" s="1607"/>
      <c r="P630" s="1607"/>
      <c r="Q630" s="1607"/>
      <c r="R630" s="1607"/>
      <c r="S630" s="1607"/>
      <c r="T630" s="1607"/>
      <c r="U630" s="1607"/>
      <c r="V630" s="1607"/>
      <c r="W630" s="1607"/>
      <c r="X630" s="1607"/>
      <c r="Y630" s="1607"/>
      <c r="Z630" s="1607"/>
    </row>
    <row r="631" ht="12.75" customHeight="1">
      <c r="A631" s="1607"/>
      <c r="B631" s="1607"/>
      <c r="C631" s="1607"/>
      <c r="D631" s="1699"/>
      <c r="E631" s="1613"/>
      <c r="F631" s="6"/>
      <c r="G631" s="6"/>
      <c r="H631" s="37"/>
      <c r="I631" s="1613"/>
      <c r="J631" s="1613"/>
      <c r="K631" s="1607"/>
      <c r="L631" s="1607"/>
      <c r="M631" s="1607"/>
      <c r="N631" s="1607"/>
      <c r="O631" s="1607"/>
      <c r="P631" s="1607"/>
      <c r="Q631" s="1607"/>
      <c r="R631" s="1607"/>
      <c r="S631" s="1607"/>
      <c r="T631" s="1607"/>
      <c r="U631" s="1607"/>
      <c r="V631" s="1607"/>
      <c r="W631" s="1607"/>
      <c r="X631" s="1607"/>
      <c r="Y631" s="1607"/>
      <c r="Z631" s="1607"/>
    </row>
    <row r="632" ht="12.75" customHeight="1">
      <c r="A632" s="1607"/>
      <c r="B632" s="1607"/>
      <c r="C632" s="1607"/>
      <c r="D632" s="1699"/>
      <c r="E632" s="1613"/>
      <c r="F632" s="6"/>
      <c r="G632" s="6"/>
      <c r="H632" s="37"/>
      <c r="I632" s="1613"/>
      <c r="J632" s="1613"/>
      <c r="K632" s="1607"/>
      <c r="L632" s="1607"/>
      <c r="M632" s="1607"/>
      <c r="N632" s="1607"/>
      <c r="O632" s="1607"/>
      <c r="P632" s="1607"/>
      <c r="Q632" s="1607"/>
      <c r="R632" s="1607"/>
      <c r="S632" s="1607"/>
      <c r="T632" s="1607"/>
      <c r="U632" s="1607"/>
      <c r="V632" s="1607"/>
      <c r="W632" s="1607"/>
      <c r="X632" s="1607"/>
      <c r="Y632" s="1607"/>
      <c r="Z632" s="1607"/>
    </row>
    <row r="633" ht="12.75" customHeight="1">
      <c r="A633" s="1607"/>
      <c r="B633" s="1607"/>
      <c r="C633" s="1607"/>
      <c r="D633" s="1699"/>
      <c r="E633" s="1613"/>
      <c r="F633" s="6"/>
      <c r="G633" s="6"/>
      <c r="H633" s="37"/>
      <c r="I633" s="1613"/>
      <c r="J633" s="1613"/>
      <c r="K633" s="1607"/>
      <c r="L633" s="1607"/>
      <c r="M633" s="1607"/>
      <c r="N633" s="1607"/>
      <c r="O633" s="1607"/>
      <c r="P633" s="1607"/>
      <c r="Q633" s="1607"/>
      <c r="R633" s="1607"/>
      <c r="S633" s="1607"/>
      <c r="T633" s="1607"/>
      <c r="U633" s="1607"/>
      <c r="V633" s="1607"/>
      <c r="W633" s="1607"/>
      <c r="X633" s="1607"/>
      <c r="Y633" s="1607"/>
      <c r="Z633" s="1607"/>
    </row>
    <row r="634" ht="12.75" customHeight="1">
      <c r="A634" s="1607"/>
      <c r="B634" s="1607"/>
      <c r="C634" s="1607"/>
      <c r="D634" s="1699"/>
      <c r="E634" s="1613"/>
      <c r="F634" s="6"/>
      <c r="G634" s="6"/>
      <c r="H634" s="37"/>
      <c r="I634" s="1613"/>
      <c r="J634" s="1613"/>
      <c r="K634" s="1607"/>
      <c r="L634" s="1607"/>
      <c r="M634" s="1607"/>
      <c r="N634" s="1607"/>
      <c r="O634" s="1607"/>
      <c r="P634" s="1607"/>
      <c r="Q634" s="1607"/>
      <c r="R634" s="1607"/>
      <c r="S634" s="1607"/>
      <c r="T634" s="1607"/>
      <c r="U634" s="1607"/>
      <c r="V634" s="1607"/>
      <c r="W634" s="1607"/>
      <c r="X634" s="1607"/>
      <c r="Y634" s="1607"/>
      <c r="Z634" s="1607"/>
    </row>
    <row r="635" ht="12.75" customHeight="1">
      <c r="A635" s="1607"/>
      <c r="B635" s="1607"/>
      <c r="C635" s="1607"/>
      <c r="D635" s="1699"/>
      <c r="E635" s="1613"/>
      <c r="F635" s="6"/>
      <c r="G635" s="6"/>
      <c r="H635" s="37"/>
      <c r="I635" s="1613"/>
      <c r="J635" s="1613"/>
      <c r="K635" s="1607"/>
      <c r="L635" s="1607"/>
      <c r="M635" s="1607"/>
      <c r="N635" s="1607"/>
      <c r="O635" s="1607"/>
      <c r="P635" s="1607"/>
      <c r="Q635" s="1607"/>
      <c r="R635" s="1607"/>
      <c r="S635" s="1607"/>
      <c r="T635" s="1607"/>
      <c r="U635" s="1607"/>
      <c r="V635" s="1607"/>
      <c r="W635" s="1607"/>
      <c r="X635" s="1607"/>
      <c r="Y635" s="1607"/>
      <c r="Z635" s="1607"/>
    </row>
    <row r="636" ht="12.75" customHeight="1">
      <c r="A636" s="1607"/>
      <c r="B636" s="1607"/>
      <c r="C636" s="1607"/>
      <c r="D636" s="1699"/>
      <c r="E636" s="1613"/>
      <c r="F636" s="6"/>
      <c r="G636" s="6"/>
      <c r="H636" s="37"/>
      <c r="I636" s="1613"/>
      <c r="J636" s="1613"/>
      <c r="K636" s="1607"/>
      <c r="L636" s="1607"/>
      <c r="M636" s="1607"/>
      <c r="N636" s="1607"/>
      <c r="O636" s="1607"/>
      <c r="P636" s="1607"/>
      <c r="Q636" s="1607"/>
      <c r="R636" s="1607"/>
      <c r="S636" s="1607"/>
      <c r="T636" s="1607"/>
      <c r="U636" s="1607"/>
      <c r="V636" s="1607"/>
      <c r="W636" s="1607"/>
      <c r="X636" s="1607"/>
      <c r="Y636" s="1607"/>
      <c r="Z636" s="1607"/>
    </row>
    <row r="637" ht="12.75" customHeight="1">
      <c r="A637" s="1607"/>
      <c r="B637" s="1607"/>
      <c r="C637" s="1607"/>
      <c r="D637" s="1699"/>
      <c r="E637" s="1613"/>
      <c r="F637" s="6"/>
      <c r="G637" s="6"/>
      <c r="H637" s="37"/>
      <c r="I637" s="1613"/>
      <c r="J637" s="1613"/>
      <c r="K637" s="1607"/>
      <c r="L637" s="1607"/>
      <c r="M637" s="1607"/>
      <c r="N637" s="1607"/>
      <c r="O637" s="1607"/>
      <c r="P637" s="1607"/>
      <c r="Q637" s="1607"/>
      <c r="R637" s="1607"/>
      <c r="S637" s="1607"/>
      <c r="T637" s="1607"/>
      <c r="U637" s="1607"/>
      <c r="V637" s="1607"/>
      <c r="W637" s="1607"/>
      <c r="X637" s="1607"/>
      <c r="Y637" s="1607"/>
      <c r="Z637" s="1607"/>
    </row>
    <row r="638" ht="12.75" customHeight="1">
      <c r="A638" s="1607"/>
      <c r="B638" s="1607"/>
      <c r="C638" s="1607"/>
      <c r="D638" s="1699"/>
      <c r="E638" s="1613"/>
      <c r="F638" s="6"/>
      <c r="G638" s="6"/>
      <c r="H638" s="37"/>
      <c r="I638" s="1613"/>
      <c r="J638" s="1613"/>
      <c r="K638" s="1607"/>
      <c r="L638" s="1607"/>
      <c r="M638" s="1607"/>
      <c r="N638" s="1607"/>
      <c r="O638" s="1607"/>
      <c r="P638" s="1607"/>
      <c r="Q638" s="1607"/>
      <c r="R638" s="1607"/>
      <c r="S638" s="1607"/>
      <c r="T638" s="1607"/>
      <c r="U638" s="1607"/>
      <c r="V638" s="1607"/>
      <c r="W638" s="1607"/>
      <c r="X638" s="1607"/>
      <c r="Y638" s="1607"/>
      <c r="Z638" s="1607"/>
    </row>
    <row r="639" ht="12.75" customHeight="1">
      <c r="A639" s="1607"/>
      <c r="B639" s="1607"/>
      <c r="C639" s="1607"/>
      <c r="D639" s="1699"/>
      <c r="E639" s="1613"/>
      <c r="F639" s="6"/>
      <c r="G639" s="6"/>
      <c r="H639" s="37"/>
      <c r="I639" s="1613"/>
      <c r="J639" s="1613"/>
      <c r="K639" s="1607"/>
      <c r="L639" s="1607"/>
      <c r="M639" s="1607"/>
      <c r="N639" s="1607"/>
      <c r="O639" s="1607"/>
      <c r="P639" s="1607"/>
      <c r="Q639" s="1607"/>
      <c r="R639" s="1607"/>
      <c r="S639" s="1607"/>
      <c r="T639" s="1607"/>
      <c r="U639" s="1607"/>
      <c r="V639" s="1607"/>
      <c r="W639" s="1607"/>
      <c r="X639" s="1607"/>
      <c r="Y639" s="1607"/>
      <c r="Z639" s="1607"/>
    </row>
    <row r="640" ht="12.75" customHeight="1">
      <c r="A640" s="1607"/>
      <c r="B640" s="1607"/>
      <c r="C640" s="1607"/>
      <c r="D640" s="1699"/>
      <c r="E640" s="1613"/>
      <c r="F640" s="6"/>
      <c r="G640" s="6"/>
      <c r="H640" s="37"/>
      <c r="I640" s="1613"/>
      <c r="J640" s="1613"/>
      <c r="K640" s="1607"/>
      <c r="L640" s="1607"/>
      <c r="M640" s="1607"/>
      <c r="N640" s="1607"/>
      <c r="O640" s="1607"/>
      <c r="P640" s="1607"/>
      <c r="Q640" s="1607"/>
      <c r="R640" s="1607"/>
      <c r="S640" s="1607"/>
      <c r="T640" s="1607"/>
      <c r="U640" s="1607"/>
      <c r="V640" s="1607"/>
      <c r="W640" s="1607"/>
      <c r="X640" s="1607"/>
      <c r="Y640" s="1607"/>
      <c r="Z640" s="1607"/>
    </row>
    <row r="641" ht="12.75" customHeight="1">
      <c r="A641" s="1607"/>
      <c r="B641" s="1607"/>
      <c r="C641" s="1607"/>
      <c r="D641" s="1699"/>
      <c r="E641" s="1613"/>
      <c r="F641" s="6"/>
      <c r="G641" s="6"/>
      <c r="H641" s="37"/>
      <c r="I641" s="1613"/>
      <c r="J641" s="1613"/>
      <c r="K641" s="1607"/>
      <c r="L641" s="1607"/>
      <c r="M641" s="1607"/>
      <c r="N641" s="1607"/>
      <c r="O641" s="1607"/>
      <c r="P641" s="1607"/>
      <c r="Q641" s="1607"/>
      <c r="R641" s="1607"/>
      <c r="S641" s="1607"/>
      <c r="T641" s="1607"/>
      <c r="U641" s="1607"/>
      <c r="V641" s="1607"/>
      <c r="W641" s="1607"/>
      <c r="X641" s="1607"/>
      <c r="Y641" s="1607"/>
      <c r="Z641" s="1607"/>
    </row>
    <row r="642" ht="12.75" customHeight="1">
      <c r="A642" s="1607"/>
      <c r="B642" s="1607"/>
      <c r="C642" s="1607"/>
      <c r="D642" s="1699"/>
      <c r="E642" s="1613"/>
      <c r="F642" s="6"/>
      <c r="G642" s="6"/>
      <c r="H642" s="37"/>
      <c r="I642" s="1613"/>
      <c r="J642" s="1613"/>
      <c r="K642" s="1607"/>
      <c r="L642" s="1607"/>
      <c r="M642" s="1607"/>
      <c r="N642" s="1607"/>
      <c r="O642" s="1607"/>
      <c r="P642" s="1607"/>
      <c r="Q642" s="1607"/>
      <c r="R642" s="1607"/>
      <c r="S642" s="1607"/>
      <c r="T642" s="1607"/>
      <c r="U642" s="1607"/>
      <c r="V642" s="1607"/>
      <c r="W642" s="1607"/>
      <c r="X642" s="1607"/>
      <c r="Y642" s="1607"/>
      <c r="Z642" s="1607"/>
    </row>
    <row r="643" ht="12.75" customHeight="1">
      <c r="A643" s="1607"/>
      <c r="B643" s="1607"/>
      <c r="C643" s="1607"/>
      <c r="D643" s="1699"/>
      <c r="E643" s="1613"/>
      <c r="F643" s="6"/>
      <c r="G643" s="6"/>
      <c r="H643" s="37"/>
      <c r="I643" s="1613"/>
      <c r="J643" s="1613"/>
      <c r="K643" s="1607"/>
      <c r="L643" s="1607"/>
      <c r="M643" s="1607"/>
      <c r="N643" s="1607"/>
      <c r="O643" s="1607"/>
      <c r="P643" s="1607"/>
      <c r="Q643" s="1607"/>
      <c r="R643" s="1607"/>
      <c r="S643" s="1607"/>
      <c r="T643" s="1607"/>
      <c r="U643" s="1607"/>
      <c r="V643" s="1607"/>
      <c r="W643" s="1607"/>
      <c r="X643" s="1607"/>
      <c r="Y643" s="1607"/>
      <c r="Z643" s="1607"/>
    </row>
    <row r="644" ht="12.75" customHeight="1">
      <c r="A644" s="1607"/>
      <c r="B644" s="1607"/>
      <c r="C644" s="1607"/>
      <c r="D644" s="1699"/>
      <c r="E644" s="1613"/>
      <c r="F644" s="6"/>
      <c r="G644" s="6"/>
      <c r="H644" s="37"/>
      <c r="I644" s="1613"/>
      <c r="J644" s="1613"/>
      <c r="K644" s="1607"/>
      <c r="L644" s="1607"/>
      <c r="M644" s="1607"/>
      <c r="N644" s="1607"/>
      <c r="O644" s="1607"/>
      <c r="P644" s="1607"/>
      <c r="Q644" s="1607"/>
      <c r="R644" s="1607"/>
      <c r="S644" s="1607"/>
      <c r="T644" s="1607"/>
      <c r="U644" s="1607"/>
      <c r="V644" s="1607"/>
      <c r="W644" s="1607"/>
      <c r="X644" s="1607"/>
      <c r="Y644" s="1607"/>
      <c r="Z644" s="1607"/>
    </row>
    <row r="645" ht="12.75" customHeight="1">
      <c r="A645" s="1607"/>
      <c r="B645" s="1607"/>
      <c r="C645" s="1607"/>
      <c r="D645" s="1699"/>
      <c r="E645" s="1613"/>
      <c r="F645" s="6"/>
      <c r="G645" s="6"/>
      <c r="H645" s="37"/>
      <c r="I645" s="1613"/>
      <c r="J645" s="1613"/>
      <c r="K645" s="1607"/>
      <c r="L645" s="1607"/>
      <c r="M645" s="1607"/>
      <c r="N645" s="1607"/>
      <c r="O645" s="1607"/>
      <c r="P645" s="1607"/>
      <c r="Q645" s="1607"/>
      <c r="R645" s="1607"/>
      <c r="S645" s="1607"/>
      <c r="T645" s="1607"/>
      <c r="U645" s="1607"/>
      <c r="V645" s="1607"/>
      <c r="W645" s="1607"/>
      <c r="X645" s="1607"/>
      <c r="Y645" s="1607"/>
      <c r="Z645" s="1607"/>
    </row>
    <row r="646" ht="12.75" customHeight="1">
      <c r="A646" s="1607"/>
      <c r="B646" s="1607"/>
      <c r="C646" s="1607"/>
      <c r="D646" s="1699"/>
      <c r="E646" s="1613"/>
      <c r="F646" s="6"/>
      <c r="G646" s="6"/>
      <c r="H646" s="37"/>
      <c r="I646" s="1613"/>
      <c r="J646" s="1613"/>
      <c r="K646" s="1607"/>
      <c r="L646" s="1607"/>
      <c r="M646" s="1607"/>
      <c r="N646" s="1607"/>
      <c r="O646" s="1607"/>
      <c r="P646" s="1607"/>
      <c r="Q646" s="1607"/>
      <c r="R646" s="1607"/>
      <c r="S646" s="1607"/>
      <c r="T646" s="1607"/>
      <c r="U646" s="1607"/>
      <c r="V646" s="1607"/>
      <c r="W646" s="1607"/>
      <c r="X646" s="1607"/>
      <c r="Y646" s="1607"/>
      <c r="Z646" s="1607"/>
    </row>
    <row r="647" ht="12.75" customHeight="1">
      <c r="A647" s="1607"/>
      <c r="B647" s="1607"/>
      <c r="C647" s="1607"/>
      <c r="D647" s="1699"/>
      <c r="E647" s="1613"/>
      <c r="F647" s="6"/>
      <c r="G647" s="6"/>
      <c r="H647" s="37"/>
      <c r="I647" s="1613"/>
      <c r="J647" s="1613"/>
      <c r="K647" s="1607"/>
      <c r="L647" s="1607"/>
      <c r="M647" s="1607"/>
      <c r="N647" s="1607"/>
      <c r="O647" s="1607"/>
      <c r="P647" s="1607"/>
      <c r="Q647" s="1607"/>
      <c r="R647" s="1607"/>
      <c r="S647" s="1607"/>
      <c r="T647" s="1607"/>
      <c r="U647" s="1607"/>
      <c r="V647" s="1607"/>
      <c r="W647" s="1607"/>
      <c r="X647" s="1607"/>
      <c r="Y647" s="1607"/>
      <c r="Z647" s="1607"/>
    </row>
    <row r="648" ht="12.75" customHeight="1">
      <c r="A648" s="1607"/>
      <c r="B648" s="1607"/>
      <c r="C648" s="1607"/>
      <c r="D648" s="1699"/>
      <c r="E648" s="1613"/>
      <c r="F648" s="6"/>
      <c r="G648" s="6"/>
      <c r="H648" s="37"/>
      <c r="I648" s="1613"/>
      <c r="J648" s="1613"/>
      <c r="K648" s="1607"/>
      <c r="L648" s="1607"/>
      <c r="M648" s="1607"/>
      <c r="N648" s="1607"/>
      <c r="O648" s="1607"/>
      <c r="P648" s="1607"/>
      <c r="Q648" s="1607"/>
      <c r="R648" s="1607"/>
      <c r="S648" s="1607"/>
      <c r="T648" s="1607"/>
      <c r="U648" s="1607"/>
      <c r="V648" s="1607"/>
      <c r="W648" s="1607"/>
      <c r="X648" s="1607"/>
      <c r="Y648" s="1607"/>
      <c r="Z648" s="1607"/>
    </row>
    <row r="649" ht="12.75" customHeight="1">
      <c r="A649" s="1607"/>
      <c r="B649" s="1607"/>
      <c r="C649" s="1607"/>
      <c r="D649" s="1699"/>
      <c r="E649" s="1613"/>
      <c r="F649" s="6"/>
      <c r="G649" s="6"/>
      <c r="H649" s="37"/>
      <c r="I649" s="1613"/>
      <c r="J649" s="1613"/>
      <c r="K649" s="1607"/>
      <c r="L649" s="1607"/>
      <c r="M649" s="1607"/>
      <c r="N649" s="1607"/>
      <c r="O649" s="1607"/>
      <c r="P649" s="1607"/>
      <c r="Q649" s="1607"/>
      <c r="R649" s="1607"/>
      <c r="S649" s="1607"/>
      <c r="T649" s="1607"/>
      <c r="U649" s="1607"/>
      <c r="V649" s="1607"/>
      <c r="W649" s="1607"/>
      <c r="X649" s="1607"/>
      <c r="Y649" s="1607"/>
      <c r="Z649" s="1607"/>
    </row>
    <row r="650" ht="12.75" customHeight="1">
      <c r="A650" s="1607"/>
      <c r="B650" s="1607"/>
      <c r="C650" s="1607"/>
      <c r="D650" s="1699"/>
      <c r="E650" s="1613"/>
      <c r="F650" s="6"/>
      <c r="G650" s="6"/>
      <c r="H650" s="37"/>
      <c r="I650" s="1613"/>
      <c r="J650" s="1613"/>
      <c r="K650" s="1607"/>
      <c r="L650" s="1607"/>
      <c r="M650" s="1607"/>
      <c r="N650" s="1607"/>
      <c r="O650" s="1607"/>
      <c r="P650" s="1607"/>
      <c r="Q650" s="1607"/>
      <c r="R650" s="1607"/>
      <c r="S650" s="1607"/>
      <c r="T650" s="1607"/>
      <c r="U650" s="1607"/>
      <c r="V650" s="1607"/>
      <c r="W650" s="1607"/>
      <c r="X650" s="1607"/>
      <c r="Y650" s="1607"/>
      <c r="Z650" s="1607"/>
    </row>
    <row r="651" ht="12.75" customHeight="1">
      <c r="A651" s="1607"/>
      <c r="B651" s="1607"/>
      <c r="C651" s="1607"/>
      <c r="D651" s="1699"/>
      <c r="E651" s="1613"/>
      <c r="F651" s="6"/>
      <c r="G651" s="6"/>
      <c r="H651" s="37"/>
      <c r="I651" s="1613"/>
      <c r="J651" s="1613"/>
      <c r="K651" s="1607"/>
      <c r="L651" s="1607"/>
      <c r="M651" s="1607"/>
      <c r="N651" s="1607"/>
      <c r="O651" s="1607"/>
      <c r="P651" s="1607"/>
      <c r="Q651" s="1607"/>
      <c r="R651" s="1607"/>
      <c r="S651" s="1607"/>
      <c r="T651" s="1607"/>
      <c r="U651" s="1607"/>
      <c r="V651" s="1607"/>
      <c r="W651" s="1607"/>
      <c r="X651" s="1607"/>
      <c r="Y651" s="1607"/>
      <c r="Z651" s="1607"/>
    </row>
    <row r="652" ht="12.75" customHeight="1">
      <c r="A652" s="1607"/>
      <c r="B652" s="1607"/>
      <c r="C652" s="1607"/>
      <c r="D652" s="1699"/>
      <c r="E652" s="1613"/>
      <c r="F652" s="6"/>
      <c r="G652" s="6"/>
      <c r="H652" s="37"/>
      <c r="I652" s="1613"/>
      <c r="J652" s="1613"/>
      <c r="K652" s="1607"/>
      <c r="L652" s="1607"/>
      <c r="M652" s="1607"/>
      <c r="N652" s="1607"/>
      <c r="O652" s="1607"/>
      <c r="P652" s="1607"/>
      <c r="Q652" s="1607"/>
      <c r="R652" s="1607"/>
      <c r="S652" s="1607"/>
      <c r="T652" s="1607"/>
      <c r="U652" s="1607"/>
      <c r="V652" s="1607"/>
      <c r="W652" s="1607"/>
      <c r="X652" s="1607"/>
      <c r="Y652" s="1607"/>
      <c r="Z652" s="1607"/>
    </row>
    <row r="653" ht="12.75" customHeight="1">
      <c r="A653" s="1607"/>
      <c r="B653" s="1607"/>
      <c r="C653" s="1607"/>
      <c r="D653" s="1699"/>
      <c r="E653" s="1613"/>
      <c r="F653" s="6"/>
      <c r="G653" s="6"/>
      <c r="H653" s="37"/>
      <c r="I653" s="1613"/>
      <c r="J653" s="1613"/>
      <c r="K653" s="1607"/>
      <c r="L653" s="1607"/>
      <c r="M653" s="1607"/>
      <c r="N653" s="1607"/>
      <c r="O653" s="1607"/>
      <c r="P653" s="1607"/>
      <c r="Q653" s="1607"/>
      <c r="R653" s="1607"/>
      <c r="S653" s="1607"/>
      <c r="T653" s="1607"/>
      <c r="U653" s="1607"/>
      <c r="V653" s="1607"/>
      <c r="W653" s="1607"/>
      <c r="X653" s="1607"/>
      <c r="Y653" s="1607"/>
      <c r="Z653" s="1607"/>
    </row>
    <row r="654" ht="12.75" customHeight="1">
      <c r="A654" s="1607"/>
      <c r="B654" s="1607"/>
      <c r="C654" s="1607"/>
      <c r="D654" s="1699"/>
      <c r="E654" s="1613"/>
      <c r="F654" s="6"/>
      <c r="G654" s="6"/>
      <c r="H654" s="37"/>
      <c r="I654" s="1613"/>
      <c r="J654" s="1613"/>
      <c r="K654" s="1607"/>
      <c r="L654" s="1607"/>
      <c r="M654" s="1607"/>
      <c r="N654" s="1607"/>
      <c r="O654" s="1607"/>
      <c r="P654" s="1607"/>
      <c r="Q654" s="1607"/>
      <c r="R654" s="1607"/>
      <c r="S654" s="1607"/>
      <c r="T654" s="1607"/>
      <c r="U654" s="1607"/>
      <c r="V654" s="1607"/>
      <c r="W654" s="1607"/>
      <c r="X654" s="1607"/>
      <c r="Y654" s="1607"/>
      <c r="Z654" s="1607"/>
    </row>
    <row r="655" ht="12.75" customHeight="1">
      <c r="A655" s="1607"/>
      <c r="B655" s="1607"/>
      <c r="C655" s="1607"/>
      <c r="D655" s="1699"/>
      <c r="E655" s="1613"/>
      <c r="F655" s="6"/>
      <c r="G655" s="6"/>
      <c r="H655" s="37"/>
      <c r="I655" s="1613"/>
      <c r="J655" s="1613"/>
      <c r="K655" s="1607"/>
      <c r="L655" s="1607"/>
      <c r="M655" s="1607"/>
      <c r="N655" s="1607"/>
      <c r="O655" s="1607"/>
      <c r="P655" s="1607"/>
      <c r="Q655" s="1607"/>
      <c r="R655" s="1607"/>
      <c r="S655" s="1607"/>
      <c r="T655" s="1607"/>
      <c r="U655" s="1607"/>
      <c r="V655" s="1607"/>
      <c r="W655" s="1607"/>
      <c r="X655" s="1607"/>
      <c r="Y655" s="1607"/>
      <c r="Z655" s="1607"/>
    </row>
    <row r="656" ht="12.75" customHeight="1">
      <c r="A656" s="1607"/>
      <c r="B656" s="1607"/>
      <c r="C656" s="1607"/>
      <c r="D656" s="1699"/>
      <c r="E656" s="1613"/>
      <c r="F656" s="6"/>
      <c r="G656" s="6"/>
      <c r="H656" s="37"/>
      <c r="I656" s="1613"/>
      <c r="J656" s="1613"/>
      <c r="K656" s="1607"/>
      <c r="L656" s="1607"/>
      <c r="M656" s="1607"/>
      <c r="N656" s="1607"/>
      <c r="O656" s="1607"/>
      <c r="P656" s="1607"/>
      <c r="Q656" s="1607"/>
      <c r="R656" s="1607"/>
      <c r="S656" s="1607"/>
      <c r="T656" s="1607"/>
      <c r="U656" s="1607"/>
      <c r="V656" s="1607"/>
      <c r="W656" s="1607"/>
      <c r="X656" s="1607"/>
      <c r="Y656" s="1607"/>
      <c r="Z656" s="1607"/>
    </row>
    <row r="657" ht="12.75" customHeight="1">
      <c r="A657" s="1607"/>
      <c r="B657" s="1607"/>
      <c r="C657" s="1607"/>
      <c r="D657" s="1699"/>
      <c r="E657" s="1613"/>
      <c r="F657" s="6"/>
      <c r="G657" s="6"/>
      <c r="H657" s="37"/>
      <c r="I657" s="1613"/>
      <c r="J657" s="1613"/>
      <c r="K657" s="1607"/>
      <c r="L657" s="1607"/>
      <c r="M657" s="1607"/>
      <c r="N657" s="1607"/>
      <c r="O657" s="1607"/>
      <c r="P657" s="1607"/>
      <c r="Q657" s="1607"/>
      <c r="R657" s="1607"/>
      <c r="S657" s="1607"/>
      <c r="T657" s="1607"/>
      <c r="U657" s="1607"/>
      <c r="V657" s="1607"/>
      <c r="W657" s="1607"/>
      <c r="X657" s="1607"/>
      <c r="Y657" s="1607"/>
      <c r="Z657" s="1607"/>
    </row>
    <row r="658" ht="12.75" customHeight="1">
      <c r="A658" s="1607"/>
      <c r="B658" s="1607"/>
      <c r="C658" s="1607"/>
      <c r="D658" s="1699"/>
      <c r="E658" s="1613"/>
      <c r="F658" s="6"/>
      <c r="G658" s="6"/>
      <c r="H658" s="37"/>
      <c r="I658" s="1613"/>
      <c r="J658" s="1613"/>
      <c r="K658" s="1607"/>
      <c r="L658" s="1607"/>
      <c r="M658" s="1607"/>
      <c r="N658" s="1607"/>
      <c r="O658" s="1607"/>
      <c r="P658" s="1607"/>
      <c r="Q658" s="1607"/>
      <c r="R658" s="1607"/>
      <c r="S658" s="1607"/>
      <c r="T658" s="1607"/>
      <c r="U658" s="1607"/>
      <c r="V658" s="1607"/>
      <c r="W658" s="1607"/>
      <c r="X658" s="1607"/>
      <c r="Y658" s="1607"/>
      <c r="Z658" s="1607"/>
    </row>
    <row r="659" ht="12.75" customHeight="1">
      <c r="A659" s="1607"/>
      <c r="B659" s="1607"/>
      <c r="C659" s="1607"/>
      <c r="D659" s="1699"/>
      <c r="E659" s="1613"/>
      <c r="F659" s="6"/>
      <c r="G659" s="6"/>
      <c r="H659" s="37"/>
      <c r="I659" s="1613"/>
      <c r="J659" s="1613"/>
      <c r="K659" s="1607"/>
      <c r="L659" s="1607"/>
      <c r="M659" s="1607"/>
      <c r="N659" s="1607"/>
      <c r="O659" s="1607"/>
      <c r="P659" s="1607"/>
      <c r="Q659" s="1607"/>
      <c r="R659" s="1607"/>
      <c r="S659" s="1607"/>
      <c r="T659" s="1607"/>
      <c r="U659" s="1607"/>
      <c r="V659" s="1607"/>
      <c r="W659" s="1607"/>
      <c r="X659" s="1607"/>
      <c r="Y659" s="1607"/>
      <c r="Z659" s="1607"/>
    </row>
    <row r="660" ht="12.75" customHeight="1">
      <c r="A660" s="1607"/>
      <c r="B660" s="1607"/>
      <c r="C660" s="1607"/>
      <c r="D660" s="1699"/>
      <c r="E660" s="1613"/>
      <c r="F660" s="6"/>
      <c r="G660" s="6"/>
      <c r="H660" s="37"/>
      <c r="I660" s="1613"/>
      <c r="J660" s="1613"/>
      <c r="K660" s="1607"/>
      <c r="L660" s="1607"/>
      <c r="M660" s="1607"/>
      <c r="N660" s="1607"/>
      <c r="O660" s="1607"/>
      <c r="P660" s="1607"/>
      <c r="Q660" s="1607"/>
      <c r="R660" s="1607"/>
      <c r="S660" s="1607"/>
      <c r="T660" s="1607"/>
      <c r="U660" s="1607"/>
      <c r="V660" s="1607"/>
      <c r="W660" s="1607"/>
      <c r="X660" s="1607"/>
      <c r="Y660" s="1607"/>
      <c r="Z660" s="1607"/>
    </row>
    <row r="661" ht="12.75" customHeight="1">
      <c r="A661" s="1607"/>
      <c r="B661" s="1607"/>
      <c r="C661" s="1607"/>
      <c r="D661" s="1699"/>
      <c r="E661" s="1613"/>
      <c r="F661" s="6"/>
      <c r="G661" s="6"/>
      <c r="H661" s="37"/>
      <c r="I661" s="1613"/>
      <c r="J661" s="1613"/>
      <c r="K661" s="1607"/>
      <c r="L661" s="1607"/>
      <c r="M661" s="1607"/>
      <c r="N661" s="1607"/>
      <c r="O661" s="1607"/>
      <c r="P661" s="1607"/>
      <c r="Q661" s="1607"/>
      <c r="R661" s="1607"/>
      <c r="S661" s="1607"/>
      <c r="T661" s="1607"/>
      <c r="U661" s="1607"/>
      <c r="V661" s="1607"/>
      <c r="W661" s="1607"/>
      <c r="X661" s="1607"/>
      <c r="Y661" s="1607"/>
      <c r="Z661" s="1607"/>
    </row>
    <row r="662" ht="12.75" customHeight="1">
      <c r="A662" s="1607"/>
      <c r="B662" s="1607"/>
      <c r="C662" s="1607"/>
      <c r="D662" s="1699"/>
      <c r="E662" s="1613"/>
      <c r="F662" s="6"/>
      <c r="G662" s="6"/>
      <c r="H662" s="37"/>
      <c r="I662" s="1613"/>
      <c r="J662" s="1613"/>
      <c r="K662" s="1607"/>
      <c r="L662" s="1607"/>
      <c r="M662" s="1607"/>
      <c r="N662" s="1607"/>
      <c r="O662" s="1607"/>
      <c r="P662" s="1607"/>
      <c r="Q662" s="1607"/>
      <c r="R662" s="1607"/>
      <c r="S662" s="1607"/>
      <c r="T662" s="1607"/>
      <c r="U662" s="1607"/>
      <c r="V662" s="1607"/>
      <c r="W662" s="1607"/>
      <c r="X662" s="1607"/>
      <c r="Y662" s="1607"/>
      <c r="Z662" s="1607"/>
    </row>
    <row r="663" ht="12.75" customHeight="1">
      <c r="A663" s="1607"/>
      <c r="B663" s="1607"/>
      <c r="C663" s="1607"/>
      <c r="D663" s="1699"/>
      <c r="E663" s="1613"/>
      <c r="F663" s="6"/>
      <c r="G663" s="6"/>
      <c r="H663" s="37"/>
      <c r="I663" s="1613"/>
      <c r="J663" s="1613"/>
      <c r="K663" s="1607"/>
      <c r="L663" s="1607"/>
      <c r="M663" s="1607"/>
      <c r="N663" s="1607"/>
      <c r="O663" s="1607"/>
      <c r="P663" s="1607"/>
      <c r="Q663" s="1607"/>
      <c r="R663" s="1607"/>
      <c r="S663" s="1607"/>
      <c r="T663" s="1607"/>
      <c r="U663" s="1607"/>
      <c r="V663" s="1607"/>
      <c r="W663" s="1607"/>
      <c r="X663" s="1607"/>
      <c r="Y663" s="1607"/>
      <c r="Z663" s="1607"/>
    </row>
    <row r="664" ht="12.75" customHeight="1">
      <c r="A664" s="1607"/>
      <c r="B664" s="1607"/>
      <c r="C664" s="1607"/>
      <c r="D664" s="1699"/>
      <c r="E664" s="1613"/>
      <c r="F664" s="6"/>
      <c r="G664" s="6"/>
      <c r="H664" s="37"/>
      <c r="I664" s="1613"/>
      <c r="J664" s="1613"/>
      <c r="K664" s="1607"/>
      <c r="L664" s="1607"/>
      <c r="M664" s="1607"/>
      <c r="N664" s="1607"/>
      <c r="O664" s="1607"/>
      <c r="P664" s="1607"/>
      <c r="Q664" s="1607"/>
      <c r="R664" s="1607"/>
      <c r="S664" s="1607"/>
      <c r="T664" s="1607"/>
      <c r="U664" s="1607"/>
      <c r="V664" s="1607"/>
      <c r="W664" s="1607"/>
      <c r="X664" s="1607"/>
      <c r="Y664" s="1607"/>
      <c r="Z664" s="1607"/>
    </row>
    <row r="665" ht="12.75" customHeight="1">
      <c r="A665" s="1607"/>
      <c r="B665" s="1607"/>
      <c r="C665" s="1607"/>
      <c r="D665" s="1699"/>
      <c r="E665" s="1613"/>
      <c r="F665" s="6"/>
      <c r="G665" s="6"/>
      <c r="H665" s="37"/>
      <c r="I665" s="1613"/>
      <c r="J665" s="1613"/>
      <c r="K665" s="1607"/>
      <c r="L665" s="1607"/>
      <c r="M665" s="1607"/>
      <c r="N665" s="1607"/>
      <c r="O665" s="1607"/>
      <c r="P665" s="1607"/>
      <c r="Q665" s="1607"/>
      <c r="R665" s="1607"/>
      <c r="S665" s="1607"/>
      <c r="T665" s="1607"/>
      <c r="U665" s="1607"/>
      <c r="V665" s="1607"/>
      <c r="W665" s="1607"/>
      <c r="X665" s="1607"/>
      <c r="Y665" s="1607"/>
      <c r="Z665" s="1607"/>
    </row>
    <row r="666" ht="12.75" customHeight="1">
      <c r="A666" s="1607"/>
      <c r="B666" s="1607"/>
      <c r="C666" s="1607"/>
      <c r="D666" s="1699"/>
      <c r="E666" s="1613"/>
      <c r="F666" s="6"/>
      <c r="G666" s="6"/>
      <c r="H666" s="37"/>
      <c r="I666" s="1613"/>
      <c r="J666" s="1613"/>
      <c r="K666" s="1607"/>
      <c r="L666" s="1607"/>
      <c r="M666" s="1607"/>
      <c r="N666" s="1607"/>
      <c r="O666" s="1607"/>
      <c r="P666" s="1607"/>
      <c r="Q666" s="1607"/>
      <c r="R666" s="1607"/>
      <c r="S666" s="1607"/>
      <c r="T666" s="1607"/>
      <c r="U666" s="1607"/>
      <c r="V666" s="1607"/>
      <c r="W666" s="1607"/>
      <c r="X666" s="1607"/>
      <c r="Y666" s="1607"/>
      <c r="Z666" s="1607"/>
    </row>
    <row r="667" ht="12.75" customHeight="1">
      <c r="A667" s="1607"/>
      <c r="B667" s="1607"/>
      <c r="C667" s="1607"/>
      <c r="D667" s="1699"/>
      <c r="E667" s="1613"/>
      <c r="F667" s="6"/>
      <c r="G667" s="6"/>
      <c r="H667" s="37"/>
      <c r="I667" s="1613"/>
      <c r="J667" s="1613"/>
      <c r="K667" s="1607"/>
      <c r="L667" s="1607"/>
      <c r="M667" s="1607"/>
      <c r="N667" s="1607"/>
      <c r="O667" s="1607"/>
      <c r="P667" s="1607"/>
      <c r="Q667" s="1607"/>
      <c r="R667" s="1607"/>
      <c r="S667" s="1607"/>
      <c r="T667" s="1607"/>
      <c r="U667" s="1607"/>
      <c r="V667" s="1607"/>
      <c r="W667" s="1607"/>
      <c r="X667" s="1607"/>
      <c r="Y667" s="1607"/>
      <c r="Z667" s="1607"/>
    </row>
    <row r="668" ht="12.75" customHeight="1">
      <c r="A668" s="1607"/>
      <c r="B668" s="1607"/>
      <c r="C668" s="1607"/>
      <c r="D668" s="1699"/>
      <c r="E668" s="1613"/>
      <c r="F668" s="6"/>
      <c r="G668" s="6"/>
      <c r="H668" s="37"/>
      <c r="I668" s="1613"/>
      <c r="J668" s="1613"/>
      <c r="K668" s="1607"/>
      <c r="L668" s="1607"/>
      <c r="M668" s="1607"/>
      <c r="N668" s="1607"/>
      <c r="O668" s="1607"/>
      <c r="P668" s="1607"/>
      <c r="Q668" s="1607"/>
      <c r="R668" s="1607"/>
      <c r="S668" s="1607"/>
      <c r="T668" s="1607"/>
      <c r="U668" s="1607"/>
      <c r="V668" s="1607"/>
      <c r="W668" s="1607"/>
      <c r="X668" s="1607"/>
      <c r="Y668" s="1607"/>
      <c r="Z668" s="1607"/>
    </row>
    <row r="669" ht="12.75" customHeight="1">
      <c r="A669" s="1607"/>
      <c r="B669" s="1607"/>
      <c r="C669" s="1607"/>
      <c r="D669" s="1699"/>
      <c r="E669" s="1613"/>
      <c r="F669" s="6"/>
      <c r="G669" s="6"/>
      <c r="H669" s="37"/>
      <c r="I669" s="1613"/>
      <c r="J669" s="1613"/>
      <c r="K669" s="1607"/>
      <c r="L669" s="1607"/>
      <c r="M669" s="1607"/>
      <c r="N669" s="1607"/>
      <c r="O669" s="1607"/>
      <c r="P669" s="1607"/>
      <c r="Q669" s="1607"/>
      <c r="R669" s="1607"/>
      <c r="S669" s="1607"/>
      <c r="T669" s="1607"/>
      <c r="U669" s="1607"/>
      <c r="V669" s="1607"/>
      <c r="W669" s="1607"/>
      <c r="X669" s="1607"/>
      <c r="Y669" s="1607"/>
      <c r="Z669" s="1607"/>
    </row>
    <row r="670" ht="12.75" customHeight="1">
      <c r="A670" s="1607"/>
      <c r="B670" s="1607"/>
      <c r="C670" s="1607"/>
      <c r="D670" s="1699"/>
      <c r="E670" s="1613"/>
      <c r="F670" s="6"/>
      <c r="G670" s="6"/>
      <c r="H670" s="37"/>
      <c r="I670" s="1613"/>
      <c r="J670" s="1613"/>
      <c r="K670" s="1607"/>
      <c r="L670" s="1607"/>
      <c r="M670" s="1607"/>
      <c r="N670" s="1607"/>
      <c r="O670" s="1607"/>
      <c r="P670" s="1607"/>
      <c r="Q670" s="1607"/>
      <c r="R670" s="1607"/>
      <c r="S670" s="1607"/>
      <c r="T670" s="1607"/>
      <c r="U670" s="1607"/>
      <c r="V670" s="1607"/>
      <c r="W670" s="1607"/>
      <c r="X670" s="1607"/>
      <c r="Y670" s="1607"/>
      <c r="Z670" s="1607"/>
    </row>
    <row r="671" ht="12.75" customHeight="1">
      <c r="A671" s="1607"/>
      <c r="B671" s="1607"/>
      <c r="C671" s="1607"/>
      <c r="D671" s="1699"/>
      <c r="E671" s="1613"/>
      <c r="F671" s="6"/>
      <c r="G671" s="6"/>
      <c r="H671" s="37"/>
      <c r="I671" s="1613"/>
      <c r="J671" s="1613"/>
      <c r="K671" s="1607"/>
      <c r="L671" s="1607"/>
      <c r="M671" s="1607"/>
      <c r="N671" s="1607"/>
      <c r="O671" s="1607"/>
      <c r="P671" s="1607"/>
      <c r="Q671" s="1607"/>
      <c r="R671" s="1607"/>
      <c r="S671" s="1607"/>
      <c r="T671" s="1607"/>
      <c r="U671" s="1607"/>
      <c r="V671" s="1607"/>
      <c r="W671" s="1607"/>
      <c r="X671" s="1607"/>
      <c r="Y671" s="1607"/>
      <c r="Z671" s="1607"/>
    </row>
    <row r="672" ht="12.75" customHeight="1">
      <c r="A672" s="1607"/>
      <c r="B672" s="1607"/>
      <c r="C672" s="1607"/>
      <c r="D672" s="1699"/>
      <c r="E672" s="1613"/>
      <c r="F672" s="6"/>
      <c r="G672" s="6"/>
      <c r="H672" s="37"/>
      <c r="I672" s="1613"/>
      <c r="J672" s="1613"/>
      <c r="K672" s="1607"/>
      <c r="L672" s="1607"/>
      <c r="M672" s="1607"/>
      <c r="N672" s="1607"/>
      <c r="O672" s="1607"/>
      <c r="P672" s="1607"/>
      <c r="Q672" s="1607"/>
      <c r="R672" s="1607"/>
      <c r="S672" s="1607"/>
      <c r="T672" s="1607"/>
      <c r="U672" s="1607"/>
      <c r="V672" s="1607"/>
      <c r="W672" s="1607"/>
      <c r="X672" s="1607"/>
      <c r="Y672" s="1607"/>
      <c r="Z672" s="1607"/>
    </row>
    <row r="673" ht="12.75" customHeight="1">
      <c r="A673" s="1607"/>
      <c r="B673" s="1607"/>
      <c r="C673" s="1607"/>
      <c r="D673" s="1699"/>
      <c r="E673" s="1613"/>
      <c r="F673" s="6"/>
      <c r="G673" s="6"/>
      <c r="H673" s="37"/>
      <c r="I673" s="1613"/>
      <c r="J673" s="1613"/>
      <c r="K673" s="1607"/>
      <c r="L673" s="1607"/>
      <c r="M673" s="1607"/>
      <c r="N673" s="1607"/>
      <c r="O673" s="1607"/>
      <c r="P673" s="1607"/>
      <c r="Q673" s="1607"/>
      <c r="R673" s="1607"/>
      <c r="S673" s="1607"/>
      <c r="T673" s="1607"/>
      <c r="U673" s="1607"/>
      <c r="V673" s="1607"/>
      <c r="W673" s="1607"/>
      <c r="X673" s="1607"/>
      <c r="Y673" s="1607"/>
      <c r="Z673" s="1607"/>
    </row>
    <row r="674" ht="12.75" customHeight="1">
      <c r="A674" s="1607"/>
      <c r="B674" s="1607"/>
      <c r="C674" s="1607"/>
      <c r="D674" s="1699"/>
      <c r="E674" s="1613"/>
      <c r="F674" s="6"/>
      <c r="G674" s="6"/>
      <c r="H674" s="37"/>
      <c r="I674" s="1613"/>
      <c r="J674" s="1613"/>
      <c r="K674" s="1607"/>
      <c r="L674" s="1607"/>
      <c r="M674" s="1607"/>
      <c r="N674" s="1607"/>
      <c r="O674" s="1607"/>
      <c r="P674" s="1607"/>
      <c r="Q674" s="1607"/>
      <c r="R674" s="1607"/>
      <c r="S674" s="1607"/>
      <c r="T674" s="1607"/>
      <c r="U674" s="1607"/>
      <c r="V674" s="1607"/>
      <c r="W674" s="1607"/>
      <c r="X674" s="1607"/>
      <c r="Y674" s="1607"/>
      <c r="Z674" s="1607"/>
    </row>
    <row r="675" ht="12.75" customHeight="1">
      <c r="A675" s="1607"/>
      <c r="B675" s="1607"/>
      <c r="C675" s="1607"/>
      <c r="D675" s="1699"/>
      <c r="E675" s="1613"/>
      <c r="F675" s="6"/>
      <c r="G675" s="6"/>
      <c r="H675" s="37"/>
      <c r="I675" s="1613"/>
      <c r="J675" s="1613"/>
      <c r="K675" s="1607"/>
      <c r="L675" s="1607"/>
      <c r="M675" s="1607"/>
      <c r="N675" s="1607"/>
      <c r="O675" s="1607"/>
      <c r="P675" s="1607"/>
      <c r="Q675" s="1607"/>
      <c r="R675" s="1607"/>
      <c r="S675" s="1607"/>
      <c r="T675" s="1607"/>
      <c r="U675" s="1607"/>
      <c r="V675" s="1607"/>
      <c r="W675" s="1607"/>
      <c r="X675" s="1607"/>
      <c r="Y675" s="1607"/>
      <c r="Z675" s="1607"/>
    </row>
    <row r="676" ht="12.75" customHeight="1">
      <c r="A676" s="1607"/>
      <c r="B676" s="1607"/>
      <c r="C676" s="1607"/>
      <c r="D676" s="1699"/>
      <c r="E676" s="1613"/>
      <c r="F676" s="6"/>
      <c r="G676" s="6"/>
      <c r="H676" s="37"/>
      <c r="I676" s="1613"/>
      <c r="J676" s="1613"/>
      <c r="K676" s="1607"/>
      <c r="L676" s="1607"/>
      <c r="M676" s="1607"/>
      <c r="N676" s="1607"/>
      <c r="O676" s="1607"/>
      <c r="P676" s="1607"/>
      <c r="Q676" s="1607"/>
      <c r="R676" s="1607"/>
      <c r="S676" s="1607"/>
      <c r="T676" s="1607"/>
      <c r="U676" s="1607"/>
      <c r="V676" s="1607"/>
      <c r="W676" s="1607"/>
      <c r="X676" s="1607"/>
      <c r="Y676" s="1607"/>
      <c r="Z676" s="1607"/>
    </row>
    <row r="677" ht="12.75" customHeight="1">
      <c r="A677" s="1607"/>
      <c r="B677" s="1607"/>
      <c r="C677" s="1607"/>
      <c r="D677" s="1699"/>
      <c r="E677" s="1613"/>
      <c r="F677" s="6"/>
      <c r="G677" s="6"/>
      <c r="H677" s="37"/>
      <c r="I677" s="1613"/>
      <c r="J677" s="1613"/>
      <c r="K677" s="1607"/>
      <c r="L677" s="1607"/>
      <c r="M677" s="1607"/>
      <c r="N677" s="1607"/>
      <c r="O677" s="1607"/>
      <c r="P677" s="1607"/>
      <c r="Q677" s="1607"/>
      <c r="R677" s="1607"/>
      <c r="S677" s="1607"/>
      <c r="T677" s="1607"/>
      <c r="U677" s="1607"/>
      <c r="V677" s="1607"/>
      <c r="W677" s="1607"/>
      <c r="X677" s="1607"/>
      <c r="Y677" s="1607"/>
      <c r="Z677" s="1607"/>
    </row>
    <row r="678" ht="12.75" customHeight="1">
      <c r="A678" s="1607"/>
      <c r="B678" s="1607"/>
      <c r="C678" s="1607"/>
      <c r="D678" s="1699"/>
      <c r="E678" s="1613"/>
      <c r="F678" s="6"/>
      <c r="G678" s="6"/>
      <c r="H678" s="37"/>
      <c r="I678" s="1613"/>
      <c r="J678" s="1613"/>
      <c r="K678" s="1607"/>
      <c r="L678" s="1607"/>
      <c r="M678" s="1607"/>
      <c r="N678" s="1607"/>
      <c r="O678" s="1607"/>
      <c r="P678" s="1607"/>
      <c r="Q678" s="1607"/>
      <c r="R678" s="1607"/>
      <c r="S678" s="1607"/>
      <c r="T678" s="1607"/>
      <c r="U678" s="1607"/>
      <c r="V678" s="1607"/>
      <c r="W678" s="1607"/>
      <c r="X678" s="1607"/>
      <c r="Y678" s="1607"/>
      <c r="Z678" s="1607"/>
    </row>
    <row r="679" ht="12.75" customHeight="1">
      <c r="A679" s="1607"/>
      <c r="B679" s="1607"/>
      <c r="C679" s="1607"/>
      <c r="D679" s="1699"/>
      <c r="E679" s="1613"/>
      <c r="F679" s="6"/>
      <c r="G679" s="6"/>
      <c r="H679" s="37"/>
      <c r="I679" s="1613"/>
      <c r="J679" s="1613"/>
      <c r="K679" s="1607"/>
      <c r="L679" s="1607"/>
      <c r="M679" s="1607"/>
      <c r="N679" s="1607"/>
      <c r="O679" s="1607"/>
      <c r="P679" s="1607"/>
      <c r="Q679" s="1607"/>
      <c r="R679" s="1607"/>
      <c r="S679" s="1607"/>
      <c r="T679" s="1607"/>
      <c r="U679" s="1607"/>
      <c r="V679" s="1607"/>
      <c r="W679" s="1607"/>
      <c r="X679" s="1607"/>
      <c r="Y679" s="1607"/>
      <c r="Z679" s="1607"/>
    </row>
    <row r="680" ht="12.75" customHeight="1">
      <c r="A680" s="1607"/>
      <c r="B680" s="1607"/>
      <c r="C680" s="1607"/>
      <c r="D680" s="1699"/>
      <c r="E680" s="1613"/>
      <c r="F680" s="6"/>
      <c r="G680" s="6"/>
      <c r="H680" s="37"/>
      <c r="I680" s="1613"/>
      <c r="J680" s="1613"/>
      <c r="K680" s="1607"/>
      <c r="L680" s="1607"/>
      <c r="M680" s="1607"/>
      <c r="N680" s="1607"/>
      <c r="O680" s="1607"/>
      <c r="P680" s="1607"/>
      <c r="Q680" s="1607"/>
      <c r="R680" s="1607"/>
      <c r="S680" s="1607"/>
      <c r="T680" s="1607"/>
      <c r="U680" s="1607"/>
      <c r="V680" s="1607"/>
      <c r="W680" s="1607"/>
      <c r="X680" s="1607"/>
      <c r="Y680" s="1607"/>
      <c r="Z680" s="1607"/>
    </row>
    <row r="681" ht="12.75" customHeight="1">
      <c r="A681" s="1607"/>
      <c r="B681" s="1607"/>
      <c r="C681" s="1607"/>
      <c r="D681" s="1699"/>
      <c r="E681" s="1613"/>
      <c r="F681" s="6"/>
      <c r="G681" s="6"/>
      <c r="H681" s="37"/>
      <c r="I681" s="1613"/>
      <c r="J681" s="1613"/>
      <c r="K681" s="1607"/>
      <c r="L681" s="1607"/>
      <c r="M681" s="1607"/>
      <c r="N681" s="1607"/>
      <c r="O681" s="1607"/>
      <c r="P681" s="1607"/>
      <c r="Q681" s="1607"/>
      <c r="R681" s="1607"/>
      <c r="S681" s="1607"/>
      <c r="T681" s="1607"/>
      <c r="U681" s="1607"/>
      <c r="V681" s="1607"/>
      <c r="W681" s="1607"/>
      <c r="X681" s="1607"/>
      <c r="Y681" s="1607"/>
      <c r="Z681" s="1607"/>
    </row>
    <row r="682" ht="12.75" customHeight="1">
      <c r="A682" s="1607"/>
      <c r="B682" s="1607"/>
      <c r="C682" s="1607"/>
      <c r="D682" s="1699"/>
      <c r="E682" s="1613"/>
      <c r="F682" s="6"/>
      <c r="G682" s="6"/>
      <c r="H682" s="37"/>
      <c r="I682" s="1613"/>
      <c r="J682" s="1613"/>
      <c r="K682" s="1607"/>
      <c r="L682" s="1607"/>
      <c r="M682" s="1607"/>
      <c r="N682" s="1607"/>
      <c r="O682" s="1607"/>
      <c r="P682" s="1607"/>
      <c r="Q682" s="1607"/>
      <c r="R682" s="1607"/>
      <c r="S682" s="1607"/>
      <c r="T682" s="1607"/>
      <c r="U682" s="1607"/>
      <c r="V682" s="1607"/>
      <c r="W682" s="1607"/>
      <c r="X682" s="1607"/>
      <c r="Y682" s="1607"/>
      <c r="Z682" s="1607"/>
    </row>
    <row r="683" ht="12.75" customHeight="1">
      <c r="A683" s="1607"/>
      <c r="B683" s="1607"/>
      <c r="C683" s="1607"/>
      <c r="D683" s="1699"/>
      <c r="E683" s="1613"/>
      <c r="F683" s="6"/>
      <c r="G683" s="6"/>
      <c r="H683" s="37"/>
      <c r="I683" s="1613"/>
      <c r="J683" s="1613"/>
      <c r="K683" s="1607"/>
      <c r="L683" s="1607"/>
      <c r="M683" s="1607"/>
      <c r="N683" s="1607"/>
      <c r="O683" s="1607"/>
      <c r="P683" s="1607"/>
      <c r="Q683" s="1607"/>
      <c r="R683" s="1607"/>
      <c r="S683" s="1607"/>
      <c r="T683" s="1607"/>
      <c r="U683" s="1607"/>
      <c r="V683" s="1607"/>
      <c r="W683" s="1607"/>
      <c r="X683" s="1607"/>
      <c r="Y683" s="1607"/>
      <c r="Z683" s="1607"/>
    </row>
    <row r="684" ht="12.75" customHeight="1">
      <c r="A684" s="1607"/>
      <c r="B684" s="1607"/>
      <c r="C684" s="1607"/>
      <c r="D684" s="1699"/>
      <c r="E684" s="1613"/>
      <c r="F684" s="6"/>
      <c r="G684" s="6"/>
      <c r="H684" s="37"/>
      <c r="I684" s="1613"/>
      <c r="J684" s="1613"/>
      <c r="K684" s="1607"/>
      <c r="L684" s="1607"/>
      <c r="M684" s="1607"/>
      <c r="N684" s="1607"/>
      <c r="O684" s="1607"/>
      <c r="P684" s="1607"/>
      <c r="Q684" s="1607"/>
      <c r="R684" s="1607"/>
      <c r="S684" s="1607"/>
      <c r="T684" s="1607"/>
      <c r="U684" s="1607"/>
      <c r="V684" s="1607"/>
      <c r="W684" s="1607"/>
      <c r="X684" s="1607"/>
      <c r="Y684" s="1607"/>
      <c r="Z684" s="1607"/>
    </row>
    <row r="685" ht="12.75" customHeight="1">
      <c r="A685" s="1607"/>
      <c r="B685" s="1607"/>
      <c r="C685" s="1607"/>
      <c r="D685" s="1699"/>
      <c r="E685" s="1613"/>
      <c r="F685" s="6"/>
      <c r="G685" s="6"/>
      <c r="H685" s="37"/>
      <c r="I685" s="1613"/>
      <c r="J685" s="1613"/>
      <c r="K685" s="1607"/>
      <c r="L685" s="1607"/>
      <c r="M685" s="1607"/>
      <c r="N685" s="1607"/>
      <c r="O685" s="1607"/>
      <c r="P685" s="1607"/>
      <c r="Q685" s="1607"/>
      <c r="R685" s="1607"/>
      <c r="S685" s="1607"/>
      <c r="T685" s="1607"/>
      <c r="U685" s="1607"/>
      <c r="V685" s="1607"/>
      <c r="W685" s="1607"/>
      <c r="X685" s="1607"/>
      <c r="Y685" s="1607"/>
      <c r="Z685" s="1607"/>
    </row>
    <row r="686" ht="12.75" customHeight="1">
      <c r="A686" s="1607"/>
      <c r="B686" s="1607"/>
      <c r="C686" s="1607"/>
      <c r="D686" s="1699"/>
      <c r="E686" s="1613"/>
      <c r="F686" s="6"/>
      <c r="G686" s="6"/>
      <c r="H686" s="37"/>
      <c r="I686" s="1613"/>
      <c r="J686" s="1613"/>
      <c r="K686" s="1607"/>
      <c r="L686" s="1607"/>
      <c r="M686" s="1607"/>
      <c r="N686" s="1607"/>
      <c r="O686" s="1607"/>
      <c r="P686" s="1607"/>
      <c r="Q686" s="1607"/>
      <c r="R686" s="1607"/>
      <c r="S686" s="1607"/>
      <c r="T686" s="1607"/>
      <c r="U686" s="1607"/>
      <c r="V686" s="1607"/>
      <c r="W686" s="1607"/>
      <c r="X686" s="1607"/>
      <c r="Y686" s="1607"/>
      <c r="Z686" s="1607"/>
    </row>
    <row r="687" ht="12.75" customHeight="1">
      <c r="A687" s="1607"/>
      <c r="B687" s="1607"/>
      <c r="C687" s="1607"/>
      <c r="D687" s="1699"/>
      <c r="E687" s="1613"/>
      <c r="F687" s="6"/>
      <c r="G687" s="6"/>
      <c r="H687" s="37"/>
      <c r="I687" s="1613"/>
      <c r="J687" s="1613"/>
      <c r="K687" s="1607"/>
      <c r="L687" s="1607"/>
      <c r="M687" s="1607"/>
      <c r="N687" s="1607"/>
      <c r="O687" s="1607"/>
      <c r="P687" s="1607"/>
      <c r="Q687" s="1607"/>
      <c r="R687" s="1607"/>
      <c r="S687" s="1607"/>
      <c r="T687" s="1607"/>
      <c r="U687" s="1607"/>
      <c r="V687" s="1607"/>
      <c r="W687" s="1607"/>
      <c r="X687" s="1607"/>
      <c r="Y687" s="1607"/>
      <c r="Z687" s="1607"/>
    </row>
    <row r="688" ht="12.75" customHeight="1">
      <c r="A688" s="1607"/>
      <c r="B688" s="1607"/>
      <c r="C688" s="1607"/>
      <c r="D688" s="1699"/>
      <c r="E688" s="1613"/>
      <c r="F688" s="6"/>
      <c r="G688" s="6"/>
      <c r="H688" s="37"/>
      <c r="I688" s="1613"/>
      <c r="J688" s="1613"/>
      <c r="K688" s="1607"/>
      <c r="L688" s="1607"/>
      <c r="M688" s="1607"/>
      <c r="N688" s="1607"/>
      <c r="O688" s="1607"/>
      <c r="P688" s="1607"/>
      <c r="Q688" s="1607"/>
      <c r="R688" s="1607"/>
      <c r="S688" s="1607"/>
      <c r="T688" s="1607"/>
      <c r="U688" s="1607"/>
      <c r="V688" s="1607"/>
      <c r="W688" s="1607"/>
      <c r="X688" s="1607"/>
      <c r="Y688" s="1607"/>
      <c r="Z688" s="1607"/>
    </row>
    <row r="689" ht="12.75" customHeight="1">
      <c r="A689" s="1607"/>
      <c r="B689" s="1607"/>
      <c r="C689" s="1607"/>
      <c r="D689" s="1699"/>
      <c r="E689" s="1613"/>
      <c r="F689" s="6"/>
      <c r="G689" s="6"/>
      <c r="H689" s="37"/>
      <c r="I689" s="1613"/>
      <c r="J689" s="1613"/>
      <c r="K689" s="1607"/>
      <c r="L689" s="1607"/>
      <c r="M689" s="1607"/>
      <c r="N689" s="1607"/>
      <c r="O689" s="1607"/>
      <c r="P689" s="1607"/>
      <c r="Q689" s="1607"/>
      <c r="R689" s="1607"/>
      <c r="S689" s="1607"/>
      <c r="T689" s="1607"/>
      <c r="U689" s="1607"/>
      <c r="V689" s="1607"/>
      <c r="W689" s="1607"/>
      <c r="X689" s="1607"/>
      <c r="Y689" s="1607"/>
      <c r="Z689" s="1607"/>
    </row>
    <row r="690" ht="12.75" customHeight="1">
      <c r="A690" s="1607"/>
      <c r="B690" s="1607"/>
      <c r="C690" s="1607"/>
      <c r="D690" s="1699"/>
      <c r="E690" s="1613"/>
      <c r="F690" s="6"/>
      <c r="G690" s="6"/>
      <c r="H690" s="37"/>
      <c r="I690" s="1613"/>
      <c r="J690" s="1613"/>
      <c r="K690" s="1607"/>
      <c r="L690" s="1607"/>
      <c r="M690" s="1607"/>
      <c r="N690" s="1607"/>
      <c r="O690" s="1607"/>
      <c r="P690" s="1607"/>
      <c r="Q690" s="1607"/>
      <c r="R690" s="1607"/>
      <c r="S690" s="1607"/>
      <c r="T690" s="1607"/>
      <c r="U690" s="1607"/>
      <c r="V690" s="1607"/>
      <c r="W690" s="1607"/>
      <c r="X690" s="1607"/>
      <c r="Y690" s="1607"/>
      <c r="Z690" s="1607"/>
    </row>
    <row r="691" ht="12.75" customHeight="1">
      <c r="A691" s="1607"/>
      <c r="B691" s="1607"/>
      <c r="C691" s="1607"/>
      <c r="D691" s="1699"/>
      <c r="E691" s="1613"/>
      <c r="F691" s="6"/>
      <c r="G691" s="6"/>
      <c r="H691" s="37"/>
      <c r="I691" s="1613"/>
      <c r="J691" s="1613"/>
      <c r="K691" s="1607"/>
      <c r="L691" s="1607"/>
      <c r="M691" s="1607"/>
      <c r="N691" s="1607"/>
      <c r="O691" s="1607"/>
      <c r="P691" s="1607"/>
      <c r="Q691" s="1607"/>
      <c r="R691" s="1607"/>
      <c r="S691" s="1607"/>
      <c r="T691" s="1607"/>
      <c r="U691" s="1607"/>
      <c r="V691" s="1607"/>
      <c r="W691" s="1607"/>
      <c r="X691" s="1607"/>
      <c r="Y691" s="1607"/>
      <c r="Z691" s="1607"/>
    </row>
    <row r="692" ht="12.75" customHeight="1">
      <c r="A692" s="1607"/>
      <c r="B692" s="1607"/>
      <c r="C692" s="1607"/>
      <c r="D692" s="1699"/>
      <c r="E692" s="1613"/>
      <c r="F692" s="6"/>
      <c r="G692" s="6"/>
      <c r="H692" s="37"/>
      <c r="I692" s="1613"/>
      <c r="J692" s="1613"/>
      <c r="K692" s="1607"/>
      <c r="L692" s="1607"/>
      <c r="M692" s="1607"/>
      <c r="N692" s="1607"/>
      <c r="O692" s="1607"/>
      <c r="P692" s="1607"/>
      <c r="Q692" s="1607"/>
      <c r="R692" s="1607"/>
      <c r="S692" s="1607"/>
      <c r="T692" s="1607"/>
      <c r="U692" s="1607"/>
      <c r="V692" s="1607"/>
      <c r="W692" s="1607"/>
      <c r="X692" s="1607"/>
      <c r="Y692" s="1607"/>
      <c r="Z692" s="1607"/>
    </row>
    <row r="693" ht="12.75" customHeight="1">
      <c r="A693" s="1607"/>
      <c r="B693" s="1607"/>
      <c r="C693" s="1607"/>
      <c r="D693" s="1699"/>
      <c r="E693" s="1613"/>
      <c r="F693" s="6"/>
      <c r="G693" s="6"/>
      <c r="H693" s="37"/>
      <c r="I693" s="1613"/>
      <c r="J693" s="1613"/>
      <c r="K693" s="1607"/>
      <c r="L693" s="1607"/>
      <c r="M693" s="1607"/>
      <c r="N693" s="1607"/>
      <c r="O693" s="1607"/>
      <c r="P693" s="1607"/>
      <c r="Q693" s="1607"/>
      <c r="R693" s="1607"/>
      <c r="S693" s="1607"/>
      <c r="T693" s="1607"/>
      <c r="U693" s="1607"/>
      <c r="V693" s="1607"/>
      <c r="W693" s="1607"/>
      <c r="X693" s="1607"/>
      <c r="Y693" s="1607"/>
      <c r="Z693" s="1607"/>
    </row>
    <row r="694" ht="12.75" customHeight="1">
      <c r="A694" s="1607"/>
      <c r="B694" s="1607"/>
      <c r="C694" s="1607"/>
      <c r="D694" s="1699"/>
      <c r="E694" s="1613"/>
      <c r="F694" s="6"/>
      <c r="G694" s="6"/>
      <c r="H694" s="37"/>
      <c r="I694" s="1613"/>
      <c r="J694" s="1613"/>
      <c r="K694" s="1607"/>
      <c r="L694" s="1607"/>
      <c r="M694" s="1607"/>
      <c r="N694" s="1607"/>
      <c r="O694" s="1607"/>
      <c r="P694" s="1607"/>
      <c r="Q694" s="1607"/>
      <c r="R694" s="1607"/>
      <c r="S694" s="1607"/>
      <c r="T694" s="1607"/>
      <c r="U694" s="1607"/>
      <c r="V694" s="1607"/>
      <c r="W694" s="1607"/>
      <c r="X694" s="1607"/>
      <c r="Y694" s="1607"/>
      <c r="Z694" s="1607"/>
    </row>
    <row r="695" ht="12.75" customHeight="1">
      <c r="A695" s="1607"/>
      <c r="B695" s="1607"/>
      <c r="C695" s="1607"/>
      <c r="D695" s="1699"/>
      <c r="E695" s="1613"/>
      <c r="F695" s="6"/>
      <c r="G695" s="6"/>
      <c r="H695" s="37"/>
      <c r="I695" s="1613"/>
      <c r="J695" s="1613"/>
      <c r="K695" s="1607"/>
      <c r="L695" s="1607"/>
      <c r="M695" s="1607"/>
      <c r="N695" s="1607"/>
      <c r="O695" s="1607"/>
      <c r="P695" s="1607"/>
      <c r="Q695" s="1607"/>
      <c r="R695" s="1607"/>
      <c r="S695" s="1607"/>
      <c r="T695" s="1607"/>
      <c r="U695" s="1607"/>
      <c r="V695" s="1607"/>
      <c r="W695" s="1607"/>
      <c r="X695" s="1607"/>
      <c r="Y695" s="1607"/>
      <c r="Z695" s="1607"/>
    </row>
    <row r="696" ht="12.75" customHeight="1">
      <c r="A696" s="1607"/>
      <c r="B696" s="1607"/>
      <c r="C696" s="1607"/>
      <c r="D696" s="1699"/>
      <c r="E696" s="1613"/>
      <c r="F696" s="6"/>
      <c r="G696" s="6"/>
      <c r="H696" s="37"/>
      <c r="I696" s="1613"/>
      <c r="J696" s="1613"/>
      <c r="K696" s="1607"/>
      <c r="L696" s="1607"/>
      <c r="M696" s="1607"/>
      <c r="N696" s="1607"/>
      <c r="O696" s="1607"/>
      <c r="P696" s="1607"/>
      <c r="Q696" s="1607"/>
      <c r="R696" s="1607"/>
      <c r="S696" s="1607"/>
      <c r="T696" s="1607"/>
      <c r="U696" s="1607"/>
      <c r="V696" s="1607"/>
      <c r="W696" s="1607"/>
      <c r="X696" s="1607"/>
      <c r="Y696" s="1607"/>
      <c r="Z696" s="1607"/>
    </row>
    <row r="697" ht="12.75" customHeight="1">
      <c r="A697" s="1607"/>
      <c r="B697" s="1607"/>
      <c r="C697" s="1607"/>
      <c r="D697" s="1699"/>
      <c r="E697" s="1613"/>
      <c r="F697" s="6"/>
      <c r="G697" s="6"/>
      <c r="H697" s="37"/>
      <c r="I697" s="1613"/>
      <c r="J697" s="1613"/>
      <c r="K697" s="1607"/>
      <c r="L697" s="1607"/>
      <c r="M697" s="1607"/>
      <c r="N697" s="1607"/>
      <c r="O697" s="1607"/>
      <c r="P697" s="1607"/>
      <c r="Q697" s="1607"/>
      <c r="R697" s="1607"/>
      <c r="S697" s="1607"/>
      <c r="T697" s="1607"/>
      <c r="U697" s="1607"/>
      <c r="V697" s="1607"/>
      <c r="W697" s="1607"/>
      <c r="X697" s="1607"/>
      <c r="Y697" s="1607"/>
      <c r="Z697" s="1607"/>
    </row>
    <row r="698" ht="12.75" customHeight="1">
      <c r="A698" s="1607"/>
      <c r="B698" s="1607"/>
      <c r="C698" s="1607"/>
      <c r="D698" s="1699"/>
      <c r="E698" s="1613"/>
      <c r="F698" s="6"/>
      <c r="G698" s="6"/>
      <c r="H698" s="37"/>
      <c r="I698" s="1613"/>
      <c r="J698" s="1613"/>
      <c r="K698" s="1607"/>
      <c r="L698" s="1607"/>
      <c r="M698" s="1607"/>
      <c r="N698" s="1607"/>
      <c r="O698" s="1607"/>
      <c r="P698" s="1607"/>
      <c r="Q698" s="1607"/>
      <c r="R698" s="1607"/>
      <c r="S698" s="1607"/>
      <c r="T698" s="1607"/>
      <c r="U698" s="1607"/>
      <c r="V698" s="1607"/>
      <c r="W698" s="1607"/>
      <c r="X698" s="1607"/>
      <c r="Y698" s="1607"/>
      <c r="Z698" s="1607"/>
    </row>
    <row r="699" ht="12.75" customHeight="1">
      <c r="A699" s="1607"/>
      <c r="B699" s="1607"/>
      <c r="C699" s="1607"/>
      <c r="D699" s="1699"/>
      <c r="E699" s="1613"/>
      <c r="F699" s="6"/>
      <c r="G699" s="6"/>
      <c r="H699" s="37"/>
      <c r="I699" s="1613"/>
      <c r="J699" s="1613"/>
      <c r="K699" s="1607"/>
      <c r="L699" s="1607"/>
      <c r="M699" s="1607"/>
      <c r="N699" s="1607"/>
      <c r="O699" s="1607"/>
      <c r="P699" s="1607"/>
      <c r="Q699" s="1607"/>
      <c r="R699" s="1607"/>
      <c r="S699" s="1607"/>
      <c r="T699" s="1607"/>
      <c r="U699" s="1607"/>
      <c r="V699" s="1607"/>
      <c r="W699" s="1607"/>
      <c r="X699" s="1607"/>
      <c r="Y699" s="1607"/>
      <c r="Z699" s="1607"/>
    </row>
    <row r="700" ht="12.75" customHeight="1">
      <c r="A700" s="1607"/>
      <c r="B700" s="1607"/>
      <c r="C700" s="1607"/>
      <c r="D700" s="1699"/>
      <c r="E700" s="1613"/>
      <c r="F700" s="6"/>
      <c r="G700" s="6"/>
      <c r="H700" s="37"/>
      <c r="I700" s="1613"/>
      <c r="J700" s="1613"/>
      <c r="K700" s="1607"/>
      <c r="L700" s="1607"/>
      <c r="M700" s="1607"/>
      <c r="N700" s="1607"/>
      <c r="O700" s="1607"/>
      <c r="P700" s="1607"/>
      <c r="Q700" s="1607"/>
      <c r="R700" s="1607"/>
      <c r="S700" s="1607"/>
      <c r="T700" s="1607"/>
      <c r="U700" s="1607"/>
      <c r="V700" s="1607"/>
      <c r="W700" s="1607"/>
      <c r="X700" s="1607"/>
      <c r="Y700" s="1607"/>
      <c r="Z700" s="1607"/>
    </row>
    <row r="701" ht="12.75" customHeight="1">
      <c r="A701" s="1607"/>
      <c r="B701" s="1607"/>
      <c r="C701" s="1607"/>
      <c r="D701" s="1699"/>
      <c r="E701" s="1613"/>
      <c r="F701" s="6"/>
      <c r="G701" s="6"/>
      <c r="H701" s="37"/>
      <c r="I701" s="1613"/>
      <c r="J701" s="1613"/>
      <c r="K701" s="1607"/>
      <c r="L701" s="1607"/>
      <c r="M701" s="1607"/>
      <c r="N701" s="1607"/>
      <c r="O701" s="1607"/>
      <c r="P701" s="1607"/>
      <c r="Q701" s="1607"/>
      <c r="R701" s="1607"/>
      <c r="S701" s="1607"/>
      <c r="T701" s="1607"/>
      <c r="U701" s="1607"/>
      <c r="V701" s="1607"/>
      <c r="W701" s="1607"/>
      <c r="X701" s="1607"/>
      <c r="Y701" s="1607"/>
      <c r="Z701" s="1607"/>
    </row>
    <row r="702" ht="12.75" customHeight="1">
      <c r="A702" s="1607"/>
      <c r="B702" s="1607"/>
      <c r="C702" s="1607"/>
      <c r="D702" s="1699"/>
      <c r="E702" s="1613"/>
      <c r="F702" s="6"/>
      <c r="G702" s="6"/>
      <c r="H702" s="37"/>
      <c r="I702" s="1613"/>
      <c r="J702" s="1613"/>
      <c r="K702" s="1607"/>
      <c r="L702" s="1607"/>
      <c r="M702" s="1607"/>
      <c r="N702" s="1607"/>
      <c r="O702" s="1607"/>
      <c r="P702" s="1607"/>
      <c r="Q702" s="1607"/>
      <c r="R702" s="1607"/>
      <c r="S702" s="1607"/>
      <c r="T702" s="1607"/>
      <c r="U702" s="1607"/>
      <c r="V702" s="1607"/>
      <c r="W702" s="1607"/>
      <c r="X702" s="1607"/>
      <c r="Y702" s="1607"/>
      <c r="Z702" s="1607"/>
    </row>
    <row r="703" ht="12.75" customHeight="1">
      <c r="A703" s="1607"/>
      <c r="B703" s="1607"/>
      <c r="C703" s="1607"/>
      <c r="D703" s="1699"/>
      <c r="E703" s="1613"/>
      <c r="F703" s="6"/>
      <c r="G703" s="6"/>
      <c r="H703" s="37"/>
      <c r="I703" s="1613"/>
      <c r="J703" s="1613"/>
      <c r="K703" s="1607"/>
      <c r="L703" s="1607"/>
      <c r="M703" s="1607"/>
      <c r="N703" s="1607"/>
      <c r="O703" s="1607"/>
      <c r="P703" s="1607"/>
      <c r="Q703" s="1607"/>
      <c r="R703" s="1607"/>
      <c r="S703" s="1607"/>
      <c r="T703" s="1607"/>
      <c r="U703" s="1607"/>
      <c r="V703" s="1607"/>
      <c r="W703" s="1607"/>
      <c r="X703" s="1607"/>
      <c r="Y703" s="1607"/>
      <c r="Z703" s="1607"/>
    </row>
    <row r="704" ht="12.75" customHeight="1">
      <c r="A704" s="1607"/>
      <c r="B704" s="1607"/>
      <c r="C704" s="1607"/>
      <c r="D704" s="1699"/>
      <c r="E704" s="1613"/>
      <c r="F704" s="6"/>
      <c r="G704" s="6"/>
      <c r="H704" s="37"/>
      <c r="I704" s="1613"/>
      <c r="J704" s="1613"/>
      <c r="K704" s="1607"/>
      <c r="L704" s="1607"/>
      <c r="M704" s="1607"/>
      <c r="N704" s="1607"/>
      <c r="O704" s="1607"/>
      <c r="P704" s="1607"/>
      <c r="Q704" s="1607"/>
      <c r="R704" s="1607"/>
      <c r="S704" s="1607"/>
      <c r="T704" s="1607"/>
      <c r="U704" s="1607"/>
      <c r="V704" s="1607"/>
      <c r="W704" s="1607"/>
      <c r="X704" s="1607"/>
      <c r="Y704" s="1607"/>
      <c r="Z704" s="1607"/>
    </row>
    <row r="705" ht="12.75" customHeight="1">
      <c r="A705" s="1607"/>
      <c r="B705" s="1607"/>
      <c r="C705" s="1607"/>
      <c r="D705" s="1699"/>
      <c r="E705" s="1613"/>
      <c r="F705" s="6"/>
      <c r="G705" s="6"/>
      <c r="H705" s="37"/>
      <c r="I705" s="1613"/>
      <c r="J705" s="1613"/>
      <c r="K705" s="1607"/>
      <c r="L705" s="1607"/>
      <c r="M705" s="1607"/>
      <c r="N705" s="1607"/>
      <c r="O705" s="1607"/>
      <c r="P705" s="1607"/>
      <c r="Q705" s="1607"/>
      <c r="R705" s="1607"/>
      <c r="S705" s="1607"/>
      <c r="T705" s="1607"/>
      <c r="U705" s="1607"/>
      <c r="V705" s="1607"/>
      <c r="W705" s="1607"/>
      <c r="X705" s="1607"/>
      <c r="Y705" s="1607"/>
      <c r="Z705" s="1607"/>
    </row>
    <row r="706" ht="12.75" customHeight="1">
      <c r="A706" s="1607"/>
      <c r="B706" s="1607"/>
      <c r="C706" s="1607"/>
      <c r="D706" s="1699"/>
      <c r="E706" s="1613"/>
      <c r="F706" s="6"/>
      <c r="G706" s="6"/>
      <c r="H706" s="37"/>
      <c r="I706" s="1613"/>
      <c r="J706" s="1613"/>
      <c r="K706" s="1607"/>
      <c r="L706" s="1607"/>
      <c r="M706" s="1607"/>
      <c r="N706" s="1607"/>
      <c r="O706" s="1607"/>
      <c r="P706" s="1607"/>
      <c r="Q706" s="1607"/>
      <c r="R706" s="1607"/>
      <c r="S706" s="1607"/>
      <c r="T706" s="1607"/>
      <c r="U706" s="1607"/>
      <c r="V706" s="1607"/>
      <c r="W706" s="1607"/>
      <c r="X706" s="1607"/>
      <c r="Y706" s="1607"/>
      <c r="Z706" s="1607"/>
    </row>
    <row r="707" ht="12.75" customHeight="1">
      <c r="A707" s="1607"/>
      <c r="B707" s="1607"/>
      <c r="C707" s="1607"/>
      <c r="D707" s="1699"/>
      <c r="E707" s="1613"/>
      <c r="F707" s="6"/>
      <c r="G707" s="6"/>
      <c r="H707" s="37"/>
      <c r="I707" s="1613"/>
      <c r="J707" s="1613"/>
      <c r="K707" s="1607"/>
      <c r="L707" s="1607"/>
      <c r="M707" s="1607"/>
      <c r="N707" s="1607"/>
      <c r="O707" s="1607"/>
      <c r="P707" s="1607"/>
      <c r="Q707" s="1607"/>
      <c r="R707" s="1607"/>
      <c r="S707" s="1607"/>
      <c r="T707" s="1607"/>
      <c r="U707" s="1607"/>
      <c r="V707" s="1607"/>
      <c r="W707" s="1607"/>
      <c r="X707" s="1607"/>
      <c r="Y707" s="1607"/>
      <c r="Z707" s="1607"/>
    </row>
    <row r="708" ht="12.75" customHeight="1">
      <c r="A708" s="1607"/>
      <c r="B708" s="1607"/>
      <c r="C708" s="1607"/>
      <c r="D708" s="1699"/>
      <c r="E708" s="1613"/>
      <c r="F708" s="6"/>
      <c r="G708" s="6"/>
      <c r="H708" s="37"/>
      <c r="I708" s="1613"/>
      <c r="J708" s="1613"/>
      <c r="K708" s="1607"/>
      <c r="L708" s="1607"/>
      <c r="M708" s="1607"/>
      <c r="N708" s="1607"/>
      <c r="O708" s="1607"/>
      <c r="P708" s="1607"/>
      <c r="Q708" s="1607"/>
      <c r="R708" s="1607"/>
      <c r="S708" s="1607"/>
      <c r="T708" s="1607"/>
      <c r="U708" s="1607"/>
      <c r="V708" s="1607"/>
      <c r="W708" s="1607"/>
      <c r="X708" s="1607"/>
      <c r="Y708" s="1607"/>
      <c r="Z708" s="1607"/>
    </row>
    <row r="709" ht="12.75" customHeight="1">
      <c r="A709" s="1607"/>
      <c r="B709" s="1607"/>
      <c r="C709" s="1607"/>
      <c r="D709" s="1699"/>
      <c r="E709" s="1613"/>
      <c r="F709" s="6"/>
      <c r="G709" s="6"/>
      <c r="H709" s="37"/>
      <c r="I709" s="1613"/>
      <c r="J709" s="1613"/>
      <c r="K709" s="1607"/>
      <c r="L709" s="1607"/>
      <c r="M709" s="1607"/>
      <c r="N709" s="1607"/>
      <c r="O709" s="1607"/>
      <c r="P709" s="1607"/>
      <c r="Q709" s="1607"/>
      <c r="R709" s="1607"/>
      <c r="S709" s="1607"/>
      <c r="T709" s="1607"/>
      <c r="U709" s="1607"/>
      <c r="V709" s="1607"/>
      <c r="W709" s="1607"/>
      <c r="X709" s="1607"/>
      <c r="Y709" s="1607"/>
      <c r="Z709" s="1607"/>
    </row>
    <row r="710" ht="12.75" customHeight="1">
      <c r="A710" s="1607"/>
      <c r="B710" s="1607"/>
      <c r="C710" s="1607"/>
      <c r="D710" s="1699"/>
      <c r="E710" s="1613"/>
      <c r="F710" s="6"/>
      <c r="G710" s="6"/>
      <c r="H710" s="37"/>
      <c r="I710" s="1613"/>
      <c r="J710" s="1613"/>
      <c r="K710" s="1607"/>
      <c r="L710" s="1607"/>
      <c r="M710" s="1607"/>
      <c r="N710" s="1607"/>
      <c r="O710" s="1607"/>
      <c r="P710" s="1607"/>
      <c r="Q710" s="1607"/>
      <c r="R710" s="1607"/>
      <c r="S710" s="1607"/>
      <c r="T710" s="1607"/>
      <c r="U710" s="1607"/>
      <c r="V710" s="1607"/>
      <c r="W710" s="1607"/>
      <c r="X710" s="1607"/>
      <c r="Y710" s="1607"/>
      <c r="Z710" s="1607"/>
    </row>
    <row r="711" ht="12.75" customHeight="1">
      <c r="A711" s="1607"/>
      <c r="B711" s="1607"/>
      <c r="C711" s="1607"/>
      <c r="D711" s="1699"/>
      <c r="E711" s="1613"/>
      <c r="F711" s="6"/>
      <c r="G711" s="6"/>
      <c r="H711" s="37"/>
      <c r="I711" s="1613"/>
      <c r="J711" s="1613"/>
      <c r="K711" s="1607"/>
      <c r="L711" s="1607"/>
      <c r="M711" s="1607"/>
      <c r="N711" s="1607"/>
      <c r="O711" s="1607"/>
      <c r="P711" s="1607"/>
      <c r="Q711" s="1607"/>
      <c r="R711" s="1607"/>
      <c r="S711" s="1607"/>
      <c r="T711" s="1607"/>
      <c r="U711" s="1607"/>
      <c r="V711" s="1607"/>
      <c r="W711" s="1607"/>
      <c r="X711" s="1607"/>
      <c r="Y711" s="1607"/>
      <c r="Z711" s="1607"/>
    </row>
    <row r="712" ht="12.75" customHeight="1">
      <c r="A712" s="1607"/>
      <c r="B712" s="1607"/>
      <c r="C712" s="1607"/>
      <c r="D712" s="1699"/>
      <c r="E712" s="1613"/>
      <c r="F712" s="6"/>
      <c r="G712" s="6"/>
      <c r="H712" s="37"/>
      <c r="I712" s="1613"/>
      <c r="J712" s="1613"/>
      <c r="K712" s="1607"/>
      <c r="L712" s="1607"/>
      <c r="M712" s="1607"/>
      <c r="N712" s="1607"/>
      <c r="O712" s="1607"/>
      <c r="P712" s="1607"/>
      <c r="Q712" s="1607"/>
      <c r="R712" s="1607"/>
      <c r="S712" s="1607"/>
      <c r="T712" s="1607"/>
      <c r="U712" s="1607"/>
      <c r="V712" s="1607"/>
      <c r="W712" s="1607"/>
      <c r="X712" s="1607"/>
      <c r="Y712" s="1607"/>
      <c r="Z712" s="1607"/>
    </row>
    <row r="713" ht="12.75" customHeight="1">
      <c r="A713" s="1607"/>
      <c r="B713" s="1607"/>
      <c r="C713" s="1607"/>
      <c r="D713" s="1699"/>
      <c r="E713" s="1613"/>
      <c r="F713" s="6"/>
      <c r="G713" s="6"/>
      <c r="H713" s="37"/>
      <c r="I713" s="1613"/>
      <c r="J713" s="1613"/>
      <c r="K713" s="1607"/>
      <c r="L713" s="1607"/>
      <c r="M713" s="1607"/>
      <c r="N713" s="1607"/>
      <c r="O713" s="1607"/>
      <c r="P713" s="1607"/>
      <c r="Q713" s="1607"/>
      <c r="R713" s="1607"/>
      <c r="S713" s="1607"/>
      <c r="T713" s="1607"/>
      <c r="U713" s="1607"/>
      <c r="V713" s="1607"/>
      <c r="W713" s="1607"/>
      <c r="X713" s="1607"/>
      <c r="Y713" s="1607"/>
      <c r="Z713" s="1607"/>
    </row>
    <row r="714" ht="12.75" customHeight="1">
      <c r="A714" s="1607"/>
      <c r="B714" s="1607"/>
      <c r="C714" s="1607"/>
      <c r="D714" s="1699"/>
      <c r="E714" s="1613"/>
      <c r="F714" s="6"/>
      <c r="G714" s="6"/>
      <c r="H714" s="37"/>
      <c r="I714" s="1613"/>
      <c r="J714" s="1613"/>
      <c r="K714" s="1607"/>
      <c r="L714" s="1607"/>
      <c r="M714" s="1607"/>
      <c r="N714" s="1607"/>
      <c r="O714" s="1607"/>
      <c r="P714" s="1607"/>
      <c r="Q714" s="1607"/>
      <c r="R714" s="1607"/>
      <c r="S714" s="1607"/>
      <c r="T714" s="1607"/>
      <c r="U714" s="1607"/>
      <c r="V714" s="1607"/>
      <c r="W714" s="1607"/>
      <c r="X714" s="1607"/>
      <c r="Y714" s="1607"/>
      <c r="Z714" s="1607"/>
    </row>
    <row r="715" ht="12.75" customHeight="1">
      <c r="A715" s="1607"/>
      <c r="B715" s="1607"/>
      <c r="C715" s="1607"/>
      <c r="D715" s="1699"/>
      <c r="E715" s="1613"/>
      <c r="F715" s="6"/>
      <c r="G715" s="6"/>
      <c r="H715" s="37"/>
      <c r="I715" s="1613"/>
      <c r="J715" s="1613"/>
      <c r="K715" s="1607"/>
      <c r="L715" s="1607"/>
      <c r="M715" s="1607"/>
      <c r="N715" s="1607"/>
      <c r="O715" s="1607"/>
      <c r="P715" s="1607"/>
      <c r="Q715" s="1607"/>
      <c r="R715" s="1607"/>
      <c r="S715" s="1607"/>
      <c r="T715" s="1607"/>
      <c r="U715" s="1607"/>
      <c r="V715" s="1607"/>
      <c r="W715" s="1607"/>
      <c r="X715" s="1607"/>
      <c r="Y715" s="1607"/>
      <c r="Z715" s="1607"/>
    </row>
    <row r="716" ht="12.75" customHeight="1">
      <c r="A716" s="1607"/>
      <c r="B716" s="1607"/>
      <c r="C716" s="1607"/>
      <c r="D716" s="1699"/>
      <c r="E716" s="1613"/>
      <c r="F716" s="6"/>
      <c r="G716" s="6"/>
      <c r="H716" s="37"/>
      <c r="I716" s="1613"/>
      <c r="J716" s="1613"/>
      <c r="K716" s="1607"/>
      <c r="L716" s="1607"/>
      <c r="M716" s="1607"/>
      <c r="N716" s="1607"/>
      <c r="O716" s="1607"/>
      <c r="P716" s="1607"/>
      <c r="Q716" s="1607"/>
      <c r="R716" s="1607"/>
      <c r="S716" s="1607"/>
      <c r="T716" s="1607"/>
      <c r="U716" s="1607"/>
      <c r="V716" s="1607"/>
      <c r="W716" s="1607"/>
      <c r="X716" s="1607"/>
      <c r="Y716" s="1607"/>
      <c r="Z716" s="1607"/>
    </row>
    <row r="717" ht="12.75" customHeight="1">
      <c r="A717" s="1607"/>
      <c r="B717" s="1607"/>
      <c r="C717" s="1607"/>
      <c r="D717" s="1699"/>
      <c r="E717" s="1613"/>
      <c r="F717" s="6"/>
      <c r="G717" s="6"/>
      <c r="H717" s="37"/>
      <c r="I717" s="1613"/>
      <c r="J717" s="1613"/>
      <c r="K717" s="1607"/>
      <c r="L717" s="1607"/>
      <c r="M717" s="1607"/>
      <c r="N717" s="1607"/>
      <c r="O717" s="1607"/>
      <c r="P717" s="1607"/>
      <c r="Q717" s="1607"/>
      <c r="R717" s="1607"/>
      <c r="S717" s="1607"/>
      <c r="T717" s="1607"/>
      <c r="U717" s="1607"/>
      <c r="V717" s="1607"/>
      <c r="W717" s="1607"/>
      <c r="X717" s="1607"/>
      <c r="Y717" s="1607"/>
      <c r="Z717" s="1607"/>
    </row>
    <row r="718" ht="12.75" customHeight="1">
      <c r="A718" s="1607"/>
      <c r="B718" s="1607"/>
      <c r="C718" s="1607"/>
      <c r="D718" s="1699"/>
      <c r="E718" s="1613"/>
      <c r="F718" s="6"/>
      <c r="G718" s="6"/>
      <c r="H718" s="37"/>
      <c r="I718" s="1613"/>
      <c r="J718" s="1613"/>
      <c r="K718" s="1607"/>
      <c r="L718" s="1607"/>
      <c r="M718" s="1607"/>
      <c r="N718" s="1607"/>
      <c r="O718" s="1607"/>
      <c r="P718" s="1607"/>
      <c r="Q718" s="1607"/>
      <c r="R718" s="1607"/>
      <c r="S718" s="1607"/>
      <c r="T718" s="1607"/>
      <c r="U718" s="1607"/>
      <c r="V718" s="1607"/>
      <c r="W718" s="1607"/>
      <c r="X718" s="1607"/>
      <c r="Y718" s="1607"/>
      <c r="Z718" s="1607"/>
    </row>
    <row r="719" ht="12.75" customHeight="1">
      <c r="A719" s="1607"/>
      <c r="B719" s="1607"/>
      <c r="C719" s="1607"/>
      <c r="D719" s="1699"/>
      <c r="E719" s="1613"/>
      <c r="F719" s="6"/>
      <c r="G719" s="6"/>
      <c r="H719" s="37"/>
      <c r="I719" s="1613"/>
      <c r="J719" s="1613"/>
      <c r="K719" s="1607"/>
      <c r="L719" s="1607"/>
      <c r="M719" s="1607"/>
      <c r="N719" s="1607"/>
      <c r="O719" s="1607"/>
      <c r="P719" s="1607"/>
      <c r="Q719" s="1607"/>
      <c r="R719" s="1607"/>
      <c r="S719" s="1607"/>
      <c r="T719" s="1607"/>
      <c r="U719" s="1607"/>
      <c r="V719" s="1607"/>
      <c r="W719" s="1607"/>
      <c r="X719" s="1607"/>
      <c r="Y719" s="1607"/>
      <c r="Z719" s="1607"/>
    </row>
    <row r="720" ht="12.75" customHeight="1">
      <c r="A720" s="1607"/>
      <c r="B720" s="1607"/>
      <c r="C720" s="1607"/>
      <c r="D720" s="1699"/>
      <c r="E720" s="1613"/>
      <c r="F720" s="6"/>
      <c r="G720" s="6"/>
      <c r="H720" s="37"/>
      <c r="I720" s="1613"/>
      <c r="J720" s="1613"/>
      <c r="K720" s="1607"/>
      <c r="L720" s="1607"/>
      <c r="M720" s="1607"/>
      <c r="N720" s="1607"/>
      <c r="O720" s="1607"/>
      <c r="P720" s="1607"/>
      <c r="Q720" s="1607"/>
      <c r="R720" s="1607"/>
      <c r="S720" s="1607"/>
      <c r="T720" s="1607"/>
      <c r="U720" s="1607"/>
      <c r="V720" s="1607"/>
      <c r="W720" s="1607"/>
      <c r="X720" s="1607"/>
      <c r="Y720" s="1607"/>
      <c r="Z720" s="1607"/>
    </row>
    <row r="721" ht="12.75" customHeight="1">
      <c r="A721" s="1607"/>
      <c r="B721" s="1607"/>
      <c r="C721" s="1607"/>
      <c r="D721" s="1699"/>
      <c r="E721" s="1613"/>
      <c r="F721" s="6"/>
      <c r="G721" s="6"/>
      <c r="H721" s="37"/>
      <c r="I721" s="1613"/>
      <c r="J721" s="1613"/>
      <c r="K721" s="1607"/>
      <c r="L721" s="1607"/>
      <c r="M721" s="1607"/>
      <c r="N721" s="1607"/>
      <c r="O721" s="1607"/>
      <c r="P721" s="1607"/>
      <c r="Q721" s="1607"/>
      <c r="R721" s="1607"/>
      <c r="S721" s="1607"/>
      <c r="T721" s="1607"/>
      <c r="U721" s="1607"/>
      <c r="V721" s="1607"/>
      <c r="W721" s="1607"/>
      <c r="X721" s="1607"/>
      <c r="Y721" s="1607"/>
      <c r="Z721" s="1607"/>
    </row>
    <row r="722" ht="12.75" customHeight="1">
      <c r="A722" s="1607"/>
      <c r="B722" s="1607"/>
      <c r="C722" s="1607"/>
      <c r="D722" s="1699"/>
      <c r="E722" s="1613"/>
      <c r="F722" s="6"/>
      <c r="G722" s="6"/>
      <c r="H722" s="37"/>
      <c r="I722" s="1613"/>
      <c r="J722" s="1613"/>
      <c r="K722" s="1607"/>
      <c r="L722" s="1607"/>
      <c r="M722" s="1607"/>
      <c r="N722" s="1607"/>
      <c r="O722" s="1607"/>
      <c r="P722" s="1607"/>
      <c r="Q722" s="1607"/>
      <c r="R722" s="1607"/>
      <c r="S722" s="1607"/>
      <c r="T722" s="1607"/>
      <c r="U722" s="1607"/>
      <c r="V722" s="1607"/>
      <c r="W722" s="1607"/>
      <c r="X722" s="1607"/>
      <c r="Y722" s="1607"/>
      <c r="Z722" s="1607"/>
    </row>
    <row r="723" ht="12.75" customHeight="1">
      <c r="A723" s="1607"/>
      <c r="B723" s="1607"/>
      <c r="C723" s="1607"/>
      <c r="D723" s="1699"/>
      <c r="E723" s="1613"/>
      <c r="F723" s="6"/>
      <c r="G723" s="6"/>
      <c r="H723" s="37"/>
      <c r="I723" s="1613"/>
      <c r="J723" s="1613"/>
      <c r="K723" s="1607"/>
      <c r="L723" s="1607"/>
      <c r="M723" s="1607"/>
      <c r="N723" s="1607"/>
      <c r="O723" s="1607"/>
      <c r="P723" s="1607"/>
      <c r="Q723" s="1607"/>
      <c r="R723" s="1607"/>
      <c r="S723" s="1607"/>
      <c r="T723" s="1607"/>
      <c r="U723" s="1607"/>
      <c r="V723" s="1607"/>
      <c r="W723" s="1607"/>
      <c r="X723" s="1607"/>
      <c r="Y723" s="1607"/>
      <c r="Z723" s="1607"/>
    </row>
    <row r="724" ht="12.75" customHeight="1">
      <c r="A724" s="1607"/>
      <c r="B724" s="1607"/>
      <c r="C724" s="1607"/>
      <c r="D724" s="1699"/>
      <c r="E724" s="1613"/>
      <c r="F724" s="6"/>
      <c r="G724" s="6"/>
      <c r="H724" s="37"/>
      <c r="I724" s="1613"/>
      <c r="J724" s="1613"/>
      <c r="K724" s="1607"/>
      <c r="L724" s="1607"/>
      <c r="M724" s="1607"/>
      <c r="N724" s="1607"/>
      <c r="O724" s="1607"/>
      <c r="P724" s="1607"/>
      <c r="Q724" s="1607"/>
      <c r="R724" s="1607"/>
      <c r="S724" s="1607"/>
      <c r="T724" s="1607"/>
      <c r="U724" s="1607"/>
      <c r="V724" s="1607"/>
      <c r="W724" s="1607"/>
      <c r="X724" s="1607"/>
      <c r="Y724" s="1607"/>
      <c r="Z724" s="1607"/>
    </row>
    <row r="725" ht="12.75" customHeight="1">
      <c r="A725" s="1607"/>
      <c r="B725" s="1607"/>
      <c r="C725" s="1607"/>
      <c r="D725" s="1699"/>
      <c r="E725" s="1613"/>
      <c r="F725" s="6"/>
      <c r="G725" s="6"/>
      <c r="H725" s="37"/>
      <c r="I725" s="1613"/>
      <c r="J725" s="1613"/>
      <c r="K725" s="1607"/>
      <c r="L725" s="1607"/>
      <c r="M725" s="1607"/>
      <c r="N725" s="1607"/>
      <c r="O725" s="1607"/>
      <c r="P725" s="1607"/>
      <c r="Q725" s="1607"/>
      <c r="R725" s="1607"/>
      <c r="S725" s="1607"/>
      <c r="T725" s="1607"/>
      <c r="U725" s="1607"/>
      <c r="V725" s="1607"/>
      <c r="W725" s="1607"/>
      <c r="X725" s="1607"/>
      <c r="Y725" s="1607"/>
      <c r="Z725" s="1607"/>
    </row>
    <row r="726" ht="12.75" customHeight="1">
      <c r="A726" s="1607"/>
      <c r="B726" s="1607"/>
      <c r="C726" s="1607"/>
      <c r="D726" s="1699"/>
      <c r="E726" s="1613"/>
      <c r="F726" s="6"/>
      <c r="G726" s="6"/>
      <c r="H726" s="37"/>
      <c r="I726" s="1613"/>
      <c r="J726" s="1613"/>
      <c r="K726" s="1607"/>
      <c r="L726" s="1607"/>
      <c r="M726" s="1607"/>
      <c r="N726" s="1607"/>
      <c r="O726" s="1607"/>
      <c r="P726" s="1607"/>
      <c r="Q726" s="1607"/>
      <c r="R726" s="1607"/>
      <c r="S726" s="1607"/>
      <c r="T726" s="1607"/>
      <c r="U726" s="1607"/>
      <c r="V726" s="1607"/>
      <c r="W726" s="1607"/>
      <c r="X726" s="1607"/>
      <c r="Y726" s="1607"/>
      <c r="Z726" s="1607"/>
    </row>
    <row r="727" ht="12.75" customHeight="1">
      <c r="A727" s="1607"/>
      <c r="B727" s="1607"/>
      <c r="C727" s="1607"/>
      <c r="D727" s="1699"/>
      <c r="E727" s="1613"/>
      <c r="F727" s="6"/>
      <c r="G727" s="6"/>
      <c r="H727" s="37"/>
      <c r="I727" s="1613"/>
      <c r="J727" s="1613"/>
      <c r="K727" s="1607"/>
      <c r="L727" s="1607"/>
      <c r="M727" s="1607"/>
      <c r="N727" s="1607"/>
      <c r="O727" s="1607"/>
      <c r="P727" s="1607"/>
      <c r="Q727" s="1607"/>
      <c r="R727" s="1607"/>
      <c r="S727" s="1607"/>
      <c r="T727" s="1607"/>
      <c r="U727" s="1607"/>
      <c r="V727" s="1607"/>
      <c r="W727" s="1607"/>
      <c r="X727" s="1607"/>
      <c r="Y727" s="1607"/>
      <c r="Z727" s="1607"/>
    </row>
    <row r="728" ht="12.75" customHeight="1">
      <c r="A728" s="1607"/>
      <c r="B728" s="1607"/>
      <c r="C728" s="1607"/>
      <c r="D728" s="1699"/>
      <c r="E728" s="1613"/>
      <c r="F728" s="6"/>
      <c r="G728" s="6"/>
      <c r="H728" s="37"/>
      <c r="I728" s="1613"/>
      <c r="J728" s="1613"/>
      <c r="K728" s="1607"/>
      <c r="L728" s="1607"/>
      <c r="M728" s="1607"/>
      <c r="N728" s="1607"/>
      <c r="O728" s="1607"/>
      <c r="P728" s="1607"/>
      <c r="Q728" s="1607"/>
      <c r="R728" s="1607"/>
      <c r="S728" s="1607"/>
      <c r="T728" s="1607"/>
      <c r="U728" s="1607"/>
      <c r="V728" s="1607"/>
      <c r="W728" s="1607"/>
      <c r="X728" s="1607"/>
      <c r="Y728" s="1607"/>
      <c r="Z728" s="1607"/>
    </row>
    <row r="729" ht="12.75" customHeight="1">
      <c r="A729" s="1607"/>
      <c r="B729" s="1607"/>
      <c r="C729" s="1607"/>
      <c r="D729" s="1699"/>
      <c r="E729" s="1613"/>
      <c r="F729" s="6"/>
      <c r="G729" s="6"/>
      <c r="H729" s="37"/>
      <c r="I729" s="1613"/>
      <c r="J729" s="1613"/>
      <c r="K729" s="1607"/>
      <c r="L729" s="1607"/>
      <c r="M729" s="1607"/>
      <c r="N729" s="1607"/>
      <c r="O729" s="1607"/>
      <c r="P729" s="1607"/>
      <c r="Q729" s="1607"/>
      <c r="R729" s="1607"/>
      <c r="S729" s="1607"/>
      <c r="T729" s="1607"/>
      <c r="U729" s="1607"/>
      <c r="V729" s="1607"/>
      <c r="W729" s="1607"/>
      <c r="X729" s="1607"/>
      <c r="Y729" s="1607"/>
      <c r="Z729" s="1607"/>
    </row>
    <row r="730" ht="12.75" customHeight="1">
      <c r="A730" s="1607"/>
      <c r="B730" s="1607"/>
      <c r="C730" s="1607"/>
      <c r="D730" s="1699"/>
      <c r="E730" s="1613"/>
      <c r="F730" s="6"/>
      <c r="G730" s="6"/>
      <c r="H730" s="37"/>
      <c r="I730" s="1613"/>
      <c r="J730" s="1613"/>
      <c r="K730" s="1607"/>
      <c r="L730" s="1607"/>
      <c r="M730" s="1607"/>
      <c r="N730" s="1607"/>
      <c r="O730" s="1607"/>
      <c r="P730" s="1607"/>
      <c r="Q730" s="1607"/>
      <c r="R730" s="1607"/>
      <c r="S730" s="1607"/>
      <c r="T730" s="1607"/>
      <c r="U730" s="1607"/>
      <c r="V730" s="1607"/>
      <c r="W730" s="1607"/>
      <c r="X730" s="1607"/>
      <c r="Y730" s="1607"/>
      <c r="Z730" s="1607"/>
    </row>
    <row r="731" ht="12.75" customHeight="1">
      <c r="A731" s="1607"/>
      <c r="B731" s="1607"/>
      <c r="C731" s="1607"/>
      <c r="D731" s="1699"/>
      <c r="E731" s="1613"/>
      <c r="F731" s="6"/>
      <c r="G731" s="6"/>
      <c r="H731" s="37"/>
      <c r="I731" s="1613"/>
      <c r="J731" s="1613"/>
      <c r="K731" s="1607"/>
      <c r="L731" s="1607"/>
      <c r="M731" s="1607"/>
      <c r="N731" s="1607"/>
      <c r="O731" s="1607"/>
      <c r="P731" s="1607"/>
      <c r="Q731" s="1607"/>
      <c r="R731" s="1607"/>
      <c r="S731" s="1607"/>
      <c r="T731" s="1607"/>
      <c r="U731" s="1607"/>
      <c r="V731" s="1607"/>
      <c r="W731" s="1607"/>
      <c r="X731" s="1607"/>
      <c r="Y731" s="1607"/>
      <c r="Z731" s="1607"/>
    </row>
    <row r="732" ht="12.75" customHeight="1">
      <c r="A732" s="1607"/>
      <c r="B732" s="1607"/>
      <c r="C732" s="1607"/>
      <c r="D732" s="1699"/>
      <c r="E732" s="1613"/>
      <c r="F732" s="6"/>
      <c r="G732" s="6"/>
      <c r="H732" s="37"/>
      <c r="I732" s="1613"/>
      <c r="J732" s="1613"/>
      <c r="K732" s="1607"/>
      <c r="L732" s="1607"/>
      <c r="M732" s="1607"/>
      <c r="N732" s="1607"/>
      <c r="O732" s="1607"/>
      <c r="P732" s="1607"/>
      <c r="Q732" s="1607"/>
      <c r="R732" s="1607"/>
      <c r="S732" s="1607"/>
      <c r="T732" s="1607"/>
      <c r="U732" s="1607"/>
      <c r="V732" s="1607"/>
      <c r="W732" s="1607"/>
      <c r="X732" s="1607"/>
      <c r="Y732" s="1607"/>
      <c r="Z732" s="1607"/>
    </row>
    <row r="733" ht="12.75" customHeight="1">
      <c r="A733" s="1607"/>
      <c r="B733" s="1607"/>
      <c r="C733" s="1607"/>
      <c r="D733" s="1699"/>
      <c r="E733" s="1613"/>
      <c r="F733" s="6"/>
      <c r="G733" s="6"/>
      <c r="H733" s="37"/>
      <c r="I733" s="1613"/>
      <c r="J733" s="1613"/>
      <c r="K733" s="1607"/>
      <c r="L733" s="1607"/>
      <c r="M733" s="1607"/>
      <c r="N733" s="1607"/>
      <c r="O733" s="1607"/>
      <c r="P733" s="1607"/>
      <c r="Q733" s="1607"/>
      <c r="R733" s="1607"/>
      <c r="S733" s="1607"/>
      <c r="T733" s="1607"/>
      <c r="U733" s="1607"/>
      <c r="V733" s="1607"/>
      <c r="W733" s="1607"/>
      <c r="X733" s="1607"/>
      <c r="Y733" s="1607"/>
      <c r="Z733" s="1607"/>
    </row>
    <row r="734" ht="12.75" customHeight="1">
      <c r="A734" s="1607"/>
      <c r="B734" s="1607"/>
      <c r="C734" s="1607"/>
      <c r="D734" s="1699"/>
      <c r="E734" s="1613"/>
      <c r="F734" s="6"/>
      <c r="G734" s="6"/>
      <c r="H734" s="37"/>
      <c r="I734" s="1613"/>
      <c r="J734" s="1613"/>
      <c r="K734" s="1607"/>
      <c r="L734" s="1607"/>
      <c r="M734" s="1607"/>
      <c r="N734" s="1607"/>
      <c r="O734" s="1607"/>
      <c r="P734" s="1607"/>
      <c r="Q734" s="1607"/>
      <c r="R734" s="1607"/>
      <c r="S734" s="1607"/>
      <c r="T734" s="1607"/>
      <c r="U734" s="1607"/>
      <c r="V734" s="1607"/>
      <c r="W734" s="1607"/>
      <c r="X734" s="1607"/>
      <c r="Y734" s="1607"/>
      <c r="Z734" s="1607"/>
    </row>
    <row r="735" ht="12.75" customHeight="1">
      <c r="A735" s="1607"/>
      <c r="B735" s="1607"/>
      <c r="C735" s="1607"/>
      <c r="D735" s="1699"/>
      <c r="E735" s="1613"/>
      <c r="F735" s="6"/>
      <c r="G735" s="6"/>
      <c r="H735" s="37"/>
      <c r="I735" s="1613"/>
      <c r="J735" s="1613"/>
      <c r="K735" s="1607"/>
      <c r="L735" s="1607"/>
      <c r="M735" s="1607"/>
      <c r="N735" s="1607"/>
      <c r="O735" s="1607"/>
      <c r="P735" s="1607"/>
      <c r="Q735" s="1607"/>
      <c r="R735" s="1607"/>
      <c r="S735" s="1607"/>
      <c r="T735" s="1607"/>
      <c r="U735" s="1607"/>
      <c r="V735" s="1607"/>
      <c r="W735" s="1607"/>
      <c r="X735" s="1607"/>
      <c r="Y735" s="1607"/>
      <c r="Z735" s="1607"/>
    </row>
    <row r="736" ht="12.75" customHeight="1">
      <c r="A736" s="1607"/>
      <c r="B736" s="1607"/>
      <c r="C736" s="1607"/>
      <c r="D736" s="1699"/>
      <c r="E736" s="1613"/>
      <c r="F736" s="6"/>
      <c r="G736" s="6"/>
      <c r="H736" s="37"/>
      <c r="I736" s="1613"/>
      <c r="J736" s="1613"/>
      <c r="K736" s="1607"/>
      <c r="L736" s="1607"/>
      <c r="M736" s="1607"/>
      <c r="N736" s="1607"/>
      <c r="O736" s="1607"/>
      <c r="P736" s="1607"/>
      <c r="Q736" s="1607"/>
      <c r="R736" s="1607"/>
      <c r="S736" s="1607"/>
      <c r="T736" s="1607"/>
      <c r="U736" s="1607"/>
      <c r="V736" s="1607"/>
      <c r="W736" s="1607"/>
      <c r="X736" s="1607"/>
      <c r="Y736" s="1607"/>
      <c r="Z736" s="1607"/>
    </row>
    <row r="737" ht="12.75" customHeight="1">
      <c r="A737" s="1607"/>
      <c r="B737" s="1607"/>
      <c r="C737" s="1607"/>
      <c r="D737" s="1699"/>
      <c r="E737" s="1613"/>
      <c r="F737" s="6"/>
      <c r="G737" s="6"/>
      <c r="H737" s="37"/>
      <c r="I737" s="1613"/>
      <c r="J737" s="1613"/>
      <c r="K737" s="1607"/>
      <c r="L737" s="1607"/>
      <c r="M737" s="1607"/>
      <c r="N737" s="1607"/>
      <c r="O737" s="1607"/>
      <c r="P737" s="1607"/>
      <c r="Q737" s="1607"/>
      <c r="R737" s="1607"/>
      <c r="S737" s="1607"/>
      <c r="T737" s="1607"/>
      <c r="U737" s="1607"/>
      <c r="V737" s="1607"/>
      <c r="W737" s="1607"/>
      <c r="X737" s="1607"/>
      <c r="Y737" s="1607"/>
      <c r="Z737" s="1607"/>
    </row>
    <row r="738" ht="12.75" customHeight="1">
      <c r="A738" s="1607"/>
      <c r="B738" s="1607"/>
      <c r="C738" s="1607"/>
      <c r="D738" s="1699"/>
      <c r="E738" s="1613"/>
      <c r="F738" s="6"/>
      <c r="G738" s="6"/>
      <c r="H738" s="37"/>
      <c r="I738" s="1613"/>
      <c r="J738" s="1613"/>
      <c r="K738" s="1607"/>
      <c r="L738" s="1607"/>
      <c r="M738" s="1607"/>
      <c r="N738" s="1607"/>
      <c r="O738" s="1607"/>
      <c r="P738" s="1607"/>
      <c r="Q738" s="1607"/>
      <c r="R738" s="1607"/>
      <c r="S738" s="1607"/>
      <c r="T738" s="1607"/>
      <c r="U738" s="1607"/>
      <c r="V738" s="1607"/>
      <c r="W738" s="1607"/>
      <c r="X738" s="1607"/>
      <c r="Y738" s="1607"/>
      <c r="Z738" s="1607"/>
    </row>
    <row r="739" ht="12.75" customHeight="1">
      <c r="A739" s="1607"/>
      <c r="B739" s="1607"/>
      <c r="C739" s="1607"/>
      <c r="D739" s="1699"/>
      <c r="E739" s="1613"/>
      <c r="F739" s="6"/>
      <c r="G739" s="6"/>
      <c r="H739" s="37"/>
      <c r="I739" s="1613"/>
      <c r="J739" s="1613"/>
      <c r="K739" s="1607"/>
      <c r="L739" s="1607"/>
      <c r="M739" s="1607"/>
      <c r="N739" s="1607"/>
      <c r="O739" s="1607"/>
      <c r="P739" s="1607"/>
      <c r="Q739" s="1607"/>
      <c r="R739" s="1607"/>
      <c r="S739" s="1607"/>
      <c r="T739" s="1607"/>
      <c r="U739" s="1607"/>
      <c r="V739" s="1607"/>
      <c r="W739" s="1607"/>
      <c r="X739" s="1607"/>
      <c r="Y739" s="1607"/>
      <c r="Z739" s="1607"/>
    </row>
    <row r="740" ht="12.75" customHeight="1">
      <c r="A740" s="1607"/>
      <c r="B740" s="1607"/>
      <c r="C740" s="1607"/>
      <c r="D740" s="1699"/>
      <c r="E740" s="1613"/>
      <c r="F740" s="6"/>
      <c r="G740" s="6"/>
      <c r="H740" s="37"/>
      <c r="I740" s="1613"/>
      <c r="J740" s="1613"/>
      <c r="K740" s="1607"/>
      <c r="L740" s="1607"/>
      <c r="M740" s="1607"/>
      <c r="N740" s="1607"/>
      <c r="O740" s="1607"/>
      <c r="P740" s="1607"/>
      <c r="Q740" s="1607"/>
      <c r="R740" s="1607"/>
      <c r="S740" s="1607"/>
      <c r="T740" s="1607"/>
      <c r="U740" s="1607"/>
      <c r="V740" s="1607"/>
      <c r="W740" s="1607"/>
      <c r="X740" s="1607"/>
      <c r="Y740" s="1607"/>
      <c r="Z740" s="1607"/>
    </row>
    <row r="741" ht="12.75" customHeight="1">
      <c r="A741" s="1607"/>
      <c r="B741" s="1607"/>
      <c r="C741" s="1607"/>
      <c r="D741" s="1699"/>
      <c r="E741" s="1613"/>
      <c r="F741" s="6"/>
      <c r="G741" s="6"/>
      <c r="H741" s="37"/>
      <c r="I741" s="1613"/>
      <c r="J741" s="1613"/>
      <c r="K741" s="1607"/>
      <c r="L741" s="1607"/>
      <c r="M741" s="1607"/>
      <c r="N741" s="1607"/>
      <c r="O741" s="1607"/>
      <c r="P741" s="1607"/>
      <c r="Q741" s="1607"/>
      <c r="R741" s="1607"/>
      <c r="S741" s="1607"/>
      <c r="T741" s="1607"/>
      <c r="U741" s="1607"/>
      <c r="V741" s="1607"/>
      <c r="W741" s="1607"/>
      <c r="X741" s="1607"/>
      <c r="Y741" s="1607"/>
      <c r="Z741" s="1607"/>
    </row>
    <row r="742" ht="12.75" customHeight="1">
      <c r="A742" s="1607"/>
      <c r="B742" s="1607"/>
      <c r="C742" s="1607"/>
      <c r="D742" s="1699"/>
      <c r="E742" s="1613"/>
      <c r="F742" s="6"/>
      <c r="G742" s="6"/>
      <c r="H742" s="37"/>
      <c r="I742" s="1613"/>
      <c r="J742" s="1613"/>
      <c r="K742" s="1607"/>
      <c r="L742" s="1607"/>
      <c r="M742" s="1607"/>
      <c r="N742" s="1607"/>
      <c r="O742" s="1607"/>
      <c r="P742" s="1607"/>
      <c r="Q742" s="1607"/>
      <c r="R742" s="1607"/>
      <c r="S742" s="1607"/>
      <c r="T742" s="1607"/>
      <c r="U742" s="1607"/>
      <c r="V742" s="1607"/>
      <c r="W742" s="1607"/>
      <c r="X742" s="1607"/>
      <c r="Y742" s="1607"/>
      <c r="Z742" s="1607"/>
    </row>
    <row r="743" ht="12.75" customHeight="1">
      <c r="A743" s="1607"/>
      <c r="B743" s="1607"/>
      <c r="C743" s="1607"/>
      <c r="D743" s="1699"/>
      <c r="E743" s="1613"/>
      <c r="F743" s="6"/>
      <c r="G743" s="6"/>
      <c r="H743" s="37"/>
      <c r="I743" s="1613"/>
      <c r="J743" s="1613"/>
      <c r="K743" s="1607"/>
      <c r="L743" s="1607"/>
      <c r="M743" s="1607"/>
      <c r="N743" s="1607"/>
      <c r="O743" s="1607"/>
      <c r="P743" s="1607"/>
      <c r="Q743" s="1607"/>
      <c r="R743" s="1607"/>
      <c r="S743" s="1607"/>
      <c r="T743" s="1607"/>
      <c r="U743" s="1607"/>
      <c r="V743" s="1607"/>
      <c r="W743" s="1607"/>
      <c r="X743" s="1607"/>
      <c r="Y743" s="1607"/>
      <c r="Z743" s="1607"/>
    </row>
    <row r="744" ht="12.75" customHeight="1">
      <c r="A744" s="1607"/>
      <c r="B744" s="1607"/>
      <c r="C744" s="1607"/>
      <c r="D744" s="1699"/>
      <c r="E744" s="1613"/>
      <c r="F744" s="6"/>
      <c r="G744" s="6"/>
      <c r="H744" s="37"/>
      <c r="I744" s="1613"/>
      <c r="J744" s="1613"/>
      <c r="K744" s="1607"/>
      <c r="L744" s="1607"/>
      <c r="M744" s="1607"/>
      <c r="N744" s="1607"/>
      <c r="O744" s="1607"/>
      <c r="P744" s="1607"/>
      <c r="Q744" s="1607"/>
      <c r="R744" s="1607"/>
      <c r="S744" s="1607"/>
      <c r="T744" s="1607"/>
      <c r="U744" s="1607"/>
      <c r="V744" s="1607"/>
      <c r="W744" s="1607"/>
      <c r="X744" s="1607"/>
      <c r="Y744" s="1607"/>
      <c r="Z744" s="1607"/>
    </row>
    <row r="745" ht="12.75" customHeight="1">
      <c r="A745" s="1607"/>
      <c r="B745" s="1607"/>
      <c r="C745" s="1607"/>
      <c r="D745" s="1699"/>
      <c r="E745" s="1613"/>
      <c r="F745" s="6"/>
      <c r="G745" s="6"/>
      <c r="H745" s="37"/>
      <c r="I745" s="1613"/>
      <c r="J745" s="1613"/>
      <c r="K745" s="1607"/>
      <c r="L745" s="1607"/>
      <c r="M745" s="1607"/>
      <c r="N745" s="1607"/>
      <c r="O745" s="1607"/>
      <c r="P745" s="1607"/>
      <c r="Q745" s="1607"/>
      <c r="R745" s="1607"/>
      <c r="S745" s="1607"/>
      <c r="T745" s="1607"/>
      <c r="U745" s="1607"/>
      <c r="V745" s="1607"/>
      <c r="W745" s="1607"/>
      <c r="X745" s="1607"/>
      <c r="Y745" s="1607"/>
      <c r="Z745" s="1607"/>
    </row>
    <row r="746" ht="12.75" customHeight="1">
      <c r="A746" s="1607"/>
      <c r="B746" s="1607"/>
      <c r="C746" s="1607"/>
      <c r="D746" s="1699"/>
      <c r="E746" s="1613"/>
      <c r="F746" s="6"/>
      <c r="G746" s="6"/>
      <c r="H746" s="37"/>
      <c r="I746" s="1613"/>
      <c r="J746" s="1613"/>
      <c r="K746" s="1607"/>
      <c r="L746" s="1607"/>
      <c r="M746" s="1607"/>
      <c r="N746" s="1607"/>
      <c r="O746" s="1607"/>
      <c r="P746" s="1607"/>
      <c r="Q746" s="1607"/>
      <c r="R746" s="1607"/>
      <c r="S746" s="1607"/>
      <c r="T746" s="1607"/>
      <c r="U746" s="1607"/>
      <c r="V746" s="1607"/>
      <c r="W746" s="1607"/>
      <c r="X746" s="1607"/>
      <c r="Y746" s="1607"/>
      <c r="Z746" s="1607"/>
    </row>
    <row r="747" ht="12.75" customHeight="1">
      <c r="A747" s="1607"/>
      <c r="B747" s="1607"/>
      <c r="C747" s="1607"/>
      <c r="D747" s="1699"/>
      <c r="E747" s="1613"/>
      <c r="F747" s="6"/>
      <c r="G747" s="6"/>
      <c r="H747" s="37"/>
      <c r="I747" s="1613"/>
      <c r="J747" s="1613"/>
      <c r="K747" s="1607"/>
      <c r="L747" s="1607"/>
      <c r="M747" s="1607"/>
      <c r="N747" s="1607"/>
      <c r="O747" s="1607"/>
      <c r="P747" s="1607"/>
      <c r="Q747" s="1607"/>
      <c r="R747" s="1607"/>
      <c r="S747" s="1607"/>
      <c r="T747" s="1607"/>
      <c r="U747" s="1607"/>
      <c r="V747" s="1607"/>
      <c r="W747" s="1607"/>
      <c r="X747" s="1607"/>
      <c r="Y747" s="1607"/>
      <c r="Z747" s="1607"/>
    </row>
    <row r="748" ht="12.75" customHeight="1">
      <c r="A748" s="1607"/>
      <c r="B748" s="1607"/>
      <c r="C748" s="1607"/>
      <c r="D748" s="1699"/>
      <c r="E748" s="1613"/>
      <c r="F748" s="6"/>
      <c r="G748" s="6"/>
      <c r="H748" s="37"/>
      <c r="I748" s="1613"/>
      <c r="J748" s="1613"/>
      <c r="K748" s="1607"/>
      <c r="L748" s="1607"/>
      <c r="M748" s="1607"/>
      <c r="N748" s="1607"/>
      <c r="O748" s="1607"/>
      <c r="P748" s="1607"/>
      <c r="Q748" s="1607"/>
      <c r="R748" s="1607"/>
      <c r="S748" s="1607"/>
      <c r="T748" s="1607"/>
      <c r="U748" s="1607"/>
      <c r="V748" s="1607"/>
      <c r="W748" s="1607"/>
      <c r="X748" s="1607"/>
      <c r="Y748" s="1607"/>
      <c r="Z748" s="1607"/>
    </row>
    <row r="749" ht="12.75" customHeight="1">
      <c r="A749" s="1607"/>
      <c r="B749" s="1607"/>
      <c r="C749" s="1607"/>
      <c r="D749" s="1699"/>
      <c r="E749" s="1613"/>
      <c r="F749" s="6"/>
      <c r="G749" s="6"/>
      <c r="H749" s="37"/>
      <c r="I749" s="1613"/>
      <c r="J749" s="1613"/>
      <c r="K749" s="1607"/>
      <c r="L749" s="1607"/>
      <c r="M749" s="1607"/>
      <c r="N749" s="1607"/>
      <c r="O749" s="1607"/>
      <c r="P749" s="1607"/>
      <c r="Q749" s="1607"/>
      <c r="R749" s="1607"/>
      <c r="S749" s="1607"/>
      <c r="T749" s="1607"/>
      <c r="U749" s="1607"/>
      <c r="V749" s="1607"/>
      <c r="W749" s="1607"/>
      <c r="X749" s="1607"/>
      <c r="Y749" s="1607"/>
      <c r="Z749" s="1607"/>
    </row>
    <row r="750" ht="12.75" customHeight="1">
      <c r="A750" s="1607"/>
      <c r="B750" s="1607"/>
      <c r="C750" s="1607"/>
      <c r="D750" s="1699"/>
      <c r="E750" s="1613"/>
      <c r="F750" s="6"/>
      <c r="G750" s="6"/>
      <c r="H750" s="37"/>
      <c r="I750" s="1613"/>
      <c r="J750" s="1613"/>
      <c r="K750" s="1607"/>
      <c r="L750" s="1607"/>
      <c r="M750" s="1607"/>
      <c r="N750" s="1607"/>
      <c r="O750" s="1607"/>
      <c r="P750" s="1607"/>
      <c r="Q750" s="1607"/>
      <c r="R750" s="1607"/>
      <c r="S750" s="1607"/>
      <c r="T750" s="1607"/>
      <c r="U750" s="1607"/>
      <c r="V750" s="1607"/>
      <c r="W750" s="1607"/>
      <c r="X750" s="1607"/>
      <c r="Y750" s="1607"/>
      <c r="Z750" s="1607"/>
    </row>
    <row r="751" ht="12.75" customHeight="1">
      <c r="A751" s="1607"/>
      <c r="B751" s="1607"/>
      <c r="C751" s="1607"/>
      <c r="D751" s="1699"/>
      <c r="E751" s="1613"/>
      <c r="F751" s="6"/>
      <c r="G751" s="6"/>
      <c r="H751" s="37"/>
      <c r="I751" s="1613"/>
      <c r="J751" s="1613"/>
      <c r="K751" s="1607"/>
      <c r="L751" s="1607"/>
      <c r="M751" s="1607"/>
      <c r="N751" s="1607"/>
      <c r="O751" s="1607"/>
      <c r="P751" s="1607"/>
      <c r="Q751" s="1607"/>
      <c r="R751" s="1607"/>
      <c r="S751" s="1607"/>
      <c r="T751" s="1607"/>
      <c r="U751" s="1607"/>
      <c r="V751" s="1607"/>
      <c r="W751" s="1607"/>
      <c r="X751" s="1607"/>
      <c r="Y751" s="1607"/>
      <c r="Z751" s="1607"/>
    </row>
    <row r="752" ht="12.75" customHeight="1">
      <c r="A752" s="1607"/>
      <c r="B752" s="1607"/>
      <c r="C752" s="1607"/>
      <c r="D752" s="1699"/>
      <c r="E752" s="1613"/>
      <c r="F752" s="6"/>
      <c r="G752" s="6"/>
      <c r="H752" s="37"/>
      <c r="I752" s="1613"/>
      <c r="J752" s="1613"/>
      <c r="K752" s="1607"/>
      <c r="L752" s="1607"/>
      <c r="M752" s="1607"/>
      <c r="N752" s="1607"/>
      <c r="O752" s="1607"/>
      <c r="P752" s="1607"/>
      <c r="Q752" s="1607"/>
      <c r="R752" s="1607"/>
      <c r="S752" s="1607"/>
      <c r="T752" s="1607"/>
      <c r="U752" s="1607"/>
      <c r="V752" s="1607"/>
      <c r="W752" s="1607"/>
      <c r="X752" s="1607"/>
      <c r="Y752" s="1607"/>
      <c r="Z752" s="1607"/>
    </row>
    <row r="753" ht="12.75" customHeight="1">
      <c r="A753" s="1607"/>
      <c r="B753" s="1607"/>
      <c r="C753" s="1607"/>
      <c r="D753" s="1699"/>
      <c r="E753" s="1613"/>
      <c r="F753" s="6"/>
      <c r="G753" s="6"/>
      <c r="H753" s="37"/>
      <c r="I753" s="1613"/>
      <c r="J753" s="1613"/>
      <c r="K753" s="1607"/>
      <c r="L753" s="1607"/>
      <c r="M753" s="1607"/>
      <c r="N753" s="1607"/>
      <c r="O753" s="1607"/>
      <c r="P753" s="1607"/>
      <c r="Q753" s="1607"/>
      <c r="R753" s="1607"/>
      <c r="S753" s="1607"/>
      <c r="T753" s="1607"/>
      <c r="U753" s="1607"/>
      <c r="V753" s="1607"/>
      <c r="W753" s="1607"/>
      <c r="X753" s="1607"/>
      <c r="Y753" s="1607"/>
      <c r="Z753" s="1607"/>
    </row>
    <row r="754" ht="12.75" customHeight="1">
      <c r="A754" s="1607"/>
      <c r="B754" s="1607"/>
      <c r="C754" s="1607"/>
      <c r="D754" s="1699"/>
      <c r="E754" s="1613"/>
      <c r="F754" s="6"/>
      <c r="G754" s="6"/>
      <c r="H754" s="37"/>
      <c r="I754" s="1613"/>
      <c r="J754" s="1613"/>
      <c r="K754" s="1607"/>
      <c r="L754" s="1607"/>
      <c r="M754" s="1607"/>
      <c r="N754" s="1607"/>
      <c r="O754" s="1607"/>
      <c r="P754" s="1607"/>
      <c r="Q754" s="1607"/>
      <c r="R754" s="1607"/>
      <c r="S754" s="1607"/>
      <c r="T754" s="1607"/>
      <c r="U754" s="1607"/>
      <c r="V754" s="1607"/>
      <c r="W754" s="1607"/>
      <c r="X754" s="1607"/>
      <c r="Y754" s="1607"/>
      <c r="Z754" s="1607"/>
    </row>
    <row r="755" ht="12.75" customHeight="1">
      <c r="A755" s="1607"/>
      <c r="B755" s="1607"/>
      <c r="C755" s="1607"/>
      <c r="D755" s="1699"/>
      <c r="E755" s="1613"/>
      <c r="F755" s="6"/>
      <c r="G755" s="6"/>
      <c r="H755" s="37"/>
      <c r="I755" s="1613"/>
      <c r="J755" s="1613"/>
      <c r="K755" s="1607"/>
      <c r="L755" s="1607"/>
      <c r="M755" s="1607"/>
      <c r="N755" s="1607"/>
      <c r="O755" s="1607"/>
      <c r="P755" s="1607"/>
      <c r="Q755" s="1607"/>
      <c r="R755" s="1607"/>
      <c r="S755" s="1607"/>
      <c r="T755" s="1607"/>
      <c r="U755" s="1607"/>
      <c r="V755" s="1607"/>
      <c r="W755" s="1607"/>
      <c r="X755" s="1607"/>
      <c r="Y755" s="1607"/>
      <c r="Z755" s="1607"/>
    </row>
    <row r="756" ht="12.75" customHeight="1">
      <c r="A756" s="1607"/>
      <c r="B756" s="1607"/>
      <c r="C756" s="1607"/>
      <c r="D756" s="1699"/>
      <c r="E756" s="1613"/>
      <c r="F756" s="6"/>
      <c r="G756" s="6"/>
      <c r="H756" s="37"/>
      <c r="I756" s="1613"/>
      <c r="J756" s="1613"/>
      <c r="K756" s="1607"/>
      <c r="L756" s="1607"/>
      <c r="M756" s="1607"/>
      <c r="N756" s="1607"/>
      <c r="O756" s="1607"/>
      <c r="P756" s="1607"/>
      <c r="Q756" s="1607"/>
      <c r="R756" s="1607"/>
      <c r="S756" s="1607"/>
      <c r="T756" s="1607"/>
      <c r="U756" s="1607"/>
      <c r="V756" s="1607"/>
      <c r="W756" s="1607"/>
      <c r="X756" s="1607"/>
      <c r="Y756" s="1607"/>
      <c r="Z756" s="1607"/>
    </row>
    <row r="757" ht="12.75" customHeight="1">
      <c r="A757" s="1607"/>
      <c r="B757" s="1607"/>
      <c r="C757" s="1607"/>
      <c r="D757" s="1699"/>
      <c r="E757" s="1613"/>
      <c r="F757" s="6"/>
      <c r="G757" s="6"/>
      <c r="H757" s="37"/>
      <c r="I757" s="1613"/>
      <c r="J757" s="1613"/>
      <c r="K757" s="1607"/>
      <c r="L757" s="1607"/>
      <c r="M757" s="1607"/>
      <c r="N757" s="1607"/>
      <c r="O757" s="1607"/>
      <c r="P757" s="1607"/>
      <c r="Q757" s="1607"/>
      <c r="R757" s="1607"/>
      <c r="S757" s="1607"/>
      <c r="T757" s="1607"/>
      <c r="U757" s="1607"/>
      <c r="V757" s="1607"/>
      <c r="W757" s="1607"/>
      <c r="X757" s="1607"/>
      <c r="Y757" s="1607"/>
      <c r="Z757" s="1607"/>
    </row>
    <row r="758" ht="12.75" customHeight="1">
      <c r="A758" s="1607"/>
      <c r="B758" s="1607"/>
      <c r="C758" s="1607"/>
      <c r="D758" s="1699"/>
      <c r="E758" s="1613"/>
      <c r="F758" s="6"/>
      <c r="G758" s="6"/>
      <c r="H758" s="37"/>
      <c r="I758" s="1613"/>
      <c r="J758" s="1613"/>
      <c r="K758" s="1607"/>
      <c r="L758" s="1607"/>
      <c r="M758" s="1607"/>
      <c r="N758" s="1607"/>
      <c r="O758" s="1607"/>
      <c r="P758" s="1607"/>
      <c r="Q758" s="1607"/>
      <c r="R758" s="1607"/>
      <c r="S758" s="1607"/>
      <c r="T758" s="1607"/>
      <c r="U758" s="1607"/>
      <c r="V758" s="1607"/>
      <c r="W758" s="1607"/>
      <c r="X758" s="1607"/>
      <c r="Y758" s="1607"/>
      <c r="Z758" s="1607"/>
    </row>
    <row r="759" ht="12.75" customHeight="1">
      <c r="A759" s="1607"/>
      <c r="B759" s="1607"/>
      <c r="C759" s="1607"/>
      <c r="D759" s="1699"/>
      <c r="E759" s="1613"/>
      <c r="F759" s="6"/>
      <c r="G759" s="6"/>
      <c r="H759" s="37"/>
      <c r="I759" s="1613"/>
      <c r="J759" s="1613"/>
      <c r="K759" s="1607"/>
      <c r="L759" s="1607"/>
      <c r="M759" s="1607"/>
      <c r="N759" s="1607"/>
      <c r="O759" s="1607"/>
      <c r="P759" s="1607"/>
      <c r="Q759" s="1607"/>
      <c r="R759" s="1607"/>
      <c r="S759" s="1607"/>
      <c r="T759" s="1607"/>
      <c r="U759" s="1607"/>
      <c r="V759" s="1607"/>
      <c r="W759" s="1607"/>
      <c r="X759" s="1607"/>
      <c r="Y759" s="1607"/>
      <c r="Z759" s="1607"/>
    </row>
    <row r="760" ht="12.75" customHeight="1">
      <c r="A760" s="1607"/>
      <c r="B760" s="1607"/>
      <c r="C760" s="1607"/>
      <c r="D760" s="1699"/>
      <c r="E760" s="1613"/>
      <c r="F760" s="6"/>
      <c r="G760" s="6"/>
      <c r="H760" s="37"/>
      <c r="I760" s="1613"/>
      <c r="J760" s="1613"/>
      <c r="K760" s="1607"/>
      <c r="L760" s="1607"/>
      <c r="M760" s="1607"/>
      <c r="N760" s="1607"/>
      <c r="O760" s="1607"/>
      <c r="P760" s="1607"/>
      <c r="Q760" s="1607"/>
      <c r="R760" s="1607"/>
      <c r="S760" s="1607"/>
      <c r="T760" s="1607"/>
      <c r="U760" s="1607"/>
      <c r="V760" s="1607"/>
      <c r="W760" s="1607"/>
      <c r="X760" s="1607"/>
      <c r="Y760" s="1607"/>
      <c r="Z760" s="1607"/>
    </row>
    <row r="761" ht="12.75" customHeight="1">
      <c r="A761" s="1607"/>
      <c r="B761" s="1607"/>
      <c r="C761" s="1607"/>
      <c r="D761" s="1699"/>
      <c r="E761" s="1613"/>
      <c r="F761" s="6"/>
      <c r="G761" s="6"/>
      <c r="H761" s="37"/>
      <c r="I761" s="1613"/>
      <c r="J761" s="1613"/>
      <c r="K761" s="1607"/>
      <c r="L761" s="1607"/>
      <c r="M761" s="1607"/>
      <c r="N761" s="1607"/>
      <c r="O761" s="1607"/>
      <c r="P761" s="1607"/>
      <c r="Q761" s="1607"/>
      <c r="R761" s="1607"/>
      <c r="S761" s="1607"/>
      <c r="T761" s="1607"/>
      <c r="U761" s="1607"/>
      <c r="V761" s="1607"/>
      <c r="W761" s="1607"/>
      <c r="X761" s="1607"/>
      <c r="Y761" s="1607"/>
      <c r="Z761" s="1607"/>
    </row>
    <row r="762" ht="12.75" customHeight="1">
      <c r="A762" s="1607"/>
      <c r="B762" s="1607"/>
      <c r="C762" s="1607"/>
      <c r="D762" s="1699"/>
      <c r="E762" s="1613"/>
      <c r="F762" s="6"/>
      <c r="G762" s="6"/>
      <c r="H762" s="37"/>
      <c r="I762" s="1613"/>
      <c r="J762" s="1613"/>
      <c r="K762" s="1607"/>
      <c r="L762" s="1607"/>
      <c r="M762" s="1607"/>
      <c r="N762" s="1607"/>
      <c r="O762" s="1607"/>
      <c r="P762" s="1607"/>
      <c r="Q762" s="1607"/>
      <c r="R762" s="1607"/>
      <c r="S762" s="1607"/>
      <c r="T762" s="1607"/>
      <c r="U762" s="1607"/>
      <c r="V762" s="1607"/>
      <c r="W762" s="1607"/>
      <c r="X762" s="1607"/>
      <c r="Y762" s="1607"/>
      <c r="Z762" s="1607"/>
    </row>
    <row r="763" ht="12.75" customHeight="1">
      <c r="A763" s="1607"/>
      <c r="B763" s="1607"/>
      <c r="C763" s="1607"/>
      <c r="D763" s="1699"/>
      <c r="E763" s="1613"/>
      <c r="F763" s="6"/>
      <c r="G763" s="6"/>
      <c r="H763" s="37"/>
      <c r="I763" s="1613"/>
      <c r="J763" s="1613"/>
      <c r="K763" s="1607"/>
      <c r="L763" s="1607"/>
      <c r="M763" s="1607"/>
      <c r="N763" s="1607"/>
      <c r="O763" s="1607"/>
      <c r="P763" s="1607"/>
      <c r="Q763" s="1607"/>
      <c r="R763" s="1607"/>
      <c r="S763" s="1607"/>
      <c r="T763" s="1607"/>
      <c r="U763" s="1607"/>
      <c r="V763" s="1607"/>
      <c r="W763" s="1607"/>
      <c r="X763" s="1607"/>
      <c r="Y763" s="1607"/>
      <c r="Z763" s="1607"/>
    </row>
    <row r="764" ht="12.75" customHeight="1">
      <c r="A764" s="1607"/>
      <c r="B764" s="1607"/>
      <c r="C764" s="1607"/>
      <c r="D764" s="1699"/>
      <c r="E764" s="1613"/>
      <c r="F764" s="6"/>
      <c r="G764" s="6"/>
      <c r="H764" s="37"/>
      <c r="I764" s="1613"/>
      <c r="J764" s="1613"/>
      <c r="K764" s="1607"/>
      <c r="L764" s="1607"/>
      <c r="M764" s="1607"/>
      <c r="N764" s="1607"/>
      <c r="O764" s="1607"/>
      <c r="P764" s="1607"/>
      <c r="Q764" s="1607"/>
      <c r="R764" s="1607"/>
      <c r="S764" s="1607"/>
      <c r="T764" s="1607"/>
      <c r="U764" s="1607"/>
      <c r="V764" s="1607"/>
      <c r="W764" s="1607"/>
      <c r="X764" s="1607"/>
      <c r="Y764" s="1607"/>
      <c r="Z764" s="1607"/>
    </row>
    <row r="765" ht="12.75" customHeight="1">
      <c r="A765" s="1607"/>
      <c r="B765" s="1607"/>
      <c r="C765" s="1607"/>
      <c r="D765" s="1699"/>
      <c r="E765" s="1613"/>
      <c r="F765" s="6"/>
      <c r="G765" s="6"/>
      <c r="H765" s="37"/>
      <c r="I765" s="1613"/>
      <c r="J765" s="1613"/>
      <c r="K765" s="1607"/>
      <c r="L765" s="1607"/>
      <c r="M765" s="1607"/>
      <c r="N765" s="1607"/>
      <c r="O765" s="1607"/>
      <c r="P765" s="1607"/>
      <c r="Q765" s="1607"/>
      <c r="R765" s="1607"/>
      <c r="S765" s="1607"/>
      <c r="T765" s="1607"/>
      <c r="U765" s="1607"/>
      <c r="V765" s="1607"/>
      <c r="W765" s="1607"/>
      <c r="X765" s="1607"/>
      <c r="Y765" s="1607"/>
      <c r="Z765" s="1607"/>
    </row>
    <row r="766" ht="12.75" customHeight="1">
      <c r="A766" s="1607"/>
      <c r="B766" s="1607"/>
      <c r="C766" s="1607"/>
      <c r="D766" s="1699"/>
      <c r="E766" s="1613"/>
      <c r="F766" s="6"/>
      <c r="G766" s="6"/>
      <c r="H766" s="37"/>
      <c r="I766" s="1613"/>
      <c r="J766" s="1613"/>
      <c r="K766" s="1607"/>
      <c r="L766" s="1607"/>
      <c r="M766" s="1607"/>
      <c r="N766" s="1607"/>
      <c r="O766" s="1607"/>
      <c r="P766" s="1607"/>
      <c r="Q766" s="1607"/>
      <c r="R766" s="1607"/>
      <c r="S766" s="1607"/>
      <c r="T766" s="1607"/>
      <c r="U766" s="1607"/>
      <c r="V766" s="1607"/>
      <c r="W766" s="1607"/>
      <c r="X766" s="1607"/>
      <c r="Y766" s="1607"/>
      <c r="Z766" s="1607"/>
    </row>
    <row r="767" ht="12.75" customHeight="1">
      <c r="A767" s="1607"/>
      <c r="B767" s="1607"/>
      <c r="C767" s="1607"/>
      <c r="D767" s="1699"/>
      <c r="E767" s="1613"/>
      <c r="F767" s="6"/>
      <c r="G767" s="6"/>
      <c r="H767" s="37"/>
      <c r="I767" s="1613"/>
      <c r="J767" s="1613"/>
      <c r="K767" s="1607"/>
      <c r="L767" s="1607"/>
      <c r="M767" s="1607"/>
      <c r="N767" s="1607"/>
      <c r="O767" s="1607"/>
      <c r="P767" s="1607"/>
      <c r="Q767" s="1607"/>
      <c r="R767" s="1607"/>
      <c r="S767" s="1607"/>
      <c r="T767" s="1607"/>
      <c r="U767" s="1607"/>
      <c r="V767" s="1607"/>
      <c r="W767" s="1607"/>
      <c r="X767" s="1607"/>
      <c r="Y767" s="1607"/>
      <c r="Z767" s="1607"/>
    </row>
    <row r="768" ht="12.75" customHeight="1">
      <c r="A768" s="1607"/>
      <c r="B768" s="1607"/>
      <c r="C768" s="1607"/>
      <c r="D768" s="1699"/>
      <c r="E768" s="1613"/>
      <c r="F768" s="6"/>
      <c r="G768" s="6"/>
      <c r="H768" s="37"/>
      <c r="I768" s="1613"/>
      <c r="J768" s="1613"/>
      <c r="K768" s="1607"/>
      <c r="L768" s="1607"/>
      <c r="M768" s="1607"/>
      <c r="N768" s="1607"/>
      <c r="O768" s="1607"/>
      <c r="P768" s="1607"/>
      <c r="Q768" s="1607"/>
      <c r="R768" s="1607"/>
      <c r="S768" s="1607"/>
      <c r="T768" s="1607"/>
      <c r="U768" s="1607"/>
      <c r="V768" s="1607"/>
      <c r="W768" s="1607"/>
      <c r="X768" s="1607"/>
      <c r="Y768" s="1607"/>
      <c r="Z768" s="1607"/>
    </row>
    <row r="769" ht="12.75" customHeight="1">
      <c r="A769" s="1607"/>
      <c r="B769" s="1607"/>
      <c r="C769" s="1607"/>
      <c r="D769" s="1699"/>
      <c r="E769" s="1613"/>
      <c r="F769" s="6"/>
      <c r="G769" s="6"/>
      <c r="H769" s="37"/>
      <c r="I769" s="1613"/>
      <c r="J769" s="1613"/>
      <c r="K769" s="1607"/>
      <c r="L769" s="1607"/>
      <c r="M769" s="1607"/>
      <c r="N769" s="1607"/>
      <c r="O769" s="1607"/>
      <c r="P769" s="1607"/>
      <c r="Q769" s="1607"/>
      <c r="R769" s="1607"/>
      <c r="S769" s="1607"/>
      <c r="T769" s="1607"/>
      <c r="U769" s="1607"/>
      <c r="V769" s="1607"/>
      <c r="W769" s="1607"/>
      <c r="X769" s="1607"/>
      <c r="Y769" s="1607"/>
      <c r="Z769" s="1607"/>
    </row>
    <row r="770" ht="12.75" customHeight="1">
      <c r="A770" s="1607"/>
      <c r="B770" s="1607"/>
      <c r="C770" s="1607"/>
      <c r="D770" s="1699"/>
      <c r="E770" s="1613"/>
      <c r="F770" s="6"/>
      <c r="G770" s="6"/>
      <c r="H770" s="37"/>
      <c r="I770" s="1613"/>
      <c r="J770" s="1613"/>
      <c r="K770" s="1607"/>
      <c r="L770" s="1607"/>
      <c r="M770" s="1607"/>
      <c r="N770" s="1607"/>
      <c r="O770" s="1607"/>
      <c r="P770" s="1607"/>
      <c r="Q770" s="1607"/>
      <c r="R770" s="1607"/>
      <c r="S770" s="1607"/>
      <c r="T770" s="1607"/>
      <c r="U770" s="1607"/>
      <c r="V770" s="1607"/>
      <c r="W770" s="1607"/>
      <c r="X770" s="1607"/>
      <c r="Y770" s="1607"/>
      <c r="Z770" s="1607"/>
    </row>
    <row r="771" ht="12.75" customHeight="1">
      <c r="A771" s="1607"/>
      <c r="B771" s="1607"/>
      <c r="C771" s="1607"/>
      <c r="D771" s="1699"/>
      <c r="E771" s="1613"/>
      <c r="F771" s="6"/>
      <c r="G771" s="6"/>
      <c r="H771" s="37"/>
      <c r="I771" s="1613"/>
      <c r="J771" s="1613"/>
      <c r="K771" s="1607"/>
      <c r="L771" s="1607"/>
      <c r="M771" s="1607"/>
      <c r="N771" s="1607"/>
      <c r="O771" s="1607"/>
      <c r="P771" s="1607"/>
      <c r="Q771" s="1607"/>
      <c r="R771" s="1607"/>
      <c r="S771" s="1607"/>
      <c r="T771" s="1607"/>
      <c r="U771" s="1607"/>
      <c r="V771" s="1607"/>
      <c r="W771" s="1607"/>
      <c r="X771" s="1607"/>
      <c r="Y771" s="1607"/>
      <c r="Z771" s="1607"/>
    </row>
    <row r="772" ht="12.75" customHeight="1">
      <c r="A772" s="1607"/>
      <c r="B772" s="1607"/>
      <c r="C772" s="1607"/>
      <c r="D772" s="1699"/>
      <c r="E772" s="1613"/>
      <c r="F772" s="6"/>
      <c r="G772" s="6"/>
      <c r="H772" s="37"/>
      <c r="I772" s="1613"/>
      <c r="J772" s="1613"/>
      <c r="K772" s="1607"/>
      <c r="L772" s="1607"/>
      <c r="M772" s="1607"/>
      <c r="N772" s="1607"/>
      <c r="O772" s="1607"/>
      <c r="P772" s="1607"/>
      <c r="Q772" s="1607"/>
      <c r="R772" s="1607"/>
      <c r="S772" s="1607"/>
      <c r="T772" s="1607"/>
      <c r="U772" s="1607"/>
      <c r="V772" s="1607"/>
      <c r="W772" s="1607"/>
      <c r="X772" s="1607"/>
      <c r="Y772" s="1607"/>
      <c r="Z772" s="1607"/>
    </row>
    <row r="773" ht="12.75" customHeight="1">
      <c r="A773" s="1607"/>
      <c r="B773" s="1607"/>
      <c r="C773" s="1607"/>
      <c r="D773" s="1699"/>
      <c r="E773" s="1613"/>
      <c r="F773" s="6"/>
      <c r="G773" s="6"/>
      <c r="H773" s="37"/>
      <c r="I773" s="1613"/>
      <c r="J773" s="1613"/>
      <c r="K773" s="1607"/>
      <c r="L773" s="1607"/>
      <c r="M773" s="1607"/>
      <c r="N773" s="1607"/>
      <c r="O773" s="1607"/>
      <c r="P773" s="1607"/>
      <c r="Q773" s="1607"/>
      <c r="R773" s="1607"/>
      <c r="S773" s="1607"/>
      <c r="T773" s="1607"/>
      <c r="U773" s="1607"/>
      <c r="V773" s="1607"/>
      <c r="W773" s="1607"/>
      <c r="X773" s="1607"/>
      <c r="Y773" s="1607"/>
      <c r="Z773" s="1607"/>
    </row>
    <row r="774" ht="12.75" customHeight="1">
      <c r="A774" s="1607"/>
      <c r="B774" s="1607"/>
      <c r="C774" s="1607"/>
      <c r="D774" s="1699"/>
      <c r="E774" s="1613"/>
      <c r="F774" s="6"/>
      <c r="G774" s="6"/>
      <c r="H774" s="37"/>
      <c r="I774" s="1613"/>
      <c r="J774" s="1613"/>
      <c r="K774" s="1607"/>
      <c r="L774" s="1607"/>
      <c r="M774" s="1607"/>
      <c r="N774" s="1607"/>
      <c r="O774" s="1607"/>
      <c r="P774" s="1607"/>
      <c r="Q774" s="1607"/>
      <c r="R774" s="1607"/>
      <c r="S774" s="1607"/>
      <c r="T774" s="1607"/>
      <c r="U774" s="1607"/>
      <c r="V774" s="1607"/>
      <c r="W774" s="1607"/>
      <c r="X774" s="1607"/>
      <c r="Y774" s="1607"/>
      <c r="Z774" s="1607"/>
    </row>
    <row r="775" ht="12.75" customHeight="1">
      <c r="A775" s="1607"/>
      <c r="B775" s="1607"/>
      <c r="C775" s="1607"/>
      <c r="D775" s="1699"/>
      <c r="E775" s="1613"/>
      <c r="F775" s="6"/>
      <c r="G775" s="6"/>
      <c r="H775" s="37"/>
      <c r="I775" s="1613"/>
      <c r="J775" s="1613"/>
      <c r="K775" s="1607"/>
      <c r="L775" s="1607"/>
      <c r="M775" s="1607"/>
      <c r="N775" s="1607"/>
      <c r="O775" s="1607"/>
      <c r="P775" s="1607"/>
      <c r="Q775" s="1607"/>
      <c r="R775" s="1607"/>
      <c r="S775" s="1607"/>
      <c r="T775" s="1607"/>
      <c r="U775" s="1607"/>
      <c r="V775" s="1607"/>
      <c r="W775" s="1607"/>
      <c r="X775" s="1607"/>
      <c r="Y775" s="1607"/>
      <c r="Z775" s="1607"/>
    </row>
    <row r="776" ht="12.75" customHeight="1">
      <c r="A776" s="1607"/>
      <c r="B776" s="1607"/>
      <c r="C776" s="1607"/>
      <c r="D776" s="1699"/>
      <c r="E776" s="1613"/>
      <c r="F776" s="6"/>
      <c r="G776" s="6"/>
      <c r="H776" s="37"/>
      <c r="I776" s="1613"/>
      <c r="J776" s="1613"/>
      <c r="K776" s="1607"/>
      <c r="L776" s="1607"/>
      <c r="M776" s="1607"/>
      <c r="N776" s="1607"/>
      <c r="O776" s="1607"/>
      <c r="P776" s="1607"/>
      <c r="Q776" s="1607"/>
      <c r="R776" s="1607"/>
      <c r="S776" s="1607"/>
      <c r="T776" s="1607"/>
      <c r="U776" s="1607"/>
      <c r="V776" s="1607"/>
      <c r="W776" s="1607"/>
      <c r="X776" s="1607"/>
      <c r="Y776" s="1607"/>
      <c r="Z776" s="1607"/>
    </row>
    <row r="777" ht="12.75" customHeight="1">
      <c r="A777" s="1607"/>
      <c r="B777" s="1607"/>
      <c r="C777" s="1607"/>
      <c r="D777" s="1699"/>
      <c r="E777" s="1613"/>
      <c r="F777" s="6"/>
      <c r="G777" s="6"/>
      <c r="H777" s="37"/>
      <c r="I777" s="1613"/>
      <c r="J777" s="1613"/>
      <c r="K777" s="1607"/>
      <c r="L777" s="1607"/>
      <c r="M777" s="1607"/>
      <c r="N777" s="1607"/>
      <c r="O777" s="1607"/>
      <c r="P777" s="1607"/>
      <c r="Q777" s="1607"/>
      <c r="R777" s="1607"/>
      <c r="S777" s="1607"/>
      <c r="T777" s="1607"/>
      <c r="U777" s="1607"/>
      <c r="V777" s="1607"/>
      <c r="W777" s="1607"/>
      <c r="X777" s="1607"/>
      <c r="Y777" s="1607"/>
      <c r="Z777" s="1607"/>
    </row>
    <row r="778" ht="12.75" customHeight="1">
      <c r="A778" s="1607"/>
      <c r="B778" s="1607"/>
      <c r="C778" s="1607"/>
      <c r="D778" s="1699"/>
      <c r="E778" s="1613"/>
      <c r="F778" s="6"/>
      <c r="G778" s="6"/>
      <c r="H778" s="37"/>
      <c r="I778" s="1613"/>
      <c r="J778" s="1613"/>
      <c r="K778" s="1607"/>
      <c r="L778" s="1607"/>
      <c r="M778" s="1607"/>
      <c r="N778" s="1607"/>
      <c r="O778" s="1607"/>
      <c r="P778" s="1607"/>
      <c r="Q778" s="1607"/>
      <c r="R778" s="1607"/>
      <c r="S778" s="1607"/>
      <c r="T778" s="1607"/>
      <c r="U778" s="1607"/>
      <c r="V778" s="1607"/>
      <c r="W778" s="1607"/>
      <c r="X778" s="1607"/>
      <c r="Y778" s="1607"/>
      <c r="Z778" s="1607"/>
    </row>
    <row r="779" ht="12.75" customHeight="1">
      <c r="A779" s="1607"/>
      <c r="B779" s="1607"/>
      <c r="C779" s="1607"/>
      <c r="D779" s="1699"/>
      <c r="E779" s="1613"/>
      <c r="F779" s="6"/>
      <c r="G779" s="6"/>
      <c r="H779" s="37"/>
      <c r="I779" s="1613"/>
      <c r="J779" s="1613"/>
      <c r="K779" s="1607"/>
      <c r="L779" s="1607"/>
      <c r="M779" s="1607"/>
      <c r="N779" s="1607"/>
      <c r="O779" s="1607"/>
      <c r="P779" s="1607"/>
      <c r="Q779" s="1607"/>
      <c r="R779" s="1607"/>
      <c r="S779" s="1607"/>
      <c r="T779" s="1607"/>
      <c r="U779" s="1607"/>
      <c r="V779" s="1607"/>
      <c r="W779" s="1607"/>
      <c r="X779" s="1607"/>
      <c r="Y779" s="1607"/>
      <c r="Z779" s="1607"/>
    </row>
    <row r="780" ht="12.75" customHeight="1">
      <c r="A780" s="1607"/>
      <c r="B780" s="1607"/>
      <c r="C780" s="1607"/>
      <c r="D780" s="1699"/>
      <c r="E780" s="1613"/>
      <c r="F780" s="6"/>
      <c r="G780" s="6"/>
      <c r="H780" s="37"/>
      <c r="I780" s="1613"/>
      <c r="J780" s="1613"/>
      <c r="K780" s="1607"/>
      <c r="L780" s="1607"/>
      <c r="M780" s="1607"/>
      <c r="N780" s="1607"/>
      <c r="O780" s="1607"/>
      <c r="P780" s="1607"/>
      <c r="Q780" s="1607"/>
      <c r="R780" s="1607"/>
      <c r="S780" s="1607"/>
      <c r="T780" s="1607"/>
      <c r="U780" s="1607"/>
      <c r="V780" s="1607"/>
      <c r="W780" s="1607"/>
      <c r="X780" s="1607"/>
      <c r="Y780" s="1607"/>
      <c r="Z780" s="1607"/>
    </row>
    <row r="781" ht="12.75" customHeight="1">
      <c r="A781" s="1607"/>
      <c r="B781" s="1607"/>
      <c r="C781" s="1607"/>
      <c r="D781" s="1699"/>
      <c r="E781" s="1613"/>
      <c r="F781" s="6"/>
      <c r="G781" s="6"/>
      <c r="H781" s="37"/>
      <c r="I781" s="1613"/>
      <c r="J781" s="1613"/>
      <c r="K781" s="1607"/>
      <c r="L781" s="1607"/>
      <c r="M781" s="1607"/>
      <c r="N781" s="1607"/>
      <c r="O781" s="1607"/>
      <c r="P781" s="1607"/>
      <c r="Q781" s="1607"/>
      <c r="R781" s="1607"/>
      <c r="S781" s="1607"/>
      <c r="T781" s="1607"/>
      <c r="U781" s="1607"/>
      <c r="V781" s="1607"/>
      <c r="W781" s="1607"/>
      <c r="X781" s="1607"/>
      <c r="Y781" s="1607"/>
      <c r="Z781" s="1607"/>
    </row>
    <row r="782" ht="12.75" customHeight="1">
      <c r="A782" s="1607"/>
      <c r="B782" s="1607"/>
      <c r="C782" s="1607"/>
      <c r="D782" s="1699"/>
      <c r="E782" s="1613"/>
      <c r="F782" s="6"/>
      <c r="G782" s="6"/>
      <c r="H782" s="37"/>
      <c r="I782" s="1613"/>
      <c r="J782" s="1613"/>
      <c r="K782" s="1607"/>
      <c r="L782" s="1607"/>
      <c r="M782" s="1607"/>
      <c r="N782" s="1607"/>
      <c r="O782" s="1607"/>
      <c r="P782" s="1607"/>
      <c r="Q782" s="1607"/>
      <c r="R782" s="1607"/>
      <c r="S782" s="1607"/>
      <c r="T782" s="1607"/>
      <c r="U782" s="1607"/>
      <c r="V782" s="1607"/>
      <c r="W782" s="1607"/>
      <c r="X782" s="1607"/>
      <c r="Y782" s="1607"/>
      <c r="Z782" s="1607"/>
    </row>
    <row r="783" ht="12.75" customHeight="1">
      <c r="A783" s="1607"/>
      <c r="B783" s="1607"/>
      <c r="C783" s="1607"/>
      <c r="D783" s="1699"/>
      <c r="E783" s="1613"/>
      <c r="F783" s="6"/>
      <c r="G783" s="6"/>
      <c r="H783" s="37"/>
      <c r="I783" s="1613"/>
      <c r="J783" s="1613"/>
      <c r="K783" s="1607"/>
      <c r="L783" s="1607"/>
      <c r="M783" s="1607"/>
      <c r="N783" s="1607"/>
      <c r="O783" s="1607"/>
      <c r="P783" s="1607"/>
      <c r="Q783" s="1607"/>
      <c r="R783" s="1607"/>
      <c r="S783" s="1607"/>
      <c r="T783" s="1607"/>
      <c r="U783" s="1607"/>
      <c r="V783" s="1607"/>
      <c r="W783" s="1607"/>
      <c r="X783" s="1607"/>
      <c r="Y783" s="1607"/>
      <c r="Z783" s="1607"/>
    </row>
    <row r="784" ht="12.75" customHeight="1">
      <c r="A784" s="1607"/>
      <c r="B784" s="1607"/>
      <c r="C784" s="1607"/>
      <c r="D784" s="1699"/>
      <c r="E784" s="1613"/>
      <c r="F784" s="6"/>
      <c r="G784" s="6"/>
      <c r="H784" s="37"/>
      <c r="I784" s="1613"/>
      <c r="J784" s="1613"/>
      <c r="K784" s="1607"/>
      <c r="L784" s="1607"/>
      <c r="M784" s="1607"/>
      <c r="N784" s="1607"/>
      <c r="O784" s="1607"/>
      <c r="P784" s="1607"/>
      <c r="Q784" s="1607"/>
      <c r="R784" s="1607"/>
      <c r="S784" s="1607"/>
      <c r="T784" s="1607"/>
      <c r="U784" s="1607"/>
      <c r="V784" s="1607"/>
      <c r="W784" s="1607"/>
      <c r="X784" s="1607"/>
      <c r="Y784" s="1607"/>
      <c r="Z784" s="1607"/>
    </row>
    <row r="785" ht="12.75" customHeight="1">
      <c r="A785" s="1607"/>
      <c r="B785" s="1607"/>
      <c r="C785" s="1607"/>
      <c r="D785" s="1699"/>
      <c r="E785" s="1613"/>
      <c r="F785" s="6"/>
      <c r="G785" s="6"/>
      <c r="H785" s="37"/>
      <c r="I785" s="1613"/>
      <c r="J785" s="1613"/>
      <c r="K785" s="1607"/>
      <c r="L785" s="1607"/>
      <c r="M785" s="1607"/>
      <c r="N785" s="1607"/>
      <c r="O785" s="1607"/>
      <c r="P785" s="1607"/>
      <c r="Q785" s="1607"/>
      <c r="R785" s="1607"/>
      <c r="S785" s="1607"/>
      <c r="T785" s="1607"/>
      <c r="U785" s="1607"/>
      <c r="V785" s="1607"/>
      <c r="W785" s="1607"/>
      <c r="X785" s="1607"/>
      <c r="Y785" s="1607"/>
      <c r="Z785" s="1607"/>
    </row>
    <row r="786" ht="12.75" customHeight="1">
      <c r="A786" s="1607"/>
      <c r="B786" s="1607"/>
      <c r="C786" s="1607"/>
      <c r="D786" s="1699"/>
      <c r="E786" s="1613"/>
      <c r="F786" s="6"/>
      <c r="G786" s="6"/>
      <c r="H786" s="37"/>
      <c r="I786" s="1613"/>
      <c r="J786" s="1613"/>
      <c r="K786" s="1607"/>
      <c r="L786" s="1607"/>
      <c r="M786" s="1607"/>
      <c r="N786" s="1607"/>
      <c r="O786" s="1607"/>
      <c r="P786" s="1607"/>
      <c r="Q786" s="1607"/>
      <c r="R786" s="1607"/>
      <c r="S786" s="1607"/>
      <c r="T786" s="1607"/>
      <c r="U786" s="1607"/>
      <c r="V786" s="1607"/>
      <c r="W786" s="1607"/>
      <c r="X786" s="1607"/>
      <c r="Y786" s="1607"/>
      <c r="Z786" s="1607"/>
    </row>
    <row r="787" ht="12.75" customHeight="1">
      <c r="A787" s="1607"/>
      <c r="B787" s="1607"/>
      <c r="C787" s="1607"/>
      <c r="D787" s="1699"/>
      <c r="E787" s="1613"/>
      <c r="F787" s="6"/>
      <c r="G787" s="6"/>
      <c r="H787" s="37"/>
      <c r="I787" s="1613"/>
      <c r="J787" s="1613"/>
      <c r="K787" s="1607"/>
      <c r="L787" s="1607"/>
      <c r="M787" s="1607"/>
      <c r="N787" s="1607"/>
      <c r="O787" s="1607"/>
      <c r="P787" s="1607"/>
      <c r="Q787" s="1607"/>
      <c r="R787" s="1607"/>
      <c r="S787" s="1607"/>
      <c r="T787" s="1607"/>
      <c r="U787" s="1607"/>
      <c r="V787" s="1607"/>
      <c r="W787" s="1607"/>
      <c r="X787" s="1607"/>
      <c r="Y787" s="1607"/>
      <c r="Z787" s="1607"/>
    </row>
    <row r="788" ht="12.75" customHeight="1">
      <c r="A788" s="1607"/>
      <c r="B788" s="1607"/>
      <c r="C788" s="1607"/>
      <c r="D788" s="1699"/>
      <c r="E788" s="1613"/>
      <c r="F788" s="6"/>
      <c r="G788" s="6"/>
      <c r="H788" s="37"/>
      <c r="I788" s="1613"/>
      <c r="J788" s="1613"/>
      <c r="K788" s="1607"/>
      <c r="L788" s="1607"/>
      <c r="M788" s="1607"/>
      <c r="N788" s="1607"/>
      <c r="O788" s="1607"/>
      <c r="P788" s="1607"/>
      <c r="Q788" s="1607"/>
      <c r="R788" s="1607"/>
      <c r="S788" s="1607"/>
      <c r="T788" s="1607"/>
      <c r="U788" s="1607"/>
      <c r="V788" s="1607"/>
      <c r="W788" s="1607"/>
      <c r="X788" s="1607"/>
      <c r="Y788" s="1607"/>
      <c r="Z788" s="1607"/>
    </row>
    <row r="789" ht="12.75" customHeight="1">
      <c r="A789" s="1607"/>
      <c r="B789" s="1607"/>
      <c r="C789" s="1607"/>
      <c r="D789" s="1699"/>
      <c r="E789" s="1613"/>
      <c r="F789" s="6"/>
      <c r="G789" s="6"/>
      <c r="H789" s="37"/>
      <c r="I789" s="1613"/>
      <c r="J789" s="1613"/>
      <c r="K789" s="1607"/>
      <c r="L789" s="1607"/>
      <c r="M789" s="1607"/>
      <c r="N789" s="1607"/>
      <c r="O789" s="1607"/>
      <c r="P789" s="1607"/>
      <c r="Q789" s="1607"/>
      <c r="R789" s="1607"/>
      <c r="S789" s="1607"/>
      <c r="T789" s="1607"/>
      <c r="U789" s="1607"/>
      <c r="V789" s="1607"/>
      <c r="W789" s="1607"/>
      <c r="X789" s="1607"/>
      <c r="Y789" s="1607"/>
      <c r="Z789" s="1607"/>
    </row>
    <row r="790" ht="12.75" customHeight="1">
      <c r="A790" s="1607"/>
      <c r="B790" s="1607"/>
      <c r="C790" s="1607"/>
      <c r="D790" s="1699"/>
      <c r="E790" s="1613"/>
      <c r="F790" s="6"/>
      <c r="G790" s="6"/>
      <c r="H790" s="37"/>
      <c r="I790" s="1613"/>
      <c r="J790" s="1613"/>
      <c r="K790" s="1607"/>
      <c r="L790" s="1607"/>
      <c r="M790" s="1607"/>
      <c r="N790" s="1607"/>
      <c r="O790" s="1607"/>
      <c r="P790" s="1607"/>
      <c r="Q790" s="1607"/>
      <c r="R790" s="1607"/>
      <c r="S790" s="1607"/>
      <c r="T790" s="1607"/>
      <c r="U790" s="1607"/>
      <c r="V790" s="1607"/>
      <c r="W790" s="1607"/>
      <c r="X790" s="1607"/>
      <c r="Y790" s="1607"/>
      <c r="Z790" s="1607"/>
    </row>
    <row r="791" ht="12.75" customHeight="1">
      <c r="A791" s="1607"/>
      <c r="B791" s="1607"/>
      <c r="C791" s="1607"/>
      <c r="D791" s="1699"/>
      <c r="E791" s="1613"/>
      <c r="F791" s="6"/>
      <c r="G791" s="6"/>
      <c r="H791" s="37"/>
      <c r="I791" s="1613"/>
      <c r="J791" s="1613"/>
      <c r="K791" s="1607"/>
      <c r="L791" s="1607"/>
      <c r="M791" s="1607"/>
      <c r="N791" s="1607"/>
      <c r="O791" s="1607"/>
      <c r="P791" s="1607"/>
      <c r="Q791" s="1607"/>
      <c r="R791" s="1607"/>
      <c r="S791" s="1607"/>
      <c r="T791" s="1607"/>
      <c r="U791" s="1607"/>
      <c r="V791" s="1607"/>
      <c r="W791" s="1607"/>
      <c r="X791" s="1607"/>
      <c r="Y791" s="1607"/>
      <c r="Z791" s="1607"/>
    </row>
    <row r="792" ht="12.75" customHeight="1">
      <c r="A792" s="1607"/>
      <c r="B792" s="1607"/>
      <c r="C792" s="1607"/>
      <c r="D792" s="1699"/>
      <c r="E792" s="1613"/>
      <c r="F792" s="6"/>
      <c r="G792" s="6"/>
      <c r="H792" s="37"/>
      <c r="I792" s="1613"/>
      <c r="J792" s="1613"/>
      <c r="K792" s="1607"/>
      <c r="L792" s="1607"/>
      <c r="M792" s="1607"/>
      <c r="N792" s="1607"/>
      <c r="O792" s="1607"/>
      <c r="P792" s="1607"/>
      <c r="Q792" s="1607"/>
      <c r="R792" s="1607"/>
      <c r="S792" s="1607"/>
      <c r="T792" s="1607"/>
      <c r="U792" s="1607"/>
      <c r="V792" s="1607"/>
      <c r="W792" s="1607"/>
      <c r="X792" s="1607"/>
      <c r="Y792" s="1607"/>
      <c r="Z792" s="1607"/>
    </row>
    <row r="793" ht="12.75" customHeight="1">
      <c r="A793" s="1607"/>
      <c r="B793" s="1607"/>
      <c r="C793" s="1607"/>
      <c r="D793" s="1699"/>
      <c r="E793" s="1613"/>
      <c r="F793" s="6"/>
      <c r="G793" s="6"/>
      <c r="H793" s="37"/>
      <c r="I793" s="1613"/>
      <c r="J793" s="1613"/>
      <c r="K793" s="1607"/>
      <c r="L793" s="1607"/>
      <c r="M793" s="1607"/>
      <c r="N793" s="1607"/>
      <c r="O793" s="1607"/>
      <c r="P793" s="1607"/>
      <c r="Q793" s="1607"/>
      <c r="R793" s="1607"/>
      <c r="S793" s="1607"/>
      <c r="T793" s="1607"/>
      <c r="U793" s="1607"/>
      <c r="V793" s="1607"/>
      <c r="W793" s="1607"/>
      <c r="X793" s="1607"/>
      <c r="Y793" s="1607"/>
      <c r="Z793" s="1607"/>
    </row>
    <row r="794" ht="12.75" customHeight="1">
      <c r="A794" s="1607"/>
      <c r="B794" s="1607"/>
      <c r="C794" s="1607"/>
      <c r="D794" s="1699"/>
      <c r="E794" s="1613"/>
      <c r="F794" s="6"/>
      <c r="G794" s="6"/>
      <c r="H794" s="37"/>
      <c r="I794" s="1613"/>
      <c r="J794" s="1613"/>
      <c r="K794" s="1607"/>
      <c r="L794" s="1607"/>
      <c r="M794" s="1607"/>
      <c r="N794" s="1607"/>
      <c r="O794" s="1607"/>
      <c r="P794" s="1607"/>
      <c r="Q794" s="1607"/>
      <c r="R794" s="1607"/>
      <c r="S794" s="1607"/>
      <c r="T794" s="1607"/>
      <c r="U794" s="1607"/>
      <c r="V794" s="1607"/>
      <c r="W794" s="1607"/>
      <c r="X794" s="1607"/>
      <c r="Y794" s="1607"/>
      <c r="Z794" s="1607"/>
    </row>
    <row r="795" ht="12.75" customHeight="1">
      <c r="A795" s="1607"/>
      <c r="B795" s="1607"/>
      <c r="C795" s="1607"/>
      <c r="D795" s="1699"/>
      <c r="E795" s="1613"/>
      <c r="F795" s="6"/>
      <c r="G795" s="6"/>
      <c r="H795" s="37"/>
      <c r="I795" s="1613"/>
      <c r="J795" s="1613"/>
      <c r="K795" s="1607"/>
      <c r="L795" s="1607"/>
      <c r="M795" s="1607"/>
      <c r="N795" s="1607"/>
      <c r="O795" s="1607"/>
      <c r="P795" s="1607"/>
      <c r="Q795" s="1607"/>
      <c r="R795" s="1607"/>
      <c r="S795" s="1607"/>
      <c r="T795" s="1607"/>
      <c r="U795" s="1607"/>
      <c r="V795" s="1607"/>
      <c r="W795" s="1607"/>
      <c r="X795" s="1607"/>
      <c r="Y795" s="1607"/>
      <c r="Z795" s="1607"/>
    </row>
    <row r="796" ht="12.75" customHeight="1">
      <c r="A796" s="1607"/>
      <c r="B796" s="1607"/>
      <c r="C796" s="1607"/>
      <c r="D796" s="1699"/>
      <c r="E796" s="1613"/>
      <c r="F796" s="6"/>
      <c r="G796" s="6"/>
      <c r="H796" s="37"/>
      <c r="I796" s="1613"/>
      <c r="J796" s="1613"/>
      <c r="K796" s="1607"/>
      <c r="L796" s="1607"/>
      <c r="M796" s="1607"/>
      <c r="N796" s="1607"/>
      <c r="O796" s="1607"/>
      <c r="P796" s="1607"/>
      <c r="Q796" s="1607"/>
      <c r="R796" s="1607"/>
      <c r="S796" s="1607"/>
      <c r="T796" s="1607"/>
      <c r="U796" s="1607"/>
      <c r="V796" s="1607"/>
      <c r="W796" s="1607"/>
      <c r="X796" s="1607"/>
      <c r="Y796" s="1607"/>
      <c r="Z796" s="1607"/>
    </row>
    <row r="797" ht="12.75" customHeight="1">
      <c r="A797" s="1607"/>
      <c r="B797" s="1607"/>
      <c r="C797" s="1607"/>
      <c r="D797" s="1699"/>
      <c r="E797" s="1613"/>
      <c r="F797" s="6"/>
      <c r="G797" s="6"/>
      <c r="H797" s="37"/>
      <c r="I797" s="1613"/>
      <c r="J797" s="1613"/>
      <c r="K797" s="1607"/>
      <c r="L797" s="1607"/>
      <c r="M797" s="1607"/>
      <c r="N797" s="1607"/>
      <c r="O797" s="1607"/>
      <c r="P797" s="1607"/>
      <c r="Q797" s="1607"/>
      <c r="R797" s="1607"/>
      <c r="S797" s="1607"/>
      <c r="T797" s="1607"/>
      <c r="U797" s="1607"/>
      <c r="V797" s="1607"/>
      <c r="W797" s="1607"/>
      <c r="X797" s="1607"/>
      <c r="Y797" s="1607"/>
      <c r="Z797" s="1607"/>
    </row>
    <row r="798" ht="12.75" customHeight="1">
      <c r="A798" s="1607"/>
      <c r="B798" s="1607"/>
      <c r="C798" s="1607"/>
      <c r="D798" s="1699"/>
      <c r="E798" s="1613"/>
      <c r="F798" s="6"/>
      <c r="G798" s="6"/>
      <c r="H798" s="37"/>
      <c r="I798" s="1613"/>
      <c r="J798" s="1613"/>
      <c r="K798" s="1607"/>
      <c r="L798" s="1607"/>
      <c r="M798" s="1607"/>
      <c r="N798" s="1607"/>
      <c r="O798" s="1607"/>
      <c r="P798" s="1607"/>
      <c r="Q798" s="1607"/>
      <c r="R798" s="1607"/>
      <c r="S798" s="1607"/>
      <c r="T798" s="1607"/>
      <c r="U798" s="1607"/>
      <c r="V798" s="1607"/>
      <c r="W798" s="1607"/>
      <c r="X798" s="1607"/>
      <c r="Y798" s="1607"/>
      <c r="Z798" s="1607"/>
    </row>
    <row r="799" ht="12.75" customHeight="1">
      <c r="A799" s="1607"/>
      <c r="B799" s="1607"/>
      <c r="C799" s="1607"/>
      <c r="D799" s="1699"/>
      <c r="E799" s="1613"/>
      <c r="F799" s="6"/>
      <c r="G799" s="6"/>
      <c r="H799" s="37"/>
      <c r="I799" s="1613"/>
      <c r="J799" s="1613"/>
      <c r="K799" s="1607"/>
      <c r="L799" s="1607"/>
      <c r="M799" s="1607"/>
      <c r="N799" s="1607"/>
      <c r="O799" s="1607"/>
      <c r="P799" s="1607"/>
      <c r="Q799" s="1607"/>
      <c r="R799" s="1607"/>
      <c r="S799" s="1607"/>
      <c r="T799" s="1607"/>
      <c r="U799" s="1607"/>
      <c r="V799" s="1607"/>
      <c r="W799" s="1607"/>
      <c r="X799" s="1607"/>
      <c r="Y799" s="1607"/>
      <c r="Z799" s="1607"/>
    </row>
    <row r="800" ht="12.75" customHeight="1">
      <c r="A800" s="1607"/>
      <c r="B800" s="1607"/>
      <c r="C800" s="1607"/>
      <c r="D800" s="1699"/>
      <c r="E800" s="1613"/>
      <c r="F800" s="6"/>
      <c r="G800" s="6"/>
      <c r="H800" s="37"/>
      <c r="I800" s="1613"/>
      <c r="J800" s="1613"/>
      <c r="K800" s="1607"/>
      <c r="L800" s="1607"/>
      <c r="M800" s="1607"/>
      <c r="N800" s="1607"/>
      <c r="O800" s="1607"/>
      <c r="P800" s="1607"/>
      <c r="Q800" s="1607"/>
      <c r="R800" s="1607"/>
      <c r="S800" s="1607"/>
      <c r="T800" s="1607"/>
      <c r="U800" s="1607"/>
      <c r="V800" s="1607"/>
      <c r="W800" s="1607"/>
      <c r="X800" s="1607"/>
      <c r="Y800" s="1607"/>
      <c r="Z800" s="1607"/>
    </row>
    <row r="801" ht="12.75" customHeight="1">
      <c r="A801" s="1607"/>
      <c r="B801" s="1607"/>
      <c r="C801" s="1607"/>
      <c r="D801" s="1699"/>
      <c r="E801" s="1613"/>
      <c r="F801" s="6"/>
      <c r="G801" s="6"/>
      <c r="H801" s="37"/>
      <c r="I801" s="1613"/>
      <c r="J801" s="1613"/>
      <c r="K801" s="1607"/>
      <c r="L801" s="1607"/>
      <c r="M801" s="1607"/>
      <c r="N801" s="1607"/>
      <c r="O801" s="1607"/>
      <c r="P801" s="1607"/>
      <c r="Q801" s="1607"/>
      <c r="R801" s="1607"/>
      <c r="S801" s="1607"/>
      <c r="T801" s="1607"/>
      <c r="U801" s="1607"/>
      <c r="V801" s="1607"/>
      <c r="W801" s="1607"/>
      <c r="X801" s="1607"/>
      <c r="Y801" s="1607"/>
      <c r="Z801" s="1607"/>
    </row>
    <row r="802" ht="12.75" customHeight="1">
      <c r="A802" s="1607"/>
      <c r="B802" s="1607"/>
      <c r="C802" s="1607"/>
      <c r="D802" s="1699"/>
      <c r="E802" s="1613"/>
      <c r="F802" s="6"/>
      <c r="G802" s="6"/>
      <c r="H802" s="37"/>
      <c r="I802" s="1613"/>
      <c r="J802" s="1613"/>
      <c r="K802" s="1607"/>
      <c r="L802" s="1607"/>
      <c r="M802" s="1607"/>
      <c r="N802" s="1607"/>
      <c r="O802" s="1607"/>
      <c r="P802" s="1607"/>
      <c r="Q802" s="1607"/>
      <c r="R802" s="1607"/>
      <c r="S802" s="1607"/>
      <c r="T802" s="1607"/>
      <c r="U802" s="1607"/>
      <c r="V802" s="1607"/>
      <c r="W802" s="1607"/>
      <c r="X802" s="1607"/>
      <c r="Y802" s="1607"/>
      <c r="Z802" s="1607"/>
    </row>
    <row r="803" ht="12.75" customHeight="1">
      <c r="A803" s="1607"/>
      <c r="B803" s="1607"/>
      <c r="C803" s="1607"/>
      <c r="D803" s="1699"/>
      <c r="E803" s="1613"/>
      <c r="F803" s="6"/>
      <c r="G803" s="6"/>
      <c r="H803" s="37"/>
      <c r="I803" s="1613"/>
      <c r="J803" s="1613"/>
      <c r="K803" s="1607"/>
      <c r="L803" s="1607"/>
      <c r="M803" s="1607"/>
      <c r="N803" s="1607"/>
      <c r="O803" s="1607"/>
      <c r="P803" s="1607"/>
      <c r="Q803" s="1607"/>
      <c r="R803" s="1607"/>
      <c r="S803" s="1607"/>
      <c r="T803" s="1607"/>
      <c r="U803" s="1607"/>
      <c r="V803" s="1607"/>
      <c r="W803" s="1607"/>
      <c r="X803" s="1607"/>
      <c r="Y803" s="1607"/>
      <c r="Z803" s="1607"/>
    </row>
    <row r="804" ht="12.75" customHeight="1">
      <c r="A804" s="1607"/>
      <c r="B804" s="1607"/>
      <c r="C804" s="1607"/>
      <c r="D804" s="1699"/>
      <c r="E804" s="1613"/>
      <c r="F804" s="6"/>
      <c r="G804" s="6"/>
      <c r="H804" s="37"/>
      <c r="I804" s="1613"/>
      <c r="J804" s="1613"/>
      <c r="K804" s="1607"/>
      <c r="L804" s="1607"/>
      <c r="M804" s="1607"/>
      <c r="N804" s="1607"/>
      <c r="O804" s="1607"/>
      <c r="P804" s="1607"/>
      <c r="Q804" s="1607"/>
      <c r="R804" s="1607"/>
      <c r="S804" s="1607"/>
      <c r="T804" s="1607"/>
      <c r="U804" s="1607"/>
      <c r="V804" s="1607"/>
      <c r="W804" s="1607"/>
      <c r="X804" s="1607"/>
      <c r="Y804" s="1607"/>
      <c r="Z804" s="1607"/>
    </row>
    <row r="805" ht="12.75" customHeight="1">
      <c r="A805" s="1607"/>
      <c r="B805" s="1607"/>
      <c r="C805" s="1607"/>
      <c r="D805" s="1699"/>
      <c r="E805" s="1613"/>
      <c r="F805" s="6"/>
      <c r="G805" s="6"/>
      <c r="H805" s="37"/>
      <c r="I805" s="1613"/>
      <c r="J805" s="1613"/>
      <c r="K805" s="1607"/>
      <c r="L805" s="1607"/>
      <c r="M805" s="1607"/>
      <c r="N805" s="1607"/>
      <c r="O805" s="1607"/>
      <c r="P805" s="1607"/>
      <c r="Q805" s="1607"/>
      <c r="R805" s="1607"/>
      <c r="S805" s="1607"/>
      <c r="T805" s="1607"/>
      <c r="U805" s="1607"/>
      <c r="V805" s="1607"/>
      <c r="W805" s="1607"/>
      <c r="X805" s="1607"/>
      <c r="Y805" s="1607"/>
      <c r="Z805" s="1607"/>
    </row>
    <row r="806" ht="12.75" customHeight="1">
      <c r="A806" s="1607"/>
      <c r="B806" s="1607"/>
      <c r="C806" s="1607"/>
      <c r="D806" s="1699"/>
      <c r="E806" s="1613"/>
      <c r="F806" s="6"/>
      <c r="G806" s="6"/>
      <c r="H806" s="37"/>
      <c r="I806" s="1613"/>
      <c r="J806" s="1613"/>
      <c r="K806" s="1607"/>
      <c r="L806" s="1607"/>
      <c r="M806" s="1607"/>
      <c r="N806" s="1607"/>
      <c r="O806" s="1607"/>
      <c r="P806" s="1607"/>
      <c r="Q806" s="1607"/>
      <c r="R806" s="1607"/>
      <c r="S806" s="1607"/>
      <c r="T806" s="1607"/>
      <c r="U806" s="1607"/>
      <c r="V806" s="1607"/>
      <c r="W806" s="1607"/>
      <c r="X806" s="1607"/>
      <c r="Y806" s="1607"/>
      <c r="Z806" s="1607"/>
    </row>
    <row r="807" ht="12.75" customHeight="1">
      <c r="A807" s="1607"/>
      <c r="B807" s="1607"/>
      <c r="C807" s="1607"/>
      <c r="D807" s="1699"/>
      <c r="E807" s="1613"/>
      <c r="F807" s="6"/>
      <c r="G807" s="6"/>
      <c r="H807" s="37"/>
      <c r="I807" s="1613"/>
      <c r="J807" s="1613"/>
      <c r="K807" s="1607"/>
      <c r="L807" s="1607"/>
      <c r="M807" s="1607"/>
      <c r="N807" s="1607"/>
      <c r="O807" s="1607"/>
      <c r="P807" s="1607"/>
      <c r="Q807" s="1607"/>
      <c r="R807" s="1607"/>
      <c r="S807" s="1607"/>
      <c r="T807" s="1607"/>
      <c r="U807" s="1607"/>
      <c r="V807" s="1607"/>
      <c r="W807" s="1607"/>
      <c r="X807" s="1607"/>
      <c r="Y807" s="1607"/>
      <c r="Z807" s="1607"/>
    </row>
    <row r="808" ht="12.75" customHeight="1">
      <c r="A808" s="1607"/>
      <c r="B808" s="1607"/>
      <c r="C808" s="1607"/>
      <c r="D808" s="1699"/>
      <c r="E808" s="1613"/>
      <c r="F808" s="6"/>
      <c r="G808" s="6"/>
      <c r="H808" s="37"/>
      <c r="I808" s="1613"/>
      <c r="J808" s="1613"/>
      <c r="K808" s="1607"/>
      <c r="L808" s="1607"/>
      <c r="M808" s="1607"/>
      <c r="N808" s="1607"/>
      <c r="O808" s="1607"/>
      <c r="P808" s="1607"/>
      <c r="Q808" s="1607"/>
      <c r="R808" s="1607"/>
      <c r="S808" s="1607"/>
      <c r="T808" s="1607"/>
      <c r="U808" s="1607"/>
      <c r="V808" s="1607"/>
      <c r="W808" s="1607"/>
      <c r="X808" s="1607"/>
      <c r="Y808" s="1607"/>
      <c r="Z808" s="1607"/>
    </row>
    <row r="809" ht="12.75" customHeight="1">
      <c r="A809" s="1607"/>
      <c r="B809" s="1607"/>
      <c r="C809" s="1607"/>
      <c r="D809" s="1699"/>
      <c r="E809" s="1613"/>
      <c r="F809" s="6"/>
      <c r="G809" s="6"/>
      <c r="H809" s="37"/>
      <c r="I809" s="1613"/>
      <c r="J809" s="1613"/>
      <c r="K809" s="1607"/>
      <c r="L809" s="1607"/>
      <c r="M809" s="1607"/>
      <c r="N809" s="1607"/>
      <c r="O809" s="1607"/>
      <c r="P809" s="1607"/>
      <c r="Q809" s="1607"/>
      <c r="R809" s="1607"/>
      <c r="S809" s="1607"/>
      <c r="T809" s="1607"/>
      <c r="U809" s="1607"/>
      <c r="V809" s="1607"/>
      <c r="W809" s="1607"/>
      <c r="X809" s="1607"/>
      <c r="Y809" s="1607"/>
      <c r="Z809" s="1607"/>
    </row>
    <row r="810" ht="12.75" customHeight="1">
      <c r="A810" s="1607"/>
      <c r="B810" s="1607"/>
      <c r="C810" s="1607"/>
      <c r="D810" s="1699"/>
      <c r="E810" s="1613"/>
      <c r="F810" s="6"/>
      <c r="G810" s="6"/>
      <c r="H810" s="37"/>
      <c r="I810" s="1613"/>
      <c r="J810" s="1613"/>
      <c r="K810" s="1607"/>
      <c r="L810" s="1607"/>
      <c r="M810" s="1607"/>
      <c r="N810" s="1607"/>
      <c r="O810" s="1607"/>
      <c r="P810" s="1607"/>
      <c r="Q810" s="1607"/>
      <c r="R810" s="1607"/>
      <c r="S810" s="1607"/>
      <c r="T810" s="1607"/>
      <c r="U810" s="1607"/>
      <c r="V810" s="1607"/>
      <c r="W810" s="1607"/>
      <c r="X810" s="1607"/>
      <c r="Y810" s="1607"/>
      <c r="Z810" s="1607"/>
    </row>
    <row r="811" ht="12.75" customHeight="1">
      <c r="A811" s="1607"/>
      <c r="B811" s="1607"/>
      <c r="C811" s="1607"/>
      <c r="D811" s="1699"/>
      <c r="E811" s="1613"/>
      <c r="F811" s="6"/>
      <c r="G811" s="6"/>
      <c r="H811" s="37"/>
      <c r="I811" s="1613"/>
      <c r="J811" s="1613"/>
      <c r="K811" s="1607"/>
      <c r="L811" s="1607"/>
      <c r="M811" s="1607"/>
      <c r="N811" s="1607"/>
      <c r="O811" s="1607"/>
      <c r="P811" s="1607"/>
      <c r="Q811" s="1607"/>
      <c r="R811" s="1607"/>
      <c r="S811" s="1607"/>
      <c r="T811" s="1607"/>
      <c r="U811" s="1607"/>
      <c r="V811" s="1607"/>
      <c r="W811" s="1607"/>
      <c r="X811" s="1607"/>
      <c r="Y811" s="1607"/>
      <c r="Z811" s="1607"/>
    </row>
    <row r="812" ht="12.75" customHeight="1">
      <c r="A812" s="1607"/>
      <c r="B812" s="1607"/>
      <c r="C812" s="1607"/>
      <c r="D812" s="1699"/>
      <c r="E812" s="1613"/>
      <c r="F812" s="6"/>
      <c r="G812" s="6"/>
      <c r="H812" s="37"/>
      <c r="I812" s="1613"/>
      <c r="J812" s="1613"/>
      <c r="K812" s="1607"/>
      <c r="L812" s="1607"/>
      <c r="M812" s="1607"/>
      <c r="N812" s="1607"/>
      <c r="O812" s="1607"/>
      <c r="P812" s="1607"/>
      <c r="Q812" s="1607"/>
      <c r="R812" s="1607"/>
      <c r="S812" s="1607"/>
      <c r="T812" s="1607"/>
      <c r="U812" s="1607"/>
      <c r="V812" s="1607"/>
      <c r="W812" s="1607"/>
      <c r="X812" s="1607"/>
      <c r="Y812" s="1607"/>
      <c r="Z812" s="1607"/>
    </row>
    <row r="813" ht="12.75" customHeight="1">
      <c r="A813" s="1607"/>
      <c r="B813" s="1607"/>
      <c r="C813" s="1607"/>
      <c r="D813" s="1699"/>
      <c r="E813" s="1613"/>
      <c r="F813" s="6"/>
      <c r="G813" s="6"/>
      <c r="H813" s="37"/>
      <c r="I813" s="1613"/>
      <c r="J813" s="1613"/>
      <c r="K813" s="1607"/>
      <c r="L813" s="1607"/>
      <c r="M813" s="1607"/>
      <c r="N813" s="1607"/>
      <c r="O813" s="1607"/>
      <c r="P813" s="1607"/>
      <c r="Q813" s="1607"/>
      <c r="R813" s="1607"/>
      <c r="S813" s="1607"/>
      <c r="T813" s="1607"/>
      <c r="U813" s="1607"/>
      <c r="V813" s="1607"/>
      <c r="W813" s="1607"/>
      <c r="X813" s="1607"/>
      <c r="Y813" s="1607"/>
      <c r="Z813" s="1607"/>
    </row>
    <row r="814" ht="12.75" customHeight="1">
      <c r="A814" s="1607"/>
      <c r="B814" s="1607"/>
      <c r="C814" s="1607"/>
      <c r="D814" s="1699"/>
      <c r="E814" s="1613"/>
      <c r="F814" s="6"/>
      <c r="G814" s="6"/>
      <c r="H814" s="37"/>
      <c r="I814" s="1613"/>
      <c r="J814" s="1613"/>
      <c r="K814" s="1607"/>
      <c r="L814" s="1607"/>
      <c r="M814" s="1607"/>
      <c r="N814" s="1607"/>
      <c r="O814" s="1607"/>
      <c r="P814" s="1607"/>
      <c r="Q814" s="1607"/>
      <c r="R814" s="1607"/>
      <c r="S814" s="1607"/>
      <c r="T814" s="1607"/>
      <c r="U814" s="1607"/>
      <c r="V814" s="1607"/>
      <c r="W814" s="1607"/>
      <c r="X814" s="1607"/>
      <c r="Y814" s="1607"/>
      <c r="Z814" s="1607"/>
    </row>
    <row r="815" ht="12.75" customHeight="1">
      <c r="A815" s="1607"/>
      <c r="B815" s="1607"/>
      <c r="C815" s="1607"/>
      <c r="D815" s="1699"/>
      <c r="E815" s="1613"/>
      <c r="F815" s="6"/>
      <c r="G815" s="6"/>
      <c r="H815" s="37"/>
      <c r="I815" s="1613"/>
      <c r="J815" s="1613"/>
      <c r="K815" s="1607"/>
      <c r="L815" s="1607"/>
      <c r="M815" s="1607"/>
      <c r="N815" s="1607"/>
      <c r="O815" s="1607"/>
      <c r="P815" s="1607"/>
      <c r="Q815" s="1607"/>
      <c r="R815" s="1607"/>
      <c r="S815" s="1607"/>
      <c r="T815" s="1607"/>
      <c r="U815" s="1607"/>
      <c r="V815" s="1607"/>
      <c r="W815" s="1607"/>
      <c r="X815" s="1607"/>
      <c r="Y815" s="1607"/>
      <c r="Z815" s="1607"/>
    </row>
    <row r="816" ht="12.75" customHeight="1">
      <c r="A816" s="1607"/>
      <c r="B816" s="1607"/>
      <c r="C816" s="1607"/>
      <c r="D816" s="1699"/>
      <c r="E816" s="1613"/>
      <c r="F816" s="6"/>
      <c r="G816" s="6"/>
      <c r="H816" s="37"/>
      <c r="I816" s="1613"/>
      <c r="J816" s="1613"/>
      <c r="K816" s="1607"/>
      <c r="L816" s="1607"/>
      <c r="M816" s="1607"/>
      <c r="N816" s="1607"/>
      <c r="O816" s="1607"/>
      <c r="P816" s="1607"/>
      <c r="Q816" s="1607"/>
      <c r="R816" s="1607"/>
      <c r="S816" s="1607"/>
      <c r="T816" s="1607"/>
      <c r="U816" s="1607"/>
      <c r="V816" s="1607"/>
      <c r="W816" s="1607"/>
      <c r="X816" s="1607"/>
      <c r="Y816" s="1607"/>
      <c r="Z816" s="1607"/>
    </row>
    <row r="817" ht="12.75" customHeight="1">
      <c r="A817" s="1607"/>
      <c r="B817" s="1607"/>
      <c r="C817" s="1607"/>
      <c r="D817" s="1699"/>
      <c r="E817" s="1613"/>
      <c r="F817" s="6"/>
      <c r="G817" s="6"/>
      <c r="H817" s="37"/>
      <c r="I817" s="1613"/>
      <c r="J817" s="1613"/>
      <c r="K817" s="1607"/>
      <c r="L817" s="1607"/>
      <c r="M817" s="1607"/>
      <c r="N817" s="1607"/>
      <c r="O817" s="1607"/>
      <c r="P817" s="1607"/>
      <c r="Q817" s="1607"/>
      <c r="R817" s="1607"/>
      <c r="S817" s="1607"/>
      <c r="T817" s="1607"/>
      <c r="U817" s="1607"/>
      <c r="V817" s="1607"/>
      <c r="W817" s="1607"/>
      <c r="X817" s="1607"/>
      <c r="Y817" s="1607"/>
      <c r="Z817" s="1607"/>
    </row>
    <row r="818" ht="12.75" customHeight="1">
      <c r="A818" s="1607"/>
      <c r="B818" s="1607"/>
      <c r="C818" s="1607"/>
      <c r="D818" s="1699"/>
      <c r="E818" s="1613"/>
      <c r="F818" s="6"/>
      <c r="G818" s="6"/>
      <c r="H818" s="37"/>
      <c r="I818" s="1613"/>
      <c r="J818" s="1613"/>
      <c r="K818" s="1607"/>
      <c r="L818" s="1607"/>
      <c r="M818" s="1607"/>
      <c r="N818" s="1607"/>
      <c r="O818" s="1607"/>
      <c r="P818" s="1607"/>
      <c r="Q818" s="1607"/>
      <c r="R818" s="1607"/>
      <c r="S818" s="1607"/>
      <c r="T818" s="1607"/>
      <c r="U818" s="1607"/>
      <c r="V818" s="1607"/>
      <c r="W818" s="1607"/>
      <c r="X818" s="1607"/>
      <c r="Y818" s="1607"/>
      <c r="Z818" s="1607"/>
    </row>
    <row r="819" ht="12.75" customHeight="1">
      <c r="A819" s="1607"/>
      <c r="B819" s="1607"/>
      <c r="C819" s="1607"/>
      <c r="D819" s="1699"/>
      <c r="E819" s="1613"/>
      <c r="F819" s="6"/>
      <c r="G819" s="6"/>
      <c r="H819" s="37"/>
      <c r="I819" s="1613"/>
      <c r="J819" s="1613"/>
      <c r="K819" s="1607"/>
      <c r="L819" s="1607"/>
      <c r="M819" s="1607"/>
      <c r="N819" s="1607"/>
      <c r="O819" s="1607"/>
      <c r="P819" s="1607"/>
      <c r="Q819" s="1607"/>
      <c r="R819" s="1607"/>
      <c r="S819" s="1607"/>
      <c r="T819" s="1607"/>
      <c r="U819" s="1607"/>
      <c r="V819" s="1607"/>
      <c r="W819" s="1607"/>
      <c r="X819" s="1607"/>
      <c r="Y819" s="1607"/>
      <c r="Z819" s="1607"/>
    </row>
    <row r="820" ht="12.75" customHeight="1">
      <c r="A820" s="1607"/>
      <c r="B820" s="1607"/>
      <c r="C820" s="1607"/>
      <c r="D820" s="1699"/>
      <c r="E820" s="1613"/>
      <c r="F820" s="6"/>
      <c r="G820" s="6"/>
      <c r="H820" s="37"/>
      <c r="I820" s="1613"/>
      <c r="J820" s="1613"/>
      <c r="K820" s="1607"/>
      <c r="L820" s="1607"/>
      <c r="M820" s="1607"/>
      <c r="N820" s="1607"/>
      <c r="O820" s="1607"/>
      <c r="P820" s="1607"/>
      <c r="Q820" s="1607"/>
      <c r="R820" s="1607"/>
      <c r="S820" s="1607"/>
      <c r="T820" s="1607"/>
      <c r="U820" s="1607"/>
      <c r="V820" s="1607"/>
      <c r="W820" s="1607"/>
      <c r="X820" s="1607"/>
      <c r="Y820" s="1607"/>
      <c r="Z820" s="1607"/>
    </row>
    <row r="821" ht="12.75" customHeight="1">
      <c r="A821" s="1607"/>
      <c r="B821" s="1607"/>
      <c r="C821" s="1607"/>
      <c r="D821" s="1699"/>
      <c r="E821" s="1613"/>
      <c r="F821" s="6"/>
      <c r="G821" s="6"/>
      <c r="H821" s="37"/>
      <c r="I821" s="1613"/>
      <c r="J821" s="1613"/>
      <c r="K821" s="1607"/>
      <c r="L821" s="1607"/>
      <c r="M821" s="1607"/>
      <c r="N821" s="1607"/>
      <c r="O821" s="1607"/>
      <c r="P821" s="1607"/>
      <c r="Q821" s="1607"/>
      <c r="R821" s="1607"/>
      <c r="S821" s="1607"/>
      <c r="T821" s="1607"/>
      <c r="U821" s="1607"/>
      <c r="V821" s="1607"/>
      <c r="W821" s="1607"/>
      <c r="X821" s="1607"/>
      <c r="Y821" s="1607"/>
      <c r="Z821" s="1607"/>
    </row>
    <row r="822" ht="12.75" customHeight="1">
      <c r="A822" s="1607"/>
      <c r="B822" s="1607"/>
      <c r="C822" s="1607"/>
      <c r="D822" s="1699"/>
      <c r="E822" s="1613"/>
      <c r="F822" s="6"/>
      <c r="G822" s="6"/>
      <c r="H822" s="37"/>
      <c r="I822" s="1613"/>
      <c r="J822" s="1613"/>
      <c r="K822" s="1607"/>
      <c r="L822" s="1607"/>
      <c r="M822" s="1607"/>
      <c r="N822" s="1607"/>
      <c r="O822" s="1607"/>
      <c r="P822" s="1607"/>
      <c r="Q822" s="1607"/>
      <c r="R822" s="1607"/>
      <c r="S822" s="1607"/>
      <c r="T822" s="1607"/>
      <c r="U822" s="1607"/>
      <c r="V822" s="1607"/>
      <c r="W822" s="1607"/>
      <c r="X822" s="1607"/>
      <c r="Y822" s="1607"/>
      <c r="Z822" s="1607"/>
    </row>
    <row r="823" ht="12.75" customHeight="1">
      <c r="A823" s="1607"/>
      <c r="B823" s="1607"/>
      <c r="C823" s="1607"/>
      <c r="D823" s="1699"/>
      <c r="E823" s="1613"/>
      <c r="F823" s="6"/>
      <c r="G823" s="6"/>
      <c r="H823" s="37"/>
      <c r="I823" s="1613"/>
      <c r="J823" s="1613"/>
      <c r="K823" s="1607"/>
      <c r="L823" s="1607"/>
      <c r="M823" s="1607"/>
      <c r="N823" s="1607"/>
      <c r="O823" s="1607"/>
      <c r="P823" s="1607"/>
      <c r="Q823" s="1607"/>
      <c r="R823" s="1607"/>
      <c r="S823" s="1607"/>
      <c r="T823" s="1607"/>
      <c r="U823" s="1607"/>
      <c r="V823" s="1607"/>
      <c r="W823" s="1607"/>
      <c r="X823" s="1607"/>
      <c r="Y823" s="1607"/>
      <c r="Z823" s="1607"/>
    </row>
    <row r="824" ht="12.75" customHeight="1">
      <c r="A824" s="1607"/>
      <c r="B824" s="1607"/>
      <c r="C824" s="1607"/>
      <c r="D824" s="1699"/>
      <c r="E824" s="1613"/>
      <c r="F824" s="6"/>
      <c r="G824" s="6"/>
      <c r="H824" s="37"/>
      <c r="I824" s="1613"/>
      <c r="J824" s="1613"/>
      <c r="K824" s="1607"/>
      <c r="L824" s="1607"/>
      <c r="M824" s="1607"/>
      <c r="N824" s="1607"/>
      <c r="O824" s="1607"/>
      <c r="P824" s="1607"/>
      <c r="Q824" s="1607"/>
      <c r="R824" s="1607"/>
      <c r="S824" s="1607"/>
      <c r="T824" s="1607"/>
      <c r="U824" s="1607"/>
      <c r="V824" s="1607"/>
      <c r="W824" s="1607"/>
      <c r="X824" s="1607"/>
      <c r="Y824" s="1607"/>
      <c r="Z824" s="1607"/>
    </row>
    <row r="825" ht="12.75" customHeight="1">
      <c r="A825" s="1607"/>
      <c r="B825" s="1607"/>
      <c r="C825" s="1607"/>
      <c r="D825" s="1699"/>
      <c r="E825" s="1613"/>
      <c r="F825" s="6"/>
      <c r="G825" s="6"/>
      <c r="H825" s="37"/>
      <c r="I825" s="1613"/>
      <c r="J825" s="1613"/>
      <c r="K825" s="1607"/>
      <c r="L825" s="1607"/>
      <c r="M825" s="1607"/>
      <c r="N825" s="1607"/>
      <c r="O825" s="1607"/>
      <c r="P825" s="1607"/>
      <c r="Q825" s="1607"/>
      <c r="R825" s="1607"/>
      <c r="S825" s="1607"/>
      <c r="T825" s="1607"/>
      <c r="U825" s="1607"/>
      <c r="V825" s="1607"/>
      <c r="W825" s="1607"/>
      <c r="X825" s="1607"/>
      <c r="Y825" s="1607"/>
      <c r="Z825" s="1607"/>
    </row>
    <row r="826" ht="12.75" customHeight="1">
      <c r="A826" s="1607"/>
      <c r="B826" s="1607"/>
      <c r="C826" s="1607"/>
      <c r="D826" s="1699"/>
      <c r="E826" s="1613"/>
      <c r="F826" s="6"/>
      <c r="G826" s="6"/>
      <c r="H826" s="37"/>
      <c r="I826" s="1613"/>
      <c r="J826" s="1613"/>
      <c r="K826" s="1607"/>
      <c r="L826" s="1607"/>
      <c r="M826" s="1607"/>
      <c r="N826" s="1607"/>
      <c r="O826" s="1607"/>
      <c r="P826" s="1607"/>
      <c r="Q826" s="1607"/>
      <c r="R826" s="1607"/>
      <c r="S826" s="1607"/>
      <c r="T826" s="1607"/>
      <c r="U826" s="1607"/>
      <c r="V826" s="1607"/>
      <c r="W826" s="1607"/>
      <c r="X826" s="1607"/>
      <c r="Y826" s="1607"/>
      <c r="Z826" s="1607"/>
    </row>
    <row r="827" ht="12.75" customHeight="1">
      <c r="A827" s="1607"/>
      <c r="B827" s="1607"/>
      <c r="C827" s="1607"/>
      <c r="D827" s="1699"/>
      <c r="E827" s="1613"/>
      <c r="F827" s="6"/>
      <c r="G827" s="6"/>
      <c r="H827" s="37"/>
      <c r="I827" s="1613"/>
      <c r="J827" s="1613"/>
      <c r="K827" s="1607"/>
      <c r="L827" s="1607"/>
      <c r="M827" s="1607"/>
      <c r="N827" s="1607"/>
      <c r="O827" s="1607"/>
      <c r="P827" s="1607"/>
      <c r="Q827" s="1607"/>
      <c r="R827" s="1607"/>
      <c r="S827" s="1607"/>
      <c r="T827" s="1607"/>
      <c r="U827" s="1607"/>
      <c r="V827" s="1607"/>
      <c r="W827" s="1607"/>
      <c r="X827" s="1607"/>
      <c r="Y827" s="1607"/>
      <c r="Z827" s="1607"/>
    </row>
    <row r="828" ht="12.75" customHeight="1">
      <c r="A828" s="1607"/>
      <c r="B828" s="1607"/>
      <c r="C828" s="1607"/>
      <c r="D828" s="1699"/>
      <c r="E828" s="1613"/>
      <c r="F828" s="6"/>
      <c r="G828" s="6"/>
      <c r="H828" s="37"/>
      <c r="I828" s="1613"/>
      <c r="J828" s="1613"/>
      <c r="K828" s="1607"/>
      <c r="L828" s="1607"/>
      <c r="M828" s="1607"/>
      <c r="N828" s="1607"/>
      <c r="O828" s="1607"/>
      <c r="P828" s="1607"/>
      <c r="Q828" s="1607"/>
      <c r="R828" s="1607"/>
      <c r="S828" s="1607"/>
      <c r="T828" s="1607"/>
      <c r="U828" s="1607"/>
      <c r="V828" s="1607"/>
      <c r="W828" s="1607"/>
      <c r="X828" s="1607"/>
      <c r="Y828" s="1607"/>
      <c r="Z828" s="1607"/>
    </row>
    <row r="829" ht="12.75" customHeight="1">
      <c r="A829" s="1607"/>
      <c r="B829" s="1607"/>
      <c r="C829" s="1607"/>
      <c r="D829" s="1699"/>
      <c r="E829" s="1613"/>
      <c r="F829" s="6"/>
      <c r="G829" s="6"/>
      <c r="H829" s="37"/>
      <c r="I829" s="1613"/>
      <c r="J829" s="1613"/>
      <c r="K829" s="1607"/>
      <c r="L829" s="1607"/>
      <c r="M829" s="1607"/>
      <c r="N829" s="1607"/>
      <c r="O829" s="1607"/>
      <c r="P829" s="1607"/>
      <c r="Q829" s="1607"/>
      <c r="R829" s="1607"/>
      <c r="S829" s="1607"/>
      <c r="T829" s="1607"/>
      <c r="U829" s="1607"/>
      <c r="V829" s="1607"/>
      <c r="W829" s="1607"/>
      <c r="X829" s="1607"/>
      <c r="Y829" s="1607"/>
      <c r="Z829" s="1607"/>
    </row>
    <row r="830" ht="12.75" customHeight="1">
      <c r="A830" s="1607"/>
      <c r="B830" s="1607"/>
      <c r="C830" s="1607"/>
      <c r="D830" s="1699"/>
      <c r="E830" s="1613"/>
      <c r="F830" s="6"/>
      <c r="G830" s="6"/>
      <c r="H830" s="37"/>
      <c r="I830" s="1613"/>
      <c r="J830" s="1613"/>
      <c r="K830" s="1607"/>
      <c r="L830" s="1607"/>
      <c r="M830" s="1607"/>
      <c r="N830" s="1607"/>
      <c r="O830" s="1607"/>
      <c r="P830" s="1607"/>
      <c r="Q830" s="1607"/>
      <c r="R830" s="1607"/>
      <c r="S830" s="1607"/>
      <c r="T830" s="1607"/>
      <c r="U830" s="1607"/>
      <c r="V830" s="1607"/>
      <c r="W830" s="1607"/>
      <c r="X830" s="1607"/>
      <c r="Y830" s="1607"/>
      <c r="Z830" s="1607"/>
    </row>
    <row r="831" ht="12.75" customHeight="1">
      <c r="A831" s="1607"/>
      <c r="B831" s="1607"/>
      <c r="C831" s="1607"/>
      <c r="D831" s="1699"/>
      <c r="E831" s="1613"/>
      <c r="F831" s="6"/>
      <c r="G831" s="6"/>
      <c r="H831" s="37"/>
      <c r="I831" s="1613"/>
      <c r="J831" s="1613"/>
      <c r="K831" s="1607"/>
      <c r="L831" s="1607"/>
      <c r="M831" s="1607"/>
      <c r="N831" s="1607"/>
      <c r="O831" s="1607"/>
      <c r="P831" s="1607"/>
      <c r="Q831" s="1607"/>
      <c r="R831" s="1607"/>
      <c r="S831" s="1607"/>
      <c r="T831" s="1607"/>
      <c r="U831" s="1607"/>
      <c r="V831" s="1607"/>
      <c r="W831" s="1607"/>
      <c r="X831" s="1607"/>
      <c r="Y831" s="1607"/>
      <c r="Z831" s="1607"/>
    </row>
    <row r="832" ht="12.75" customHeight="1">
      <c r="A832" s="1607"/>
      <c r="B832" s="1607"/>
      <c r="C832" s="1607"/>
      <c r="D832" s="1699"/>
      <c r="E832" s="1613"/>
      <c r="F832" s="6"/>
      <c r="G832" s="6"/>
      <c r="H832" s="37"/>
      <c r="I832" s="1613"/>
      <c r="J832" s="1613"/>
      <c r="K832" s="1607"/>
      <c r="L832" s="1607"/>
      <c r="M832" s="1607"/>
      <c r="N832" s="1607"/>
      <c r="O832" s="1607"/>
      <c r="P832" s="1607"/>
      <c r="Q832" s="1607"/>
      <c r="R832" s="1607"/>
      <c r="S832" s="1607"/>
      <c r="T832" s="1607"/>
      <c r="U832" s="1607"/>
      <c r="V832" s="1607"/>
      <c r="W832" s="1607"/>
      <c r="X832" s="1607"/>
      <c r="Y832" s="1607"/>
      <c r="Z832" s="1607"/>
    </row>
    <row r="833" ht="12.75" customHeight="1">
      <c r="A833" s="1607"/>
      <c r="B833" s="1607"/>
      <c r="C833" s="1607"/>
      <c r="D833" s="1699"/>
      <c r="E833" s="1613"/>
      <c r="F833" s="6"/>
      <c r="G833" s="6"/>
      <c r="H833" s="37"/>
      <c r="I833" s="1613"/>
      <c r="J833" s="1613"/>
      <c r="K833" s="1607"/>
      <c r="L833" s="1607"/>
      <c r="M833" s="1607"/>
      <c r="N833" s="1607"/>
      <c r="O833" s="1607"/>
      <c r="P833" s="1607"/>
      <c r="Q833" s="1607"/>
      <c r="R833" s="1607"/>
      <c r="S833" s="1607"/>
      <c r="T833" s="1607"/>
      <c r="U833" s="1607"/>
      <c r="V833" s="1607"/>
      <c r="W833" s="1607"/>
      <c r="X833" s="1607"/>
      <c r="Y833" s="1607"/>
      <c r="Z833" s="1607"/>
    </row>
    <row r="834" ht="12.75" customHeight="1">
      <c r="A834" s="1607"/>
      <c r="B834" s="1607"/>
      <c r="C834" s="1607"/>
      <c r="D834" s="1699"/>
      <c r="E834" s="1613"/>
      <c r="F834" s="6"/>
      <c r="G834" s="6"/>
      <c r="H834" s="37"/>
      <c r="I834" s="1613"/>
      <c r="J834" s="1613"/>
      <c r="K834" s="1607"/>
      <c r="L834" s="1607"/>
      <c r="M834" s="1607"/>
      <c r="N834" s="1607"/>
      <c r="O834" s="1607"/>
      <c r="P834" s="1607"/>
      <c r="Q834" s="1607"/>
      <c r="R834" s="1607"/>
      <c r="S834" s="1607"/>
      <c r="T834" s="1607"/>
      <c r="U834" s="1607"/>
      <c r="V834" s="1607"/>
      <c r="W834" s="1607"/>
      <c r="X834" s="1607"/>
      <c r="Y834" s="1607"/>
      <c r="Z834" s="1607"/>
    </row>
    <row r="835" ht="12.75" customHeight="1">
      <c r="A835" s="1607"/>
      <c r="B835" s="1607"/>
      <c r="C835" s="1607"/>
      <c r="D835" s="1699"/>
      <c r="E835" s="1613"/>
      <c r="F835" s="6"/>
      <c r="G835" s="6"/>
      <c r="H835" s="37"/>
      <c r="I835" s="1613"/>
      <c r="J835" s="1613"/>
      <c r="K835" s="1607"/>
      <c r="L835" s="1607"/>
      <c r="M835" s="1607"/>
      <c r="N835" s="1607"/>
      <c r="O835" s="1607"/>
      <c r="P835" s="1607"/>
      <c r="Q835" s="1607"/>
      <c r="R835" s="1607"/>
      <c r="S835" s="1607"/>
      <c r="T835" s="1607"/>
      <c r="U835" s="1607"/>
      <c r="V835" s="1607"/>
      <c r="W835" s="1607"/>
      <c r="X835" s="1607"/>
      <c r="Y835" s="1607"/>
      <c r="Z835" s="1607"/>
    </row>
    <row r="836" ht="12.75" customHeight="1">
      <c r="A836" s="1607"/>
      <c r="B836" s="1607"/>
      <c r="C836" s="1607"/>
      <c r="D836" s="1699"/>
      <c r="E836" s="1613"/>
      <c r="F836" s="6"/>
      <c r="G836" s="6"/>
      <c r="H836" s="37"/>
      <c r="I836" s="1613"/>
      <c r="J836" s="1613"/>
      <c r="K836" s="1607"/>
      <c r="L836" s="1607"/>
      <c r="M836" s="1607"/>
      <c r="N836" s="1607"/>
      <c r="O836" s="1607"/>
      <c r="P836" s="1607"/>
      <c r="Q836" s="1607"/>
      <c r="R836" s="1607"/>
      <c r="S836" s="1607"/>
      <c r="T836" s="1607"/>
      <c r="U836" s="1607"/>
      <c r="V836" s="1607"/>
      <c r="W836" s="1607"/>
      <c r="X836" s="1607"/>
      <c r="Y836" s="1607"/>
      <c r="Z836" s="1607"/>
    </row>
    <row r="837" ht="12.75" customHeight="1">
      <c r="A837" s="1607"/>
      <c r="B837" s="1607"/>
      <c r="C837" s="1607"/>
      <c r="D837" s="1699"/>
      <c r="E837" s="1613"/>
      <c r="F837" s="6"/>
      <c r="G837" s="6"/>
      <c r="H837" s="37"/>
      <c r="I837" s="1613"/>
      <c r="J837" s="1613"/>
      <c r="K837" s="1607"/>
      <c r="L837" s="1607"/>
      <c r="M837" s="1607"/>
      <c r="N837" s="1607"/>
      <c r="O837" s="1607"/>
      <c r="P837" s="1607"/>
      <c r="Q837" s="1607"/>
      <c r="R837" s="1607"/>
      <c r="S837" s="1607"/>
      <c r="T837" s="1607"/>
      <c r="U837" s="1607"/>
      <c r="V837" s="1607"/>
      <c r="W837" s="1607"/>
      <c r="X837" s="1607"/>
      <c r="Y837" s="1607"/>
      <c r="Z837" s="1607"/>
    </row>
    <row r="838" ht="12.75" customHeight="1">
      <c r="A838" s="1607"/>
      <c r="B838" s="1607"/>
      <c r="C838" s="1607"/>
      <c r="D838" s="1699"/>
      <c r="E838" s="1613"/>
      <c r="F838" s="6"/>
      <c r="G838" s="6"/>
      <c r="H838" s="37"/>
      <c r="I838" s="1613"/>
      <c r="J838" s="1613"/>
      <c r="K838" s="1607"/>
      <c r="L838" s="1607"/>
      <c r="M838" s="1607"/>
      <c r="N838" s="1607"/>
      <c r="O838" s="1607"/>
      <c r="P838" s="1607"/>
      <c r="Q838" s="1607"/>
      <c r="R838" s="1607"/>
      <c r="S838" s="1607"/>
      <c r="T838" s="1607"/>
      <c r="U838" s="1607"/>
      <c r="V838" s="1607"/>
      <c r="W838" s="1607"/>
      <c r="X838" s="1607"/>
      <c r="Y838" s="1607"/>
      <c r="Z838" s="1607"/>
    </row>
    <row r="839" ht="12.75" customHeight="1">
      <c r="A839" s="1607"/>
      <c r="B839" s="1607"/>
      <c r="C839" s="1607"/>
      <c r="D839" s="1699"/>
      <c r="E839" s="1613"/>
      <c r="F839" s="6"/>
      <c r="G839" s="6"/>
      <c r="H839" s="37"/>
      <c r="I839" s="1613"/>
      <c r="J839" s="1613"/>
      <c r="K839" s="1607"/>
      <c r="L839" s="1607"/>
      <c r="M839" s="1607"/>
      <c r="N839" s="1607"/>
      <c r="O839" s="1607"/>
      <c r="P839" s="1607"/>
      <c r="Q839" s="1607"/>
      <c r="R839" s="1607"/>
      <c r="S839" s="1607"/>
      <c r="T839" s="1607"/>
      <c r="U839" s="1607"/>
      <c r="V839" s="1607"/>
      <c r="W839" s="1607"/>
      <c r="X839" s="1607"/>
      <c r="Y839" s="1607"/>
      <c r="Z839" s="1607"/>
    </row>
    <row r="840" ht="12.75" customHeight="1">
      <c r="A840" s="1607"/>
      <c r="B840" s="1607"/>
      <c r="C840" s="1607"/>
      <c r="D840" s="1699"/>
      <c r="E840" s="1613"/>
      <c r="F840" s="6"/>
      <c r="G840" s="6"/>
      <c r="H840" s="37"/>
      <c r="I840" s="1613"/>
      <c r="J840" s="1613"/>
      <c r="K840" s="1607"/>
      <c r="L840" s="1607"/>
      <c r="M840" s="1607"/>
      <c r="N840" s="1607"/>
      <c r="O840" s="1607"/>
      <c r="P840" s="1607"/>
      <c r="Q840" s="1607"/>
      <c r="R840" s="1607"/>
      <c r="S840" s="1607"/>
      <c r="T840" s="1607"/>
      <c r="U840" s="1607"/>
      <c r="V840" s="1607"/>
      <c r="W840" s="1607"/>
      <c r="X840" s="1607"/>
      <c r="Y840" s="1607"/>
      <c r="Z840" s="1607"/>
    </row>
    <row r="841" ht="12.75" customHeight="1">
      <c r="A841" s="1607"/>
      <c r="B841" s="1607"/>
      <c r="C841" s="1607"/>
      <c r="D841" s="1699"/>
      <c r="E841" s="1613"/>
      <c r="F841" s="6"/>
      <c r="G841" s="6"/>
      <c r="H841" s="37"/>
      <c r="I841" s="1613"/>
      <c r="J841" s="1613"/>
      <c r="K841" s="1607"/>
      <c r="L841" s="1607"/>
      <c r="M841" s="1607"/>
      <c r="N841" s="1607"/>
      <c r="O841" s="1607"/>
      <c r="P841" s="1607"/>
      <c r="Q841" s="1607"/>
      <c r="R841" s="1607"/>
      <c r="S841" s="1607"/>
      <c r="T841" s="1607"/>
      <c r="U841" s="1607"/>
      <c r="V841" s="1607"/>
      <c r="W841" s="1607"/>
      <c r="X841" s="1607"/>
      <c r="Y841" s="1607"/>
      <c r="Z841" s="1607"/>
    </row>
    <row r="842" ht="12.75" customHeight="1">
      <c r="A842" s="1607"/>
      <c r="B842" s="1607"/>
      <c r="C842" s="1607"/>
      <c r="D842" s="1699"/>
      <c r="E842" s="1613"/>
      <c r="F842" s="6"/>
      <c r="G842" s="6"/>
      <c r="H842" s="37"/>
      <c r="I842" s="1613"/>
      <c r="J842" s="1613"/>
      <c r="K842" s="1607"/>
      <c r="L842" s="1607"/>
      <c r="M842" s="1607"/>
      <c r="N842" s="1607"/>
      <c r="O842" s="1607"/>
      <c r="P842" s="1607"/>
      <c r="Q842" s="1607"/>
      <c r="R842" s="1607"/>
      <c r="S842" s="1607"/>
      <c r="T842" s="1607"/>
      <c r="U842" s="1607"/>
      <c r="V842" s="1607"/>
      <c r="W842" s="1607"/>
      <c r="X842" s="1607"/>
      <c r="Y842" s="1607"/>
      <c r="Z842" s="1607"/>
    </row>
    <row r="843" ht="12.75" customHeight="1">
      <c r="A843" s="1607"/>
      <c r="B843" s="1607"/>
      <c r="C843" s="1607"/>
      <c r="D843" s="1699"/>
      <c r="E843" s="1613"/>
      <c r="F843" s="6"/>
      <c r="G843" s="6"/>
      <c r="H843" s="37"/>
      <c r="I843" s="1613"/>
      <c r="J843" s="1613"/>
      <c r="K843" s="1607"/>
      <c r="L843" s="1607"/>
      <c r="M843" s="1607"/>
      <c r="N843" s="1607"/>
      <c r="O843" s="1607"/>
      <c r="P843" s="1607"/>
      <c r="Q843" s="1607"/>
      <c r="R843" s="1607"/>
      <c r="S843" s="1607"/>
      <c r="T843" s="1607"/>
      <c r="U843" s="1607"/>
      <c r="V843" s="1607"/>
      <c r="W843" s="1607"/>
      <c r="X843" s="1607"/>
      <c r="Y843" s="1607"/>
      <c r="Z843" s="1607"/>
    </row>
    <row r="844" ht="12.75" customHeight="1">
      <c r="A844" s="1607"/>
      <c r="B844" s="1607"/>
      <c r="C844" s="1607"/>
      <c r="D844" s="1699"/>
      <c r="E844" s="1613"/>
      <c r="F844" s="6"/>
      <c r="G844" s="6"/>
      <c r="H844" s="37"/>
      <c r="I844" s="1613"/>
      <c r="J844" s="1613"/>
      <c r="K844" s="1607"/>
      <c r="L844" s="1607"/>
      <c r="M844" s="1607"/>
      <c r="N844" s="1607"/>
      <c r="O844" s="1607"/>
      <c r="P844" s="1607"/>
      <c r="Q844" s="1607"/>
      <c r="R844" s="1607"/>
      <c r="S844" s="1607"/>
      <c r="T844" s="1607"/>
      <c r="U844" s="1607"/>
      <c r="V844" s="1607"/>
      <c r="W844" s="1607"/>
      <c r="X844" s="1607"/>
      <c r="Y844" s="1607"/>
      <c r="Z844" s="1607"/>
    </row>
    <row r="845" ht="12.75" customHeight="1">
      <c r="A845" s="1607"/>
      <c r="B845" s="1607"/>
      <c r="C845" s="1607"/>
      <c r="D845" s="1699"/>
      <c r="E845" s="1613"/>
      <c r="F845" s="6"/>
      <c r="G845" s="6"/>
      <c r="H845" s="37"/>
      <c r="I845" s="1613"/>
      <c r="J845" s="1613"/>
      <c r="K845" s="1607"/>
      <c r="L845" s="1607"/>
      <c r="M845" s="1607"/>
      <c r="N845" s="1607"/>
      <c r="O845" s="1607"/>
      <c r="P845" s="1607"/>
      <c r="Q845" s="1607"/>
      <c r="R845" s="1607"/>
      <c r="S845" s="1607"/>
      <c r="T845" s="1607"/>
      <c r="U845" s="1607"/>
      <c r="V845" s="1607"/>
      <c r="W845" s="1607"/>
      <c r="X845" s="1607"/>
      <c r="Y845" s="1607"/>
      <c r="Z845" s="1607"/>
    </row>
    <row r="846" ht="12.75" customHeight="1">
      <c r="A846" s="1607"/>
      <c r="B846" s="1607"/>
      <c r="C846" s="1607"/>
      <c r="D846" s="1699"/>
      <c r="E846" s="1613"/>
      <c r="F846" s="6"/>
      <c r="G846" s="6"/>
      <c r="H846" s="37"/>
      <c r="I846" s="1613"/>
      <c r="J846" s="1613"/>
      <c r="K846" s="1607"/>
      <c r="L846" s="1607"/>
      <c r="M846" s="1607"/>
      <c r="N846" s="1607"/>
      <c r="O846" s="1607"/>
      <c r="P846" s="1607"/>
      <c r="Q846" s="1607"/>
      <c r="R846" s="1607"/>
      <c r="S846" s="1607"/>
      <c r="T846" s="1607"/>
      <c r="U846" s="1607"/>
      <c r="V846" s="1607"/>
      <c r="W846" s="1607"/>
      <c r="X846" s="1607"/>
      <c r="Y846" s="1607"/>
      <c r="Z846" s="1607"/>
    </row>
    <row r="847" ht="12.75" customHeight="1">
      <c r="A847" s="1607"/>
      <c r="B847" s="1607"/>
      <c r="C847" s="1607"/>
      <c r="D847" s="1699"/>
      <c r="E847" s="1613"/>
      <c r="F847" s="6"/>
      <c r="G847" s="6"/>
      <c r="H847" s="37"/>
      <c r="I847" s="1613"/>
      <c r="J847" s="1613"/>
      <c r="K847" s="1607"/>
      <c r="L847" s="1607"/>
      <c r="M847" s="1607"/>
      <c r="N847" s="1607"/>
      <c r="O847" s="1607"/>
      <c r="P847" s="1607"/>
      <c r="Q847" s="1607"/>
      <c r="R847" s="1607"/>
      <c r="S847" s="1607"/>
      <c r="T847" s="1607"/>
      <c r="U847" s="1607"/>
      <c r="V847" s="1607"/>
      <c r="W847" s="1607"/>
      <c r="X847" s="1607"/>
      <c r="Y847" s="1607"/>
      <c r="Z847" s="1607"/>
    </row>
    <row r="848" ht="12.75" customHeight="1">
      <c r="A848" s="1607"/>
      <c r="B848" s="1607"/>
      <c r="C848" s="1607"/>
      <c r="D848" s="1699"/>
      <c r="E848" s="1613"/>
      <c r="F848" s="6"/>
      <c r="G848" s="6"/>
      <c r="H848" s="37"/>
      <c r="I848" s="1613"/>
      <c r="J848" s="1613"/>
      <c r="K848" s="1607"/>
      <c r="L848" s="1607"/>
      <c r="M848" s="1607"/>
      <c r="N848" s="1607"/>
      <c r="O848" s="1607"/>
      <c r="P848" s="1607"/>
      <c r="Q848" s="1607"/>
      <c r="R848" s="1607"/>
      <c r="S848" s="1607"/>
      <c r="T848" s="1607"/>
      <c r="U848" s="1607"/>
      <c r="V848" s="1607"/>
      <c r="W848" s="1607"/>
      <c r="X848" s="1607"/>
      <c r="Y848" s="1607"/>
      <c r="Z848" s="1607"/>
    </row>
    <row r="849" ht="12.75" customHeight="1">
      <c r="A849" s="1607"/>
      <c r="B849" s="1607"/>
      <c r="C849" s="1607"/>
      <c r="D849" s="1699"/>
      <c r="E849" s="1613"/>
      <c r="F849" s="6"/>
      <c r="G849" s="6"/>
      <c r="H849" s="37"/>
      <c r="I849" s="1613"/>
      <c r="J849" s="1613"/>
      <c r="K849" s="1607"/>
      <c r="L849" s="1607"/>
      <c r="M849" s="1607"/>
      <c r="N849" s="1607"/>
      <c r="O849" s="1607"/>
      <c r="P849" s="1607"/>
      <c r="Q849" s="1607"/>
      <c r="R849" s="1607"/>
      <c r="S849" s="1607"/>
      <c r="T849" s="1607"/>
      <c r="U849" s="1607"/>
      <c r="V849" s="1607"/>
      <c r="W849" s="1607"/>
      <c r="X849" s="1607"/>
      <c r="Y849" s="1607"/>
      <c r="Z849" s="1607"/>
    </row>
    <row r="850" ht="12.75" customHeight="1">
      <c r="A850" s="1607"/>
      <c r="B850" s="1607"/>
      <c r="C850" s="1607"/>
      <c r="D850" s="1699"/>
      <c r="E850" s="1613"/>
      <c r="F850" s="6"/>
      <c r="G850" s="6"/>
      <c r="H850" s="37"/>
      <c r="I850" s="1613"/>
      <c r="J850" s="1613"/>
      <c r="K850" s="1607"/>
      <c r="L850" s="1607"/>
      <c r="M850" s="1607"/>
      <c r="N850" s="1607"/>
      <c r="O850" s="1607"/>
      <c r="P850" s="1607"/>
      <c r="Q850" s="1607"/>
      <c r="R850" s="1607"/>
      <c r="S850" s="1607"/>
      <c r="T850" s="1607"/>
      <c r="U850" s="1607"/>
      <c r="V850" s="1607"/>
      <c r="W850" s="1607"/>
      <c r="X850" s="1607"/>
      <c r="Y850" s="1607"/>
      <c r="Z850" s="1607"/>
    </row>
    <row r="851" ht="12.75" customHeight="1">
      <c r="A851" s="1607"/>
      <c r="B851" s="1607"/>
      <c r="C851" s="1607"/>
      <c r="D851" s="1699"/>
      <c r="E851" s="1613"/>
      <c r="F851" s="6"/>
      <c r="G851" s="6"/>
      <c r="H851" s="37"/>
      <c r="I851" s="1613"/>
      <c r="J851" s="1613"/>
      <c r="K851" s="1607"/>
      <c r="L851" s="1607"/>
      <c r="M851" s="1607"/>
      <c r="N851" s="1607"/>
      <c r="O851" s="1607"/>
      <c r="P851" s="1607"/>
      <c r="Q851" s="1607"/>
      <c r="R851" s="1607"/>
      <c r="S851" s="1607"/>
      <c r="T851" s="1607"/>
      <c r="U851" s="1607"/>
      <c r="V851" s="1607"/>
      <c r="W851" s="1607"/>
      <c r="X851" s="1607"/>
      <c r="Y851" s="1607"/>
      <c r="Z851" s="1607"/>
    </row>
    <row r="852" ht="12.75" customHeight="1">
      <c r="A852" s="1607"/>
      <c r="B852" s="1607"/>
      <c r="C852" s="1607"/>
      <c r="D852" s="1699"/>
      <c r="E852" s="1613"/>
      <c r="F852" s="6"/>
      <c r="G852" s="6"/>
      <c r="H852" s="37"/>
      <c r="I852" s="1613"/>
      <c r="J852" s="1613"/>
      <c r="K852" s="1607"/>
      <c r="L852" s="1607"/>
      <c r="M852" s="1607"/>
      <c r="N852" s="1607"/>
      <c r="O852" s="1607"/>
      <c r="P852" s="1607"/>
      <c r="Q852" s="1607"/>
      <c r="R852" s="1607"/>
      <c r="S852" s="1607"/>
      <c r="T852" s="1607"/>
      <c r="U852" s="1607"/>
      <c r="V852" s="1607"/>
      <c r="W852" s="1607"/>
      <c r="X852" s="1607"/>
      <c r="Y852" s="1607"/>
      <c r="Z852" s="1607"/>
    </row>
    <row r="853" ht="12.75" customHeight="1">
      <c r="A853" s="1607"/>
      <c r="B853" s="1607"/>
      <c r="C853" s="1607"/>
      <c r="D853" s="1699"/>
      <c r="E853" s="1613"/>
      <c r="F853" s="6"/>
      <c r="G853" s="6"/>
      <c r="H853" s="37"/>
      <c r="I853" s="1613"/>
      <c r="J853" s="1613"/>
      <c r="K853" s="1607"/>
      <c r="L853" s="1607"/>
      <c r="M853" s="1607"/>
      <c r="N853" s="1607"/>
      <c r="O853" s="1607"/>
      <c r="P853" s="1607"/>
      <c r="Q853" s="1607"/>
      <c r="R853" s="1607"/>
      <c r="S853" s="1607"/>
      <c r="T853" s="1607"/>
      <c r="U853" s="1607"/>
      <c r="V853" s="1607"/>
      <c r="W853" s="1607"/>
      <c r="X853" s="1607"/>
      <c r="Y853" s="1607"/>
      <c r="Z853" s="1607"/>
    </row>
    <row r="854" ht="12.75" customHeight="1">
      <c r="A854" s="1607"/>
      <c r="B854" s="1607"/>
      <c r="C854" s="1607"/>
      <c r="D854" s="1699"/>
      <c r="E854" s="1613"/>
      <c r="F854" s="6"/>
      <c r="G854" s="6"/>
      <c r="H854" s="37"/>
      <c r="I854" s="1613"/>
      <c r="J854" s="1613"/>
      <c r="K854" s="1607"/>
      <c r="L854" s="1607"/>
      <c r="M854" s="1607"/>
      <c r="N854" s="1607"/>
      <c r="O854" s="1607"/>
      <c r="P854" s="1607"/>
      <c r="Q854" s="1607"/>
      <c r="R854" s="1607"/>
      <c r="S854" s="1607"/>
      <c r="T854" s="1607"/>
      <c r="U854" s="1607"/>
      <c r="V854" s="1607"/>
      <c r="W854" s="1607"/>
      <c r="X854" s="1607"/>
      <c r="Y854" s="1607"/>
      <c r="Z854" s="1607"/>
    </row>
    <row r="855" ht="12.75" customHeight="1">
      <c r="A855" s="1607"/>
      <c r="B855" s="1607"/>
      <c r="C855" s="1607"/>
      <c r="D855" s="1699"/>
      <c r="E855" s="1613"/>
      <c r="F855" s="6"/>
      <c r="G855" s="6"/>
      <c r="H855" s="37"/>
      <c r="I855" s="1613"/>
      <c r="J855" s="1613"/>
      <c r="K855" s="1607"/>
      <c r="L855" s="1607"/>
      <c r="M855" s="1607"/>
      <c r="N855" s="1607"/>
      <c r="O855" s="1607"/>
      <c r="P855" s="1607"/>
      <c r="Q855" s="1607"/>
      <c r="R855" s="1607"/>
      <c r="S855" s="1607"/>
      <c r="T855" s="1607"/>
      <c r="U855" s="1607"/>
      <c r="V855" s="1607"/>
      <c r="W855" s="1607"/>
      <c r="X855" s="1607"/>
      <c r="Y855" s="1607"/>
      <c r="Z855" s="1607"/>
    </row>
    <row r="856" ht="12.75" customHeight="1">
      <c r="A856" s="1607"/>
      <c r="B856" s="1607"/>
      <c r="C856" s="1607"/>
      <c r="D856" s="1699"/>
      <c r="E856" s="1613"/>
      <c r="F856" s="6"/>
      <c r="G856" s="6"/>
      <c r="H856" s="37"/>
      <c r="I856" s="1613"/>
      <c r="J856" s="1613"/>
      <c r="K856" s="1607"/>
      <c r="L856" s="1607"/>
      <c r="M856" s="1607"/>
      <c r="N856" s="1607"/>
      <c r="O856" s="1607"/>
      <c r="P856" s="1607"/>
      <c r="Q856" s="1607"/>
      <c r="R856" s="1607"/>
      <c r="S856" s="1607"/>
      <c r="T856" s="1607"/>
      <c r="U856" s="1607"/>
      <c r="V856" s="1607"/>
      <c r="W856" s="1607"/>
      <c r="X856" s="1607"/>
      <c r="Y856" s="1607"/>
      <c r="Z856" s="1607"/>
    </row>
    <row r="857" ht="12.75" customHeight="1">
      <c r="A857" s="1607"/>
      <c r="B857" s="1607"/>
      <c r="C857" s="1607"/>
      <c r="D857" s="1699"/>
      <c r="E857" s="1613"/>
      <c r="F857" s="6"/>
      <c r="G857" s="6"/>
      <c r="H857" s="37"/>
      <c r="I857" s="1613"/>
      <c r="J857" s="1613"/>
      <c r="K857" s="1607"/>
      <c r="L857" s="1607"/>
      <c r="M857" s="1607"/>
      <c r="N857" s="1607"/>
      <c r="O857" s="1607"/>
      <c r="P857" s="1607"/>
      <c r="Q857" s="1607"/>
      <c r="R857" s="1607"/>
      <c r="S857" s="1607"/>
      <c r="T857" s="1607"/>
      <c r="U857" s="1607"/>
      <c r="V857" s="1607"/>
      <c r="W857" s="1607"/>
      <c r="X857" s="1607"/>
      <c r="Y857" s="1607"/>
      <c r="Z857" s="1607"/>
    </row>
    <row r="858" ht="12.75" customHeight="1">
      <c r="A858" s="1607"/>
      <c r="B858" s="1607"/>
      <c r="C858" s="1607"/>
      <c r="D858" s="1699"/>
      <c r="E858" s="1613"/>
      <c r="F858" s="6"/>
      <c r="G858" s="6"/>
      <c r="H858" s="37"/>
      <c r="I858" s="1613"/>
      <c r="J858" s="1613"/>
      <c r="K858" s="1607"/>
      <c r="L858" s="1607"/>
      <c r="M858" s="1607"/>
      <c r="N858" s="1607"/>
      <c r="O858" s="1607"/>
      <c r="P858" s="1607"/>
      <c r="Q858" s="1607"/>
      <c r="R858" s="1607"/>
      <c r="S858" s="1607"/>
      <c r="T858" s="1607"/>
      <c r="U858" s="1607"/>
      <c r="V858" s="1607"/>
      <c r="W858" s="1607"/>
      <c r="X858" s="1607"/>
      <c r="Y858" s="1607"/>
      <c r="Z858" s="1607"/>
    </row>
    <row r="859" ht="12.75" customHeight="1">
      <c r="A859" s="1607"/>
      <c r="B859" s="1607"/>
      <c r="C859" s="1607"/>
      <c r="D859" s="1699"/>
      <c r="E859" s="1613"/>
      <c r="F859" s="6"/>
      <c r="G859" s="6"/>
      <c r="H859" s="37"/>
      <c r="I859" s="1613"/>
      <c r="J859" s="1613"/>
      <c r="K859" s="1607"/>
      <c r="L859" s="1607"/>
      <c r="M859" s="1607"/>
      <c r="N859" s="1607"/>
      <c r="O859" s="1607"/>
      <c r="P859" s="1607"/>
      <c r="Q859" s="1607"/>
      <c r="R859" s="1607"/>
      <c r="S859" s="1607"/>
      <c r="T859" s="1607"/>
      <c r="U859" s="1607"/>
      <c r="V859" s="1607"/>
      <c r="W859" s="1607"/>
      <c r="X859" s="1607"/>
      <c r="Y859" s="1607"/>
      <c r="Z859" s="1607"/>
    </row>
    <row r="860" ht="12.75" customHeight="1">
      <c r="A860" s="1607"/>
      <c r="B860" s="1607"/>
      <c r="C860" s="1607"/>
      <c r="D860" s="1699"/>
      <c r="E860" s="1613"/>
      <c r="F860" s="6"/>
      <c r="G860" s="6"/>
      <c r="H860" s="37"/>
      <c r="I860" s="1613"/>
      <c r="J860" s="1613"/>
      <c r="K860" s="1607"/>
      <c r="L860" s="1607"/>
      <c r="M860" s="1607"/>
      <c r="N860" s="1607"/>
      <c r="O860" s="1607"/>
      <c r="P860" s="1607"/>
      <c r="Q860" s="1607"/>
      <c r="R860" s="1607"/>
      <c r="S860" s="1607"/>
      <c r="T860" s="1607"/>
      <c r="U860" s="1607"/>
      <c r="V860" s="1607"/>
      <c r="W860" s="1607"/>
      <c r="X860" s="1607"/>
      <c r="Y860" s="1607"/>
      <c r="Z860" s="1607"/>
    </row>
    <row r="861" ht="12.75" customHeight="1">
      <c r="A861" s="1607"/>
      <c r="B861" s="1607"/>
      <c r="C861" s="1607"/>
      <c r="D861" s="1699"/>
      <c r="E861" s="1613"/>
      <c r="F861" s="6"/>
      <c r="G861" s="6"/>
      <c r="H861" s="37"/>
      <c r="I861" s="1613"/>
      <c r="J861" s="1613"/>
      <c r="K861" s="1607"/>
      <c r="L861" s="1607"/>
      <c r="M861" s="1607"/>
      <c r="N861" s="1607"/>
      <c r="O861" s="1607"/>
      <c r="P861" s="1607"/>
      <c r="Q861" s="1607"/>
      <c r="R861" s="1607"/>
      <c r="S861" s="1607"/>
      <c r="T861" s="1607"/>
      <c r="U861" s="1607"/>
      <c r="V861" s="1607"/>
      <c r="W861" s="1607"/>
      <c r="X861" s="1607"/>
      <c r="Y861" s="1607"/>
      <c r="Z861" s="1607"/>
    </row>
    <row r="862" ht="12.75" customHeight="1">
      <c r="A862" s="1607"/>
      <c r="B862" s="1607"/>
      <c r="C862" s="1607"/>
      <c r="D862" s="1699"/>
      <c r="E862" s="1613"/>
      <c r="F862" s="6"/>
      <c r="G862" s="6"/>
      <c r="H862" s="37"/>
      <c r="I862" s="1613"/>
      <c r="J862" s="1613"/>
      <c r="K862" s="1607"/>
      <c r="L862" s="1607"/>
      <c r="M862" s="1607"/>
      <c r="N862" s="1607"/>
      <c r="O862" s="1607"/>
      <c r="P862" s="1607"/>
      <c r="Q862" s="1607"/>
      <c r="R862" s="1607"/>
      <c r="S862" s="1607"/>
      <c r="T862" s="1607"/>
      <c r="U862" s="1607"/>
      <c r="V862" s="1607"/>
      <c r="W862" s="1607"/>
      <c r="X862" s="1607"/>
      <c r="Y862" s="1607"/>
      <c r="Z862" s="1607"/>
    </row>
    <row r="863" ht="12.75" customHeight="1">
      <c r="A863" s="1607"/>
      <c r="B863" s="1607"/>
      <c r="C863" s="1607"/>
      <c r="D863" s="1699"/>
      <c r="E863" s="1613"/>
      <c r="F863" s="6"/>
      <c r="G863" s="6"/>
      <c r="H863" s="37"/>
      <c r="I863" s="1613"/>
      <c r="J863" s="1613"/>
      <c r="K863" s="1607"/>
      <c r="L863" s="1607"/>
      <c r="M863" s="1607"/>
      <c r="N863" s="1607"/>
      <c r="O863" s="1607"/>
      <c r="P863" s="1607"/>
      <c r="Q863" s="1607"/>
      <c r="R863" s="1607"/>
      <c r="S863" s="1607"/>
      <c r="T863" s="1607"/>
      <c r="U863" s="1607"/>
      <c r="V863" s="1607"/>
      <c r="W863" s="1607"/>
      <c r="X863" s="1607"/>
      <c r="Y863" s="1607"/>
      <c r="Z863" s="1607"/>
    </row>
    <row r="864" ht="12.75" customHeight="1">
      <c r="A864" s="1607"/>
      <c r="B864" s="1607"/>
      <c r="C864" s="1607"/>
      <c r="D864" s="1699"/>
      <c r="E864" s="1613"/>
      <c r="F864" s="6"/>
      <c r="G864" s="6"/>
      <c r="H864" s="37"/>
      <c r="I864" s="1613"/>
      <c r="J864" s="1613"/>
      <c r="K864" s="1607"/>
      <c r="L864" s="1607"/>
      <c r="M864" s="1607"/>
      <c r="N864" s="1607"/>
      <c r="O864" s="1607"/>
      <c r="P864" s="1607"/>
      <c r="Q864" s="1607"/>
      <c r="R864" s="1607"/>
      <c r="S864" s="1607"/>
      <c r="T864" s="1607"/>
      <c r="U864" s="1607"/>
      <c r="V864" s="1607"/>
      <c r="W864" s="1607"/>
      <c r="X864" s="1607"/>
      <c r="Y864" s="1607"/>
      <c r="Z864" s="1607"/>
    </row>
    <row r="865" ht="12.75" customHeight="1">
      <c r="A865" s="1607"/>
      <c r="B865" s="1607"/>
      <c r="C865" s="1607"/>
      <c r="D865" s="1699"/>
      <c r="E865" s="1613"/>
      <c r="F865" s="6"/>
      <c r="G865" s="6"/>
      <c r="H865" s="37"/>
      <c r="I865" s="1613"/>
      <c r="J865" s="1613"/>
      <c r="K865" s="1607"/>
      <c r="L865" s="1607"/>
      <c r="M865" s="1607"/>
      <c r="N865" s="1607"/>
      <c r="O865" s="1607"/>
      <c r="P865" s="1607"/>
      <c r="Q865" s="1607"/>
      <c r="R865" s="1607"/>
      <c r="S865" s="1607"/>
      <c r="T865" s="1607"/>
      <c r="U865" s="1607"/>
      <c r="V865" s="1607"/>
      <c r="W865" s="1607"/>
      <c r="X865" s="1607"/>
      <c r="Y865" s="1607"/>
      <c r="Z865" s="1607"/>
    </row>
    <row r="866" ht="12.75" customHeight="1">
      <c r="A866" s="1607"/>
      <c r="B866" s="1607"/>
      <c r="C866" s="1607"/>
      <c r="D866" s="1699"/>
      <c r="E866" s="1613"/>
      <c r="F866" s="6"/>
      <c r="G866" s="6"/>
      <c r="H866" s="37"/>
      <c r="I866" s="1613"/>
      <c r="J866" s="1613"/>
      <c r="K866" s="1607"/>
      <c r="L866" s="1607"/>
      <c r="M866" s="1607"/>
      <c r="N866" s="1607"/>
      <c r="O866" s="1607"/>
      <c r="P866" s="1607"/>
      <c r="Q866" s="1607"/>
      <c r="R866" s="1607"/>
      <c r="S866" s="1607"/>
      <c r="T866" s="1607"/>
      <c r="U866" s="1607"/>
      <c r="V866" s="1607"/>
      <c r="W866" s="1607"/>
      <c r="X866" s="1607"/>
      <c r="Y866" s="1607"/>
      <c r="Z866" s="1607"/>
    </row>
    <row r="867" ht="12.75" customHeight="1">
      <c r="A867" s="1607"/>
      <c r="B867" s="1607"/>
      <c r="C867" s="1607"/>
      <c r="D867" s="1699"/>
      <c r="E867" s="1613"/>
      <c r="F867" s="6"/>
      <c r="G867" s="6"/>
      <c r="H867" s="37"/>
      <c r="I867" s="1613"/>
      <c r="J867" s="1613"/>
      <c r="K867" s="1607"/>
      <c r="L867" s="1607"/>
      <c r="M867" s="1607"/>
      <c r="N867" s="1607"/>
      <c r="O867" s="1607"/>
      <c r="P867" s="1607"/>
      <c r="Q867" s="1607"/>
      <c r="R867" s="1607"/>
      <c r="S867" s="1607"/>
      <c r="T867" s="1607"/>
      <c r="U867" s="1607"/>
      <c r="V867" s="1607"/>
      <c r="W867" s="1607"/>
      <c r="X867" s="1607"/>
      <c r="Y867" s="1607"/>
      <c r="Z867" s="1607"/>
    </row>
    <row r="868" ht="12.75" customHeight="1">
      <c r="A868" s="1607"/>
      <c r="B868" s="1607"/>
      <c r="C868" s="1607"/>
      <c r="D868" s="1699"/>
      <c r="E868" s="1613"/>
      <c r="F868" s="6"/>
      <c r="G868" s="6"/>
      <c r="H868" s="37"/>
      <c r="I868" s="1613"/>
      <c r="J868" s="1613"/>
      <c r="K868" s="1607"/>
      <c r="L868" s="1607"/>
      <c r="M868" s="1607"/>
      <c r="N868" s="1607"/>
      <c r="O868" s="1607"/>
      <c r="P868" s="1607"/>
      <c r="Q868" s="1607"/>
      <c r="R868" s="1607"/>
      <c r="S868" s="1607"/>
      <c r="T868" s="1607"/>
      <c r="U868" s="1607"/>
      <c r="V868" s="1607"/>
      <c r="W868" s="1607"/>
      <c r="X868" s="1607"/>
      <c r="Y868" s="1607"/>
      <c r="Z868" s="1607"/>
    </row>
    <row r="869" ht="12.75" customHeight="1">
      <c r="A869" s="1607"/>
      <c r="B869" s="1607"/>
      <c r="C869" s="1607"/>
      <c r="D869" s="1699"/>
      <c r="E869" s="1613"/>
      <c r="F869" s="6"/>
      <c r="G869" s="6"/>
      <c r="H869" s="37"/>
      <c r="I869" s="1613"/>
      <c r="J869" s="1613"/>
      <c r="K869" s="1607"/>
      <c r="L869" s="1607"/>
      <c r="M869" s="1607"/>
      <c r="N869" s="1607"/>
      <c r="O869" s="1607"/>
      <c r="P869" s="1607"/>
      <c r="Q869" s="1607"/>
      <c r="R869" s="1607"/>
      <c r="S869" s="1607"/>
      <c r="T869" s="1607"/>
      <c r="U869" s="1607"/>
      <c r="V869" s="1607"/>
      <c r="W869" s="1607"/>
      <c r="X869" s="1607"/>
      <c r="Y869" s="1607"/>
      <c r="Z869" s="1607"/>
    </row>
    <row r="870" ht="12.75" customHeight="1">
      <c r="A870" s="1607"/>
      <c r="B870" s="1607"/>
      <c r="C870" s="1607"/>
      <c r="D870" s="1699"/>
      <c r="E870" s="1613"/>
      <c r="F870" s="6"/>
      <c r="G870" s="6"/>
      <c r="H870" s="37"/>
      <c r="I870" s="1613"/>
      <c r="J870" s="1613"/>
      <c r="K870" s="1607"/>
      <c r="L870" s="1607"/>
      <c r="M870" s="1607"/>
      <c r="N870" s="1607"/>
      <c r="O870" s="1607"/>
      <c r="P870" s="1607"/>
      <c r="Q870" s="1607"/>
      <c r="R870" s="1607"/>
      <c r="S870" s="1607"/>
      <c r="T870" s="1607"/>
      <c r="U870" s="1607"/>
      <c r="V870" s="1607"/>
      <c r="W870" s="1607"/>
      <c r="X870" s="1607"/>
      <c r="Y870" s="1607"/>
      <c r="Z870" s="1607"/>
    </row>
    <row r="871" ht="12.75" customHeight="1">
      <c r="A871" s="1607"/>
      <c r="B871" s="1607"/>
      <c r="C871" s="1607"/>
      <c r="D871" s="1699"/>
      <c r="E871" s="1613"/>
      <c r="F871" s="6"/>
      <c r="G871" s="6"/>
      <c r="H871" s="37"/>
      <c r="I871" s="1613"/>
      <c r="J871" s="1613"/>
      <c r="K871" s="1607"/>
      <c r="L871" s="1607"/>
      <c r="M871" s="1607"/>
      <c r="N871" s="1607"/>
      <c r="O871" s="1607"/>
      <c r="P871" s="1607"/>
      <c r="Q871" s="1607"/>
      <c r="R871" s="1607"/>
      <c r="S871" s="1607"/>
      <c r="T871" s="1607"/>
      <c r="U871" s="1607"/>
      <c r="V871" s="1607"/>
      <c r="W871" s="1607"/>
      <c r="X871" s="1607"/>
      <c r="Y871" s="1607"/>
      <c r="Z871" s="1607"/>
    </row>
    <row r="872" ht="12.75" customHeight="1">
      <c r="A872" s="1607"/>
      <c r="B872" s="1607"/>
      <c r="C872" s="1607"/>
      <c r="D872" s="1699"/>
      <c r="E872" s="1613"/>
      <c r="F872" s="6"/>
      <c r="G872" s="6"/>
      <c r="H872" s="37"/>
      <c r="I872" s="1613"/>
      <c r="J872" s="1613"/>
      <c r="K872" s="1607"/>
      <c r="L872" s="1607"/>
      <c r="M872" s="1607"/>
      <c r="N872" s="1607"/>
      <c r="O872" s="1607"/>
      <c r="P872" s="1607"/>
      <c r="Q872" s="1607"/>
      <c r="R872" s="1607"/>
      <c r="S872" s="1607"/>
      <c r="T872" s="1607"/>
      <c r="U872" s="1607"/>
      <c r="V872" s="1607"/>
      <c r="W872" s="1607"/>
      <c r="X872" s="1607"/>
      <c r="Y872" s="1607"/>
      <c r="Z872" s="1607"/>
    </row>
    <row r="873" ht="12.75" customHeight="1">
      <c r="A873" s="1607"/>
      <c r="B873" s="1607"/>
      <c r="C873" s="1607"/>
      <c r="D873" s="1699"/>
      <c r="E873" s="1613"/>
      <c r="F873" s="6"/>
      <c r="G873" s="6"/>
      <c r="H873" s="37"/>
      <c r="I873" s="1613"/>
      <c r="J873" s="1613"/>
      <c r="K873" s="1607"/>
      <c r="L873" s="1607"/>
      <c r="M873" s="1607"/>
      <c r="N873" s="1607"/>
      <c r="O873" s="1607"/>
      <c r="P873" s="1607"/>
      <c r="Q873" s="1607"/>
      <c r="R873" s="1607"/>
      <c r="S873" s="1607"/>
      <c r="T873" s="1607"/>
      <c r="U873" s="1607"/>
      <c r="V873" s="1607"/>
      <c r="W873" s="1607"/>
      <c r="X873" s="1607"/>
      <c r="Y873" s="1607"/>
      <c r="Z873" s="1607"/>
    </row>
    <row r="874" ht="12.75" customHeight="1">
      <c r="A874" s="1607"/>
      <c r="B874" s="1607"/>
      <c r="C874" s="1607"/>
      <c r="D874" s="1699"/>
      <c r="E874" s="1613"/>
      <c r="F874" s="6"/>
      <c r="G874" s="6"/>
      <c r="H874" s="37"/>
      <c r="I874" s="1613"/>
      <c r="J874" s="1613"/>
      <c r="K874" s="1607"/>
      <c r="L874" s="1607"/>
      <c r="M874" s="1607"/>
      <c r="N874" s="1607"/>
      <c r="O874" s="1607"/>
      <c r="P874" s="1607"/>
      <c r="Q874" s="1607"/>
      <c r="R874" s="1607"/>
      <c r="S874" s="1607"/>
      <c r="T874" s="1607"/>
      <c r="U874" s="1607"/>
      <c r="V874" s="1607"/>
      <c r="W874" s="1607"/>
      <c r="X874" s="1607"/>
      <c r="Y874" s="1607"/>
      <c r="Z874" s="1607"/>
    </row>
    <row r="875" ht="12.75" customHeight="1">
      <c r="A875" s="1607"/>
      <c r="B875" s="1607"/>
      <c r="C875" s="1607"/>
      <c r="D875" s="1699"/>
      <c r="E875" s="1613"/>
      <c r="F875" s="6"/>
      <c r="G875" s="6"/>
      <c r="H875" s="37"/>
      <c r="I875" s="1613"/>
      <c r="J875" s="1613"/>
      <c r="K875" s="1607"/>
      <c r="L875" s="1607"/>
      <c r="M875" s="1607"/>
      <c r="N875" s="1607"/>
      <c r="O875" s="1607"/>
      <c r="P875" s="1607"/>
      <c r="Q875" s="1607"/>
      <c r="R875" s="1607"/>
      <c r="S875" s="1607"/>
      <c r="T875" s="1607"/>
      <c r="U875" s="1607"/>
      <c r="V875" s="1607"/>
      <c r="W875" s="1607"/>
      <c r="X875" s="1607"/>
      <c r="Y875" s="1607"/>
      <c r="Z875" s="1607"/>
    </row>
    <row r="876" ht="12.75" customHeight="1">
      <c r="A876" s="1607"/>
      <c r="B876" s="1607"/>
      <c r="C876" s="1607"/>
      <c r="D876" s="1699"/>
      <c r="E876" s="1613"/>
      <c r="F876" s="6"/>
      <c r="G876" s="6"/>
      <c r="H876" s="37"/>
      <c r="I876" s="1613"/>
      <c r="J876" s="1613"/>
      <c r="K876" s="1607"/>
      <c r="L876" s="1607"/>
      <c r="M876" s="1607"/>
      <c r="N876" s="1607"/>
      <c r="O876" s="1607"/>
      <c r="P876" s="1607"/>
      <c r="Q876" s="1607"/>
      <c r="R876" s="1607"/>
      <c r="S876" s="1607"/>
      <c r="T876" s="1607"/>
      <c r="U876" s="1607"/>
      <c r="V876" s="1607"/>
      <c r="W876" s="1607"/>
      <c r="X876" s="1607"/>
      <c r="Y876" s="1607"/>
      <c r="Z876" s="1607"/>
    </row>
    <row r="877" ht="12.75" customHeight="1">
      <c r="A877" s="1607"/>
      <c r="B877" s="1607"/>
      <c r="C877" s="1607"/>
      <c r="D877" s="1699"/>
      <c r="E877" s="1613"/>
      <c r="F877" s="6"/>
      <c r="G877" s="6"/>
      <c r="H877" s="37"/>
      <c r="I877" s="1613"/>
      <c r="J877" s="1613"/>
      <c r="K877" s="1607"/>
      <c r="L877" s="1607"/>
      <c r="M877" s="1607"/>
      <c r="N877" s="1607"/>
      <c r="O877" s="1607"/>
      <c r="P877" s="1607"/>
      <c r="Q877" s="1607"/>
      <c r="R877" s="1607"/>
      <c r="S877" s="1607"/>
      <c r="T877" s="1607"/>
      <c r="U877" s="1607"/>
      <c r="V877" s="1607"/>
      <c r="W877" s="1607"/>
      <c r="X877" s="1607"/>
      <c r="Y877" s="1607"/>
      <c r="Z877" s="1607"/>
    </row>
    <row r="878" ht="12.75" customHeight="1">
      <c r="A878" s="1607"/>
      <c r="B878" s="1607"/>
      <c r="C878" s="1607"/>
      <c r="D878" s="1699"/>
      <c r="E878" s="1613"/>
      <c r="F878" s="6"/>
      <c r="G878" s="6"/>
      <c r="H878" s="37"/>
      <c r="I878" s="1613"/>
      <c r="J878" s="1613"/>
      <c r="K878" s="1607"/>
      <c r="L878" s="1607"/>
      <c r="M878" s="1607"/>
      <c r="N878" s="1607"/>
      <c r="O878" s="1607"/>
      <c r="P878" s="1607"/>
      <c r="Q878" s="1607"/>
      <c r="R878" s="1607"/>
      <c r="S878" s="1607"/>
      <c r="T878" s="1607"/>
      <c r="U878" s="1607"/>
      <c r="V878" s="1607"/>
      <c r="W878" s="1607"/>
      <c r="X878" s="1607"/>
      <c r="Y878" s="1607"/>
      <c r="Z878" s="1607"/>
    </row>
    <row r="879" ht="12.75" customHeight="1">
      <c r="A879" s="1607"/>
      <c r="B879" s="1607"/>
      <c r="C879" s="1607"/>
      <c r="D879" s="1699"/>
      <c r="E879" s="1613"/>
      <c r="F879" s="6"/>
      <c r="G879" s="6"/>
      <c r="H879" s="37"/>
      <c r="I879" s="1613"/>
      <c r="J879" s="1613"/>
      <c r="K879" s="1607"/>
      <c r="L879" s="1607"/>
      <c r="M879" s="1607"/>
      <c r="N879" s="1607"/>
      <c r="O879" s="1607"/>
      <c r="P879" s="1607"/>
      <c r="Q879" s="1607"/>
      <c r="R879" s="1607"/>
      <c r="S879" s="1607"/>
      <c r="T879" s="1607"/>
      <c r="U879" s="1607"/>
      <c r="V879" s="1607"/>
      <c r="W879" s="1607"/>
      <c r="X879" s="1607"/>
      <c r="Y879" s="1607"/>
      <c r="Z879" s="1607"/>
    </row>
    <row r="880" ht="12.75" customHeight="1">
      <c r="A880" s="1607"/>
      <c r="B880" s="1607"/>
      <c r="C880" s="1607"/>
      <c r="D880" s="1699"/>
      <c r="E880" s="1613"/>
      <c r="F880" s="6"/>
      <c r="G880" s="6"/>
      <c r="H880" s="37"/>
      <c r="I880" s="1613"/>
      <c r="J880" s="1613"/>
      <c r="K880" s="1607"/>
      <c r="L880" s="1607"/>
      <c r="M880" s="1607"/>
      <c r="N880" s="1607"/>
      <c r="O880" s="1607"/>
      <c r="P880" s="1607"/>
      <c r="Q880" s="1607"/>
      <c r="R880" s="1607"/>
      <c r="S880" s="1607"/>
      <c r="T880" s="1607"/>
      <c r="U880" s="1607"/>
      <c r="V880" s="1607"/>
      <c r="W880" s="1607"/>
      <c r="X880" s="1607"/>
      <c r="Y880" s="1607"/>
      <c r="Z880" s="1607"/>
    </row>
    <row r="881" ht="12.75" customHeight="1">
      <c r="A881" s="1607"/>
      <c r="B881" s="1607"/>
      <c r="C881" s="1607"/>
      <c r="D881" s="1699"/>
      <c r="E881" s="1613"/>
      <c r="F881" s="6"/>
      <c r="G881" s="6"/>
      <c r="H881" s="37"/>
      <c r="I881" s="1613"/>
      <c r="J881" s="1613"/>
      <c r="K881" s="1607"/>
      <c r="L881" s="1607"/>
      <c r="M881" s="1607"/>
      <c r="N881" s="1607"/>
      <c r="O881" s="1607"/>
      <c r="P881" s="1607"/>
      <c r="Q881" s="1607"/>
      <c r="R881" s="1607"/>
      <c r="S881" s="1607"/>
      <c r="T881" s="1607"/>
      <c r="U881" s="1607"/>
      <c r="V881" s="1607"/>
      <c r="W881" s="1607"/>
      <c r="X881" s="1607"/>
      <c r="Y881" s="1607"/>
      <c r="Z881" s="1607"/>
    </row>
    <row r="882" ht="12.75" customHeight="1">
      <c r="A882" s="1607"/>
      <c r="B882" s="1607"/>
      <c r="C882" s="1607"/>
      <c r="D882" s="1699"/>
      <c r="E882" s="1613"/>
      <c r="F882" s="6"/>
      <c r="G882" s="6"/>
      <c r="H882" s="37"/>
      <c r="I882" s="1613"/>
      <c r="J882" s="1613"/>
      <c r="K882" s="1607"/>
      <c r="L882" s="1607"/>
      <c r="M882" s="1607"/>
      <c r="N882" s="1607"/>
      <c r="O882" s="1607"/>
      <c r="P882" s="1607"/>
      <c r="Q882" s="1607"/>
      <c r="R882" s="1607"/>
      <c r="S882" s="1607"/>
      <c r="T882" s="1607"/>
      <c r="U882" s="1607"/>
      <c r="V882" s="1607"/>
      <c r="W882" s="1607"/>
      <c r="X882" s="1607"/>
      <c r="Y882" s="1607"/>
      <c r="Z882" s="1607"/>
    </row>
    <row r="883" ht="12.75" customHeight="1">
      <c r="A883" s="1607"/>
      <c r="B883" s="1607"/>
      <c r="C883" s="1607"/>
      <c r="D883" s="1699"/>
      <c r="E883" s="1613"/>
      <c r="F883" s="6"/>
      <c r="G883" s="6"/>
      <c r="H883" s="37"/>
      <c r="I883" s="1613"/>
      <c r="J883" s="1613"/>
      <c r="K883" s="1607"/>
      <c r="L883" s="1607"/>
      <c r="M883" s="1607"/>
      <c r="N883" s="1607"/>
      <c r="O883" s="1607"/>
      <c r="P883" s="1607"/>
      <c r="Q883" s="1607"/>
      <c r="R883" s="1607"/>
      <c r="S883" s="1607"/>
      <c r="T883" s="1607"/>
      <c r="U883" s="1607"/>
      <c r="V883" s="1607"/>
      <c r="W883" s="1607"/>
      <c r="X883" s="1607"/>
      <c r="Y883" s="1607"/>
      <c r="Z883" s="1607"/>
    </row>
    <row r="884" ht="12.75" customHeight="1">
      <c r="A884" s="1607"/>
      <c r="B884" s="1607"/>
      <c r="C884" s="1607"/>
      <c r="D884" s="1699"/>
      <c r="E884" s="1613"/>
      <c r="F884" s="6"/>
      <c r="G884" s="6"/>
      <c r="H884" s="37"/>
      <c r="I884" s="1613"/>
      <c r="J884" s="1613"/>
      <c r="K884" s="1607"/>
      <c r="L884" s="1607"/>
      <c r="M884" s="1607"/>
      <c r="N884" s="1607"/>
      <c r="O884" s="1607"/>
      <c r="P884" s="1607"/>
      <c r="Q884" s="1607"/>
      <c r="R884" s="1607"/>
      <c r="S884" s="1607"/>
      <c r="T884" s="1607"/>
      <c r="U884" s="1607"/>
      <c r="V884" s="1607"/>
      <c r="W884" s="1607"/>
      <c r="X884" s="1607"/>
      <c r="Y884" s="1607"/>
      <c r="Z884" s="1607"/>
    </row>
    <row r="885" ht="12.75" customHeight="1">
      <c r="A885" s="1607"/>
      <c r="B885" s="1607"/>
      <c r="C885" s="1607"/>
      <c r="D885" s="1699"/>
      <c r="E885" s="1613"/>
      <c r="F885" s="6"/>
      <c r="G885" s="6"/>
      <c r="H885" s="37"/>
      <c r="I885" s="1613"/>
      <c r="J885" s="1613"/>
      <c r="K885" s="1607"/>
      <c r="L885" s="1607"/>
      <c r="M885" s="1607"/>
      <c r="N885" s="1607"/>
      <c r="O885" s="1607"/>
      <c r="P885" s="1607"/>
      <c r="Q885" s="1607"/>
      <c r="R885" s="1607"/>
      <c r="S885" s="1607"/>
      <c r="T885" s="1607"/>
      <c r="U885" s="1607"/>
      <c r="V885" s="1607"/>
      <c r="W885" s="1607"/>
      <c r="X885" s="1607"/>
      <c r="Y885" s="1607"/>
      <c r="Z885" s="1607"/>
    </row>
    <row r="886" ht="12.75" customHeight="1">
      <c r="A886" s="1607"/>
      <c r="B886" s="1607"/>
      <c r="C886" s="1607"/>
      <c r="D886" s="1699"/>
      <c r="E886" s="1613"/>
      <c r="F886" s="6"/>
      <c r="G886" s="6"/>
      <c r="H886" s="37"/>
      <c r="I886" s="1613"/>
      <c r="J886" s="1613"/>
      <c r="K886" s="1607"/>
      <c r="L886" s="1607"/>
      <c r="M886" s="1607"/>
      <c r="N886" s="1607"/>
      <c r="O886" s="1607"/>
      <c r="P886" s="1607"/>
      <c r="Q886" s="1607"/>
      <c r="R886" s="1607"/>
      <c r="S886" s="1607"/>
      <c r="T886" s="1607"/>
      <c r="U886" s="1607"/>
      <c r="V886" s="1607"/>
      <c r="W886" s="1607"/>
      <c r="X886" s="1607"/>
      <c r="Y886" s="1607"/>
      <c r="Z886" s="1607"/>
    </row>
    <row r="887" ht="12.75" customHeight="1">
      <c r="A887" s="1607"/>
      <c r="B887" s="1607"/>
      <c r="C887" s="1607"/>
      <c r="D887" s="1699"/>
      <c r="E887" s="1613"/>
      <c r="F887" s="6"/>
      <c r="G887" s="6"/>
      <c r="H887" s="37"/>
      <c r="I887" s="1613"/>
      <c r="J887" s="1613"/>
      <c r="K887" s="1607"/>
      <c r="L887" s="1607"/>
      <c r="M887" s="1607"/>
      <c r="N887" s="1607"/>
      <c r="O887" s="1607"/>
      <c r="P887" s="1607"/>
      <c r="Q887" s="1607"/>
      <c r="R887" s="1607"/>
      <c r="S887" s="1607"/>
      <c r="T887" s="1607"/>
      <c r="U887" s="1607"/>
      <c r="V887" s="1607"/>
      <c r="W887" s="1607"/>
      <c r="X887" s="1607"/>
      <c r="Y887" s="1607"/>
      <c r="Z887" s="1607"/>
    </row>
    <row r="888" ht="12.75" customHeight="1">
      <c r="A888" s="1607"/>
      <c r="B888" s="1607"/>
      <c r="C888" s="1607"/>
      <c r="D888" s="1699"/>
      <c r="E888" s="1613"/>
      <c r="F888" s="6"/>
      <c r="G888" s="6"/>
      <c r="H888" s="37"/>
      <c r="I888" s="1613"/>
      <c r="J888" s="1613"/>
      <c r="K888" s="1607"/>
      <c r="L888" s="1607"/>
      <c r="M888" s="1607"/>
      <c r="N888" s="1607"/>
      <c r="O888" s="1607"/>
      <c r="P888" s="1607"/>
      <c r="Q888" s="1607"/>
      <c r="R888" s="1607"/>
      <c r="S888" s="1607"/>
      <c r="T888" s="1607"/>
      <c r="U888" s="1607"/>
      <c r="V888" s="1607"/>
      <c r="W888" s="1607"/>
      <c r="X888" s="1607"/>
      <c r="Y888" s="1607"/>
      <c r="Z888" s="1607"/>
    </row>
    <row r="889" ht="12.75" customHeight="1">
      <c r="A889" s="1607"/>
      <c r="B889" s="1607"/>
      <c r="C889" s="1607"/>
      <c r="D889" s="1699"/>
      <c r="E889" s="1613"/>
      <c r="F889" s="6"/>
      <c r="G889" s="6"/>
      <c r="H889" s="37"/>
      <c r="I889" s="1613"/>
      <c r="J889" s="1613"/>
      <c r="K889" s="1607"/>
      <c r="L889" s="1607"/>
      <c r="M889" s="1607"/>
      <c r="N889" s="1607"/>
      <c r="O889" s="1607"/>
      <c r="P889" s="1607"/>
      <c r="Q889" s="1607"/>
      <c r="R889" s="1607"/>
      <c r="S889" s="1607"/>
      <c r="T889" s="1607"/>
      <c r="U889" s="1607"/>
      <c r="V889" s="1607"/>
      <c r="W889" s="1607"/>
      <c r="X889" s="1607"/>
      <c r="Y889" s="1607"/>
      <c r="Z889" s="1607"/>
    </row>
    <row r="890" ht="12.75" customHeight="1">
      <c r="A890" s="1607"/>
      <c r="B890" s="1607"/>
      <c r="C890" s="1607"/>
      <c r="D890" s="1699"/>
      <c r="E890" s="1613"/>
      <c r="F890" s="6"/>
      <c r="G890" s="6"/>
      <c r="H890" s="37"/>
      <c r="I890" s="1613"/>
      <c r="J890" s="1613"/>
      <c r="K890" s="1607"/>
      <c r="L890" s="1607"/>
      <c r="M890" s="1607"/>
      <c r="N890" s="1607"/>
      <c r="O890" s="1607"/>
      <c r="P890" s="1607"/>
      <c r="Q890" s="1607"/>
      <c r="R890" s="1607"/>
      <c r="S890" s="1607"/>
      <c r="T890" s="1607"/>
      <c r="U890" s="1607"/>
      <c r="V890" s="1607"/>
      <c r="W890" s="1607"/>
      <c r="X890" s="1607"/>
      <c r="Y890" s="1607"/>
      <c r="Z890" s="1607"/>
    </row>
    <row r="891" ht="12.75" customHeight="1">
      <c r="A891" s="1607"/>
      <c r="B891" s="1607"/>
      <c r="C891" s="1607"/>
      <c r="D891" s="1699"/>
      <c r="E891" s="1613"/>
      <c r="F891" s="6"/>
      <c r="G891" s="6"/>
      <c r="H891" s="37"/>
      <c r="I891" s="1613"/>
      <c r="J891" s="1613"/>
      <c r="K891" s="1607"/>
      <c r="L891" s="1607"/>
      <c r="M891" s="1607"/>
      <c r="N891" s="1607"/>
      <c r="O891" s="1607"/>
      <c r="P891" s="1607"/>
      <c r="Q891" s="1607"/>
      <c r="R891" s="1607"/>
      <c r="S891" s="1607"/>
      <c r="T891" s="1607"/>
      <c r="U891" s="1607"/>
      <c r="V891" s="1607"/>
      <c r="W891" s="1607"/>
      <c r="X891" s="1607"/>
      <c r="Y891" s="1607"/>
      <c r="Z891" s="1607"/>
    </row>
    <row r="892" ht="12.75" customHeight="1">
      <c r="A892" s="1607"/>
      <c r="B892" s="1607"/>
      <c r="C892" s="1607"/>
      <c r="D892" s="1699"/>
      <c r="E892" s="1613"/>
      <c r="F892" s="6"/>
      <c r="G892" s="6"/>
      <c r="H892" s="37"/>
      <c r="I892" s="1613"/>
      <c r="J892" s="1613"/>
      <c r="K892" s="1607"/>
      <c r="L892" s="1607"/>
      <c r="M892" s="1607"/>
      <c r="N892" s="1607"/>
      <c r="O892" s="1607"/>
      <c r="P892" s="1607"/>
      <c r="Q892" s="1607"/>
      <c r="R892" s="1607"/>
      <c r="S892" s="1607"/>
      <c r="T892" s="1607"/>
      <c r="U892" s="1607"/>
      <c r="V892" s="1607"/>
      <c r="W892" s="1607"/>
      <c r="X892" s="1607"/>
      <c r="Y892" s="1607"/>
      <c r="Z892" s="1607"/>
    </row>
    <row r="893" ht="12.75" customHeight="1">
      <c r="A893" s="1607"/>
      <c r="B893" s="1607"/>
      <c r="C893" s="1607"/>
      <c r="D893" s="1699"/>
      <c r="E893" s="1613"/>
      <c r="F893" s="6"/>
      <c r="G893" s="6"/>
      <c r="H893" s="37"/>
      <c r="I893" s="1613"/>
      <c r="J893" s="1613"/>
      <c r="K893" s="1607"/>
      <c r="L893" s="1607"/>
      <c r="M893" s="1607"/>
      <c r="N893" s="1607"/>
      <c r="O893" s="1607"/>
      <c r="P893" s="1607"/>
      <c r="Q893" s="1607"/>
      <c r="R893" s="1607"/>
      <c r="S893" s="1607"/>
      <c r="T893" s="1607"/>
      <c r="U893" s="1607"/>
      <c r="V893" s="1607"/>
      <c r="W893" s="1607"/>
      <c r="X893" s="1607"/>
      <c r="Y893" s="1607"/>
      <c r="Z893" s="1607"/>
    </row>
    <row r="894" ht="12.75" customHeight="1">
      <c r="A894" s="1607"/>
      <c r="B894" s="1607"/>
      <c r="C894" s="1607"/>
      <c r="D894" s="1699"/>
      <c r="E894" s="1613"/>
      <c r="F894" s="6"/>
      <c r="G894" s="6"/>
      <c r="H894" s="37"/>
      <c r="I894" s="1613"/>
      <c r="J894" s="1613"/>
      <c r="K894" s="1607"/>
      <c r="L894" s="1607"/>
      <c r="M894" s="1607"/>
      <c r="N894" s="1607"/>
      <c r="O894" s="1607"/>
      <c r="P894" s="1607"/>
      <c r="Q894" s="1607"/>
      <c r="R894" s="1607"/>
      <c r="S894" s="1607"/>
      <c r="T894" s="1607"/>
      <c r="U894" s="1607"/>
      <c r="V894" s="1607"/>
      <c r="W894" s="1607"/>
      <c r="X894" s="1607"/>
      <c r="Y894" s="1607"/>
      <c r="Z894" s="1607"/>
    </row>
    <row r="895" ht="12.75" customHeight="1">
      <c r="A895" s="1607"/>
      <c r="B895" s="1607"/>
      <c r="C895" s="1607"/>
      <c r="D895" s="1699"/>
      <c r="E895" s="1613"/>
      <c r="F895" s="6"/>
      <c r="G895" s="6"/>
      <c r="H895" s="37"/>
      <c r="I895" s="1613"/>
      <c r="J895" s="1613"/>
      <c r="K895" s="1607"/>
      <c r="L895" s="1607"/>
      <c r="M895" s="1607"/>
      <c r="N895" s="1607"/>
      <c r="O895" s="1607"/>
      <c r="P895" s="1607"/>
      <c r="Q895" s="1607"/>
      <c r="R895" s="1607"/>
      <c r="S895" s="1607"/>
      <c r="T895" s="1607"/>
      <c r="U895" s="1607"/>
      <c r="V895" s="1607"/>
      <c r="W895" s="1607"/>
      <c r="X895" s="1607"/>
      <c r="Y895" s="1607"/>
      <c r="Z895" s="1607"/>
    </row>
    <row r="896" ht="12.75" customHeight="1">
      <c r="A896" s="1607"/>
      <c r="B896" s="1607"/>
      <c r="C896" s="1607"/>
      <c r="D896" s="1699"/>
      <c r="E896" s="1613"/>
      <c r="F896" s="6"/>
      <c r="G896" s="6"/>
      <c r="H896" s="37"/>
      <c r="I896" s="1613"/>
      <c r="J896" s="1613"/>
      <c r="K896" s="1607"/>
      <c r="L896" s="1607"/>
      <c r="M896" s="1607"/>
      <c r="N896" s="1607"/>
      <c r="O896" s="1607"/>
      <c r="P896" s="1607"/>
      <c r="Q896" s="1607"/>
      <c r="R896" s="1607"/>
      <c r="S896" s="1607"/>
      <c r="T896" s="1607"/>
      <c r="U896" s="1607"/>
      <c r="V896" s="1607"/>
      <c r="W896" s="1607"/>
      <c r="X896" s="1607"/>
      <c r="Y896" s="1607"/>
      <c r="Z896" s="1607"/>
    </row>
    <row r="897" ht="12.75" customHeight="1">
      <c r="A897" s="1607"/>
      <c r="B897" s="1607"/>
      <c r="C897" s="1607"/>
      <c r="D897" s="1699"/>
      <c r="E897" s="1613"/>
      <c r="F897" s="6"/>
      <c r="G897" s="6"/>
      <c r="H897" s="37"/>
      <c r="I897" s="1613"/>
      <c r="J897" s="1613"/>
      <c r="K897" s="1607"/>
      <c r="L897" s="1607"/>
      <c r="M897" s="1607"/>
      <c r="N897" s="1607"/>
      <c r="O897" s="1607"/>
      <c r="P897" s="1607"/>
      <c r="Q897" s="1607"/>
      <c r="R897" s="1607"/>
      <c r="S897" s="1607"/>
      <c r="T897" s="1607"/>
      <c r="U897" s="1607"/>
      <c r="V897" s="1607"/>
      <c r="W897" s="1607"/>
      <c r="X897" s="1607"/>
      <c r="Y897" s="1607"/>
      <c r="Z897" s="1607"/>
    </row>
    <row r="898" ht="12.75" customHeight="1">
      <c r="A898" s="1607"/>
      <c r="B898" s="1607"/>
      <c r="C898" s="1607"/>
      <c r="D898" s="1699"/>
      <c r="E898" s="1613"/>
      <c r="F898" s="6"/>
      <c r="G898" s="6"/>
      <c r="H898" s="37"/>
      <c r="I898" s="1613"/>
      <c r="J898" s="1613"/>
      <c r="K898" s="1607"/>
      <c r="L898" s="1607"/>
      <c r="M898" s="1607"/>
      <c r="N898" s="1607"/>
      <c r="O898" s="1607"/>
      <c r="P898" s="1607"/>
      <c r="Q898" s="1607"/>
      <c r="R898" s="1607"/>
      <c r="S898" s="1607"/>
      <c r="T898" s="1607"/>
      <c r="U898" s="1607"/>
      <c r="V898" s="1607"/>
      <c r="W898" s="1607"/>
      <c r="X898" s="1607"/>
      <c r="Y898" s="1607"/>
      <c r="Z898" s="1607"/>
    </row>
    <row r="899" ht="12.75" customHeight="1">
      <c r="A899" s="1607"/>
      <c r="B899" s="1607"/>
      <c r="C899" s="1607"/>
      <c r="D899" s="1699"/>
      <c r="E899" s="1613"/>
      <c r="F899" s="6"/>
      <c r="G899" s="6"/>
      <c r="H899" s="37"/>
      <c r="I899" s="1613"/>
      <c r="J899" s="1613"/>
      <c r="K899" s="1607"/>
      <c r="L899" s="1607"/>
      <c r="M899" s="1607"/>
      <c r="N899" s="1607"/>
      <c r="O899" s="1607"/>
      <c r="P899" s="1607"/>
      <c r="Q899" s="1607"/>
      <c r="R899" s="1607"/>
      <c r="S899" s="1607"/>
      <c r="T899" s="1607"/>
      <c r="U899" s="1607"/>
      <c r="V899" s="1607"/>
      <c r="W899" s="1607"/>
      <c r="X899" s="1607"/>
      <c r="Y899" s="1607"/>
      <c r="Z899" s="1607"/>
    </row>
    <row r="900" ht="12.75" customHeight="1">
      <c r="A900" s="1607"/>
      <c r="B900" s="1607"/>
      <c r="C900" s="1607"/>
      <c r="D900" s="1699"/>
      <c r="E900" s="1613"/>
      <c r="F900" s="6"/>
      <c r="G900" s="6"/>
      <c r="H900" s="37"/>
      <c r="I900" s="1613"/>
      <c r="J900" s="1613"/>
      <c r="K900" s="1607"/>
      <c r="L900" s="1607"/>
      <c r="M900" s="1607"/>
      <c r="N900" s="1607"/>
      <c r="O900" s="1607"/>
      <c r="P900" s="1607"/>
      <c r="Q900" s="1607"/>
      <c r="R900" s="1607"/>
      <c r="S900" s="1607"/>
      <c r="T900" s="1607"/>
      <c r="U900" s="1607"/>
      <c r="V900" s="1607"/>
      <c r="W900" s="1607"/>
      <c r="X900" s="1607"/>
      <c r="Y900" s="1607"/>
      <c r="Z900" s="1607"/>
    </row>
    <row r="901" ht="12.75" customHeight="1">
      <c r="A901" s="1607"/>
      <c r="B901" s="1607"/>
      <c r="C901" s="1607"/>
      <c r="D901" s="1699"/>
      <c r="E901" s="1613"/>
      <c r="F901" s="6"/>
      <c r="G901" s="6"/>
      <c r="H901" s="37"/>
      <c r="I901" s="1613"/>
      <c r="J901" s="1613"/>
      <c r="K901" s="1607"/>
      <c r="L901" s="1607"/>
      <c r="M901" s="1607"/>
      <c r="N901" s="1607"/>
      <c r="O901" s="1607"/>
      <c r="P901" s="1607"/>
      <c r="Q901" s="1607"/>
      <c r="R901" s="1607"/>
      <c r="S901" s="1607"/>
      <c r="T901" s="1607"/>
      <c r="U901" s="1607"/>
      <c r="V901" s="1607"/>
      <c r="W901" s="1607"/>
      <c r="X901" s="1607"/>
      <c r="Y901" s="1607"/>
      <c r="Z901" s="1607"/>
    </row>
    <row r="902" ht="12.75" customHeight="1">
      <c r="A902" s="1607"/>
      <c r="B902" s="1607"/>
      <c r="C902" s="1607"/>
      <c r="D902" s="1699"/>
      <c r="E902" s="1613"/>
      <c r="F902" s="6"/>
      <c r="G902" s="6"/>
      <c r="H902" s="37"/>
      <c r="I902" s="1613"/>
      <c r="J902" s="1613"/>
      <c r="K902" s="1607"/>
      <c r="L902" s="1607"/>
      <c r="M902" s="1607"/>
      <c r="N902" s="1607"/>
      <c r="O902" s="1607"/>
      <c r="P902" s="1607"/>
      <c r="Q902" s="1607"/>
      <c r="R902" s="1607"/>
      <c r="S902" s="1607"/>
      <c r="T902" s="1607"/>
      <c r="U902" s="1607"/>
      <c r="V902" s="1607"/>
      <c r="W902" s="1607"/>
      <c r="X902" s="1607"/>
      <c r="Y902" s="1607"/>
      <c r="Z902" s="1607"/>
    </row>
    <row r="903" ht="12.75" customHeight="1">
      <c r="A903" s="1607"/>
      <c r="B903" s="1607"/>
      <c r="C903" s="1607"/>
      <c r="D903" s="1699"/>
      <c r="E903" s="1613"/>
      <c r="F903" s="6"/>
      <c r="G903" s="6"/>
      <c r="H903" s="37"/>
      <c r="I903" s="1613"/>
      <c r="J903" s="1613"/>
      <c r="K903" s="1607"/>
      <c r="L903" s="1607"/>
      <c r="M903" s="1607"/>
      <c r="N903" s="1607"/>
      <c r="O903" s="1607"/>
      <c r="P903" s="1607"/>
      <c r="Q903" s="1607"/>
      <c r="R903" s="1607"/>
      <c r="S903" s="1607"/>
      <c r="T903" s="1607"/>
      <c r="U903" s="1607"/>
      <c r="V903" s="1607"/>
      <c r="W903" s="1607"/>
      <c r="X903" s="1607"/>
      <c r="Y903" s="1607"/>
      <c r="Z903" s="1607"/>
    </row>
    <row r="904" ht="12.75" customHeight="1">
      <c r="A904" s="1607"/>
      <c r="B904" s="1607"/>
      <c r="C904" s="1607"/>
      <c r="D904" s="1699"/>
      <c r="E904" s="1613"/>
      <c r="F904" s="6"/>
      <c r="G904" s="6"/>
      <c r="H904" s="37"/>
      <c r="I904" s="1613"/>
      <c r="J904" s="1613"/>
      <c r="K904" s="1607"/>
      <c r="L904" s="1607"/>
      <c r="M904" s="1607"/>
      <c r="N904" s="1607"/>
      <c r="O904" s="1607"/>
      <c r="P904" s="1607"/>
      <c r="Q904" s="1607"/>
      <c r="R904" s="1607"/>
      <c r="S904" s="1607"/>
      <c r="T904" s="1607"/>
      <c r="U904" s="1607"/>
      <c r="V904" s="1607"/>
      <c r="W904" s="1607"/>
      <c r="X904" s="1607"/>
      <c r="Y904" s="1607"/>
      <c r="Z904" s="1607"/>
    </row>
    <row r="905" ht="12.75" customHeight="1">
      <c r="A905" s="1607"/>
      <c r="B905" s="1607"/>
      <c r="C905" s="1607"/>
      <c r="D905" s="1699"/>
      <c r="E905" s="1613"/>
      <c r="F905" s="6"/>
      <c r="G905" s="6"/>
      <c r="H905" s="37"/>
      <c r="I905" s="1613"/>
      <c r="J905" s="1613"/>
      <c r="K905" s="1607"/>
      <c r="L905" s="1607"/>
      <c r="M905" s="1607"/>
      <c r="N905" s="1607"/>
      <c r="O905" s="1607"/>
      <c r="P905" s="1607"/>
      <c r="Q905" s="1607"/>
      <c r="R905" s="1607"/>
      <c r="S905" s="1607"/>
      <c r="T905" s="1607"/>
      <c r="U905" s="1607"/>
      <c r="V905" s="1607"/>
      <c r="W905" s="1607"/>
      <c r="X905" s="1607"/>
      <c r="Y905" s="1607"/>
      <c r="Z905" s="1607"/>
    </row>
    <row r="906" ht="12.75" customHeight="1">
      <c r="A906" s="1607"/>
      <c r="B906" s="1607"/>
      <c r="C906" s="1607"/>
      <c r="D906" s="1699"/>
      <c r="E906" s="1613"/>
      <c r="F906" s="6"/>
      <c r="G906" s="6"/>
      <c r="H906" s="37"/>
      <c r="I906" s="1613"/>
      <c r="J906" s="1613"/>
      <c r="K906" s="1607"/>
      <c r="L906" s="1607"/>
      <c r="M906" s="1607"/>
      <c r="N906" s="1607"/>
      <c r="O906" s="1607"/>
      <c r="P906" s="1607"/>
      <c r="Q906" s="1607"/>
      <c r="R906" s="1607"/>
      <c r="S906" s="1607"/>
      <c r="T906" s="1607"/>
      <c r="U906" s="1607"/>
      <c r="V906" s="1607"/>
      <c r="W906" s="1607"/>
      <c r="X906" s="1607"/>
      <c r="Y906" s="1607"/>
      <c r="Z906" s="1607"/>
    </row>
    <row r="907" ht="12.75" customHeight="1">
      <c r="A907" s="1607"/>
      <c r="B907" s="1607"/>
      <c r="C907" s="1607"/>
      <c r="D907" s="1699"/>
      <c r="E907" s="1613"/>
      <c r="F907" s="6"/>
      <c r="G907" s="6"/>
      <c r="H907" s="37"/>
      <c r="I907" s="1613"/>
      <c r="J907" s="1613"/>
      <c r="K907" s="1607"/>
      <c r="L907" s="1607"/>
      <c r="M907" s="1607"/>
      <c r="N907" s="1607"/>
      <c r="O907" s="1607"/>
      <c r="P907" s="1607"/>
      <c r="Q907" s="1607"/>
      <c r="R907" s="1607"/>
      <c r="S907" s="1607"/>
      <c r="T907" s="1607"/>
      <c r="U907" s="1607"/>
      <c r="V907" s="1607"/>
      <c r="W907" s="1607"/>
      <c r="X907" s="1607"/>
      <c r="Y907" s="1607"/>
      <c r="Z907" s="1607"/>
    </row>
    <row r="908" ht="12.75" customHeight="1">
      <c r="A908" s="1607"/>
      <c r="B908" s="1607"/>
      <c r="C908" s="1607"/>
      <c r="D908" s="1699"/>
      <c r="E908" s="1613"/>
      <c r="F908" s="6"/>
      <c r="G908" s="6"/>
      <c r="H908" s="37"/>
      <c r="I908" s="1613"/>
      <c r="J908" s="1613"/>
      <c r="K908" s="1607"/>
      <c r="L908" s="1607"/>
      <c r="M908" s="1607"/>
      <c r="N908" s="1607"/>
      <c r="O908" s="1607"/>
      <c r="P908" s="1607"/>
      <c r="Q908" s="1607"/>
      <c r="R908" s="1607"/>
      <c r="S908" s="1607"/>
      <c r="T908" s="1607"/>
      <c r="U908" s="1607"/>
      <c r="V908" s="1607"/>
      <c r="W908" s="1607"/>
      <c r="X908" s="1607"/>
      <c r="Y908" s="1607"/>
      <c r="Z908" s="1607"/>
    </row>
    <row r="909" ht="12.75" customHeight="1">
      <c r="A909" s="1607"/>
      <c r="B909" s="1607"/>
      <c r="C909" s="1607"/>
      <c r="D909" s="1699"/>
      <c r="E909" s="1613"/>
      <c r="F909" s="6"/>
      <c r="G909" s="6"/>
      <c r="H909" s="37"/>
      <c r="I909" s="1613"/>
      <c r="J909" s="1613"/>
      <c r="K909" s="1607"/>
      <c r="L909" s="1607"/>
      <c r="M909" s="1607"/>
      <c r="N909" s="1607"/>
      <c r="O909" s="1607"/>
      <c r="P909" s="1607"/>
      <c r="Q909" s="1607"/>
      <c r="R909" s="1607"/>
      <c r="S909" s="1607"/>
      <c r="T909" s="1607"/>
      <c r="U909" s="1607"/>
      <c r="V909" s="1607"/>
      <c r="W909" s="1607"/>
      <c r="X909" s="1607"/>
      <c r="Y909" s="1607"/>
      <c r="Z909" s="1607"/>
    </row>
    <row r="910" ht="12.75" customHeight="1">
      <c r="A910" s="1607"/>
      <c r="B910" s="1607"/>
      <c r="C910" s="1607"/>
      <c r="D910" s="1699"/>
      <c r="E910" s="1613"/>
      <c r="F910" s="6"/>
      <c r="G910" s="6"/>
      <c r="H910" s="37"/>
      <c r="I910" s="1613"/>
      <c r="J910" s="1613"/>
      <c r="K910" s="1607"/>
      <c r="L910" s="1607"/>
      <c r="M910" s="1607"/>
      <c r="N910" s="1607"/>
      <c r="O910" s="1607"/>
      <c r="P910" s="1607"/>
      <c r="Q910" s="1607"/>
      <c r="R910" s="1607"/>
      <c r="S910" s="1607"/>
      <c r="T910" s="1607"/>
      <c r="U910" s="1607"/>
      <c r="V910" s="1607"/>
      <c r="W910" s="1607"/>
      <c r="X910" s="1607"/>
      <c r="Y910" s="1607"/>
      <c r="Z910" s="1607"/>
    </row>
    <row r="911" ht="12.75" customHeight="1">
      <c r="A911" s="1607"/>
      <c r="B911" s="1607"/>
      <c r="C911" s="1607"/>
      <c r="D911" s="1699"/>
      <c r="E911" s="1613"/>
      <c r="F911" s="6"/>
      <c r="G911" s="6"/>
      <c r="H911" s="37"/>
      <c r="I911" s="1613"/>
      <c r="J911" s="1613"/>
      <c r="K911" s="1607"/>
      <c r="L911" s="1607"/>
      <c r="M911" s="1607"/>
      <c r="N911" s="1607"/>
      <c r="O911" s="1607"/>
      <c r="P911" s="1607"/>
      <c r="Q911" s="1607"/>
      <c r="R911" s="1607"/>
      <c r="S911" s="1607"/>
      <c r="T911" s="1607"/>
      <c r="U911" s="1607"/>
      <c r="V911" s="1607"/>
      <c r="W911" s="1607"/>
      <c r="X911" s="1607"/>
      <c r="Y911" s="1607"/>
      <c r="Z911" s="1607"/>
    </row>
    <row r="912" ht="12.75" customHeight="1">
      <c r="A912" s="1607"/>
      <c r="B912" s="1607"/>
      <c r="C912" s="1607"/>
      <c r="D912" s="1699"/>
      <c r="E912" s="1613"/>
      <c r="F912" s="6"/>
      <c r="G912" s="6"/>
      <c r="H912" s="37"/>
      <c r="I912" s="1613"/>
      <c r="J912" s="1613"/>
      <c r="K912" s="1607"/>
      <c r="L912" s="1607"/>
      <c r="M912" s="1607"/>
      <c r="N912" s="1607"/>
      <c r="O912" s="1607"/>
      <c r="P912" s="1607"/>
      <c r="Q912" s="1607"/>
      <c r="R912" s="1607"/>
      <c r="S912" s="1607"/>
      <c r="T912" s="1607"/>
      <c r="U912" s="1607"/>
      <c r="V912" s="1607"/>
      <c r="W912" s="1607"/>
      <c r="X912" s="1607"/>
      <c r="Y912" s="1607"/>
      <c r="Z912" s="1607"/>
    </row>
    <row r="913" ht="12.75" customHeight="1">
      <c r="A913" s="1607"/>
      <c r="B913" s="1607"/>
      <c r="C913" s="1607"/>
      <c r="D913" s="1699"/>
      <c r="E913" s="1613"/>
      <c r="F913" s="6"/>
      <c r="G913" s="6"/>
      <c r="H913" s="37"/>
      <c r="I913" s="1613"/>
      <c r="J913" s="1613"/>
      <c r="K913" s="1607"/>
      <c r="L913" s="1607"/>
      <c r="M913" s="1607"/>
      <c r="N913" s="1607"/>
      <c r="O913" s="1607"/>
      <c r="P913" s="1607"/>
      <c r="Q913" s="1607"/>
      <c r="R913" s="1607"/>
      <c r="S913" s="1607"/>
      <c r="T913" s="1607"/>
      <c r="U913" s="1607"/>
      <c r="V913" s="1607"/>
      <c r="W913" s="1607"/>
      <c r="X913" s="1607"/>
      <c r="Y913" s="1607"/>
      <c r="Z913" s="1607"/>
    </row>
    <row r="914" ht="12.75" customHeight="1">
      <c r="A914" s="1607"/>
      <c r="B914" s="1607"/>
      <c r="C914" s="1607"/>
      <c r="D914" s="1699"/>
      <c r="E914" s="1613"/>
      <c r="F914" s="6"/>
      <c r="G914" s="6"/>
      <c r="H914" s="37"/>
      <c r="I914" s="1613"/>
      <c r="J914" s="1613"/>
      <c r="K914" s="1607"/>
      <c r="L914" s="1607"/>
      <c r="M914" s="1607"/>
      <c r="N914" s="1607"/>
      <c r="O914" s="1607"/>
      <c r="P914" s="1607"/>
      <c r="Q914" s="1607"/>
      <c r="R914" s="1607"/>
      <c r="S914" s="1607"/>
      <c r="T914" s="1607"/>
      <c r="U914" s="1607"/>
      <c r="V914" s="1607"/>
      <c r="W914" s="1607"/>
      <c r="X914" s="1607"/>
      <c r="Y914" s="1607"/>
      <c r="Z914" s="1607"/>
    </row>
    <row r="915" ht="12.75" customHeight="1">
      <c r="A915" s="1607"/>
      <c r="B915" s="1607"/>
      <c r="C915" s="1607"/>
      <c r="D915" s="1699"/>
      <c r="E915" s="1613"/>
      <c r="F915" s="6"/>
      <c r="G915" s="6"/>
      <c r="H915" s="37"/>
      <c r="I915" s="1613"/>
      <c r="J915" s="1613"/>
      <c r="K915" s="1607"/>
      <c r="L915" s="1607"/>
      <c r="M915" s="1607"/>
      <c r="N915" s="1607"/>
      <c r="O915" s="1607"/>
      <c r="P915" s="1607"/>
      <c r="Q915" s="1607"/>
      <c r="R915" s="1607"/>
      <c r="S915" s="1607"/>
      <c r="T915" s="1607"/>
      <c r="U915" s="1607"/>
      <c r="V915" s="1607"/>
      <c r="W915" s="1607"/>
      <c r="X915" s="1607"/>
      <c r="Y915" s="1607"/>
      <c r="Z915" s="1607"/>
    </row>
    <row r="916" ht="12.75" customHeight="1">
      <c r="A916" s="1607"/>
      <c r="B916" s="1607"/>
      <c r="C916" s="1607"/>
      <c r="D916" s="1699"/>
      <c r="E916" s="1613"/>
      <c r="F916" s="6"/>
      <c r="G916" s="6"/>
      <c r="H916" s="37"/>
      <c r="I916" s="1613"/>
      <c r="J916" s="1613"/>
      <c r="K916" s="1607"/>
      <c r="L916" s="1607"/>
      <c r="M916" s="1607"/>
      <c r="N916" s="1607"/>
      <c r="O916" s="1607"/>
      <c r="P916" s="1607"/>
      <c r="Q916" s="1607"/>
      <c r="R916" s="1607"/>
      <c r="S916" s="1607"/>
      <c r="T916" s="1607"/>
      <c r="U916" s="1607"/>
      <c r="V916" s="1607"/>
      <c r="W916" s="1607"/>
      <c r="X916" s="1607"/>
      <c r="Y916" s="1607"/>
      <c r="Z916" s="1607"/>
    </row>
    <row r="917" ht="12.75" customHeight="1">
      <c r="A917" s="1607"/>
      <c r="B917" s="1607"/>
      <c r="C917" s="1607"/>
      <c r="D917" s="1699"/>
      <c r="E917" s="1613"/>
      <c r="F917" s="6"/>
      <c r="G917" s="6"/>
      <c r="H917" s="37"/>
      <c r="I917" s="1613"/>
      <c r="J917" s="1613"/>
      <c r="K917" s="1607"/>
      <c r="L917" s="1607"/>
      <c r="M917" s="1607"/>
      <c r="N917" s="1607"/>
      <c r="O917" s="1607"/>
      <c r="P917" s="1607"/>
      <c r="Q917" s="1607"/>
      <c r="R917" s="1607"/>
      <c r="S917" s="1607"/>
      <c r="T917" s="1607"/>
      <c r="U917" s="1607"/>
      <c r="V917" s="1607"/>
      <c r="W917" s="1607"/>
      <c r="X917" s="1607"/>
      <c r="Y917" s="1607"/>
      <c r="Z917" s="1607"/>
    </row>
    <row r="918" ht="12.75" customHeight="1">
      <c r="A918" s="1607"/>
      <c r="B918" s="1607"/>
      <c r="C918" s="1607"/>
      <c r="D918" s="1699"/>
      <c r="E918" s="1613"/>
      <c r="F918" s="6"/>
      <c r="G918" s="6"/>
      <c r="H918" s="37"/>
      <c r="I918" s="1613"/>
      <c r="J918" s="1613"/>
      <c r="K918" s="1607"/>
      <c r="L918" s="1607"/>
      <c r="M918" s="1607"/>
      <c r="N918" s="1607"/>
      <c r="O918" s="1607"/>
      <c r="P918" s="1607"/>
      <c r="Q918" s="1607"/>
      <c r="R918" s="1607"/>
      <c r="S918" s="1607"/>
      <c r="T918" s="1607"/>
      <c r="U918" s="1607"/>
      <c r="V918" s="1607"/>
      <c r="W918" s="1607"/>
      <c r="X918" s="1607"/>
      <c r="Y918" s="1607"/>
      <c r="Z918" s="1607"/>
    </row>
    <row r="919" ht="12.75" customHeight="1">
      <c r="A919" s="1607"/>
      <c r="B919" s="1607"/>
      <c r="C919" s="1607"/>
      <c r="D919" s="1699"/>
      <c r="E919" s="1613"/>
      <c r="F919" s="6"/>
      <c r="G919" s="6"/>
      <c r="H919" s="37"/>
      <c r="I919" s="1613"/>
      <c r="J919" s="1613"/>
      <c r="K919" s="1607"/>
      <c r="L919" s="1607"/>
      <c r="M919" s="1607"/>
      <c r="N919" s="1607"/>
      <c r="O919" s="1607"/>
      <c r="P919" s="1607"/>
      <c r="Q919" s="1607"/>
      <c r="R919" s="1607"/>
      <c r="S919" s="1607"/>
      <c r="T919" s="1607"/>
      <c r="U919" s="1607"/>
      <c r="V919" s="1607"/>
      <c r="W919" s="1607"/>
      <c r="X919" s="1607"/>
      <c r="Y919" s="1607"/>
      <c r="Z919" s="1607"/>
    </row>
    <row r="920" ht="12.75" customHeight="1">
      <c r="A920" s="1607"/>
      <c r="B920" s="1607"/>
      <c r="C920" s="1607"/>
      <c r="D920" s="1699"/>
      <c r="E920" s="1613"/>
      <c r="F920" s="6"/>
      <c r="G920" s="6"/>
      <c r="H920" s="37"/>
      <c r="I920" s="1613"/>
      <c r="J920" s="1613"/>
      <c r="K920" s="1607"/>
      <c r="L920" s="1607"/>
      <c r="M920" s="1607"/>
      <c r="N920" s="1607"/>
      <c r="O920" s="1607"/>
      <c r="P920" s="1607"/>
      <c r="Q920" s="1607"/>
      <c r="R920" s="1607"/>
      <c r="S920" s="1607"/>
      <c r="T920" s="1607"/>
      <c r="U920" s="1607"/>
      <c r="V920" s="1607"/>
      <c r="W920" s="1607"/>
      <c r="X920" s="1607"/>
      <c r="Y920" s="1607"/>
      <c r="Z920" s="1607"/>
    </row>
    <row r="921" ht="12.75" customHeight="1">
      <c r="A921" s="1607"/>
      <c r="B921" s="1607"/>
      <c r="C921" s="1607"/>
      <c r="D921" s="1699"/>
      <c r="E921" s="1613"/>
      <c r="F921" s="6"/>
      <c r="G921" s="6"/>
      <c r="H921" s="37"/>
      <c r="I921" s="1613"/>
      <c r="J921" s="1613"/>
      <c r="K921" s="1607"/>
      <c r="L921" s="1607"/>
      <c r="M921" s="1607"/>
      <c r="N921" s="1607"/>
      <c r="O921" s="1607"/>
      <c r="P921" s="1607"/>
      <c r="Q921" s="1607"/>
      <c r="R921" s="1607"/>
      <c r="S921" s="1607"/>
      <c r="T921" s="1607"/>
      <c r="U921" s="1607"/>
      <c r="V921" s="1607"/>
      <c r="W921" s="1607"/>
      <c r="X921" s="1607"/>
      <c r="Y921" s="1607"/>
      <c r="Z921" s="1607"/>
    </row>
    <row r="922" ht="12.75" customHeight="1">
      <c r="A922" s="1607"/>
      <c r="B922" s="1607"/>
      <c r="C922" s="1607"/>
      <c r="D922" s="1699"/>
      <c r="E922" s="1613"/>
      <c r="F922" s="6"/>
      <c r="G922" s="6"/>
      <c r="H922" s="37"/>
      <c r="I922" s="1613"/>
      <c r="J922" s="1613"/>
      <c r="K922" s="1607"/>
      <c r="L922" s="1607"/>
      <c r="M922" s="1607"/>
      <c r="N922" s="1607"/>
      <c r="O922" s="1607"/>
      <c r="P922" s="1607"/>
      <c r="Q922" s="1607"/>
      <c r="R922" s="1607"/>
      <c r="S922" s="1607"/>
      <c r="T922" s="1607"/>
      <c r="U922" s="1607"/>
      <c r="V922" s="1607"/>
      <c r="W922" s="1607"/>
      <c r="X922" s="1607"/>
      <c r="Y922" s="1607"/>
      <c r="Z922" s="1607"/>
    </row>
    <row r="923" ht="12.75" customHeight="1">
      <c r="A923" s="1607"/>
      <c r="B923" s="1607"/>
      <c r="C923" s="1607"/>
      <c r="D923" s="1699"/>
      <c r="E923" s="1613"/>
      <c r="F923" s="6"/>
      <c r="G923" s="6"/>
      <c r="H923" s="37"/>
      <c r="I923" s="1613"/>
      <c r="J923" s="1613"/>
      <c r="K923" s="1607"/>
      <c r="L923" s="1607"/>
      <c r="M923" s="1607"/>
      <c r="N923" s="1607"/>
      <c r="O923" s="1607"/>
      <c r="P923" s="1607"/>
      <c r="Q923" s="1607"/>
      <c r="R923" s="1607"/>
      <c r="S923" s="1607"/>
      <c r="T923" s="1607"/>
      <c r="U923" s="1607"/>
      <c r="V923" s="1607"/>
      <c r="W923" s="1607"/>
      <c r="X923" s="1607"/>
      <c r="Y923" s="1607"/>
      <c r="Z923" s="1607"/>
    </row>
    <row r="924" ht="12.75" customHeight="1">
      <c r="A924" s="1607"/>
      <c r="B924" s="1607"/>
      <c r="C924" s="1607"/>
      <c r="D924" s="1699"/>
      <c r="E924" s="1613"/>
      <c r="F924" s="6"/>
      <c r="G924" s="6"/>
      <c r="H924" s="37"/>
      <c r="I924" s="1613"/>
      <c r="J924" s="1613"/>
      <c r="K924" s="1607"/>
      <c r="L924" s="1607"/>
      <c r="M924" s="1607"/>
      <c r="N924" s="1607"/>
      <c r="O924" s="1607"/>
      <c r="P924" s="1607"/>
      <c r="Q924" s="1607"/>
      <c r="R924" s="1607"/>
      <c r="S924" s="1607"/>
      <c r="T924" s="1607"/>
      <c r="U924" s="1607"/>
      <c r="V924" s="1607"/>
      <c r="W924" s="1607"/>
      <c r="X924" s="1607"/>
      <c r="Y924" s="1607"/>
      <c r="Z924" s="1607"/>
    </row>
    <row r="925" ht="12.75" customHeight="1">
      <c r="A925" s="1607"/>
      <c r="B925" s="1607"/>
      <c r="C925" s="1607"/>
      <c r="D925" s="1699"/>
      <c r="E925" s="1613"/>
      <c r="F925" s="6"/>
      <c r="G925" s="6"/>
      <c r="H925" s="37"/>
      <c r="I925" s="1613"/>
      <c r="J925" s="1613"/>
      <c r="K925" s="1607"/>
      <c r="L925" s="1607"/>
      <c r="M925" s="1607"/>
      <c r="N925" s="1607"/>
      <c r="O925" s="1607"/>
      <c r="P925" s="1607"/>
      <c r="Q925" s="1607"/>
      <c r="R925" s="1607"/>
      <c r="S925" s="1607"/>
      <c r="T925" s="1607"/>
      <c r="U925" s="1607"/>
      <c r="V925" s="1607"/>
      <c r="W925" s="1607"/>
      <c r="X925" s="1607"/>
      <c r="Y925" s="1607"/>
      <c r="Z925" s="1607"/>
    </row>
    <row r="926" ht="12.75" customHeight="1">
      <c r="A926" s="1607"/>
      <c r="B926" s="1607"/>
      <c r="C926" s="1607"/>
      <c r="D926" s="1699"/>
      <c r="E926" s="1613"/>
      <c r="F926" s="6"/>
      <c r="G926" s="6"/>
      <c r="H926" s="37"/>
      <c r="I926" s="1613"/>
      <c r="J926" s="1613"/>
      <c r="K926" s="1607"/>
      <c r="L926" s="1607"/>
      <c r="M926" s="1607"/>
      <c r="N926" s="1607"/>
      <c r="O926" s="1607"/>
      <c r="P926" s="1607"/>
      <c r="Q926" s="1607"/>
      <c r="R926" s="1607"/>
      <c r="S926" s="1607"/>
      <c r="T926" s="1607"/>
      <c r="U926" s="1607"/>
      <c r="V926" s="1607"/>
      <c r="W926" s="1607"/>
      <c r="X926" s="1607"/>
      <c r="Y926" s="1607"/>
      <c r="Z926" s="1607"/>
    </row>
    <row r="927" ht="12.75" customHeight="1">
      <c r="A927" s="1607"/>
      <c r="B927" s="1607"/>
      <c r="C927" s="1607"/>
      <c r="D927" s="1699"/>
      <c r="E927" s="1613"/>
      <c r="F927" s="6"/>
      <c r="G927" s="6"/>
      <c r="H927" s="37"/>
      <c r="I927" s="1613"/>
      <c r="J927" s="1613"/>
      <c r="K927" s="1607"/>
      <c r="L927" s="1607"/>
      <c r="M927" s="1607"/>
      <c r="N927" s="1607"/>
      <c r="O927" s="1607"/>
      <c r="P927" s="1607"/>
      <c r="Q927" s="1607"/>
      <c r="R927" s="1607"/>
      <c r="S927" s="1607"/>
      <c r="T927" s="1607"/>
      <c r="U927" s="1607"/>
      <c r="V927" s="1607"/>
      <c r="W927" s="1607"/>
      <c r="X927" s="1607"/>
      <c r="Y927" s="1607"/>
      <c r="Z927" s="1607"/>
    </row>
    <row r="928" ht="12.75" customHeight="1">
      <c r="A928" s="1607"/>
      <c r="B928" s="1607"/>
      <c r="C928" s="1607"/>
      <c r="D928" s="1699"/>
      <c r="E928" s="1613"/>
      <c r="F928" s="6"/>
      <c r="G928" s="6"/>
      <c r="H928" s="37"/>
      <c r="I928" s="1613"/>
      <c r="J928" s="1613"/>
      <c r="K928" s="1607"/>
      <c r="L928" s="1607"/>
      <c r="M928" s="1607"/>
      <c r="N928" s="1607"/>
      <c r="O928" s="1607"/>
      <c r="P928" s="1607"/>
      <c r="Q928" s="1607"/>
      <c r="R928" s="1607"/>
      <c r="S928" s="1607"/>
      <c r="T928" s="1607"/>
      <c r="U928" s="1607"/>
      <c r="V928" s="1607"/>
      <c r="W928" s="1607"/>
      <c r="X928" s="1607"/>
      <c r="Y928" s="1607"/>
      <c r="Z928" s="1607"/>
    </row>
    <row r="929" ht="12.75" customHeight="1">
      <c r="A929" s="1607"/>
      <c r="B929" s="1607"/>
      <c r="C929" s="1607"/>
      <c r="D929" s="1699"/>
      <c r="E929" s="1613"/>
      <c r="F929" s="6"/>
      <c r="G929" s="6"/>
      <c r="H929" s="37"/>
      <c r="I929" s="1613"/>
      <c r="J929" s="1613"/>
      <c r="K929" s="1607"/>
      <c r="L929" s="1607"/>
      <c r="M929" s="1607"/>
      <c r="N929" s="1607"/>
      <c r="O929" s="1607"/>
      <c r="P929" s="1607"/>
      <c r="Q929" s="1607"/>
      <c r="R929" s="1607"/>
      <c r="S929" s="1607"/>
      <c r="T929" s="1607"/>
      <c r="U929" s="1607"/>
      <c r="V929" s="1607"/>
      <c r="W929" s="1607"/>
      <c r="X929" s="1607"/>
      <c r="Y929" s="1607"/>
      <c r="Z929" s="1607"/>
    </row>
    <row r="930" ht="12.75" customHeight="1">
      <c r="A930" s="1607"/>
      <c r="B930" s="1607"/>
      <c r="C930" s="1607"/>
      <c r="D930" s="1699"/>
      <c r="E930" s="1613"/>
      <c r="F930" s="6"/>
      <c r="G930" s="6"/>
      <c r="H930" s="37"/>
      <c r="I930" s="1613"/>
      <c r="J930" s="1613"/>
      <c r="K930" s="1607"/>
      <c r="L930" s="1607"/>
      <c r="M930" s="1607"/>
      <c r="N930" s="1607"/>
      <c r="O930" s="1607"/>
      <c r="P930" s="1607"/>
      <c r="Q930" s="1607"/>
      <c r="R930" s="1607"/>
      <c r="S930" s="1607"/>
      <c r="T930" s="1607"/>
      <c r="U930" s="1607"/>
      <c r="V930" s="1607"/>
      <c r="W930" s="1607"/>
      <c r="X930" s="1607"/>
      <c r="Y930" s="1607"/>
      <c r="Z930" s="1607"/>
    </row>
    <row r="931" ht="12.75" customHeight="1">
      <c r="A931" s="1607"/>
      <c r="B931" s="1607"/>
      <c r="C931" s="1607"/>
      <c r="D931" s="1699"/>
      <c r="E931" s="1613"/>
      <c r="F931" s="6"/>
      <c r="G931" s="6"/>
      <c r="H931" s="37"/>
      <c r="I931" s="1613"/>
      <c r="J931" s="1613"/>
      <c r="K931" s="1607"/>
      <c r="L931" s="1607"/>
      <c r="M931" s="1607"/>
      <c r="N931" s="1607"/>
      <c r="O931" s="1607"/>
      <c r="P931" s="1607"/>
      <c r="Q931" s="1607"/>
      <c r="R931" s="1607"/>
      <c r="S931" s="1607"/>
      <c r="T931" s="1607"/>
      <c r="U931" s="1607"/>
      <c r="V931" s="1607"/>
      <c r="W931" s="1607"/>
      <c r="X931" s="1607"/>
      <c r="Y931" s="1607"/>
      <c r="Z931" s="1607"/>
    </row>
    <row r="932" ht="12.75" customHeight="1">
      <c r="A932" s="1607"/>
      <c r="B932" s="1607"/>
      <c r="C932" s="1607"/>
      <c r="D932" s="1699"/>
      <c r="E932" s="1613"/>
      <c r="F932" s="6"/>
      <c r="G932" s="6"/>
      <c r="H932" s="37"/>
      <c r="I932" s="1613"/>
      <c r="J932" s="1613"/>
      <c r="K932" s="1607"/>
      <c r="L932" s="1607"/>
      <c r="M932" s="1607"/>
      <c r="N932" s="1607"/>
      <c r="O932" s="1607"/>
      <c r="P932" s="1607"/>
      <c r="Q932" s="1607"/>
      <c r="R932" s="1607"/>
      <c r="S932" s="1607"/>
      <c r="T932" s="1607"/>
      <c r="U932" s="1607"/>
      <c r="V932" s="1607"/>
      <c r="W932" s="1607"/>
      <c r="X932" s="1607"/>
      <c r="Y932" s="1607"/>
      <c r="Z932" s="1607"/>
    </row>
    <row r="933" ht="12.75" customHeight="1">
      <c r="A933" s="1607"/>
      <c r="B933" s="1607"/>
      <c r="C933" s="1607"/>
      <c r="D933" s="1699"/>
      <c r="E933" s="1613"/>
      <c r="F933" s="6"/>
      <c r="G933" s="6"/>
      <c r="H933" s="37"/>
      <c r="I933" s="1613"/>
      <c r="J933" s="1613"/>
      <c r="K933" s="1607"/>
      <c r="L933" s="1607"/>
      <c r="M933" s="1607"/>
      <c r="N933" s="1607"/>
      <c r="O933" s="1607"/>
      <c r="P933" s="1607"/>
      <c r="Q933" s="1607"/>
      <c r="R933" s="1607"/>
      <c r="S933" s="1607"/>
      <c r="T933" s="1607"/>
      <c r="U933" s="1607"/>
      <c r="V933" s="1607"/>
      <c r="W933" s="1607"/>
      <c r="X933" s="1607"/>
      <c r="Y933" s="1607"/>
      <c r="Z933" s="1607"/>
    </row>
    <row r="934" ht="12.75" customHeight="1">
      <c r="A934" s="1607"/>
      <c r="B934" s="1607"/>
      <c r="C934" s="1607"/>
      <c r="D934" s="1699"/>
      <c r="E934" s="1613"/>
      <c r="F934" s="6"/>
      <c r="G934" s="6"/>
      <c r="H934" s="37"/>
      <c r="I934" s="1613"/>
      <c r="J934" s="1613"/>
      <c r="K934" s="1607"/>
      <c r="L934" s="1607"/>
      <c r="M934" s="1607"/>
      <c r="N934" s="1607"/>
      <c r="O934" s="1607"/>
      <c r="P934" s="1607"/>
      <c r="Q934" s="1607"/>
      <c r="R934" s="1607"/>
      <c r="S934" s="1607"/>
      <c r="T934" s="1607"/>
      <c r="U934" s="1607"/>
      <c r="V934" s="1607"/>
      <c r="W934" s="1607"/>
      <c r="X934" s="1607"/>
      <c r="Y934" s="1607"/>
      <c r="Z934" s="1607"/>
    </row>
    <row r="935" ht="12.75" customHeight="1">
      <c r="A935" s="1607"/>
      <c r="B935" s="1607"/>
      <c r="C935" s="1607"/>
      <c r="D935" s="1699"/>
      <c r="E935" s="1613"/>
      <c r="F935" s="6"/>
      <c r="G935" s="6"/>
      <c r="H935" s="37"/>
      <c r="I935" s="1613"/>
      <c r="J935" s="1613"/>
      <c r="K935" s="1607"/>
      <c r="L935" s="1607"/>
      <c r="M935" s="1607"/>
      <c r="N935" s="1607"/>
      <c r="O935" s="1607"/>
      <c r="P935" s="1607"/>
      <c r="Q935" s="1607"/>
      <c r="R935" s="1607"/>
      <c r="S935" s="1607"/>
      <c r="T935" s="1607"/>
      <c r="U935" s="1607"/>
      <c r="V935" s="1607"/>
      <c r="W935" s="1607"/>
      <c r="X935" s="1607"/>
      <c r="Y935" s="1607"/>
      <c r="Z935" s="1607"/>
    </row>
    <row r="936" ht="12.75" customHeight="1">
      <c r="A936" s="1607"/>
      <c r="B936" s="1607"/>
      <c r="C936" s="1607"/>
      <c r="D936" s="1699"/>
      <c r="E936" s="1613"/>
      <c r="F936" s="6"/>
      <c r="G936" s="6"/>
      <c r="H936" s="37"/>
      <c r="I936" s="1613"/>
      <c r="J936" s="1613"/>
      <c r="K936" s="1607"/>
      <c r="L936" s="1607"/>
      <c r="M936" s="1607"/>
      <c r="N936" s="1607"/>
      <c r="O936" s="1607"/>
      <c r="P936" s="1607"/>
      <c r="Q936" s="1607"/>
      <c r="R936" s="1607"/>
      <c r="S936" s="1607"/>
      <c r="T936" s="1607"/>
      <c r="U936" s="1607"/>
      <c r="V936" s="1607"/>
      <c r="W936" s="1607"/>
      <c r="X936" s="1607"/>
      <c r="Y936" s="1607"/>
      <c r="Z936" s="1607"/>
    </row>
    <row r="937" ht="12.75" customHeight="1">
      <c r="A937" s="1607"/>
      <c r="B937" s="1607"/>
      <c r="C937" s="1607"/>
      <c r="D937" s="1699"/>
      <c r="E937" s="1613"/>
      <c r="F937" s="6"/>
      <c r="G937" s="6"/>
      <c r="H937" s="37"/>
      <c r="I937" s="1613"/>
      <c r="J937" s="1613"/>
      <c r="K937" s="1607"/>
      <c r="L937" s="1607"/>
      <c r="M937" s="1607"/>
      <c r="N937" s="1607"/>
      <c r="O937" s="1607"/>
      <c r="P937" s="1607"/>
      <c r="Q937" s="1607"/>
      <c r="R937" s="1607"/>
      <c r="S937" s="1607"/>
      <c r="T937" s="1607"/>
      <c r="U937" s="1607"/>
      <c r="V937" s="1607"/>
      <c r="W937" s="1607"/>
      <c r="X937" s="1607"/>
      <c r="Y937" s="1607"/>
      <c r="Z937" s="1607"/>
    </row>
    <row r="938" ht="12.75" customHeight="1">
      <c r="A938" s="1607"/>
      <c r="B938" s="1607"/>
      <c r="C938" s="1607"/>
      <c r="D938" s="1699"/>
      <c r="E938" s="1613"/>
      <c r="F938" s="6"/>
      <c r="G938" s="6"/>
      <c r="H938" s="37"/>
      <c r="I938" s="1613"/>
      <c r="J938" s="1613"/>
      <c r="K938" s="1607"/>
      <c r="L938" s="1607"/>
      <c r="M938" s="1607"/>
      <c r="N938" s="1607"/>
      <c r="O938" s="1607"/>
      <c r="P938" s="1607"/>
      <c r="Q938" s="1607"/>
      <c r="R938" s="1607"/>
      <c r="S938" s="1607"/>
      <c r="T938" s="1607"/>
      <c r="U938" s="1607"/>
      <c r="V938" s="1607"/>
      <c r="W938" s="1607"/>
      <c r="X938" s="1607"/>
      <c r="Y938" s="1607"/>
      <c r="Z938" s="1607"/>
    </row>
    <row r="939" ht="12.75" customHeight="1">
      <c r="A939" s="1607"/>
      <c r="B939" s="1607"/>
      <c r="C939" s="1607"/>
      <c r="D939" s="1699"/>
      <c r="E939" s="1613"/>
      <c r="F939" s="6"/>
      <c r="G939" s="6"/>
      <c r="H939" s="37"/>
      <c r="I939" s="1613"/>
      <c r="J939" s="1613"/>
      <c r="K939" s="1607"/>
      <c r="L939" s="1607"/>
      <c r="M939" s="1607"/>
      <c r="N939" s="1607"/>
      <c r="O939" s="1607"/>
      <c r="P939" s="1607"/>
      <c r="Q939" s="1607"/>
      <c r="R939" s="1607"/>
      <c r="S939" s="1607"/>
      <c r="T939" s="1607"/>
      <c r="U939" s="1607"/>
      <c r="V939" s="1607"/>
      <c r="W939" s="1607"/>
      <c r="X939" s="1607"/>
      <c r="Y939" s="1607"/>
      <c r="Z939" s="1607"/>
    </row>
    <row r="940" ht="12.75" customHeight="1">
      <c r="A940" s="1607"/>
      <c r="B940" s="1607"/>
      <c r="C940" s="1607"/>
      <c r="D940" s="1699"/>
      <c r="E940" s="1613"/>
      <c r="F940" s="6"/>
      <c r="G940" s="6"/>
      <c r="H940" s="37"/>
      <c r="I940" s="1613"/>
      <c r="J940" s="1613"/>
      <c r="K940" s="1607"/>
      <c r="L940" s="1607"/>
      <c r="M940" s="1607"/>
      <c r="N940" s="1607"/>
      <c r="O940" s="1607"/>
      <c r="P940" s="1607"/>
      <c r="Q940" s="1607"/>
      <c r="R940" s="1607"/>
      <c r="S940" s="1607"/>
      <c r="T940" s="1607"/>
      <c r="U940" s="1607"/>
      <c r="V940" s="1607"/>
      <c r="W940" s="1607"/>
      <c r="X940" s="1607"/>
      <c r="Y940" s="1607"/>
      <c r="Z940" s="1607"/>
    </row>
    <row r="941" ht="12.75" customHeight="1">
      <c r="A941" s="1607"/>
      <c r="B941" s="1607"/>
      <c r="C941" s="1607"/>
      <c r="D941" s="1699"/>
      <c r="E941" s="1613"/>
      <c r="F941" s="6"/>
      <c r="G941" s="6"/>
      <c r="H941" s="37"/>
      <c r="I941" s="1613"/>
      <c r="J941" s="1613"/>
      <c r="K941" s="1607"/>
      <c r="L941" s="1607"/>
      <c r="M941" s="1607"/>
      <c r="N941" s="1607"/>
      <c r="O941" s="1607"/>
      <c r="P941" s="1607"/>
      <c r="Q941" s="1607"/>
      <c r="R941" s="1607"/>
      <c r="S941" s="1607"/>
      <c r="T941" s="1607"/>
      <c r="U941" s="1607"/>
      <c r="V941" s="1607"/>
      <c r="W941" s="1607"/>
      <c r="X941" s="1607"/>
      <c r="Y941" s="1607"/>
      <c r="Z941" s="1607"/>
    </row>
    <row r="942" ht="12.75" customHeight="1">
      <c r="A942" s="1607"/>
      <c r="B942" s="1607"/>
      <c r="C942" s="1607"/>
      <c r="D942" s="1699"/>
      <c r="E942" s="1613"/>
      <c r="F942" s="6"/>
      <c r="G942" s="6"/>
      <c r="H942" s="37"/>
      <c r="I942" s="1613"/>
      <c r="J942" s="1613"/>
      <c r="K942" s="1607"/>
      <c r="L942" s="1607"/>
      <c r="M942" s="1607"/>
      <c r="N942" s="1607"/>
      <c r="O942" s="1607"/>
      <c r="P942" s="1607"/>
      <c r="Q942" s="1607"/>
      <c r="R942" s="1607"/>
      <c r="S942" s="1607"/>
      <c r="T942" s="1607"/>
      <c r="U942" s="1607"/>
      <c r="V942" s="1607"/>
      <c r="W942" s="1607"/>
      <c r="X942" s="1607"/>
      <c r="Y942" s="1607"/>
      <c r="Z942" s="1607"/>
    </row>
    <row r="943" ht="12.75" customHeight="1">
      <c r="A943" s="1607"/>
      <c r="B943" s="1607"/>
      <c r="C943" s="1607"/>
      <c r="D943" s="1699"/>
      <c r="E943" s="1613"/>
      <c r="F943" s="6"/>
      <c r="G943" s="6"/>
      <c r="H943" s="37"/>
      <c r="I943" s="1613"/>
      <c r="J943" s="1613"/>
      <c r="K943" s="1607"/>
      <c r="L943" s="1607"/>
      <c r="M943" s="1607"/>
      <c r="N943" s="1607"/>
      <c r="O943" s="1607"/>
      <c r="P943" s="1607"/>
      <c r="Q943" s="1607"/>
      <c r="R943" s="1607"/>
      <c r="S943" s="1607"/>
      <c r="T943" s="1607"/>
      <c r="U943" s="1607"/>
      <c r="V943" s="1607"/>
      <c r="W943" s="1607"/>
      <c r="X943" s="1607"/>
      <c r="Y943" s="1607"/>
      <c r="Z943" s="1607"/>
    </row>
    <row r="944" ht="12.75" customHeight="1">
      <c r="A944" s="1607"/>
      <c r="B944" s="1607"/>
      <c r="C944" s="1607"/>
      <c r="D944" s="1699"/>
      <c r="E944" s="1613"/>
      <c r="F944" s="6"/>
      <c r="G944" s="6"/>
      <c r="H944" s="37"/>
      <c r="I944" s="1613"/>
      <c r="J944" s="1613"/>
      <c r="K944" s="1607"/>
      <c r="L944" s="1607"/>
      <c r="M944" s="1607"/>
      <c r="N944" s="1607"/>
      <c r="O944" s="1607"/>
      <c r="P944" s="1607"/>
      <c r="Q944" s="1607"/>
      <c r="R944" s="1607"/>
      <c r="S944" s="1607"/>
      <c r="T944" s="1607"/>
      <c r="U944" s="1607"/>
      <c r="V944" s="1607"/>
      <c r="W944" s="1607"/>
      <c r="X944" s="1607"/>
      <c r="Y944" s="1607"/>
      <c r="Z944" s="1607"/>
    </row>
    <row r="945" ht="12.75" customHeight="1">
      <c r="A945" s="1607"/>
      <c r="B945" s="1607"/>
      <c r="C945" s="1607"/>
      <c r="D945" s="1699"/>
      <c r="E945" s="1613"/>
      <c r="F945" s="6"/>
      <c r="G945" s="6"/>
      <c r="H945" s="37"/>
      <c r="I945" s="1613"/>
      <c r="J945" s="1613"/>
      <c r="K945" s="1607"/>
      <c r="L945" s="1607"/>
      <c r="M945" s="1607"/>
      <c r="N945" s="1607"/>
      <c r="O945" s="1607"/>
      <c r="P945" s="1607"/>
      <c r="Q945" s="1607"/>
      <c r="R945" s="1607"/>
      <c r="S945" s="1607"/>
      <c r="T945" s="1607"/>
      <c r="U945" s="1607"/>
      <c r="V945" s="1607"/>
      <c r="W945" s="1607"/>
      <c r="X945" s="1607"/>
      <c r="Y945" s="1607"/>
      <c r="Z945" s="1607"/>
    </row>
    <row r="946" ht="12.75" customHeight="1">
      <c r="A946" s="1607"/>
      <c r="B946" s="1607"/>
      <c r="C946" s="1607"/>
      <c r="D946" s="1699"/>
      <c r="E946" s="1613"/>
      <c r="F946" s="6"/>
      <c r="G946" s="6"/>
      <c r="H946" s="37"/>
      <c r="I946" s="1613"/>
      <c r="J946" s="1613"/>
      <c r="K946" s="1607"/>
      <c r="L946" s="1607"/>
      <c r="M946" s="1607"/>
      <c r="N946" s="1607"/>
      <c r="O946" s="1607"/>
      <c r="P946" s="1607"/>
      <c r="Q946" s="1607"/>
      <c r="R946" s="1607"/>
      <c r="S946" s="1607"/>
      <c r="T946" s="1607"/>
      <c r="U946" s="1607"/>
      <c r="V946" s="1607"/>
      <c r="W946" s="1607"/>
      <c r="X946" s="1607"/>
      <c r="Y946" s="1607"/>
      <c r="Z946" s="1607"/>
    </row>
    <row r="947" ht="12.75" customHeight="1">
      <c r="A947" s="1607"/>
      <c r="B947" s="1607"/>
      <c r="C947" s="1607"/>
      <c r="D947" s="1699"/>
      <c r="E947" s="1613"/>
      <c r="F947" s="6"/>
      <c r="G947" s="6"/>
      <c r="H947" s="37"/>
      <c r="I947" s="1613"/>
      <c r="J947" s="1613"/>
      <c r="K947" s="1607"/>
      <c r="L947" s="1607"/>
      <c r="M947" s="1607"/>
      <c r="N947" s="1607"/>
      <c r="O947" s="1607"/>
      <c r="P947" s="1607"/>
      <c r="Q947" s="1607"/>
      <c r="R947" s="1607"/>
      <c r="S947" s="1607"/>
      <c r="T947" s="1607"/>
      <c r="U947" s="1607"/>
      <c r="V947" s="1607"/>
      <c r="W947" s="1607"/>
      <c r="X947" s="1607"/>
      <c r="Y947" s="1607"/>
      <c r="Z947" s="1607"/>
    </row>
    <row r="948" ht="12.75" customHeight="1">
      <c r="A948" s="1607"/>
      <c r="B948" s="1607"/>
      <c r="C948" s="1607"/>
      <c r="D948" s="1699"/>
      <c r="E948" s="1613"/>
      <c r="F948" s="6"/>
      <c r="G948" s="6"/>
      <c r="H948" s="37"/>
      <c r="I948" s="1613"/>
      <c r="J948" s="1613"/>
      <c r="K948" s="1607"/>
      <c r="L948" s="1607"/>
      <c r="M948" s="1607"/>
      <c r="N948" s="1607"/>
      <c r="O948" s="1607"/>
      <c r="P948" s="1607"/>
      <c r="Q948" s="1607"/>
      <c r="R948" s="1607"/>
      <c r="S948" s="1607"/>
      <c r="T948" s="1607"/>
      <c r="U948" s="1607"/>
      <c r="V948" s="1607"/>
      <c r="W948" s="1607"/>
      <c r="X948" s="1607"/>
      <c r="Y948" s="1607"/>
      <c r="Z948" s="1607"/>
    </row>
    <row r="949" ht="12.75" customHeight="1">
      <c r="A949" s="1607"/>
      <c r="B949" s="1607"/>
      <c r="C949" s="1607"/>
      <c r="D949" s="1699"/>
      <c r="E949" s="1613"/>
      <c r="F949" s="6"/>
      <c r="G949" s="6"/>
      <c r="H949" s="37"/>
      <c r="I949" s="1613"/>
      <c r="J949" s="1613"/>
      <c r="K949" s="1607"/>
      <c r="L949" s="1607"/>
      <c r="M949" s="1607"/>
      <c r="N949" s="1607"/>
      <c r="O949" s="1607"/>
      <c r="P949" s="1607"/>
      <c r="Q949" s="1607"/>
      <c r="R949" s="1607"/>
      <c r="S949" s="1607"/>
      <c r="T949" s="1607"/>
      <c r="U949" s="1607"/>
      <c r="V949" s="1607"/>
      <c r="W949" s="1607"/>
      <c r="X949" s="1607"/>
      <c r="Y949" s="1607"/>
      <c r="Z949" s="1607"/>
    </row>
    <row r="950" ht="12.75" customHeight="1">
      <c r="A950" s="1607"/>
      <c r="B950" s="1607"/>
      <c r="C950" s="1607"/>
      <c r="D950" s="1699"/>
      <c r="E950" s="1613"/>
      <c r="F950" s="6"/>
      <c r="G950" s="6"/>
      <c r="H950" s="37"/>
      <c r="I950" s="1613"/>
      <c r="J950" s="1613"/>
      <c r="K950" s="1607"/>
      <c r="L950" s="1607"/>
      <c r="M950" s="1607"/>
      <c r="N950" s="1607"/>
      <c r="O950" s="1607"/>
      <c r="P950" s="1607"/>
      <c r="Q950" s="1607"/>
      <c r="R950" s="1607"/>
      <c r="S950" s="1607"/>
      <c r="T950" s="1607"/>
      <c r="U950" s="1607"/>
      <c r="V950" s="1607"/>
      <c r="W950" s="1607"/>
      <c r="X950" s="1607"/>
      <c r="Y950" s="1607"/>
      <c r="Z950" s="1607"/>
    </row>
    <row r="951" ht="12.75" customHeight="1">
      <c r="A951" s="1607"/>
      <c r="B951" s="1607"/>
      <c r="C951" s="1607"/>
      <c r="D951" s="1699"/>
      <c r="E951" s="1613"/>
      <c r="F951" s="6"/>
      <c r="G951" s="6"/>
      <c r="H951" s="37"/>
      <c r="I951" s="1613"/>
      <c r="J951" s="1613"/>
      <c r="K951" s="1607"/>
      <c r="L951" s="1607"/>
      <c r="M951" s="1607"/>
      <c r="N951" s="1607"/>
      <c r="O951" s="1607"/>
      <c r="P951" s="1607"/>
      <c r="Q951" s="1607"/>
      <c r="R951" s="1607"/>
      <c r="S951" s="1607"/>
      <c r="T951" s="1607"/>
      <c r="U951" s="1607"/>
      <c r="V951" s="1607"/>
      <c r="W951" s="1607"/>
      <c r="X951" s="1607"/>
      <c r="Y951" s="1607"/>
      <c r="Z951" s="1607"/>
    </row>
    <row r="952" ht="12.75" customHeight="1">
      <c r="A952" s="1607"/>
      <c r="B952" s="1607"/>
      <c r="C952" s="1607"/>
      <c r="D952" s="1699"/>
      <c r="E952" s="1613"/>
      <c r="F952" s="6"/>
      <c r="G952" s="6"/>
      <c r="H952" s="37"/>
      <c r="I952" s="1613"/>
      <c r="J952" s="1613"/>
      <c r="K952" s="1607"/>
      <c r="L952" s="1607"/>
      <c r="M952" s="1607"/>
      <c r="N952" s="1607"/>
      <c r="O952" s="1607"/>
      <c r="P952" s="1607"/>
      <c r="Q952" s="1607"/>
      <c r="R952" s="1607"/>
      <c r="S952" s="1607"/>
      <c r="T952" s="1607"/>
      <c r="U952" s="1607"/>
      <c r="V952" s="1607"/>
      <c r="W952" s="1607"/>
      <c r="X952" s="1607"/>
      <c r="Y952" s="1607"/>
      <c r="Z952" s="1607"/>
    </row>
    <row r="953" ht="12.75" customHeight="1">
      <c r="A953" s="1607"/>
      <c r="B953" s="1607"/>
      <c r="C953" s="1607"/>
      <c r="D953" s="1699"/>
      <c r="E953" s="1613"/>
      <c r="F953" s="6"/>
      <c r="G953" s="6"/>
      <c r="H953" s="37"/>
      <c r="I953" s="1613"/>
      <c r="J953" s="1613"/>
      <c r="K953" s="1607"/>
      <c r="L953" s="1607"/>
      <c r="M953" s="1607"/>
      <c r="N953" s="1607"/>
      <c r="O953" s="1607"/>
      <c r="P953" s="1607"/>
      <c r="Q953" s="1607"/>
      <c r="R953" s="1607"/>
      <c r="S953" s="1607"/>
      <c r="T953" s="1607"/>
      <c r="U953" s="1607"/>
      <c r="V953" s="1607"/>
      <c r="W953" s="1607"/>
      <c r="X953" s="1607"/>
      <c r="Y953" s="1607"/>
      <c r="Z953" s="1607"/>
    </row>
    <row r="954" ht="12.75" customHeight="1">
      <c r="A954" s="1607"/>
      <c r="B954" s="1607"/>
      <c r="C954" s="1607"/>
      <c r="D954" s="1699"/>
      <c r="E954" s="1613"/>
      <c r="F954" s="6"/>
      <c r="G954" s="6"/>
      <c r="H954" s="37"/>
      <c r="I954" s="1613"/>
      <c r="J954" s="1613"/>
      <c r="K954" s="1607"/>
      <c r="L954" s="1607"/>
      <c r="M954" s="1607"/>
      <c r="N954" s="1607"/>
      <c r="O954" s="1607"/>
      <c r="P954" s="1607"/>
      <c r="Q954" s="1607"/>
      <c r="R954" s="1607"/>
      <c r="S954" s="1607"/>
      <c r="T954" s="1607"/>
      <c r="U954" s="1607"/>
      <c r="V954" s="1607"/>
      <c r="W954" s="1607"/>
      <c r="X954" s="1607"/>
      <c r="Y954" s="1607"/>
      <c r="Z954" s="1607"/>
    </row>
    <row r="955" ht="12.75" customHeight="1">
      <c r="A955" s="1607"/>
      <c r="B955" s="1607"/>
      <c r="C955" s="1607"/>
      <c r="D955" s="1699"/>
      <c r="E955" s="1613"/>
      <c r="F955" s="6"/>
      <c r="G955" s="6"/>
      <c r="H955" s="37"/>
      <c r="I955" s="1613"/>
      <c r="J955" s="1613"/>
      <c r="K955" s="1607"/>
      <c r="L955" s="1607"/>
      <c r="M955" s="1607"/>
      <c r="N955" s="1607"/>
      <c r="O955" s="1607"/>
      <c r="P955" s="1607"/>
      <c r="Q955" s="1607"/>
      <c r="R955" s="1607"/>
      <c r="S955" s="1607"/>
      <c r="T955" s="1607"/>
      <c r="U955" s="1607"/>
      <c r="V955" s="1607"/>
      <c r="W955" s="1607"/>
      <c r="X955" s="1607"/>
      <c r="Y955" s="1607"/>
      <c r="Z955" s="1607"/>
    </row>
    <row r="956" ht="12.75" customHeight="1">
      <c r="A956" s="1607"/>
      <c r="B956" s="1607"/>
      <c r="C956" s="1607"/>
      <c r="D956" s="1699"/>
      <c r="E956" s="1613"/>
      <c r="F956" s="6"/>
      <c r="G956" s="6"/>
      <c r="H956" s="37"/>
      <c r="I956" s="1613"/>
      <c r="J956" s="1613"/>
      <c r="K956" s="1607"/>
      <c r="L956" s="1607"/>
      <c r="M956" s="1607"/>
      <c r="N956" s="1607"/>
      <c r="O956" s="1607"/>
      <c r="P956" s="1607"/>
      <c r="Q956" s="1607"/>
      <c r="R956" s="1607"/>
      <c r="S956" s="1607"/>
      <c r="T956" s="1607"/>
      <c r="U956" s="1607"/>
      <c r="V956" s="1607"/>
      <c r="W956" s="1607"/>
      <c r="X956" s="1607"/>
      <c r="Y956" s="1607"/>
      <c r="Z956" s="1607"/>
    </row>
    <row r="957" ht="12.75" customHeight="1">
      <c r="A957" s="1607"/>
      <c r="B957" s="1607"/>
      <c r="C957" s="1607"/>
      <c r="D957" s="1699"/>
      <c r="E957" s="1613"/>
      <c r="F957" s="6"/>
      <c r="G957" s="6"/>
      <c r="H957" s="37"/>
      <c r="I957" s="1613"/>
      <c r="J957" s="1613"/>
      <c r="K957" s="1607"/>
      <c r="L957" s="1607"/>
      <c r="M957" s="1607"/>
      <c r="N957" s="1607"/>
      <c r="O957" s="1607"/>
      <c r="P957" s="1607"/>
      <c r="Q957" s="1607"/>
      <c r="R957" s="1607"/>
      <c r="S957" s="1607"/>
      <c r="T957" s="1607"/>
      <c r="U957" s="1607"/>
      <c r="V957" s="1607"/>
      <c r="W957" s="1607"/>
      <c r="X957" s="1607"/>
      <c r="Y957" s="1607"/>
      <c r="Z957" s="1607"/>
    </row>
    <row r="958" ht="12.75" customHeight="1">
      <c r="A958" s="1607"/>
      <c r="B958" s="1607"/>
      <c r="C958" s="1607"/>
      <c r="D958" s="1699"/>
      <c r="E958" s="1613"/>
      <c r="F958" s="6"/>
      <c r="G958" s="6"/>
      <c r="H958" s="37"/>
      <c r="I958" s="1613"/>
      <c r="J958" s="1613"/>
      <c r="K958" s="1607"/>
      <c r="L958" s="1607"/>
      <c r="M958" s="1607"/>
      <c r="N958" s="1607"/>
      <c r="O958" s="1607"/>
      <c r="P958" s="1607"/>
      <c r="Q958" s="1607"/>
      <c r="R958" s="1607"/>
      <c r="S958" s="1607"/>
      <c r="T958" s="1607"/>
      <c r="U958" s="1607"/>
      <c r="V958" s="1607"/>
      <c r="W958" s="1607"/>
      <c r="X958" s="1607"/>
      <c r="Y958" s="1607"/>
      <c r="Z958" s="1607"/>
    </row>
    <row r="959" ht="12.75" customHeight="1">
      <c r="A959" s="1607"/>
      <c r="B959" s="1607"/>
      <c r="C959" s="1607"/>
      <c r="D959" s="1699"/>
      <c r="E959" s="1613"/>
      <c r="F959" s="6"/>
      <c r="G959" s="6"/>
      <c r="H959" s="37"/>
      <c r="I959" s="1613"/>
      <c r="J959" s="1613"/>
      <c r="K959" s="1607"/>
      <c r="L959" s="1607"/>
      <c r="M959" s="1607"/>
      <c r="N959" s="1607"/>
      <c r="O959" s="1607"/>
      <c r="P959" s="1607"/>
      <c r="Q959" s="1607"/>
      <c r="R959" s="1607"/>
      <c r="S959" s="1607"/>
      <c r="T959" s="1607"/>
      <c r="U959" s="1607"/>
      <c r="V959" s="1607"/>
      <c r="W959" s="1607"/>
      <c r="X959" s="1607"/>
      <c r="Y959" s="1607"/>
      <c r="Z959" s="1607"/>
    </row>
    <row r="960" ht="12.75" customHeight="1">
      <c r="A960" s="1607"/>
      <c r="B960" s="1607"/>
      <c r="C960" s="1607"/>
      <c r="D960" s="1699"/>
      <c r="E960" s="1613"/>
      <c r="F960" s="6"/>
      <c r="G960" s="6"/>
      <c r="H960" s="37"/>
      <c r="I960" s="1613"/>
      <c r="J960" s="1613"/>
      <c r="K960" s="1607"/>
      <c r="L960" s="1607"/>
      <c r="M960" s="1607"/>
      <c r="N960" s="1607"/>
      <c r="O960" s="1607"/>
      <c r="P960" s="1607"/>
      <c r="Q960" s="1607"/>
      <c r="R960" s="1607"/>
      <c r="S960" s="1607"/>
      <c r="T960" s="1607"/>
      <c r="U960" s="1607"/>
      <c r="V960" s="1607"/>
      <c r="W960" s="1607"/>
      <c r="X960" s="1607"/>
      <c r="Y960" s="1607"/>
      <c r="Z960" s="1607"/>
    </row>
    <row r="961" ht="12.75" customHeight="1">
      <c r="A961" s="1607"/>
      <c r="B961" s="1607"/>
      <c r="C961" s="1607"/>
      <c r="D961" s="1699"/>
      <c r="E961" s="1613"/>
      <c r="F961" s="6"/>
      <c r="G961" s="6"/>
      <c r="H961" s="37"/>
      <c r="I961" s="1613"/>
      <c r="J961" s="1613"/>
      <c r="K961" s="1607"/>
      <c r="L961" s="1607"/>
      <c r="M961" s="1607"/>
      <c r="N961" s="1607"/>
      <c r="O961" s="1607"/>
      <c r="P961" s="1607"/>
      <c r="Q961" s="1607"/>
      <c r="R961" s="1607"/>
      <c r="S961" s="1607"/>
      <c r="T961" s="1607"/>
      <c r="U961" s="1607"/>
      <c r="V961" s="1607"/>
      <c r="W961" s="1607"/>
      <c r="X961" s="1607"/>
      <c r="Y961" s="1607"/>
      <c r="Z961" s="1607"/>
    </row>
    <row r="962" ht="12.75" customHeight="1">
      <c r="A962" s="1607"/>
      <c r="B962" s="1607"/>
      <c r="C962" s="1607"/>
      <c r="D962" s="1699"/>
      <c r="E962" s="1613"/>
      <c r="F962" s="6"/>
      <c r="G962" s="6"/>
      <c r="H962" s="37"/>
      <c r="I962" s="1613"/>
      <c r="J962" s="1613"/>
      <c r="K962" s="1607"/>
      <c r="L962" s="1607"/>
      <c r="M962" s="1607"/>
      <c r="N962" s="1607"/>
      <c r="O962" s="1607"/>
      <c r="P962" s="1607"/>
      <c r="Q962" s="1607"/>
      <c r="R962" s="1607"/>
      <c r="S962" s="1607"/>
      <c r="T962" s="1607"/>
      <c r="U962" s="1607"/>
      <c r="V962" s="1607"/>
      <c r="W962" s="1607"/>
      <c r="X962" s="1607"/>
      <c r="Y962" s="1607"/>
      <c r="Z962" s="1607"/>
    </row>
    <row r="963" ht="12.75" customHeight="1">
      <c r="A963" s="1607"/>
      <c r="B963" s="1607"/>
      <c r="C963" s="1607"/>
      <c r="D963" s="1699"/>
      <c r="E963" s="1613"/>
      <c r="F963" s="6"/>
      <c r="G963" s="6"/>
      <c r="H963" s="37"/>
      <c r="I963" s="1613"/>
      <c r="J963" s="1613"/>
      <c r="K963" s="1607"/>
      <c r="L963" s="1607"/>
      <c r="M963" s="1607"/>
      <c r="N963" s="1607"/>
      <c r="O963" s="1607"/>
      <c r="P963" s="1607"/>
      <c r="Q963" s="1607"/>
      <c r="R963" s="1607"/>
      <c r="S963" s="1607"/>
      <c r="T963" s="1607"/>
      <c r="U963" s="1607"/>
      <c r="V963" s="1607"/>
      <c r="W963" s="1607"/>
      <c r="X963" s="1607"/>
      <c r="Y963" s="1607"/>
      <c r="Z963" s="1607"/>
    </row>
    <row r="964" ht="12.75" customHeight="1">
      <c r="A964" s="1607"/>
      <c r="B964" s="1607"/>
      <c r="C964" s="1607"/>
      <c r="D964" s="1699"/>
      <c r="E964" s="1613"/>
      <c r="F964" s="6"/>
      <c r="G964" s="6"/>
      <c r="H964" s="37"/>
      <c r="I964" s="1613"/>
      <c r="J964" s="1613"/>
      <c r="K964" s="1607"/>
      <c r="L964" s="1607"/>
      <c r="M964" s="1607"/>
      <c r="N964" s="1607"/>
      <c r="O964" s="1607"/>
      <c r="P964" s="1607"/>
      <c r="Q964" s="1607"/>
      <c r="R964" s="1607"/>
      <c r="S964" s="1607"/>
      <c r="T964" s="1607"/>
      <c r="U964" s="1607"/>
      <c r="V964" s="1607"/>
      <c r="W964" s="1607"/>
      <c r="X964" s="1607"/>
      <c r="Y964" s="1607"/>
      <c r="Z964" s="1607"/>
    </row>
    <row r="965" ht="12.75" customHeight="1">
      <c r="A965" s="1607"/>
      <c r="B965" s="1607"/>
      <c r="C965" s="1607"/>
      <c r="D965" s="1699"/>
      <c r="E965" s="1613"/>
      <c r="F965" s="6"/>
      <c r="G965" s="6"/>
      <c r="H965" s="37"/>
      <c r="I965" s="1613"/>
      <c r="J965" s="1613"/>
      <c r="K965" s="1607"/>
      <c r="L965" s="1607"/>
      <c r="M965" s="1607"/>
      <c r="N965" s="1607"/>
      <c r="O965" s="1607"/>
      <c r="P965" s="1607"/>
      <c r="Q965" s="1607"/>
      <c r="R965" s="1607"/>
      <c r="S965" s="1607"/>
      <c r="T965" s="1607"/>
      <c r="U965" s="1607"/>
      <c r="V965" s="1607"/>
      <c r="W965" s="1607"/>
      <c r="X965" s="1607"/>
      <c r="Y965" s="1607"/>
      <c r="Z965" s="1607"/>
    </row>
    <row r="966" ht="12.75" customHeight="1">
      <c r="A966" s="1607"/>
      <c r="B966" s="1607"/>
      <c r="C966" s="1607"/>
      <c r="D966" s="1699"/>
      <c r="E966" s="1613"/>
      <c r="F966" s="6"/>
      <c r="G966" s="6"/>
      <c r="H966" s="37"/>
      <c r="I966" s="1613"/>
      <c r="J966" s="1613"/>
      <c r="K966" s="1607"/>
      <c r="L966" s="1607"/>
      <c r="M966" s="1607"/>
      <c r="N966" s="1607"/>
      <c r="O966" s="1607"/>
      <c r="P966" s="1607"/>
      <c r="Q966" s="1607"/>
      <c r="R966" s="1607"/>
      <c r="S966" s="1607"/>
      <c r="T966" s="1607"/>
      <c r="U966" s="1607"/>
      <c r="V966" s="1607"/>
      <c r="W966" s="1607"/>
      <c r="X966" s="1607"/>
      <c r="Y966" s="1607"/>
      <c r="Z966" s="1607"/>
    </row>
    <row r="967" ht="12.75" customHeight="1">
      <c r="A967" s="1607"/>
      <c r="B967" s="1607"/>
      <c r="C967" s="1607"/>
      <c r="D967" s="1699"/>
      <c r="E967" s="1613"/>
      <c r="F967" s="6"/>
      <c r="G967" s="6"/>
      <c r="H967" s="37"/>
      <c r="I967" s="1613"/>
      <c r="J967" s="1613"/>
      <c r="K967" s="1607"/>
      <c r="L967" s="1607"/>
      <c r="M967" s="1607"/>
      <c r="N967" s="1607"/>
      <c r="O967" s="1607"/>
      <c r="P967" s="1607"/>
      <c r="Q967" s="1607"/>
      <c r="R967" s="1607"/>
      <c r="S967" s="1607"/>
      <c r="T967" s="1607"/>
      <c r="U967" s="1607"/>
      <c r="V967" s="1607"/>
      <c r="W967" s="1607"/>
      <c r="X967" s="1607"/>
      <c r="Y967" s="1607"/>
      <c r="Z967" s="1607"/>
    </row>
    <row r="968" ht="12.75" customHeight="1">
      <c r="A968" s="1607"/>
      <c r="B968" s="1607"/>
      <c r="C968" s="1607"/>
      <c r="D968" s="1699"/>
      <c r="E968" s="1613"/>
      <c r="F968" s="6"/>
      <c r="G968" s="6"/>
      <c r="H968" s="37"/>
      <c r="I968" s="1613"/>
      <c r="J968" s="1613"/>
      <c r="K968" s="1607"/>
      <c r="L968" s="1607"/>
      <c r="M968" s="1607"/>
      <c r="N968" s="1607"/>
      <c r="O968" s="1607"/>
      <c r="P968" s="1607"/>
      <c r="Q968" s="1607"/>
      <c r="R968" s="1607"/>
      <c r="S968" s="1607"/>
      <c r="T968" s="1607"/>
      <c r="U968" s="1607"/>
      <c r="V968" s="1607"/>
      <c r="W968" s="1607"/>
      <c r="X968" s="1607"/>
      <c r="Y968" s="1607"/>
      <c r="Z968" s="1607"/>
    </row>
    <row r="969" ht="12.75" customHeight="1">
      <c r="A969" s="1607"/>
      <c r="B969" s="1607"/>
      <c r="C969" s="1607"/>
      <c r="D969" s="1699"/>
      <c r="E969" s="1613"/>
      <c r="F969" s="6"/>
      <c r="G969" s="6"/>
      <c r="H969" s="37"/>
      <c r="I969" s="1613"/>
      <c r="J969" s="1613"/>
      <c r="K969" s="1607"/>
      <c r="L969" s="1607"/>
      <c r="M969" s="1607"/>
      <c r="N969" s="1607"/>
      <c r="O969" s="1607"/>
      <c r="P969" s="1607"/>
      <c r="Q969" s="1607"/>
      <c r="R969" s="1607"/>
      <c r="S969" s="1607"/>
      <c r="T969" s="1607"/>
      <c r="U969" s="1607"/>
      <c r="V969" s="1607"/>
      <c r="W969" s="1607"/>
      <c r="X969" s="1607"/>
      <c r="Y969" s="1607"/>
      <c r="Z969" s="1607"/>
    </row>
    <row r="970" ht="12.75" customHeight="1">
      <c r="A970" s="1607"/>
      <c r="B970" s="1607"/>
      <c r="C970" s="1607"/>
      <c r="D970" s="1699"/>
      <c r="E970" s="1613"/>
      <c r="F970" s="6"/>
      <c r="G970" s="6"/>
      <c r="H970" s="37"/>
      <c r="I970" s="1613"/>
      <c r="J970" s="1613"/>
      <c r="K970" s="1607"/>
      <c r="L970" s="1607"/>
      <c r="M970" s="1607"/>
      <c r="N970" s="1607"/>
      <c r="O970" s="1607"/>
      <c r="P970" s="1607"/>
      <c r="Q970" s="1607"/>
      <c r="R970" s="1607"/>
      <c r="S970" s="1607"/>
      <c r="T970" s="1607"/>
      <c r="U970" s="1607"/>
      <c r="V970" s="1607"/>
      <c r="W970" s="1607"/>
      <c r="X970" s="1607"/>
      <c r="Y970" s="1607"/>
      <c r="Z970" s="1607"/>
    </row>
    <row r="971" ht="12.75" customHeight="1">
      <c r="A971" s="1607"/>
      <c r="B971" s="1607"/>
      <c r="C971" s="1607"/>
      <c r="D971" s="1699"/>
      <c r="E971" s="1613"/>
      <c r="F971" s="6"/>
      <c r="G971" s="6"/>
      <c r="H971" s="37"/>
      <c r="I971" s="1613"/>
      <c r="J971" s="1613"/>
      <c r="K971" s="1607"/>
      <c r="L971" s="1607"/>
      <c r="M971" s="1607"/>
      <c r="N971" s="1607"/>
      <c r="O971" s="1607"/>
      <c r="P971" s="1607"/>
      <c r="Q971" s="1607"/>
      <c r="R971" s="1607"/>
      <c r="S971" s="1607"/>
      <c r="T971" s="1607"/>
      <c r="U971" s="1607"/>
      <c r="V971" s="1607"/>
      <c r="W971" s="1607"/>
      <c r="X971" s="1607"/>
      <c r="Y971" s="1607"/>
      <c r="Z971" s="1607"/>
    </row>
    <row r="972" ht="12.75" customHeight="1">
      <c r="A972" s="1607"/>
      <c r="B972" s="1607"/>
      <c r="C972" s="1607"/>
      <c r="D972" s="1699"/>
      <c r="E972" s="1613"/>
      <c r="F972" s="6"/>
      <c r="G972" s="6"/>
      <c r="H972" s="37"/>
      <c r="I972" s="1613"/>
      <c r="J972" s="1613"/>
      <c r="K972" s="1607"/>
      <c r="L972" s="1607"/>
      <c r="M972" s="1607"/>
      <c r="N972" s="1607"/>
      <c r="O972" s="1607"/>
      <c r="P972" s="1607"/>
      <c r="Q972" s="1607"/>
      <c r="R972" s="1607"/>
      <c r="S972" s="1607"/>
      <c r="T972" s="1607"/>
      <c r="U972" s="1607"/>
      <c r="V972" s="1607"/>
      <c r="W972" s="1607"/>
      <c r="X972" s="1607"/>
      <c r="Y972" s="1607"/>
      <c r="Z972" s="1607"/>
    </row>
    <row r="973" ht="12.75" customHeight="1">
      <c r="A973" s="1607"/>
      <c r="B973" s="1607"/>
      <c r="C973" s="1607"/>
      <c r="D973" s="1699"/>
      <c r="E973" s="1613"/>
      <c r="F973" s="6"/>
      <c r="G973" s="6"/>
      <c r="H973" s="37"/>
      <c r="I973" s="1613"/>
      <c r="J973" s="1613"/>
      <c r="K973" s="1607"/>
      <c r="L973" s="1607"/>
      <c r="M973" s="1607"/>
      <c r="N973" s="1607"/>
      <c r="O973" s="1607"/>
      <c r="P973" s="1607"/>
      <c r="Q973" s="1607"/>
      <c r="R973" s="1607"/>
      <c r="S973" s="1607"/>
      <c r="T973" s="1607"/>
      <c r="U973" s="1607"/>
      <c r="V973" s="1607"/>
      <c r="W973" s="1607"/>
      <c r="X973" s="1607"/>
      <c r="Y973" s="1607"/>
      <c r="Z973" s="1607"/>
    </row>
    <row r="974" ht="12.75" customHeight="1">
      <c r="A974" s="1607"/>
      <c r="B974" s="1607"/>
      <c r="C974" s="1607"/>
      <c r="D974" s="1699"/>
      <c r="E974" s="1613"/>
      <c r="F974" s="6"/>
      <c r="G974" s="6"/>
      <c r="H974" s="37"/>
      <c r="I974" s="1613"/>
      <c r="J974" s="1613"/>
      <c r="K974" s="1607"/>
      <c r="L974" s="1607"/>
      <c r="M974" s="1607"/>
      <c r="N974" s="1607"/>
      <c r="O974" s="1607"/>
      <c r="P974" s="1607"/>
      <c r="Q974" s="1607"/>
      <c r="R974" s="1607"/>
      <c r="S974" s="1607"/>
      <c r="T974" s="1607"/>
      <c r="U974" s="1607"/>
      <c r="V974" s="1607"/>
      <c r="W974" s="1607"/>
      <c r="X974" s="1607"/>
      <c r="Y974" s="1607"/>
      <c r="Z974" s="1607"/>
    </row>
    <row r="975" ht="12.75" customHeight="1">
      <c r="A975" s="1607"/>
      <c r="B975" s="1607"/>
      <c r="C975" s="1607"/>
      <c r="D975" s="1699"/>
      <c r="E975" s="1613"/>
      <c r="F975" s="6"/>
      <c r="G975" s="6"/>
      <c r="H975" s="37"/>
      <c r="I975" s="1613"/>
      <c r="J975" s="1613"/>
      <c r="K975" s="1607"/>
      <c r="L975" s="1607"/>
      <c r="M975" s="1607"/>
      <c r="N975" s="1607"/>
      <c r="O975" s="1607"/>
      <c r="P975" s="1607"/>
      <c r="Q975" s="1607"/>
      <c r="R975" s="1607"/>
      <c r="S975" s="1607"/>
      <c r="T975" s="1607"/>
      <c r="U975" s="1607"/>
      <c r="V975" s="1607"/>
      <c r="W975" s="1607"/>
      <c r="X975" s="1607"/>
      <c r="Y975" s="1607"/>
      <c r="Z975" s="1607"/>
    </row>
    <row r="976" ht="12.75" customHeight="1">
      <c r="A976" s="1607"/>
      <c r="B976" s="1607"/>
      <c r="C976" s="1607"/>
      <c r="D976" s="1699"/>
      <c r="E976" s="1613"/>
      <c r="F976" s="6"/>
      <c r="G976" s="6"/>
      <c r="H976" s="37"/>
      <c r="I976" s="1613"/>
      <c r="J976" s="1613"/>
      <c r="K976" s="1607"/>
      <c r="L976" s="1607"/>
      <c r="M976" s="1607"/>
      <c r="N976" s="1607"/>
      <c r="O976" s="1607"/>
      <c r="P976" s="1607"/>
      <c r="Q976" s="1607"/>
      <c r="R976" s="1607"/>
      <c r="S976" s="1607"/>
      <c r="T976" s="1607"/>
      <c r="U976" s="1607"/>
      <c r="V976" s="1607"/>
      <c r="W976" s="1607"/>
      <c r="X976" s="1607"/>
      <c r="Y976" s="1607"/>
      <c r="Z976" s="1607"/>
    </row>
    <row r="977" ht="12.75" customHeight="1">
      <c r="A977" s="1607"/>
      <c r="B977" s="1607"/>
      <c r="C977" s="1607"/>
      <c r="D977" s="1699"/>
      <c r="E977" s="1613"/>
      <c r="F977" s="6"/>
      <c r="G977" s="6"/>
      <c r="H977" s="37"/>
      <c r="I977" s="1613"/>
      <c r="J977" s="1613"/>
      <c r="K977" s="1607"/>
      <c r="L977" s="1607"/>
      <c r="M977" s="1607"/>
      <c r="N977" s="1607"/>
      <c r="O977" s="1607"/>
      <c r="P977" s="1607"/>
      <c r="Q977" s="1607"/>
      <c r="R977" s="1607"/>
      <c r="S977" s="1607"/>
      <c r="T977" s="1607"/>
      <c r="U977" s="1607"/>
      <c r="V977" s="1607"/>
      <c r="W977" s="1607"/>
      <c r="X977" s="1607"/>
      <c r="Y977" s="1607"/>
      <c r="Z977" s="1607"/>
    </row>
    <row r="978" ht="12.75" customHeight="1">
      <c r="A978" s="1607"/>
      <c r="B978" s="1607"/>
      <c r="C978" s="1607"/>
      <c r="D978" s="1699"/>
      <c r="E978" s="1613"/>
      <c r="F978" s="6"/>
      <c r="G978" s="6"/>
      <c r="H978" s="37"/>
      <c r="I978" s="1613"/>
      <c r="J978" s="1613"/>
      <c r="K978" s="1607"/>
      <c r="L978" s="1607"/>
      <c r="M978" s="1607"/>
      <c r="N978" s="1607"/>
      <c r="O978" s="1607"/>
      <c r="P978" s="1607"/>
      <c r="Q978" s="1607"/>
      <c r="R978" s="1607"/>
      <c r="S978" s="1607"/>
      <c r="T978" s="1607"/>
      <c r="U978" s="1607"/>
      <c r="V978" s="1607"/>
      <c r="W978" s="1607"/>
      <c r="X978" s="1607"/>
      <c r="Y978" s="1607"/>
      <c r="Z978" s="1607"/>
    </row>
    <row r="979" ht="12.75" customHeight="1">
      <c r="A979" s="1607"/>
      <c r="B979" s="1607"/>
      <c r="C979" s="1607"/>
      <c r="D979" s="1699"/>
      <c r="E979" s="1613"/>
      <c r="F979" s="6"/>
      <c r="G979" s="6"/>
      <c r="H979" s="37"/>
      <c r="I979" s="1613"/>
      <c r="J979" s="1613"/>
      <c r="K979" s="1607"/>
      <c r="L979" s="1607"/>
      <c r="M979" s="1607"/>
      <c r="N979" s="1607"/>
      <c r="O979" s="1607"/>
      <c r="P979" s="1607"/>
      <c r="Q979" s="1607"/>
      <c r="R979" s="1607"/>
      <c r="S979" s="1607"/>
      <c r="T979" s="1607"/>
      <c r="U979" s="1607"/>
      <c r="V979" s="1607"/>
      <c r="W979" s="1607"/>
      <c r="X979" s="1607"/>
      <c r="Y979" s="1607"/>
      <c r="Z979" s="1607"/>
    </row>
    <row r="980" ht="12.75" customHeight="1">
      <c r="A980" s="1607"/>
      <c r="B980" s="1607"/>
      <c r="C980" s="1607"/>
      <c r="D980" s="1699"/>
      <c r="E980" s="1613"/>
      <c r="F980" s="6"/>
      <c r="G980" s="6"/>
      <c r="H980" s="37"/>
      <c r="I980" s="1613"/>
      <c r="J980" s="1613"/>
      <c r="K980" s="1607"/>
      <c r="L980" s="1607"/>
      <c r="M980" s="1607"/>
      <c r="N980" s="1607"/>
      <c r="O980" s="1607"/>
      <c r="P980" s="1607"/>
      <c r="Q980" s="1607"/>
      <c r="R980" s="1607"/>
      <c r="S980" s="1607"/>
      <c r="T980" s="1607"/>
      <c r="U980" s="1607"/>
      <c r="V980" s="1607"/>
      <c r="W980" s="1607"/>
      <c r="X980" s="1607"/>
      <c r="Y980" s="1607"/>
      <c r="Z980" s="1607"/>
    </row>
    <row r="981" ht="12.75" customHeight="1">
      <c r="A981" s="1607"/>
      <c r="B981" s="1607"/>
      <c r="C981" s="1607"/>
      <c r="D981" s="1699"/>
      <c r="E981" s="1613"/>
      <c r="F981" s="6"/>
      <c r="G981" s="6"/>
      <c r="H981" s="37"/>
      <c r="I981" s="1613"/>
      <c r="J981" s="1613"/>
      <c r="K981" s="1607"/>
      <c r="L981" s="1607"/>
      <c r="M981" s="1607"/>
      <c r="N981" s="1607"/>
      <c r="O981" s="1607"/>
      <c r="P981" s="1607"/>
      <c r="Q981" s="1607"/>
      <c r="R981" s="1607"/>
      <c r="S981" s="1607"/>
      <c r="T981" s="1607"/>
      <c r="U981" s="1607"/>
      <c r="V981" s="1607"/>
      <c r="W981" s="1607"/>
      <c r="X981" s="1607"/>
      <c r="Y981" s="1607"/>
      <c r="Z981" s="1607"/>
    </row>
    <row r="982" ht="12.75" customHeight="1">
      <c r="A982" s="1607"/>
      <c r="B982" s="1607"/>
      <c r="C982" s="1607"/>
      <c r="D982" s="1699"/>
      <c r="E982" s="1613"/>
      <c r="F982" s="6"/>
      <c r="G982" s="6"/>
      <c r="H982" s="37"/>
      <c r="I982" s="1613"/>
      <c r="J982" s="1613"/>
      <c r="K982" s="1607"/>
      <c r="L982" s="1607"/>
      <c r="M982" s="1607"/>
      <c r="N982" s="1607"/>
      <c r="O982" s="1607"/>
      <c r="P982" s="1607"/>
      <c r="Q982" s="1607"/>
      <c r="R982" s="1607"/>
      <c r="S982" s="1607"/>
      <c r="T982" s="1607"/>
      <c r="U982" s="1607"/>
      <c r="V982" s="1607"/>
      <c r="W982" s="1607"/>
      <c r="X982" s="1607"/>
      <c r="Y982" s="1607"/>
      <c r="Z982" s="1607"/>
    </row>
    <row r="983" ht="12.75" customHeight="1">
      <c r="A983" s="1607"/>
      <c r="B983" s="1607"/>
      <c r="C983" s="1607"/>
      <c r="D983" s="1699"/>
      <c r="E983" s="1613"/>
      <c r="F983" s="6"/>
      <c r="G983" s="6"/>
      <c r="H983" s="37"/>
      <c r="I983" s="1613"/>
      <c r="J983" s="1613"/>
      <c r="K983" s="1607"/>
      <c r="L983" s="1607"/>
      <c r="M983" s="1607"/>
      <c r="N983" s="1607"/>
      <c r="O983" s="1607"/>
      <c r="P983" s="1607"/>
      <c r="Q983" s="1607"/>
      <c r="R983" s="1607"/>
      <c r="S983" s="1607"/>
      <c r="T983" s="1607"/>
      <c r="U983" s="1607"/>
      <c r="V983" s="1607"/>
      <c r="W983" s="1607"/>
      <c r="X983" s="1607"/>
      <c r="Y983" s="1607"/>
      <c r="Z983" s="1607"/>
    </row>
    <row r="984" ht="12.75" customHeight="1">
      <c r="A984" s="1607"/>
      <c r="B984" s="1607"/>
      <c r="C984" s="1607"/>
      <c r="D984" s="1699"/>
      <c r="E984" s="1613"/>
      <c r="F984" s="6"/>
      <c r="G984" s="6"/>
      <c r="H984" s="37"/>
      <c r="I984" s="1613"/>
      <c r="J984" s="1613"/>
      <c r="K984" s="1607"/>
      <c r="L984" s="1607"/>
      <c r="M984" s="1607"/>
      <c r="N984" s="1607"/>
      <c r="O984" s="1607"/>
      <c r="P984" s="1607"/>
      <c r="Q984" s="1607"/>
      <c r="R984" s="1607"/>
      <c r="S984" s="1607"/>
      <c r="T984" s="1607"/>
      <c r="U984" s="1607"/>
      <c r="V984" s="1607"/>
      <c r="W984" s="1607"/>
      <c r="X984" s="1607"/>
      <c r="Y984" s="1607"/>
      <c r="Z984" s="1607"/>
    </row>
    <row r="985" ht="12.75" customHeight="1">
      <c r="A985" s="1607"/>
      <c r="B985" s="1607"/>
      <c r="C985" s="1607"/>
      <c r="D985" s="1699"/>
      <c r="E985" s="1613"/>
      <c r="F985" s="6"/>
      <c r="G985" s="6"/>
      <c r="H985" s="37"/>
      <c r="I985" s="1613"/>
      <c r="J985" s="1613"/>
      <c r="K985" s="1607"/>
      <c r="L985" s="1607"/>
      <c r="M985" s="1607"/>
      <c r="N985" s="1607"/>
      <c r="O985" s="1607"/>
      <c r="P985" s="1607"/>
      <c r="Q985" s="1607"/>
      <c r="R985" s="1607"/>
      <c r="S985" s="1607"/>
      <c r="T985" s="1607"/>
      <c r="U985" s="1607"/>
      <c r="V985" s="1607"/>
      <c r="W985" s="1607"/>
      <c r="X985" s="1607"/>
      <c r="Y985" s="1607"/>
      <c r="Z985" s="1607"/>
    </row>
    <row r="986" ht="12.75" customHeight="1">
      <c r="A986" s="1607"/>
      <c r="B986" s="1607"/>
      <c r="C986" s="1607"/>
      <c r="D986" s="1699"/>
      <c r="E986" s="1613"/>
      <c r="F986" s="6"/>
      <c r="G986" s="6"/>
      <c r="H986" s="37"/>
      <c r="I986" s="1613"/>
      <c r="J986" s="1613"/>
      <c r="K986" s="1607"/>
      <c r="L986" s="1607"/>
      <c r="M986" s="1607"/>
      <c r="N986" s="1607"/>
      <c r="O986" s="1607"/>
      <c r="P986" s="1607"/>
      <c r="Q986" s="1607"/>
      <c r="R986" s="1607"/>
      <c r="S986" s="1607"/>
      <c r="T986" s="1607"/>
      <c r="U986" s="1607"/>
      <c r="V986" s="1607"/>
      <c r="W986" s="1607"/>
      <c r="X986" s="1607"/>
      <c r="Y986" s="1607"/>
      <c r="Z986" s="1607"/>
    </row>
    <row r="987" ht="12.75" customHeight="1">
      <c r="A987" s="1607"/>
      <c r="B987" s="1607"/>
      <c r="C987" s="1607"/>
      <c r="D987" s="1699"/>
      <c r="E987" s="1613"/>
      <c r="F987" s="6"/>
      <c r="G987" s="6"/>
      <c r="H987" s="37"/>
      <c r="I987" s="1613"/>
      <c r="J987" s="1613"/>
      <c r="K987" s="1607"/>
      <c r="L987" s="1607"/>
      <c r="M987" s="1607"/>
      <c r="N987" s="1607"/>
      <c r="O987" s="1607"/>
      <c r="P987" s="1607"/>
      <c r="Q987" s="1607"/>
      <c r="R987" s="1607"/>
      <c r="S987" s="1607"/>
      <c r="T987" s="1607"/>
      <c r="U987" s="1607"/>
      <c r="V987" s="1607"/>
      <c r="W987" s="1607"/>
      <c r="X987" s="1607"/>
      <c r="Y987" s="1607"/>
      <c r="Z987" s="1607"/>
    </row>
    <row r="988" ht="12.75" customHeight="1">
      <c r="A988" s="1607"/>
      <c r="B988" s="1607"/>
      <c r="C988" s="1607"/>
      <c r="D988" s="1699"/>
      <c r="E988" s="1613"/>
      <c r="F988" s="6"/>
      <c r="G988" s="6"/>
      <c r="H988" s="37"/>
      <c r="I988" s="1613"/>
      <c r="J988" s="1613"/>
      <c r="K988" s="1607"/>
      <c r="L988" s="1607"/>
      <c r="M988" s="1607"/>
      <c r="N988" s="1607"/>
      <c r="O988" s="1607"/>
      <c r="P988" s="1607"/>
      <c r="Q988" s="1607"/>
      <c r="R988" s="1607"/>
      <c r="S988" s="1607"/>
      <c r="T988" s="1607"/>
      <c r="U988" s="1607"/>
      <c r="V988" s="1607"/>
      <c r="W988" s="1607"/>
      <c r="X988" s="1607"/>
      <c r="Y988" s="1607"/>
      <c r="Z988" s="1607"/>
    </row>
    <row r="989" ht="12.75" customHeight="1">
      <c r="A989" s="1607"/>
      <c r="B989" s="1607"/>
      <c r="C989" s="1607"/>
      <c r="D989" s="1699"/>
      <c r="E989" s="1613"/>
      <c r="F989" s="6"/>
      <c r="G989" s="6"/>
      <c r="H989" s="37"/>
      <c r="I989" s="1613"/>
      <c r="J989" s="1613"/>
      <c r="K989" s="1607"/>
      <c r="L989" s="1607"/>
      <c r="M989" s="1607"/>
      <c r="N989" s="1607"/>
      <c r="O989" s="1607"/>
      <c r="P989" s="1607"/>
      <c r="Q989" s="1607"/>
      <c r="R989" s="1607"/>
      <c r="S989" s="1607"/>
      <c r="T989" s="1607"/>
      <c r="U989" s="1607"/>
      <c r="V989" s="1607"/>
      <c r="W989" s="1607"/>
      <c r="X989" s="1607"/>
      <c r="Y989" s="1607"/>
      <c r="Z989" s="1607"/>
    </row>
    <row r="990" ht="12.75" customHeight="1">
      <c r="A990" s="1607"/>
      <c r="B990" s="1607"/>
      <c r="C990" s="1607"/>
      <c r="D990" s="1699"/>
      <c r="E990" s="1613"/>
      <c r="F990" s="6"/>
      <c r="G990" s="6"/>
      <c r="H990" s="37"/>
      <c r="I990" s="1613"/>
      <c r="J990" s="1613"/>
      <c r="K990" s="1607"/>
      <c r="L990" s="1607"/>
      <c r="M990" s="1607"/>
      <c r="N990" s="1607"/>
      <c r="O990" s="1607"/>
      <c r="P990" s="1607"/>
      <c r="Q990" s="1607"/>
      <c r="R990" s="1607"/>
      <c r="S990" s="1607"/>
      <c r="T990" s="1607"/>
      <c r="U990" s="1607"/>
      <c r="V990" s="1607"/>
      <c r="W990" s="1607"/>
      <c r="X990" s="1607"/>
      <c r="Y990" s="1607"/>
      <c r="Z990" s="1607"/>
    </row>
    <row r="991" ht="12.75" customHeight="1">
      <c r="A991" s="1607"/>
      <c r="B991" s="1607"/>
      <c r="C991" s="1607"/>
      <c r="D991" s="1699"/>
      <c r="E991" s="1613"/>
      <c r="F991" s="6"/>
      <c r="G991" s="6"/>
      <c r="H991" s="37"/>
      <c r="I991" s="1613"/>
      <c r="J991" s="1613"/>
      <c r="K991" s="1607"/>
      <c r="L991" s="1607"/>
      <c r="M991" s="1607"/>
      <c r="N991" s="1607"/>
      <c r="O991" s="1607"/>
      <c r="P991" s="1607"/>
      <c r="Q991" s="1607"/>
      <c r="R991" s="1607"/>
      <c r="S991" s="1607"/>
      <c r="T991" s="1607"/>
      <c r="U991" s="1607"/>
      <c r="V991" s="1607"/>
      <c r="W991" s="1607"/>
      <c r="X991" s="1607"/>
      <c r="Y991" s="1607"/>
      <c r="Z991" s="1607"/>
    </row>
    <row r="992" ht="12.75" customHeight="1">
      <c r="A992" s="1607"/>
      <c r="B992" s="1607"/>
      <c r="C992" s="1607"/>
      <c r="D992" s="1699"/>
      <c r="E992" s="1613"/>
      <c r="F992" s="6"/>
      <c r="G992" s="6"/>
      <c r="H992" s="37"/>
      <c r="I992" s="1613"/>
      <c r="J992" s="1613"/>
      <c r="K992" s="1607"/>
      <c r="L992" s="1607"/>
      <c r="M992" s="1607"/>
      <c r="N992" s="1607"/>
      <c r="O992" s="1607"/>
      <c r="P992" s="1607"/>
      <c r="Q992" s="1607"/>
      <c r="R992" s="1607"/>
      <c r="S992" s="1607"/>
      <c r="T992" s="1607"/>
      <c r="U992" s="1607"/>
      <c r="V992" s="1607"/>
      <c r="W992" s="1607"/>
      <c r="X992" s="1607"/>
      <c r="Y992" s="1607"/>
      <c r="Z992" s="1607"/>
    </row>
    <row r="993" ht="12.75" customHeight="1">
      <c r="A993" s="1607"/>
      <c r="B993" s="1607"/>
      <c r="C993" s="1607"/>
      <c r="D993" s="1699"/>
      <c r="E993" s="1613"/>
      <c r="F993" s="6"/>
      <c r="G993" s="6"/>
      <c r="H993" s="37"/>
      <c r="I993" s="1613"/>
      <c r="J993" s="1613"/>
      <c r="K993" s="1607"/>
      <c r="L993" s="1607"/>
      <c r="M993" s="1607"/>
      <c r="N993" s="1607"/>
      <c r="O993" s="1607"/>
      <c r="P993" s="1607"/>
      <c r="Q993" s="1607"/>
      <c r="R993" s="1607"/>
      <c r="S993" s="1607"/>
      <c r="T993" s="1607"/>
      <c r="U993" s="1607"/>
      <c r="V993" s="1607"/>
      <c r="W993" s="1607"/>
      <c r="X993" s="1607"/>
      <c r="Y993" s="1607"/>
      <c r="Z993" s="1607"/>
    </row>
    <row r="994" ht="12.75" customHeight="1">
      <c r="A994" s="1607"/>
      <c r="B994" s="1607"/>
      <c r="C994" s="1607"/>
      <c r="D994" s="1699"/>
      <c r="E994" s="1613"/>
      <c r="F994" s="6"/>
      <c r="G994" s="6"/>
      <c r="H994" s="37"/>
      <c r="I994" s="1613"/>
      <c r="J994" s="1613"/>
      <c r="K994" s="1607"/>
      <c r="L994" s="1607"/>
      <c r="M994" s="1607"/>
      <c r="N994" s="1607"/>
      <c r="O994" s="1607"/>
      <c r="P994" s="1607"/>
      <c r="Q994" s="1607"/>
      <c r="R994" s="1607"/>
      <c r="S994" s="1607"/>
      <c r="T994" s="1607"/>
      <c r="U994" s="1607"/>
      <c r="V994" s="1607"/>
      <c r="W994" s="1607"/>
      <c r="X994" s="1607"/>
      <c r="Y994" s="1607"/>
      <c r="Z994" s="1607"/>
    </row>
    <row r="995" ht="12.75" customHeight="1">
      <c r="A995" s="1607"/>
      <c r="B995" s="1607"/>
      <c r="C995" s="1607"/>
      <c r="D995" s="1699"/>
      <c r="E995" s="1613"/>
      <c r="F995" s="6"/>
      <c r="G995" s="6"/>
      <c r="H995" s="37"/>
      <c r="I995" s="1613"/>
      <c r="J995" s="1613"/>
      <c r="K995" s="1607"/>
      <c r="L995" s="1607"/>
      <c r="M995" s="1607"/>
      <c r="N995" s="1607"/>
      <c r="O995" s="1607"/>
      <c r="P995" s="1607"/>
      <c r="Q995" s="1607"/>
      <c r="R995" s="1607"/>
      <c r="S995" s="1607"/>
      <c r="T995" s="1607"/>
      <c r="U995" s="1607"/>
      <c r="V995" s="1607"/>
      <c r="W995" s="1607"/>
      <c r="X995" s="1607"/>
      <c r="Y995" s="1607"/>
      <c r="Z995" s="1607"/>
    </row>
    <row r="996" ht="12.75" customHeight="1">
      <c r="A996" s="1607"/>
      <c r="B996" s="1607"/>
      <c r="C996" s="1607"/>
      <c r="D996" s="1699"/>
      <c r="E996" s="1613"/>
      <c r="F996" s="6"/>
      <c r="G996" s="6"/>
      <c r="H996" s="37"/>
      <c r="I996" s="1613"/>
      <c r="J996" s="1613"/>
      <c r="K996" s="1607"/>
      <c r="L996" s="1607"/>
      <c r="M996" s="1607"/>
      <c r="N996" s="1607"/>
      <c r="O996" s="1607"/>
      <c r="P996" s="1607"/>
      <c r="Q996" s="1607"/>
      <c r="R996" s="1607"/>
      <c r="S996" s="1607"/>
      <c r="T996" s="1607"/>
      <c r="U996" s="1607"/>
      <c r="V996" s="1607"/>
      <c r="W996" s="1607"/>
      <c r="X996" s="1607"/>
      <c r="Y996" s="1607"/>
      <c r="Z996" s="1607"/>
    </row>
    <row r="997" ht="12.75" customHeight="1">
      <c r="A997" s="1607"/>
      <c r="B997" s="1607"/>
      <c r="C997" s="1607"/>
      <c r="D997" s="1699"/>
      <c r="E997" s="1613"/>
      <c r="F997" s="6"/>
      <c r="G997" s="6"/>
      <c r="H997" s="37"/>
      <c r="I997" s="1613"/>
      <c r="J997" s="1613"/>
      <c r="K997" s="1607"/>
      <c r="L997" s="1607"/>
      <c r="M997" s="1607"/>
      <c r="N997" s="1607"/>
      <c r="O997" s="1607"/>
      <c r="P997" s="1607"/>
      <c r="Q997" s="1607"/>
      <c r="R997" s="1607"/>
      <c r="S997" s="1607"/>
      <c r="T997" s="1607"/>
      <c r="U997" s="1607"/>
      <c r="V997" s="1607"/>
      <c r="W997" s="1607"/>
      <c r="X997" s="1607"/>
      <c r="Y997" s="1607"/>
      <c r="Z997" s="1607"/>
    </row>
    <row r="998" ht="12.75" customHeight="1">
      <c r="A998" s="1607"/>
      <c r="B998" s="1607"/>
      <c r="C998" s="1607"/>
      <c r="D998" s="1699"/>
      <c r="E998" s="1613"/>
      <c r="F998" s="6"/>
      <c r="G998" s="6"/>
      <c r="H998" s="37"/>
      <c r="I998" s="1613"/>
      <c r="J998" s="1613"/>
      <c r="K998" s="1607"/>
      <c r="L998" s="1607"/>
      <c r="M998" s="1607"/>
      <c r="N998" s="1607"/>
      <c r="O998" s="1607"/>
      <c r="P998" s="1607"/>
      <c r="Q998" s="1607"/>
      <c r="R998" s="1607"/>
      <c r="S998" s="1607"/>
      <c r="T998" s="1607"/>
      <c r="U998" s="1607"/>
      <c r="V998" s="1607"/>
      <c r="W998" s="1607"/>
      <c r="X998" s="1607"/>
      <c r="Y998" s="1607"/>
      <c r="Z998" s="1607"/>
    </row>
    <row r="999" ht="12.75" customHeight="1">
      <c r="A999" s="1607"/>
      <c r="B999" s="1607"/>
      <c r="C999" s="1607"/>
      <c r="D999" s="1699"/>
      <c r="E999" s="1613"/>
      <c r="F999" s="6"/>
      <c r="G999" s="6"/>
      <c r="H999" s="37"/>
      <c r="I999" s="1613"/>
      <c r="J999" s="1613"/>
      <c r="K999" s="1607"/>
      <c r="L999" s="1607"/>
      <c r="M999" s="1607"/>
      <c r="N999" s="1607"/>
      <c r="O999" s="1607"/>
      <c r="P999" s="1607"/>
      <c r="Q999" s="1607"/>
      <c r="R999" s="1607"/>
      <c r="S999" s="1607"/>
      <c r="T999" s="1607"/>
      <c r="U999" s="1607"/>
      <c r="V999" s="1607"/>
      <c r="W999" s="1607"/>
      <c r="X999" s="1607"/>
      <c r="Y999" s="1607"/>
      <c r="Z999" s="1607"/>
    </row>
    <row r="1000" ht="12.75" customHeight="1">
      <c r="A1000" s="1607"/>
      <c r="B1000" s="1607"/>
      <c r="C1000" s="1607"/>
      <c r="D1000" s="1699"/>
      <c r="E1000" s="1613"/>
      <c r="F1000" s="6"/>
      <c r="G1000" s="6"/>
      <c r="H1000" s="37"/>
      <c r="I1000" s="1613"/>
      <c r="J1000" s="1613"/>
      <c r="K1000" s="1607"/>
      <c r="L1000" s="1607"/>
      <c r="M1000" s="1607"/>
      <c r="N1000" s="1607"/>
      <c r="O1000" s="1607"/>
      <c r="P1000" s="1607"/>
      <c r="Q1000" s="1607"/>
      <c r="R1000" s="1607"/>
      <c r="S1000" s="1607"/>
      <c r="T1000" s="1607"/>
      <c r="U1000" s="1607"/>
      <c r="V1000" s="1607"/>
      <c r="W1000" s="1607"/>
      <c r="X1000" s="1607"/>
      <c r="Y1000" s="1607"/>
      <c r="Z1000" s="1607"/>
    </row>
  </sheetData>
  <mergeCells count="12">
    <mergeCell ref="A54:A55"/>
    <mergeCell ref="C125:D125"/>
    <mergeCell ref="E125:I125"/>
    <mergeCell ref="C126:D126"/>
    <mergeCell ref="E126:I126"/>
    <mergeCell ref="A4:I4"/>
    <mergeCell ref="A5:I5"/>
    <mergeCell ref="A6:I6"/>
    <mergeCell ref="A8:I8"/>
    <mergeCell ref="B9:B11"/>
    <mergeCell ref="F9:H9"/>
    <mergeCell ref="A39:A40"/>
  </mergeCells>
  <printOptions/>
  <pageMargins bottom="0.7480314960629921" footer="0.0" header="0.0" left="1.1023622047244095" right="0.11811023622047245" top="0.7480314960629921"/>
  <pageSetup orientation="landscape"/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88"/>
    <col customWidth="1" min="2" max="2" width="2.63"/>
    <col customWidth="1" min="3" max="3" width="1.25"/>
    <col customWidth="1" min="4" max="4" width="41.38"/>
    <col customWidth="1" min="5" max="5" width="10.0"/>
    <col customWidth="1" min="6" max="6" width="13.88"/>
    <col customWidth="1" hidden="1" min="7" max="7" width="13.88"/>
    <col customWidth="1" hidden="1" min="8" max="8" width="14.38"/>
    <col customWidth="1" min="9" max="9" width="13.5"/>
    <col customWidth="1" min="10" max="12" width="12.63"/>
    <col customWidth="1" min="13" max="13" width="8.75"/>
    <col customWidth="1" min="14" max="14" width="9.5"/>
    <col customWidth="1" min="15" max="15" width="11.88"/>
    <col customWidth="1" min="16" max="16" width="15.25"/>
    <col customWidth="1" min="17" max="17" width="8.75"/>
    <col customWidth="1" min="18" max="18" width="14.63"/>
    <col customWidth="1" min="19" max="26" width="8.0"/>
  </cols>
  <sheetData>
    <row r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>
      <c r="A7" s="252"/>
      <c r="B7" s="252"/>
      <c r="C7" s="252"/>
      <c r="D7" s="252"/>
      <c r="E7" s="259"/>
      <c r="F7" s="252"/>
      <c r="G7" s="252"/>
      <c r="H7" s="252"/>
      <c r="I7" s="252"/>
      <c r="J7" s="252"/>
      <c r="K7" s="252"/>
      <c r="L7" s="252"/>
      <c r="M7" s="252"/>
      <c r="N7" s="1132"/>
      <c r="O7" s="1132"/>
      <c r="P7" s="1137"/>
      <c r="Q7" s="1188"/>
      <c r="R7" s="252"/>
      <c r="S7" s="252"/>
      <c r="T7" s="252"/>
      <c r="U7" s="252"/>
      <c r="V7" s="252"/>
      <c r="W7" s="252"/>
      <c r="X7" s="252"/>
      <c r="Y7" s="252"/>
      <c r="Z7" s="252"/>
    </row>
    <row r="8">
      <c r="A8" s="252"/>
      <c r="B8" s="252"/>
      <c r="C8" s="252"/>
      <c r="D8" s="252"/>
      <c r="E8" s="259"/>
      <c r="F8" s="252"/>
      <c r="G8" s="252"/>
      <c r="H8" s="252"/>
      <c r="I8" s="252"/>
      <c r="J8" s="252"/>
      <c r="K8" s="252"/>
      <c r="L8" s="252"/>
      <c r="M8" s="252"/>
      <c r="N8" s="1132"/>
      <c r="O8" s="1132"/>
      <c r="P8" s="1137"/>
      <c r="Q8" s="1188"/>
      <c r="R8" s="252"/>
      <c r="S8" s="252"/>
      <c r="T8" s="252"/>
      <c r="U8" s="252"/>
      <c r="V8" s="252"/>
      <c r="W8" s="252"/>
      <c r="X8" s="252"/>
      <c r="Y8" s="252"/>
      <c r="Z8" s="252"/>
    </row>
    <row r="9" ht="16.5" customHeight="1">
      <c r="A9" s="195" t="s">
        <v>1527</v>
      </c>
      <c r="B9" s="273"/>
      <c r="C9" s="273"/>
      <c r="D9" s="273"/>
      <c r="E9" s="275"/>
      <c r="F9" s="273"/>
      <c r="G9" s="273"/>
      <c r="H9" s="273"/>
      <c r="I9" s="273"/>
      <c r="J9" s="1701"/>
      <c r="K9" s="1701"/>
      <c r="L9" s="1701"/>
      <c r="M9" s="1701"/>
      <c r="N9" s="1133"/>
      <c r="O9" s="1133"/>
      <c r="P9" s="1702"/>
      <c r="Q9" s="602"/>
      <c r="R9" s="273"/>
      <c r="S9" s="273"/>
      <c r="T9" s="273"/>
      <c r="U9" s="273"/>
      <c r="V9" s="273"/>
      <c r="W9" s="273"/>
      <c r="X9" s="273"/>
      <c r="Y9" s="273"/>
      <c r="Z9" s="273"/>
    </row>
    <row r="10" ht="18.75" customHeight="1">
      <c r="A10" s="11" t="s">
        <v>1528</v>
      </c>
      <c r="B10" s="12"/>
      <c r="C10" s="12"/>
      <c r="D10" s="13"/>
      <c r="E10" s="787" t="s">
        <v>329</v>
      </c>
      <c r="F10" s="14" t="s">
        <v>8</v>
      </c>
      <c r="G10" s="15" t="s">
        <v>9</v>
      </c>
      <c r="H10" s="12"/>
      <c r="I10" s="13"/>
      <c r="J10" s="14" t="s">
        <v>10</v>
      </c>
      <c r="K10" s="16"/>
      <c r="L10" s="16"/>
      <c r="M10" s="16"/>
      <c r="N10" s="17"/>
      <c r="O10" s="17"/>
      <c r="P10" s="456"/>
      <c r="Q10" s="1599"/>
      <c r="R10" s="111"/>
      <c r="S10" s="111"/>
      <c r="T10" s="111"/>
      <c r="U10" s="111"/>
      <c r="V10" s="111"/>
      <c r="W10" s="111"/>
      <c r="X10" s="111"/>
      <c r="Y10" s="252"/>
      <c r="Z10" s="252"/>
    </row>
    <row r="11" ht="14.25" customHeight="1">
      <c r="A11" s="18"/>
      <c r="D11" s="19"/>
      <c r="E11" s="105" t="s">
        <v>11</v>
      </c>
      <c r="F11" s="21" t="s">
        <v>12</v>
      </c>
      <c r="G11" s="21" t="s">
        <v>13</v>
      </c>
      <c r="H11" s="22" t="s">
        <v>14</v>
      </c>
      <c r="I11" s="21" t="s">
        <v>15</v>
      </c>
      <c r="J11" s="21" t="s">
        <v>16</v>
      </c>
      <c r="K11" s="16"/>
      <c r="L11" s="16"/>
      <c r="M11" s="16"/>
      <c r="N11" s="17"/>
      <c r="O11" s="17"/>
      <c r="P11" s="456"/>
      <c r="Q11" s="1599"/>
      <c r="R11" s="111"/>
      <c r="S11" s="111"/>
      <c r="T11" s="111"/>
      <c r="U11" s="111"/>
      <c r="V11" s="111"/>
      <c r="W11" s="111"/>
      <c r="X11" s="111"/>
      <c r="Y11" s="252"/>
      <c r="Z11" s="252"/>
    </row>
    <row r="12" ht="12.75" customHeight="1">
      <c r="A12" s="23"/>
      <c r="B12" s="24"/>
      <c r="C12" s="24"/>
      <c r="D12" s="25"/>
      <c r="E12" s="27"/>
      <c r="F12" s="26" t="s">
        <v>17</v>
      </c>
      <c r="G12" s="27" t="s">
        <v>17</v>
      </c>
      <c r="H12" s="27" t="s">
        <v>18</v>
      </c>
      <c r="I12" s="27" t="s">
        <v>18</v>
      </c>
      <c r="J12" s="27" t="s">
        <v>18</v>
      </c>
      <c r="K12" s="154"/>
      <c r="L12" s="3"/>
      <c r="M12" s="3"/>
      <c r="N12" s="10"/>
      <c r="O12" s="10"/>
      <c r="P12" s="456"/>
      <c r="Q12" s="1599"/>
      <c r="R12" s="111"/>
      <c r="S12" s="111"/>
      <c r="T12" s="111"/>
      <c r="U12" s="111"/>
      <c r="V12" s="111"/>
      <c r="W12" s="111"/>
      <c r="X12" s="111"/>
      <c r="Y12" s="252"/>
      <c r="Z12" s="252"/>
    </row>
    <row r="13" ht="14.25" customHeight="1">
      <c r="A13" s="114"/>
      <c r="B13" s="2" t="s">
        <v>20</v>
      </c>
      <c r="C13" s="8"/>
      <c r="D13" s="8"/>
      <c r="E13" s="787"/>
      <c r="F13" s="1395"/>
      <c r="G13" s="1395"/>
      <c r="H13" s="1395"/>
      <c r="I13" s="1395"/>
      <c r="J13" s="1395"/>
      <c r="K13" s="114"/>
      <c r="L13" s="2"/>
      <c r="M13" s="2"/>
      <c r="N13" s="4"/>
      <c r="O13" s="4"/>
      <c r="P13" s="456"/>
      <c r="Q13" s="1599"/>
      <c r="R13" s="111"/>
      <c r="S13" s="111"/>
      <c r="T13" s="111"/>
      <c r="U13" s="111"/>
      <c r="V13" s="111"/>
      <c r="W13" s="111"/>
      <c r="X13" s="111"/>
      <c r="Y13" s="252"/>
      <c r="Z13" s="252"/>
    </row>
    <row r="14" ht="13.5" customHeight="1">
      <c r="A14" s="114"/>
      <c r="B14" s="2"/>
      <c r="C14" s="2" t="s">
        <v>22</v>
      </c>
      <c r="D14" s="8"/>
      <c r="E14" s="105" t="s">
        <v>515</v>
      </c>
      <c r="F14" s="1703"/>
      <c r="G14" s="563"/>
      <c r="H14" s="563"/>
      <c r="I14" s="1703"/>
      <c r="J14" s="1703"/>
      <c r="K14" s="979"/>
      <c r="L14" s="979"/>
      <c r="M14" s="979"/>
      <c r="N14" s="463" t="s">
        <v>1529</v>
      </c>
      <c r="O14" s="1027"/>
      <c r="P14" s="456"/>
      <c r="Q14" s="1599"/>
      <c r="R14" s="111"/>
      <c r="S14" s="111"/>
      <c r="T14" s="111"/>
      <c r="U14" s="111"/>
      <c r="V14" s="111"/>
      <c r="W14" s="111"/>
      <c r="X14" s="111"/>
      <c r="Y14" s="252"/>
      <c r="Z14" s="252"/>
    </row>
    <row r="15" ht="13.5" customHeight="1">
      <c r="A15" s="114"/>
      <c r="B15" s="2"/>
      <c r="C15" s="2" t="s">
        <v>515</v>
      </c>
      <c r="D15" s="2" t="s">
        <v>24</v>
      </c>
      <c r="E15" s="35" t="s">
        <v>25</v>
      </c>
      <c r="F15" s="58">
        <v>9.906517607E7</v>
      </c>
      <c r="G15" s="58">
        <v>5.020670513E7</v>
      </c>
      <c r="H15" s="58">
        <f t="shared" ref="H15:H25" si="1">I15-G15</f>
        <v>59943152.66</v>
      </c>
      <c r="I15" s="58">
        <v>1.1014985779E8</v>
      </c>
      <c r="J15" s="58">
        <v>1.23296094E8</v>
      </c>
      <c r="K15" s="59"/>
      <c r="L15" s="59"/>
      <c r="M15" s="59"/>
      <c r="N15" s="1110" t="s">
        <v>1530</v>
      </c>
      <c r="O15" s="60"/>
      <c r="P15" s="1704"/>
      <c r="Q15" s="1599"/>
      <c r="R15" s="111"/>
      <c r="S15" s="111"/>
      <c r="T15" s="111"/>
      <c r="U15" s="111"/>
      <c r="V15" s="111"/>
      <c r="W15" s="111"/>
      <c r="X15" s="111"/>
      <c r="Y15" s="252"/>
      <c r="Z15" s="252"/>
    </row>
    <row r="16" ht="13.5" customHeight="1">
      <c r="A16" s="114"/>
      <c r="B16" s="2"/>
      <c r="C16" s="2"/>
      <c r="D16" s="2" t="s">
        <v>26</v>
      </c>
      <c r="E16" s="35" t="s">
        <v>25</v>
      </c>
      <c r="F16" s="563">
        <v>0.0</v>
      </c>
      <c r="G16" s="1705">
        <v>0.0</v>
      </c>
      <c r="H16" s="563">
        <f t="shared" si="1"/>
        <v>0</v>
      </c>
      <c r="I16" s="563">
        <v>0.0</v>
      </c>
      <c r="J16" s="58">
        <v>195233.0</v>
      </c>
      <c r="K16" s="59"/>
      <c r="L16" s="59"/>
      <c r="M16" s="59"/>
      <c r="N16" s="1706" t="s">
        <v>1531</v>
      </c>
      <c r="O16" s="60"/>
      <c r="P16" s="456"/>
      <c r="Q16" s="1599"/>
      <c r="R16" s="111"/>
      <c r="S16" s="111"/>
      <c r="T16" s="111"/>
      <c r="U16" s="111"/>
      <c r="V16" s="111"/>
      <c r="W16" s="111"/>
      <c r="X16" s="111"/>
      <c r="Y16" s="252"/>
      <c r="Z16" s="252"/>
    </row>
    <row r="17" ht="13.5" customHeight="1">
      <c r="A17" s="114"/>
      <c r="B17" s="2"/>
      <c r="C17" s="2"/>
      <c r="D17" s="2" t="s">
        <v>1532</v>
      </c>
      <c r="E17" s="35" t="s">
        <v>25</v>
      </c>
      <c r="F17" s="58">
        <v>0.0</v>
      </c>
      <c r="G17" s="377">
        <v>0.0</v>
      </c>
      <c r="H17" s="58">
        <f t="shared" si="1"/>
        <v>9981</v>
      </c>
      <c r="I17" s="58">
        <v>9981.0</v>
      </c>
      <c r="J17" s="58">
        <v>0.0</v>
      </c>
      <c r="K17" s="59"/>
      <c r="L17" s="59"/>
      <c r="M17" s="59"/>
      <c r="N17" s="463">
        <f>300+30+1</f>
        <v>331</v>
      </c>
      <c r="O17" s="60"/>
      <c r="P17" s="456"/>
      <c r="Q17" s="1599"/>
      <c r="R17" s="111"/>
      <c r="S17" s="111"/>
      <c r="T17" s="111"/>
      <c r="U17" s="111"/>
      <c r="V17" s="111"/>
      <c r="W17" s="111"/>
      <c r="X17" s="111"/>
      <c r="Y17" s="252"/>
      <c r="Z17" s="252"/>
    </row>
    <row r="18" ht="13.5" customHeight="1">
      <c r="A18" s="114"/>
      <c r="B18" s="2"/>
      <c r="C18" s="2"/>
      <c r="D18" s="2" t="s">
        <v>1533</v>
      </c>
      <c r="E18" s="103" t="s">
        <v>28</v>
      </c>
      <c r="F18" s="58">
        <v>3851394.18</v>
      </c>
      <c r="G18" s="377">
        <v>1801249.38</v>
      </c>
      <c r="H18" s="58">
        <f t="shared" si="1"/>
        <v>3398475.62</v>
      </c>
      <c r="I18" s="58">
        <v>5199725.0</v>
      </c>
      <c r="J18" s="58">
        <v>5597148.0</v>
      </c>
      <c r="K18" s="59"/>
      <c r="L18" s="59"/>
      <c r="M18" s="59"/>
      <c r="N18" s="60"/>
      <c r="O18" s="60"/>
      <c r="P18" s="456"/>
      <c r="Q18" s="1599"/>
      <c r="R18" s="111"/>
      <c r="S18" s="111"/>
      <c r="T18" s="111"/>
      <c r="U18" s="111"/>
      <c r="V18" s="111"/>
      <c r="W18" s="111"/>
      <c r="X18" s="111"/>
      <c r="Y18" s="252"/>
      <c r="Z18" s="252"/>
    </row>
    <row r="19" ht="13.5" customHeight="1">
      <c r="A19" s="114"/>
      <c r="B19" s="2"/>
      <c r="C19" s="2"/>
      <c r="D19" s="1707" t="s">
        <v>488</v>
      </c>
      <c r="E19" s="35" t="s">
        <v>30</v>
      </c>
      <c r="F19" s="58">
        <v>7366913.33</v>
      </c>
      <c r="G19" s="58">
        <v>3560090.65</v>
      </c>
      <c r="H19" s="58">
        <f t="shared" si="1"/>
        <v>4219909.35</v>
      </c>
      <c r="I19" s="58">
        <v>7780000.0</v>
      </c>
      <c r="J19" s="58">
        <v>7944000.0</v>
      </c>
      <c r="K19" s="59"/>
      <c r="L19" s="59"/>
      <c r="M19" s="59"/>
      <c r="N19" s="60"/>
      <c r="O19" s="60"/>
      <c r="P19" s="456"/>
      <c r="Q19" s="1599"/>
      <c r="R19" s="111"/>
      <c r="S19" s="111"/>
      <c r="T19" s="111"/>
      <c r="U19" s="111"/>
      <c r="V19" s="111"/>
      <c r="W19" s="111"/>
      <c r="X19" s="111"/>
      <c r="Y19" s="252"/>
      <c r="Z19" s="252"/>
    </row>
    <row r="20" ht="13.5" customHeight="1">
      <c r="A20" s="114"/>
      <c r="B20" s="2"/>
      <c r="C20" s="2"/>
      <c r="D20" s="428" t="s">
        <v>489</v>
      </c>
      <c r="E20" s="35" t="s">
        <v>32</v>
      </c>
      <c r="F20" s="58">
        <v>96900.0</v>
      </c>
      <c r="G20" s="377">
        <v>24225.0</v>
      </c>
      <c r="H20" s="58">
        <f t="shared" si="1"/>
        <v>158175</v>
      </c>
      <c r="I20" s="58">
        <v>182400.0</v>
      </c>
      <c r="J20" s="58">
        <v>162000.0</v>
      </c>
      <c r="K20" s="59"/>
      <c r="L20" s="59"/>
      <c r="M20" s="59"/>
      <c r="N20" s="60"/>
      <c r="O20" s="60"/>
      <c r="P20" s="1708"/>
      <c r="Q20" s="1709"/>
      <c r="R20" s="111"/>
      <c r="S20" s="111"/>
      <c r="T20" s="111"/>
      <c r="U20" s="111"/>
      <c r="V20" s="111"/>
      <c r="W20" s="111"/>
      <c r="X20" s="111"/>
      <c r="Y20" s="252"/>
      <c r="Z20" s="252"/>
    </row>
    <row r="21" ht="13.5" customHeight="1">
      <c r="A21" s="114"/>
      <c r="B21" s="2"/>
      <c r="C21" s="2"/>
      <c r="D21" s="2" t="s">
        <v>514</v>
      </c>
      <c r="E21" s="35" t="s">
        <v>34</v>
      </c>
      <c r="F21" s="58">
        <v>32300.0</v>
      </c>
      <c r="G21" s="377">
        <v>24225.0</v>
      </c>
      <c r="H21" s="58">
        <f t="shared" si="1"/>
        <v>61275</v>
      </c>
      <c r="I21" s="58">
        <v>85500.0</v>
      </c>
      <c r="J21" s="58">
        <v>162000.0</v>
      </c>
      <c r="K21" s="59"/>
      <c r="L21" s="59"/>
      <c r="M21" s="59"/>
      <c r="N21" s="60"/>
      <c r="O21" s="60"/>
      <c r="P21" s="1708"/>
      <c r="Q21" s="1709"/>
      <c r="R21" s="111"/>
      <c r="S21" s="111"/>
      <c r="T21" s="111"/>
      <c r="U21" s="111"/>
      <c r="V21" s="111"/>
      <c r="W21" s="111"/>
      <c r="X21" s="111"/>
      <c r="Y21" s="252"/>
      <c r="Z21" s="252"/>
    </row>
    <row r="22" ht="13.5" customHeight="1">
      <c r="A22" s="114"/>
      <c r="B22" s="2"/>
      <c r="C22" s="2"/>
      <c r="D22" s="2" t="s">
        <v>35</v>
      </c>
      <c r="E22" s="35" t="s">
        <v>36</v>
      </c>
      <c r="F22" s="58">
        <v>1824000.0</v>
      </c>
      <c r="G22" s="58">
        <v>1659000.0</v>
      </c>
      <c r="H22" s="58">
        <f t="shared" si="1"/>
        <v>321000</v>
      </c>
      <c r="I22" s="58">
        <v>1980000.0</v>
      </c>
      <c r="J22" s="58">
        <v>1986000.0</v>
      </c>
      <c r="K22" s="59"/>
      <c r="L22" s="59"/>
      <c r="M22" s="59"/>
      <c r="N22" s="60"/>
      <c r="O22" s="60"/>
      <c r="P22" s="1708"/>
      <c r="Q22" s="1709"/>
      <c r="R22" s="111"/>
      <c r="S22" s="111"/>
      <c r="T22" s="111"/>
      <c r="U22" s="111"/>
      <c r="V22" s="111"/>
      <c r="W22" s="111"/>
      <c r="X22" s="111"/>
      <c r="Y22" s="252"/>
      <c r="Z22" s="252"/>
    </row>
    <row r="23" ht="13.5" customHeight="1">
      <c r="A23" s="114"/>
      <c r="B23" s="2"/>
      <c r="C23" s="2"/>
      <c r="D23" s="2" t="s">
        <v>1095</v>
      </c>
      <c r="E23" s="35" t="s">
        <v>395</v>
      </c>
      <c r="F23" s="58">
        <v>3364128.0</v>
      </c>
      <c r="G23" s="58">
        <v>732375.0</v>
      </c>
      <c r="H23" s="58">
        <f t="shared" si="1"/>
        <v>3546625</v>
      </c>
      <c r="I23" s="58">
        <v>4279000.0</v>
      </c>
      <c r="J23" s="58">
        <v>4369200.0</v>
      </c>
      <c r="K23" s="59"/>
      <c r="L23" s="59"/>
      <c r="M23" s="59"/>
      <c r="N23" s="60"/>
      <c r="O23" s="60"/>
      <c r="P23" s="1710"/>
      <c r="Q23" s="1709"/>
      <c r="R23" s="111"/>
      <c r="S23" s="111"/>
      <c r="T23" s="111"/>
      <c r="U23" s="111"/>
      <c r="V23" s="111"/>
      <c r="W23" s="111"/>
      <c r="X23" s="111"/>
      <c r="Y23" s="252"/>
      <c r="Z23" s="252"/>
    </row>
    <row r="24" ht="13.5" customHeight="1">
      <c r="A24" s="114"/>
      <c r="B24" s="2"/>
      <c r="C24" s="2"/>
      <c r="D24" s="2" t="s">
        <v>1228</v>
      </c>
      <c r="E24" s="35" t="s">
        <v>1162</v>
      </c>
      <c r="F24" s="58">
        <v>258839.12</v>
      </c>
      <c r="G24" s="377">
        <v>68546.5</v>
      </c>
      <c r="H24" s="58">
        <f t="shared" si="1"/>
        <v>273453.5</v>
      </c>
      <c r="I24" s="58">
        <v>342000.0</v>
      </c>
      <c r="J24" s="58">
        <v>343800.0</v>
      </c>
      <c r="K24" s="59"/>
      <c r="L24" s="59"/>
      <c r="M24" s="59"/>
      <c r="N24" s="60"/>
      <c r="O24" s="60"/>
      <c r="P24" s="1711"/>
      <c r="Q24" s="1709"/>
      <c r="R24" s="111"/>
      <c r="S24" s="111"/>
      <c r="T24" s="111"/>
      <c r="U24" s="111"/>
      <c r="V24" s="111"/>
      <c r="W24" s="111"/>
      <c r="X24" s="111"/>
      <c r="Y24" s="252"/>
      <c r="Z24" s="252"/>
    </row>
    <row r="25" ht="13.5" customHeight="1">
      <c r="A25" s="114"/>
      <c r="B25" s="2"/>
      <c r="C25" s="2"/>
      <c r="D25" s="2" t="s">
        <v>1534</v>
      </c>
      <c r="E25" s="35" t="s">
        <v>1535</v>
      </c>
      <c r="F25" s="58">
        <v>10500.0</v>
      </c>
      <c r="G25" s="377">
        <v>2700.0</v>
      </c>
      <c r="H25" s="58">
        <f t="shared" si="1"/>
        <v>11700</v>
      </c>
      <c r="I25" s="58">
        <v>14400.0</v>
      </c>
      <c r="J25" s="58">
        <v>14400.0</v>
      </c>
      <c r="K25" s="59"/>
      <c r="L25" s="59"/>
      <c r="M25" s="59"/>
      <c r="N25" s="60"/>
      <c r="O25" s="60"/>
      <c r="P25" s="1711"/>
      <c r="Q25" s="1709"/>
      <c r="R25" s="111"/>
      <c r="S25" s="111"/>
      <c r="T25" s="111"/>
      <c r="U25" s="111"/>
      <c r="V25" s="111"/>
      <c r="W25" s="111"/>
      <c r="X25" s="111"/>
      <c r="Y25" s="252"/>
      <c r="Z25" s="252"/>
    </row>
    <row r="26" ht="13.5" customHeight="1">
      <c r="A26" s="114"/>
      <c r="B26" s="2"/>
      <c r="C26" s="2"/>
      <c r="D26" s="2" t="s">
        <v>1536</v>
      </c>
      <c r="E26" s="105" t="s">
        <v>517</v>
      </c>
      <c r="F26" s="58">
        <v>28400.0</v>
      </c>
      <c r="G26" s="58">
        <v>0.0</v>
      </c>
      <c r="H26" s="58">
        <v>31200.0</v>
      </c>
      <c r="I26" s="58">
        <v>31200.0</v>
      </c>
      <c r="J26" s="58">
        <v>31200.0</v>
      </c>
      <c r="K26" s="59"/>
      <c r="L26" s="59"/>
      <c r="M26" s="59"/>
      <c r="N26" s="1110" t="s">
        <v>96</v>
      </c>
      <c r="O26" s="60"/>
      <c r="P26" s="1708"/>
      <c r="Q26" s="1599"/>
      <c r="R26" s="111"/>
      <c r="S26" s="111"/>
      <c r="T26" s="111"/>
      <c r="U26" s="111"/>
      <c r="V26" s="111"/>
      <c r="W26" s="111"/>
      <c r="X26" s="111"/>
      <c r="Y26" s="252"/>
      <c r="Z26" s="252"/>
    </row>
    <row r="27" ht="13.5" customHeight="1">
      <c r="A27" s="114"/>
      <c r="B27" s="2"/>
      <c r="C27" s="2"/>
      <c r="D27" s="2" t="s">
        <v>516</v>
      </c>
      <c r="E27" s="105" t="s">
        <v>517</v>
      </c>
      <c r="F27" s="1141">
        <v>0.0</v>
      </c>
      <c r="G27" s="58">
        <v>3534000.0</v>
      </c>
      <c r="H27" s="58">
        <f t="shared" ref="H27:H40" si="2">I27-G27</f>
        <v>709581.92</v>
      </c>
      <c r="I27" s="58">
        <v>4243581.92</v>
      </c>
      <c r="J27" s="58">
        <v>0.0</v>
      </c>
      <c r="K27" s="1402"/>
      <c r="L27" s="1402"/>
      <c r="M27" s="1402"/>
      <c r="N27" s="1110"/>
      <c r="O27" s="60"/>
      <c r="P27" s="1708"/>
      <c r="Q27" s="1599"/>
      <c r="R27" s="111"/>
      <c r="S27" s="111"/>
      <c r="T27" s="111"/>
      <c r="U27" s="111"/>
      <c r="V27" s="111"/>
      <c r="W27" s="111"/>
      <c r="X27" s="111"/>
      <c r="Y27" s="252"/>
      <c r="Z27" s="252"/>
    </row>
    <row r="28" ht="13.5" customHeight="1">
      <c r="A28" s="114"/>
      <c r="B28" s="2"/>
      <c r="C28" s="2"/>
      <c r="D28" s="2" t="s">
        <v>40</v>
      </c>
      <c r="E28" s="103" t="s">
        <v>41</v>
      </c>
      <c r="F28" s="58">
        <v>225000.0</v>
      </c>
      <c r="G28" s="377">
        <v>100000.0</v>
      </c>
      <c r="H28" s="58">
        <f t="shared" si="2"/>
        <v>115000</v>
      </c>
      <c r="I28" s="58">
        <v>215000.0</v>
      </c>
      <c r="J28" s="58">
        <v>305000.0</v>
      </c>
      <c r="K28" s="59"/>
      <c r="L28" s="59"/>
      <c r="M28" s="59"/>
      <c r="N28" s="60"/>
      <c r="O28" s="60"/>
      <c r="P28" s="1708"/>
      <c r="Q28" s="1599"/>
      <c r="R28" s="111"/>
      <c r="S28" s="111"/>
      <c r="T28" s="111"/>
      <c r="U28" s="111"/>
      <c r="V28" s="111"/>
      <c r="W28" s="111"/>
      <c r="X28" s="111"/>
      <c r="Y28" s="252"/>
      <c r="Z28" s="252"/>
    </row>
    <row r="29" ht="13.5" customHeight="1">
      <c r="A29" s="114"/>
      <c r="B29" s="2"/>
      <c r="C29" s="2"/>
      <c r="D29" s="2" t="s">
        <v>49</v>
      </c>
      <c r="E29" s="103" t="s">
        <v>50</v>
      </c>
      <c r="F29" s="58">
        <v>0.0</v>
      </c>
      <c r="G29" s="377">
        <v>0.0</v>
      </c>
      <c r="H29" s="58">
        <f t="shared" si="2"/>
        <v>990000</v>
      </c>
      <c r="I29" s="58">
        <v>990000.0</v>
      </c>
      <c r="J29" s="58">
        <v>0.0</v>
      </c>
      <c r="K29" s="1402"/>
      <c r="L29" s="1402"/>
      <c r="M29" s="1402"/>
      <c r="N29" s="60"/>
      <c r="O29" s="60"/>
      <c r="P29" s="1708"/>
      <c r="Q29" s="1599"/>
      <c r="R29" s="111"/>
      <c r="S29" s="111"/>
      <c r="T29" s="111"/>
      <c r="U29" s="111"/>
      <c r="V29" s="111"/>
      <c r="W29" s="111"/>
      <c r="X29" s="111"/>
      <c r="Y29" s="252"/>
      <c r="Z29" s="252"/>
    </row>
    <row r="30" ht="13.5" customHeight="1">
      <c r="A30" s="114"/>
      <c r="B30" s="2"/>
      <c r="C30" s="2"/>
      <c r="D30" s="2" t="s">
        <v>646</v>
      </c>
      <c r="E30" s="35" t="s">
        <v>45</v>
      </c>
      <c r="F30" s="58">
        <v>8583947.5</v>
      </c>
      <c r="G30" s="58">
        <v>8542115.0</v>
      </c>
      <c r="H30" s="58">
        <f t="shared" si="2"/>
        <v>1219874</v>
      </c>
      <c r="I30" s="58">
        <v>9761989.0</v>
      </c>
      <c r="J30" s="58">
        <v>1.0774108E7</v>
      </c>
      <c r="K30" s="59"/>
      <c r="L30" s="59"/>
      <c r="M30" s="59"/>
      <c r="N30" s="60"/>
      <c r="O30" s="60"/>
      <c r="P30" s="1708" t="s">
        <v>1537</v>
      </c>
      <c r="Q30" s="1599"/>
      <c r="R30" s="111"/>
      <c r="S30" s="111"/>
      <c r="T30" s="111"/>
      <c r="U30" s="111"/>
      <c r="V30" s="111"/>
      <c r="W30" s="111"/>
      <c r="X30" s="111"/>
      <c r="Y30" s="252"/>
      <c r="Z30" s="252"/>
    </row>
    <row r="31" ht="13.5" customHeight="1">
      <c r="A31" s="114"/>
      <c r="B31" s="2"/>
      <c r="C31" s="2"/>
      <c r="D31" s="2" t="s">
        <v>434</v>
      </c>
      <c r="E31" s="35" t="s">
        <v>45</v>
      </c>
      <c r="F31" s="58">
        <v>8609946.1</v>
      </c>
      <c r="G31" s="58">
        <v>0.0</v>
      </c>
      <c r="H31" s="58">
        <f t="shared" si="2"/>
        <v>9795754</v>
      </c>
      <c r="I31" s="58">
        <v>9795754.0</v>
      </c>
      <c r="J31" s="58">
        <v>1.0774108E7</v>
      </c>
      <c r="K31" s="59"/>
      <c r="L31" s="59"/>
      <c r="M31" s="59"/>
      <c r="N31" s="60"/>
      <c r="O31" s="60"/>
      <c r="P31" s="1708"/>
      <c r="Q31" s="1599"/>
      <c r="R31" s="111"/>
      <c r="S31" s="111"/>
      <c r="T31" s="111"/>
      <c r="U31" s="111"/>
      <c r="V31" s="111"/>
      <c r="W31" s="111"/>
      <c r="X31" s="111"/>
      <c r="Y31" s="252"/>
      <c r="Z31" s="252"/>
    </row>
    <row r="32" ht="13.5" customHeight="1">
      <c r="A32" s="114"/>
      <c r="B32" s="2"/>
      <c r="C32" s="2"/>
      <c r="D32" s="2" t="s">
        <v>334</v>
      </c>
      <c r="E32" s="105" t="s">
        <v>48</v>
      </c>
      <c r="F32" s="58">
        <v>1549500.0</v>
      </c>
      <c r="G32" s="58">
        <v>0.0</v>
      </c>
      <c r="H32" s="58">
        <f t="shared" si="2"/>
        <v>1650000</v>
      </c>
      <c r="I32" s="58">
        <v>1650000.0</v>
      </c>
      <c r="J32" s="58">
        <v>1655000.0</v>
      </c>
      <c r="K32" s="59"/>
      <c r="L32" s="59"/>
      <c r="M32" s="59"/>
      <c r="N32" s="60"/>
      <c r="O32" s="60"/>
      <c r="P32" s="456"/>
      <c r="Q32" s="1599"/>
      <c r="R32" s="111"/>
      <c r="S32" s="111"/>
      <c r="T32" s="111"/>
      <c r="U32" s="111"/>
      <c r="V32" s="111"/>
      <c r="W32" s="111"/>
      <c r="X32" s="111"/>
      <c r="Y32" s="252"/>
      <c r="Z32" s="252"/>
    </row>
    <row r="33" ht="13.5" customHeight="1">
      <c r="A33" s="114"/>
      <c r="B33" s="2"/>
      <c r="C33" s="2"/>
      <c r="D33" s="2" t="s">
        <v>37</v>
      </c>
      <c r="E33" s="105" t="s">
        <v>38</v>
      </c>
      <c r="F33" s="58">
        <v>1501000.0</v>
      </c>
      <c r="G33" s="377">
        <v>0.0</v>
      </c>
      <c r="H33" s="58">
        <f t="shared" si="2"/>
        <v>1650000</v>
      </c>
      <c r="I33" s="58">
        <v>1650000.0</v>
      </c>
      <c r="J33" s="58">
        <v>1655000.0</v>
      </c>
      <c r="K33" s="59"/>
      <c r="L33" s="59"/>
      <c r="M33" s="59"/>
      <c r="N33" s="60"/>
      <c r="O33" s="60"/>
      <c r="P33" s="456"/>
      <c r="Q33" s="1599"/>
      <c r="R33" s="111"/>
      <c r="S33" s="111"/>
      <c r="T33" s="111"/>
      <c r="U33" s="111"/>
      <c r="V33" s="111"/>
      <c r="W33" s="111"/>
      <c r="X33" s="111"/>
      <c r="Y33" s="252"/>
      <c r="Z33" s="252"/>
    </row>
    <row r="34" ht="13.5" customHeight="1">
      <c r="A34" s="114"/>
      <c r="B34" s="2"/>
      <c r="C34" s="2"/>
      <c r="D34" s="2" t="s">
        <v>39</v>
      </c>
      <c r="E34" s="105" t="s">
        <v>38</v>
      </c>
      <c r="F34" s="58">
        <v>2994500.0</v>
      </c>
      <c r="G34" s="377">
        <v>0.0</v>
      </c>
      <c r="H34" s="58">
        <f t="shared" si="2"/>
        <v>0</v>
      </c>
      <c r="I34" s="58">
        <v>0.0</v>
      </c>
      <c r="J34" s="58">
        <v>0.0</v>
      </c>
      <c r="K34" s="59"/>
      <c r="L34" s="59"/>
      <c r="M34" s="59"/>
      <c r="N34" s="60"/>
      <c r="O34" s="60"/>
      <c r="P34" s="456"/>
      <c r="Q34" s="1599"/>
      <c r="R34" s="111"/>
      <c r="S34" s="111"/>
      <c r="T34" s="111"/>
      <c r="U34" s="111"/>
      <c r="V34" s="111"/>
      <c r="W34" s="111"/>
      <c r="X34" s="111"/>
      <c r="Y34" s="252"/>
      <c r="Z34" s="252"/>
    </row>
    <row r="35" ht="13.5" customHeight="1">
      <c r="A35" s="114"/>
      <c r="B35" s="2"/>
      <c r="C35" s="2"/>
      <c r="D35" s="2" t="s">
        <v>51</v>
      </c>
      <c r="E35" s="105" t="s">
        <v>52</v>
      </c>
      <c r="F35" s="58">
        <v>1.233939765E7</v>
      </c>
      <c r="G35" s="58">
        <v>6230365.06</v>
      </c>
      <c r="H35" s="58">
        <f t="shared" si="2"/>
        <v>7547417.27</v>
      </c>
      <c r="I35" s="58">
        <v>1.377778233E7</v>
      </c>
      <c r="J35" s="58">
        <v>1.5490617E7</v>
      </c>
      <c r="K35" s="59"/>
      <c r="L35" s="59"/>
      <c r="M35" s="59"/>
      <c r="N35" s="60"/>
      <c r="O35" s="60"/>
      <c r="P35" s="1708"/>
      <c r="Q35" s="1599"/>
      <c r="R35" s="111"/>
      <c r="S35" s="111"/>
      <c r="T35" s="111"/>
      <c r="U35" s="111"/>
      <c r="V35" s="111"/>
      <c r="W35" s="111"/>
      <c r="X35" s="111"/>
      <c r="Y35" s="252"/>
      <c r="Z35" s="252"/>
    </row>
    <row r="36" ht="13.5" customHeight="1">
      <c r="A36" s="114"/>
      <c r="B36" s="2"/>
      <c r="C36" s="2"/>
      <c r="D36" s="2" t="s">
        <v>53</v>
      </c>
      <c r="E36" s="105" t="s">
        <v>54</v>
      </c>
      <c r="F36" s="58">
        <v>374500.0</v>
      </c>
      <c r="G36" s="58">
        <v>184000.0</v>
      </c>
      <c r="H36" s="58">
        <f t="shared" si="2"/>
        <v>221600</v>
      </c>
      <c r="I36" s="58">
        <v>405600.0</v>
      </c>
      <c r="J36" s="58">
        <v>610200.0</v>
      </c>
      <c r="K36" s="59"/>
      <c r="L36" s="59"/>
      <c r="M36" s="59"/>
      <c r="N36" s="60"/>
      <c r="O36" s="60"/>
      <c r="P36" s="456"/>
      <c r="Q36" s="1599"/>
      <c r="R36" s="111"/>
      <c r="S36" s="111"/>
      <c r="T36" s="111"/>
      <c r="U36" s="111"/>
      <c r="V36" s="111"/>
      <c r="W36" s="111"/>
      <c r="X36" s="111"/>
      <c r="Y36" s="252"/>
      <c r="Z36" s="252"/>
    </row>
    <row r="37" ht="13.5" customHeight="1">
      <c r="A37" s="114"/>
      <c r="B37" s="2"/>
      <c r="C37" s="2"/>
      <c r="D37" s="2" t="s">
        <v>337</v>
      </c>
      <c r="E37" s="105" t="s">
        <v>56</v>
      </c>
      <c r="F37" s="58">
        <v>1211996.08</v>
      </c>
      <c r="G37" s="58">
        <v>744497.06</v>
      </c>
      <c r="H37" s="58">
        <f t="shared" si="2"/>
        <v>1014717.94</v>
      </c>
      <c r="I37" s="58">
        <v>1759215.0</v>
      </c>
      <c r="J37" s="58">
        <v>2188308.0</v>
      </c>
      <c r="K37" s="59"/>
      <c r="L37" s="59"/>
      <c r="M37" s="59"/>
      <c r="N37" s="60"/>
      <c r="O37" s="60"/>
      <c r="P37" s="1708"/>
      <c r="Q37" s="1712"/>
      <c r="R37" s="111"/>
      <c r="S37" s="111"/>
      <c r="T37" s="111"/>
      <c r="U37" s="111"/>
      <c r="V37" s="111"/>
      <c r="W37" s="111"/>
      <c r="X37" s="111"/>
      <c r="Y37" s="252"/>
      <c r="Z37" s="252"/>
    </row>
    <row r="38" ht="13.5" customHeight="1">
      <c r="A38" s="114"/>
      <c r="B38" s="2"/>
      <c r="C38" s="2"/>
      <c r="D38" s="2" t="s">
        <v>371</v>
      </c>
      <c r="E38" s="105" t="s">
        <v>58</v>
      </c>
      <c r="F38" s="58">
        <v>374421.36</v>
      </c>
      <c r="G38" s="58">
        <v>245568.79</v>
      </c>
      <c r="H38" s="58">
        <f t="shared" si="2"/>
        <v>160031.21</v>
      </c>
      <c r="I38" s="58">
        <v>405600.0</v>
      </c>
      <c r="J38" s="58">
        <v>406800.0</v>
      </c>
      <c r="K38" s="59"/>
      <c r="L38" s="59"/>
      <c r="M38" s="59"/>
      <c r="N38" s="60"/>
      <c r="O38" s="60"/>
      <c r="P38" s="456"/>
      <c r="Q38" s="1712"/>
      <c r="R38" s="111"/>
      <c r="S38" s="111"/>
      <c r="T38" s="111"/>
      <c r="U38" s="111"/>
      <c r="V38" s="111"/>
      <c r="W38" s="111"/>
      <c r="X38" s="111"/>
      <c r="Y38" s="252"/>
      <c r="Z38" s="252"/>
    </row>
    <row r="39" ht="13.5" customHeight="1">
      <c r="A39" s="114"/>
      <c r="B39" s="2"/>
      <c r="C39" s="2"/>
      <c r="D39" s="2" t="s">
        <v>339</v>
      </c>
      <c r="E39" s="105" t="s">
        <v>340</v>
      </c>
      <c r="F39" s="81">
        <v>4119812.91</v>
      </c>
      <c r="G39" s="58">
        <v>2509361.96</v>
      </c>
      <c r="H39" s="58">
        <f t="shared" si="2"/>
        <v>0</v>
      </c>
      <c r="I39" s="58">
        <v>2509361.96</v>
      </c>
      <c r="J39" s="58">
        <v>5300000.0</v>
      </c>
      <c r="K39" s="59"/>
      <c r="L39" s="59"/>
      <c r="M39" s="59"/>
      <c r="N39" s="60"/>
      <c r="O39" s="60"/>
      <c r="P39" s="456"/>
      <c r="Q39" s="1712"/>
      <c r="R39" s="111"/>
      <c r="S39" s="111"/>
      <c r="T39" s="111"/>
      <c r="U39" s="111"/>
      <c r="V39" s="111"/>
      <c r="W39" s="111"/>
      <c r="X39" s="111"/>
      <c r="Y39" s="252"/>
      <c r="Z39" s="252"/>
    </row>
    <row r="40" ht="13.5" customHeight="1">
      <c r="A40" s="114"/>
      <c r="B40" s="2"/>
      <c r="C40" s="2"/>
      <c r="D40" s="2" t="s">
        <v>1538</v>
      </c>
      <c r="E40" s="105" t="s">
        <v>340</v>
      </c>
      <c r="F40" s="81">
        <v>167985.34</v>
      </c>
      <c r="G40" s="58">
        <v>0.0</v>
      </c>
      <c r="H40" s="58">
        <f t="shared" si="2"/>
        <v>0</v>
      </c>
      <c r="I40" s="58">
        <v>0.0</v>
      </c>
      <c r="J40" s="58">
        <f>300000+26974</f>
        <v>326974</v>
      </c>
      <c r="K40" s="59"/>
      <c r="L40" s="59"/>
      <c r="M40" s="59"/>
      <c r="N40" s="60"/>
      <c r="O40" s="60"/>
      <c r="P40" s="456"/>
      <c r="Q40" s="1712"/>
      <c r="R40" s="111"/>
      <c r="S40" s="111"/>
      <c r="T40" s="111"/>
      <c r="U40" s="111"/>
      <c r="V40" s="111"/>
      <c r="W40" s="111"/>
      <c r="X40" s="111"/>
      <c r="Y40" s="252"/>
      <c r="Z40" s="252"/>
    </row>
    <row r="41" ht="18.0" customHeight="1">
      <c r="A41" s="408"/>
      <c r="B41" s="45" t="s">
        <v>61</v>
      </c>
      <c r="C41" s="45"/>
      <c r="D41" s="287"/>
      <c r="E41" s="46"/>
      <c r="F41" s="239">
        <f t="shared" ref="F41:J41" si="3">SUM(F15:F40)</f>
        <v>157950557.6</v>
      </c>
      <c r="G41" s="239">
        <f t="shared" si="3"/>
        <v>80169024.53</v>
      </c>
      <c r="H41" s="239">
        <f t="shared" si="3"/>
        <v>97048923.47</v>
      </c>
      <c r="I41" s="239">
        <f t="shared" si="3"/>
        <v>177217948</v>
      </c>
      <c r="J41" s="239">
        <f t="shared" si="3"/>
        <v>193587190</v>
      </c>
      <c r="K41" s="1713"/>
      <c r="L41" s="102"/>
      <c r="M41" s="102"/>
      <c r="N41" s="1714"/>
      <c r="O41" s="1715"/>
      <c r="P41" s="472"/>
      <c r="Q41" s="1716"/>
      <c r="R41" s="1717"/>
      <c r="S41" s="195"/>
      <c r="T41" s="195"/>
      <c r="U41" s="195"/>
      <c r="V41" s="195"/>
      <c r="W41" s="195"/>
      <c r="X41" s="195"/>
      <c r="Y41" s="273"/>
      <c r="Z41" s="273"/>
    </row>
    <row r="42" ht="16.5" customHeight="1">
      <c r="A42" s="252"/>
      <c r="B42" s="252"/>
      <c r="C42" s="252"/>
      <c r="D42" s="252"/>
      <c r="E42" s="259"/>
      <c r="F42" s="252"/>
      <c r="G42" s="252"/>
      <c r="H42" s="252"/>
      <c r="I42" s="252"/>
      <c r="J42" s="252"/>
      <c r="K42" s="252"/>
      <c r="L42" s="252"/>
      <c r="M42" s="252"/>
      <c r="N42" s="1718"/>
      <c r="O42" s="60"/>
      <c r="P42" s="456"/>
      <c r="Q42" s="1712"/>
      <c r="R42" s="111"/>
      <c r="S42" s="111"/>
      <c r="T42" s="111"/>
      <c r="U42" s="111"/>
      <c r="V42" s="111"/>
      <c r="W42" s="111"/>
      <c r="X42" s="111"/>
      <c r="Y42" s="252"/>
      <c r="Z42" s="252"/>
    </row>
    <row r="43" ht="6.75" customHeight="1">
      <c r="A43" s="2"/>
      <c r="B43" s="2"/>
      <c r="C43" s="2"/>
      <c r="D43" s="2"/>
      <c r="E43" s="3"/>
      <c r="F43" s="59"/>
      <c r="G43" s="59"/>
      <c r="H43" s="59"/>
      <c r="I43" s="59"/>
      <c r="J43" s="59"/>
      <c r="K43" s="59"/>
      <c r="L43" s="59"/>
      <c r="M43" s="59"/>
      <c r="N43" s="60"/>
      <c r="O43" s="60"/>
      <c r="P43" s="456"/>
      <c r="Q43" s="1599"/>
      <c r="R43" s="111"/>
      <c r="S43" s="111"/>
      <c r="T43" s="111"/>
      <c r="U43" s="111"/>
      <c r="V43" s="111"/>
      <c r="W43" s="111"/>
      <c r="X43" s="111"/>
      <c r="Y43" s="252"/>
      <c r="Z43" s="252"/>
    </row>
    <row r="44" ht="15.75" customHeight="1">
      <c r="A44" s="195" t="s">
        <v>1539</v>
      </c>
      <c r="B44" s="252"/>
      <c r="C44" s="252"/>
      <c r="D44" s="252"/>
      <c r="E44" s="259"/>
      <c r="F44" s="252"/>
      <c r="G44" s="252"/>
      <c r="H44" s="252"/>
      <c r="I44" s="498"/>
      <c r="J44" s="498"/>
      <c r="K44" s="498"/>
      <c r="L44" s="498"/>
      <c r="M44" s="498"/>
      <c r="N44" s="1140"/>
      <c r="O44" s="1140"/>
      <c r="P44" s="1704"/>
      <c r="Q44" s="1599"/>
      <c r="R44" s="111"/>
      <c r="S44" s="111"/>
      <c r="T44" s="111"/>
      <c r="U44" s="111"/>
      <c r="V44" s="111"/>
      <c r="W44" s="111"/>
      <c r="X44" s="111"/>
      <c r="Y44" s="252"/>
      <c r="Z44" s="252"/>
    </row>
    <row r="45" ht="13.5" customHeight="1">
      <c r="A45" s="252"/>
      <c r="B45" s="252"/>
      <c r="C45" s="252"/>
      <c r="D45" s="252"/>
      <c r="E45" s="259"/>
      <c r="F45" s="252"/>
      <c r="G45" s="252"/>
      <c r="H45" s="252"/>
      <c r="I45" s="498"/>
      <c r="J45" s="498"/>
      <c r="K45" s="498"/>
      <c r="L45" s="498"/>
      <c r="M45" s="498"/>
      <c r="N45" s="1140"/>
      <c r="O45" s="1140"/>
      <c r="P45" s="1704"/>
      <c r="Q45" s="1599"/>
      <c r="R45" s="111"/>
      <c r="S45" s="111"/>
      <c r="T45" s="111"/>
      <c r="U45" s="111"/>
      <c r="V45" s="111"/>
      <c r="W45" s="111"/>
      <c r="X45" s="111"/>
      <c r="Y45" s="252"/>
      <c r="Z45" s="252"/>
    </row>
    <row r="46" ht="15.75" customHeight="1">
      <c r="A46" s="488" t="s">
        <v>2</v>
      </c>
      <c r="K46" s="488"/>
      <c r="L46" s="488"/>
      <c r="M46" s="488"/>
      <c r="N46" s="1719"/>
      <c r="O46" s="1719"/>
      <c r="P46" s="1704"/>
      <c r="Q46" s="1599"/>
      <c r="R46" s="111"/>
      <c r="S46" s="111"/>
      <c r="T46" s="111"/>
      <c r="U46" s="111"/>
      <c r="V46" s="111"/>
      <c r="W46" s="111"/>
      <c r="X46" s="111"/>
      <c r="Y46" s="252"/>
      <c r="Z46" s="252"/>
    </row>
    <row r="47" ht="12.75" customHeight="1">
      <c r="A47" s="111"/>
      <c r="B47" s="252"/>
      <c r="C47" s="252"/>
      <c r="D47" s="252"/>
      <c r="E47" s="259"/>
      <c r="F47" s="252"/>
      <c r="G47" s="252"/>
      <c r="H47" s="305"/>
      <c r="I47" s="252"/>
      <c r="J47" s="252"/>
      <c r="K47" s="252"/>
      <c r="L47" s="252"/>
      <c r="M47" s="252"/>
      <c r="N47" s="1132"/>
      <c r="O47" s="1132"/>
      <c r="P47" s="1704"/>
      <c r="Q47" s="1599"/>
      <c r="R47" s="111"/>
      <c r="S47" s="111"/>
      <c r="T47" s="111"/>
      <c r="U47" s="111"/>
      <c r="V47" s="111"/>
      <c r="W47" s="111"/>
      <c r="X47" s="111"/>
      <c r="Y47" s="252"/>
      <c r="Z47" s="252"/>
    </row>
    <row r="48" ht="16.5" customHeight="1">
      <c r="A48" s="11" t="s">
        <v>1528</v>
      </c>
      <c r="B48" s="12"/>
      <c r="C48" s="12"/>
      <c r="D48" s="13"/>
      <c r="E48" s="787" t="s">
        <v>329</v>
      </c>
      <c r="F48" s="14" t="s">
        <v>8</v>
      </c>
      <c r="G48" s="15" t="s">
        <v>9</v>
      </c>
      <c r="H48" s="12"/>
      <c r="I48" s="13"/>
      <c r="J48" s="14" t="s">
        <v>10</v>
      </c>
      <c r="K48" s="16"/>
      <c r="L48" s="16"/>
      <c r="M48" s="16"/>
      <c r="N48" s="17"/>
      <c r="O48" s="17"/>
      <c r="P48" s="1704"/>
      <c r="Q48" s="1599"/>
      <c r="R48" s="111"/>
      <c r="S48" s="111"/>
      <c r="T48" s="111"/>
      <c r="U48" s="111"/>
      <c r="V48" s="111"/>
      <c r="W48" s="111"/>
      <c r="X48" s="111"/>
      <c r="Y48" s="252"/>
      <c r="Z48" s="252"/>
    </row>
    <row r="49" ht="12.75" customHeight="1">
      <c r="A49" s="18"/>
      <c r="D49" s="19"/>
      <c r="E49" s="105" t="s">
        <v>11</v>
      </c>
      <c r="F49" s="21" t="s">
        <v>12</v>
      </c>
      <c r="G49" s="21" t="s">
        <v>13</v>
      </c>
      <c r="H49" s="22" t="s">
        <v>14</v>
      </c>
      <c r="I49" s="21" t="s">
        <v>15</v>
      </c>
      <c r="J49" s="21" t="s">
        <v>16</v>
      </c>
      <c r="K49" s="16"/>
      <c r="L49" s="16"/>
      <c r="M49" s="16"/>
      <c r="N49" s="17"/>
      <c r="O49" s="17"/>
      <c r="P49" s="1704"/>
      <c r="Q49" s="1599"/>
      <c r="R49" s="111"/>
      <c r="S49" s="111"/>
      <c r="T49" s="111"/>
      <c r="U49" s="111"/>
      <c r="V49" s="111"/>
      <c r="W49" s="111"/>
      <c r="X49" s="111"/>
      <c r="Y49" s="252"/>
      <c r="Z49" s="252"/>
    </row>
    <row r="50" ht="16.5" customHeight="1">
      <c r="A50" s="23"/>
      <c r="B50" s="24"/>
      <c r="C50" s="24"/>
      <c r="D50" s="25"/>
      <c r="E50" s="27"/>
      <c r="F50" s="26" t="s">
        <v>17</v>
      </c>
      <c r="G50" s="27" t="s">
        <v>17</v>
      </c>
      <c r="H50" s="27" t="s">
        <v>18</v>
      </c>
      <c r="I50" s="27" t="s">
        <v>18</v>
      </c>
      <c r="J50" s="27" t="s">
        <v>18</v>
      </c>
      <c r="K50" s="3"/>
      <c r="L50" s="3"/>
      <c r="M50" s="3"/>
      <c r="N50" s="17"/>
      <c r="O50" s="17"/>
      <c r="P50" s="1720"/>
      <c r="Q50" s="1721"/>
      <c r="R50" s="195"/>
      <c r="S50" s="195"/>
      <c r="T50" s="195"/>
      <c r="U50" s="195"/>
      <c r="V50" s="195"/>
      <c r="W50" s="195"/>
      <c r="X50" s="195"/>
      <c r="Y50" s="273"/>
      <c r="Z50" s="273"/>
    </row>
    <row r="51" ht="16.5" customHeight="1">
      <c r="A51" s="1192"/>
      <c r="B51" s="550"/>
      <c r="C51" s="1722" t="s">
        <v>62</v>
      </c>
      <c r="D51" s="1723"/>
      <c r="E51" s="1623" t="s">
        <v>515</v>
      </c>
      <c r="F51" s="1297"/>
      <c r="G51" s="1724"/>
      <c r="H51" s="1724"/>
      <c r="I51" s="553"/>
      <c r="J51" s="553"/>
      <c r="K51" s="59"/>
      <c r="L51" s="59"/>
      <c r="M51" s="59"/>
      <c r="N51" s="17"/>
      <c r="O51" s="17"/>
      <c r="P51" s="1720"/>
      <c r="Q51" s="1721"/>
      <c r="R51" s="195"/>
      <c r="S51" s="195"/>
      <c r="T51" s="195"/>
      <c r="U51" s="195"/>
      <c r="V51" s="195"/>
      <c r="W51" s="195"/>
      <c r="X51" s="195"/>
      <c r="Y51" s="273"/>
      <c r="Z51" s="273"/>
    </row>
    <row r="52" ht="16.5" customHeight="1">
      <c r="A52" s="114"/>
      <c r="B52" s="2"/>
      <c r="C52" s="2" t="s">
        <v>515</v>
      </c>
      <c r="D52" s="147" t="s">
        <v>209</v>
      </c>
      <c r="E52" s="105" t="s">
        <v>65</v>
      </c>
      <c r="F52" s="113">
        <v>194737.16</v>
      </c>
      <c r="G52" s="113">
        <v>7093.0</v>
      </c>
      <c r="H52" s="58">
        <f t="shared" ref="H52:H79" si="4">I52-G52</f>
        <v>292907</v>
      </c>
      <c r="I52" s="58">
        <v>300000.0</v>
      </c>
      <c r="J52" s="58">
        <v>400000.0</v>
      </c>
      <c r="K52" s="59"/>
      <c r="L52" s="59"/>
      <c r="M52" s="59"/>
      <c r="N52" s="17"/>
      <c r="O52" s="17"/>
      <c r="P52" s="1720"/>
      <c r="Q52" s="1721"/>
      <c r="R52" s="195"/>
      <c r="S52" s="195"/>
      <c r="T52" s="195"/>
      <c r="U52" s="195"/>
      <c r="V52" s="195"/>
      <c r="W52" s="195"/>
      <c r="X52" s="195"/>
      <c r="Y52" s="273"/>
      <c r="Z52" s="273"/>
    </row>
    <row r="53" ht="16.5" customHeight="1">
      <c r="A53" s="114"/>
      <c r="B53" s="2"/>
      <c r="C53" s="2" t="s">
        <v>515</v>
      </c>
      <c r="D53" s="147" t="s">
        <v>68</v>
      </c>
      <c r="E53" s="105" t="s">
        <v>69</v>
      </c>
      <c r="F53" s="58">
        <v>153920.0</v>
      </c>
      <c r="G53" s="58">
        <v>7500.0</v>
      </c>
      <c r="H53" s="58">
        <f t="shared" si="4"/>
        <v>342500</v>
      </c>
      <c r="I53" s="58">
        <v>350000.0</v>
      </c>
      <c r="J53" s="58">
        <v>400000.0</v>
      </c>
      <c r="K53" s="59"/>
      <c r="L53" s="59"/>
      <c r="M53" s="59"/>
      <c r="N53" s="17"/>
      <c r="O53" s="17"/>
      <c r="P53" s="1720"/>
      <c r="Q53" s="1721"/>
      <c r="R53" s="195"/>
      <c r="S53" s="195"/>
      <c r="T53" s="195"/>
      <c r="U53" s="195"/>
      <c r="V53" s="195"/>
      <c r="W53" s="195"/>
      <c r="X53" s="195"/>
      <c r="Y53" s="273"/>
      <c r="Z53" s="273"/>
    </row>
    <row r="54" ht="13.5" customHeight="1">
      <c r="A54" s="114"/>
      <c r="B54" s="2"/>
      <c r="C54" s="2"/>
      <c r="D54" s="147" t="s">
        <v>419</v>
      </c>
      <c r="E54" s="105" t="s">
        <v>69</v>
      </c>
      <c r="F54" s="58">
        <v>65000.0</v>
      </c>
      <c r="G54" s="58">
        <v>0.0</v>
      </c>
      <c r="H54" s="58">
        <f t="shared" si="4"/>
        <v>100000</v>
      </c>
      <c r="I54" s="58">
        <v>100000.0</v>
      </c>
      <c r="J54" s="58">
        <v>100000.0</v>
      </c>
      <c r="K54" s="59"/>
      <c r="L54" s="59"/>
      <c r="M54" s="59"/>
      <c r="N54" s="17"/>
      <c r="O54" s="17"/>
      <c r="P54" s="1720"/>
      <c r="Q54" s="1721"/>
      <c r="R54" s="195"/>
      <c r="S54" s="195"/>
      <c r="T54" s="195"/>
      <c r="U54" s="195"/>
      <c r="V54" s="195"/>
      <c r="W54" s="195"/>
      <c r="X54" s="195"/>
      <c r="Y54" s="273"/>
      <c r="Z54" s="273"/>
    </row>
    <row r="55" ht="13.5" customHeight="1">
      <c r="A55" s="114"/>
      <c r="B55" s="2"/>
      <c r="C55" s="2"/>
      <c r="D55" s="147" t="s">
        <v>179</v>
      </c>
      <c r="E55" s="105" t="s">
        <v>141</v>
      </c>
      <c r="F55" s="113">
        <v>2299755.4</v>
      </c>
      <c r="G55" s="113">
        <v>1333882.0</v>
      </c>
      <c r="H55" s="58">
        <f t="shared" si="4"/>
        <v>1166118</v>
      </c>
      <c r="I55" s="377">
        <v>2500000.0</v>
      </c>
      <c r="J55" s="377">
        <v>3000000.0</v>
      </c>
      <c r="K55" s="378"/>
      <c r="L55" s="378"/>
      <c r="M55" s="378"/>
      <c r="N55" s="1725"/>
      <c r="O55" s="1725"/>
      <c r="P55" s="1708"/>
      <c r="Q55" s="1599"/>
      <c r="R55" s="111"/>
      <c r="S55" s="111"/>
      <c r="T55" s="111"/>
      <c r="U55" s="111"/>
      <c r="V55" s="111"/>
      <c r="W55" s="111"/>
      <c r="X55" s="111"/>
      <c r="Y55" s="252"/>
      <c r="Z55" s="252"/>
    </row>
    <row r="56" ht="13.5" customHeight="1">
      <c r="A56" s="114"/>
      <c r="B56" s="2"/>
      <c r="C56" s="2"/>
      <c r="D56" s="147" t="s">
        <v>1144</v>
      </c>
      <c r="E56" s="103" t="s">
        <v>1145</v>
      </c>
      <c r="F56" s="113">
        <v>423679.6</v>
      </c>
      <c r="G56" s="113">
        <v>103488.0</v>
      </c>
      <c r="H56" s="58">
        <f t="shared" si="4"/>
        <v>346512</v>
      </c>
      <c r="I56" s="377">
        <v>450000.0</v>
      </c>
      <c r="J56" s="377">
        <v>450000.0</v>
      </c>
      <c r="K56" s="378"/>
      <c r="L56" s="378"/>
      <c r="M56" s="378"/>
      <c r="N56" s="1725"/>
      <c r="O56" s="1725"/>
      <c r="P56" s="1708"/>
      <c r="Q56" s="1599"/>
      <c r="R56" s="111"/>
      <c r="S56" s="111"/>
      <c r="T56" s="111"/>
      <c r="U56" s="111"/>
      <c r="V56" s="111"/>
      <c r="W56" s="111"/>
      <c r="X56" s="111"/>
      <c r="Y56" s="252"/>
      <c r="Z56" s="252"/>
    </row>
    <row r="57" ht="13.5" customHeight="1">
      <c r="A57" s="114"/>
      <c r="B57" s="2"/>
      <c r="C57" s="2"/>
      <c r="D57" s="147" t="s">
        <v>1128</v>
      </c>
      <c r="E57" s="103" t="s">
        <v>398</v>
      </c>
      <c r="F57" s="113">
        <v>4953252.25</v>
      </c>
      <c r="G57" s="113">
        <v>2063566.08</v>
      </c>
      <c r="H57" s="58">
        <f t="shared" si="4"/>
        <v>3636433.92</v>
      </c>
      <c r="I57" s="377">
        <v>5700000.0</v>
      </c>
      <c r="J57" s="377">
        <v>5700000.0</v>
      </c>
      <c r="K57" s="378"/>
      <c r="L57" s="378"/>
      <c r="M57" s="378"/>
      <c r="N57" s="1725"/>
      <c r="O57" s="1725"/>
      <c r="P57" s="1708"/>
      <c r="Q57" s="1599"/>
      <c r="R57" s="111"/>
      <c r="S57" s="111"/>
      <c r="T57" s="111"/>
      <c r="U57" s="111"/>
      <c r="V57" s="111"/>
      <c r="W57" s="111"/>
      <c r="X57" s="111"/>
      <c r="Y57" s="252"/>
      <c r="Z57" s="252"/>
    </row>
    <row r="58" ht="13.5" customHeight="1">
      <c r="A58" s="114"/>
      <c r="B58" s="2"/>
      <c r="C58" s="2"/>
      <c r="D58" s="147" t="s">
        <v>147</v>
      </c>
      <c r="E58" s="103" t="s">
        <v>148</v>
      </c>
      <c r="F58" s="113">
        <v>2.451731993E7</v>
      </c>
      <c r="G58" s="113">
        <v>1.1610843E7</v>
      </c>
      <c r="H58" s="58">
        <f t="shared" si="4"/>
        <v>19741021</v>
      </c>
      <c r="I58" s="377">
        <v>3.1351864E7</v>
      </c>
      <c r="J58" s="377">
        <v>3.2E7</v>
      </c>
      <c r="K58" s="378"/>
      <c r="L58" s="378"/>
      <c r="M58" s="378"/>
      <c r="N58" s="1725"/>
      <c r="O58" s="1725"/>
      <c r="P58" s="1708"/>
      <c r="Q58" s="1599"/>
      <c r="R58" s="111"/>
      <c r="S58" s="111"/>
      <c r="T58" s="111"/>
      <c r="U58" s="111"/>
      <c r="V58" s="111"/>
      <c r="W58" s="111"/>
      <c r="X58" s="111"/>
      <c r="Y58" s="252"/>
      <c r="Z58" s="252"/>
    </row>
    <row r="59" ht="13.5" customHeight="1">
      <c r="A59" s="114"/>
      <c r="B59" s="2"/>
      <c r="C59" s="2"/>
      <c r="D59" s="147" t="s">
        <v>73</v>
      </c>
      <c r="E59" s="103" t="s">
        <v>74</v>
      </c>
      <c r="F59" s="113">
        <v>337018.21</v>
      </c>
      <c r="G59" s="113">
        <v>158932.25</v>
      </c>
      <c r="H59" s="58">
        <f t="shared" si="4"/>
        <v>361067.75</v>
      </c>
      <c r="I59" s="377">
        <v>520000.0</v>
      </c>
      <c r="J59" s="377">
        <v>520000.0</v>
      </c>
      <c r="K59" s="378"/>
      <c r="L59" s="378"/>
      <c r="M59" s="378"/>
      <c r="N59" s="1725"/>
      <c r="O59" s="1725"/>
      <c r="P59" s="1708"/>
      <c r="Q59" s="1599"/>
      <c r="R59" s="111"/>
      <c r="S59" s="111"/>
      <c r="T59" s="111"/>
      <c r="U59" s="111"/>
      <c r="V59" s="111"/>
      <c r="W59" s="111"/>
      <c r="X59" s="111"/>
      <c r="Y59" s="252"/>
      <c r="Z59" s="252"/>
    </row>
    <row r="60" ht="13.5" customHeight="1">
      <c r="A60" s="114"/>
      <c r="B60" s="2"/>
      <c r="C60" s="2"/>
      <c r="D60" s="147" t="s">
        <v>75</v>
      </c>
      <c r="E60" s="103" t="s">
        <v>76</v>
      </c>
      <c r="F60" s="113">
        <v>1317614.2</v>
      </c>
      <c r="G60" s="113">
        <v>1405386.2</v>
      </c>
      <c r="H60" s="58">
        <f t="shared" si="4"/>
        <v>1094613.8</v>
      </c>
      <c r="I60" s="377">
        <v>2500000.0</v>
      </c>
      <c r="J60" s="377">
        <v>3000000.0</v>
      </c>
      <c r="K60" s="378"/>
      <c r="L60" s="378"/>
      <c r="M60" s="378"/>
      <c r="N60" s="1725"/>
      <c r="O60" s="1725"/>
      <c r="P60" s="1708"/>
      <c r="Q60" s="1599"/>
      <c r="R60" s="111"/>
      <c r="S60" s="111"/>
      <c r="T60" s="111"/>
      <c r="U60" s="111"/>
      <c r="V60" s="111"/>
      <c r="W60" s="111"/>
      <c r="X60" s="111"/>
      <c r="Y60" s="252"/>
      <c r="Z60" s="252"/>
    </row>
    <row r="61" ht="13.5" customHeight="1">
      <c r="A61" s="114"/>
      <c r="B61" s="2"/>
      <c r="C61" s="2"/>
      <c r="D61" s="147" t="s">
        <v>373</v>
      </c>
      <c r="E61" s="103" t="s">
        <v>346</v>
      </c>
      <c r="F61" s="113">
        <v>2148.0</v>
      </c>
      <c r="G61" s="113">
        <v>895.0</v>
      </c>
      <c r="H61" s="58">
        <f t="shared" si="4"/>
        <v>79105</v>
      </c>
      <c r="I61" s="377">
        <v>80000.0</v>
      </c>
      <c r="J61" s="377">
        <v>80000.0</v>
      </c>
      <c r="K61" s="378"/>
      <c r="L61" s="378"/>
      <c r="M61" s="378"/>
      <c r="N61" s="1725"/>
      <c r="O61" s="1725"/>
      <c r="P61" s="1704"/>
      <c r="Q61" s="1599"/>
      <c r="R61" s="111"/>
      <c r="S61" s="111"/>
      <c r="T61" s="111"/>
      <c r="U61" s="111"/>
      <c r="V61" s="111"/>
      <c r="W61" s="111"/>
      <c r="X61" s="111"/>
      <c r="Y61" s="252"/>
      <c r="Z61" s="252"/>
    </row>
    <row r="62" ht="13.5" customHeight="1">
      <c r="A62" s="114"/>
      <c r="B62" s="2"/>
      <c r="C62" s="2"/>
      <c r="D62" s="147" t="s">
        <v>151</v>
      </c>
      <c r="E62" s="103" t="s">
        <v>152</v>
      </c>
      <c r="F62" s="113">
        <v>8275582.82</v>
      </c>
      <c r="G62" s="113">
        <v>4067117.78</v>
      </c>
      <c r="H62" s="58">
        <f t="shared" si="4"/>
        <v>5292882.22</v>
      </c>
      <c r="I62" s="377">
        <v>9360000.0</v>
      </c>
      <c r="J62" s="377">
        <v>9360000.0</v>
      </c>
      <c r="K62" s="378"/>
      <c r="L62" s="378"/>
      <c r="M62" s="378"/>
      <c r="N62" s="1725"/>
      <c r="O62" s="1725"/>
      <c r="P62" s="456"/>
      <c r="Q62" s="1599"/>
      <c r="R62" s="111"/>
      <c r="S62" s="111"/>
      <c r="T62" s="111"/>
      <c r="U62" s="111"/>
      <c r="V62" s="111"/>
      <c r="W62" s="111"/>
      <c r="X62" s="111"/>
      <c r="Y62" s="252"/>
      <c r="Z62" s="252"/>
    </row>
    <row r="63" ht="13.5" customHeight="1">
      <c r="A63" s="114"/>
      <c r="B63" s="2"/>
      <c r="C63" s="2"/>
      <c r="D63" s="147" t="s">
        <v>1165</v>
      </c>
      <c r="E63" s="163" t="s">
        <v>80</v>
      </c>
      <c r="F63" s="77">
        <v>13139.0</v>
      </c>
      <c r="G63" s="77">
        <v>1229.0</v>
      </c>
      <c r="H63" s="58">
        <f t="shared" si="4"/>
        <v>23771</v>
      </c>
      <c r="I63" s="283">
        <v>25000.0</v>
      </c>
      <c r="J63" s="377">
        <v>25000.0</v>
      </c>
      <c r="K63" s="378"/>
      <c r="L63" s="378"/>
      <c r="M63" s="378"/>
      <c r="N63" s="1145"/>
      <c r="O63" s="1145"/>
      <c r="P63" s="1708"/>
      <c r="Q63" s="1599"/>
      <c r="R63" s="111"/>
      <c r="S63" s="111"/>
      <c r="T63" s="111"/>
      <c r="U63" s="111"/>
      <c r="V63" s="111"/>
      <c r="W63" s="111"/>
      <c r="X63" s="111"/>
      <c r="Y63" s="252"/>
      <c r="Z63" s="252"/>
    </row>
    <row r="64" ht="13.5" customHeight="1">
      <c r="A64" s="114"/>
      <c r="B64" s="2"/>
      <c r="C64" s="2"/>
      <c r="D64" s="147" t="s">
        <v>1540</v>
      </c>
      <c r="E64" s="105" t="s">
        <v>82</v>
      </c>
      <c r="F64" s="36">
        <v>124906.84</v>
      </c>
      <c r="G64" s="36">
        <v>33431.6</v>
      </c>
      <c r="H64" s="58">
        <f t="shared" si="4"/>
        <v>134568.4</v>
      </c>
      <c r="I64" s="283">
        <v>168000.0</v>
      </c>
      <c r="J64" s="377">
        <v>168000.0</v>
      </c>
      <c r="K64" s="378"/>
      <c r="L64" s="378"/>
      <c r="M64" s="378"/>
      <c r="N64" s="1145"/>
      <c r="O64" s="1145"/>
      <c r="P64" s="1708"/>
      <c r="Q64" s="1599"/>
      <c r="R64" s="111"/>
      <c r="S64" s="111"/>
      <c r="T64" s="111"/>
      <c r="U64" s="111"/>
      <c r="V64" s="111"/>
      <c r="W64" s="111"/>
      <c r="X64" s="111"/>
      <c r="Y64" s="252"/>
      <c r="Z64" s="252"/>
    </row>
    <row r="65" ht="13.5" customHeight="1">
      <c r="A65" s="114"/>
      <c r="B65" s="2"/>
      <c r="C65" s="2"/>
      <c r="D65" s="2" t="s">
        <v>1541</v>
      </c>
      <c r="E65" s="105" t="s">
        <v>82</v>
      </c>
      <c r="F65" s="36">
        <v>246000.0</v>
      </c>
      <c r="G65" s="36">
        <v>103400.0</v>
      </c>
      <c r="H65" s="58">
        <f t="shared" si="4"/>
        <v>280600</v>
      </c>
      <c r="I65" s="77">
        <v>384000.0</v>
      </c>
      <c r="J65" s="58">
        <v>384000.0</v>
      </c>
      <c r="K65" s="59"/>
      <c r="L65" s="59"/>
      <c r="M65" s="59"/>
      <c r="N65" s="42"/>
      <c r="O65" s="42"/>
      <c r="P65" s="456"/>
      <c r="Q65" s="1599"/>
      <c r="R65" s="111"/>
      <c r="S65" s="111"/>
      <c r="T65" s="111"/>
      <c r="U65" s="111"/>
      <c r="V65" s="111"/>
      <c r="W65" s="111"/>
      <c r="X65" s="111"/>
      <c r="Y65" s="252"/>
      <c r="Z65" s="252"/>
    </row>
    <row r="66" ht="13.5" customHeight="1">
      <c r="A66" s="114"/>
      <c r="B66" s="2"/>
      <c r="C66" s="2"/>
      <c r="D66" s="147" t="s">
        <v>347</v>
      </c>
      <c r="E66" s="105" t="s">
        <v>86</v>
      </c>
      <c r="F66" s="208">
        <v>127680.0</v>
      </c>
      <c r="G66" s="208">
        <v>31920.0</v>
      </c>
      <c r="H66" s="58">
        <f t="shared" si="4"/>
        <v>95760</v>
      </c>
      <c r="I66" s="283">
        <v>127680.0</v>
      </c>
      <c r="J66" s="377">
        <v>127680.0</v>
      </c>
      <c r="K66" s="378"/>
      <c r="L66" s="378"/>
      <c r="M66" s="378"/>
      <c r="N66" s="1145"/>
      <c r="O66" s="1145"/>
      <c r="P66" s="456"/>
      <c r="Q66" s="1599"/>
      <c r="R66" s="111"/>
      <c r="S66" s="111"/>
      <c r="T66" s="111"/>
      <c r="U66" s="111"/>
      <c r="V66" s="111"/>
      <c r="W66" s="111"/>
      <c r="X66" s="111"/>
      <c r="Y66" s="252"/>
      <c r="Z66" s="252"/>
    </row>
    <row r="67" ht="13.5" customHeight="1">
      <c r="A67" s="114"/>
      <c r="B67" s="2"/>
      <c r="C67" s="2"/>
      <c r="D67" s="1448" t="s">
        <v>1542</v>
      </c>
      <c r="E67" s="105" t="s">
        <v>86</v>
      </c>
      <c r="F67" s="113">
        <v>0.0</v>
      </c>
      <c r="G67" s="113">
        <v>0.0</v>
      </c>
      <c r="H67" s="58">
        <f t="shared" si="4"/>
        <v>15000</v>
      </c>
      <c r="I67" s="113">
        <v>15000.0</v>
      </c>
      <c r="J67" s="377">
        <v>0.0</v>
      </c>
      <c r="K67" s="378"/>
      <c r="L67" s="378"/>
      <c r="M67" s="1726"/>
      <c r="N67" s="1145"/>
      <c r="O67" s="1145"/>
      <c r="P67" s="456"/>
      <c r="Q67" s="1599"/>
      <c r="R67" s="111"/>
      <c r="S67" s="111"/>
      <c r="T67" s="111"/>
      <c r="U67" s="111"/>
      <c r="V67" s="111"/>
      <c r="W67" s="111"/>
      <c r="X67" s="111"/>
      <c r="Y67" s="252"/>
      <c r="Z67" s="252"/>
    </row>
    <row r="68" ht="13.5" customHeight="1">
      <c r="A68" s="114"/>
      <c r="B68" s="2"/>
      <c r="C68" s="2"/>
      <c r="D68" s="147" t="s">
        <v>442</v>
      </c>
      <c r="E68" s="105" t="s">
        <v>443</v>
      </c>
      <c r="F68" s="77">
        <v>72000.0</v>
      </c>
      <c r="G68" s="283">
        <v>30000.0</v>
      </c>
      <c r="H68" s="58">
        <f t="shared" si="4"/>
        <v>42000</v>
      </c>
      <c r="I68" s="283">
        <v>72000.0</v>
      </c>
      <c r="J68" s="377">
        <v>72000.0</v>
      </c>
      <c r="K68" s="378"/>
      <c r="L68" s="378"/>
      <c r="M68" s="378"/>
      <c r="N68" s="1145"/>
      <c r="O68" s="1145"/>
      <c r="P68" s="456"/>
      <c r="Q68" s="1599"/>
      <c r="R68" s="111"/>
      <c r="S68" s="111"/>
      <c r="T68" s="111"/>
      <c r="U68" s="111"/>
      <c r="V68" s="111"/>
      <c r="W68" s="111"/>
      <c r="X68" s="111"/>
      <c r="Y68" s="252"/>
      <c r="Z68" s="252"/>
    </row>
    <row r="69" ht="13.5" customHeight="1">
      <c r="A69" s="114"/>
      <c r="B69" s="2"/>
      <c r="C69" s="2"/>
      <c r="D69" s="147" t="s">
        <v>348</v>
      </c>
      <c r="E69" s="105" t="s">
        <v>117</v>
      </c>
      <c r="F69" s="77">
        <v>3360.0</v>
      </c>
      <c r="G69" s="283">
        <v>0.0</v>
      </c>
      <c r="H69" s="58">
        <f t="shared" si="4"/>
        <v>15000</v>
      </c>
      <c r="I69" s="283">
        <v>15000.0</v>
      </c>
      <c r="J69" s="377">
        <v>15000.0</v>
      </c>
      <c r="K69" s="378"/>
      <c r="L69" s="378"/>
      <c r="M69" s="1726"/>
      <c r="N69" s="1145"/>
      <c r="O69" s="1145"/>
      <c r="P69" s="456"/>
      <c r="Q69" s="1599"/>
      <c r="R69" s="111"/>
      <c r="S69" s="111"/>
      <c r="T69" s="111"/>
      <c r="U69" s="111"/>
      <c r="V69" s="111"/>
      <c r="W69" s="111"/>
      <c r="X69" s="111"/>
      <c r="Y69" s="252"/>
      <c r="Z69" s="252"/>
    </row>
    <row r="70" ht="13.5" customHeight="1">
      <c r="A70" s="114"/>
      <c r="B70" s="2"/>
      <c r="C70" s="2"/>
      <c r="D70" s="147" t="s">
        <v>1543</v>
      </c>
      <c r="E70" s="103" t="s">
        <v>174</v>
      </c>
      <c r="F70" s="77">
        <f>6021451.72+395740.49+78082.73</f>
        <v>6495274.94</v>
      </c>
      <c r="G70" s="283">
        <v>4187728.18</v>
      </c>
      <c r="H70" s="58">
        <f t="shared" si="4"/>
        <v>5652071.82</v>
      </c>
      <c r="I70" s="77">
        <v>9839800.0</v>
      </c>
      <c r="J70" s="58">
        <v>1.5670332E7</v>
      </c>
      <c r="K70" s="59"/>
      <c r="L70" s="59"/>
      <c r="M70" s="59"/>
      <c r="N70" s="1145"/>
      <c r="O70" s="1145"/>
      <c r="P70" s="456"/>
      <c r="Q70" s="1599"/>
      <c r="R70" s="111"/>
      <c r="S70" s="111"/>
      <c r="T70" s="111"/>
      <c r="U70" s="111"/>
      <c r="V70" s="111"/>
      <c r="W70" s="111"/>
      <c r="X70" s="111"/>
      <c r="Y70" s="252"/>
      <c r="Z70" s="252"/>
    </row>
    <row r="71" ht="13.5" customHeight="1">
      <c r="A71" s="114"/>
      <c r="B71" s="2"/>
      <c r="C71" s="2"/>
      <c r="D71" s="147" t="s">
        <v>180</v>
      </c>
      <c r="E71" s="103" t="s">
        <v>94</v>
      </c>
      <c r="F71" s="77">
        <v>149025.36</v>
      </c>
      <c r="G71" s="283">
        <v>546683.5</v>
      </c>
      <c r="H71" s="58">
        <f t="shared" si="4"/>
        <v>883024.5</v>
      </c>
      <c r="I71" s="77">
        <v>1429708.0</v>
      </c>
      <c r="J71" s="58">
        <v>2809596.0</v>
      </c>
      <c r="K71" s="59"/>
      <c r="L71" s="59"/>
      <c r="M71" s="59"/>
      <c r="N71" s="1145"/>
      <c r="O71" s="1145"/>
      <c r="P71" s="456"/>
      <c r="Q71" s="1599"/>
      <c r="R71" s="111"/>
      <c r="S71" s="111"/>
      <c r="T71" s="111"/>
      <c r="U71" s="111"/>
      <c r="V71" s="111"/>
      <c r="W71" s="111"/>
      <c r="X71" s="111"/>
      <c r="Y71" s="252"/>
      <c r="Z71" s="252"/>
    </row>
    <row r="72" ht="13.5" customHeight="1">
      <c r="A72" s="114"/>
      <c r="B72" s="2"/>
      <c r="C72" s="2"/>
      <c r="D72" s="147" t="s">
        <v>91</v>
      </c>
      <c r="E72" s="103" t="s">
        <v>92</v>
      </c>
      <c r="F72" s="208">
        <v>4000000.0</v>
      </c>
      <c r="G72" s="208">
        <v>4000000.0</v>
      </c>
      <c r="H72" s="58">
        <f t="shared" si="4"/>
        <v>0</v>
      </c>
      <c r="I72" s="77">
        <v>4000000.0</v>
      </c>
      <c r="J72" s="58">
        <v>4162000.0</v>
      </c>
      <c r="K72" s="59"/>
      <c r="L72" s="59"/>
      <c r="M72" s="59"/>
      <c r="N72" s="1145"/>
      <c r="O72" s="1145"/>
      <c r="P72" s="456"/>
      <c r="Q72" s="1599"/>
      <c r="R72" s="111"/>
      <c r="S72" s="111"/>
      <c r="T72" s="111"/>
      <c r="U72" s="111"/>
      <c r="V72" s="111"/>
      <c r="W72" s="111"/>
      <c r="X72" s="111"/>
      <c r="Y72" s="252"/>
      <c r="Z72" s="252"/>
    </row>
    <row r="73" ht="13.5" customHeight="1">
      <c r="A73" s="114"/>
      <c r="B73" s="2"/>
      <c r="C73" s="2"/>
      <c r="D73" s="147" t="s">
        <v>149</v>
      </c>
      <c r="E73" s="103" t="s">
        <v>150</v>
      </c>
      <c r="F73" s="208">
        <v>1914000.0</v>
      </c>
      <c r="G73" s="208">
        <v>1914000.0</v>
      </c>
      <c r="H73" s="58">
        <f t="shared" si="4"/>
        <v>0</v>
      </c>
      <c r="I73" s="77">
        <v>1914000.0</v>
      </c>
      <c r="J73" s="58">
        <v>2604000.0</v>
      </c>
      <c r="K73" s="59"/>
      <c r="L73" s="59"/>
      <c r="M73" s="59"/>
      <c r="N73" s="42"/>
      <c r="O73" s="42"/>
      <c r="P73" s="1704"/>
      <c r="Q73" s="1599"/>
      <c r="R73" s="111"/>
      <c r="S73" s="111"/>
      <c r="T73" s="111"/>
      <c r="U73" s="111"/>
      <c r="V73" s="111"/>
      <c r="W73" s="111"/>
      <c r="X73" s="111"/>
      <c r="Y73" s="252"/>
      <c r="Z73" s="252"/>
    </row>
    <row r="74" ht="13.5" customHeight="1">
      <c r="A74" s="114"/>
      <c r="B74" s="2"/>
      <c r="C74" s="2"/>
      <c r="D74" s="1448" t="s">
        <v>1544</v>
      </c>
      <c r="E74" s="105" t="s">
        <v>353</v>
      </c>
      <c r="F74" s="77">
        <v>185109.0</v>
      </c>
      <c r="G74" s="283">
        <v>0.0</v>
      </c>
      <c r="H74" s="58">
        <f t="shared" si="4"/>
        <v>200000</v>
      </c>
      <c r="I74" s="283">
        <v>200000.0</v>
      </c>
      <c r="J74" s="377">
        <v>200000.0</v>
      </c>
      <c r="K74" s="378"/>
      <c r="L74" s="378"/>
      <c r="M74" s="378"/>
      <c r="N74" s="42"/>
      <c r="O74" s="42"/>
      <c r="P74" s="1704"/>
      <c r="Q74" s="1599"/>
      <c r="R74" s="111"/>
      <c r="S74" s="111"/>
      <c r="T74" s="111"/>
      <c r="U74" s="111"/>
      <c r="V74" s="111"/>
      <c r="W74" s="111"/>
      <c r="X74" s="111"/>
      <c r="Y74" s="252"/>
      <c r="Z74" s="252"/>
    </row>
    <row r="75" ht="13.5" customHeight="1">
      <c r="A75" s="114"/>
      <c r="B75" s="16"/>
      <c r="C75" s="16"/>
      <c r="D75" s="147" t="s">
        <v>1545</v>
      </c>
      <c r="E75" s="105" t="s">
        <v>99</v>
      </c>
      <c r="F75" s="347">
        <v>1259604.0</v>
      </c>
      <c r="G75" s="347">
        <v>1108590.4</v>
      </c>
      <c r="H75" s="58">
        <f t="shared" si="4"/>
        <v>491409.6</v>
      </c>
      <c r="I75" s="82">
        <v>1600000.0</v>
      </c>
      <c r="J75" s="82">
        <v>1600000.0</v>
      </c>
      <c r="K75" s="83"/>
      <c r="L75" s="83"/>
      <c r="M75" s="83"/>
      <c r="N75" s="42"/>
      <c r="O75" s="42"/>
      <c r="P75" s="1704"/>
      <c r="Q75" s="1599"/>
      <c r="R75" s="111"/>
      <c r="S75" s="111"/>
      <c r="T75" s="111"/>
      <c r="U75" s="111"/>
      <c r="V75" s="111"/>
      <c r="W75" s="111"/>
      <c r="X75" s="111"/>
      <c r="Y75" s="252"/>
      <c r="Z75" s="252"/>
    </row>
    <row r="76" ht="13.5" customHeight="1">
      <c r="A76" s="114"/>
      <c r="B76" s="2"/>
      <c r="C76" s="2"/>
      <c r="D76" s="147" t="s">
        <v>1546</v>
      </c>
      <c r="E76" s="103" t="s">
        <v>101</v>
      </c>
      <c r="F76" s="59">
        <v>93084.0</v>
      </c>
      <c r="G76" s="58">
        <v>85274.0</v>
      </c>
      <c r="H76" s="58">
        <f t="shared" si="4"/>
        <v>64726</v>
      </c>
      <c r="I76" s="377">
        <v>150000.0</v>
      </c>
      <c r="J76" s="377">
        <v>150000.0</v>
      </c>
      <c r="K76" s="378"/>
      <c r="L76" s="378"/>
      <c r="M76" s="378"/>
      <c r="N76" s="1145"/>
      <c r="O76" s="1145"/>
      <c r="P76" s="456"/>
      <c r="Q76" s="1599"/>
      <c r="R76" s="111"/>
      <c r="S76" s="111"/>
      <c r="T76" s="111"/>
      <c r="U76" s="111"/>
      <c r="V76" s="111"/>
      <c r="W76" s="111"/>
      <c r="X76" s="111"/>
      <c r="Y76" s="252"/>
      <c r="Z76" s="252"/>
    </row>
    <row r="77" ht="13.5" customHeight="1">
      <c r="A77" s="114"/>
      <c r="B77" s="2"/>
      <c r="C77" s="2"/>
      <c r="D77" s="147" t="s">
        <v>1547</v>
      </c>
      <c r="E77" s="103" t="s">
        <v>577</v>
      </c>
      <c r="F77" s="58">
        <v>0.0</v>
      </c>
      <c r="G77" s="377">
        <v>0.0</v>
      </c>
      <c r="H77" s="58">
        <f t="shared" si="4"/>
        <v>20000</v>
      </c>
      <c r="I77" s="377">
        <v>20000.0</v>
      </c>
      <c r="J77" s="377">
        <v>10000.0</v>
      </c>
      <c r="K77" s="378"/>
      <c r="L77" s="378"/>
      <c r="M77" s="378"/>
      <c r="N77" s="1145"/>
      <c r="O77" s="1145"/>
      <c r="P77" s="456"/>
      <c r="Q77" s="1599"/>
      <c r="R77" s="111"/>
      <c r="S77" s="111"/>
      <c r="T77" s="111"/>
      <c r="U77" s="111"/>
      <c r="V77" s="111"/>
      <c r="W77" s="111"/>
      <c r="X77" s="111"/>
      <c r="Y77" s="252"/>
      <c r="Z77" s="252"/>
    </row>
    <row r="78" ht="13.5" customHeight="1">
      <c r="A78" s="41"/>
      <c r="B78" s="6"/>
      <c r="C78" s="6"/>
      <c r="D78" s="1727" t="s">
        <v>1548</v>
      </c>
      <c r="E78" s="21" t="s">
        <v>103</v>
      </c>
      <c r="F78" s="1000">
        <v>18595.0</v>
      </c>
      <c r="G78" s="347">
        <v>1450.0</v>
      </c>
      <c r="H78" s="58">
        <f t="shared" si="4"/>
        <v>28550</v>
      </c>
      <c r="I78" s="347">
        <v>30000.0</v>
      </c>
      <c r="J78" s="81">
        <v>60000.0</v>
      </c>
      <c r="K78" s="83"/>
      <c r="L78" s="83"/>
      <c r="M78" s="83"/>
      <c r="N78" s="1145"/>
      <c r="O78" s="1145"/>
      <c r="P78" s="456"/>
      <c r="Q78" s="1599"/>
      <c r="R78" s="111"/>
      <c r="S78" s="111"/>
      <c r="T78" s="111"/>
      <c r="U78" s="111"/>
      <c r="V78" s="111"/>
      <c r="W78" s="111"/>
      <c r="X78" s="111"/>
      <c r="Y78" s="252"/>
      <c r="Z78" s="252"/>
    </row>
    <row r="79" ht="13.5" customHeight="1">
      <c r="A79" s="465"/>
      <c r="B79" s="63"/>
      <c r="C79" s="63"/>
      <c r="D79" s="63" t="s">
        <v>270</v>
      </c>
      <c r="E79" s="1728" t="s">
        <v>107</v>
      </c>
      <c r="F79" s="1729">
        <v>118278.54</v>
      </c>
      <c r="G79" s="133">
        <v>65477.18</v>
      </c>
      <c r="H79" s="508">
        <f t="shared" si="4"/>
        <v>564522.82</v>
      </c>
      <c r="I79" s="357">
        <v>630000.0</v>
      </c>
      <c r="J79" s="357">
        <v>400000.0</v>
      </c>
      <c r="K79" s="359"/>
      <c r="L79" s="359"/>
      <c r="M79" s="359"/>
      <c r="N79" s="1145"/>
      <c r="O79" s="1145"/>
      <c r="P79" s="456"/>
      <c r="Q79" s="1599"/>
      <c r="R79" s="111"/>
      <c r="S79" s="111"/>
      <c r="T79" s="111"/>
      <c r="U79" s="111"/>
      <c r="V79" s="111"/>
      <c r="W79" s="111"/>
      <c r="X79" s="111"/>
      <c r="Y79" s="252"/>
      <c r="Z79" s="252"/>
    </row>
    <row r="80" ht="12.75" customHeight="1">
      <c r="A80" s="2"/>
      <c r="B80" s="2"/>
      <c r="C80" s="2"/>
      <c r="D80" s="2"/>
      <c r="E80" s="3"/>
      <c r="F80" s="59"/>
      <c r="G80" s="59"/>
      <c r="H80" s="59"/>
      <c r="I80" s="378"/>
      <c r="J80" s="378"/>
      <c r="K80" s="378"/>
      <c r="L80" s="378"/>
      <c r="M80" s="378"/>
      <c r="N80" s="1145"/>
      <c r="O80" s="1145"/>
      <c r="P80" s="456"/>
      <c r="Q80" s="1599"/>
      <c r="R80" s="111"/>
      <c r="S80" s="111"/>
      <c r="T80" s="111"/>
      <c r="U80" s="111"/>
      <c r="V80" s="111"/>
      <c r="W80" s="111"/>
      <c r="X80" s="111"/>
      <c r="Y80" s="252"/>
      <c r="Z80" s="252"/>
    </row>
    <row r="81" ht="18.0" customHeight="1">
      <c r="A81" s="195" t="s">
        <v>1549</v>
      </c>
      <c r="B81" s="2"/>
      <c r="C81" s="2"/>
      <c r="D81" s="2"/>
      <c r="E81" s="3"/>
      <c r="F81" s="428"/>
      <c r="G81" s="518"/>
      <c r="H81" s="518"/>
      <c r="I81" s="518"/>
      <c r="J81" s="518"/>
      <c r="K81" s="518"/>
      <c r="L81" s="518"/>
      <c r="M81" s="518"/>
      <c r="N81" s="1031"/>
      <c r="O81" s="1031"/>
      <c r="P81" s="456"/>
      <c r="Q81" s="1599"/>
      <c r="R81" s="111"/>
      <c r="S81" s="111"/>
      <c r="T81" s="111"/>
      <c r="U81" s="111"/>
      <c r="V81" s="111"/>
      <c r="W81" s="111"/>
      <c r="X81" s="111"/>
      <c r="Y81" s="252"/>
      <c r="Z81" s="252"/>
    </row>
    <row r="82" ht="12.0" customHeight="1">
      <c r="A82" s="2"/>
      <c r="B82" s="2"/>
      <c r="C82" s="2"/>
      <c r="D82" s="2"/>
      <c r="E82" s="3"/>
      <c r="F82" s="428"/>
      <c r="G82" s="518"/>
      <c r="H82" s="518"/>
      <c r="I82" s="518"/>
      <c r="J82" s="518"/>
      <c r="K82" s="518"/>
      <c r="L82" s="518"/>
      <c r="M82" s="518"/>
      <c r="N82" s="1031"/>
      <c r="O82" s="1031"/>
      <c r="P82" s="456"/>
      <c r="Q82" s="1599"/>
      <c r="R82" s="111"/>
      <c r="S82" s="111"/>
      <c r="T82" s="111"/>
      <c r="U82" s="111"/>
      <c r="V82" s="111"/>
      <c r="W82" s="111"/>
      <c r="X82" s="111"/>
      <c r="Y82" s="252"/>
      <c r="Z82" s="252"/>
    </row>
    <row r="83" ht="13.5" customHeight="1">
      <c r="A83" s="488" t="s">
        <v>2</v>
      </c>
      <c r="K83" s="488"/>
      <c r="L83" s="488"/>
      <c r="M83" s="488"/>
      <c r="N83" s="1719"/>
      <c r="O83" s="1719"/>
      <c r="P83" s="456"/>
      <c r="Q83" s="1599"/>
      <c r="R83" s="111"/>
      <c r="S83" s="111"/>
      <c r="T83" s="111"/>
      <c r="U83" s="111"/>
      <c r="V83" s="111"/>
      <c r="W83" s="111"/>
      <c r="X83" s="111"/>
      <c r="Y83" s="252"/>
      <c r="Z83" s="252"/>
    </row>
    <row r="84" ht="11.25" customHeight="1">
      <c r="A84" s="111"/>
      <c r="B84" s="252"/>
      <c r="C84" s="252"/>
      <c r="D84" s="252"/>
      <c r="E84" s="259"/>
      <c r="F84" s="252"/>
      <c r="G84" s="252"/>
      <c r="H84" s="305"/>
      <c r="I84" s="252"/>
      <c r="J84" s="252"/>
      <c r="K84" s="252"/>
      <c r="L84" s="252"/>
      <c r="M84" s="252"/>
      <c r="N84" s="1132"/>
      <c r="O84" s="1132"/>
      <c r="P84" s="456"/>
      <c r="Q84" s="1599"/>
      <c r="R84" s="111"/>
      <c r="S84" s="111"/>
      <c r="T84" s="111"/>
      <c r="U84" s="111"/>
      <c r="V84" s="111"/>
      <c r="W84" s="111"/>
      <c r="X84" s="111"/>
      <c r="Y84" s="252"/>
      <c r="Z84" s="252"/>
    </row>
    <row r="85" ht="15.0" customHeight="1">
      <c r="A85" s="11" t="s">
        <v>1528</v>
      </c>
      <c r="B85" s="12"/>
      <c r="C85" s="12"/>
      <c r="D85" s="13"/>
      <c r="E85" s="787" t="s">
        <v>329</v>
      </c>
      <c r="F85" s="14" t="s">
        <v>8</v>
      </c>
      <c r="G85" s="15" t="s">
        <v>9</v>
      </c>
      <c r="H85" s="12"/>
      <c r="I85" s="13"/>
      <c r="J85" s="14" t="s">
        <v>10</v>
      </c>
      <c r="K85" s="16"/>
      <c r="L85" s="16"/>
      <c r="M85" s="16"/>
      <c r="N85" s="17"/>
      <c r="O85" s="17"/>
      <c r="P85" s="456"/>
      <c r="Q85" s="1599"/>
      <c r="R85" s="111"/>
      <c r="S85" s="111"/>
      <c r="T85" s="111"/>
      <c r="U85" s="111"/>
      <c r="V85" s="111"/>
      <c r="W85" s="111"/>
      <c r="X85" s="111"/>
      <c r="Y85" s="252"/>
      <c r="Z85" s="252"/>
    </row>
    <row r="86" ht="12.0" customHeight="1">
      <c r="A86" s="18"/>
      <c r="D86" s="19"/>
      <c r="E86" s="105" t="s">
        <v>11</v>
      </c>
      <c r="F86" s="21" t="s">
        <v>12</v>
      </c>
      <c r="G86" s="21" t="s">
        <v>13</v>
      </c>
      <c r="H86" s="22" t="s">
        <v>14</v>
      </c>
      <c r="I86" s="21" t="s">
        <v>15</v>
      </c>
      <c r="J86" s="21" t="s">
        <v>16</v>
      </c>
      <c r="K86" s="16"/>
      <c r="L86" s="16"/>
      <c r="M86" s="16"/>
      <c r="N86" s="17"/>
      <c r="O86" s="17"/>
      <c r="P86" s="456"/>
      <c r="Q86" s="1599"/>
      <c r="R86" s="111"/>
      <c r="S86" s="111"/>
      <c r="T86" s="111"/>
      <c r="U86" s="111"/>
      <c r="V86" s="111"/>
      <c r="W86" s="111"/>
      <c r="X86" s="111"/>
      <c r="Y86" s="252"/>
      <c r="Z86" s="252"/>
    </row>
    <row r="87" ht="13.5" customHeight="1">
      <c r="A87" s="23"/>
      <c r="B87" s="24"/>
      <c r="C87" s="24"/>
      <c r="D87" s="25"/>
      <c r="E87" s="27"/>
      <c r="F87" s="26" t="s">
        <v>17</v>
      </c>
      <c r="G87" s="27" t="s">
        <v>17</v>
      </c>
      <c r="H87" s="27" t="s">
        <v>18</v>
      </c>
      <c r="I87" s="27" t="s">
        <v>18</v>
      </c>
      <c r="J87" s="27" t="s">
        <v>18</v>
      </c>
      <c r="K87" s="3"/>
      <c r="L87" s="3"/>
      <c r="M87" s="3"/>
      <c r="N87" s="17"/>
      <c r="O87" s="17"/>
      <c r="P87" s="472"/>
      <c r="Q87" s="1721"/>
      <c r="R87" s="195"/>
      <c r="S87" s="195"/>
      <c r="T87" s="195"/>
      <c r="U87" s="195"/>
      <c r="V87" s="195"/>
      <c r="W87" s="195"/>
      <c r="X87" s="195"/>
      <c r="Y87" s="273"/>
      <c r="Z87" s="273"/>
    </row>
    <row r="88" ht="13.5" customHeight="1">
      <c r="A88" s="41"/>
      <c r="B88" s="6"/>
      <c r="C88" s="6"/>
      <c r="D88" s="6" t="s">
        <v>1550</v>
      </c>
      <c r="E88" s="21" t="s">
        <v>1152</v>
      </c>
      <c r="F88" s="81">
        <v>5742.0</v>
      </c>
      <c r="G88" s="347">
        <v>4050.0</v>
      </c>
      <c r="H88" s="58">
        <f t="shared" ref="H88:H93" si="5">I88-G88</f>
        <v>5950</v>
      </c>
      <c r="I88" s="347">
        <v>10000.0</v>
      </c>
      <c r="J88" s="347">
        <v>15000.0</v>
      </c>
      <c r="K88" s="359"/>
      <c r="L88" s="359"/>
      <c r="M88" s="359"/>
      <c r="N88" s="17"/>
      <c r="O88" s="17"/>
      <c r="P88" s="472"/>
      <c r="Q88" s="1721"/>
      <c r="R88" s="195"/>
      <c r="S88" s="195"/>
      <c r="T88" s="195"/>
      <c r="U88" s="195"/>
      <c r="V88" s="195"/>
      <c r="W88" s="195"/>
      <c r="X88" s="195"/>
      <c r="Y88" s="273"/>
      <c r="Z88" s="273"/>
    </row>
    <row r="89" ht="13.5" customHeight="1">
      <c r="A89" s="41"/>
      <c r="B89" s="6"/>
      <c r="C89" s="6"/>
      <c r="D89" s="6" t="s">
        <v>1551</v>
      </c>
      <c r="E89" s="30" t="s">
        <v>109</v>
      </c>
      <c r="F89" s="81">
        <v>41455.12</v>
      </c>
      <c r="G89" s="347">
        <v>0.0</v>
      </c>
      <c r="H89" s="58">
        <f t="shared" si="5"/>
        <v>3000000</v>
      </c>
      <c r="I89" s="81">
        <v>3000000.0</v>
      </c>
      <c r="J89" s="81">
        <v>3000000.0</v>
      </c>
      <c r="K89" s="83"/>
      <c r="L89" s="83"/>
      <c r="M89" s="359"/>
      <c r="N89" s="17"/>
      <c r="O89" s="17"/>
      <c r="P89" s="472"/>
      <c r="Q89" s="1721"/>
      <c r="R89" s="195"/>
      <c r="S89" s="195"/>
      <c r="T89" s="195"/>
      <c r="U89" s="195"/>
      <c r="V89" s="195"/>
      <c r="W89" s="195"/>
      <c r="X89" s="195"/>
      <c r="Y89" s="273"/>
      <c r="Z89" s="273"/>
    </row>
    <row r="90" ht="13.5" customHeight="1">
      <c r="A90" s="41"/>
      <c r="B90" s="6"/>
      <c r="C90" s="6"/>
      <c r="D90" s="6" t="s">
        <v>1552</v>
      </c>
      <c r="E90" s="30" t="s">
        <v>109</v>
      </c>
      <c r="F90" s="81">
        <v>1309717.03</v>
      </c>
      <c r="G90" s="347">
        <v>10072.99</v>
      </c>
      <c r="H90" s="58">
        <f t="shared" si="5"/>
        <v>39927.01</v>
      </c>
      <c r="I90" s="81">
        <v>50000.0</v>
      </c>
      <c r="J90" s="81">
        <v>50000.0</v>
      </c>
      <c r="K90" s="83"/>
      <c r="L90" s="83"/>
      <c r="M90" s="83"/>
      <c r="N90" s="17"/>
      <c r="O90" s="17"/>
      <c r="P90" s="472"/>
      <c r="Q90" s="1721"/>
      <c r="R90" s="195"/>
      <c r="S90" s="195"/>
      <c r="T90" s="195"/>
      <c r="U90" s="195"/>
      <c r="V90" s="195"/>
      <c r="W90" s="195"/>
      <c r="X90" s="195"/>
      <c r="Y90" s="273"/>
      <c r="Z90" s="273"/>
    </row>
    <row r="91" ht="13.5" customHeight="1">
      <c r="A91" s="41"/>
      <c r="B91" s="2"/>
      <c r="C91" s="2"/>
      <c r="D91" s="147" t="s">
        <v>112</v>
      </c>
      <c r="E91" s="105" t="s">
        <v>113</v>
      </c>
      <c r="F91" s="77">
        <v>0.0</v>
      </c>
      <c r="G91" s="283">
        <v>0.0</v>
      </c>
      <c r="H91" s="58">
        <f t="shared" si="5"/>
        <v>10000</v>
      </c>
      <c r="I91" s="283">
        <v>10000.0</v>
      </c>
      <c r="J91" s="283">
        <v>10000.0</v>
      </c>
      <c r="K91" s="316"/>
      <c r="L91" s="316"/>
      <c r="M91" s="316"/>
      <c r="N91" s="17"/>
      <c r="O91" s="17"/>
      <c r="P91" s="472"/>
      <c r="Q91" s="1721"/>
      <c r="R91" s="195"/>
      <c r="S91" s="195"/>
      <c r="T91" s="195"/>
      <c r="U91" s="195"/>
      <c r="V91" s="195"/>
      <c r="W91" s="195"/>
      <c r="X91" s="195"/>
      <c r="Y91" s="273"/>
      <c r="Z91" s="273"/>
    </row>
    <row r="92" ht="13.5" customHeight="1">
      <c r="A92" s="41"/>
      <c r="B92" s="6"/>
      <c r="C92" s="6"/>
      <c r="D92" s="6" t="s">
        <v>122</v>
      </c>
      <c r="E92" s="30" t="s">
        <v>123</v>
      </c>
      <c r="F92" s="81">
        <v>22300.0</v>
      </c>
      <c r="G92" s="347">
        <v>34815.0</v>
      </c>
      <c r="H92" s="58">
        <f t="shared" si="5"/>
        <v>95185</v>
      </c>
      <c r="I92" s="81">
        <v>130000.0</v>
      </c>
      <c r="J92" s="81">
        <v>130000.0</v>
      </c>
      <c r="K92" s="83"/>
      <c r="L92" s="83"/>
      <c r="M92" s="83"/>
      <c r="N92" s="84"/>
      <c r="O92" s="84"/>
      <c r="P92" s="472"/>
      <c r="Q92" s="1721"/>
      <c r="R92" s="195"/>
      <c r="S92" s="195"/>
      <c r="T92" s="195"/>
      <c r="U92" s="195"/>
      <c r="V92" s="195"/>
      <c r="W92" s="195"/>
      <c r="X92" s="195"/>
      <c r="Y92" s="273"/>
      <c r="Z92" s="273"/>
    </row>
    <row r="93" ht="13.5" customHeight="1">
      <c r="A93" s="41"/>
      <c r="B93" s="6"/>
      <c r="C93" s="6"/>
      <c r="D93" s="6" t="s">
        <v>1553</v>
      </c>
      <c r="E93" s="30" t="s">
        <v>123</v>
      </c>
      <c r="F93" s="81">
        <v>303100.0</v>
      </c>
      <c r="G93" s="347">
        <v>583500.0</v>
      </c>
      <c r="H93" s="58">
        <f t="shared" si="5"/>
        <v>96500</v>
      </c>
      <c r="I93" s="81">
        <v>680000.0</v>
      </c>
      <c r="J93" s="81">
        <v>900000.0</v>
      </c>
      <c r="K93" s="83"/>
      <c r="L93" s="83"/>
      <c r="M93" s="83"/>
      <c r="N93" s="84"/>
      <c r="O93" s="84"/>
      <c r="P93" s="472"/>
      <c r="Q93" s="1721"/>
      <c r="R93" s="195"/>
      <c r="S93" s="195"/>
      <c r="T93" s="195"/>
      <c r="U93" s="195"/>
      <c r="V93" s="195"/>
      <c r="W93" s="195"/>
      <c r="X93" s="195"/>
      <c r="Y93" s="273"/>
      <c r="Z93" s="273"/>
    </row>
    <row r="94" ht="13.5" customHeight="1">
      <c r="A94" s="41"/>
      <c r="B94" s="6"/>
      <c r="C94" s="6"/>
      <c r="D94" s="1730" t="s">
        <v>1554</v>
      </c>
      <c r="E94" s="30"/>
      <c r="F94" s="81"/>
      <c r="G94" s="347"/>
      <c r="H94" s="347"/>
      <c r="I94" s="347"/>
      <c r="J94" s="347"/>
      <c r="K94" s="359"/>
      <c r="L94" s="359"/>
      <c r="M94" s="359"/>
      <c r="N94" s="1731"/>
      <c r="O94" s="1731"/>
      <c r="P94" s="472"/>
      <c r="Q94" s="1721"/>
      <c r="R94" s="195"/>
      <c r="S94" s="195"/>
      <c r="T94" s="195"/>
      <c r="U94" s="195"/>
      <c r="V94" s="195"/>
      <c r="W94" s="195"/>
      <c r="X94" s="195"/>
      <c r="Y94" s="273"/>
      <c r="Z94" s="273"/>
    </row>
    <row r="95" ht="4.5" customHeight="1">
      <c r="A95" s="114"/>
      <c r="B95" s="2"/>
      <c r="C95" s="2"/>
      <c r="D95" s="2"/>
      <c r="E95" s="105"/>
      <c r="F95" s="58"/>
      <c r="G95" s="377"/>
      <c r="H95" s="377"/>
      <c r="I95" s="377"/>
      <c r="J95" s="377"/>
      <c r="K95" s="378"/>
      <c r="L95" s="378"/>
      <c r="M95" s="378"/>
      <c r="N95" s="1725"/>
      <c r="O95" s="1725"/>
      <c r="P95" s="456"/>
      <c r="Q95" s="1599"/>
      <c r="R95" s="111"/>
      <c r="S95" s="111"/>
      <c r="T95" s="111"/>
      <c r="U95" s="111"/>
      <c r="V95" s="111"/>
      <c r="W95" s="111"/>
      <c r="X95" s="111"/>
      <c r="Y95" s="252"/>
      <c r="Z95" s="252"/>
    </row>
    <row r="96" ht="17.25" customHeight="1">
      <c r="A96" s="963"/>
      <c r="B96" s="850" t="s">
        <v>284</v>
      </c>
      <c r="C96" s="850"/>
      <c r="D96" s="850"/>
      <c r="E96" s="965"/>
      <c r="F96" s="956">
        <f t="shared" ref="F96:J96" si="6">SUM(F52:F95)</f>
        <v>59042398.4</v>
      </c>
      <c r="G96" s="956">
        <f t="shared" si="6"/>
        <v>33500325.16</v>
      </c>
      <c r="H96" s="956">
        <f t="shared" si="6"/>
        <v>44211726.84</v>
      </c>
      <c r="I96" s="956">
        <f t="shared" si="6"/>
        <v>77712052</v>
      </c>
      <c r="J96" s="956">
        <f t="shared" si="6"/>
        <v>87572608</v>
      </c>
      <c r="K96" s="1713"/>
      <c r="L96" s="102"/>
      <c r="M96" s="102"/>
      <c r="N96" s="1714"/>
      <c r="O96" s="1715"/>
      <c r="P96" s="1732"/>
      <c r="Q96" s="572"/>
      <c r="R96" s="1733"/>
      <c r="S96" s="1733"/>
      <c r="T96" s="1733"/>
      <c r="U96" s="1733"/>
      <c r="V96" s="1733"/>
      <c r="W96" s="1733"/>
      <c r="X96" s="1733"/>
      <c r="Y96" s="405"/>
      <c r="Z96" s="405"/>
    </row>
    <row r="97" ht="17.25" customHeight="1">
      <c r="A97" s="1734" t="s">
        <v>285</v>
      </c>
      <c r="B97" s="1360"/>
      <c r="C97" s="1360"/>
      <c r="D97" s="1360"/>
      <c r="E97" s="26"/>
      <c r="F97" s="1735">
        <f t="shared" ref="F97:J97" si="7">F41+F96</f>
        <v>216992956</v>
      </c>
      <c r="G97" s="1735">
        <f t="shared" si="7"/>
        <v>113669349.7</v>
      </c>
      <c r="H97" s="1735">
        <f t="shared" si="7"/>
        <v>141260650.3</v>
      </c>
      <c r="I97" s="1735">
        <f t="shared" si="7"/>
        <v>254930000</v>
      </c>
      <c r="J97" s="1735">
        <f t="shared" si="7"/>
        <v>281159798</v>
      </c>
      <c r="K97" s="102"/>
      <c r="L97" s="102"/>
      <c r="M97" s="102"/>
      <c r="N97" s="1736"/>
      <c r="O97" s="1299"/>
      <c r="P97" s="456"/>
      <c r="Q97" s="292"/>
      <c r="R97" s="111"/>
      <c r="S97" s="111"/>
      <c r="T97" s="111"/>
      <c r="U97" s="111"/>
      <c r="V97" s="111"/>
      <c r="W97" s="111"/>
      <c r="X97" s="111"/>
      <c r="Y97" s="252"/>
      <c r="Z97" s="252"/>
    </row>
    <row r="98" ht="12.75" customHeight="1">
      <c r="A98" s="1222"/>
      <c r="B98" s="405" t="s">
        <v>356</v>
      </c>
      <c r="C98" s="405"/>
      <c r="D98" s="624"/>
      <c r="E98" s="30" t="s">
        <v>515</v>
      </c>
      <c r="F98" s="83"/>
      <c r="G98" s="58"/>
      <c r="H98" s="377"/>
      <c r="I98" s="377"/>
      <c r="J98" s="377"/>
      <c r="K98" s="378"/>
      <c r="L98" s="378"/>
      <c r="M98" s="378"/>
      <c r="N98" s="1725"/>
      <c r="O98" s="1725"/>
      <c r="P98" s="456"/>
      <c r="Q98" s="1599"/>
      <c r="R98" s="111"/>
      <c r="S98" s="111"/>
      <c r="T98" s="111"/>
      <c r="U98" s="111"/>
      <c r="V98" s="111"/>
      <c r="W98" s="111"/>
      <c r="X98" s="111"/>
      <c r="Y98" s="252"/>
      <c r="Z98" s="252"/>
    </row>
    <row r="99" ht="12.75" customHeight="1">
      <c r="A99" s="1222"/>
      <c r="B99" s="209" t="s">
        <v>1555</v>
      </c>
      <c r="C99" s="212"/>
      <c r="D99" s="1737"/>
      <c r="E99" s="21" t="s">
        <v>290</v>
      </c>
      <c r="F99" s="81">
        <v>210357.0</v>
      </c>
      <c r="G99" s="377">
        <v>0.0</v>
      </c>
      <c r="H99" s="377">
        <f t="shared" ref="H99:H103" si="8">I99-G99</f>
        <v>0</v>
      </c>
      <c r="I99" s="801">
        <v>0.0</v>
      </c>
      <c r="J99" s="801">
        <v>700000.0</v>
      </c>
      <c r="K99" s="378"/>
      <c r="L99" s="378"/>
      <c r="M99" s="378"/>
      <c r="N99" s="1725"/>
      <c r="O99" s="1725"/>
      <c r="P99" s="456"/>
      <c r="Q99" s="1599"/>
      <c r="R99" s="111"/>
      <c r="S99" s="111"/>
      <c r="T99" s="111"/>
      <c r="U99" s="111"/>
      <c r="V99" s="111"/>
      <c r="W99" s="111"/>
      <c r="X99" s="111"/>
      <c r="Y99" s="252"/>
      <c r="Z99" s="252"/>
    </row>
    <row r="100" ht="12.75" customHeight="1">
      <c r="A100" s="1222"/>
      <c r="B100" s="6" t="s">
        <v>1556</v>
      </c>
      <c r="C100" s="405"/>
      <c r="D100" s="624"/>
      <c r="E100" s="21" t="s">
        <v>1557</v>
      </c>
      <c r="F100" s="83">
        <v>0.0</v>
      </c>
      <c r="G100" s="58">
        <v>0.0</v>
      </c>
      <c r="H100" s="377">
        <f t="shared" si="8"/>
        <v>30000</v>
      </c>
      <c r="I100" s="801">
        <v>30000.0</v>
      </c>
      <c r="J100" s="801">
        <v>0.0</v>
      </c>
      <c r="K100" s="378"/>
      <c r="L100" s="378"/>
      <c r="M100" s="378"/>
      <c r="N100" s="1725"/>
      <c r="O100" s="1725"/>
      <c r="P100" s="456"/>
      <c r="Q100" s="1599"/>
      <c r="R100" s="111"/>
      <c r="S100" s="111"/>
      <c r="T100" s="111"/>
      <c r="U100" s="111"/>
      <c r="V100" s="111"/>
      <c r="W100" s="111"/>
      <c r="X100" s="111"/>
      <c r="Y100" s="252"/>
      <c r="Z100" s="252"/>
    </row>
    <row r="101" ht="12.75" customHeight="1">
      <c r="A101" s="1222"/>
      <c r="B101" s="209" t="s">
        <v>1558</v>
      </c>
      <c r="C101" s="209"/>
      <c r="D101" s="1105"/>
      <c r="E101" s="21" t="s">
        <v>630</v>
      </c>
      <c r="F101" s="81">
        <v>0.0</v>
      </c>
      <c r="G101" s="377">
        <v>597000.0</v>
      </c>
      <c r="H101" s="377">
        <f t="shared" si="8"/>
        <v>8000</v>
      </c>
      <c r="I101" s="113">
        <v>605000.0</v>
      </c>
      <c r="J101" s="801">
        <v>0.0</v>
      </c>
      <c r="K101" s="378"/>
      <c r="L101" s="378"/>
      <c r="M101" s="378"/>
      <c r="N101" s="1725"/>
      <c r="O101" s="1725"/>
      <c r="P101" s="456"/>
      <c r="Q101" s="1599"/>
      <c r="R101" s="111"/>
      <c r="S101" s="111"/>
      <c r="T101" s="111"/>
      <c r="U101" s="111"/>
      <c r="V101" s="111"/>
      <c r="W101" s="111"/>
      <c r="X101" s="111"/>
      <c r="Y101" s="252"/>
      <c r="Z101" s="252"/>
    </row>
    <row r="102" ht="12.75" customHeight="1">
      <c r="A102" s="1222"/>
      <c r="B102" s="6" t="s">
        <v>1559</v>
      </c>
      <c r="C102" s="6"/>
      <c r="D102" s="75"/>
      <c r="E102" s="30" t="s">
        <v>292</v>
      </c>
      <c r="F102" s="1000">
        <v>0.0</v>
      </c>
      <c r="G102" s="377">
        <v>1235000.0</v>
      </c>
      <c r="H102" s="377">
        <f t="shared" si="8"/>
        <v>0</v>
      </c>
      <c r="I102" s="113">
        <v>1235000.0</v>
      </c>
      <c r="J102" s="113">
        <v>0.0</v>
      </c>
      <c r="K102" s="59"/>
      <c r="L102" s="59"/>
      <c r="M102" s="59"/>
      <c r="N102" s="1725"/>
      <c r="O102" s="1725"/>
      <c r="P102" s="456"/>
      <c r="Q102" s="1599"/>
      <c r="R102" s="111"/>
      <c r="S102" s="111"/>
      <c r="T102" s="111"/>
      <c r="U102" s="111"/>
      <c r="V102" s="111"/>
      <c r="W102" s="111"/>
      <c r="X102" s="111"/>
      <c r="Y102" s="252"/>
      <c r="Z102" s="252"/>
    </row>
    <row r="103" ht="13.5" customHeight="1">
      <c r="A103" s="41"/>
      <c r="B103" s="6" t="s">
        <v>423</v>
      </c>
      <c r="C103" s="405"/>
      <c r="D103" s="624"/>
      <c r="E103" s="30" t="s">
        <v>424</v>
      </c>
      <c r="F103" s="82">
        <v>15800.0</v>
      </c>
      <c r="G103" s="58">
        <v>0.0</v>
      </c>
      <c r="H103" s="377">
        <f t="shared" si="8"/>
        <v>0</v>
      </c>
      <c r="I103" s="801">
        <v>0.0</v>
      </c>
      <c r="J103" s="801">
        <v>0.0</v>
      </c>
      <c r="K103" s="378"/>
      <c r="L103" s="378"/>
      <c r="M103" s="378"/>
      <c r="N103" s="1725"/>
      <c r="O103" s="1299"/>
      <c r="P103" s="456"/>
      <c r="Q103" s="1599"/>
      <c r="R103" s="111"/>
      <c r="S103" s="111"/>
      <c r="T103" s="111"/>
      <c r="U103" s="111"/>
      <c r="V103" s="111"/>
      <c r="W103" s="111"/>
      <c r="X103" s="111"/>
      <c r="Y103" s="252"/>
      <c r="Z103" s="252"/>
    </row>
    <row r="104" ht="16.5" customHeight="1">
      <c r="A104" s="538" t="s">
        <v>317</v>
      </c>
      <c r="B104" s="538"/>
      <c r="C104" s="538"/>
      <c r="D104" s="410"/>
      <c r="E104" s="46"/>
      <c r="F104" s="239">
        <f t="shared" ref="F104:J104" si="9">SUM(F99:F103)</f>
        <v>226157</v>
      </c>
      <c r="G104" s="239">
        <f t="shared" si="9"/>
        <v>1832000</v>
      </c>
      <c r="H104" s="239">
        <f t="shared" si="9"/>
        <v>38000</v>
      </c>
      <c r="I104" s="239">
        <f t="shared" si="9"/>
        <v>1870000</v>
      </c>
      <c r="J104" s="239">
        <f t="shared" si="9"/>
        <v>700000</v>
      </c>
      <c r="K104" s="1713"/>
      <c r="L104" s="102"/>
      <c r="M104" s="102"/>
      <c r="N104" s="1714"/>
      <c r="O104" s="1738"/>
      <c r="P104" s="1738"/>
      <c r="Q104" s="1739"/>
      <c r="R104" s="1733"/>
      <c r="S104" s="1733"/>
      <c r="T104" s="1733"/>
      <c r="U104" s="1733"/>
      <c r="V104" s="1733"/>
      <c r="W104" s="1733"/>
      <c r="X104" s="1733"/>
      <c r="Y104" s="405"/>
      <c r="Z104" s="405"/>
    </row>
    <row r="105" ht="19.5" customHeight="1">
      <c r="A105" s="480" t="s">
        <v>318</v>
      </c>
      <c r="B105" s="242"/>
      <c r="C105" s="242"/>
      <c r="D105" s="481"/>
      <c r="E105" s="243" t="s">
        <v>515</v>
      </c>
      <c r="F105" s="868">
        <f t="shared" ref="F105:J105" si="10">F97+F104</f>
        <v>217219113</v>
      </c>
      <c r="G105" s="868">
        <f t="shared" si="10"/>
        <v>115501349.7</v>
      </c>
      <c r="H105" s="868">
        <f t="shared" si="10"/>
        <v>141298650.3</v>
      </c>
      <c r="I105" s="868">
        <f t="shared" si="10"/>
        <v>256800000</v>
      </c>
      <c r="J105" s="868">
        <f t="shared" si="10"/>
        <v>281859798</v>
      </c>
      <c r="K105" s="1713"/>
      <c r="L105" s="102"/>
      <c r="M105" s="102"/>
      <c r="N105" s="1714"/>
      <c r="O105" s="127"/>
      <c r="P105" s="472"/>
      <c r="Q105" s="292"/>
      <c r="R105" s="195"/>
      <c r="S105" s="195"/>
      <c r="T105" s="195"/>
      <c r="U105" s="195"/>
      <c r="V105" s="195"/>
      <c r="W105" s="195"/>
      <c r="X105" s="195"/>
      <c r="Y105" s="273"/>
      <c r="Z105" s="273"/>
    </row>
    <row r="106" ht="15.75" customHeight="1">
      <c r="A106" s="338" t="s">
        <v>319</v>
      </c>
      <c r="B106" s="6"/>
      <c r="C106" s="6"/>
      <c r="D106" s="6"/>
      <c r="E106" s="16"/>
      <c r="F106" s="6"/>
      <c r="G106" s="6"/>
      <c r="H106" s="6"/>
      <c r="I106" s="6"/>
      <c r="J106" s="6"/>
      <c r="K106" s="6"/>
      <c r="L106" s="6"/>
      <c r="M106" s="6"/>
      <c r="N106" s="7"/>
      <c r="O106" s="7"/>
      <c r="P106" s="472"/>
      <c r="Q106" s="1721"/>
      <c r="R106" s="195"/>
      <c r="S106" s="195"/>
      <c r="T106" s="195"/>
      <c r="U106" s="195"/>
      <c r="V106" s="195"/>
      <c r="W106" s="195"/>
      <c r="X106" s="195"/>
      <c r="Y106" s="273"/>
      <c r="Z106" s="273"/>
    </row>
    <row r="107" ht="15.75" customHeight="1">
      <c r="A107" s="338" t="s">
        <v>320</v>
      </c>
      <c r="B107" s="111"/>
      <c r="C107" s="111"/>
      <c r="D107" s="111"/>
      <c r="E107" s="305"/>
      <c r="F107" s="111"/>
      <c r="G107" s="111"/>
      <c r="H107" s="111"/>
      <c r="I107" s="111"/>
      <c r="J107" s="111"/>
      <c r="K107" s="111"/>
      <c r="L107" s="111"/>
      <c r="M107" s="111"/>
      <c r="N107" s="432"/>
      <c r="O107" s="432"/>
      <c r="P107" s="456"/>
      <c r="Q107" s="1599"/>
      <c r="R107" s="111"/>
      <c r="S107" s="111"/>
      <c r="T107" s="111"/>
      <c r="U107" s="111"/>
      <c r="V107" s="111"/>
      <c r="W107" s="111"/>
      <c r="X107" s="111"/>
      <c r="Y107" s="252"/>
      <c r="Z107" s="252"/>
    </row>
    <row r="108" ht="15.75" customHeight="1">
      <c r="A108" s="111"/>
      <c r="B108" s="111"/>
      <c r="C108" s="111"/>
      <c r="D108" s="111"/>
      <c r="E108" s="305"/>
      <c r="F108" s="111"/>
      <c r="G108" s="111"/>
      <c r="H108" s="111"/>
      <c r="I108" s="111"/>
      <c r="J108" s="111"/>
      <c r="K108" s="111"/>
      <c r="L108" s="111"/>
      <c r="M108" s="111"/>
      <c r="N108" s="432"/>
      <c r="O108" s="432"/>
      <c r="P108" s="456"/>
      <c r="Q108" s="1599"/>
      <c r="R108" s="111"/>
      <c r="S108" s="111"/>
      <c r="T108" s="111"/>
      <c r="U108" s="111"/>
      <c r="V108" s="111"/>
      <c r="W108" s="111"/>
      <c r="X108" s="111"/>
      <c r="Y108" s="252"/>
      <c r="Z108" s="252"/>
    </row>
    <row r="109" ht="15.75" customHeight="1">
      <c r="A109" s="252"/>
      <c r="B109" s="252"/>
      <c r="C109" s="252"/>
      <c r="D109" s="252"/>
      <c r="E109" s="259"/>
      <c r="F109" s="252"/>
      <c r="G109" s="252"/>
      <c r="H109" s="252"/>
      <c r="I109" s="252"/>
      <c r="J109" s="252"/>
      <c r="K109" s="252"/>
      <c r="L109" s="252"/>
      <c r="M109" s="252"/>
      <c r="N109" s="1132"/>
      <c r="O109" s="1132"/>
      <c r="P109" s="1137"/>
      <c r="Q109" s="1188"/>
      <c r="R109" s="252"/>
      <c r="S109" s="252"/>
      <c r="T109" s="252"/>
      <c r="U109" s="252"/>
      <c r="V109" s="252"/>
      <c r="W109" s="252"/>
      <c r="X109" s="252"/>
      <c r="Y109" s="252"/>
      <c r="Z109" s="252"/>
    </row>
    <row r="110" ht="15.75" customHeight="1">
      <c r="A110" s="252"/>
      <c r="B110" s="252"/>
      <c r="C110" s="252"/>
      <c r="D110" s="252"/>
      <c r="E110" s="259"/>
      <c r="F110" s="252"/>
      <c r="G110" s="252"/>
      <c r="H110" s="252"/>
      <c r="I110" s="252"/>
      <c r="J110" s="252"/>
      <c r="K110" s="252"/>
      <c r="L110" s="252"/>
      <c r="M110" s="252"/>
      <c r="N110" s="1132"/>
      <c r="O110" s="1132"/>
      <c r="P110" s="1137"/>
      <c r="Q110" s="1188"/>
      <c r="R110" s="252"/>
      <c r="S110" s="252"/>
      <c r="T110" s="252"/>
      <c r="U110" s="252"/>
      <c r="V110" s="252"/>
      <c r="W110" s="252"/>
      <c r="X110" s="252"/>
      <c r="Y110" s="252"/>
      <c r="Z110" s="252"/>
    </row>
    <row r="111" ht="15.75" customHeight="1">
      <c r="A111" s="252"/>
      <c r="B111" s="252"/>
      <c r="C111" s="252"/>
      <c r="D111" s="252"/>
      <c r="E111" s="259"/>
      <c r="F111" s="252"/>
      <c r="G111" s="252"/>
      <c r="H111" s="252"/>
      <c r="I111" s="252"/>
      <c r="J111" s="252"/>
      <c r="K111" s="252"/>
      <c r="L111" s="252"/>
      <c r="M111" s="252"/>
      <c r="N111" s="1132"/>
      <c r="O111" s="1132"/>
      <c r="P111" s="1137"/>
      <c r="Q111" s="1188"/>
      <c r="R111" s="252"/>
      <c r="S111" s="252"/>
      <c r="T111" s="252"/>
      <c r="U111" s="252"/>
      <c r="V111" s="252"/>
      <c r="W111" s="252"/>
      <c r="X111" s="252"/>
      <c r="Y111" s="252"/>
      <c r="Z111" s="252"/>
    </row>
    <row r="112" ht="15.75" customHeight="1">
      <c r="A112" s="252"/>
      <c r="B112" s="252"/>
      <c r="C112" s="252"/>
      <c r="D112" s="8" t="s">
        <v>1560</v>
      </c>
      <c r="E112" s="430" t="s">
        <v>323</v>
      </c>
      <c r="I112" s="5" t="s">
        <v>324</v>
      </c>
      <c r="K112" s="8"/>
      <c r="L112" s="252"/>
      <c r="M112" s="252"/>
      <c r="N112" s="1132"/>
      <c r="O112" s="1132"/>
      <c r="P112" s="1137"/>
      <c r="Q112" s="1188"/>
      <c r="R112" s="252"/>
      <c r="S112" s="252"/>
      <c r="T112" s="252"/>
      <c r="U112" s="252"/>
      <c r="V112" s="252"/>
      <c r="W112" s="252"/>
      <c r="X112" s="252"/>
      <c r="Y112" s="252"/>
      <c r="Z112" s="252"/>
    </row>
    <row r="113" ht="15.75" customHeight="1">
      <c r="A113" s="252"/>
      <c r="B113" s="252"/>
      <c r="C113" s="252"/>
      <c r="D113" s="428" t="s">
        <v>1561</v>
      </c>
      <c r="E113" s="2"/>
      <c r="F113" s="2"/>
      <c r="G113" s="2"/>
      <c r="H113" s="2"/>
      <c r="I113" s="3" t="s">
        <v>327</v>
      </c>
      <c r="K113" s="2"/>
      <c r="L113" s="252"/>
      <c r="M113" s="252"/>
      <c r="N113" s="1132"/>
      <c r="O113" s="1132"/>
      <c r="P113" s="1137"/>
      <c r="Q113" s="1188"/>
      <c r="R113" s="252"/>
      <c r="S113" s="252"/>
      <c r="T113" s="252"/>
      <c r="U113" s="252"/>
      <c r="V113" s="252"/>
      <c r="W113" s="252"/>
      <c r="X113" s="252"/>
      <c r="Y113" s="252"/>
      <c r="Z113" s="252"/>
    </row>
    <row r="114" ht="15.75" customHeight="1">
      <c r="A114" s="252"/>
      <c r="B114" s="252"/>
      <c r="C114" s="252"/>
      <c r="D114" s="252"/>
      <c r="E114" s="259"/>
      <c r="F114" s="252"/>
      <c r="G114" s="252"/>
      <c r="H114" s="252"/>
      <c r="I114" s="252"/>
      <c r="J114" s="252"/>
      <c r="K114" s="252"/>
      <c r="L114" s="252"/>
      <c r="M114" s="252"/>
      <c r="N114" s="1132"/>
      <c r="O114" s="1132"/>
      <c r="P114" s="1137"/>
      <c r="Q114" s="1188"/>
      <c r="R114" s="252"/>
      <c r="S114" s="252"/>
      <c r="T114" s="252"/>
      <c r="U114" s="252"/>
      <c r="V114" s="252"/>
      <c r="W114" s="252"/>
      <c r="X114" s="252"/>
      <c r="Y114" s="252"/>
      <c r="Z114" s="252"/>
    </row>
    <row r="115" ht="15.75" customHeight="1">
      <c r="A115" s="252"/>
      <c r="B115" s="252"/>
      <c r="C115" s="252"/>
      <c r="D115" s="252"/>
      <c r="E115" s="259"/>
      <c r="F115" s="252"/>
      <c r="G115" s="252"/>
      <c r="H115" s="252"/>
      <c r="I115" s="252"/>
      <c r="J115" s="252"/>
      <c r="K115" s="252"/>
      <c r="L115" s="252"/>
      <c r="M115" s="252"/>
      <c r="N115" s="1132"/>
      <c r="O115" s="1132"/>
      <c r="P115" s="1137"/>
      <c r="Q115" s="1188"/>
      <c r="R115" s="252"/>
      <c r="S115" s="252"/>
      <c r="T115" s="252"/>
      <c r="U115" s="252"/>
      <c r="V115" s="252"/>
      <c r="W115" s="252"/>
      <c r="X115" s="252"/>
      <c r="Y115" s="252"/>
      <c r="Z115" s="252"/>
    </row>
    <row r="116" ht="15.75" customHeight="1">
      <c r="A116" s="252"/>
      <c r="B116" s="252"/>
      <c r="C116" s="252"/>
      <c r="D116" s="252"/>
      <c r="E116" s="259"/>
      <c r="F116" s="252"/>
      <c r="G116" s="252"/>
      <c r="H116" s="252"/>
      <c r="I116" s="252"/>
      <c r="J116" s="252"/>
      <c r="K116" s="252"/>
      <c r="L116" s="252"/>
      <c r="M116" s="252"/>
      <c r="N116" s="1132"/>
      <c r="O116" s="1132"/>
      <c r="P116" s="1137"/>
      <c r="Q116" s="1188"/>
      <c r="R116" s="252"/>
      <c r="S116" s="252"/>
      <c r="T116" s="252"/>
      <c r="U116" s="252"/>
      <c r="V116" s="252"/>
      <c r="W116" s="252"/>
      <c r="X116" s="252"/>
      <c r="Y116" s="252"/>
      <c r="Z116" s="252"/>
    </row>
    <row r="117" ht="15.75" customHeight="1">
      <c r="A117" s="252"/>
      <c r="B117" s="252"/>
      <c r="C117" s="252"/>
      <c r="D117" s="252"/>
      <c r="E117" s="259"/>
      <c r="F117" s="252"/>
      <c r="G117" s="252"/>
      <c r="H117" s="252"/>
      <c r="I117" s="252"/>
      <c r="J117" s="252"/>
      <c r="K117" s="252"/>
      <c r="L117" s="252"/>
      <c r="M117" s="252"/>
      <c r="N117" s="1132"/>
      <c r="O117" s="1132"/>
      <c r="P117" s="1137"/>
      <c r="Q117" s="1188"/>
      <c r="R117" s="252"/>
      <c r="S117" s="252"/>
      <c r="T117" s="252"/>
      <c r="U117" s="252"/>
      <c r="V117" s="252"/>
      <c r="W117" s="252"/>
      <c r="X117" s="252"/>
      <c r="Y117" s="252"/>
      <c r="Z117" s="252"/>
    </row>
    <row r="118" ht="15.75" customHeight="1">
      <c r="A118" s="252"/>
      <c r="B118" s="252"/>
      <c r="C118" s="252"/>
      <c r="D118" s="252"/>
      <c r="E118" s="259"/>
      <c r="F118" s="252"/>
      <c r="G118" s="252"/>
      <c r="H118" s="252"/>
      <c r="I118" s="252"/>
      <c r="J118" s="252"/>
      <c r="K118" s="252"/>
      <c r="L118" s="252"/>
      <c r="M118" s="252"/>
      <c r="N118" s="1132"/>
      <c r="O118" s="1132"/>
      <c r="P118" s="1137"/>
      <c r="Q118" s="1188"/>
      <c r="R118" s="252"/>
      <c r="S118" s="252"/>
      <c r="T118" s="252"/>
      <c r="U118" s="252"/>
      <c r="V118" s="252"/>
      <c r="W118" s="252"/>
      <c r="X118" s="252"/>
      <c r="Y118" s="252"/>
      <c r="Z118" s="252"/>
    </row>
    <row r="119" ht="15.75" customHeight="1">
      <c r="A119" s="252"/>
      <c r="B119" s="252"/>
      <c r="C119" s="252"/>
      <c r="D119" s="252"/>
      <c r="E119" s="259"/>
      <c r="F119" s="252"/>
      <c r="G119" s="252"/>
      <c r="H119" s="252"/>
      <c r="I119" s="252"/>
      <c r="J119" s="252"/>
      <c r="K119" s="252"/>
      <c r="L119" s="252"/>
      <c r="M119" s="252"/>
      <c r="N119" s="1132"/>
      <c r="O119" s="1132"/>
      <c r="P119" s="1137"/>
      <c r="Q119" s="1188"/>
      <c r="R119" s="252"/>
      <c r="S119" s="252"/>
      <c r="T119" s="252"/>
      <c r="U119" s="252"/>
      <c r="V119" s="252"/>
      <c r="W119" s="252"/>
      <c r="X119" s="252"/>
      <c r="Y119" s="252"/>
      <c r="Z119" s="252"/>
    </row>
    <row r="120" ht="15.75" customHeight="1">
      <c r="A120" s="252"/>
      <c r="B120" s="252"/>
      <c r="C120" s="252"/>
      <c r="D120" s="252"/>
      <c r="E120" s="259"/>
      <c r="F120" s="252"/>
      <c r="G120" s="252"/>
      <c r="H120" s="252"/>
      <c r="I120" s="252"/>
      <c r="J120" s="252"/>
      <c r="K120" s="252"/>
      <c r="L120" s="252"/>
      <c r="M120" s="252"/>
      <c r="N120" s="1132"/>
      <c r="O120" s="1132"/>
      <c r="P120" s="1137"/>
      <c r="Q120" s="1188"/>
      <c r="R120" s="252"/>
      <c r="S120" s="252"/>
      <c r="T120" s="252"/>
      <c r="U120" s="252"/>
      <c r="V120" s="252"/>
      <c r="W120" s="252"/>
      <c r="X120" s="252"/>
      <c r="Y120" s="252"/>
      <c r="Z120" s="252"/>
    </row>
    <row r="121" ht="15.75" customHeight="1">
      <c r="A121" s="252"/>
      <c r="B121" s="252"/>
      <c r="C121" s="252"/>
      <c r="D121" s="252"/>
      <c r="E121" s="259"/>
      <c r="F121" s="252"/>
      <c r="G121" s="252"/>
      <c r="H121" s="252"/>
      <c r="I121" s="252"/>
      <c r="J121" s="252"/>
      <c r="K121" s="252"/>
      <c r="L121" s="252"/>
      <c r="M121" s="252"/>
      <c r="N121" s="1132"/>
      <c r="O121" s="1132"/>
      <c r="P121" s="1137"/>
      <c r="Q121" s="1188"/>
      <c r="R121" s="252"/>
      <c r="S121" s="252"/>
      <c r="T121" s="252"/>
      <c r="U121" s="252"/>
      <c r="V121" s="252"/>
      <c r="W121" s="252"/>
      <c r="X121" s="252"/>
      <c r="Y121" s="252"/>
      <c r="Z121" s="252"/>
    </row>
    <row r="122" ht="15.75" customHeight="1">
      <c r="A122" s="252"/>
      <c r="B122" s="252"/>
      <c r="C122" s="252"/>
      <c r="D122" s="252"/>
      <c r="E122" s="259"/>
      <c r="F122" s="252"/>
      <c r="G122" s="252"/>
      <c r="H122" s="252"/>
      <c r="I122" s="252"/>
      <c r="J122" s="252"/>
      <c r="K122" s="252"/>
      <c r="L122" s="252"/>
      <c r="M122" s="252"/>
      <c r="N122" s="1132"/>
      <c r="O122" s="1132"/>
      <c r="P122" s="1137"/>
      <c r="Q122" s="1188"/>
      <c r="R122" s="252"/>
      <c r="S122" s="252"/>
      <c r="T122" s="252"/>
      <c r="U122" s="252"/>
      <c r="V122" s="252"/>
      <c r="W122" s="252"/>
      <c r="X122" s="252"/>
      <c r="Y122" s="252"/>
      <c r="Z122" s="252"/>
    </row>
    <row r="123" ht="15.75" customHeight="1">
      <c r="A123" s="252"/>
      <c r="B123" s="252"/>
      <c r="C123" s="252"/>
      <c r="D123" s="252"/>
      <c r="E123" s="259"/>
      <c r="F123" s="252"/>
      <c r="G123" s="252"/>
      <c r="H123" s="252"/>
      <c r="I123" s="252"/>
      <c r="J123" s="252"/>
      <c r="K123" s="252"/>
      <c r="L123" s="252"/>
      <c r="M123" s="252"/>
      <c r="N123" s="1132"/>
      <c r="O123" s="1132"/>
      <c r="P123" s="1137"/>
      <c r="Q123" s="1188"/>
      <c r="R123" s="252"/>
      <c r="S123" s="252"/>
      <c r="T123" s="252"/>
      <c r="U123" s="252"/>
      <c r="V123" s="252"/>
      <c r="W123" s="252"/>
      <c r="X123" s="252"/>
      <c r="Y123" s="252"/>
      <c r="Z123" s="252"/>
    </row>
    <row r="124" ht="15.75" customHeight="1">
      <c r="A124" s="252"/>
      <c r="B124" s="252"/>
      <c r="C124" s="252"/>
      <c r="D124" s="252"/>
      <c r="E124" s="259"/>
      <c r="F124" s="252"/>
      <c r="G124" s="252"/>
      <c r="H124" s="252"/>
      <c r="I124" s="252"/>
      <c r="J124" s="252"/>
      <c r="K124" s="252"/>
      <c r="L124" s="252"/>
      <c r="M124" s="252"/>
      <c r="N124" s="1132"/>
      <c r="O124" s="1132"/>
      <c r="P124" s="1137"/>
      <c r="Q124" s="1188"/>
      <c r="R124" s="252"/>
      <c r="S124" s="252"/>
      <c r="T124" s="252"/>
      <c r="U124" s="252"/>
      <c r="V124" s="252"/>
      <c r="W124" s="252"/>
      <c r="X124" s="252"/>
      <c r="Y124" s="252"/>
      <c r="Z124" s="252"/>
    </row>
    <row r="125" ht="15.75" customHeight="1">
      <c r="A125" s="252"/>
      <c r="B125" s="252"/>
      <c r="C125" s="252"/>
      <c r="D125" s="252"/>
      <c r="E125" s="259"/>
      <c r="F125" s="252"/>
      <c r="G125" s="252"/>
      <c r="H125" s="252"/>
      <c r="I125" s="252"/>
      <c r="J125" s="252"/>
      <c r="K125" s="252"/>
      <c r="L125" s="252"/>
      <c r="M125" s="252"/>
      <c r="N125" s="1132"/>
      <c r="O125" s="1132"/>
      <c r="P125" s="1137"/>
      <c r="Q125" s="1188"/>
      <c r="R125" s="252"/>
      <c r="S125" s="252"/>
      <c r="T125" s="252"/>
      <c r="U125" s="252"/>
      <c r="V125" s="252"/>
      <c r="W125" s="252"/>
      <c r="X125" s="252"/>
      <c r="Y125" s="252"/>
      <c r="Z125" s="252"/>
    </row>
    <row r="126" ht="15.75" customHeight="1">
      <c r="A126" s="252"/>
      <c r="B126" s="252"/>
      <c r="C126" s="252"/>
      <c r="D126" s="252"/>
      <c r="E126" s="259"/>
      <c r="F126" s="252"/>
      <c r="G126" s="252"/>
      <c r="H126" s="252"/>
      <c r="I126" s="252"/>
      <c r="J126" s="252"/>
      <c r="K126" s="252"/>
      <c r="L126" s="252"/>
      <c r="M126" s="252"/>
      <c r="N126" s="1132"/>
      <c r="O126" s="1132"/>
      <c r="P126" s="1137"/>
      <c r="Q126" s="1188"/>
      <c r="R126" s="252"/>
      <c r="S126" s="252"/>
      <c r="T126" s="252"/>
      <c r="U126" s="252"/>
      <c r="V126" s="252"/>
      <c r="W126" s="252"/>
      <c r="X126" s="252"/>
      <c r="Y126" s="252"/>
      <c r="Z126" s="252"/>
    </row>
    <row r="127" ht="15.75" customHeight="1">
      <c r="A127" s="252"/>
      <c r="B127" s="252"/>
      <c r="C127" s="252"/>
      <c r="D127" s="252"/>
      <c r="E127" s="259"/>
      <c r="F127" s="252"/>
      <c r="G127" s="252"/>
      <c r="H127" s="252"/>
      <c r="I127" s="252"/>
      <c r="J127" s="252"/>
      <c r="K127" s="252"/>
      <c r="L127" s="252"/>
      <c r="M127" s="252"/>
      <c r="N127" s="1132"/>
      <c r="O127" s="1132"/>
      <c r="P127" s="1137"/>
      <c r="Q127" s="1188"/>
      <c r="R127" s="252"/>
      <c r="S127" s="252"/>
      <c r="T127" s="252"/>
      <c r="U127" s="252"/>
      <c r="V127" s="252"/>
      <c r="W127" s="252"/>
      <c r="X127" s="252"/>
      <c r="Y127" s="252"/>
      <c r="Z127" s="252"/>
    </row>
    <row r="128" ht="15.75" customHeight="1">
      <c r="A128" s="252"/>
      <c r="B128" s="252"/>
      <c r="C128" s="252"/>
      <c r="D128" s="252"/>
      <c r="E128" s="259"/>
      <c r="F128" s="252"/>
      <c r="G128" s="252"/>
      <c r="H128" s="252"/>
      <c r="I128" s="252"/>
      <c r="J128" s="252"/>
      <c r="K128" s="252"/>
      <c r="L128" s="252"/>
      <c r="M128" s="252"/>
      <c r="N128" s="1132"/>
      <c r="O128" s="1132"/>
      <c r="P128" s="1137"/>
      <c r="Q128" s="1188"/>
      <c r="R128" s="252"/>
      <c r="S128" s="252"/>
      <c r="T128" s="252"/>
      <c r="U128" s="252"/>
      <c r="V128" s="252"/>
      <c r="W128" s="252"/>
      <c r="X128" s="252"/>
      <c r="Y128" s="252"/>
      <c r="Z128" s="252"/>
    </row>
    <row r="129" ht="15.75" customHeight="1">
      <c r="A129" s="252"/>
      <c r="B129" s="252"/>
      <c r="C129" s="252"/>
      <c r="D129" s="252"/>
      <c r="E129" s="259"/>
      <c r="F129" s="252"/>
      <c r="G129" s="252"/>
      <c r="H129" s="252"/>
      <c r="I129" s="252"/>
      <c r="J129" s="252"/>
      <c r="K129" s="252"/>
      <c r="L129" s="252"/>
      <c r="M129" s="252"/>
      <c r="N129" s="1132"/>
      <c r="O129" s="1132"/>
      <c r="P129" s="1137"/>
      <c r="Q129" s="1188"/>
      <c r="R129" s="252"/>
      <c r="S129" s="252"/>
      <c r="T129" s="252"/>
      <c r="U129" s="252"/>
      <c r="V129" s="252"/>
      <c r="W129" s="252"/>
      <c r="X129" s="252"/>
      <c r="Y129" s="252"/>
      <c r="Z129" s="252"/>
    </row>
    <row r="130" ht="15.75" customHeight="1">
      <c r="A130" s="252"/>
      <c r="B130" s="252"/>
      <c r="C130" s="252"/>
      <c r="D130" s="252"/>
      <c r="E130" s="259"/>
      <c r="F130" s="252"/>
      <c r="G130" s="252"/>
      <c r="H130" s="252"/>
      <c r="I130" s="252"/>
      <c r="J130" s="252"/>
      <c r="K130" s="252"/>
      <c r="L130" s="252"/>
      <c r="M130" s="252"/>
      <c r="N130" s="1132"/>
      <c r="O130" s="1132"/>
      <c r="P130" s="1137"/>
      <c r="Q130" s="1188"/>
      <c r="R130" s="252"/>
      <c r="S130" s="252"/>
      <c r="T130" s="252"/>
      <c r="U130" s="252"/>
      <c r="V130" s="252"/>
      <c r="W130" s="252"/>
      <c r="X130" s="252"/>
      <c r="Y130" s="252"/>
      <c r="Z130" s="252"/>
    </row>
    <row r="131" ht="15.75" customHeight="1">
      <c r="A131" s="252"/>
      <c r="B131" s="252"/>
      <c r="C131" s="252"/>
      <c r="D131" s="252"/>
      <c r="E131" s="259"/>
      <c r="F131" s="252"/>
      <c r="G131" s="252"/>
      <c r="H131" s="252"/>
      <c r="I131" s="252"/>
      <c r="J131" s="252"/>
      <c r="K131" s="252"/>
      <c r="L131" s="252"/>
      <c r="M131" s="252"/>
      <c r="N131" s="1132"/>
      <c r="O131" s="1132"/>
      <c r="P131" s="1137"/>
      <c r="Q131" s="1188"/>
      <c r="R131" s="252"/>
      <c r="S131" s="252"/>
      <c r="T131" s="252"/>
      <c r="U131" s="252"/>
      <c r="V131" s="252"/>
      <c r="W131" s="252"/>
      <c r="X131" s="252"/>
      <c r="Y131" s="252"/>
      <c r="Z131" s="252"/>
    </row>
    <row r="132" ht="15.75" customHeight="1">
      <c r="A132" s="252"/>
      <c r="B132" s="252"/>
      <c r="C132" s="252"/>
      <c r="D132" s="252"/>
      <c r="E132" s="259"/>
      <c r="F132" s="252"/>
      <c r="G132" s="252"/>
      <c r="H132" s="252"/>
      <c r="I132" s="252"/>
      <c r="J132" s="252"/>
      <c r="K132" s="252"/>
      <c r="L132" s="252"/>
      <c r="M132" s="252"/>
      <c r="N132" s="1132"/>
      <c r="O132" s="1132"/>
      <c r="P132" s="1137"/>
      <c r="Q132" s="1188"/>
      <c r="R132" s="252"/>
      <c r="S132" s="252"/>
      <c r="T132" s="252"/>
      <c r="U132" s="252"/>
      <c r="V132" s="252"/>
      <c r="W132" s="252"/>
      <c r="X132" s="252"/>
      <c r="Y132" s="252"/>
      <c r="Z132" s="252"/>
    </row>
    <row r="133" ht="15.75" customHeight="1">
      <c r="A133" s="252"/>
      <c r="B133" s="252"/>
      <c r="C133" s="252"/>
      <c r="D133" s="252"/>
      <c r="E133" s="259"/>
      <c r="F133" s="252"/>
      <c r="G133" s="252"/>
      <c r="H133" s="252"/>
      <c r="I133" s="252"/>
      <c r="J133" s="252"/>
      <c r="K133" s="252"/>
      <c r="L133" s="252"/>
      <c r="M133" s="252"/>
      <c r="N133" s="1132"/>
      <c r="O133" s="1132"/>
      <c r="P133" s="1137"/>
      <c r="Q133" s="1188"/>
      <c r="R133" s="252"/>
      <c r="S133" s="252"/>
      <c r="T133" s="252"/>
      <c r="U133" s="252"/>
      <c r="V133" s="252"/>
      <c r="W133" s="252"/>
      <c r="X133" s="252"/>
      <c r="Y133" s="252"/>
      <c r="Z133" s="252"/>
    </row>
    <row r="134" ht="15.75" customHeight="1">
      <c r="A134" s="252"/>
      <c r="B134" s="252"/>
      <c r="C134" s="252"/>
      <c r="D134" s="252"/>
      <c r="E134" s="259"/>
      <c r="F134" s="252"/>
      <c r="G134" s="252"/>
      <c r="H134" s="252"/>
      <c r="I134" s="252"/>
      <c r="J134" s="252"/>
      <c r="K134" s="252"/>
      <c r="L134" s="252"/>
      <c r="M134" s="252"/>
      <c r="N134" s="1132"/>
      <c r="O134" s="1132"/>
      <c r="P134" s="1137"/>
      <c r="Q134" s="1188"/>
      <c r="R134" s="252"/>
      <c r="S134" s="252"/>
      <c r="T134" s="252"/>
      <c r="U134" s="252"/>
      <c r="V134" s="252"/>
      <c r="W134" s="252"/>
      <c r="X134" s="252"/>
      <c r="Y134" s="252"/>
      <c r="Z134" s="252"/>
    </row>
    <row r="135" ht="15.75" customHeight="1">
      <c r="A135" s="252"/>
      <c r="B135" s="252"/>
      <c r="C135" s="252"/>
      <c r="D135" s="252"/>
      <c r="E135" s="259"/>
      <c r="F135" s="252"/>
      <c r="G135" s="252"/>
      <c r="H135" s="252"/>
      <c r="I135" s="252"/>
      <c r="J135" s="252"/>
      <c r="K135" s="252"/>
      <c r="L135" s="252"/>
      <c r="M135" s="252"/>
      <c r="N135" s="1132"/>
      <c r="O135" s="1132"/>
      <c r="P135" s="1137"/>
      <c r="Q135" s="1188"/>
      <c r="R135" s="252"/>
      <c r="S135" s="252"/>
      <c r="T135" s="252"/>
      <c r="U135" s="252"/>
      <c r="V135" s="252"/>
      <c r="W135" s="252"/>
      <c r="X135" s="252"/>
      <c r="Y135" s="252"/>
      <c r="Z135" s="252"/>
    </row>
    <row r="136" ht="15.75" customHeight="1">
      <c r="A136" s="252"/>
      <c r="B136" s="252"/>
      <c r="C136" s="252"/>
      <c r="D136" s="252"/>
      <c r="E136" s="259"/>
      <c r="F136" s="252"/>
      <c r="G136" s="252"/>
      <c r="H136" s="252"/>
      <c r="I136" s="252"/>
      <c r="J136" s="252"/>
      <c r="K136" s="252"/>
      <c r="L136" s="252"/>
      <c r="M136" s="252"/>
      <c r="N136" s="1132"/>
      <c r="O136" s="1132"/>
      <c r="P136" s="1137"/>
      <c r="Q136" s="1188"/>
      <c r="R136" s="252"/>
      <c r="S136" s="252"/>
      <c r="T136" s="252"/>
      <c r="U136" s="252"/>
      <c r="V136" s="252"/>
      <c r="W136" s="252"/>
      <c r="X136" s="252"/>
      <c r="Y136" s="252"/>
      <c r="Z136" s="252"/>
    </row>
    <row r="137" ht="15.75" customHeight="1">
      <c r="A137" s="252"/>
      <c r="B137" s="252"/>
      <c r="C137" s="252"/>
      <c r="D137" s="252"/>
      <c r="E137" s="259"/>
      <c r="F137" s="252"/>
      <c r="G137" s="252"/>
      <c r="H137" s="252"/>
      <c r="I137" s="252"/>
      <c r="J137" s="252"/>
      <c r="K137" s="252"/>
      <c r="L137" s="252"/>
      <c r="M137" s="252"/>
      <c r="N137" s="1132"/>
      <c r="O137" s="1132"/>
      <c r="P137" s="1137"/>
      <c r="Q137" s="1188"/>
      <c r="R137" s="252"/>
      <c r="S137" s="252"/>
      <c r="T137" s="252"/>
      <c r="U137" s="252"/>
      <c r="V137" s="252"/>
      <c r="W137" s="252"/>
      <c r="X137" s="252"/>
      <c r="Y137" s="252"/>
      <c r="Z137" s="252"/>
    </row>
    <row r="138" ht="15.75" customHeight="1">
      <c r="A138" s="252"/>
      <c r="B138" s="252"/>
      <c r="C138" s="252"/>
      <c r="D138" s="252"/>
      <c r="E138" s="259"/>
      <c r="F138" s="252"/>
      <c r="G138" s="252"/>
      <c r="H138" s="252"/>
      <c r="I138" s="252"/>
      <c r="J138" s="252"/>
      <c r="K138" s="252"/>
      <c r="L138" s="252"/>
      <c r="M138" s="252"/>
      <c r="N138" s="1132"/>
      <c r="O138" s="1132"/>
      <c r="P138" s="1137"/>
      <c r="Q138" s="1188"/>
      <c r="R138" s="252"/>
      <c r="S138" s="252"/>
      <c r="T138" s="252"/>
      <c r="U138" s="252"/>
      <c r="V138" s="252"/>
      <c r="W138" s="252"/>
      <c r="X138" s="252"/>
      <c r="Y138" s="252"/>
      <c r="Z138" s="252"/>
    </row>
    <row r="139" ht="15.75" customHeight="1">
      <c r="A139" s="252"/>
      <c r="B139" s="252"/>
      <c r="C139" s="252"/>
      <c r="D139" s="252"/>
      <c r="E139" s="259"/>
      <c r="F139" s="252"/>
      <c r="G139" s="252"/>
      <c r="H139" s="252"/>
      <c r="I139" s="252"/>
      <c r="J139" s="252"/>
      <c r="K139" s="252"/>
      <c r="L139" s="252"/>
      <c r="M139" s="252"/>
      <c r="N139" s="1132"/>
      <c r="O139" s="1132"/>
      <c r="P139" s="1137"/>
      <c r="Q139" s="1188"/>
      <c r="R139" s="252"/>
      <c r="S139" s="252"/>
      <c r="T139" s="252"/>
      <c r="U139" s="252"/>
      <c r="V139" s="252"/>
      <c r="W139" s="252"/>
      <c r="X139" s="252"/>
      <c r="Y139" s="252"/>
      <c r="Z139" s="252"/>
    </row>
    <row r="140" ht="15.75" customHeight="1">
      <c r="A140" s="252"/>
      <c r="B140" s="252"/>
      <c r="C140" s="252"/>
      <c r="D140" s="252"/>
      <c r="E140" s="259"/>
      <c r="F140" s="252"/>
      <c r="G140" s="252"/>
      <c r="H140" s="252"/>
      <c r="I140" s="252"/>
      <c r="J140" s="252"/>
      <c r="K140" s="252"/>
      <c r="L140" s="252"/>
      <c r="M140" s="252"/>
      <c r="N140" s="1132"/>
      <c r="O140" s="1132"/>
      <c r="P140" s="1137"/>
      <c r="Q140" s="1188"/>
      <c r="R140" s="252"/>
      <c r="S140" s="252"/>
      <c r="T140" s="252"/>
      <c r="U140" s="252"/>
      <c r="V140" s="252"/>
      <c r="W140" s="252"/>
      <c r="X140" s="252"/>
      <c r="Y140" s="252"/>
      <c r="Z140" s="252"/>
    </row>
    <row r="141" ht="15.75" customHeight="1">
      <c r="A141" s="252"/>
      <c r="B141" s="252"/>
      <c r="C141" s="252"/>
      <c r="D141" s="252"/>
      <c r="E141" s="259"/>
      <c r="F141" s="252"/>
      <c r="G141" s="252"/>
      <c r="H141" s="252"/>
      <c r="I141" s="252"/>
      <c r="J141" s="252"/>
      <c r="K141" s="252"/>
      <c r="L141" s="252"/>
      <c r="M141" s="252"/>
      <c r="N141" s="1132"/>
      <c r="O141" s="1132"/>
      <c r="P141" s="1137"/>
      <c r="Q141" s="1188"/>
      <c r="R141" s="252"/>
      <c r="S141" s="252"/>
      <c r="T141" s="252"/>
      <c r="U141" s="252"/>
      <c r="V141" s="252"/>
      <c r="W141" s="252"/>
      <c r="X141" s="252"/>
      <c r="Y141" s="252"/>
      <c r="Z141" s="252"/>
    </row>
    <row r="142" ht="15.75" customHeight="1">
      <c r="A142" s="252"/>
      <c r="B142" s="252"/>
      <c r="C142" s="252"/>
      <c r="D142" s="252"/>
      <c r="E142" s="259"/>
      <c r="F142" s="252"/>
      <c r="G142" s="252"/>
      <c r="H142" s="252"/>
      <c r="I142" s="252"/>
      <c r="J142" s="252"/>
      <c r="K142" s="252"/>
      <c r="L142" s="252"/>
      <c r="M142" s="252"/>
      <c r="N142" s="1132"/>
      <c r="O142" s="1132"/>
      <c r="P142" s="1137"/>
      <c r="Q142" s="1188"/>
      <c r="R142" s="252"/>
      <c r="S142" s="252"/>
      <c r="T142" s="252"/>
      <c r="U142" s="252"/>
      <c r="V142" s="252"/>
      <c r="W142" s="252"/>
      <c r="X142" s="252"/>
      <c r="Y142" s="252"/>
      <c r="Z142" s="252"/>
    </row>
    <row r="143" ht="15.75" customHeight="1">
      <c r="A143" s="252"/>
      <c r="B143" s="252"/>
      <c r="C143" s="252"/>
      <c r="D143" s="252"/>
      <c r="E143" s="259"/>
      <c r="F143" s="252"/>
      <c r="G143" s="252"/>
      <c r="H143" s="252"/>
      <c r="I143" s="252"/>
      <c r="J143" s="252"/>
      <c r="K143" s="252"/>
      <c r="L143" s="252"/>
      <c r="M143" s="252"/>
      <c r="N143" s="1132"/>
      <c r="O143" s="1132"/>
      <c r="P143" s="1137"/>
      <c r="Q143" s="1188"/>
      <c r="R143" s="252"/>
      <c r="S143" s="252"/>
      <c r="T143" s="252"/>
      <c r="U143" s="252"/>
      <c r="V143" s="252"/>
      <c r="W143" s="252"/>
      <c r="X143" s="252"/>
      <c r="Y143" s="252"/>
      <c r="Z143" s="252"/>
    </row>
    <row r="144" ht="15.75" customHeight="1">
      <c r="A144" s="252"/>
      <c r="B144" s="252"/>
      <c r="C144" s="252"/>
      <c r="D144" s="252"/>
      <c r="E144" s="259"/>
      <c r="F144" s="252"/>
      <c r="G144" s="252"/>
      <c r="H144" s="252"/>
      <c r="I144" s="252"/>
      <c r="J144" s="252"/>
      <c r="K144" s="252"/>
      <c r="L144" s="252"/>
      <c r="M144" s="252"/>
      <c r="N144" s="1132"/>
      <c r="O144" s="1132"/>
      <c r="P144" s="1137"/>
      <c r="Q144" s="1188"/>
      <c r="R144" s="252"/>
      <c r="S144" s="252"/>
      <c r="T144" s="252"/>
      <c r="U144" s="252"/>
      <c r="V144" s="252"/>
      <c r="W144" s="252"/>
      <c r="X144" s="252"/>
      <c r="Y144" s="252"/>
      <c r="Z144" s="252"/>
    </row>
    <row r="145" ht="15.75" customHeight="1">
      <c r="A145" s="252"/>
      <c r="B145" s="252"/>
      <c r="C145" s="252"/>
      <c r="D145" s="252"/>
      <c r="E145" s="259"/>
      <c r="F145" s="252"/>
      <c r="G145" s="252"/>
      <c r="H145" s="252"/>
      <c r="I145" s="252"/>
      <c r="J145" s="252"/>
      <c r="K145" s="252"/>
      <c r="L145" s="252"/>
      <c r="M145" s="252"/>
      <c r="N145" s="1132"/>
      <c r="O145" s="1132"/>
      <c r="P145" s="1137"/>
      <c r="Q145" s="1188"/>
      <c r="R145" s="252"/>
      <c r="S145" s="252"/>
      <c r="T145" s="252"/>
      <c r="U145" s="252"/>
      <c r="V145" s="252"/>
      <c r="W145" s="252"/>
      <c r="X145" s="252"/>
      <c r="Y145" s="252"/>
      <c r="Z145" s="252"/>
    </row>
    <row r="146" ht="15.75" customHeight="1">
      <c r="A146" s="252"/>
      <c r="B146" s="252"/>
      <c r="C146" s="252"/>
      <c r="D146" s="252"/>
      <c r="E146" s="259"/>
      <c r="F146" s="252"/>
      <c r="G146" s="252"/>
      <c r="H146" s="252"/>
      <c r="I146" s="252"/>
      <c r="J146" s="252"/>
      <c r="K146" s="252"/>
      <c r="L146" s="252"/>
      <c r="M146" s="252"/>
      <c r="N146" s="1132"/>
      <c r="O146" s="1132"/>
      <c r="P146" s="1137"/>
      <c r="Q146" s="1188"/>
      <c r="R146" s="252"/>
      <c r="S146" s="252"/>
      <c r="T146" s="252"/>
      <c r="U146" s="252"/>
      <c r="V146" s="252"/>
      <c r="W146" s="252"/>
      <c r="X146" s="252"/>
      <c r="Y146" s="252"/>
      <c r="Z146" s="252"/>
    </row>
    <row r="147" ht="15.75" customHeight="1">
      <c r="A147" s="252"/>
      <c r="B147" s="252"/>
      <c r="C147" s="252"/>
      <c r="D147" s="252"/>
      <c r="E147" s="259"/>
      <c r="F147" s="252"/>
      <c r="G147" s="252"/>
      <c r="H147" s="252"/>
      <c r="I147" s="252"/>
      <c r="J147" s="252"/>
      <c r="K147" s="252"/>
      <c r="L147" s="252"/>
      <c r="M147" s="252"/>
      <c r="N147" s="1132"/>
      <c r="O147" s="1132"/>
      <c r="P147" s="1137"/>
      <c r="Q147" s="1188"/>
      <c r="R147" s="252"/>
      <c r="S147" s="252"/>
      <c r="T147" s="252"/>
      <c r="U147" s="252"/>
      <c r="V147" s="252"/>
      <c r="W147" s="252"/>
      <c r="X147" s="252"/>
      <c r="Y147" s="252"/>
      <c r="Z147" s="252"/>
    </row>
    <row r="148" ht="15.75" customHeight="1">
      <c r="A148" s="252"/>
      <c r="B148" s="252"/>
      <c r="C148" s="252"/>
      <c r="D148" s="252"/>
      <c r="E148" s="259"/>
      <c r="F148" s="252"/>
      <c r="G148" s="252"/>
      <c r="H148" s="252"/>
      <c r="I148" s="252"/>
      <c r="J148" s="252"/>
      <c r="K148" s="252"/>
      <c r="L148" s="252"/>
      <c r="M148" s="252"/>
      <c r="N148" s="1132"/>
      <c r="O148" s="1132"/>
      <c r="P148" s="1137"/>
      <c r="Q148" s="1188"/>
      <c r="R148" s="252"/>
      <c r="S148" s="252"/>
      <c r="T148" s="252"/>
      <c r="U148" s="252"/>
      <c r="V148" s="252"/>
      <c r="W148" s="252"/>
      <c r="X148" s="252"/>
      <c r="Y148" s="252"/>
      <c r="Z148" s="252"/>
    </row>
    <row r="149" ht="15.75" customHeight="1">
      <c r="A149" s="252"/>
      <c r="B149" s="252"/>
      <c r="C149" s="252"/>
      <c r="D149" s="252"/>
      <c r="E149" s="259"/>
      <c r="F149" s="252"/>
      <c r="G149" s="252"/>
      <c r="H149" s="252"/>
      <c r="I149" s="252"/>
      <c r="J149" s="252"/>
      <c r="K149" s="252"/>
      <c r="L149" s="252"/>
      <c r="M149" s="252"/>
      <c r="N149" s="1132"/>
      <c r="O149" s="1132"/>
      <c r="P149" s="1137"/>
      <c r="Q149" s="1188"/>
      <c r="R149" s="252"/>
      <c r="S149" s="252"/>
      <c r="T149" s="252"/>
      <c r="U149" s="252"/>
      <c r="V149" s="252"/>
      <c r="W149" s="252"/>
      <c r="X149" s="252"/>
      <c r="Y149" s="252"/>
      <c r="Z149" s="252"/>
    </row>
    <row r="150" ht="15.75" customHeight="1">
      <c r="A150" s="252"/>
      <c r="B150" s="252"/>
      <c r="C150" s="252"/>
      <c r="D150" s="252"/>
      <c r="E150" s="259"/>
      <c r="F150" s="252"/>
      <c r="G150" s="252"/>
      <c r="H150" s="252"/>
      <c r="I150" s="252"/>
      <c r="J150" s="252"/>
      <c r="K150" s="252"/>
      <c r="L150" s="252"/>
      <c r="M150" s="252"/>
      <c r="N150" s="1132"/>
      <c r="O150" s="1132"/>
      <c r="P150" s="1137"/>
      <c r="Q150" s="1188"/>
      <c r="R150" s="252"/>
      <c r="S150" s="252"/>
      <c r="T150" s="252"/>
      <c r="U150" s="252"/>
      <c r="V150" s="252"/>
      <c r="W150" s="252"/>
      <c r="X150" s="252"/>
      <c r="Y150" s="252"/>
      <c r="Z150" s="252"/>
    </row>
    <row r="151" ht="15.75" customHeight="1">
      <c r="A151" s="252"/>
      <c r="B151" s="252"/>
      <c r="C151" s="252"/>
      <c r="D151" s="252"/>
      <c r="E151" s="259"/>
      <c r="F151" s="252"/>
      <c r="G151" s="252"/>
      <c r="H151" s="252"/>
      <c r="I151" s="252"/>
      <c r="J151" s="252"/>
      <c r="K151" s="252"/>
      <c r="L151" s="252"/>
      <c r="M151" s="252"/>
      <c r="N151" s="1132"/>
      <c r="O151" s="1132"/>
      <c r="P151" s="1137"/>
      <c r="Q151" s="1188"/>
      <c r="R151" s="252"/>
      <c r="S151" s="252"/>
      <c r="T151" s="252"/>
      <c r="U151" s="252"/>
      <c r="V151" s="252"/>
      <c r="W151" s="252"/>
      <c r="X151" s="252"/>
      <c r="Y151" s="252"/>
      <c r="Z151" s="252"/>
    </row>
    <row r="152" ht="15.75" customHeight="1">
      <c r="A152" s="252"/>
      <c r="B152" s="252"/>
      <c r="C152" s="252"/>
      <c r="D152" s="252"/>
      <c r="E152" s="259"/>
      <c r="F152" s="252"/>
      <c r="G152" s="252"/>
      <c r="H152" s="252"/>
      <c r="I152" s="252"/>
      <c r="J152" s="252"/>
      <c r="K152" s="252"/>
      <c r="L152" s="252"/>
      <c r="M152" s="252"/>
      <c r="N152" s="1132"/>
      <c r="O152" s="1132"/>
      <c r="P152" s="1137"/>
      <c r="Q152" s="1188"/>
      <c r="R152" s="252"/>
      <c r="S152" s="252"/>
      <c r="T152" s="252"/>
      <c r="U152" s="252"/>
      <c r="V152" s="252"/>
      <c r="W152" s="252"/>
      <c r="X152" s="252"/>
      <c r="Y152" s="252"/>
      <c r="Z152" s="252"/>
    </row>
    <row r="153" ht="15.75" customHeight="1">
      <c r="A153" s="252"/>
      <c r="B153" s="252"/>
      <c r="C153" s="252"/>
      <c r="D153" s="252"/>
      <c r="E153" s="259"/>
      <c r="F153" s="252"/>
      <c r="G153" s="252"/>
      <c r="H153" s="252"/>
      <c r="I153" s="252"/>
      <c r="J153" s="252"/>
      <c r="K153" s="252"/>
      <c r="L153" s="252"/>
      <c r="M153" s="252"/>
      <c r="N153" s="1132"/>
      <c r="O153" s="1132"/>
      <c r="P153" s="1137"/>
      <c r="Q153" s="1188"/>
      <c r="R153" s="252"/>
      <c r="S153" s="252"/>
      <c r="T153" s="252"/>
      <c r="U153" s="252"/>
      <c r="V153" s="252"/>
      <c r="W153" s="252"/>
      <c r="X153" s="252"/>
      <c r="Y153" s="252"/>
      <c r="Z153" s="252"/>
    </row>
    <row r="154" ht="15.75" customHeight="1">
      <c r="A154" s="252"/>
      <c r="B154" s="252"/>
      <c r="C154" s="252"/>
      <c r="D154" s="252"/>
      <c r="E154" s="259"/>
      <c r="F154" s="252"/>
      <c r="G154" s="252"/>
      <c r="H154" s="252"/>
      <c r="I154" s="252"/>
      <c r="J154" s="252"/>
      <c r="K154" s="252"/>
      <c r="L154" s="252"/>
      <c r="M154" s="252"/>
      <c r="N154" s="1132"/>
      <c r="O154" s="1132"/>
      <c r="P154" s="1137"/>
      <c r="Q154" s="1188"/>
      <c r="R154" s="252"/>
      <c r="S154" s="252"/>
      <c r="T154" s="252"/>
      <c r="U154" s="252"/>
      <c r="V154" s="252"/>
      <c r="W154" s="252"/>
      <c r="X154" s="252"/>
      <c r="Y154" s="252"/>
      <c r="Z154" s="252"/>
    </row>
    <row r="155" ht="15.75" customHeight="1">
      <c r="A155" s="252"/>
      <c r="B155" s="252"/>
      <c r="C155" s="252"/>
      <c r="D155" s="252"/>
      <c r="E155" s="259"/>
      <c r="F155" s="252"/>
      <c r="G155" s="252"/>
      <c r="H155" s="252"/>
      <c r="I155" s="252"/>
      <c r="J155" s="252"/>
      <c r="K155" s="252"/>
      <c r="L155" s="252"/>
      <c r="M155" s="252"/>
      <c r="N155" s="1132"/>
      <c r="O155" s="1132"/>
      <c r="P155" s="1137"/>
      <c r="Q155" s="1188"/>
      <c r="R155" s="252"/>
      <c r="S155" s="252"/>
      <c r="T155" s="252"/>
      <c r="U155" s="252"/>
      <c r="V155" s="252"/>
      <c r="W155" s="252"/>
      <c r="X155" s="252"/>
      <c r="Y155" s="252"/>
      <c r="Z155" s="252"/>
    </row>
    <row r="156" ht="15.75" customHeight="1">
      <c r="A156" s="252"/>
      <c r="B156" s="252"/>
      <c r="C156" s="252"/>
      <c r="D156" s="252"/>
      <c r="E156" s="259"/>
      <c r="F156" s="252"/>
      <c r="G156" s="252"/>
      <c r="H156" s="252"/>
      <c r="I156" s="252"/>
      <c r="J156" s="252"/>
      <c r="K156" s="252"/>
      <c r="L156" s="252"/>
      <c r="M156" s="252"/>
      <c r="N156" s="1132"/>
      <c r="O156" s="1132"/>
      <c r="P156" s="1137"/>
      <c r="Q156" s="1188"/>
      <c r="R156" s="252"/>
      <c r="S156" s="252"/>
      <c r="T156" s="252"/>
      <c r="U156" s="252"/>
      <c r="V156" s="252"/>
      <c r="W156" s="252"/>
      <c r="X156" s="252"/>
      <c r="Y156" s="252"/>
      <c r="Z156" s="252"/>
    </row>
    <row r="157" ht="15.75" customHeight="1">
      <c r="A157" s="252"/>
      <c r="B157" s="252"/>
      <c r="C157" s="252"/>
      <c r="D157" s="252"/>
      <c r="E157" s="259"/>
      <c r="F157" s="252"/>
      <c r="G157" s="252"/>
      <c r="H157" s="252"/>
      <c r="I157" s="252"/>
      <c r="J157" s="252"/>
      <c r="K157" s="252"/>
      <c r="L157" s="252"/>
      <c r="M157" s="252"/>
      <c r="N157" s="1132"/>
      <c r="O157" s="1132"/>
      <c r="P157" s="1137"/>
      <c r="Q157" s="1188"/>
      <c r="R157" s="252"/>
      <c r="S157" s="252"/>
      <c r="T157" s="252"/>
      <c r="U157" s="252"/>
      <c r="V157" s="252"/>
      <c r="W157" s="252"/>
      <c r="X157" s="252"/>
      <c r="Y157" s="252"/>
      <c r="Z157" s="252"/>
    </row>
    <row r="158" ht="15.75" customHeight="1">
      <c r="A158" s="252"/>
      <c r="B158" s="252"/>
      <c r="C158" s="252"/>
      <c r="D158" s="252"/>
      <c r="E158" s="259"/>
      <c r="F158" s="252"/>
      <c r="G158" s="252"/>
      <c r="H158" s="252"/>
      <c r="I158" s="252"/>
      <c r="J158" s="252"/>
      <c r="K158" s="252"/>
      <c r="L158" s="252"/>
      <c r="M158" s="252"/>
      <c r="N158" s="1132"/>
      <c r="O158" s="1132"/>
      <c r="P158" s="1137"/>
      <c r="Q158" s="1188"/>
      <c r="R158" s="252"/>
      <c r="S158" s="252"/>
      <c r="T158" s="252"/>
      <c r="U158" s="252"/>
      <c r="V158" s="252"/>
      <c r="W158" s="252"/>
      <c r="X158" s="252"/>
      <c r="Y158" s="252"/>
      <c r="Z158" s="252"/>
    </row>
    <row r="159" ht="15.75" customHeight="1">
      <c r="A159" s="252"/>
      <c r="B159" s="252"/>
      <c r="C159" s="252"/>
      <c r="D159" s="252"/>
      <c r="E159" s="259"/>
      <c r="F159" s="252"/>
      <c r="G159" s="252"/>
      <c r="H159" s="252"/>
      <c r="I159" s="252"/>
      <c r="J159" s="252"/>
      <c r="K159" s="252"/>
      <c r="L159" s="252"/>
      <c r="M159" s="252"/>
      <c r="N159" s="1132"/>
      <c r="O159" s="1132"/>
      <c r="P159" s="1137"/>
      <c r="Q159" s="1188"/>
      <c r="R159" s="252"/>
      <c r="S159" s="252"/>
      <c r="T159" s="252"/>
      <c r="U159" s="252"/>
      <c r="V159" s="252"/>
      <c r="W159" s="252"/>
      <c r="X159" s="252"/>
      <c r="Y159" s="252"/>
      <c r="Z159" s="252"/>
    </row>
    <row r="160" ht="15.75" customHeight="1">
      <c r="A160" s="252"/>
      <c r="B160" s="252"/>
      <c r="C160" s="252"/>
      <c r="D160" s="252"/>
      <c r="E160" s="259"/>
      <c r="F160" s="252"/>
      <c r="G160" s="252"/>
      <c r="H160" s="252"/>
      <c r="I160" s="252"/>
      <c r="J160" s="252"/>
      <c r="K160" s="252"/>
      <c r="L160" s="252"/>
      <c r="M160" s="252"/>
      <c r="N160" s="1132"/>
      <c r="O160" s="1132"/>
      <c r="P160" s="1137"/>
      <c r="Q160" s="1188"/>
      <c r="R160" s="252"/>
      <c r="S160" s="252"/>
      <c r="T160" s="252"/>
      <c r="U160" s="252"/>
      <c r="V160" s="252"/>
      <c r="W160" s="252"/>
      <c r="X160" s="252"/>
      <c r="Y160" s="252"/>
      <c r="Z160" s="252"/>
    </row>
    <row r="161" ht="15.75" customHeight="1">
      <c r="A161" s="252"/>
      <c r="B161" s="252"/>
      <c r="C161" s="252"/>
      <c r="D161" s="252"/>
      <c r="E161" s="259"/>
      <c r="F161" s="252"/>
      <c r="G161" s="252"/>
      <c r="H161" s="252"/>
      <c r="I161" s="252"/>
      <c r="J161" s="252"/>
      <c r="K161" s="252"/>
      <c r="L161" s="252"/>
      <c r="M161" s="252"/>
      <c r="N161" s="1132"/>
      <c r="O161" s="1132"/>
      <c r="P161" s="1137"/>
      <c r="Q161" s="1188"/>
      <c r="R161" s="252"/>
      <c r="S161" s="252"/>
      <c r="T161" s="252"/>
      <c r="U161" s="252"/>
      <c r="V161" s="252"/>
      <c r="W161" s="252"/>
      <c r="X161" s="252"/>
      <c r="Y161" s="252"/>
      <c r="Z161" s="252"/>
    </row>
    <row r="162" ht="15.75" customHeight="1">
      <c r="A162" s="252"/>
      <c r="B162" s="252"/>
      <c r="C162" s="252"/>
      <c r="D162" s="252"/>
      <c r="E162" s="259"/>
      <c r="F162" s="252"/>
      <c r="G162" s="252"/>
      <c r="H162" s="252"/>
      <c r="I162" s="252"/>
      <c r="J162" s="252"/>
      <c r="K162" s="252"/>
      <c r="L162" s="252"/>
      <c r="M162" s="252"/>
      <c r="N162" s="1132"/>
      <c r="O162" s="1132"/>
      <c r="P162" s="1137"/>
      <c r="Q162" s="1188"/>
      <c r="R162" s="252"/>
      <c r="S162" s="252"/>
      <c r="T162" s="252"/>
      <c r="U162" s="252"/>
      <c r="V162" s="252"/>
      <c r="W162" s="252"/>
      <c r="X162" s="252"/>
      <c r="Y162" s="252"/>
      <c r="Z162" s="252"/>
    </row>
    <row r="163" ht="15.75" customHeight="1">
      <c r="A163" s="252"/>
      <c r="B163" s="252"/>
      <c r="C163" s="252"/>
      <c r="D163" s="252"/>
      <c r="E163" s="259"/>
      <c r="F163" s="252"/>
      <c r="G163" s="252"/>
      <c r="H163" s="252"/>
      <c r="I163" s="252"/>
      <c r="J163" s="252"/>
      <c r="K163" s="252"/>
      <c r="L163" s="252"/>
      <c r="M163" s="252"/>
      <c r="N163" s="1132"/>
      <c r="O163" s="1132"/>
      <c r="P163" s="1137"/>
      <c r="Q163" s="1188"/>
      <c r="R163" s="252"/>
      <c r="S163" s="252"/>
      <c r="T163" s="252"/>
      <c r="U163" s="252"/>
      <c r="V163" s="252"/>
      <c r="W163" s="252"/>
      <c r="X163" s="252"/>
      <c r="Y163" s="252"/>
      <c r="Z163" s="252"/>
    </row>
    <row r="164" ht="15.75" customHeight="1">
      <c r="A164" s="252"/>
      <c r="B164" s="252"/>
      <c r="C164" s="252"/>
      <c r="D164" s="252"/>
      <c r="E164" s="259"/>
      <c r="F164" s="252"/>
      <c r="G164" s="252"/>
      <c r="H164" s="252"/>
      <c r="I164" s="252"/>
      <c r="J164" s="252"/>
      <c r="K164" s="252"/>
      <c r="L164" s="252"/>
      <c r="M164" s="252"/>
      <c r="N164" s="1132"/>
      <c r="O164" s="1132"/>
      <c r="P164" s="1137"/>
      <c r="Q164" s="1188"/>
      <c r="R164" s="252"/>
      <c r="S164" s="252"/>
      <c r="T164" s="252"/>
      <c r="U164" s="252"/>
      <c r="V164" s="252"/>
      <c r="W164" s="252"/>
      <c r="X164" s="252"/>
      <c r="Y164" s="252"/>
      <c r="Z164" s="252"/>
    </row>
    <row r="165" ht="15.75" customHeight="1">
      <c r="A165" s="252"/>
      <c r="B165" s="252"/>
      <c r="C165" s="252"/>
      <c r="D165" s="252"/>
      <c r="E165" s="259"/>
      <c r="F165" s="252"/>
      <c r="G165" s="252"/>
      <c r="H165" s="252"/>
      <c r="I165" s="252"/>
      <c r="J165" s="252"/>
      <c r="K165" s="252"/>
      <c r="L165" s="252"/>
      <c r="M165" s="252"/>
      <c r="N165" s="1132"/>
      <c r="O165" s="1132"/>
      <c r="P165" s="1137"/>
      <c r="Q165" s="1188"/>
      <c r="R165" s="252"/>
      <c r="S165" s="252"/>
      <c r="T165" s="252"/>
      <c r="U165" s="252"/>
      <c r="V165" s="252"/>
      <c r="W165" s="252"/>
      <c r="X165" s="252"/>
      <c r="Y165" s="252"/>
      <c r="Z165" s="252"/>
    </row>
    <row r="166" ht="15.75" customHeight="1">
      <c r="A166" s="252"/>
      <c r="B166" s="252"/>
      <c r="C166" s="252"/>
      <c r="D166" s="252"/>
      <c r="E166" s="259"/>
      <c r="F166" s="252"/>
      <c r="G166" s="252"/>
      <c r="H166" s="252"/>
      <c r="I166" s="252"/>
      <c r="J166" s="252"/>
      <c r="K166" s="252"/>
      <c r="L166" s="252"/>
      <c r="M166" s="252"/>
      <c r="N166" s="1132"/>
      <c r="O166" s="1132"/>
      <c r="P166" s="1137"/>
      <c r="Q166" s="1188"/>
      <c r="R166" s="252"/>
      <c r="S166" s="252"/>
      <c r="T166" s="252"/>
      <c r="U166" s="252"/>
      <c r="V166" s="252"/>
      <c r="W166" s="252"/>
      <c r="X166" s="252"/>
      <c r="Y166" s="252"/>
      <c r="Z166" s="252"/>
    </row>
    <row r="167" ht="15.75" customHeight="1">
      <c r="A167" s="252"/>
      <c r="B167" s="252"/>
      <c r="C167" s="252"/>
      <c r="D167" s="252"/>
      <c r="E167" s="259"/>
      <c r="F167" s="252"/>
      <c r="G167" s="252"/>
      <c r="H167" s="252"/>
      <c r="I167" s="252"/>
      <c r="J167" s="252"/>
      <c r="K167" s="252"/>
      <c r="L167" s="252"/>
      <c r="M167" s="252"/>
      <c r="N167" s="1132"/>
      <c r="O167" s="1132"/>
      <c r="P167" s="1137"/>
      <c r="Q167" s="1188"/>
      <c r="R167" s="252"/>
      <c r="S167" s="252"/>
      <c r="T167" s="252"/>
      <c r="U167" s="252"/>
      <c r="V167" s="252"/>
      <c r="W167" s="252"/>
      <c r="X167" s="252"/>
      <c r="Y167" s="252"/>
      <c r="Z167" s="252"/>
    </row>
    <row r="168" ht="15.75" customHeight="1">
      <c r="A168" s="252"/>
      <c r="B168" s="252"/>
      <c r="C168" s="252"/>
      <c r="D168" s="252"/>
      <c r="E168" s="259"/>
      <c r="F168" s="252"/>
      <c r="G168" s="252"/>
      <c r="H168" s="252"/>
      <c r="I168" s="252"/>
      <c r="J168" s="252"/>
      <c r="K168" s="252"/>
      <c r="L168" s="252"/>
      <c r="M168" s="252"/>
      <c r="N168" s="1132"/>
      <c r="O168" s="1132"/>
      <c r="P168" s="1137"/>
      <c r="Q168" s="1188"/>
      <c r="R168" s="252"/>
      <c r="S168" s="252"/>
      <c r="T168" s="252"/>
      <c r="U168" s="252"/>
      <c r="V168" s="252"/>
      <c r="W168" s="252"/>
      <c r="X168" s="252"/>
      <c r="Y168" s="252"/>
      <c r="Z168" s="252"/>
    </row>
    <row r="169" ht="15.75" customHeight="1">
      <c r="A169" s="252"/>
      <c r="B169" s="252"/>
      <c r="C169" s="252"/>
      <c r="D169" s="252"/>
      <c r="E169" s="259"/>
      <c r="F169" s="252"/>
      <c r="G169" s="252"/>
      <c r="H169" s="252"/>
      <c r="I169" s="252"/>
      <c r="J169" s="252"/>
      <c r="K169" s="252"/>
      <c r="L169" s="252"/>
      <c r="M169" s="252"/>
      <c r="N169" s="1132"/>
      <c r="O169" s="1132"/>
      <c r="P169" s="1137"/>
      <c r="Q169" s="1188"/>
      <c r="R169" s="252"/>
      <c r="S169" s="252"/>
      <c r="T169" s="252"/>
      <c r="U169" s="252"/>
      <c r="V169" s="252"/>
      <c r="W169" s="252"/>
      <c r="X169" s="252"/>
      <c r="Y169" s="252"/>
      <c r="Z169" s="252"/>
    </row>
    <row r="170" ht="15.75" customHeight="1">
      <c r="A170" s="252"/>
      <c r="B170" s="252"/>
      <c r="C170" s="252"/>
      <c r="D170" s="252"/>
      <c r="E170" s="259"/>
      <c r="F170" s="252"/>
      <c r="G170" s="252"/>
      <c r="H170" s="252"/>
      <c r="I170" s="252"/>
      <c r="J170" s="252"/>
      <c r="K170" s="252"/>
      <c r="L170" s="252"/>
      <c r="M170" s="252"/>
      <c r="N170" s="1132"/>
      <c r="O170" s="1132"/>
      <c r="P170" s="1137"/>
      <c r="Q170" s="1188"/>
      <c r="R170" s="252"/>
      <c r="S170" s="252"/>
      <c r="T170" s="252"/>
      <c r="U170" s="252"/>
      <c r="V170" s="252"/>
      <c r="W170" s="252"/>
      <c r="X170" s="252"/>
      <c r="Y170" s="252"/>
      <c r="Z170" s="252"/>
    </row>
    <row r="171" ht="15.75" customHeight="1">
      <c r="A171" s="252"/>
      <c r="B171" s="252"/>
      <c r="C171" s="252"/>
      <c r="D171" s="252"/>
      <c r="E171" s="259"/>
      <c r="F171" s="252"/>
      <c r="G171" s="252"/>
      <c r="H171" s="252"/>
      <c r="I171" s="252"/>
      <c r="J171" s="252"/>
      <c r="K171" s="252"/>
      <c r="L171" s="252"/>
      <c r="M171" s="252"/>
      <c r="N171" s="1132"/>
      <c r="O171" s="1132"/>
      <c r="P171" s="1137"/>
      <c r="Q171" s="1188"/>
      <c r="R171" s="252"/>
      <c r="S171" s="252"/>
      <c r="T171" s="252"/>
      <c r="U171" s="252"/>
      <c r="V171" s="252"/>
      <c r="W171" s="252"/>
      <c r="X171" s="252"/>
      <c r="Y171" s="252"/>
      <c r="Z171" s="252"/>
    </row>
    <row r="172" ht="15.75" customHeight="1">
      <c r="A172" s="252"/>
      <c r="B172" s="252"/>
      <c r="C172" s="252"/>
      <c r="D172" s="252"/>
      <c r="E172" s="259"/>
      <c r="F172" s="252"/>
      <c r="G172" s="252"/>
      <c r="H172" s="252"/>
      <c r="I172" s="252"/>
      <c r="J172" s="252"/>
      <c r="K172" s="252"/>
      <c r="L172" s="252"/>
      <c r="M172" s="252"/>
      <c r="N172" s="1132"/>
      <c r="O172" s="1132"/>
      <c r="P172" s="1137"/>
      <c r="Q172" s="1188"/>
      <c r="R172" s="252"/>
      <c r="S172" s="252"/>
      <c r="T172" s="252"/>
      <c r="U172" s="252"/>
      <c r="V172" s="252"/>
      <c r="W172" s="252"/>
      <c r="X172" s="252"/>
      <c r="Y172" s="252"/>
      <c r="Z172" s="252"/>
    </row>
    <row r="173" ht="15.75" customHeight="1">
      <c r="A173" s="252"/>
      <c r="B173" s="252"/>
      <c r="C173" s="252"/>
      <c r="D173" s="252"/>
      <c r="E173" s="259"/>
      <c r="F173" s="252"/>
      <c r="G173" s="252"/>
      <c r="H173" s="252"/>
      <c r="I173" s="252"/>
      <c r="J173" s="252"/>
      <c r="K173" s="252"/>
      <c r="L173" s="252"/>
      <c r="M173" s="252"/>
      <c r="N173" s="1132"/>
      <c r="O173" s="1132"/>
      <c r="P173" s="1137"/>
      <c r="Q173" s="1188"/>
      <c r="R173" s="252"/>
      <c r="S173" s="252"/>
      <c r="T173" s="252"/>
      <c r="U173" s="252"/>
      <c r="V173" s="252"/>
      <c r="W173" s="252"/>
      <c r="X173" s="252"/>
      <c r="Y173" s="252"/>
      <c r="Z173" s="252"/>
    </row>
    <row r="174" ht="15.75" customHeight="1">
      <c r="A174" s="252"/>
      <c r="B174" s="252"/>
      <c r="C174" s="252"/>
      <c r="D174" s="252"/>
      <c r="E174" s="259"/>
      <c r="F174" s="252"/>
      <c r="G174" s="252"/>
      <c r="H174" s="252"/>
      <c r="I174" s="252"/>
      <c r="J174" s="252"/>
      <c r="K174" s="252"/>
      <c r="L174" s="252"/>
      <c r="M174" s="252"/>
      <c r="N174" s="1132"/>
      <c r="O174" s="1132"/>
      <c r="P174" s="1137"/>
      <c r="Q174" s="1188"/>
      <c r="R174" s="252"/>
      <c r="S174" s="252"/>
      <c r="T174" s="252"/>
      <c r="U174" s="252"/>
      <c r="V174" s="252"/>
      <c r="W174" s="252"/>
      <c r="X174" s="252"/>
      <c r="Y174" s="252"/>
      <c r="Z174" s="252"/>
    </row>
    <row r="175" ht="15.75" customHeight="1">
      <c r="A175" s="252"/>
      <c r="B175" s="252"/>
      <c r="C175" s="252"/>
      <c r="D175" s="252"/>
      <c r="E175" s="259"/>
      <c r="F175" s="252"/>
      <c r="G175" s="252"/>
      <c r="H175" s="252"/>
      <c r="I175" s="252"/>
      <c r="J175" s="252"/>
      <c r="K175" s="252"/>
      <c r="L175" s="252"/>
      <c r="M175" s="252"/>
      <c r="N175" s="1132"/>
      <c r="O175" s="1132"/>
      <c r="P175" s="1137"/>
      <c r="Q175" s="1188"/>
      <c r="R175" s="252"/>
      <c r="S175" s="252"/>
      <c r="T175" s="252"/>
      <c r="U175" s="252"/>
      <c r="V175" s="252"/>
      <c r="W175" s="252"/>
      <c r="X175" s="252"/>
      <c r="Y175" s="252"/>
      <c r="Z175" s="252"/>
    </row>
    <row r="176" ht="15.75" customHeight="1">
      <c r="A176" s="252"/>
      <c r="B176" s="252"/>
      <c r="C176" s="252"/>
      <c r="D176" s="252"/>
      <c r="E176" s="259"/>
      <c r="F176" s="252"/>
      <c r="G176" s="252"/>
      <c r="H176" s="252"/>
      <c r="I176" s="252"/>
      <c r="J176" s="252"/>
      <c r="K176" s="252"/>
      <c r="L176" s="252"/>
      <c r="M176" s="252"/>
      <c r="N176" s="1132"/>
      <c r="O176" s="1132"/>
      <c r="P176" s="1137"/>
      <c r="Q176" s="1188"/>
      <c r="R176" s="252"/>
      <c r="S176" s="252"/>
      <c r="T176" s="252"/>
      <c r="U176" s="252"/>
      <c r="V176" s="252"/>
      <c r="W176" s="252"/>
      <c r="X176" s="252"/>
      <c r="Y176" s="252"/>
      <c r="Z176" s="252"/>
    </row>
    <row r="177" ht="15.75" customHeight="1">
      <c r="A177" s="252"/>
      <c r="B177" s="252"/>
      <c r="C177" s="252"/>
      <c r="D177" s="252"/>
      <c r="E177" s="259"/>
      <c r="F177" s="252"/>
      <c r="G177" s="252"/>
      <c r="H177" s="252"/>
      <c r="I177" s="252"/>
      <c r="J177" s="252"/>
      <c r="K177" s="252"/>
      <c r="L177" s="252"/>
      <c r="M177" s="252"/>
      <c r="N177" s="1132"/>
      <c r="O177" s="1132"/>
      <c r="P177" s="1137"/>
      <c r="Q177" s="1188"/>
      <c r="R177" s="252"/>
      <c r="S177" s="252"/>
      <c r="T177" s="252"/>
      <c r="U177" s="252"/>
      <c r="V177" s="252"/>
      <c r="W177" s="252"/>
      <c r="X177" s="252"/>
      <c r="Y177" s="252"/>
      <c r="Z177" s="252"/>
    </row>
    <row r="178" ht="15.75" customHeight="1">
      <c r="A178" s="252"/>
      <c r="B178" s="252"/>
      <c r="C178" s="252"/>
      <c r="D178" s="252"/>
      <c r="E178" s="259"/>
      <c r="F178" s="252"/>
      <c r="G178" s="252"/>
      <c r="H178" s="252"/>
      <c r="I178" s="252"/>
      <c r="J178" s="252"/>
      <c r="K178" s="252"/>
      <c r="L178" s="252"/>
      <c r="M178" s="252"/>
      <c r="N178" s="1132"/>
      <c r="O178" s="1132"/>
      <c r="P178" s="1137"/>
      <c r="Q178" s="1188"/>
      <c r="R178" s="252"/>
      <c r="S178" s="252"/>
      <c r="T178" s="252"/>
      <c r="U178" s="252"/>
      <c r="V178" s="252"/>
      <c r="W178" s="252"/>
      <c r="X178" s="252"/>
      <c r="Y178" s="252"/>
      <c r="Z178" s="252"/>
    </row>
    <row r="179" ht="15.75" customHeight="1">
      <c r="A179" s="252"/>
      <c r="B179" s="252"/>
      <c r="C179" s="252"/>
      <c r="D179" s="252"/>
      <c r="E179" s="259"/>
      <c r="F179" s="252"/>
      <c r="G179" s="252"/>
      <c r="H179" s="252"/>
      <c r="I179" s="252"/>
      <c r="J179" s="252"/>
      <c r="K179" s="252"/>
      <c r="L179" s="252"/>
      <c r="M179" s="252"/>
      <c r="N179" s="1132"/>
      <c r="O179" s="1132"/>
      <c r="P179" s="1137"/>
      <c r="Q179" s="1188"/>
      <c r="R179" s="252"/>
      <c r="S179" s="252"/>
      <c r="T179" s="252"/>
      <c r="U179" s="252"/>
      <c r="V179" s="252"/>
      <c r="W179" s="252"/>
      <c r="X179" s="252"/>
      <c r="Y179" s="252"/>
      <c r="Z179" s="252"/>
    </row>
    <row r="180" ht="15.75" customHeight="1">
      <c r="A180" s="252"/>
      <c r="B180" s="252"/>
      <c r="C180" s="252"/>
      <c r="D180" s="252"/>
      <c r="E180" s="259"/>
      <c r="F180" s="252"/>
      <c r="G180" s="252"/>
      <c r="H180" s="252"/>
      <c r="I180" s="252"/>
      <c r="J180" s="252"/>
      <c r="K180" s="252"/>
      <c r="L180" s="252"/>
      <c r="M180" s="252"/>
      <c r="N180" s="1132"/>
      <c r="O180" s="1132"/>
      <c r="P180" s="1137"/>
      <c r="Q180" s="1188"/>
      <c r="R180" s="252"/>
      <c r="S180" s="252"/>
      <c r="T180" s="252"/>
      <c r="U180" s="252"/>
      <c r="V180" s="252"/>
      <c r="W180" s="252"/>
      <c r="X180" s="252"/>
      <c r="Y180" s="252"/>
      <c r="Z180" s="252"/>
    </row>
    <row r="181" ht="15.75" customHeight="1">
      <c r="A181" s="252"/>
      <c r="B181" s="252"/>
      <c r="C181" s="252"/>
      <c r="D181" s="252"/>
      <c r="E181" s="259"/>
      <c r="F181" s="252"/>
      <c r="G181" s="252"/>
      <c r="H181" s="252"/>
      <c r="I181" s="252"/>
      <c r="J181" s="252"/>
      <c r="K181" s="252"/>
      <c r="L181" s="252"/>
      <c r="M181" s="252"/>
      <c r="N181" s="1132"/>
      <c r="O181" s="1132"/>
      <c r="P181" s="1137"/>
      <c r="Q181" s="1188"/>
      <c r="R181" s="252"/>
      <c r="S181" s="252"/>
      <c r="T181" s="252"/>
      <c r="U181" s="252"/>
      <c r="V181" s="252"/>
      <c r="W181" s="252"/>
      <c r="X181" s="252"/>
      <c r="Y181" s="252"/>
      <c r="Z181" s="252"/>
    </row>
    <row r="182" ht="15.75" customHeight="1">
      <c r="A182" s="252"/>
      <c r="B182" s="252"/>
      <c r="C182" s="252"/>
      <c r="D182" s="252"/>
      <c r="E182" s="259"/>
      <c r="F182" s="252"/>
      <c r="G182" s="252"/>
      <c r="H182" s="252"/>
      <c r="I182" s="252"/>
      <c r="J182" s="252"/>
      <c r="K182" s="252"/>
      <c r="L182" s="252"/>
      <c r="M182" s="252"/>
      <c r="N182" s="1132"/>
      <c r="O182" s="1132"/>
      <c r="P182" s="1137"/>
      <c r="Q182" s="1188"/>
      <c r="R182" s="252"/>
      <c r="S182" s="252"/>
      <c r="T182" s="252"/>
      <c r="U182" s="252"/>
      <c r="V182" s="252"/>
      <c r="W182" s="252"/>
      <c r="X182" s="252"/>
      <c r="Y182" s="252"/>
      <c r="Z182" s="252"/>
    </row>
    <row r="183" ht="15.75" customHeight="1">
      <c r="A183" s="252"/>
      <c r="B183" s="252"/>
      <c r="C183" s="252"/>
      <c r="D183" s="252"/>
      <c r="E183" s="259"/>
      <c r="F183" s="252"/>
      <c r="G183" s="252"/>
      <c r="H183" s="252"/>
      <c r="I183" s="252"/>
      <c r="J183" s="252"/>
      <c r="K183" s="252"/>
      <c r="L183" s="252"/>
      <c r="M183" s="252"/>
      <c r="N183" s="1132"/>
      <c r="O183" s="1132"/>
      <c r="P183" s="1137"/>
      <c r="Q183" s="1188"/>
      <c r="R183" s="252"/>
      <c r="S183" s="252"/>
      <c r="T183" s="252"/>
      <c r="U183" s="252"/>
      <c r="V183" s="252"/>
      <c r="W183" s="252"/>
      <c r="X183" s="252"/>
      <c r="Y183" s="252"/>
      <c r="Z183" s="252"/>
    </row>
    <row r="184" ht="15.75" customHeight="1">
      <c r="A184" s="252"/>
      <c r="B184" s="252"/>
      <c r="C184" s="252"/>
      <c r="D184" s="252"/>
      <c r="E184" s="259"/>
      <c r="F184" s="252"/>
      <c r="G184" s="252"/>
      <c r="H184" s="252"/>
      <c r="I184" s="252"/>
      <c r="J184" s="252"/>
      <c r="K184" s="252"/>
      <c r="L184" s="252"/>
      <c r="M184" s="252"/>
      <c r="N184" s="1132"/>
      <c r="O184" s="1132"/>
      <c r="P184" s="1137"/>
      <c r="Q184" s="1188"/>
      <c r="R184" s="252"/>
      <c r="S184" s="252"/>
      <c r="T184" s="252"/>
      <c r="U184" s="252"/>
      <c r="V184" s="252"/>
      <c r="W184" s="252"/>
      <c r="X184" s="252"/>
      <c r="Y184" s="252"/>
      <c r="Z184" s="252"/>
    </row>
    <row r="185" ht="15.75" customHeight="1">
      <c r="A185" s="252"/>
      <c r="B185" s="252"/>
      <c r="C185" s="252"/>
      <c r="D185" s="252"/>
      <c r="E185" s="259"/>
      <c r="F185" s="252"/>
      <c r="G185" s="252"/>
      <c r="H185" s="252"/>
      <c r="I185" s="252"/>
      <c r="J185" s="252"/>
      <c r="K185" s="252"/>
      <c r="L185" s="252"/>
      <c r="M185" s="252"/>
      <c r="N185" s="1132"/>
      <c r="O185" s="1132"/>
      <c r="P185" s="1137"/>
      <c r="Q185" s="1188"/>
      <c r="R185" s="252"/>
      <c r="S185" s="252"/>
      <c r="T185" s="252"/>
      <c r="U185" s="252"/>
      <c r="V185" s="252"/>
      <c r="W185" s="252"/>
      <c r="X185" s="252"/>
      <c r="Y185" s="252"/>
      <c r="Z185" s="252"/>
    </row>
    <row r="186" ht="15.75" customHeight="1">
      <c r="A186" s="252"/>
      <c r="B186" s="252"/>
      <c r="C186" s="252"/>
      <c r="D186" s="252"/>
      <c r="E186" s="259"/>
      <c r="F186" s="252"/>
      <c r="G186" s="252"/>
      <c r="H186" s="252"/>
      <c r="I186" s="252"/>
      <c r="J186" s="252"/>
      <c r="K186" s="252"/>
      <c r="L186" s="252"/>
      <c r="M186" s="252"/>
      <c r="N186" s="1132"/>
      <c r="O186" s="1132"/>
      <c r="P186" s="1137"/>
      <c r="Q186" s="1188"/>
      <c r="R186" s="252"/>
      <c r="S186" s="252"/>
      <c r="T186" s="252"/>
      <c r="U186" s="252"/>
      <c r="V186" s="252"/>
      <c r="W186" s="252"/>
      <c r="X186" s="252"/>
      <c r="Y186" s="252"/>
      <c r="Z186" s="252"/>
    </row>
    <row r="187" ht="15.75" customHeight="1">
      <c r="A187" s="252"/>
      <c r="B187" s="252"/>
      <c r="C187" s="252"/>
      <c r="D187" s="252"/>
      <c r="E187" s="259"/>
      <c r="F187" s="252"/>
      <c r="G187" s="252"/>
      <c r="H187" s="252"/>
      <c r="I187" s="252"/>
      <c r="J187" s="252"/>
      <c r="K187" s="252"/>
      <c r="L187" s="252"/>
      <c r="M187" s="252"/>
      <c r="N187" s="1132"/>
      <c r="O187" s="1132"/>
      <c r="P187" s="1137"/>
      <c r="Q187" s="1188"/>
      <c r="R187" s="252"/>
      <c r="S187" s="252"/>
      <c r="T187" s="252"/>
      <c r="U187" s="252"/>
      <c r="V187" s="252"/>
      <c r="W187" s="252"/>
      <c r="X187" s="252"/>
      <c r="Y187" s="252"/>
      <c r="Z187" s="252"/>
    </row>
    <row r="188" ht="15.75" customHeight="1">
      <c r="A188" s="252"/>
      <c r="B188" s="252"/>
      <c r="C188" s="252"/>
      <c r="D188" s="252"/>
      <c r="E188" s="259"/>
      <c r="F188" s="252"/>
      <c r="G188" s="252"/>
      <c r="H188" s="252"/>
      <c r="I188" s="252"/>
      <c r="J188" s="252"/>
      <c r="K188" s="252"/>
      <c r="L188" s="252"/>
      <c r="M188" s="252"/>
      <c r="N188" s="1132"/>
      <c r="O188" s="1132"/>
      <c r="P188" s="1137"/>
      <c r="Q188" s="1188"/>
      <c r="R188" s="252"/>
      <c r="S188" s="252"/>
      <c r="T188" s="252"/>
      <c r="U188" s="252"/>
      <c r="V188" s="252"/>
      <c r="W188" s="252"/>
      <c r="X188" s="252"/>
      <c r="Y188" s="252"/>
      <c r="Z188" s="252"/>
    </row>
    <row r="189" ht="15.75" customHeight="1">
      <c r="A189" s="252"/>
      <c r="B189" s="252"/>
      <c r="C189" s="252"/>
      <c r="D189" s="252"/>
      <c r="E189" s="259"/>
      <c r="F189" s="252"/>
      <c r="G189" s="252"/>
      <c r="H189" s="252"/>
      <c r="I189" s="252"/>
      <c r="J189" s="252"/>
      <c r="K189" s="252"/>
      <c r="L189" s="252"/>
      <c r="M189" s="252"/>
      <c r="N189" s="1132"/>
      <c r="O189" s="1132"/>
      <c r="P189" s="1137"/>
      <c r="Q189" s="1188"/>
      <c r="R189" s="252"/>
      <c r="S189" s="252"/>
      <c r="T189" s="252"/>
      <c r="U189" s="252"/>
      <c r="V189" s="252"/>
      <c r="W189" s="252"/>
      <c r="X189" s="252"/>
      <c r="Y189" s="252"/>
      <c r="Z189" s="252"/>
    </row>
    <row r="190" ht="15.75" customHeight="1">
      <c r="A190" s="252"/>
      <c r="B190" s="252"/>
      <c r="C190" s="252"/>
      <c r="D190" s="252"/>
      <c r="E190" s="259"/>
      <c r="F190" s="252"/>
      <c r="G190" s="252"/>
      <c r="H190" s="252"/>
      <c r="I190" s="252"/>
      <c r="J190" s="252"/>
      <c r="K190" s="252"/>
      <c r="L190" s="252"/>
      <c r="M190" s="252"/>
      <c r="N190" s="1132"/>
      <c r="O190" s="1132"/>
      <c r="P190" s="1137"/>
      <c r="Q190" s="1188"/>
      <c r="R190" s="252"/>
      <c r="S190" s="252"/>
      <c r="T190" s="252"/>
      <c r="U190" s="252"/>
      <c r="V190" s="252"/>
      <c r="W190" s="252"/>
      <c r="X190" s="252"/>
      <c r="Y190" s="252"/>
      <c r="Z190" s="252"/>
    </row>
    <row r="191" ht="15.75" customHeight="1">
      <c r="A191" s="252"/>
      <c r="B191" s="252"/>
      <c r="C191" s="252"/>
      <c r="D191" s="252"/>
      <c r="E191" s="259"/>
      <c r="F191" s="252"/>
      <c r="G191" s="252"/>
      <c r="H191" s="252"/>
      <c r="I191" s="252"/>
      <c r="J191" s="252"/>
      <c r="K191" s="252"/>
      <c r="L191" s="252"/>
      <c r="M191" s="252"/>
      <c r="N191" s="1132"/>
      <c r="O191" s="1132"/>
      <c r="P191" s="1137"/>
      <c r="Q191" s="1188"/>
      <c r="R191" s="252"/>
      <c r="S191" s="252"/>
      <c r="T191" s="252"/>
      <c r="U191" s="252"/>
      <c r="V191" s="252"/>
      <c r="W191" s="252"/>
      <c r="X191" s="252"/>
      <c r="Y191" s="252"/>
      <c r="Z191" s="252"/>
    </row>
    <row r="192" ht="15.75" customHeight="1">
      <c r="A192" s="252"/>
      <c r="B192" s="252"/>
      <c r="C192" s="252"/>
      <c r="D192" s="252"/>
      <c r="E192" s="259"/>
      <c r="F192" s="252"/>
      <c r="G192" s="252"/>
      <c r="H192" s="252"/>
      <c r="I192" s="252"/>
      <c r="J192" s="252"/>
      <c r="K192" s="252"/>
      <c r="L192" s="252"/>
      <c r="M192" s="252"/>
      <c r="N192" s="1132"/>
      <c r="O192" s="1132"/>
      <c r="P192" s="1137"/>
      <c r="Q192" s="1188"/>
      <c r="R192" s="252"/>
      <c r="S192" s="252"/>
      <c r="T192" s="252"/>
      <c r="U192" s="252"/>
      <c r="V192" s="252"/>
      <c r="W192" s="252"/>
      <c r="X192" s="252"/>
      <c r="Y192" s="252"/>
      <c r="Z192" s="252"/>
    </row>
    <row r="193" ht="15.75" customHeight="1">
      <c r="A193" s="252"/>
      <c r="B193" s="252"/>
      <c r="C193" s="252"/>
      <c r="D193" s="252"/>
      <c r="E193" s="259"/>
      <c r="F193" s="252"/>
      <c r="G193" s="252"/>
      <c r="H193" s="252"/>
      <c r="I193" s="252"/>
      <c r="J193" s="252"/>
      <c r="K193" s="252"/>
      <c r="L193" s="252"/>
      <c r="M193" s="252"/>
      <c r="N193" s="1132"/>
      <c r="O193" s="1132"/>
      <c r="P193" s="1137"/>
      <c r="Q193" s="1188"/>
      <c r="R193" s="252"/>
      <c r="S193" s="252"/>
      <c r="T193" s="252"/>
      <c r="U193" s="252"/>
      <c r="V193" s="252"/>
      <c r="W193" s="252"/>
      <c r="X193" s="252"/>
      <c r="Y193" s="252"/>
      <c r="Z193" s="252"/>
    </row>
    <row r="194" ht="15.75" customHeight="1">
      <c r="A194" s="252"/>
      <c r="B194" s="252"/>
      <c r="C194" s="252"/>
      <c r="D194" s="252"/>
      <c r="E194" s="259"/>
      <c r="F194" s="252"/>
      <c r="G194" s="252"/>
      <c r="H194" s="252"/>
      <c r="I194" s="252"/>
      <c r="J194" s="252"/>
      <c r="K194" s="252"/>
      <c r="L194" s="252"/>
      <c r="M194" s="252"/>
      <c r="N194" s="1132"/>
      <c r="O194" s="1132"/>
      <c r="P194" s="1137"/>
      <c r="Q194" s="1188"/>
      <c r="R194" s="252"/>
      <c r="S194" s="252"/>
      <c r="T194" s="252"/>
      <c r="U194" s="252"/>
      <c r="V194" s="252"/>
      <c r="W194" s="252"/>
      <c r="X194" s="252"/>
      <c r="Y194" s="252"/>
      <c r="Z194" s="252"/>
    </row>
    <row r="195" ht="15.75" customHeight="1">
      <c r="A195" s="252"/>
      <c r="B195" s="252"/>
      <c r="C195" s="252"/>
      <c r="D195" s="252"/>
      <c r="E195" s="259"/>
      <c r="F195" s="252"/>
      <c r="G195" s="252"/>
      <c r="H195" s="252"/>
      <c r="I195" s="252"/>
      <c r="J195" s="252"/>
      <c r="K195" s="252"/>
      <c r="L195" s="252"/>
      <c r="M195" s="252"/>
      <c r="N195" s="1132"/>
      <c r="O195" s="1132"/>
      <c r="P195" s="1137"/>
      <c r="Q195" s="1188"/>
      <c r="R195" s="252"/>
      <c r="S195" s="252"/>
      <c r="T195" s="252"/>
      <c r="U195" s="252"/>
      <c r="V195" s="252"/>
      <c r="W195" s="252"/>
      <c r="X195" s="252"/>
      <c r="Y195" s="252"/>
      <c r="Z195" s="252"/>
    </row>
    <row r="196" ht="15.75" customHeight="1">
      <c r="A196" s="252"/>
      <c r="B196" s="252"/>
      <c r="C196" s="252"/>
      <c r="D196" s="252"/>
      <c r="E196" s="259"/>
      <c r="F196" s="252"/>
      <c r="G196" s="252"/>
      <c r="H196" s="252"/>
      <c r="I196" s="252"/>
      <c r="J196" s="252"/>
      <c r="K196" s="252"/>
      <c r="L196" s="252"/>
      <c r="M196" s="252"/>
      <c r="N196" s="1132"/>
      <c r="O196" s="1132"/>
      <c r="P196" s="1137"/>
      <c r="Q196" s="1188"/>
      <c r="R196" s="252"/>
      <c r="S196" s="252"/>
      <c r="T196" s="252"/>
      <c r="U196" s="252"/>
      <c r="V196" s="252"/>
      <c r="W196" s="252"/>
      <c r="X196" s="252"/>
      <c r="Y196" s="252"/>
      <c r="Z196" s="252"/>
    </row>
    <row r="197" ht="15.75" customHeight="1">
      <c r="A197" s="252"/>
      <c r="B197" s="252"/>
      <c r="C197" s="252"/>
      <c r="D197" s="252"/>
      <c r="E197" s="259"/>
      <c r="F197" s="252"/>
      <c r="G197" s="252"/>
      <c r="H197" s="252"/>
      <c r="I197" s="252"/>
      <c r="J197" s="252"/>
      <c r="K197" s="252"/>
      <c r="L197" s="252"/>
      <c r="M197" s="252"/>
      <c r="N197" s="1132"/>
      <c r="O197" s="1132"/>
      <c r="P197" s="1137"/>
      <c r="Q197" s="1188"/>
      <c r="R197" s="252"/>
      <c r="S197" s="252"/>
      <c r="T197" s="252"/>
      <c r="U197" s="252"/>
      <c r="V197" s="252"/>
      <c r="W197" s="252"/>
      <c r="X197" s="252"/>
      <c r="Y197" s="252"/>
      <c r="Z197" s="252"/>
    </row>
    <row r="198" ht="15.75" customHeight="1">
      <c r="A198" s="252"/>
      <c r="B198" s="252"/>
      <c r="C198" s="252"/>
      <c r="D198" s="252"/>
      <c r="E198" s="259"/>
      <c r="F198" s="252"/>
      <c r="G198" s="252"/>
      <c r="H198" s="252"/>
      <c r="I198" s="252"/>
      <c r="J198" s="252"/>
      <c r="K198" s="252"/>
      <c r="L198" s="252"/>
      <c r="M198" s="252"/>
      <c r="N198" s="1132"/>
      <c r="O198" s="1132"/>
      <c r="P198" s="1137"/>
      <c r="Q198" s="1188"/>
      <c r="R198" s="252"/>
      <c r="S198" s="252"/>
      <c r="T198" s="252"/>
      <c r="U198" s="252"/>
      <c r="V198" s="252"/>
      <c r="W198" s="252"/>
      <c r="X198" s="252"/>
      <c r="Y198" s="252"/>
      <c r="Z198" s="252"/>
    </row>
    <row r="199" ht="15.75" customHeight="1">
      <c r="A199" s="252"/>
      <c r="B199" s="252"/>
      <c r="C199" s="252"/>
      <c r="D199" s="252"/>
      <c r="E199" s="259"/>
      <c r="F199" s="252"/>
      <c r="G199" s="252"/>
      <c r="H199" s="252"/>
      <c r="I199" s="252"/>
      <c r="J199" s="252"/>
      <c r="K199" s="252"/>
      <c r="L199" s="252"/>
      <c r="M199" s="252"/>
      <c r="N199" s="1132"/>
      <c r="O199" s="1132"/>
      <c r="P199" s="1137"/>
      <c r="Q199" s="1188"/>
      <c r="R199" s="252"/>
      <c r="S199" s="252"/>
      <c r="T199" s="252"/>
      <c r="U199" s="252"/>
      <c r="V199" s="252"/>
      <c r="W199" s="252"/>
      <c r="X199" s="252"/>
      <c r="Y199" s="252"/>
      <c r="Z199" s="252"/>
    </row>
    <row r="200" ht="15.75" customHeight="1">
      <c r="A200" s="252"/>
      <c r="B200" s="252"/>
      <c r="C200" s="252"/>
      <c r="D200" s="252"/>
      <c r="E200" s="259"/>
      <c r="F200" s="252"/>
      <c r="G200" s="252"/>
      <c r="H200" s="252"/>
      <c r="I200" s="252"/>
      <c r="J200" s="252"/>
      <c r="K200" s="252"/>
      <c r="L200" s="252"/>
      <c r="M200" s="252"/>
      <c r="N200" s="1132"/>
      <c r="O200" s="1132"/>
      <c r="P200" s="1137"/>
      <c r="Q200" s="1188"/>
      <c r="R200" s="252"/>
      <c r="S200" s="252"/>
      <c r="T200" s="252"/>
      <c r="U200" s="252"/>
      <c r="V200" s="252"/>
      <c r="W200" s="252"/>
      <c r="X200" s="252"/>
      <c r="Y200" s="252"/>
      <c r="Z200" s="252"/>
    </row>
    <row r="201" ht="15.75" customHeight="1">
      <c r="A201" s="252"/>
      <c r="B201" s="252"/>
      <c r="C201" s="252"/>
      <c r="D201" s="252"/>
      <c r="E201" s="259"/>
      <c r="F201" s="252"/>
      <c r="G201" s="252"/>
      <c r="H201" s="252"/>
      <c r="I201" s="252"/>
      <c r="J201" s="252"/>
      <c r="K201" s="252"/>
      <c r="L201" s="252"/>
      <c r="M201" s="252"/>
      <c r="N201" s="1132"/>
      <c r="O201" s="1132"/>
      <c r="P201" s="1137"/>
      <c r="Q201" s="1188"/>
      <c r="R201" s="252"/>
      <c r="S201" s="252"/>
      <c r="T201" s="252"/>
      <c r="U201" s="252"/>
      <c r="V201" s="252"/>
      <c r="W201" s="252"/>
      <c r="X201" s="252"/>
      <c r="Y201" s="252"/>
      <c r="Z201" s="252"/>
    </row>
    <row r="202" ht="15.75" customHeight="1">
      <c r="A202" s="252"/>
      <c r="B202" s="252"/>
      <c r="C202" s="252"/>
      <c r="D202" s="252"/>
      <c r="E202" s="259"/>
      <c r="F202" s="252"/>
      <c r="G202" s="252"/>
      <c r="H202" s="252"/>
      <c r="I202" s="252"/>
      <c r="J202" s="252"/>
      <c r="K202" s="252"/>
      <c r="L202" s="252"/>
      <c r="M202" s="252"/>
      <c r="N202" s="1132"/>
      <c r="O202" s="1132"/>
      <c r="P202" s="1137"/>
      <c r="Q202" s="1188"/>
      <c r="R202" s="252"/>
      <c r="S202" s="252"/>
      <c r="T202" s="252"/>
      <c r="U202" s="252"/>
      <c r="V202" s="252"/>
      <c r="W202" s="252"/>
      <c r="X202" s="252"/>
      <c r="Y202" s="252"/>
      <c r="Z202" s="252"/>
    </row>
    <row r="203" ht="15.75" customHeight="1">
      <c r="A203" s="252"/>
      <c r="B203" s="252"/>
      <c r="C203" s="252"/>
      <c r="D203" s="252"/>
      <c r="E203" s="259"/>
      <c r="F203" s="252"/>
      <c r="G203" s="252"/>
      <c r="H203" s="252"/>
      <c r="I203" s="252"/>
      <c r="J203" s="252"/>
      <c r="K203" s="252"/>
      <c r="L203" s="252"/>
      <c r="M203" s="252"/>
      <c r="N203" s="1132"/>
      <c r="O203" s="1132"/>
      <c r="P203" s="1137"/>
      <c r="Q203" s="1188"/>
      <c r="R203" s="252"/>
      <c r="S203" s="252"/>
      <c r="T203" s="252"/>
      <c r="U203" s="252"/>
      <c r="V203" s="252"/>
      <c r="W203" s="252"/>
      <c r="X203" s="252"/>
      <c r="Y203" s="252"/>
      <c r="Z203" s="252"/>
    </row>
    <row r="204" ht="15.75" customHeight="1">
      <c r="A204" s="252"/>
      <c r="B204" s="252"/>
      <c r="C204" s="252"/>
      <c r="D204" s="252"/>
      <c r="E204" s="259"/>
      <c r="F204" s="252"/>
      <c r="G204" s="252"/>
      <c r="H204" s="252"/>
      <c r="I204" s="252"/>
      <c r="J204" s="252"/>
      <c r="K204" s="252"/>
      <c r="L204" s="252"/>
      <c r="M204" s="252"/>
      <c r="N204" s="1132"/>
      <c r="O204" s="1132"/>
      <c r="P204" s="1137"/>
      <c r="Q204" s="1188"/>
      <c r="R204" s="252"/>
      <c r="S204" s="252"/>
      <c r="T204" s="252"/>
      <c r="U204" s="252"/>
      <c r="V204" s="252"/>
      <c r="W204" s="252"/>
      <c r="X204" s="252"/>
      <c r="Y204" s="252"/>
      <c r="Z204" s="252"/>
    </row>
    <row r="205" ht="15.75" customHeight="1">
      <c r="A205" s="252"/>
      <c r="B205" s="252"/>
      <c r="C205" s="252"/>
      <c r="D205" s="252"/>
      <c r="E205" s="259"/>
      <c r="F205" s="252"/>
      <c r="G205" s="252"/>
      <c r="H205" s="252"/>
      <c r="I205" s="252"/>
      <c r="J205" s="252"/>
      <c r="K205" s="252"/>
      <c r="L205" s="252"/>
      <c r="M205" s="252"/>
      <c r="N205" s="1132"/>
      <c r="O205" s="1132"/>
      <c r="P205" s="1137"/>
      <c r="Q205" s="1188"/>
      <c r="R205" s="252"/>
      <c r="S205" s="252"/>
      <c r="T205" s="252"/>
      <c r="U205" s="252"/>
      <c r="V205" s="252"/>
      <c r="W205" s="252"/>
      <c r="X205" s="252"/>
      <c r="Y205" s="252"/>
      <c r="Z205" s="252"/>
    </row>
    <row r="206" ht="15.75" customHeight="1">
      <c r="A206" s="252"/>
      <c r="B206" s="252"/>
      <c r="C206" s="252"/>
      <c r="D206" s="252"/>
      <c r="E206" s="259"/>
      <c r="F206" s="252"/>
      <c r="G206" s="252"/>
      <c r="H206" s="252"/>
      <c r="I206" s="252"/>
      <c r="J206" s="252"/>
      <c r="K206" s="252"/>
      <c r="L206" s="252"/>
      <c r="M206" s="252"/>
      <c r="N206" s="1132"/>
      <c r="O206" s="1132"/>
      <c r="P206" s="1137"/>
      <c r="Q206" s="1188"/>
      <c r="R206" s="252"/>
      <c r="S206" s="252"/>
      <c r="T206" s="252"/>
      <c r="U206" s="252"/>
      <c r="V206" s="252"/>
      <c r="W206" s="252"/>
      <c r="X206" s="252"/>
      <c r="Y206" s="252"/>
      <c r="Z206" s="252"/>
    </row>
    <row r="207" ht="15.75" customHeight="1">
      <c r="A207" s="252"/>
      <c r="B207" s="252"/>
      <c r="C207" s="252"/>
      <c r="D207" s="252"/>
      <c r="E207" s="259"/>
      <c r="F207" s="252"/>
      <c r="G207" s="252"/>
      <c r="H207" s="252"/>
      <c r="I207" s="252"/>
      <c r="J207" s="252"/>
      <c r="K207" s="252"/>
      <c r="L207" s="252"/>
      <c r="M207" s="252"/>
      <c r="N207" s="1132"/>
      <c r="O207" s="1132"/>
      <c r="P207" s="1137"/>
      <c r="Q207" s="1188"/>
      <c r="R207" s="252"/>
      <c r="S207" s="252"/>
      <c r="T207" s="252"/>
      <c r="U207" s="252"/>
      <c r="V207" s="252"/>
      <c r="W207" s="252"/>
      <c r="X207" s="252"/>
      <c r="Y207" s="252"/>
      <c r="Z207" s="252"/>
    </row>
    <row r="208" ht="15.75" customHeight="1">
      <c r="A208" s="252"/>
      <c r="B208" s="252"/>
      <c r="C208" s="252"/>
      <c r="D208" s="252"/>
      <c r="E208" s="259"/>
      <c r="F208" s="252"/>
      <c r="G208" s="252"/>
      <c r="H208" s="252"/>
      <c r="I208" s="252"/>
      <c r="J208" s="252"/>
      <c r="K208" s="252"/>
      <c r="L208" s="252"/>
      <c r="M208" s="252"/>
      <c r="N208" s="1132"/>
      <c r="O208" s="1132"/>
      <c r="P208" s="1137"/>
      <c r="Q208" s="1188"/>
      <c r="R208" s="252"/>
      <c r="S208" s="252"/>
      <c r="T208" s="252"/>
      <c r="U208" s="252"/>
      <c r="V208" s="252"/>
      <c r="W208" s="252"/>
      <c r="X208" s="252"/>
      <c r="Y208" s="252"/>
      <c r="Z208" s="252"/>
    </row>
    <row r="209" ht="15.75" customHeight="1">
      <c r="A209" s="252"/>
      <c r="B209" s="252"/>
      <c r="C209" s="252"/>
      <c r="D209" s="252"/>
      <c r="E209" s="259"/>
      <c r="F209" s="252"/>
      <c r="G209" s="252"/>
      <c r="H209" s="252"/>
      <c r="I209" s="252"/>
      <c r="J209" s="252"/>
      <c r="K209" s="252"/>
      <c r="L209" s="252"/>
      <c r="M209" s="252"/>
      <c r="N209" s="1132"/>
      <c r="O209" s="1132"/>
      <c r="P209" s="1137"/>
      <c r="Q209" s="1188"/>
      <c r="R209" s="252"/>
      <c r="S209" s="252"/>
      <c r="T209" s="252"/>
      <c r="U209" s="252"/>
      <c r="V209" s="252"/>
      <c r="W209" s="252"/>
      <c r="X209" s="252"/>
      <c r="Y209" s="252"/>
      <c r="Z209" s="252"/>
    </row>
    <row r="210" ht="15.75" customHeight="1">
      <c r="A210" s="252"/>
      <c r="B210" s="252"/>
      <c r="C210" s="252"/>
      <c r="D210" s="252"/>
      <c r="E210" s="259"/>
      <c r="F210" s="252"/>
      <c r="G210" s="252"/>
      <c r="H210" s="252"/>
      <c r="I210" s="252"/>
      <c r="J210" s="252"/>
      <c r="K210" s="252"/>
      <c r="L210" s="252"/>
      <c r="M210" s="252"/>
      <c r="N210" s="1132"/>
      <c r="O210" s="1132"/>
      <c r="P210" s="1137"/>
      <c r="Q210" s="1188"/>
      <c r="R210" s="252"/>
      <c r="S210" s="252"/>
      <c r="T210" s="252"/>
      <c r="U210" s="252"/>
      <c r="V210" s="252"/>
      <c r="W210" s="252"/>
      <c r="X210" s="252"/>
      <c r="Y210" s="252"/>
      <c r="Z210" s="252"/>
    </row>
    <row r="211" ht="15.75" customHeight="1">
      <c r="A211" s="252"/>
      <c r="B211" s="252"/>
      <c r="C211" s="252"/>
      <c r="D211" s="252"/>
      <c r="E211" s="259"/>
      <c r="F211" s="252"/>
      <c r="G211" s="252"/>
      <c r="H211" s="252"/>
      <c r="I211" s="252"/>
      <c r="J211" s="252"/>
      <c r="K211" s="252"/>
      <c r="L211" s="252"/>
      <c r="M211" s="252"/>
      <c r="N211" s="1132"/>
      <c r="O211" s="1132"/>
      <c r="P211" s="1137"/>
      <c r="Q211" s="1188"/>
      <c r="R211" s="252"/>
      <c r="S211" s="252"/>
      <c r="T211" s="252"/>
      <c r="U211" s="252"/>
      <c r="V211" s="252"/>
      <c r="W211" s="252"/>
      <c r="X211" s="252"/>
      <c r="Y211" s="252"/>
      <c r="Z211" s="252"/>
    </row>
    <row r="212" ht="15.75" customHeight="1">
      <c r="A212" s="252"/>
      <c r="B212" s="252"/>
      <c r="C212" s="252"/>
      <c r="D212" s="252"/>
      <c r="E212" s="259"/>
      <c r="F212" s="252"/>
      <c r="G212" s="252"/>
      <c r="H212" s="252"/>
      <c r="I212" s="252"/>
      <c r="J212" s="252"/>
      <c r="K212" s="252"/>
      <c r="L212" s="252"/>
      <c r="M212" s="252"/>
      <c r="N212" s="1132"/>
      <c r="O212" s="1132"/>
      <c r="P212" s="1137"/>
      <c r="Q212" s="1188"/>
      <c r="R212" s="252"/>
      <c r="S212" s="252"/>
      <c r="T212" s="252"/>
      <c r="U212" s="252"/>
      <c r="V212" s="252"/>
      <c r="W212" s="252"/>
      <c r="X212" s="252"/>
      <c r="Y212" s="252"/>
      <c r="Z212" s="252"/>
    </row>
    <row r="213" ht="15.75" customHeight="1">
      <c r="A213" s="252"/>
      <c r="B213" s="252"/>
      <c r="C213" s="252"/>
      <c r="D213" s="252"/>
      <c r="E213" s="259"/>
      <c r="F213" s="252"/>
      <c r="G213" s="252"/>
      <c r="H213" s="252"/>
      <c r="I213" s="252"/>
      <c r="J213" s="252"/>
      <c r="K213" s="252"/>
      <c r="L213" s="252"/>
      <c r="M213" s="252"/>
      <c r="N213" s="1132"/>
      <c r="O213" s="1132"/>
      <c r="P213" s="1137"/>
      <c r="Q213" s="1188"/>
      <c r="R213" s="252"/>
      <c r="S213" s="252"/>
      <c r="T213" s="252"/>
      <c r="U213" s="252"/>
      <c r="V213" s="252"/>
      <c r="W213" s="252"/>
      <c r="X213" s="252"/>
      <c r="Y213" s="252"/>
      <c r="Z213" s="252"/>
    </row>
    <row r="214" ht="15.75" customHeight="1">
      <c r="A214" s="252"/>
      <c r="B214" s="252"/>
      <c r="C214" s="252"/>
      <c r="D214" s="252"/>
      <c r="E214" s="259"/>
      <c r="F214" s="252"/>
      <c r="G214" s="252"/>
      <c r="H214" s="252"/>
      <c r="I214" s="252"/>
      <c r="J214" s="252"/>
      <c r="K214" s="252"/>
      <c r="L214" s="252"/>
      <c r="M214" s="252"/>
      <c r="N214" s="1132"/>
      <c r="O214" s="1132"/>
      <c r="P214" s="1137"/>
      <c r="Q214" s="1188"/>
      <c r="R214" s="252"/>
      <c r="S214" s="252"/>
      <c r="T214" s="252"/>
      <c r="U214" s="252"/>
      <c r="V214" s="252"/>
      <c r="W214" s="252"/>
      <c r="X214" s="252"/>
      <c r="Y214" s="252"/>
      <c r="Z214" s="252"/>
    </row>
    <row r="215" ht="15.75" customHeight="1">
      <c r="A215" s="252"/>
      <c r="B215" s="252"/>
      <c r="C215" s="252"/>
      <c r="D215" s="252"/>
      <c r="E215" s="259"/>
      <c r="F215" s="252"/>
      <c r="G215" s="252"/>
      <c r="H215" s="252"/>
      <c r="I215" s="252"/>
      <c r="J215" s="252"/>
      <c r="K215" s="252"/>
      <c r="L215" s="252"/>
      <c r="M215" s="252"/>
      <c r="N215" s="1132"/>
      <c r="O215" s="1132"/>
      <c r="P215" s="1137"/>
      <c r="Q215" s="1188"/>
      <c r="R215" s="252"/>
      <c r="S215" s="252"/>
      <c r="T215" s="252"/>
      <c r="U215" s="252"/>
      <c r="V215" s="252"/>
      <c r="W215" s="252"/>
      <c r="X215" s="252"/>
      <c r="Y215" s="252"/>
      <c r="Z215" s="252"/>
    </row>
    <row r="216" ht="15.75" customHeight="1">
      <c r="A216" s="252"/>
      <c r="B216" s="252"/>
      <c r="C216" s="252"/>
      <c r="D216" s="252"/>
      <c r="E216" s="259"/>
      <c r="F216" s="252"/>
      <c r="G216" s="252"/>
      <c r="H216" s="252"/>
      <c r="I216" s="252"/>
      <c r="J216" s="252"/>
      <c r="K216" s="252"/>
      <c r="L216" s="252"/>
      <c r="M216" s="252"/>
      <c r="N216" s="1132"/>
      <c r="O216" s="1132"/>
      <c r="P216" s="1137"/>
      <c r="Q216" s="1188"/>
      <c r="R216" s="252"/>
      <c r="S216" s="252"/>
      <c r="T216" s="252"/>
      <c r="U216" s="252"/>
      <c r="V216" s="252"/>
      <c r="W216" s="252"/>
      <c r="X216" s="252"/>
      <c r="Y216" s="252"/>
      <c r="Z216" s="252"/>
    </row>
    <row r="217" ht="15.75" customHeight="1">
      <c r="A217" s="252"/>
      <c r="B217" s="252"/>
      <c r="C217" s="252"/>
      <c r="D217" s="252"/>
      <c r="E217" s="259"/>
      <c r="F217" s="252"/>
      <c r="G217" s="252"/>
      <c r="H217" s="252"/>
      <c r="I217" s="252"/>
      <c r="J217" s="252"/>
      <c r="K217" s="252"/>
      <c r="L217" s="252"/>
      <c r="M217" s="252"/>
      <c r="N217" s="1132"/>
      <c r="O217" s="1132"/>
      <c r="P217" s="1137"/>
      <c r="Q217" s="1188"/>
      <c r="R217" s="252"/>
      <c r="S217" s="252"/>
      <c r="T217" s="252"/>
      <c r="U217" s="252"/>
      <c r="V217" s="252"/>
      <c r="W217" s="252"/>
      <c r="X217" s="252"/>
      <c r="Y217" s="252"/>
      <c r="Z217" s="252"/>
    </row>
    <row r="218" ht="15.75" customHeight="1">
      <c r="A218" s="252"/>
      <c r="B218" s="252"/>
      <c r="C218" s="252"/>
      <c r="D218" s="252"/>
      <c r="E218" s="259"/>
      <c r="F218" s="252"/>
      <c r="G218" s="252"/>
      <c r="H218" s="252"/>
      <c r="I218" s="252"/>
      <c r="J218" s="252"/>
      <c r="K218" s="252"/>
      <c r="L218" s="252"/>
      <c r="M218" s="252"/>
      <c r="N218" s="1132"/>
      <c r="O218" s="1132"/>
      <c r="P218" s="1137"/>
      <c r="Q218" s="1188"/>
      <c r="R218" s="252"/>
      <c r="S218" s="252"/>
      <c r="T218" s="252"/>
      <c r="U218" s="252"/>
      <c r="V218" s="252"/>
      <c r="W218" s="252"/>
      <c r="X218" s="252"/>
      <c r="Y218" s="252"/>
      <c r="Z218" s="252"/>
    </row>
    <row r="219" ht="15.75" customHeight="1">
      <c r="A219" s="252"/>
      <c r="B219" s="252"/>
      <c r="C219" s="252"/>
      <c r="D219" s="252"/>
      <c r="E219" s="259"/>
      <c r="F219" s="252"/>
      <c r="G219" s="252"/>
      <c r="H219" s="252"/>
      <c r="I219" s="252"/>
      <c r="J219" s="252"/>
      <c r="K219" s="252"/>
      <c r="L219" s="252"/>
      <c r="M219" s="252"/>
      <c r="N219" s="1132"/>
      <c r="O219" s="1132"/>
      <c r="P219" s="1137"/>
      <c r="Q219" s="1188"/>
      <c r="R219" s="252"/>
      <c r="S219" s="252"/>
      <c r="T219" s="252"/>
      <c r="U219" s="252"/>
      <c r="V219" s="252"/>
      <c r="W219" s="252"/>
      <c r="X219" s="252"/>
      <c r="Y219" s="252"/>
      <c r="Z219" s="252"/>
    </row>
    <row r="220" ht="15.75" customHeight="1">
      <c r="A220" s="252"/>
      <c r="B220" s="252"/>
      <c r="C220" s="252"/>
      <c r="D220" s="252"/>
      <c r="E220" s="259"/>
      <c r="F220" s="252"/>
      <c r="G220" s="252"/>
      <c r="H220" s="252"/>
      <c r="I220" s="252"/>
      <c r="J220" s="252"/>
      <c r="K220" s="252"/>
      <c r="L220" s="252"/>
      <c r="M220" s="252"/>
      <c r="N220" s="1132"/>
      <c r="O220" s="1132"/>
      <c r="P220" s="1137"/>
      <c r="Q220" s="1188"/>
      <c r="R220" s="252"/>
      <c r="S220" s="252"/>
      <c r="T220" s="252"/>
      <c r="U220" s="252"/>
      <c r="V220" s="252"/>
      <c r="W220" s="252"/>
      <c r="X220" s="252"/>
      <c r="Y220" s="252"/>
      <c r="Z220" s="252"/>
    </row>
    <row r="221" ht="15.75" customHeight="1">
      <c r="A221" s="252"/>
      <c r="B221" s="252"/>
      <c r="C221" s="252"/>
      <c r="D221" s="252"/>
      <c r="E221" s="259"/>
      <c r="F221" s="252"/>
      <c r="G221" s="252"/>
      <c r="H221" s="252"/>
      <c r="I221" s="252"/>
      <c r="J221" s="252"/>
      <c r="K221" s="252"/>
      <c r="L221" s="252"/>
      <c r="M221" s="252"/>
      <c r="N221" s="1132"/>
      <c r="O221" s="1132"/>
      <c r="P221" s="1137"/>
      <c r="Q221" s="1188"/>
      <c r="R221" s="252"/>
      <c r="S221" s="252"/>
      <c r="T221" s="252"/>
      <c r="U221" s="252"/>
      <c r="V221" s="252"/>
      <c r="W221" s="252"/>
      <c r="X221" s="252"/>
      <c r="Y221" s="252"/>
      <c r="Z221" s="252"/>
    </row>
    <row r="222" ht="15.75" customHeight="1">
      <c r="A222" s="252"/>
      <c r="B222" s="252"/>
      <c r="C222" s="252"/>
      <c r="D222" s="252"/>
      <c r="E222" s="259"/>
      <c r="F222" s="252"/>
      <c r="G222" s="252"/>
      <c r="H222" s="252"/>
      <c r="I222" s="252"/>
      <c r="J222" s="252"/>
      <c r="K222" s="252"/>
      <c r="L222" s="252"/>
      <c r="M222" s="252"/>
      <c r="N222" s="1132"/>
      <c r="O222" s="1132"/>
      <c r="P222" s="1137"/>
      <c r="Q222" s="1188"/>
      <c r="R222" s="252"/>
      <c r="S222" s="252"/>
      <c r="T222" s="252"/>
      <c r="U222" s="252"/>
      <c r="V222" s="252"/>
      <c r="W222" s="252"/>
      <c r="X222" s="252"/>
      <c r="Y222" s="252"/>
      <c r="Z222" s="252"/>
    </row>
    <row r="223" ht="15.75" customHeight="1">
      <c r="A223" s="252"/>
      <c r="B223" s="252"/>
      <c r="C223" s="252"/>
      <c r="D223" s="252"/>
      <c r="E223" s="259"/>
      <c r="F223" s="252"/>
      <c r="G223" s="252"/>
      <c r="H223" s="252"/>
      <c r="I223" s="252"/>
      <c r="J223" s="252"/>
      <c r="K223" s="252"/>
      <c r="L223" s="252"/>
      <c r="M223" s="252"/>
      <c r="N223" s="1132"/>
      <c r="O223" s="1132"/>
      <c r="P223" s="1137"/>
      <c r="Q223" s="1188"/>
      <c r="R223" s="252"/>
      <c r="S223" s="252"/>
      <c r="T223" s="252"/>
      <c r="U223" s="252"/>
      <c r="V223" s="252"/>
      <c r="W223" s="252"/>
      <c r="X223" s="252"/>
      <c r="Y223" s="252"/>
      <c r="Z223" s="252"/>
    </row>
    <row r="224" ht="15.75" customHeight="1">
      <c r="A224" s="252"/>
      <c r="B224" s="252"/>
      <c r="C224" s="252"/>
      <c r="D224" s="252"/>
      <c r="E224" s="259"/>
      <c r="F224" s="252"/>
      <c r="G224" s="252"/>
      <c r="H224" s="252"/>
      <c r="I224" s="252"/>
      <c r="J224" s="252"/>
      <c r="K224" s="252"/>
      <c r="L224" s="252"/>
      <c r="M224" s="252"/>
      <c r="N224" s="1132"/>
      <c r="O224" s="1132"/>
      <c r="P224" s="1137"/>
      <c r="Q224" s="1188"/>
      <c r="R224" s="252"/>
      <c r="S224" s="252"/>
      <c r="T224" s="252"/>
      <c r="U224" s="252"/>
      <c r="V224" s="252"/>
      <c r="W224" s="252"/>
      <c r="X224" s="252"/>
      <c r="Y224" s="252"/>
      <c r="Z224" s="252"/>
    </row>
    <row r="225" ht="15.75" customHeight="1">
      <c r="A225" s="252"/>
      <c r="B225" s="252"/>
      <c r="C225" s="252"/>
      <c r="D225" s="252"/>
      <c r="E225" s="259"/>
      <c r="F225" s="252"/>
      <c r="G225" s="252"/>
      <c r="H225" s="252"/>
      <c r="I225" s="252"/>
      <c r="J225" s="252"/>
      <c r="K225" s="252"/>
      <c r="L225" s="252"/>
      <c r="M225" s="252"/>
      <c r="N225" s="1132"/>
      <c r="O225" s="1132"/>
      <c r="P225" s="1137"/>
      <c r="Q225" s="1188"/>
      <c r="R225" s="252"/>
      <c r="S225" s="252"/>
      <c r="T225" s="252"/>
      <c r="U225" s="252"/>
      <c r="V225" s="252"/>
      <c r="W225" s="252"/>
      <c r="X225" s="252"/>
      <c r="Y225" s="252"/>
      <c r="Z225" s="252"/>
    </row>
    <row r="226" ht="15.75" customHeight="1">
      <c r="A226" s="252"/>
      <c r="B226" s="252"/>
      <c r="C226" s="252"/>
      <c r="D226" s="252"/>
      <c r="E226" s="259"/>
      <c r="F226" s="252"/>
      <c r="G226" s="252"/>
      <c r="H226" s="252"/>
      <c r="I226" s="252"/>
      <c r="J226" s="252"/>
      <c r="K226" s="252"/>
      <c r="L226" s="252"/>
      <c r="M226" s="252"/>
      <c r="N226" s="1132"/>
      <c r="O226" s="1132"/>
      <c r="P226" s="1137"/>
      <c r="Q226" s="1188"/>
      <c r="R226" s="252"/>
      <c r="S226" s="252"/>
      <c r="T226" s="252"/>
      <c r="U226" s="252"/>
      <c r="V226" s="252"/>
      <c r="W226" s="252"/>
      <c r="X226" s="252"/>
      <c r="Y226" s="252"/>
      <c r="Z226" s="252"/>
    </row>
    <row r="227" ht="15.75" customHeight="1">
      <c r="A227" s="252"/>
      <c r="B227" s="252"/>
      <c r="C227" s="252"/>
      <c r="D227" s="252"/>
      <c r="E227" s="259"/>
      <c r="F227" s="252"/>
      <c r="G227" s="252"/>
      <c r="H227" s="252"/>
      <c r="I227" s="252"/>
      <c r="J227" s="252"/>
      <c r="K227" s="252"/>
      <c r="L227" s="252"/>
      <c r="M227" s="252"/>
      <c r="N227" s="1132"/>
      <c r="O227" s="1132"/>
      <c r="P227" s="1137"/>
      <c r="Q227" s="1188"/>
      <c r="R227" s="252"/>
      <c r="S227" s="252"/>
      <c r="T227" s="252"/>
      <c r="U227" s="252"/>
      <c r="V227" s="252"/>
      <c r="W227" s="252"/>
      <c r="X227" s="252"/>
      <c r="Y227" s="252"/>
      <c r="Z227" s="252"/>
    </row>
    <row r="228" ht="15.75" customHeight="1">
      <c r="A228" s="252"/>
      <c r="B228" s="252"/>
      <c r="C228" s="252"/>
      <c r="D228" s="252"/>
      <c r="E228" s="259"/>
      <c r="F228" s="252"/>
      <c r="G228" s="252"/>
      <c r="H228" s="252"/>
      <c r="I228" s="252"/>
      <c r="J228" s="252"/>
      <c r="K228" s="252"/>
      <c r="L228" s="252"/>
      <c r="M228" s="252"/>
      <c r="N228" s="1132"/>
      <c r="O228" s="1132"/>
      <c r="P228" s="1137"/>
      <c r="Q228" s="1188"/>
      <c r="R228" s="252"/>
      <c r="S228" s="252"/>
      <c r="T228" s="252"/>
      <c r="U228" s="252"/>
      <c r="V228" s="252"/>
      <c r="W228" s="252"/>
      <c r="X228" s="252"/>
      <c r="Y228" s="252"/>
      <c r="Z228" s="252"/>
    </row>
    <row r="229" ht="15.75" customHeight="1">
      <c r="A229" s="252"/>
      <c r="B229" s="252"/>
      <c r="C229" s="252"/>
      <c r="D229" s="252"/>
      <c r="E229" s="259"/>
      <c r="F229" s="252"/>
      <c r="G229" s="252"/>
      <c r="H229" s="252"/>
      <c r="I229" s="252"/>
      <c r="J229" s="252"/>
      <c r="K229" s="252"/>
      <c r="L229" s="252"/>
      <c r="M229" s="252"/>
      <c r="N229" s="1132"/>
      <c r="O229" s="1132"/>
      <c r="P229" s="1137"/>
      <c r="Q229" s="1188"/>
      <c r="R229" s="252"/>
      <c r="S229" s="252"/>
      <c r="T229" s="252"/>
      <c r="U229" s="252"/>
      <c r="V229" s="252"/>
      <c r="W229" s="252"/>
      <c r="X229" s="252"/>
      <c r="Y229" s="252"/>
      <c r="Z229" s="252"/>
    </row>
    <row r="230" ht="15.75" customHeight="1">
      <c r="A230" s="252"/>
      <c r="B230" s="252"/>
      <c r="C230" s="252"/>
      <c r="D230" s="252"/>
      <c r="E230" s="259"/>
      <c r="F230" s="252"/>
      <c r="G230" s="252"/>
      <c r="H230" s="252"/>
      <c r="I230" s="252"/>
      <c r="J230" s="252"/>
      <c r="K230" s="252"/>
      <c r="L230" s="252"/>
      <c r="M230" s="252"/>
      <c r="N230" s="1132"/>
      <c r="O230" s="1132"/>
      <c r="P230" s="1137"/>
      <c r="Q230" s="1188"/>
      <c r="R230" s="252"/>
      <c r="S230" s="252"/>
      <c r="T230" s="252"/>
      <c r="U230" s="252"/>
      <c r="V230" s="252"/>
      <c r="W230" s="252"/>
      <c r="X230" s="252"/>
      <c r="Y230" s="252"/>
      <c r="Z230" s="252"/>
    </row>
    <row r="231" ht="15.75" customHeight="1">
      <c r="A231" s="252"/>
      <c r="B231" s="252"/>
      <c r="C231" s="252"/>
      <c r="D231" s="252"/>
      <c r="E231" s="259"/>
      <c r="F231" s="252"/>
      <c r="G231" s="252"/>
      <c r="H231" s="252"/>
      <c r="I231" s="252"/>
      <c r="J231" s="252"/>
      <c r="K231" s="252"/>
      <c r="L231" s="252"/>
      <c r="M231" s="252"/>
      <c r="N231" s="1132"/>
      <c r="O231" s="1132"/>
      <c r="P231" s="1137"/>
      <c r="Q231" s="1188"/>
      <c r="R231" s="252"/>
      <c r="S231" s="252"/>
      <c r="T231" s="252"/>
      <c r="U231" s="252"/>
      <c r="V231" s="252"/>
      <c r="W231" s="252"/>
      <c r="X231" s="252"/>
      <c r="Y231" s="252"/>
      <c r="Z231" s="252"/>
    </row>
    <row r="232" ht="15.75" customHeight="1">
      <c r="A232" s="252"/>
      <c r="B232" s="252"/>
      <c r="C232" s="252"/>
      <c r="D232" s="252"/>
      <c r="E232" s="259"/>
      <c r="F232" s="252"/>
      <c r="G232" s="252"/>
      <c r="H232" s="252"/>
      <c r="I232" s="252"/>
      <c r="J232" s="252"/>
      <c r="K232" s="252"/>
      <c r="L232" s="252"/>
      <c r="M232" s="252"/>
      <c r="N232" s="1132"/>
      <c r="O232" s="1132"/>
      <c r="P232" s="1137"/>
      <c r="Q232" s="1188"/>
      <c r="R232" s="252"/>
      <c r="S232" s="252"/>
      <c r="T232" s="252"/>
      <c r="U232" s="252"/>
      <c r="V232" s="252"/>
      <c r="W232" s="252"/>
      <c r="X232" s="252"/>
      <c r="Y232" s="252"/>
      <c r="Z232" s="252"/>
    </row>
    <row r="233" ht="15.75" customHeight="1">
      <c r="A233" s="252"/>
      <c r="B233" s="252"/>
      <c r="C233" s="252"/>
      <c r="D233" s="252"/>
      <c r="E233" s="259"/>
      <c r="F233" s="252"/>
      <c r="G233" s="252"/>
      <c r="H233" s="252"/>
      <c r="I233" s="252"/>
      <c r="J233" s="252"/>
      <c r="K233" s="252"/>
      <c r="L233" s="252"/>
      <c r="M233" s="252"/>
      <c r="N233" s="1132"/>
      <c r="O233" s="1132"/>
      <c r="P233" s="1137"/>
      <c r="Q233" s="1188"/>
      <c r="R233" s="252"/>
      <c r="S233" s="252"/>
      <c r="T233" s="252"/>
      <c r="U233" s="252"/>
      <c r="V233" s="252"/>
      <c r="W233" s="252"/>
      <c r="X233" s="252"/>
      <c r="Y233" s="252"/>
      <c r="Z233" s="252"/>
    </row>
    <row r="234" ht="15.75" customHeight="1">
      <c r="A234" s="252"/>
      <c r="B234" s="252"/>
      <c r="C234" s="252"/>
      <c r="D234" s="252"/>
      <c r="E234" s="259"/>
      <c r="F234" s="252"/>
      <c r="G234" s="252"/>
      <c r="H234" s="252"/>
      <c r="I234" s="252"/>
      <c r="J234" s="252"/>
      <c r="K234" s="252"/>
      <c r="L234" s="252"/>
      <c r="M234" s="252"/>
      <c r="N234" s="1132"/>
      <c r="O234" s="1132"/>
      <c r="P234" s="1137"/>
      <c r="Q234" s="1188"/>
      <c r="R234" s="252"/>
      <c r="S234" s="252"/>
      <c r="T234" s="252"/>
      <c r="U234" s="252"/>
      <c r="V234" s="252"/>
      <c r="W234" s="252"/>
      <c r="X234" s="252"/>
      <c r="Y234" s="252"/>
      <c r="Z234" s="252"/>
    </row>
    <row r="235" ht="15.75" customHeight="1">
      <c r="A235" s="252"/>
      <c r="B235" s="252"/>
      <c r="C235" s="252"/>
      <c r="D235" s="252"/>
      <c r="E235" s="259"/>
      <c r="F235" s="252"/>
      <c r="G235" s="252"/>
      <c r="H235" s="252"/>
      <c r="I235" s="252"/>
      <c r="J235" s="252"/>
      <c r="K235" s="252"/>
      <c r="L235" s="252"/>
      <c r="M235" s="252"/>
      <c r="N235" s="1132"/>
      <c r="O235" s="1132"/>
      <c r="P235" s="1137"/>
      <c r="Q235" s="1188"/>
      <c r="R235" s="252"/>
      <c r="S235" s="252"/>
      <c r="T235" s="252"/>
      <c r="U235" s="252"/>
      <c r="V235" s="252"/>
      <c r="W235" s="252"/>
      <c r="X235" s="252"/>
      <c r="Y235" s="252"/>
      <c r="Z235" s="252"/>
    </row>
    <row r="236" ht="15.75" customHeight="1">
      <c r="A236" s="252"/>
      <c r="B236" s="252"/>
      <c r="C236" s="252"/>
      <c r="D236" s="252"/>
      <c r="E236" s="259"/>
      <c r="F236" s="252"/>
      <c r="G236" s="252"/>
      <c r="H236" s="252"/>
      <c r="I236" s="252"/>
      <c r="J236" s="252"/>
      <c r="K236" s="252"/>
      <c r="L236" s="252"/>
      <c r="M236" s="252"/>
      <c r="N236" s="1132"/>
      <c r="O236" s="1132"/>
      <c r="P236" s="1137"/>
      <c r="Q236" s="1188"/>
      <c r="R236" s="252"/>
      <c r="S236" s="252"/>
      <c r="T236" s="252"/>
      <c r="U236" s="252"/>
      <c r="V236" s="252"/>
      <c r="W236" s="252"/>
      <c r="X236" s="252"/>
      <c r="Y236" s="252"/>
      <c r="Z236" s="252"/>
    </row>
    <row r="237" ht="15.75" customHeight="1">
      <c r="A237" s="252"/>
      <c r="B237" s="252"/>
      <c r="C237" s="252"/>
      <c r="D237" s="252"/>
      <c r="E237" s="259"/>
      <c r="F237" s="252"/>
      <c r="G237" s="252"/>
      <c r="H237" s="252"/>
      <c r="I237" s="252"/>
      <c r="J237" s="252"/>
      <c r="K237" s="252"/>
      <c r="L237" s="252"/>
      <c r="M237" s="252"/>
      <c r="N237" s="1132"/>
      <c r="O237" s="1132"/>
      <c r="P237" s="1137"/>
      <c r="Q237" s="1188"/>
      <c r="R237" s="252"/>
      <c r="S237" s="252"/>
      <c r="T237" s="252"/>
      <c r="U237" s="252"/>
      <c r="V237" s="252"/>
      <c r="W237" s="252"/>
      <c r="X237" s="252"/>
      <c r="Y237" s="252"/>
      <c r="Z237" s="252"/>
    </row>
    <row r="238" ht="15.75" customHeight="1">
      <c r="A238" s="252"/>
      <c r="B238" s="252"/>
      <c r="C238" s="252"/>
      <c r="D238" s="252"/>
      <c r="E238" s="259"/>
      <c r="F238" s="252"/>
      <c r="G238" s="252"/>
      <c r="H238" s="252"/>
      <c r="I238" s="252"/>
      <c r="J238" s="252"/>
      <c r="K238" s="252"/>
      <c r="L238" s="252"/>
      <c r="M238" s="252"/>
      <c r="N238" s="1132"/>
      <c r="O238" s="1132"/>
      <c r="P238" s="1137"/>
      <c r="Q238" s="1188"/>
      <c r="R238" s="252"/>
      <c r="S238" s="252"/>
      <c r="T238" s="252"/>
      <c r="U238" s="252"/>
      <c r="V238" s="252"/>
      <c r="W238" s="252"/>
      <c r="X238" s="252"/>
      <c r="Y238" s="252"/>
      <c r="Z238" s="252"/>
    </row>
    <row r="239" ht="15.75" customHeight="1">
      <c r="A239" s="252"/>
      <c r="B239" s="252"/>
      <c r="C239" s="252"/>
      <c r="D239" s="252"/>
      <c r="E239" s="259"/>
      <c r="F239" s="252"/>
      <c r="G239" s="252"/>
      <c r="H239" s="252"/>
      <c r="I239" s="252"/>
      <c r="J239" s="252"/>
      <c r="K239" s="252"/>
      <c r="L239" s="252"/>
      <c r="M239" s="252"/>
      <c r="N239" s="1132"/>
      <c r="O239" s="1132"/>
      <c r="P239" s="1137"/>
      <c r="Q239" s="1188"/>
      <c r="R239" s="252"/>
      <c r="S239" s="252"/>
      <c r="T239" s="252"/>
      <c r="U239" s="252"/>
      <c r="V239" s="252"/>
      <c r="W239" s="252"/>
      <c r="X239" s="252"/>
      <c r="Y239" s="252"/>
      <c r="Z239" s="252"/>
    </row>
    <row r="240" ht="15.75" customHeight="1">
      <c r="A240" s="252"/>
      <c r="B240" s="252"/>
      <c r="C240" s="252"/>
      <c r="D240" s="252"/>
      <c r="E240" s="259"/>
      <c r="F240" s="252"/>
      <c r="G240" s="252"/>
      <c r="H240" s="252"/>
      <c r="I240" s="252"/>
      <c r="J240" s="252"/>
      <c r="K240" s="252"/>
      <c r="L240" s="252"/>
      <c r="M240" s="252"/>
      <c r="N240" s="1132"/>
      <c r="O240" s="1132"/>
      <c r="P240" s="1137"/>
      <c r="Q240" s="1188"/>
      <c r="R240" s="252"/>
      <c r="S240" s="252"/>
      <c r="T240" s="252"/>
      <c r="U240" s="252"/>
      <c r="V240" s="252"/>
      <c r="W240" s="252"/>
      <c r="X240" s="252"/>
      <c r="Y240" s="252"/>
      <c r="Z240" s="252"/>
    </row>
    <row r="241" ht="15.75" customHeight="1">
      <c r="A241" s="252"/>
      <c r="B241" s="252"/>
      <c r="C241" s="252"/>
      <c r="D241" s="252"/>
      <c r="E241" s="259"/>
      <c r="F241" s="252"/>
      <c r="G241" s="252"/>
      <c r="H241" s="252"/>
      <c r="I241" s="252"/>
      <c r="J241" s="252"/>
      <c r="K241" s="252"/>
      <c r="L241" s="252"/>
      <c r="M241" s="252"/>
      <c r="N241" s="1132"/>
      <c r="O241" s="1132"/>
      <c r="P241" s="1137"/>
      <c r="Q241" s="1188"/>
      <c r="R241" s="252"/>
      <c r="S241" s="252"/>
      <c r="T241" s="252"/>
      <c r="U241" s="252"/>
      <c r="V241" s="252"/>
      <c r="W241" s="252"/>
      <c r="X241" s="252"/>
      <c r="Y241" s="252"/>
      <c r="Z241" s="252"/>
    </row>
    <row r="242" ht="15.75" customHeight="1">
      <c r="A242" s="252"/>
      <c r="B242" s="252"/>
      <c r="C242" s="252"/>
      <c r="D242" s="252"/>
      <c r="E242" s="259"/>
      <c r="F242" s="252"/>
      <c r="G242" s="252"/>
      <c r="H242" s="252"/>
      <c r="I242" s="252"/>
      <c r="J242" s="252"/>
      <c r="K242" s="252"/>
      <c r="L242" s="252"/>
      <c r="M242" s="252"/>
      <c r="N242" s="1132"/>
      <c r="O242" s="1132"/>
      <c r="P242" s="1137"/>
      <c r="Q242" s="1188"/>
      <c r="R242" s="252"/>
      <c r="S242" s="252"/>
      <c r="T242" s="252"/>
      <c r="U242" s="252"/>
      <c r="V242" s="252"/>
      <c r="W242" s="252"/>
      <c r="X242" s="252"/>
      <c r="Y242" s="252"/>
      <c r="Z242" s="252"/>
    </row>
    <row r="243" ht="15.75" customHeight="1">
      <c r="A243" s="252"/>
      <c r="B243" s="252"/>
      <c r="C243" s="252"/>
      <c r="D243" s="252"/>
      <c r="E243" s="259"/>
      <c r="F243" s="252"/>
      <c r="G243" s="252"/>
      <c r="H243" s="252"/>
      <c r="I243" s="252"/>
      <c r="J243" s="252"/>
      <c r="K243" s="252"/>
      <c r="L243" s="252"/>
      <c r="M243" s="252"/>
      <c r="N243" s="1132"/>
      <c r="O243" s="1132"/>
      <c r="P243" s="1137"/>
      <c r="Q243" s="1188"/>
      <c r="R243" s="252"/>
      <c r="S243" s="252"/>
      <c r="T243" s="252"/>
      <c r="U243" s="252"/>
      <c r="V243" s="252"/>
      <c r="W243" s="252"/>
      <c r="X243" s="252"/>
      <c r="Y243" s="252"/>
      <c r="Z243" s="252"/>
    </row>
    <row r="244" ht="15.75" customHeight="1">
      <c r="A244" s="252"/>
      <c r="B244" s="252"/>
      <c r="C244" s="252"/>
      <c r="D244" s="252"/>
      <c r="E244" s="259"/>
      <c r="F244" s="252"/>
      <c r="G244" s="252"/>
      <c r="H244" s="252"/>
      <c r="I244" s="252"/>
      <c r="J244" s="252"/>
      <c r="K244" s="252"/>
      <c r="L244" s="252"/>
      <c r="M244" s="252"/>
      <c r="N244" s="1132"/>
      <c r="O244" s="1132"/>
      <c r="P244" s="1137"/>
      <c r="Q244" s="1188"/>
      <c r="R244" s="252"/>
      <c r="S244" s="252"/>
      <c r="T244" s="252"/>
      <c r="U244" s="252"/>
      <c r="V244" s="252"/>
      <c r="W244" s="252"/>
      <c r="X244" s="252"/>
      <c r="Y244" s="252"/>
      <c r="Z244" s="252"/>
    </row>
    <row r="245" ht="15.75" customHeight="1">
      <c r="A245" s="252"/>
      <c r="B245" s="252"/>
      <c r="C245" s="252"/>
      <c r="D245" s="252"/>
      <c r="E245" s="259"/>
      <c r="F245" s="252"/>
      <c r="G245" s="252"/>
      <c r="H245" s="252"/>
      <c r="I245" s="252"/>
      <c r="J245" s="252"/>
      <c r="K245" s="252"/>
      <c r="L245" s="252"/>
      <c r="M245" s="252"/>
      <c r="N245" s="1132"/>
      <c r="O245" s="1132"/>
      <c r="P245" s="1137"/>
      <c r="Q245" s="1188"/>
      <c r="R245" s="252"/>
      <c r="S245" s="252"/>
      <c r="T245" s="252"/>
      <c r="U245" s="252"/>
      <c r="V245" s="252"/>
      <c r="W245" s="252"/>
      <c r="X245" s="252"/>
      <c r="Y245" s="252"/>
      <c r="Z245" s="252"/>
    </row>
    <row r="246" ht="15.75" customHeight="1">
      <c r="A246" s="252"/>
      <c r="B246" s="252"/>
      <c r="C246" s="252"/>
      <c r="D246" s="252"/>
      <c r="E246" s="259"/>
      <c r="F246" s="252"/>
      <c r="G246" s="252"/>
      <c r="H246" s="252"/>
      <c r="I246" s="252"/>
      <c r="J246" s="252"/>
      <c r="K246" s="252"/>
      <c r="L246" s="252"/>
      <c r="M246" s="252"/>
      <c r="N246" s="1132"/>
      <c r="O246" s="1132"/>
      <c r="P246" s="1137"/>
      <c r="Q246" s="1188"/>
      <c r="R246" s="252"/>
      <c r="S246" s="252"/>
      <c r="T246" s="252"/>
      <c r="U246" s="252"/>
      <c r="V246" s="252"/>
      <c r="W246" s="252"/>
      <c r="X246" s="252"/>
      <c r="Y246" s="252"/>
      <c r="Z246" s="252"/>
    </row>
    <row r="247" ht="15.75" customHeight="1">
      <c r="A247" s="252"/>
      <c r="B247" s="252"/>
      <c r="C247" s="252"/>
      <c r="D247" s="252"/>
      <c r="E247" s="259"/>
      <c r="F247" s="252"/>
      <c r="G247" s="252"/>
      <c r="H247" s="252"/>
      <c r="I247" s="252"/>
      <c r="J247" s="252"/>
      <c r="K247" s="252"/>
      <c r="L247" s="252"/>
      <c r="M247" s="252"/>
      <c r="N247" s="1132"/>
      <c r="O247" s="1132"/>
      <c r="P247" s="1137"/>
      <c r="Q247" s="1188"/>
      <c r="R247" s="252"/>
      <c r="S247" s="252"/>
      <c r="T247" s="252"/>
      <c r="U247" s="252"/>
      <c r="V247" s="252"/>
      <c r="W247" s="252"/>
      <c r="X247" s="252"/>
      <c r="Y247" s="252"/>
      <c r="Z247" s="252"/>
    </row>
    <row r="248" ht="15.75" customHeight="1">
      <c r="A248" s="252"/>
      <c r="B248" s="252"/>
      <c r="C248" s="252"/>
      <c r="D248" s="252"/>
      <c r="E248" s="259"/>
      <c r="F248" s="252"/>
      <c r="G248" s="252"/>
      <c r="H248" s="252"/>
      <c r="I248" s="252"/>
      <c r="J248" s="252"/>
      <c r="K248" s="252"/>
      <c r="L248" s="252"/>
      <c r="M248" s="252"/>
      <c r="N248" s="1132"/>
      <c r="O248" s="1132"/>
      <c r="P248" s="1137"/>
      <c r="Q248" s="1188"/>
      <c r="R248" s="252"/>
      <c r="S248" s="252"/>
      <c r="T248" s="252"/>
      <c r="U248" s="252"/>
      <c r="V248" s="252"/>
      <c r="W248" s="252"/>
      <c r="X248" s="252"/>
      <c r="Y248" s="252"/>
      <c r="Z248" s="252"/>
    </row>
    <row r="249" ht="15.75" customHeight="1">
      <c r="A249" s="252"/>
      <c r="B249" s="252"/>
      <c r="C249" s="252"/>
      <c r="D249" s="252"/>
      <c r="E249" s="259"/>
      <c r="F249" s="252"/>
      <c r="G249" s="252"/>
      <c r="H249" s="252"/>
      <c r="I249" s="252"/>
      <c r="J249" s="252"/>
      <c r="K249" s="252"/>
      <c r="L249" s="252"/>
      <c r="M249" s="252"/>
      <c r="N249" s="1132"/>
      <c r="O249" s="1132"/>
      <c r="P249" s="1137"/>
      <c r="Q249" s="1188"/>
      <c r="R249" s="252"/>
      <c r="S249" s="252"/>
      <c r="T249" s="252"/>
      <c r="U249" s="252"/>
      <c r="V249" s="252"/>
      <c r="W249" s="252"/>
      <c r="X249" s="252"/>
      <c r="Y249" s="252"/>
      <c r="Z249" s="252"/>
    </row>
    <row r="250" ht="15.75" customHeight="1">
      <c r="A250" s="252"/>
      <c r="B250" s="252"/>
      <c r="C250" s="252"/>
      <c r="D250" s="252"/>
      <c r="E250" s="259"/>
      <c r="F250" s="252"/>
      <c r="G250" s="252"/>
      <c r="H250" s="252"/>
      <c r="I250" s="252"/>
      <c r="J250" s="252"/>
      <c r="K250" s="252"/>
      <c r="L250" s="252"/>
      <c r="M250" s="252"/>
      <c r="N250" s="1132"/>
      <c r="O250" s="1132"/>
      <c r="P250" s="1137"/>
      <c r="Q250" s="1188"/>
      <c r="R250" s="252"/>
      <c r="S250" s="252"/>
      <c r="T250" s="252"/>
      <c r="U250" s="252"/>
      <c r="V250" s="252"/>
      <c r="W250" s="252"/>
      <c r="X250" s="252"/>
      <c r="Y250" s="252"/>
      <c r="Z250" s="252"/>
    </row>
    <row r="251" ht="15.75" customHeight="1">
      <c r="A251" s="252"/>
      <c r="B251" s="252"/>
      <c r="C251" s="252"/>
      <c r="D251" s="252"/>
      <c r="E251" s="259"/>
      <c r="F251" s="252"/>
      <c r="G251" s="252"/>
      <c r="H251" s="252"/>
      <c r="I251" s="252"/>
      <c r="J251" s="252"/>
      <c r="K251" s="252"/>
      <c r="L251" s="252"/>
      <c r="M251" s="252"/>
      <c r="N251" s="1132"/>
      <c r="O251" s="1132"/>
      <c r="P251" s="1137"/>
      <c r="Q251" s="1188"/>
      <c r="R251" s="252"/>
      <c r="S251" s="252"/>
      <c r="T251" s="252"/>
      <c r="U251" s="252"/>
      <c r="V251" s="252"/>
      <c r="W251" s="252"/>
      <c r="X251" s="252"/>
      <c r="Y251" s="252"/>
      <c r="Z251" s="252"/>
    </row>
    <row r="252" ht="15.75" customHeight="1">
      <c r="A252" s="252"/>
      <c r="B252" s="252"/>
      <c r="C252" s="252"/>
      <c r="D252" s="252"/>
      <c r="E252" s="259"/>
      <c r="F252" s="252"/>
      <c r="G252" s="252"/>
      <c r="H252" s="252"/>
      <c r="I252" s="252"/>
      <c r="J252" s="252"/>
      <c r="K252" s="252"/>
      <c r="L252" s="252"/>
      <c r="M252" s="252"/>
      <c r="N252" s="1132"/>
      <c r="O252" s="1132"/>
      <c r="P252" s="1137"/>
      <c r="Q252" s="1188"/>
      <c r="R252" s="252"/>
      <c r="S252" s="252"/>
      <c r="T252" s="252"/>
      <c r="U252" s="252"/>
      <c r="V252" s="252"/>
      <c r="W252" s="252"/>
      <c r="X252" s="252"/>
      <c r="Y252" s="252"/>
      <c r="Z252" s="252"/>
    </row>
    <row r="253" ht="15.75" customHeight="1">
      <c r="A253" s="252"/>
      <c r="B253" s="252"/>
      <c r="C253" s="252"/>
      <c r="D253" s="252"/>
      <c r="E253" s="259"/>
      <c r="F253" s="252"/>
      <c r="G253" s="252"/>
      <c r="H253" s="252"/>
      <c r="I253" s="252"/>
      <c r="J253" s="252"/>
      <c r="K253" s="252"/>
      <c r="L253" s="252"/>
      <c r="M253" s="252"/>
      <c r="N253" s="1132"/>
      <c r="O253" s="1132"/>
      <c r="P253" s="1137"/>
      <c r="Q253" s="1188"/>
      <c r="R253" s="252"/>
      <c r="S253" s="252"/>
      <c r="T253" s="252"/>
      <c r="U253" s="252"/>
      <c r="V253" s="252"/>
      <c r="W253" s="252"/>
      <c r="X253" s="252"/>
      <c r="Y253" s="252"/>
      <c r="Z253" s="252"/>
    </row>
    <row r="254" ht="15.75" customHeight="1">
      <c r="A254" s="252"/>
      <c r="B254" s="252"/>
      <c r="C254" s="252"/>
      <c r="D254" s="252"/>
      <c r="E254" s="259"/>
      <c r="F254" s="252"/>
      <c r="G254" s="252"/>
      <c r="H254" s="252"/>
      <c r="I254" s="252"/>
      <c r="J254" s="252"/>
      <c r="K254" s="252"/>
      <c r="L254" s="252"/>
      <c r="M254" s="252"/>
      <c r="N254" s="1132"/>
      <c r="O254" s="1132"/>
      <c r="P254" s="1137"/>
      <c r="Q254" s="1188"/>
      <c r="R254" s="252"/>
      <c r="S254" s="252"/>
      <c r="T254" s="252"/>
      <c r="U254" s="252"/>
      <c r="V254" s="252"/>
      <c r="W254" s="252"/>
      <c r="X254" s="252"/>
      <c r="Y254" s="252"/>
      <c r="Z254" s="252"/>
    </row>
    <row r="255" ht="15.75" customHeight="1">
      <c r="A255" s="252"/>
      <c r="B255" s="252"/>
      <c r="C255" s="252"/>
      <c r="D255" s="252"/>
      <c r="E255" s="259"/>
      <c r="F255" s="252"/>
      <c r="G255" s="252"/>
      <c r="H255" s="252"/>
      <c r="I255" s="252"/>
      <c r="J255" s="252"/>
      <c r="K255" s="252"/>
      <c r="L255" s="252"/>
      <c r="M255" s="252"/>
      <c r="N255" s="1132"/>
      <c r="O255" s="1132"/>
      <c r="P255" s="1137"/>
      <c r="Q255" s="1188"/>
      <c r="R255" s="252"/>
      <c r="S255" s="252"/>
      <c r="T255" s="252"/>
      <c r="U255" s="252"/>
      <c r="V255" s="252"/>
      <c r="W255" s="252"/>
      <c r="X255" s="252"/>
      <c r="Y255" s="252"/>
      <c r="Z255" s="252"/>
    </row>
    <row r="256" ht="15.75" customHeight="1">
      <c r="A256" s="252"/>
      <c r="B256" s="252"/>
      <c r="C256" s="252"/>
      <c r="D256" s="252"/>
      <c r="E256" s="259"/>
      <c r="F256" s="252"/>
      <c r="G256" s="252"/>
      <c r="H256" s="252"/>
      <c r="I256" s="252"/>
      <c r="J256" s="252"/>
      <c r="K256" s="252"/>
      <c r="L256" s="252"/>
      <c r="M256" s="252"/>
      <c r="N256" s="1132"/>
      <c r="O256" s="1132"/>
      <c r="P256" s="1137"/>
      <c r="Q256" s="1188"/>
      <c r="R256" s="252"/>
      <c r="S256" s="252"/>
      <c r="T256" s="252"/>
      <c r="U256" s="252"/>
      <c r="V256" s="252"/>
      <c r="W256" s="252"/>
      <c r="X256" s="252"/>
      <c r="Y256" s="252"/>
      <c r="Z256" s="252"/>
    </row>
    <row r="257" ht="15.75" customHeight="1">
      <c r="A257" s="252"/>
      <c r="B257" s="252"/>
      <c r="C257" s="252"/>
      <c r="D257" s="252"/>
      <c r="E257" s="259"/>
      <c r="F257" s="252"/>
      <c r="G257" s="252"/>
      <c r="H257" s="252"/>
      <c r="I257" s="252"/>
      <c r="J257" s="252"/>
      <c r="K257" s="252"/>
      <c r="L257" s="252"/>
      <c r="M257" s="252"/>
      <c r="N257" s="1132"/>
      <c r="O257" s="1132"/>
      <c r="P257" s="1137"/>
      <c r="Q257" s="1188"/>
      <c r="R257" s="252"/>
      <c r="S257" s="252"/>
      <c r="T257" s="252"/>
      <c r="U257" s="252"/>
      <c r="V257" s="252"/>
      <c r="W257" s="252"/>
      <c r="X257" s="252"/>
      <c r="Y257" s="252"/>
      <c r="Z257" s="252"/>
    </row>
    <row r="258" ht="15.75" customHeight="1">
      <c r="A258" s="252"/>
      <c r="B258" s="252"/>
      <c r="C258" s="252"/>
      <c r="D258" s="252"/>
      <c r="E258" s="259"/>
      <c r="F258" s="252"/>
      <c r="G258" s="252"/>
      <c r="H258" s="252"/>
      <c r="I258" s="252"/>
      <c r="J258" s="252"/>
      <c r="K258" s="252"/>
      <c r="L258" s="252"/>
      <c r="M258" s="252"/>
      <c r="N258" s="1132"/>
      <c r="O258" s="1132"/>
      <c r="P258" s="1137"/>
      <c r="Q258" s="1188"/>
      <c r="R258" s="252"/>
      <c r="S258" s="252"/>
      <c r="T258" s="252"/>
      <c r="U258" s="252"/>
      <c r="V258" s="252"/>
      <c r="W258" s="252"/>
      <c r="X258" s="252"/>
      <c r="Y258" s="252"/>
      <c r="Z258" s="252"/>
    </row>
    <row r="259" ht="15.75" customHeight="1">
      <c r="A259" s="252"/>
      <c r="B259" s="252"/>
      <c r="C259" s="252"/>
      <c r="D259" s="252"/>
      <c r="E259" s="259"/>
      <c r="F259" s="252"/>
      <c r="G259" s="252"/>
      <c r="H259" s="252"/>
      <c r="I259" s="252"/>
      <c r="J259" s="252"/>
      <c r="K259" s="252"/>
      <c r="L259" s="252"/>
      <c r="M259" s="252"/>
      <c r="N259" s="1132"/>
      <c r="O259" s="1132"/>
      <c r="P259" s="1137"/>
      <c r="Q259" s="1188"/>
      <c r="R259" s="252"/>
      <c r="S259" s="252"/>
      <c r="T259" s="252"/>
      <c r="U259" s="252"/>
      <c r="V259" s="252"/>
      <c r="W259" s="252"/>
      <c r="X259" s="252"/>
      <c r="Y259" s="252"/>
      <c r="Z259" s="252"/>
    </row>
    <row r="260" ht="15.75" customHeight="1">
      <c r="A260" s="252"/>
      <c r="B260" s="252"/>
      <c r="C260" s="252"/>
      <c r="D260" s="252"/>
      <c r="E260" s="259"/>
      <c r="F260" s="252"/>
      <c r="G260" s="252"/>
      <c r="H260" s="252"/>
      <c r="I260" s="252"/>
      <c r="J260" s="252"/>
      <c r="K260" s="252"/>
      <c r="L260" s="252"/>
      <c r="M260" s="252"/>
      <c r="N260" s="1132"/>
      <c r="O260" s="1132"/>
      <c r="P260" s="1137"/>
      <c r="Q260" s="1188"/>
      <c r="R260" s="252"/>
      <c r="S260" s="252"/>
      <c r="T260" s="252"/>
      <c r="U260" s="252"/>
      <c r="V260" s="252"/>
      <c r="W260" s="252"/>
      <c r="X260" s="252"/>
      <c r="Y260" s="252"/>
      <c r="Z260" s="252"/>
    </row>
    <row r="261" ht="15.75" customHeight="1">
      <c r="A261" s="252"/>
      <c r="B261" s="252"/>
      <c r="C261" s="252"/>
      <c r="D261" s="252"/>
      <c r="E261" s="259"/>
      <c r="F261" s="252"/>
      <c r="G261" s="252"/>
      <c r="H261" s="252"/>
      <c r="I261" s="252"/>
      <c r="J261" s="252"/>
      <c r="K261" s="252"/>
      <c r="L261" s="252"/>
      <c r="M261" s="252"/>
      <c r="N261" s="1132"/>
      <c r="O261" s="1132"/>
      <c r="P261" s="1137"/>
      <c r="Q261" s="1188"/>
      <c r="R261" s="252"/>
      <c r="S261" s="252"/>
      <c r="T261" s="252"/>
      <c r="U261" s="252"/>
      <c r="V261" s="252"/>
      <c r="W261" s="252"/>
      <c r="X261" s="252"/>
      <c r="Y261" s="252"/>
      <c r="Z261" s="252"/>
    </row>
    <row r="262" ht="15.75" customHeight="1">
      <c r="A262" s="252"/>
      <c r="B262" s="252"/>
      <c r="C262" s="252"/>
      <c r="D262" s="252"/>
      <c r="E262" s="259"/>
      <c r="F262" s="252"/>
      <c r="G262" s="252"/>
      <c r="H262" s="252"/>
      <c r="I262" s="252"/>
      <c r="J262" s="252"/>
      <c r="K262" s="252"/>
      <c r="L262" s="252"/>
      <c r="M262" s="252"/>
      <c r="N262" s="1132"/>
      <c r="O262" s="1132"/>
      <c r="P262" s="1137"/>
      <c r="Q262" s="1188"/>
      <c r="R262" s="252"/>
      <c r="S262" s="252"/>
      <c r="T262" s="252"/>
      <c r="U262" s="252"/>
      <c r="V262" s="252"/>
      <c r="W262" s="252"/>
      <c r="X262" s="252"/>
      <c r="Y262" s="252"/>
      <c r="Z262" s="252"/>
    </row>
    <row r="263" ht="15.75" customHeight="1">
      <c r="A263" s="252"/>
      <c r="B263" s="252"/>
      <c r="C263" s="252"/>
      <c r="D263" s="252"/>
      <c r="E263" s="259"/>
      <c r="F263" s="252"/>
      <c r="G263" s="252"/>
      <c r="H263" s="252"/>
      <c r="I263" s="252"/>
      <c r="J263" s="252"/>
      <c r="K263" s="252"/>
      <c r="L263" s="252"/>
      <c r="M263" s="252"/>
      <c r="N263" s="1132"/>
      <c r="O263" s="1132"/>
      <c r="P263" s="1137"/>
      <c r="Q263" s="1188"/>
      <c r="R263" s="252"/>
      <c r="S263" s="252"/>
      <c r="T263" s="252"/>
      <c r="U263" s="252"/>
      <c r="V263" s="252"/>
      <c r="W263" s="252"/>
      <c r="X263" s="252"/>
      <c r="Y263" s="252"/>
      <c r="Z263" s="252"/>
    </row>
    <row r="264" ht="15.75" customHeight="1">
      <c r="A264" s="252"/>
      <c r="B264" s="252"/>
      <c r="C264" s="252"/>
      <c r="D264" s="252"/>
      <c r="E264" s="259"/>
      <c r="F264" s="252"/>
      <c r="G264" s="252"/>
      <c r="H264" s="252"/>
      <c r="I264" s="252"/>
      <c r="J264" s="252"/>
      <c r="K264" s="252"/>
      <c r="L264" s="252"/>
      <c r="M264" s="252"/>
      <c r="N264" s="1132"/>
      <c r="O264" s="1132"/>
      <c r="P264" s="1137"/>
      <c r="Q264" s="1188"/>
      <c r="R264" s="252"/>
      <c r="S264" s="252"/>
      <c r="T264" s="252"/>
      <c r="U264" s="252"/>
      <c r="V264" s="252"/>
      <c r="W264" s="252"/>
      <c r="X264" s="252"/>
      <c r="Y264" s="252"/>
      <c r="Z264" s="252"/>
    </row>
    <row r="265" ht="15.75" customHeight="1">
      <c r="A265" s="252"/>
      <c r="B265" s="252"/>
      <c r="C265" s="252"/>
      <c r="D265" s="252"/>
      <c r="E265" s="259"/>
      <c r="F265" s="252"/>
      <c r="G265" s="252"/>
      <c r="H265" s="252"/>
      <c r="I265" s="252"/>
      <c r="J265" s="252"/>
      <c r="K265" s="252"/>
      <c r="L265" s="252"/>
      <c r="M265" s="252"/>
      <c r="N265" s="1132"/>
      <c r="O265" s="1132"/>
      <c r="P265" s="1137"/>
      <c r="Q265" s="1188"/>
      <c r="R265" s="252"/>
      <c r="S265" s="252"/>
      <c r="T265" s="252"/>
      <c r="U265" s="252"/>
      <c r="V265" s="252"/>
      <c r="W265" s="252"/>
      <c r="X265" s="252"/>
      <c r="Y265" s="252"/>
      <c r="Z265" s="252"/>
    </row>
    <row r="266" ht="15.75" customHeight="1">
      <c r="A266" s="252"/>
      <c r="B266" s="252"/>
      <c r="C266" s="252"/>
      <c r="D266" s="252"/>
      <c r="E266" s="259"/>
      <c r="F266" s="252"/>
      <c r="G266" s="252"/>
      <c r="H266" s="252"/>
      <c r="I266" s="252"/>
      <c r="J266" s="252"/>
      <c r="K266" s="252"/>
      <c r="L266" s="252"/>
      <c r="M266" s="252"/>
      <c r="N266" s="1132"/>
      <c r="O266" s="1132"/>
      <c r="P266" s="1137"/>
      <c r="Q266" s="1188"/>
      <c r="R266" s="252"/>
      <c r="S266" s="252"/>
      <c r="T266" s="252"/>
      <c r="U266" s="252"/>
      <c r="V266" s="252"/>
      <c r="W266" s="252"/>
      <c r="X266" s="252"/>
      <c r="Y266" s="252"/>
      <c r="Z266" s="252"/>
    </row>
    <row r="267" ht="15.75" customHeight="1">
      <c r="A267" s="252"/>
      <c r="B267" s="252"/>
      <c r="C267" s="252"/>
      <c r="D267" s="252"/>
      <c r="E267" s="259"/>
      <c r="F267" s="252"/>
      <c r="G267" s="252"/>
      <c r="H267" s="252"/>
      <c r="I267" s="252"/>
      <c r="J267" s="252"/>
      <c r="K267" s="252"/>
      <c r="L267" s="252"/>
      <c r="M267" s="252"/>
      <c r="N267" s="1132"/>
      <c r="O267" s="1132"/>
      <c r="P267" s="1137"/>
      <c r="Q267" s="1188"/>
      <c r="R267" s="252"/>
      <c r="S267" s="252"/>
      <c r="T267" s="252"/>
      <c r="U267" s="252"/>
      <c r="V267" s="252"/>
      <c r="W267" s="252"/>
      <c r="X267" s="252"/>
      <c r="Y267" s="252"/>
      <c r="Z267" s="252"/>
    </row>
    <row r="268" ht="15.75" customHeight="1">
      <c r="A268" s="252"/>
      <c r="B268" s="252"/>
      <c r="C268" s="252"/>
      <c r="D268" s="252"/>
      <c r="E268" s="259"/>
      <c r="F268" s="252"/>
      <c r="G268" s="252"/>
      <c r="H268" s="252"/>
      <c r="I268" s="252"/>
      <c r="J268" s="252"/>
      <c r="K268" s="252"/>
      <c r="L268" s="252"/>
      <c r="M268" s="252"/>
      <c r="N268" s="1132"/>
      <c r="O268" s="1132"/>
      <c r="P268" s="1137"/>
      <c r="Q268" s="1188"/>
      <c r="R268" s="252"/>
      <c r="S268" s="252"/>
      <c r="T268" s="252"/>
      <c r="U268" s="252"/>
      <c r="V268" s="252"/>
      <c r="W268" s="252"/>
      <c r="X268" s="252"/>
      <c r="Y268" s="252"/>
      <c r="Z268" s="252"/>
    </row>
    <row r="269" ht="15.75" customHeight="1">
      <c r="A269" s="252"/>
      <c r="B269" s="252"/>
      <c r="C269" s="252"/>
      <c r="D269" s="252"/>
      <c r="E269" s="259"/>
      <c r="F269" s="252"/>
      <c r="G269" s="252"/>
      <c r="H269" s="252"/>
      <c r="I269" s="252"/>
      <c r="J269" s="252"/>
      <c r="K269" s="252"/>
      <c r="L269" s="252"/>
      <c r="M269" s="252"/>
      <c r="N269" s="1132"/>
      <c r="O269" s="1132"/>
      <c r="P269" s="1137"/>
      <c r="Q269" s="1188"/>
      <c r="R269" s="252"/>
      <c r="S269" s="252"/>
      <c r="T269" s="252"/>
      <c r="U269" s="252"/>
      <c r="V269" s="252"/>
      <c r="W269" s="252"/>
      <c r="X269" s="252"/>
      <c r="Y269" s="252"/>
      <c r="Z269" s="252"/>
    </row>
    <row r="270" ht="15.75" customHeight="1">
      <c r="A270" s="252"/>
      <c r="B270" s="252"/>
      <c r="C270" s="252"/>
      <c r="D270" s="252"/>
      <c r="E270" s="259"/>
      <c r="F270" s="252"/>
      <c r="G270" s="252"/>
      <c r="H270" s="252"/>
      <c r="I270" s="252"/>
      <c r="J270" s="252"/>
      <c r="K270" s="252"/>
      <c r="L270" s="252"/>
      <c r="M270" s="252"/>
      <c r="N270" s="1132"/>
      <c r="O270" s="1132"/>
      <c r="P270" s="1137"/>
      <c r="Q270" s="1188"/>
      <c r="R270" s="252"/>
      <c r="S270" s="252"/>
      <c r="T270" s="252"/>
      <c r="U270" s="252"/>
      <c r="V270" s="252"/>
      <c r="W270" s="252"/>
      <c r="X270" s="252"/>
      <c r="Y270" s="252"/>
      <c r="Z270" s="252"/>
    </row>
    <row r="271" ht="15.75" customHeight="1">
      <c r="A271" s="252"/>
      <c r="B271" s="252"/>
      <c r="C271" s="252"/>
      <c r="D271" s="252"/>
      <c r="E271" s="259"/>
      <c r="F271" s="252"/>
      <c r="G271" s="252"/>
      <c r="H271" s="252"/>
      <c r="I271" s="252"/>
      <c r="J271" s="252"/>
      <c r="K271" s="252"/>
      <c r="L271" s="252"/>
      <c r="M271" s="252"/>
      <c r="N271" s="1132"/>
      <c r="O271" s="1132"/>
      <c r="P271" s="1137"/>
      <c r="Q271" s="1188"/>
      <c r="R271" s="252"/>
      <c r="S271" s="252"/>
      <c r="T271" s="252"/>
      <c r="U271" s="252"/>
      <c r="V271" s="252"/>
      <c r="W271" s="252"/>
      <c r="X271" s="252"/>
      <c r="Y271" s="252"/>
      <c r="Z271" s="252"/>
    </row>
    <row r="272" ht="15.75" customHeight="1">
      <c r="A272" s="252"/>
      <c r="B272" s="252"/>
      <c r="C272" s="252"/>
      <c r="D272" s="252"/>
      <c r="E272" s="259"/>
      <c r="F272" s="252"/>
      <c r="G272" s="252"/>
      <c r="H272" s="252"/>
      <c r="I272" s="252"/>
      <c r="J272" s="252"/>
      <c r="K272" s="252"/>
      <c r="L272" s="252"/>
      <c r="M272" s="252"/>
      <c r="N272" s="1132"/>
      <c r="O272" s="1132"/>
      <c r="P272" s="1137"/>
      <c r="Q272" s="1188"/>
      <c r="R272" s="252"/>
      <c r="S272" s="252"/>
      <c r="T272" s="252"/>
      <c r="U272" s="252"/>
      <c r="V272" s="252"/>
      <c r="W272" s="252"/>
      <c r="X272" s="252"/>
      <c r="Y272" s="252"/>
      <c r="Z272" s="252"/>
    </row>
    <row r="273" ht="15.75" customHeight="1">
      <c r="A273" s="252"/>
      <c r="B273" s="252"/>
      <c r="C273" s="252"/>
      <c r="D273" s="252"/>
      <c r="E273" s="259"/>
      <c r="F273" s="252"/>
      <c r="G273" s="252"/>
      <c r="H273" s="252"/>
      <c r="I273" s="252"/>
      <c r="J273" s="252"/>
      <c r="K273" s="252"/>
      <c r="L273" s="252"/>
      <c r="M273" s="252"/>
      <c r="N273" s="1132"/>
      <c r="O273" s="1132"/>
      <c r="P273" s="1137"/>
      <c r="Q273" s="1188"/>
      <c r="R273" s="252"/>
      <c r="S273" s="252"/>
      <c r="T273" s="252"/>
      <c r="U273" s="252"/>
      <c r="V273" s="252"/>
      <c r="W273" s="252"/>
      <c r="X273" s="252"/>
      <c r="Y273" s="252"/>
      <c r="Z273" s="252"/>
    </row>
    <row r="274" ht="15.75" customHeight="1">
      <c r="A274" s="252"/>
      <c r="B274" s="252"/>
      <c r="C274" s="252"/>
      <c r="D274" s="252"/>
      <c r="E274" s="259"/>
      <c r="F274" s="252"/>
      <c r="G274" s="252"/>
      <c r="H274" s="252"/>
      <c r="I274" s="252"/>
      <c r="J274" s="252"/>
      <c r="K274" s="252"/>
      <c r="L274" s="252"/>
      <c r="M274" s="252"/>
      <c r="N274" s="1132"/>
      <c r="O274" s="1132"/>
      <c r="P274" s="1137"/>
      <c r="Q274" s="1188"/>
      <c r="R274" s="252"/>
      <c r="S274" s="252"/>
      <c r="T274" s="252"/>
      <c r="U274" s="252"/>
      <c r="V274" s="252"/>
      <c r="W274" s="252"/>
      <c r="X274" s="252"/>
      <c r="Y274" s="252"/>
      <c r="Z274" s="252"/>
    </row>
    <row r="275" ht="15.75" customHeight="1">
      <c r="A275" s="252"/>
      <c r="B275" s="252"/>
      <c r="C275" s="252"/>
      <c r="D275" s="252"/>
      <c r="E275" s="259"/>
      <c r="F275" s="252"/>
      <c r="G275" s="252"/>
      <c r="H275" s="252"/>
      <c r="I275" s="252"/>
      <c r="J275" s="252"/>
      <c r="K275" s="252"/>
      <c r="L275" s="252"/>
      <c r="M275" s="252"/>
      <c r="N275" s="1132"/>
      <c r="O275" s="1132"/>
      <c r="P275" s="1137"/>
      <c r="Q275" s="1188"/>
      <c r="R275" s="252"/>
      <c r="S275" s="252"/>
      <c r="T275" s="252"/>
      <c r="U275" s="252"/>
      <c r="V275" s="252"/>
      <c r="W275" s="252"/>
      <c r="X275" s="252"/>
      <c r="Y275" s="252"/>
      <c r="Z275" s="252"/>
    </row>
    <row r="276" ht="15.75" customHeight="1">
      <c r="A276" s="252"/>
      <c r="B276" s="252"/>
      <c r="C276" s="252"/>
      <c r="D276" s="252"/>
      <c r="E276" s="259"/>
      <c r="F276" s="252"/>
      <c r="G276" s="252"/>
      <c r="H276" s="252"/>
      <c r="I276" s="252"/>
      <c r="J276" s="252"/>
      <c r="K276" s="252"/>
      <c r="L276" s="252"/>
      <c r="M276" s="252"/>
      <c r="N276" s="1132"/>
      <c r="O276" s="1132"/>
      <c r="P276" s="1137"/>
      <c r="Q276" s="1188"/>
      <c r="R276" s="252"/>
      <c r="S276" s="252"/>
      <c r="T276" s="252"/>
      <c r="U276" s="252"/>
      <c r="V276" s="252"/>
      <c r="W276" s="252"/>
      <c r="X276" s="252"/>
      <c r="Y276" s="252"/>
      <c r="Z276" s="252"/>
    </row>
    <row r="277" ht="15.75" customHeight="1">
      <c r="A277" s="252"/>
      <c r="B277" s="252"/>
      <c r="C277" s="252"/>
      <c r="D277" s="252"/>
      <c r="E277" s="259"/>
      <c r="F277" s="252"/>
      <c r="G277" s="252"/>
      <c r="H277" s="252"/>
      <c r="I277" s="252"/>
      <c r="J277" s="252"/>
      <c r="K277" s="252"/>
      <c r="L277" s="252"/>
      <c r="M277" s="252"/>
      <c r="N277" s="1132"/>
      <c r="O277" s="1132"/>
      <c r="P277" s="1137"/>
      <c r="Q277" s="1188"/>
      <c r="R277" s="252"/>
      <c r="S277" s="252"/>
      <c r="T277" s="252"/>
      <c r="U277" s="252"/>
      <c r="V277" s="252"/>
      <c r="W277" s="252"/>
      <c r="X277" s="252"/>
      <c r="Y277" s="252"/>
      <c r="Z277" s="252"/>
    </row>
    <row r="278" ht="15.75" customHeight="1">
      <c r="A278" s="252"/>
      <c r="B278" s="252"/>
      <c r="C278" s="252"/>
      <c r="D278" s="252"/>
      <c r="E278" s="259"/>
      <c r="F278" s="252"/>
      <c r="G278" s="252"/>
      <c r="H278" s="252"/>
      <c r="I278" s="252"/>
      <c r="J278" s="252"/>
      <c r="K278" s="252"/>
      <c r="L278" s="252"/>
      <c r="M278" s="252"/>
      <c r="N278" s="1132"/>
      <c r="O278" s="1132"/>
      <c r="P278" s="1137"/>
      <c r="Q278" s="1188"/>
      <c r="R278" s="252"/>
      <c r="S278" s="252"/>
      <c r="T278" s="252"/>
      <c r="U278" s="252"/>
      <c r="V278" s="252"/>
      <c r="W278" s="252"/>
      <c r="X278" s="252"/>
      <c r="Y278" s="252"/>
      <c r="Z278" s="252"/>
    </row>
    <row r="279" ht="15.75" customHeight="1">
      <c r="A279" s="252"/>
      <c r="B279" s="252"/>
      <c r="C279" s="252"/>
      <c r="D279" s="252"/>
      <c r="E279" s="259"/>
      <c r="F279" s="252"/>
      <c r="G279" s="252"/>
      <c r="H279" s="252"/>
      <c r="I279" s="252"/>
      <c r="J279" s="252"/>
      <c r="K279" s="252"/>
      <c r="L279" s="252"/>
      <c r="M279" s="252"/>
      <c r="N279" s="1132"/>
      <c r="O279" s="1132"/>
      <c r="P279" s="1137"/>
      <c r="Q279" s="1188"/>
      <c r="R279" s="252"/>
      <c r="S279" s="252"/>
      <c r="T279" s="252"/>
      <c r="U279" s="252"/>
      <c r="V279" s="252"/>
      <c r="W279" s="252"/>
      <c r="X279" s="252"/>
      <c r="Y279" s="252"/>
      <c r="Z279" s="252"/>
    </row>
    <row r="280" ht="15.75" customHeight="1">
      <c r="A280" s="252"/>
      <c r="B280" s="252"/>
      <c r="C280" s="252"/>
      <c r="D280" s="252"/>
      <c r="E280" s="259"/>
      <c r="F280" s="252"/>
      <c r="G280" s="252"/>
      <c r="H280" s="252"/>
      <c r="I280" s="252"/>
      <c r="J280" s="252"/>
      <c r="K280" s="252"/>
      <c r="L280" s="252"/>
      <c r="M280" s="252"/>
      <c r="N280" s="1132"/>
      <c r="O280" s="1132"/>
      <c r="P280" s="1137"/>
      <c r="Q280" s="1188"/>
      <c r="R280" s="252"/>
      <c r="S280" s="252"/>
      <c r="T280" s="252"/>
      <c r="U280" s="252"/>
      <c r="V280" s="252"/>
      <c r="W280" s="252"/>
      <c r="X280" s="252"/>
      <c r="Y280" s="252"/>
      <c r="Z280" s="252"/>
    </row>
    <row r="281" ht="15.75" customHeight="1">
      <c r="A281" s="252"/>
      <c r="B281" s="252"/>
      <c r="C281" s="252"/>
      <c r="D281" s="252"/>
      <c r="E281" s="259"/>
      <c r="F281" s="252"/>
      <c r="G281" s="252"/>
      <c r="H281" s="252"/>
      <c r="I281" s="252"/>
      <c r="J281" s="252"/>
      <c r="K281" s="252"/>
      <c r="L281" s="252"/>
      <c r="M281" s="252"/>
      <c r="N281" s="1132"/>
      <c r="O281" s="1132"/>
      <c r="P281" s="1137"/>
      <c r="Q281" s="1188"/>
      <c r="R281" s="252"/>
      <c r="S281" s="252"/>
      <c r="T281" s="252"/>
      <c r="U281" s="252"/>
      <c r="V281" s="252"/>
      <c r="W281" s="252"/>
      <c r="X281" s="252"/>
      <c r="Y281" s="252"/>
      <c r="Z281" s="252"/>
    </row>
    <row r="282" ht="15.75" customHeight="1">
      <c r="A282" s="252"/>
      <c r="B282" s="252"/>
      <c r="C282" s="252"/>
      <c r="D282" s="252"/>
      <c r="E282" s="259"/>
      <c r="F282" s="252"/>
      <c r="G282" s="252"/>
      <c r="H282" s="252"/>
      <c r="I282" s="252"/>
      <c r="J282" s="252"/>
      <c r="K282" s="252"/>
      <c r="L282" s="252"/>
      <c r="M282" s="252"/>
      <c r="N282" s="1132"/>
      <c r="O282" s="1132"/>
      <c r="P282" s="1137"/>
      <c r="Q282" s="1188"/>
      <c r="R282" s="252"/>
      <c r="S282" s="252"/>
      <c r="T282" s="252"/>
      <c r="U282" s="252"/>
      <c r="V282" s="252"/>
      <c r="W282" s="252"/>
      <c r="X282" s="252"/>
      <c r="Y282" s="252"/>
      <c r="Z282" s="252"/>
    </row>
    <row r="283" ht="15.75" customHeight="1">
      <c r="A283" s="252"/>
      <c r="B283" s="252"/>
      <c r="C283" s="252"/>
      <c r="D283" s="252"/>
      <c r="E283" s="259"/>
      <c r="F283" s="252"/>
      <c r="G283" s="252"/>
      <c r="H283" s="252"/>
      <c r="I283" s="252"/>
      <c r="J283" s="252"/>
      <c r="K283" s="252"/>
      <c r="L283" s="252"/>
      <c r="M283" s="252"/>
      <c r="N283" s="1132"/>
      <c r="O283" s="1132"/>
      <c r="P283" s="1137"/>
      <c r="Q283" s="1188"/>
      <c r="R283" s="252"/>
      <c r="S283" s="252"/>
      <c r="T283" s="252"/>
      <c r="U283" s="252"/>
      <c r="V283" s="252"/>
      <c r="W283" s="252"/>
      <c r="X283" s="252"/>
      <c r="Y283" s="252"/>
      <c r="Z283" s="252"/>
    </row>
    <row r="284" ht="15.75" customHeight="1">
      <c r="A284" s="252"/>
      <c r="B284" s="252"/>
      <c r="C284" s="252"/>
      <c r="D284" s="252"/>
      <c r="E284" s="259"/>
      <c r="F284" s="252"/>
      <c r="G284" s="252"/>
      <c r="H284" s="252"/>
      <c r="I284" s="252"/>
      <c r="J284" s="252"/>
      <c r="K284" s="252"/>
      <c r="L284" s="252"/>
      <c r="M284" s="252"/>
      <c r="N284" s="1132"/>
      <c r="O284" s="1132"/>
      <c r="P284" s="1137"/>
      <c r="Q284" s="1188"/>
      <c r="R284" s="252"/>
      <c r="S284" s="252"/>
      <c r="T284" s="252"/>
      <c r="U284" s="252"/>
      <c r="V284" s="252"/>
      <c r="W284" s="252"/>
      <c r="X284" s="252"/>
      <c r="Y284" s="252"/>
      <c r="Z284" s="252"/>
    </row>
    <row r="285" ht="15.75" customHeight="1">
      <c r="A285" s="252"/>
      <c r="B285" s="252"/>
      <c r="C285" s="252"/>
      <c r="D285" s="252"/>
      <c r="E285" s="259"/>
      <c r="F285" s="252"/>
      <c r="G285" s="252"/>
      <c r="H285" s="252"/>
      <c r="I285" s="252"/>
      <c r="J285" s="252"/>
      <c r="K285" s="252"/>
      <c r="L285" s="252"/>
      <c r="M285" s="252"/>
      <c r="N285" s="1132"/>
      <c r="O285" s="1132"/>
      <c r="P285" s="1137"/>
      <c r="Q285" s="1188"/>
      <c r="R285" s="252"/>
      <c r="S285" s="252"/>
      <c r="T285" s="252"/>
      <c r="U285" s="252"/>
      <c r="V285" s="252"/>
      <c r="W285" s="252"/>
      <c r="X285" s="252"/>
      <c r="Y285" s="252"/>
      <c r="Z285" s="252"/>
    </row>
    <row r="286" ht="15.75" customHeight="1">
      <c r="A286" s="252"/>
      <c r="B286" s="252"/>
      <c r="C286" s="252"/>
      <c r="D286" s="252"/>
      <c r="E286" s="259"/>
      <c r="F286" s="252"/>
      <c r="G286" s="252"/>
      <c r="H286" s="252"/>
      <c r="I286" s="252"/>
      <c r="J286" s="252"/>
      <c r="K286" s="252"/>
      <c r="L286" s="252"/>
      <c r="M286" s="252"/>
      <c r="N286" s="1132"/>
      <c r="O286" s="1132"/>
      <c r="P286" s="1137"/>
      <c r="Q286" s="1188"/>
      <c r="R286" s="252"/>
      <c r="S286" s="252"/>
      <c r="T286" s="252"/>
      <c r="U286" s="252"/>
      <c r="V286" s="252"/>
      <c r="W286" s="252"/>
      <c r="X286" s="252"/>
      <c r="Y286" s="252"/>
      <c r="Z286" s="252"/>
    </row>
    <row r="287" ht="15.75" customHeight="1">
      <c r="A287" s="252"/>
      <c r="B287" s="252"/>
      <c r="C287" s="252"/>
      <c r="D287" s="252"/>
      <c r="E287" s="259"/>
      <c r="F287" s="252"/>
      <c r="G287" s="252"/>
      <c r="H287" s="252"/>
      <c r="I287" s="252"/>
      <c r="J287" s="252"/>
      <c r="K287" s="252"/>
      <c r="L287" s="252"/>
      <c r="M287" s="252"/>
      <c r="N287" s="1132"/>
      <c r="O287" s="1132"/>
      <c r="P287" s="1137"/>
      <c r="Q287" s="1188"/>
      <c r="R287" s="252"/>
      <c r="S287" s="252"/>
      <c r="T287" s="252"/>
      <c r="U287" s="252"/>
      <c r="V287" s="252"/>
      <c r="W287" s="252"/>
      <c r="X287" s="252"/>
      <c r="Y287" s="252"/>
      <c r="Z287" s="252"/>
    </row>
    <row r="288" ht="15.75" customHeight="1">
      <c r="A288" s="252"/>
      <c r="B288" s="252"/>
      <c r="C288" s="252"/>
      <c r="D288" s="252"/>
      <c r="E288" s="259"/>
      <c r="F288" s="252"/>
      <c r="G288" s="252"/>
      <c r="H288" s="252"/>
      <c r="I288" s="252"/>
      <c r="J288" s="252"/>
      <c r="K288" s="252"/>
      <c r="L288" s="252"/>
      <c r="M288" s="252"/>
      <c r="N288" s="1132"/>
      <c r="O288" s="1132"/>
      <c r="P288" s="1137"/>
      <c r="Q288" s="1188"/>
      <c r="R288" s="252"/>
      <c r="S288" s="252"/>
      <c r="T288" s="252"/>
      <c r="U288" s="252"/>
      <c r="V288" s="252"/>
      <c r="W288" s="252"/>
      <c r="X288" s="252"/>
      <c r="Y288" s="252"/>
      <c r="Z288" s="252"/>
    </row>
    <row r="289" ht="15.75" customHeight="1">
      <c r="A289" s="252"/>
      <c r="B289" s="252"/>
      <c r="C289" s="252"/>
      <c r="D289" s="252"/>
      <c r="E289" s="259"/>
      <c r="F289" s="252"/>
      <c r="G289" s="252"/>
      <c r="H289" s="252"/>
      <c r="I289" s="252"/>
      <c r="J289" s="252"/>
      <c r="K289" s="252"/>
      <c r="L289" s="252"/>
      <c r="M289" s="252"/>
      <c r="N289" s="1132"/>
      <c r="O289" s="1132"/>
      <c r="P289" s="1137"/>
      <c r="Q289" s="1188"/>
      <c r="R289" s="252"/>
      <c r="S289" s="252"/>
      <c r="T289" s="252"/>
      <c r="U289" s="252"/>
      <c r="V289" s="252"/>
      <c r="W289" s="252"/>
      <c r="X289" s="252"/>
      <c r="Y289" s="252"/>
      <c r="Z289" s="252"/>
    </row>
    <row r="290" ht="15.75" customHeight="1">
      <c r="A290" s="252"/>
      <c r="B290" s="252"/>
      <c r="C290" s="252"/>
      <c r="D290" s="252"/>
      <c r="E290" s="259"/>
      <c r="F290" s="252"/>
      <c r="G290" s="252"/>
      <c r="H290" s="252"/>
      <c r="I290" s="252"/>
      <c r="J290" s="252"/>
      <c r="K290" s="252"/>
      <c r="L290" s="252"/>
      <c r="M290" s="252"/>
      <c r="N290" s="1132"/>
      <c r="O290" s="1132"/>
      <c r="P290" s="1137"/>
      <c r="Q290" s="1188"/>
      <c r="R290" s="252"/>
      <c r="S290" s="252"/>
      <c r="T290" s="252"/>
      <c r="U290" s="252"/>
      <c r="V290" s="252"/>
      <c r="W290" s="252"/>
      <c r="X290" s="252"/>
      <c r="Y290" s="252"/>
      <c r="Z290" s="252"/>
    </row>
    <row r="291" ht="15.75" customHeight="1">
      <c r="A291" s="252"/>
      <c r="B291" s="252"/>
      <c r="C291" s="252"/>
      <c r="D291" s="252"/>
      <c r="E291" s="259"/>
      <c r="F291" s="252"/>
      <c r="G291" s="252"/>
      <c r="H291" s="252"/>
      <c r="I291" s="252"/>
      <c r="J291" s="252"/>
      <c r="K291" s="252"/>
      <c r="L291" s="252"/>
      <c r="M291" s="252"/>
      <c r="N291" s="1132"/>
      <c r="O291" s="1132"/>
      <c r="P291" s="1137"/>
      <c r="Q291" s="1188"/>
      <c r="R291" s="252"/>
      <c r="S291" s="252"/>
      <c r="T291" s="252"/>
      <c r="U291" s="252"/>
      <c r="V291" s="252"/>
      <c r="W291" s="252"/>
      <c r="X291" s="252"/>
      <c r="Y291" s="252"/>
      <c r="Z291" s="252"/>
    </row>
    <row r="292" ht="15.75" customHeight="1">
      <c r="A292" s="252"/>
      <c r="B292" s="252"/>
      <c r="C292" s="252"/>
      <c r="D292" s="252"/>
      <c r="E292" s="259"/>
      <c r="F292" s="252"/>
      <c r="G292" s="252"/>
      <c r="H292" s="252"/>
      <c r="I292" s="252"/>
      <c r="J292" s="252"/>
      <c r="K292" s="252"/>
      <c r="L292" s="252"/>
      <c r="M292" s="252"/>
      <c r="N292" s="1132"/>
      <c r="O292" s="1132"/>
      <c r="P292" s="1137"/>
      <c r="Q292" s="1188"/>
      <c r="R292" s="252"/>
      <c r="S292" s="252"/>
      <c r="T292" s="252"/>
      <c r="U292" s="252"/>
      <c r="V292" s="252"/>
      <c r="W292" s="252"/>
      <c r="X292" s="252"/>
      <c r="Y292" s="252"/>
      <c r="Z292" s="252"/>
    </row>
    <row r="293" ht="15.75" customHeight="1">
      <c r="A293" s="252"/>
      <c r="B293" s="252"/>
      <c r="C293" s="252"/>
      <c r="D293" s="252"/>
      <c r="E293" s="259"/>
      <c r="F293" s="252"/>
      <c r="G293" s="252"/>
      <c r="H293" s="252"/>
      <c r="I293" s="252"/>
      <c r="J293" s="252"/>
      <c r="K293" s="252"/>
      <c r="L293" s="252"/>
      <c r="M293" s="252"/>
      <c r="N293" s="1132"/>
      <c r="O293" s="1132"/>
      <c r="P293" s="1137"/>
      <c r="Q293" s="1188"/>
      <c r="R293" s="252"/>
      <c r="S293" s="252"/>
      <c r="T293" s="252"/>
      <c r="U293" s="252"/>
      <c r="V293" s="252"/>
      <c r="W293" s="252"/>
      <c r="X293" s="252"/>
      <c r="Y293" s="252"/>
      <c r="Z293" s="252"/>
    </row>
    <row r="294" ht="15.75" customHeight="1">
      <c r="A294" s="252"/>
      <c r="B294" s="252"/>
      <c r="C294" s="252"/>
      <c r="D294" s="252"/>
      <c r="E294" s="259"/>
      <c r="F294" s="252"/>
      <c r="G294" s="252"/>
      <c r="H294" s="252"/>
      <c r="I294" s="252"/>
      <c r="J294" s="252"/>
      <c r="K294" s="252"/>
      <c r="L294" s="252"/>
      <c r="M294" s="252"/>
      <c r="N294" s="1132"/>
      <c r="O294" s="1132"/>
      <c r="P294" s="1137"/>
      <c r="Q294" s="1188"/>
      <c r="R294" s="252"/>
      <c r="S294" s="252"/>
      <c r="T294" s="252"/>
      <c r="U294" s="252"/>
      <c r="V294" s="252"/>
      <c r="W294" s="252"/>
      <c r="X294" s="252"/>
      <c r="Y294" s="252"/>
      <c r="Z294" s="252"/>
    </row>
    <row r="295" ht="15.75" customHeight="1">
      <c r="A295" s="252"/>
      <c r="B295" s="252"/>
      <c r="C295" s="252"/>
      <c r="D295" s="252"/>
      <c r="E295" s="259"/>
      <c r="F295" s="252"/>
      <c r="G295" s="252"/>
      <c r="H295" s="252"/>
      <c r="I295" s="252"/>
      <c r="J295" s="252"/>
      <c r="K295" s="252"/>
      <c r="L295" s="252"/>
      <c r="M295" s="252"/>
      <c r="N295" s="1132"/>
      <c r="O295" s="1132"/>
      <c r="P295" s="1137"/>
      <c r="Q295" s="1188"/>
      <c r="R295" s="252"/>
      <c r="S295" s="252"/>
      <c r="T295" s="252"/>
      <c r="U295" s="252"/>
      <c r="V295" s="252"/>
      <c r="W295" s="252"/>
      <c r="X295" s="252"/>
      <c r="Y295" s="252"/>
      <c r="Z295" s="252"/>
    </row>
    <row r="296" ht="15.75" customHeight="1">
      <c r="A296" s="252"/>
      <c r="B296" s="252"/>
      <c r="C296" s="252"/>
      <c r="D296" s="252"/>
      <c r="E296" s="259"/>
      <c r="F296" s="252"/>
      <c r="G296" s="252"/>
      <c r="H296" s="252"/>
      <c r="I296" s="252"/>
      <c r="J296" s="252"/>
      <c r="K296" s="252"/>
      <c r="L296" s="252"/>
      <c r="M296" s="252"/>
      <c r="N296" s="1132"/>
      <c r="O296" s="1132"/>
      <c r="P296" s="1137"/>
      <c r="Q296" s="1188"/>
      <c r="R296" s="252"/>
      <c r="S296" s="252"/>
      <c r="T296" s="252"/>
      <c r="U296" s="252"/>
      <c r="V296" s="252"/>
      <c r="W296" s="252"/>
      <c r="X296" s="252"/>
      <c r="Y296" s="252"/>
      <c r="Z296" s="252"/>
    </row>
    <row r="297" ht="15.75" customHeight="1">
      <c r="A297" s="252"/>
      <c r="B297" s="252"/>
      <c r="C297" s="252"/>
      <c r="D297" s="252"/>
      <c r="E297" s="259"/>
      <c r="F297" s="252"/>
      <c r="G297" s="252"/>
      <c r="H297" s="252"/>
      <c r="I297" s="252"/>
      <c r="J297" s="252"/>
      <c r="K297" s="252"/>
      <c r="L297" s="252"/>
      <c r="M297" s="252"/>
      <c r="N297" s="1132"/>
      <c r="O297" s="1132"/>
      <c r="P297" s="1137"/>
      <c r="Q297" s="1188"/>
      <c r="R297" s="252"/>
      <c r="S297" s="252"/>
      <c r="T297" s="252"/>
      <c r="U297" s="252"/>
      <c r="V297" s="252"/>
      <c r="W297" s="252"/>
      <c r="X297" s="252"/>
      <c r="Y297" s="252"/>
      <c r="Z297" s="252"/>
    </row>
    <row r="298" ht="15.75" customHeight="1">
      <c r="A298" s="252"/>
      <c r="B298" s="252"/>
      <c r="C298" s="252"/>
      <c r="D298" s="252"/>
      <c r="E298" s="259"/>
      <c r="F298" s="252"/>
      <c r="G298" s="252"/>
      <c r="H298" s="252"/>
      <c r="I298" s="252"/>
      <c r="J298" s="252"/>
      <c r="K298" s="252"/>
      <c r="L298" s="252"/>
      <c r="M298" s="252"/>
      <c r="N298" s="1132"/>
      <c r="O298" s="1132"/>
      <c r="P298" s="1137"/>
      <c r="Q298" s="1188"/>
      <c r="R298" s="252"/>
      <c r="S298" s="252"/>
      <c r="T298" s="252"/>
      <c r="U298" s="252"/>
      <c r="V298" s="252"/>
      <c r="W298" s="252"/>
      <c r="X298" s="252"/>
      <c r="Y298" s="252"/>
      <c r="Z298" s="252"/>
    </row>
    <row r="299" ht="15.75" customHeight="1">
      <c r="A299" s="252"/>
      <c r="B299" s="252"/>
      <c r="C299" s="252"/>
      <c r="D299" s="252"/>
      <c r="E299" s="259"/>
      <c r="F299" s="252"/>
      <c r="G299" s="252"/>
      <c r="H299" s="252"/>
      <c r="I299" s="252"/>
      <c r="J299" s="252"/>
      <c r="K299" s="252"/>
      <c r="L299" s="252"/>
      <c r="M299" s="252"/>
      <c r="N299" s="1132"/>
      <c r="O299" s="1132"/>
      <c r="P299" s="1137"/>
      <c r="Q299" s="1188"/>
      <c r="R299" s="252"/>
      <c r="S299" s="252"/>
      <c r="T299" s="252"/>
      <c r="U299" s="252"/>
      <c r="V299" s="252"/>
      <c r="W299" s="252"/>
      <c r="X299" s="252"/>
      <c r="Y299" s="252"/>
      <c r="Z299" s="252"/>
    </row>
    <row r="300" ht="15.75" customHeight="1">
      <c r="A300" s="252"/>
      <c r="B300" s="252"/>
      <c r="C300" s="252"/>
      <c r="D300" s="252"/>
      <c r="E300" s="259"/>
      <c r="F300" s="252"/>
      <c r="G300" s="252"/>
      <c r="H300" s="252"/>
      <c r="I300" s="252"/>
      <c r="J300" s="252"/>
      <c r="K300" s="252"/>
      <c r="L300" s="252"/>
      <c r="M300" s="252"/>
      <c r="N300" s="1132"/>
      <c r="O300" s="1132"/>
      <c r="P300" s="1137"/>
      <c r="Q300" s="1188"/>
      <c r="R300" s="252"/>
      <c r="S300" s="252"/>
      <c r="T300" s="252"/>
      <c r="U300" s="252"/>
      <c r="V300" s="252"/>
      <c r="W300" s="252"/>
      <c r="X300" s="252"/>
      <c r="Y300" s="252"/>
      <c r="Z300" s="252"/>
    </row>
    <row r="301" ht="15.75" customHeight="1">
      <c r="A301" s="252"/>
      <c r="B301" s="252"/>
      <c r="C301" s="252"/>
      <c r="D301" s="252"/>
      <c r="E301" s="259"/>
      <c r="F301" s="252"/>
      <c r="G301" s="252"/>
      <c r="H301" s="252"/>
      <c r="I301" s="252"/>
      <c r="J301" s="252"/>
      <c r="K301" s="252"/>
      <c r="L301" s="252"/>
      <c r="M301" s="252"/>
      <c r="N301" s="1132"/>
      <c r="O301" s="1132"/>
      <c r="P301" s="1137"/>
      <c r="Q301" s="1188"/>
      <c r="R301" s="252"/>
      <c r="S301" s="252"/>
      <c r="T301" s="252"/>
      <c r="U301" s="252"/>
      <c r="V301" s="252"/>
      <c r="W301" s="252"/>
      <c r="X301" s="252"/>
      <c r="Y301" s="252"/>
      <c r="Z301" s="252"/>
    </row>
    <row r="302" ht="15.75" customHeight="1">
      <c r="A302" s="252"/>
      <c r="B302" s="252"/>
      <c r="C302" s="252"/>
      <c r="D302" s="252"/>
      <c r="E302" s="259"/>
      <c r="F302" s="252"/>
      <c r="G302" s="252"/>
      <c r="H302" s="252"/>
      <c r="I302" s="252"/>
      <c r="J302" s="252"/>
      <c r="K302" s="252"/>
      <c r="L302" s="252"/>
      <c r="M302" s="252"/>
      <c r="N302" s="1132"/>
      <c r="O302" s="1132"/>
      <c r="P302" s="1137"/>
      <c r="Q302" s="1188"/>
      <c r="R302" s="252"/>
      <c r="S302" s="252"/>
      <c r="T302" s="252"/>
      <c r="U302" s="252"/>
      <c r="V302" s="252"/>
      <c r="W302" s="252"/>
      <c r="X302" s="252"/>
      <c r="Y302" s="252"/>
      <c r="Z302" s="252"/>
    </row>
    <row r="303" ht="15.75" customHeight="1">
      <c r="A303" s="252"/>
      <c r="B303" s="252"/>
      <c r="C303" s="252"/>
      <c r="D303" s="252"/>
      <c r="E303" s="259"/>
      <c r="F303" s="252"/>
      <c r="G303" s="252"/>
      <c r="H303" s="252"/>
      <c r="I303" s="252"/>
      <c r="J303" s="252"/>
      <c r="K303" s="252"/>
      <c r="L303" s="252"/>
      <c r="M303" s="252"/>
      <c r="N303" s="1132"/>
      <c r="O303" s="1132"/>
      <c r="P303" s="1137"/>
      <c r="Q303" s="1188"/>
      <c r="R303" s="252"/>
      <c r="S303" s="252"/>
      <c r="T303" s="252"/>
      <c r="U303" s="252"/>
      <c r="V303" s="252"/>
      <c r="W303" s="252"/>
      <c r="X303" s="252"/>
      <c r="Y303" s="252"/>
      <c r="Z303" s="252"/>
    </row>
    <row r="304" ht="15.75" customHeight="1">
      <c r="A304" s="252"/>
      <c r="B304" s="252"/>
      <c r="C304" s="252"/>
      <c r="D304" s="252"/>
      <c r="E304" s="259"/>
      <c r="F304" s="252"/>
      <c r="G304" s="252"/>
      <c r="H304" s="252"/>
      <c r="I304" s="252"/>
      <c r="J304" s="252"/>
      <c r="K304" s="252"/>
      <c r="L304" s="252"/>
      <c r="M304" s="252"/>
      <c r="N304" s="1132"/>
      <c r="O304" s="1132"/>
      <c r="P304" s="1137"/>
      <c r="Q304" s="1188"/>
      <c r="R304" s="252"/>
      <c r="S304" s="252"/>
      <c r="T304" s="252"/>
      <c r="U304" s="252"/>
      <c r="V304" s="252"/>
      <c r="W304" s="252"/>
      <c r="X304" s="252"/>
      <c r="Y304" s="252"/>
      <c r="Z304" s="252"/>
    </row>
    <row r="305" ht="15.75" customHeight="1">
      <c r="A305" s="252"/>
      <c r="B305" s="252"/>
      <c r="C305" s="252"/>
      <c r="D305" s="252"/>
      <c r="E305" s="259"/>
      <c r="F305" s="252"/>
      <c r="G305" s="252"/>
      <c r="H305" s="252"/>
      <c r="I305" s="252"/>
      <c r="J305" s="252"/>
      <c r="K305" s="252"/>
      <c r="L305" s="252"/>
      <c r="M305" s="252"/>
      <c r="N305" s="1132"/>
      <c r="O305" s="1132"/>
      <c r="P305" s="1137"/>
      <c r="Q305" s="1188"/>
      <c r="R305" s="252"/>
      <c r="S305" s="252"/>
      <c r="T305" s="252"/>
      <c r="U305" s="252"/>
      <c r="V305" s="252"/>
      <c r="W305" s="252"/>
      <c r="X305" s="252"/>
      <c r="Y305" s="252"/>
      <c r="Z305" s="252"/>
    </row>
    <row r="306" ht="15.75" customHeight="1">
      <c r="A306" s="252"/>
      <c r="B306" s="252"/>
      <c r="C306" s="252"/>
      <c r="D306" s="252"/>
      <c r="E306" s="259"/>
      <c r="F306" s="252"/>
      <c r="G306" s="252"/>
      <c r="H306" s="252"/>
      <c r="I306" s="252"/>
      <c r="J306" s="252"/>
      <c r="K306" s="252"/>
      <c r="L306" s="252"/>
      <c r="M306" s="252"/>
      <c r="N306" s="1132"/>
      <c r="O306" s="1132"/>
      <c r="P306" s="1137"/>
      <c r="Q306" s="1188"/>
      <c r="R306" s="252"/>
      <c r="S306" s="252"/>
      <c r="T306" s="252"/>
      <c r="U306" s="252"/>
      <c r="V306" s="252"/>
      <c r="W306" s="252"/>
      <c r="X306" s="252"/>
      <c r="Y306" s="252"/>
      <c r="Z306" s="252"/>
    </row>
    <row r="307" ht="15.75" customHeight="1">
      <c r="A307" s="252"/>
      <c r="B307" s="252"/>
      <c r="C307" s="252"/>
      <c r="D307" s="252"/>
      <c r="E307" s="259"/>
      <c r="F307" s="252"/>
      <c r="G307" s="252"/>
      <c r="H307" s="252"/>
      <c r="I307" s="252"/>
      <c r="J307" s="252"/>
      <c r="K307" s="252"/>
      <c r="L307" s="252"/>
      <c r="M307" s="252"/>
      <c r="N307" s="1132"/>
      <c r="O307" s="1132"/>
      <c r="P307" s="1137"/>
      <c r="Q307" s="1188"/>
      <c r="R307" s="252"/>
      <c r="S307" s="252"/>
      <c r="T307" s="252"/>
      <c r="U307" s="252"/>
      <c r="V307" s="252"/>
      <c r="W307" s="252"/>
      <c r="X307" s="252"/>
      <c r="Y307" s="252"/>
      <c r="Z307" s="252"/>
    </row>
    <row r="308" ht="15.75" customHeight="1">
      <c r="A308" s="252"/>
      <c r="B308" s="252"/>
      <c r="C308" s="252"/>
      <c r="D308" s="252"/>
      <c r="E308" s="259"/>
      <c r="F308" s="252"/>
      <c r="G308" s="252"/>
      <c r="H308" s="252"/>
      <c r="I308" s="252"/>
      <c r="J308" s="252"/>
      <c r="K308" s="252"/>
      <c r="L308" s="252"/>
      <c r="M308" s="252"/>
      <c r="N308" s="1132"/>
      <c r="O308" s="1132"/>
      <c r="P308" s="1137"/>
      <c r="Q308" s="1188"/>
      <c r="R308" s="252"/>
      <c r="S308" s="252"/>
      <c r="T308" s="252"/>
      <c r="U308" s="252"/>
      <c r="V308" s="252"/>
      <c r="W308" s="252"/>
      <c r="X308" s="252"/>
      <c r="Y308" s="252"/>
      <c r="Z308" s="252"/>
    </row>
    <row r="309" ht="15.75" customHeight="1">
      <c r="A309" s="252"/>
      <c r="B309" s="252"/>
      <c r="C309" s="252"/>
      <c r="D309" s="252"/>
      <c r="E309" s="259"/>
      <c r="F309" s="252"/>
      <c r="G309" s="252"/>
      <c r="H309" s="252"/>
      <c r="I309" s="252"/>
      <c r="J309" s="252"/>
      <c r="K309" s="252"/>
      <c r="L309" s="252"/>
      <c r="M309" s="252"/>
      <c r="N309" s="1132"/>
      <c r="O309" s="1132"/>
      <c r="P309" s="1137"/>
      <c r="Q309" s="1188"/>
      <c r="R309" s="252"/>
      <c r="S309" s="252"/>
      <c r="T309" s="252"/>
      <c r="U309" s="252"/>
      <c r="V309" s="252"/>
      <c r="W309" s="252"/>
      <c r="X309" s="252"/>
      <c r="Y309" s="252"/>
      <c r="Z309" s="252"/>
    </row>
    <row r="310" ht="15.75" customHeight="1">
      <c r="A310" s="252"/>
      <c r="B310" s="252"/>
      <c r="C310" s="252"/>
      <c r="D310" s="252"/>
      <c r="E310" s="259"/>
      <c r="F310" s="252"/>
      <c r="G310" s="252"/>
      <c r="H310" s="252"/>
      <c r="I310" s="252"/>
      <c r="J310" s="252"/>
      <c r="K310" s="252"/>
      <c r="L310" s="252"/>
      <c r="M310" s="252"/>
      <c r="N310" s="1132"/>
      <c r="O310" s="1132"/>
      <c r="P310" s="1137"/>
      <c r="Q310" s="1188"/>
      <c r="R310" s="252"/>
      <c r="S310" s="252"/>
      <c r="T310" s="252"/>
      <c r="U310" s="252"/>
      <c r="V310" s="252"/>
      <c r="W310" s="252"/>
      <c r="X310" s="252"/>
      <c r="Y310" s="252"/>
      <c r="Z310" s="252"/>
    </row>
    <row r="311" ht="15.75" customHeight="1">
      <c r="A311" s="252"/>
      <c r="B311" s="252"/>
      <c r="C311" s="252"/>
      <c r="D311" s="252"/>
      <c r="E311" s="259"/>
      <c r="F311" s="252"/>
      <c r="G311" s="252"/>
      <c r="H311" s="252"/>
      <c r="I311" s="252"/>
      <c r="J311" s="252"/>
      <c r="K311" s="252"/>
      <c r="L311" s="252"/>
      <c r="M311" s="252"/>
      <c r="N311" s="1132"/>
      <c r="O311" s="1132"/>
      <c r="P311" s="1137"/>
      <c r="Q311" s="1188"/>
      <c r="R311" s="252"/>
      <c r="S311" s="252"/>
      <c r="T311" s="252"/>
      <c r="U311" s="252"/>
      <c r="V311" s="252"/>
      <c r="W311" s="252"/>
      <c r="X311" s="252"/>
      <c r="Y311" s="252"/>
      <c r="Z311" s="252"/>
    </row>
    <row r="312" ht="15.75" customHeight="1">
      <c r="A312" s="252"/>
      <c r="B312" s="252"/>
      <c r="C312" s="252"/>
      <c r="D312" s="252"/>
      <c r="E312" s="259"/>
      <c r="F312" s="252"/>
      <c r="G312" s="252"/>
      <c r="H312" s="252"/>
      <c r="I312" s="252"/>
      <c r="J312" s="252"/>
      <c r="K312" s="252"/>
      <c r="L312" s="252"/>
      <c r="M312" s="252"/>
      <c r="N312" s="1132"/>
      <c r="O312" s="1132"/>
      <c r="P312" s="1137"/>
      <c r="Q312" s="1188"/>
      <c r="R312" s="252"/>
      <c r="S312" s="252"/>
      <c r="T312" s="252"/>
      <c r="U312" s="252"/>
      <c r="V312" s="252"/>
      <c r="W312" s="252"/>
      <c r="X312" s="252"/>
      <c r="Y312" s="252"/>
      <c r="Z312" s="252"/>
    </row>
    <row r="313" ht="15.75" customHeight="1">
      <c r="A313" s="252"/>
      <c r="B313" s="252"/>
      <c r="C313" s="252"/>
      <c r="D313" s="252"/>
      <c r="E313" s="259"/>
      <c r="F313" s="252"/>
      <c r="G313" s="252"/>
      <c r="H313" s="252"/>
      <c r="I313" s="252"/>
      <c r="J313" s="252"/>
      <c r="K313" s="252"/>
      <c r="L313" s="252"/>
      <c r="M313" s="252"/>
      <c r="N313" s="1132"/>
      <c r="O313" s="1132"/>
      <c r="P313" s="1137"/>
      <c r="Q313" s="1188"/>
      <c r="R313" s="252"/>
      <c r="S313" s="252"/>
      <c r="T313" s="252"/>
      <c r="U313" s="252"/>
      <c r="V313" s="252"/>
      <c r="W313" s="252"/>
      <c r="X313" s="252"/>
      <c r="Y313" s="252"/>
      <c r="Z313" s="252"/>
    </row>
    <row r="314" ht="15.75" customHeight="1">
      <c r="A314" s="252"/>
      <c r="B314" s="252"/>
      <c r="C314" s="252"/>
      <c r="D314" s="252"/>
      <c r="E314" s="259"/>
      <c r="F314" s="252"/>
      <c r="G314" s="252"/>
      <c r="H314" s="252"/>
      <c r="I314" s="252"/>
      <c r="J314" s="252"/>
      <c r="K314" s="252"/>
      <c r="L314" s="252"/>
      <c r="M314" s="252"/>
      <c r="N314" s="1132"/>
      <c r="O314" s="1132"/>
      <c r="P314" s="1137"/>
      <c r="Q314" s="1188"/>
      <c r="R314" s="252"/>
      <c r="S314" s="252"/>
      <c r="T314" s="252"/>
      <c r="U314" s="252"/>
      <c r="V314" s="252"/>
      <c r="W314" s="252"/>
      <c r="X314" s="252"/>
      <c r="Y314" s="252"/>
      <c r="Z314" s="252"/>
    </row>
    <row r="315" ht="15.75" customHeight="1">
      <c r="A315" s="252"/>
      <c r="B315" s="252"/>
      <c r="C315" s="252"/>
      <c r="D315" s="252"/>
      <c r="E315" s="259"/>
      <c r="F315" s="252"/>
      <c r="G315" s="252"/>
      <c r="H315" s="252"/>
      <c r="I315" s="252"/>
      <c r="J315" s="252"/>
      <c r="K315" s="252"/>
      <c r="L315" s="252"/>
      <c r="M315" s="252"/>
      <c r="N315" s="1132"/>
      <c r="O315" s="1132"/>
      <c r="P315" s="1137"/>
      <c r="Q315" s="1188"/>
      <c r="R315" s="252"/>
      <c r="S315" s="252"/>
      <c r="T315" s="252"/>
      <c r="U315" s="252"/>
      <c r="V315" s="252"/>
      <c r="W315" s="252"/>
      <c r="X315" s="252"/>
      <c r="Y315" s="252"/>
      <c r="Z315" s="252"/>
    </row>
    <row r="316" ht="15.75" customHeight="1">
      <c r="A316" s="252"/>
      <c r="B316" s="252"/>
      <c r="C316" s="252"/>
      <c r="D316" s="252"/>
      <c r="E316" s="259"/>
      <c r="F316" s="252"/>
      <c r="G316" s="252"/>
      <c r="H316" s="252"/>
      <c r="I316" s="252"/>
      <c r="J316" s="252"/>
      <c r="K316" s="252"/>
      <c r="L316" s="252"/>
      <c r="M316" s="252"/>
      <c r="N316" s="1132"/>
      <c r="O316" s="1132"/>
      <c r="P316" s="1137"/>
      <c r="Q316" s="1188"/>
      <c r="R316" s="252"/>
      <c r="S316" s="252"/>
      <c r="T316" s="252"/>
      <c r="U316" s="252"/>
      <c r="V316" s="252"/>
      <c r="W316" s="252"/>
      <c r="X316" s="252"/>
      <c r="Y316" s="252"/>
      <c r="Z316" s="252"/>
    </row>
    <row r="317" ht="15.75" customHeight="1">
      <c r="A317" s="252"/>
      <c r="B317" s="252"/>
      <c r="C317" s="252"/>
      <c r="D317" s="252"/>
      <c r="E317" s="259"/>
      <c r="F317" s="252"/>
      <c r="G317" s="252"/>
      <c r="H317" s="252"/>
      <c r="I317" s="252"/>
      <c r="J317" s="252"/>
      <c r="K317" s="252"/>
      <c r="L317" s="252"/>
      <c r="M317" s="252"/>
      <c r="N317" s="1132"/>
      <c r="O317" s="1132"/>
      <c r="P317" s="1137"/>
      <c r="Q317" s="1188"/>
      <c r="R317" s="252"/>
      <c r="S317" s="252"/>
      <c r="T317" s="252"/>
      <c r="U317" s="252"/>
      <c r="V317" s="252"/>
      <c r="W317" s="252"/>
      <c r="X317" s="252"/>
      <c r="Y317" s="252"/>
      <c r="Z317" s="252"/>
    </row>
    <row r="318" ht="15.75" customHeight="1">
      <c r="A318" s="252"/>
      <c r="B318" s="252"/>
      <c r="C318" s="252"/>
      <c r="D318" s="252"/>
      <c r="E318" s="259"/>
      <c r="F318" s="252"/>
      <c r="G318" s="252"/>
      <c r="H318" s="252"/>
      <c r="I318" s="252"/>
      <c r="J318" s="252"/>
      <c r="K318" s="252"/>
      <c r="L318" s="252"/>
      <c r="M318" s="252"/>
      <c r="N318" s="1132"/>
      <c r="O318" s="1132"/>
      <c r="P318" s="1137"/>
      <c r="Q318" s="1188"/>
      <c r="R318" s="252"/>
      <c r="S318" s="252"/>
      <c r="T318" s="252"/>
      <c r="U318" s="252"/>
      <c r="V318" s="252"/>
      <c r="W318" s="252"/>
      <c r="X318" s="252"/>
      <c r="Y318" s="252"/>
      <c r="Z318" s="252"/>
    </row>
    <row r="319" ht="15.75" customHeight="1">
      <c r="A319" s="252"/>
      <c r="B319" s="252"/>
      <c r="C319" s="252"/>
      <c r="D319" s="252"/>
      <c r="E319" s="259"/>
      <c r="F319" s="252"/>
      <c r="G319" s="252"/>
      <c r="H319" s="252"/>
      <c r="I319" s="252"/>
      <c r="J319" s="252"/>
      <c r="K319" s="252"/>
      <c r="L319" s="252"/>
      <c r="M319" s="252"/>
      <c r="N319" s="1132"/>
      <c r="O319" s="1132"/>
      <c r="P319" s="1137"/>
      <c r="Q319" s="1188"/>
      <c r="R319" s="252"/>
      <c r="S319" s="252"/>
      <c r="T319" s="252"/>
      <c r="U319" s="252"/>
      <c r="V319" s="252"/>
      <c r="W319" s="252"/>
      <c r="X319" s="252"/>
      <c r="Y319" s="252"/>
      <c r="Z319" s="252"/>
    </row>
    <row r="320" ht="15.75" customHeight="1">
      <c r="A320" s="252"/>
      <c r="B320" s="252"/>
      <c r="C320" s="252"/>
      <c r="D320" s="252"/>
      <c r="E320" s="259"/>
      <c r="F320" s="252"/>
      <c r="G320" s="252"/>
      <c r="H320" s="252"/>
      <c r="I320" s="252"/>
      <c r="J320" s="252"/>
      <c r="K320" s="252"/>
      <c r="L320" s="252"/>
      <c r="M320" s="252"/>
      <c r="N320" s="1132"/>
      <c r="O320" s="1132"/>
      <c r="P320" s="1137"/>
      <c r="Q320" s="1188"/>
      <c r="R320" s="252"/>
      <c r="S320" s="252"/>
      <c r="T320" s="252"/>
      <c r="U320" s="252"/>
      <c r="V320" s="252"/>
      <c r="W320" s="252"/>
      <c r="X320" s="252"/>
      <c r="Y320" s="252"/>
      <c r="Z320" s="252"/>
    </row>
    <row r="321" ht="15.75" customHeight="1">
      <c r="A321" s="252"/>
      <c r="B321" s="252"/>
      <c r="C321" s="252"/>
      <c r="D321" s="252"/>
      <c r="E321" s="259"/>
      <c r="F321" s="252"/>
      <c r="G321" s="252"/>
      <c r="H321" s="252"/>
      <c r="I321" s="252"/>
      <c r="J321" s="252"/>
      <c r="K321" s="252"/>
      <c r="L321" s="252"/>
      <c r="M321" s="252"/>
      <c r="N321" s="1132"/>
      <c r="O321" s="1132"/>
      <c r="P321" s="1137"/>
      <c r="Q321" s="1188"/>
      <c r="R321" s="252"/>
      <c r="S321" s="252"/>
      <c r="T321" s="252"/>
      <c r="U321" s="252"/>
      <c r="V321" s="252"/>
      <c r="W321" s="252"/>
      <c r="X321" s="252"/>
      <c r="Y321" s="252"/>
      <c r="Z321" s="252"/>
    </row>
    <row r="322" ht="15.75" customHeight="1">
      <c r="A322" s="252"/>
      <c r="B322" s="252"/>
      <c r="C322" s="252"/>
      <c r="D322" s="252"/>
      <c r="E322" s="259"/>
      <c r="F322" s="252"/>
      <c r="G322" s="252"/>
      <c r="H322" s="252"/>
      <c r="I322" s="252"/>
      <c r="J322" s="252"/>
      <c r="K322" s="252"/>
      <c r="L322" s="252"/>
      <c r="M322" s="252"/>
      <c r="N322" s="1132"/>
      <c r="O322" s="1132"/>
      <c r="P322" s="1137"/>
      <c r="Q322" s="1188"/>
      <c r="R322" s="252"/>
      <c r="S322" s="252"/>
      <c r="T322" s="252"/>
      <c r="U322" s="252"/>
      <c r="V322" s="252"/>
      <c r="W322" s="252"/>
      <c r="X322" s="252"/>
      <c r="Y322" s="252"/>
      <c r="Z322" s="252"/>
    </row>
    <row r="323" ht="15.75" customHeight="1">
      <c r="A323" s="252"/>
      <c r="B323" s="252"/>
      <c r="C323" s="252"/>
      <c r="D323" s="252"/>
      <c r="E323" s="259"/>
      <c r="F323" s="252"/>
      <c r="G323" s="252"/>
      <c r="H323" s="252"/>
      <c r="I323" s="252"/>
      <c r="J323" s="252"/>
      <c r="K323" s="252"/>
      <c r="L323" s="252"/>
      <c r="M323" s="252"/>
      <c r="N323" s="1132"/>
      <c r="O323" s="1132"/>
      <c r="P323" s="1137"/>
      <c r="Q323" s="1188"/>
      <c r="R323" s="252"/>
      <c r="S323" s="252"/>
      <c r="T323" s="252"/>
      <c r="U323" s="252"/>
      <c r="V323" s="252"/>
      <c r="W323" s="252"/>
      <c r="X323" s="252"/>
      <c r="Y323" s="252"/>
      <c r="Z323" s="252"/>
    </row>
    <row r="324" ht="15.75" customHeight="1">
      <c r="A324" s="252"/>
      <c r="B324" s="252"/>
      <c r="C324" s="252"/>
      <c r="D324" s="252"/>
      <c r="E324" s="259"/>
      <c r="F324" s="252"/>
      <c r="G324" s="252"/>
      <c r="H324" s="252"/>
      <c r="I324" s="252"/>
      <c r="J324" s="252"/>
      <c r="K324" s="252"/>
      <c r="L324" s="252"/>
      <c r="M324" s="252"/>
      <c r="N324" s="1132"/>
      <c r="O324" s="1132"/>
      <c r="P324" s="1137"/>
      <c r="Q324" s="1188"/>
      <c r="R324" s="252"/>
      <c r="S324" s="252"/>
      <c r="T324" s="252"/>
      <c r="U324" s="252"/>
      <c r="V324" s="252"/>
      <c r="W324" s="252"/>
      <c r="X324" s="252"/>
      <c r="Y324" s="252"/>
      <c r="Z324" s="252"/>
    </row>
    <row r="325" ht="15.75" customHeight="1">
      <c r="A325" s="252"/>
      <c r="B325" s="252"/>
      <c r="C325" s="252"/>
      <c r="D325" s="252"/>
      <c r="E325" s="259"/>
      <c r="F325" s="252"/>
      <c r="G325" s="252"/>
      <c r="H325" s="252"/>
      <c r="I325" s="252"/>
      <c r="J325" s="252"/>
      <c r="K325" s="252"/>
      <c r="L325" s="252"/>
      <c r="M325" s="252"/>
      <c r="N325" s="1132"/>
      <c r="O325" s="1132"/>
      <c r="P325" s="1137"/>
      <c r="Q325" s="1188"/>
      <c r="R325" s="252"/>
      <c r="S325" s="252"/>
      <c r="T325" s="252"/>
      <c r="U325" s="252"/>
      <c r="V325" s="252"/>
      <c r="W325" s="252"/>
      <c r="X325" s="252"/>
      <c r="Y325" s="252"/>
      <c r="Z325" s="252"/>
    </row>
    <row r="326" ht="15.75" customHeight="1">
      <c r="A326" s="252"/>
      <c r="B326" s="252"/>
      <c r="C326" s="252"/>
      <c r="D326" s="252"/>
      <c r="E326" s="259"/>
      <c r="F326" s="252"/>
      <c r="G326" s="252"/>
      <c r="H326" s="252"/>
      <c r="I326" s="252"/>
      <c r="J326" s="252"/>
      <c r="K326" s="252"/>
      <c r="L326" s="252"/>
      <c r="M326" s="252"/>
      <c r="N326" s="1132"/>
      <c r="O326" s="1132"/>
      <c r="P326" s="1137"/>
      <c r="Q326" s="1188"/>
      <c r="R326" s="252"/>
      <c r="S326" s="252"/>
      <c r="T326" s="252"/>
      <c r="U326" s="252"/>
      <c r="V326" s="252"/>
      <c r="W326" s="252"/>
      <c r="X326" s="252"/>
      <c r="Y326" s="252"/>
      <c r="Z326" s="252"/>
    </row>
    <row r="327" ht="15.75" customHeight="1">
      <c r="A327" s="252"/>
      <c r="B327" s="252"/>
      <c r="C327" s="252"/>
      <c r="D327" s="252"/>
      <c r="E327" s="259"/>
      <c r="F327" s="252"/>
      <c r="G327" s="252"/>
      <c r="H327" s="252"/>
      <c r="I327" s="252"/>
      <c r="J327" s="252"/>
      <c r="K327" s="252"/>
      <c r="L327" s="252"/>
      <c r="M327" s="252"/>
      <c r="N327" s="1132"/>
      <c r="O327" s="1132"/>
      <c r="P327" s="1137"/>
      <c r="Q327" s="1188"/>
      <c r="R327" s="252"/>
      <c r="S327" s="252"/>
      <c r="T327" s="252"/>
      <c r="U327" s="252"/>
      <c r="V327" s="252"/>
      <c r="W327" s="252"/>
      <c r="X327" s="252"/>
      <c r="Y327" s="252"/>
      <c r="Z327" s="252"/>
    </row>
    <row r="328" ht="15.75" customHeight="1">
      <c r="A328" s="252"/>
      <c r="B328" s="252"/>
      <c r="C328" s="252"/>
      <c r="D328" s="252"/>
      <c r="E328" s="259"/>
      <c r="F328" s="252"/>
      <c r="G328" s="252"/>
      <c r="H328" s="252"/>
      <c r="I328" s="252"/>
      <c r="J328" s="252"/>
      <c r="K328" s="252"/>
      <c r="L328" s="252"/>
      <c r="M328" s="252"/>
      <c r="N328" s="1132"/>
      <c r="O328" s="1132"/>
      <c r="P328" s="1137"/>
      <c r="Q328" s="1188"/>
      <c r="R328" s="252"/>
      <c r="S328" s="252"/>
      <c r="T328" s="252"/>
      <c r="U328" s="252"/>
      <c r="V328" s="252"/>
      <c r="W328" s="252"/>
      <c r="X328" s="252"/>
      <c r="Y328" s="252"/>
      <c r="Z328" s="252"/>
    </row>
    <row r="329" ht="15.75" customHeight="1">
      <c r="A329" s="252"/>
      <c r="B329" s="252"/>
      <c r="C329" s="252"/>
      <c r="D329" s="252"/>
      <c r="E329" s="259"/>
      <c r="F329" s="252"/>
      <c r="G329" s="252"/>
      <c r="H329" s="252"/>
      <c r="I329" s="252"/>
      <c r="J329" s="252"/>
      <c r="K329" s="252"/>
      <c r="L329" s="252"/>
      <c r="M329" s="252"/>
      <c r="N329" s="1132"/>
      <c r="O329" s="1132"/>
      <c r="P329" s="1137"/>
      <c r="Q329" s="1188"/>
      <c r="R329" s="252"/>
      <c r="S329" s="252"/>
      <c r="T329" s="252"/>
      <c r="U329" s="252"/>
      <c r="V329" s="252"/>
      <c r="W329" s="252"/>
      <c r="X329" s="252"/>
      <c r="Y329" s="252"/>
      <c r="Z329" s="252"/>
    </row>
    <row r="330" ht="15.75" customHeight="1">
      <c r="A330" s="252"/>
      <c r="B330" s="252"/>
      <c r="C330" s="252"/>
      <c r="D330" s="252"/>
      <c r="E330" s="259"/>
      <c r="F330" s="252"/>
      <c r="G330" s="252"/>
      <c r="H330" s="252"/>
      <c r="I330" s="252"/>
      <c r="J330" s="252"/>
      <c r="K330" s="252"/>
      <c r="L330" s="252"/>
      <c r="M330" s="252"/>
      <c r="N330" s="1132"/>
      <c r="O330" s="1132"/>
      <c r="P330" s="1137"/>
      <c r="Q330" s="1188"/>
      <c r="R330" s="252"/>
      <c r="S330" s="252"/>
      <c r="T330" s="252"/>
      <c r="U330" s="252"/>
      <c r="V330" s="252"/>
      <c r="W330" s="252"/>
      <c r="X330" s="252"/>
      <c r="Y330" s="252"/>
      <c r="Z330" s="252"/>
    </row>
    <row r="331" ht="15.75" customHeight="1">
      <c r="A331" s="252"/>
      <c r="B331" s="252"/>
      <c r="C331" s="252"/>
      <c r="D331" s="252"/>
      <c r="E331" s="259"/>
      <c r="F331" s="252"/>
      <c r="G331" s="252"/>
      <c r="H331" s="252"/>
      <c r="I331" s="252"/>
      <c r="J331" s="252"/>
      <c r="K331" s="252"/>
      <c r="L331" s="252"/>
      <c r="M331" s="252"/>
      <c r="N331" s="1132"/>
      <c r="O331" s="1132"/>
      <c r="P331" s="1137"/>
      <c r="Q331" s="1188"/>
      <c r="R331" s="252"/>
      <c r="S331" s="252"/>
      <c r="T331" s="252"/>
      <c r="U331" s="252"/>
      <c r="V331" s="252"/>
      <c r="W331" s="252"/>
      <c r="X331" s="252"/>
      <c r="Y331" s="252"/>
      <c r="Z331" s="252"/>
    </row>
    <row r="332" ht="15.75" customHeight="1">
      <c r="A332" s="252"/>
      <c r="B332" s="252"/>
      <c r="C332" s="252"/>
      <c r="D332" s="252"/>
      <c r="E332" s="259"/>
      <c r="F332" s="252"/>
      <c r="G332" s="252"/>
      <c r="H332" s="252"/>
      <c r="I332" s="252"/>
      <c r="J332" s="252"/>
      <c r="K332" s="252"/>
      <c r="L332" s="252"/>
      <c r="M332" s="252"/>
      <c r="N332" s="1132"/>
      <c r="O332" s="1132"/>
      <c r="P332" s="1137"/>
      <c r="Q332" s="1188"/>
      <c r="R332" s="252"/>
      <c r="S332" s="252"/>
      <c r="T332" s="252"/>
      <c r="U332" s="252"/>
      <c r="V332" s="252"/>
      <c r="W332" s="252"/>
      <c r="X332" s="252"/>
      <c r="Y332" s="252"/>
      <c r="Z332" s="252"/>
    </row>
    <row r="333" ht="15.75" customHeight="1">
      <c r="A333" s="252"/>
      <c r="B333" s="252"/>
      <c r="C333" s="252"/>
      <c r="D333" s="252"/>
      <c r="E333" s="259"/>
      <c r="F333" s="252"/>
      <c r="G333" s="252"/>
      <c r="H333" s="252"/>
      <c r="I333" s="252"/>
      <c r="J333" s="252"/>
      <c r="K333" s="252"/>
      <c r="L333" s="252"/>
      <c r="M333" s="252"/>
      <c r="N333" s="1132"/>
      <c r="O333" s="1132"/>
      <c r="P333" s="1137"/>
      <c r="Q333" s="1188"/>
      <c r="R333" s="252"/>
      <c r="S333" s="252"/>
      <c r="T333" s="252"/>
      <c r="U333" s="252"/>
      <c r="V333" s="252"/>
      <c r="W333" s="252"/>
      <c r="X333" s="252"/>
      <c r="Y333" s="252"/>
      <c r="Z333" s="252"/>
    </row>
    <row r="334" ht="15.75" customHeight="1">
      <c r="A334" s="252"/>
      <c r="B334" s="252"/>
      <c r="C334" s="252"/>
      <c r="D334" s="252"/>
      <c r="E334" s="259"/>
      <c r="F334" s="252"/>
      <c r="G334" s="252"/>
      <c r="H334" s="252"/>
      <c r="I334" s="252"/>
      <c r="J334" s="252"/>
      <c r="K334" s="252"/>
      <c r="L334" s="252"/>
      <c r="M334" s="252"/>
      <c r="N334" s="1132"/>
      <c r="O334" s="1132"/>
      <c r="P334" s="1137"/>
      <c r="Q334" s="1188"/>
      <c r="R334" s="252"/>
      <c r="S334" s="252"/>
      <c r="T334" s="252"/>
      <c r="U334" s="252"/>
      <c r="V334" s="252"/>
      <c r="W334" s="252"/>
      <c r="X334" s="252"/>
      <c r="Y334" s="252"/>
      <c r="Z334" s="252"/>
    </row>
    <row r="335" ht="15.75" customHeight="1">
      <c r="A335" s="252"/>
      <c r="B335" s="252"/>
      <c r="C335" s="252"/>
      <c r="D335" s="252"/>
      <c r="E335" s="259"/>
      <c r="F335" s="252"/>
      <c r="G335" s="252"/>
      <c r="H335" s="252"/>
      <c r="I335" s="252"/>
      <c r="J335" s="252"/>
      <c r="K335" s="252"/>
      <c r="L335" s="252"/>
      <c r="M335" s="252"/>
      <c r="N335" s="1132"/>
      <c r="O335" s="1132"/>
      <c r="P335" s="1137"/>
      <c r="Q335" s="1188"/>
      <c r="R335" s="252"/>
      <c r="S335" s="252"/>
      <c r="T335" s="252"/>
      <c r="U335" s="252"/>
      <c r="V335" s="252"/>
      <c r="W335" s="252"/>
      <c r="X335" s="252"/>
      <c r="Y335" s="252"/>
      <c r="Z335" s="252"/>
    </row>
    <row r="336" ht="15.75" customHeight="1">
      <c r="A336" s="252"/>
      <c r="B336" s="252"/>
      <c r="C336" s="252"/>
      <c r="D336" s="252"/>
      <c r="E336" s="259"/>
      <c r="F336" s="252"/>
      <c r="G336" s="252"/>
      <c r="H336" s="252"/>
      <c r="I336" s="252"/>
      <c r="J336" s="252"/>
      <c r="K336" s="252"/>
      <c r="L336" s="252"/>
      <c r="M336" s="252"/>
      <c r="N336" s="1132"/>
      <c r="O336" s="1132"/>
      <c r="P336" s="1137"/>
      <c r="Q336" s="1188"/>
      <c r="R336" s="252"/>
      <c r="S336" s="252"/>
      <c r="T336" s="252"/>
      <c r="U336" s="252"/>
      <c r="V336" s="252"/>
      <c r="W336" s="252"/>
      <c r="X336" s="252"/>
      <c r="Y336" s="252"/>
      <c r="Z336" s="252"/>
    </row>
    <row r="337" ht="15.75" customHeight="1">
      <c r="A337" s="252"/>
      <c r="B337" s="252"/>
      <c r="C337" s="252"/>
      <c r="D337" s="252"/>
      <c r="E337" s="259"/>
      <c r="F337" s="252"/>
      <c r="G337" s="252"/>
      <c r="H337" s="252"/>
      <c r="I337" s="252"/>
      <c r="J337" s="252"/>
      <c r="K337" s="252"/>
      <c r="L337" s="252"/>
      <c r="M337" s="252"/>
      <c r="N337" s="1132"/>
      <c r="O337" s="1132"/>
      <c r="P337" s="1137"/>
      <c r="Q337" s="1188"/>
      <c r="R337" s="252"/>
      <c r="S337" s="252"/>
      <c r="T337" s="252"/>
      <c r="U337" s="252"/>
      <c r="V337" s="252"/>
      <c r="W337" s="252"/>
      <c r="X337" s="252"/>
      <c r="Y337" s="252"/>
      <c r="Z337" s="252"/>
    </row>
    <row r="338" ht="15.75" customHeight="1">
      <c r="A338" s="252"/>
      <c r="B338" s="252"/>
      <c r="C338" s="252"/>
      <c r="D338" s="252"/>
      <c r="E338" s="259"/>
      <c r="F338" s="252"/>
      <c r="G338" s="252"/>
      <c r="H338" s="252"/>
      <c r="I338" s="252"/>
      <c r="J338" s="252"/>
      <c r="K338" s="252"/>
      <c r="L338" s="252"/>
      <c r="M338" s="252"/>
      <c r="N338" s="1132"/>
      <c r="O338" s="1132"/>
      <c r="P338" s="1137"/>
      <c r="Q338" s="1188"/>
      <c r="R338" s="252"/>
      <c r="S338" s="252"/>
      <c r="T338" s="252"/>
      <c r="U338" s="252"/>
      <c r="V338" s="252"/>
      <c r="W338" s="252"/>
      <c r="X338" s="252"/>
      <c r="Y338" s="252"/>
      <c r="Z338" s="252"/>
    </row>
    <row r="339" ht="15.75" customHeight="1">
      <c r="A339" s="252"/>
      <c r="B339" s="252"/>
      <c r="C339" s="252"/>
      <c r="D339" s="252"/>
      <c r="E339" s="259"/>
      <c r="F339" s="252"/>
      <c r="G339" s="252"/>
      <c r="H339" s="252"/>
      <c r="I339" s="252"/>
      <c r="J339" s="252"/>
      <c r="K339" s="252"/>
      <c r="L339" s="252"/>
      <c r="M339" s="252"/>
      <c r="N339" s="1132"/>
      <c r="O339" s="1132"/>
      <c r="P339" s="1137"/>
      <c r="Q339" s="1188"/>
      <c r="R339" s="252"/>
      <c r="S339" s="252"/>
      <c r="T339" s="252"/>
      <c r="U339" s="252"/>
      <c r="V339" s="252"/>
      <c r="W339" s="252"/>
      <c r="X339" s="252"/>
      <c r="Y339" s="252"/>
      <c r="Z339" s="252"/>
    </row>
    <row r="340" ht="15.75" customHeight="1">
      <c r="A340" s="252"/>
      <c r="B340" s="252"/>
      <c r="C340" s="252"/>
      <c r="D340" s="252"/>
      <c r="E340" s="259"/>
      <c r="F340" s="252"/>
      <c r="G340" s="252"/>
      <c r="H340" s="252"/>
      <c r="I340" s="252"/>
      <c r="J340" s="252"/>
      <c r="K340" s="252"/>
      <c r="L340" s="252"/>
      <c r="M340" s="252"/>
      <c r="N340" s="1132"/>
      <c r="O340" s="1132"/>
      <c r="P340" s="1137"/>
      <c r="Q340" s="1188"/>
      <c r="R340" s="252"/>
      <c r="S340" s="252"/>
      <c r="T340" s="252"/>
      <c r="U340" s="252"/>
      <c r="V340" s="252"/>
      <c r="W340" s="252"/>
      <c r="X340" s="252"/>
      <c r="Y340" s="252"/>
      <c r="Z340" s="252"/>
    </row>
    <row r="341" ht="15.75" customHeight="1">
      <c r="A341" s="252"/>
      <c r="B341" s="252"/>
      <c r="C341" s="252"/>
      <c r="D341" s="252"/>
      <c r="E341" s="259"/>
      <c r="F341" s="252"/>
      <c r="G341" s="252"/>
      <c r="H341" s="252"/>
      <c r="I341" s="252"/>
      <c r="J341" s="252"/>
      <c r="K341" s="252"/>
      <c r="L341" s="252"/>
      <c r="M341" s="252"/>
      <c r="N341" s="1132"/>
      <c r="O341" s="1132"/>
      <c r="P341" s="1137"/>
      <c r="Q341" s="1188"/>
      <c r="R341" s="252"/>
      <c r="S341" s="252"/>
      <c r="T341" s="252"/>
      <c r="U341" s="252"/>
      <c r="V341" s="252"/>
      <c r="W341" s="252"/>
      <c r="X341" s="252"/>
      <c r="Y341" s="252"/>
      <c r="Z341" s="252"/>
    </row>
    <row r="342" ht="15.75" customHeight="1">
      <c r="A342" s="252"/>
      <c r="B342" s="252"/>
      <c r="C342" s="252"/>
      <c r="D342" s="252"/>
      <c r="E342" s="259"/>
      <c r="F342" s="252"/>
      <c r="G342" s="252"/>
      <c r="H342" s="252"/>
      <c r="I342" s="252"/>
      <c r="J342" s="252"/>
      <c r="K342" s="252"/>
      <c r="L342" s="252"/>
      <c r="M342" s="252"/>
      <c r="N342" s="1132"/>
      <c r="O342" s="1132"/>
      <c r="P342" s="1137"/>
      <c r="Q342" s="1188"/>
      <c r="R342" s="252"/>
      <c r="S342" s="252"/>
      <c r="T342" s="252"/>
      <c r="U342" s="252"/>
      <c r="V342" s="252"/>
      <c r="W342" s="252"/>
      <c r="X342" s="252"/>
      <c r="Y342" s="252"/>
      <c r="Z342" s="252"/>
    </row>
    <row r="343" ht="15.75" customHeight="1">
      <c r="A343" s="252"/>
      <c r="B343" s="252"/>
      <c r="C343" s="252"/>
      <c r="D343" s="252"/>
      <c r="E343" s="259"/>
      <c r="F343" s="252"/>
      <c r="G343" s="252"/>
      <c r="H343" s="252"/>
      <c r="I343" s="252"/>
      <c r="J343" s="252"/>
      <c r="K343" s="252"/>
      <c r="L343" s="252"/>
      <c r="M343" s="252"/>
      <c r="N343" s="1132"/>
      <c r="O343" s="1132"/>
      <c r="P343" s="1137"/>
      <c r="Q343" s="1188"/>
      <c r="R343" s="252"/>
      <c r="S343" s="252"/>
      <c r="T343" s="252"/>
      <c r="U343" s="252"/>
      <c r="V343" s="252"/>
      <c r="W343" s="252"/>
      <c r="X343" s="252"/>
      <c r="Y343" s="252"/>
      <c r="Z343" s="252"/>
    </row>
    <row r="344" ht="15.75" customHeight="1">
      <c r="A344" s="252"/>
      <c r="B344" s="252"/>
      <c r="C344" s="252"/>
      <c r="D344" s="252"/>
      <c r="E344" s="259"/>
      <c r="F344" s="252"/>
      <c r="G344" s="252"/>
      <c r="H344" s="252"/>
      <c r="I344" s="252"/>
      <c r="J344" s="252"/>
      <c r="K344" s="252"/>
      <c r="L344" s="252"/>
      <c r="M344" s="252"/>
      <c r="N344" s="1132"/>
      <c r="O344" s="1132"/>
      <c r="P344" s="1137"/>
      <c r="Q344" s="1188"/>
      <c r="R344" s="252"/>
      <c r="S344" s="252"/>
      <c r="T344" s="252"/>
      <c r="U344" s="252"/>
      <c r="V344" s="252"/>
      <c r="W344" s="252"/>
      <c r="X344" s="252"/>
      <c r="Y344" s="252"/>
      <c r="Z344" s="252"/>
    </row>
    <row r="345" ht="15.75" customHeight="1">
      <c r="A345" s="252"/>
      <c r="B345" s="252"/>
      <c r="C345" s="252"/>
      <c r="D345" s="252"/>
      <c r="E345" s="259"/>
      <c r="F345" s="252"/>
      <c r="G345" s="252"/>
      <c r="H345" s="252"/>
      <c r="I345" s="252"/>
      <c r="J345" s="252"/>
      <c r="K345" s="252"/>
      <c r="L345" s="252"/>
      <c r="M345" s="252"/>
      <c r="N345" s="1132"/>
      <c r="O345" s="1132"/>
      <c r="P345" s="1137"/>
      <c r="Q345" s="1188"/>
      <c r="R345" s="252"/>
      <c r="S345" s="252"/>
      <c r="T345" s="252"/>
      <c r="U345" s="252"/>
      <c r="V345" s="252"/>
      <c r="W345" s="252"/>
      <c r="X345" s="252"/>
      <c r="Y345" s="252"/>
      <c r="Z345" s="252"/>
    </row>
    <row r="346" ht="15.75" customHeight="1">
      <c r="A346" s="252"/>
      <c r="B346" s="252"/>
      <c r="C346" s="252"/>
      <c r="D346" s="252"/>
      <c r="E346" s="259"/>
      <c r="F346" s="252"/>
      <c r="G346" s="252"/>
      <c r="H346" s="252"/>
      <c r="I346" s="252"/>
      <c r="J346" s="252"/>
      <c r="K346" s="252"/>
      <c r="L346" s="252"/>
      <c r="M346" s="252"/>
      <c r="N346" s="1132"/>
      <c r="O346" s="1132"/>
      <c r="P346" s="1137"/>
      <c r="Q346" s="1188"/>
      <c r="R346" s="252"/>
      <c r="S346" s="252"/>
      <c r="T346" s="252"/>
      <c r="U346" s="252"/>
      <c r="V346" s="252"/>
      <c r="W346" s="252"/>
      <c r="X346" s="252"/>
      <c r="Y346" s="252"/>
      <c r="Z346" s="252"/>
    </row>
    <row r="347" ht="15.75" customHeight="1">
      <c r="A347" s="252"/>
      <c r="B347" s="252"/>
      <c r="C347" s="252"/>
      <c r="D347" s="252"/>
      <c r="E347" s="259"/>
      <c r="F347" s="252"/>
      <c r="G347" s="252"/>
      <c r="H347" s="252"/>
      <c r="I347" s="252"/>
      <c r="J347" s="252"/>
      <c r="K347" s="252"/>
      <c r="L347" s="252"/>
      <c r="M347" s="252"/>
      <c r="N347" s="1132"/>
      <c r="O347" s="1132"/>
      <c r="P347" s="1137"/>
      <c r="Q347" s="1188"/>
      <c r="R347" s="252"/>
      <c r="S347" s="252"/>
      <c r="T347" s="252"/>
      <c r="U347" s="252"/>
      <c r="V347" s="252"/>
      <c r="W347" s="252"/>
      <c r="X347" s="252"/>
      <c r="Y347" s="252"/>
      <c r="Z347" s="252"/>
    </row>
    <row r="348" ht="15.75" customHeight="1">
      <c r="A348" s="252"/>
      <c r="B348" s="252"/>
      <c r="C348" s="252"/>
      <c r="D348" s="252"/>
      <c r="E348" s="259"/>
      <c r="F348" s="252"/>
      <c r="G348" s="252"/>
      <c r="H348" s="252"/>
      <c r="I348" s="252"/>
      <c r="J348" s="252"/>
      <c r="K348" s="252"/>
      <c r="L348" s="252"/>
      <c r="M348" s="252"/>
      <c r="N348" s="1132"/>
      <c r="O348" s="1132"/>
      <c r="P348" s="1137"/>
      <c r="Q348" s="1188"/>
      <c r="R348" s="252"/>
      <c r="S348" s="252"/>
      <c r="T348" s="252"/>
      <c r="U348" s="252"/>
      <c r="V348" s="252"/>
      <c r="W348" s="252"/>
      <c r="X348" s="252"/>
      <c r="Y348" s="252"/>
      <c r="Z348" s="252"/>
    </row>
    <row r="349" ht="15.75" customHeight="1">
      <c r="A349" s="252"/>
      <c r="B349" s="252"/>
      <c r="C349" s="252"/>
      <c r="D349" s="252"/>
      <c r="E349" s="259"/>
      <c r="F349" s="252"/>
      <c r="G349" s="252"/>
      <c r="H349" s="252"/>
      <c r="I349" s="252"/>
      <c r="J349" s="252"/>
      <c r="K349" s="252"/>
      <c r="L349" s="252"/>
      <c r="M349" s="252"/>
      <c r="N349" s="1132"/>
      <c r="O349" s="1132"/>
      <c r="P349" s="1137"/>
      <c r="Q349" s="1188"/>
      <c r="R349" s="252"/>
      <c r="S349" s="252"/>
      <c r="T349" s="252"/>
      <c r="U349" s="252"/>
      <c r="V349" s="252"/>
      <c r="W349" s="252"/>
      <c r="X349" s="252"/>
      <c r="Y349" s="252"/>
      <c r="Z349" s="252"/>
    </row>
    <row r="350" ht="15.75" customHeight="1">
      <c r="A350" s="252"/>
      <c r="B350" s="252"/>
      <c r="C350" s="252"/>
      <c r="D350" s="252"/>
      <c r="E350" s="259"/>
      <c r="F350" s="252"/>
      <c r="G350" s="252"/>
      <c r="H350" s="252"/>
      <c r="I350" s="252"/>
      <c r="J350" s="252"/>
      <c r="K350" s="252"/>
      <c r="L350" s="252"/>
      <c r="M350" s="252"/>
      <c r="N350" s="1132"/>
      <c r="O350" s="1132"/>
      <c r="P350" s="1137"/>
      <c r="Q350" s="1188"/>
      <c r="R350" s="252"/>
      <c r="S350" s="252"/>
      <c r="T350" s="252"/>
      <c r="U350" s="252"/>
      <c r="V350" s="252"/>
      <c r="W350" s="252"/>
      <c r="X350" s="252"/>
      <c r="Y350" s="252"/>
      <c r="Z350" s="252"/>
    </row>
    <row r="351" ht="15.75" customHeight="1">
      <c r="A351" s="252"/>
      <c r="B351" s="252"/>
      <c r="C351" s="252"/>
      <c r="D351" s="252"/>
      <c r="E351" s="259"/>
      <c r="F351" s="252"/>
      <c r="G351" s="252"/>
      <c r="H351" s="252"/>
      <c r="I351" s="252"/>
      <c r="J351" s="252"/>
      <c r="K351" s="252"/>
      <c r="L351" s="252"/>
      <c r="M351" s="252"/>
      <c r="N351" s="1132"/>
      <c r="O351" s="1132"/>
      <c r="P351" s="1137"/>
      <c r="Q351" s="1188"/>
      <c r="R351" s="252"/>
      <c r="S351" s="252"/>
      <c r="T351" s="252"/>
      <c r="U351" s="252"/>
      <c r="V351" s="252"/>
      <c r="W351" s="252"/>
      <c r="X351" s="252"/>
      <c r="Y351" s="252"/>
      <c r="Z351" s="252"/>
    </row>
    <row r="352" ht="15.75" customHeight="1">
      <c r="A352" s="252"/>
      <c r="B352" s="252"/>
      <c r="C352" s="252"/>
      <c r="D352" s="252"/>
      <c r="E352" s="259"/>
      <c r="F352" s="252"/>
      <c r="G352" s="252"/>
      <c r="H352" s="252"/>
      <c r="I352" s="252"/>
      <c r="J352" s="252"/>
      <c r="K352" s="252"/>
      <c r="L352" s="252"/>
      <c r="M352" s="252"/>
      <c r="N352" s="1132"/>
      <c r="O352" s="1132"/>
      <c r="P352" s="1137"/>
      <c r="Q352" s="1188"/>
      <c r="R352" s="252"/>
      <c r="S352" s="252"/>
      <c r="T352" s="252"/>
      <c r="U352" s="252"/>
      <c r="V352" s="252"/>
      <c r="W352" s="252"/>
      <c r="X352" s="252"/>
      <c r="Y352" s="252"/>
      <c r="Z352" s="252"/>
    </row>
    <row r="353" ht="15.75" customHeight="1">
      <c r="A353" s="252"/>
      <c r="B353" s="252"/>
      <c r="C353" s="252"/>
      <c r="D353" s="252"/>
      <c r="E353" s="259"/>
      <c r="F353" s="252"/>
      <c r="G353" s="252"/>
      <c r="H353" s="252"/>
      <c r="I353" s="252"/>
      <c r="J353" s="252"/>
      <c r="K353" s="252"/>
      <c r="L353" s="252"/>
      <c r="M353" s="252"/>
      <c r="N353" s="1132"/>
      <c r="O353" s="1132"/>
      <c r="P353" s="1137"/>
      <c r="Q353" s="1188"/>
      <c r="R353" s="252"/>
      <c r="S353" s="252"/>
      <c r="T353" s="252"/>
      <c r="U353" s="252"/>
      <c r="V353" s="252"/>
      <c r="W353" s="252"/>
      <c r="X353" s="252"/>
      <c r="Y353" s="252"/>
      <c r="Z353" s="252"/>
    </row>
    <row r="354" ht="15.75" customHeight="1">
      <c r="A354" s="252"/>
      <c r="B354" s="252"/>
      <c r="C354" s="252"/>
      <c r="D354" s="252"/>
      <c r="E354" s="259"/>
      <c r="F354" s="252"/>
      <c r="G354" s="252"/>
      <c r="H354" s="252"/>
      <c r="I354" s="252"/>
      <c r="J354" s="252"/>
      <c r="K354" s="252"/>
      <c r="L354" s="252"/>
      <c r="M354" s="252"/>
      <c r="N354" s="1132"/>
      <c r="O354" s="1132"/>
      <c r="P354" s="1137"/>
      <c r="Q354" s="1188"/>
      <c r="R354" s="252"/>
      <c r="S354" s="252"/>
      <c r="T354" s="252"/>
      <c r="U354" s="252"/>
      <c r="V354" s="252"/>
      <c r="W354" s="252"/>
      <c r="X354" s="252"/>
      <c r="Y354" s="252"/>
      <c r="Z354" s="252"/>
    </row>
    <row r="355" ht="15.75" customHeight="1">
      <c r="A355" s="252"/>
      <c r="B355" s="252"/>
      <c r="C355" s="252"/>
      <c r="D355" s="252"/>
      <c r="E355" s="259"/>
      <c r="F355" s="252"/>
      <c r="G355" s="252"/>
      <c r="H355" s="252"/>
      <c r="I355" s="252"/>
      <c r="J355" s="252"/>
      <c r="K355" s="252"/>
      <c r="L355" s="252"/>
      <c r="M355" s="252"/>
      <c r="N355" s="1132"/>
      <c r="O355" s="1132"/>
      <c r="P355" s="1137"/>
      <c r="Q355" s="1188"/>
      <c r="R355" s="252"/>
      <c r="S355" s="252"/>
      <c r="T355" s="252"/>
      <c r="U355" s="252"/>
      <c r="V355" s="252"/>
      <c r="W355" s="252"/>
      <c r="X355" s="252"/>
      <c r="Y355" s="252"/>
      <c r="Z355" s="252"/>
    </row>
    <row r="356" ht="15.75" customHeight="1">
      <c r="A356" s="252"/>
      <c r="B356" s="252"/>
      <c r="C356" s="252"/>
      <c r="D356" s="252"/>
      <c r="E356" s="259"/>
      <c r="F356" s="252"/>
      <c r="G356" s="252"/>
      <c r="H356" s="252"/>
      <c r="I356" s="252"/>
      <c r="J356" s="252"/>
      <c r="K356" s="252"/>
      <c r="L356" s="252"/>
      <c r="M356" s="252"/>
      <c r="N356" s="1132"/>
      <c r="O356" s="1132"/>
      <c r="P356" s="1137"/>
      <c r="Q356" s="1188"/>
      <c r="R356" s="252"/>
      <c r="S356" s="252"/>
      <c r="T356" s="252"/>
      <c r="U356" s="252"/>
      <c r="V356" s="252"/>
      <c r="W356" s="252"/>
      <c r="X356" s="252"/>
      <c r="Y356" s="252"/>
      <c r="Z356" s="252"/>
    </row>
    <row r="357" ht="15.75" customHeight="1">
      <c r="A357" s="252"/>
      <c r="B357" s="252"/>
      <c r="C357" s="252"/>
      <c r="D357" s="252"/>
      <c r="E357" s="259"/>
      <c r="F357" s="252"/>
      <c r="G357" s="252"/>
      <c r="H357" s="252"/>
      <c r="I357" s="252"/>
      <c r="J357" s="252"/>
      <c r="K357" s="252"/>
      <c r="L357" s="252"/>
      <c r="M357" s="252"/>
      <c r="N357" s="1132"/>
      <c r="O357" s="1132"/>
      <c r="P357" s="1137"/>
      <c r="Q357" s="1188"/>
      <c r="R357" s="252"/>
      <c r="S357" s="252"/>
      <c r="T357" s="252"/>
      <c r="U357" s="252"/>
      <c r="V357" s="252"/>
      <c r="W357" s="252"/>
      <c r="X357" s="252"/>
      <c r="Y357" s="252"/>
      <c r="Z357" s="252"/>
    </row>
    <row r="358" ht="15.75" customHeight="1">
      <c r="A358" s="252"/>
      <c r="B358" s="252"/>
      <c r="C358" s="252"/>
      <c r="D358" s="252"/>
      <c r="E358" s="259"/>
      <c r="F358" s="252"/>
      <c r="G358" s="252"/>
      <c r="H358" s="252"/>
      <c r="I358" s="252"/>
      <c r="J358" s="252"/>
      <c r="K358" s="252"/>
      <c r="L358" s="252"/>
      <c r="M358" s="252"/>
      <c r="N358" s="1132"/>
      <c r="O358" s="1132"/>
      <c r="P358" s="1137"/>
      <c r="Q358" s="1188"/>
      <c r="R358" s="252"/>
      <c r="S358" s="252"/>
      <c r="T358" s="252"/>
      <c r="U358" s="252"/>
      <c r="V358" s="252"/>
      <c r="W358" s="252"/>
      <c r="X358" s="252"/>
      <c r="Y358" s="252"/>
      <c r="Z358" s="252"/>
    </row>
    <row r="359" ht="15.75" customHeight="1">
      <c r="A359" s="252"/>
      <c r="B359" s="252"/>
      <c r="C359" s="252"/>
      <c r="D359" s="252"/>
      <c r="E359" s="259"/>
      <c r="F359" s="252"/>
      <c r="G359" s="252"/>
      <c r="H359" s="252"/>
      <c r="I359" s="252"/>
      <c r="J359" s="252"/>
      <c r="K359" s="252"/>
      <c r="L359" s="252"/>
      <c r="M359" s="252"/>
      <c r="N359" s="1132"/>
      <c r="O359" s="1132"/>
      <c r="P359" s="1137"/>
      <c r="Q359" s="1188"/>
      <c r="R359" s="252"/>
      <c r="S359" s="252"/>
      <c r="T359" s="252"/>
      <c r="U359" s="252"/>
      <c r="V359" s="252"/>
      <c r="W359" s="252"/>
      <c r="X359" s="252"/>
      <c r="Y359" s="252"/>
      <c r="Z359" s="252"/>
    </row>
    <row r="360" ht="15.75" customHeight="1">
      <c r="A360" s="252"/>
      <c r="B360" s="252"/>
      <c r="C360" s="252"/>
      <c r="D360" s="252"/>
      <c r="E360" s="259"/>
      <c r="F360" s="252"/>
      <c r="G360" s="252"/>
      <c r="H360" s="252"/>
      <c r="I360" s="252"/>
      <c r="J360" s="252"/>
      <c r="K360" s="252"/>
      <c r="L360" s="252"/>
      <c r="M360" s="252"/>
      <c r="N360" s="1132"/>
      <c r="O360" s="1132"/>
      <c r="P360" s="1137"/>
      <c r="Q360" s="1188"/>
      <c r="R360" s="252"/>
      <c r="S360" s="252"/>
      <c r="T360" s="252"/>
      <c r="U360" s="252"/>
      <c r="V360" s="252"/>
      <c r="W360" s="252"/>
      <c r="X360" s="252"/>
      <c r="Y360" s="252"/>
      <c r="Z360" s="252"/>
    </row>
    <row r="361" ht="15.75" customHeight="1">
      <c r="A361" s="252"/>
      <c r="B361" s="252"/>
      <c r="C361" s="252"/>
      <c r="D361" s="252"/>
      <c r="E361" s="259"/>
      <c r="F361" s="252"/>
      <c r="G361" s="252"/>
      <c r="H361" s="252"/>
      <c r="I361" s="252"/>
      <c r="J361" s="252"/>
      <c r="K361" s="252"/>
      <c r="L361" s="252"/>
      <c r="M361" s="252"/>
      <c r="N361" s="1132"/>
      <c r="O361" s="1132"/>
      <c r="P361" s="1137"/>
      <c r="Q361" s="1188"/>
      <c r="R361" s="252"/>
      <c r="S361" s="252"/>
      <c r="T361" s="252"/>
      <c r="U361" s="252"/>
      <c r="V361" s="252"/>
      <c r="W361" s="252"/>
      <c r="X361" s="252"/>
      <c r="Y361" s="252"/>
      <c r="Z361" s="252"/>
    </row>
    <row r="362" ht="15.75" customHeight="1">
      <c r="A362" s="252"/>
      <c r="B362" s="252"/>
      <c r="C362" s="252"/>
      <c r="D362" s="252"/>
      <c r="E362" s="259"/>
      <c r="F362" s="252"/>
      <c r="G362" s="252"/>
      <c r="H362" s="252"/>
      <c r="I362" s="252"/>
      <c r="J362" s="252"/>
      <c r="K362" s="252"/>
      <c r="L362" s="252"/>
      <c r="M362" s="252"/>
      <c r="N362" s="1132"/>
      <c r="O362" s="1132"/>
      <c r="P362" s="1137"/>
      <c r="Q362" s="1188"/>
      <c r="R362" s="252"/>
      <c r="S362" s="252"/>
      <c r="T362" s="252"/>
      <c r="U362" s="252"/>
      <c r="V362" s="252"/>
      <c r="W362" s="252"/>
      <c r="X362" s="252"/>
      <c r="Y362" s="252"/>
      <c r="Z362" s="252"/>
    </row>
    <row r="363" ht="15.75" customHeight="1">
      <c r="A363" s="252"/>
      <c r="B363" s="252"/>
      <c r="C363" s="252"/>
      <c r="D363" s="252"/>
      <c r="E363" s="259"/>
      <c r="F363" s="252"/>
      <c r="G363" s="252"/>
      <c r="H363" s="252"/>
      <c r="I363" s="252"/>
      <c r="J363" s="252"/>
      <c r="K363" s="252"/>
      <c r="L363" s="252"/>
      <c r="M363" s="252"/>
      <c r="N363" s="1132"/>
      <c r="O363" s="1132"/>
      <c r="P363" s="1137"/>
      <c r="Q363" s="1188"/>
      <c r="R363" s="252"/>
      <c r="S363" s="252"/>
      <c r="T363" s="252"/>
      <c r="U363" s="252"/>
      <c r="V363" s="252"/>
      <c r="W363" s="252"/>
      <c r="X363" s="252"/>
      <c r="Y363" s="252"/>
      <c r="Z363" s="252"/>
    </row>
    <row r="364" ht="15.75" customHeight="1">
      <c r="A364" s="252"/>
      <c r="B364" s="252"/>
      <c r="C364" s="252"/>
      <c r="D364" s="252"/>
      <c r="E364" s="259"/>
      <c r="F364" s="252"/>
      <c r="G364" s="252"/>
      <c r="H364" s="252"/>
      <c r="I364" s="252"/>
      <c r="J364" s="252"/>
      <c r="K364" s="252"/>
      <c r="L364" s="252"/>
      <c r="M364" s="252"/>
      <c r="N364" s="1132"/>
      <c r="O364" s="1132"/>
      <c r="P364" s="1137"/>
      <c r="Q364" s="1188"/>
      <c r="R364" s="252"/>
      <c r="S364" s="252"/>
      <c r="T364" s="252"/>
      <c r="U364" s="252"/>
      <c r="V364" s="252"/>
      <c r="W364" s="252"/>
      <c r="X364" s="252"/>
      <c r="Y364" s="252"/>
      <c r="Z364" s="252"/>
    </row>
    <row r="365" ht="15.75" customHeight="1">
      <c r="A365" s="252"/>
      <c r="B365" s="252"/>
      <c r="C365" s="252"/>
      <c r="D365" s="252"/>
      <c r="E365" s="259"/>
      <c r="F365" s="252"/>
      <c r="G365" s="252"/>
      <c r="H365" s="252"/>
      <c r="I365" s="252"/>
      <c r="J365" s="252"/>
      <c r="K365" s="252"/>
      <c r="L365" s="252"/>
      <c r="M365" s="252"/>
      <c r="N365" s="1132"/>
      <c r="O365" s="1132"/>
      <c r="P365" s="1137"/>
      <c r="Q365" s="1188"/>
      <c r="R365" s="252"/>
      <c r="S365" s="252"/>
      <c r="T365" s="252"/>
      <c r="U365" s="252"/>
      <c r="V365" s="252"/>
      <c r="W365" s="252"/>
      <c r="X365" s="252"/>
      <c r="Y365" s="252"/>
      <c r="Z365" s="252"/>
    </row>
    <row r="366" ht="15.75" customHeight="1">
      <c r="A366" s="252"/>
      <c r="B366" s="252"/>
      <c r="C366" s="252"/>
      <c r="D366" s="252"/>
      <c r="E366" s="259"/>
      <c r="F366" s="252"/>
      <c r="G366" s="252"/>
      <c r="H366" s="252"/>
      <c r="I366" s="252"/>
      <c r="J366" s="252"/>
      <c r="K366" s="252"/>
      <c r="L366" s="252"/>
      <c r="M366" s="252"/>
      <c r="N366" s="1132"/>
      <c r="O366" s="1132"/>
      <c r="P366" s="1137"/>
      <c r="Q366" s="1188"/>
      <c r="R366" s="252"/>
      <c r="S366" s="252"/>
      <c r="T366" s="252"/>
      <c r="U366" s="252"/>
      <c r="V366" s="252"/>
      <c r="W366" s="252"/>
      <c r="X366" s="252"/>
      <c r="Y366" s="252"/>
      <c r="Z366" s="252"/>
    </row>
    <row r="367" ht="15.75" customHeight="1">
      <c r="A367" s="252"/>
      <c r="B367" s="252"/>
      <c r="C367" s="252"/>
      <c r="D367" s="252"/>
      <c r="E367" s="259"/>
      <c r="F367" s="252"/>
      <c r="G367" s="252"/>
      <c r="H367" s="252"/>
      <c r="I367" s="252"/>
      <c r="J367" s="252"/>
      <c r="K367" s="252"/>
      <c r="L367" s="252"/>
      <c r="M367" s="252"/>
      <c r="N367" s="1132"/>
      <c r="O367" s="1132"/>
      <c r="P367" s="1137"/>
      <c r="Q367" s="1188"/>
      <c r="R367" s="252"/>
      <c r="S367" s="252"/>
      <c r="T367" s="252"/>
      <c r="U367" s="252"/>
      <c r="V367" s="252"/>
      <c r="W367" s="252"/>
      <c r="X367" s="252"/>
      <c r="Y367" s="252"/>
      <c r="Z367" s="252"/>
    </row>
    <row r="368" ht="15.75" customHeight="1">
      <c r="A368" s="252"/>
      <c r="B368" s="252"/>
      <c r="C368" s="252"/>
      <c r="D368" s="252"/>
      <c r="E368" s="259"/>
      <c r="F368" s="252"/>
      <c r="G368" s="252"/>
      <c r="H368" s="252"/>
      <c r="I368" s="252"/>
      <c r="J368" s="252"/>
      <c r="K368" s="252"/>
      <c r="L368" s="252"/>
      <c r="M368" s="252"/>
      <c r="N368" s="1132"/>
      <c r="O368" s="1132"/>
      <c r="P368" s="1137"/>
      <c r="Q368" s="1188"/>
      <c r="R368" s="252"/>
      <c r="S368" s="252"/>
      <c r="T368" s="252"/>
      <c r="U368" s="252"/>
      <c r="V368" s="252"/>
      <c r="W368" s="252"/>
      <c r="X368" s="252"/>
      <c r="Y368" s="252"/>
      <c r="Z368" s="252"/>
    </row>
    <row r="369" ht="15.75" customHeight="1">
      <c r="A369" s="252"/>
      <c r="B369" s="252"/>
      <c r="C369" s="252"/>
      <c r="D369" s="252"/>
      <c r="E369" s="259"/>
      <c r="F369" s="252"/>
      <c r="G369" s="252"/>
      <c r="H369" s="252"/>
      <c r="I369" s="252"/>
      <c r="J369" s="252"/>
      <c r="K369" s="252"/>
      <c r="L369" s="252"/>
      <c r="M369" s="252"/>
      <c r="N369" s="1132"/>
      <c r="O369" s="1132"/>
      <c r="P369" s="1137"/>
      <c r="Q369" s="1188"/>
      <c r="R369" s="252"/>
      <c r="S369" s="252"/>
      <c r="T369" s="252"/>
      <c r="U369" s="252"/>
      <c r="V369" s="252"/>
      <c r="W369" s="252"/>
      <c r="X369" s="252"/>
      <c r="Y369" s="252"/>
      <c r="Z369" s="252"/>
    </row>
    <row r="370" ht="15.75" customHeight="1">
      <c r="A370" s="252"/>
      <c r="B370" s="252"/>
      <c r="C370" s="252"/>
      <c r="D370" s="252"/>
      <c r="E370" s="259"/>
      <c r="F370" s="252"/>
      <c r="G370" s="252"/>
      <c r="H370" s="252"/>
      <c r="I370" s="252"/>
      <c r="J370" s="252"/>
      <c r="K370" s="252"/>
      <c r="L370" s="252"/>
      <c r="M370" s="252"/>
      <c r="N370" s="1132"/>
      <c r="O370" s="1132"/>
      <c r="P370" s="1137"/>
      <c r="Q370" s="1188"/>
      <c r="R370" s="252"/>
      <c r="S370" s="252"/>
      <c r="T370" s="252"/>
      <c r="U370" s="252"/>
      <c r="V370" s="252"/>
      <c r="W370" s="252"/>
      <c r="X370" s="252"/>
      <c r="Y370" s="252"/>
      <c r="Z370" s="252"/>
    </row>
    <row r="371" ht="15.75" customHeight="1">
      <c r="A371" s="252"/>
      <c r="B371" s="252"/>
      <c r="C371" s="252"/>
      <c r="D371" s="252"/>
      <c r="E371" s="259"/>
      <c r="F371" s="252"/>
      <c r="G371" s="252"/>
      <c r="H371" s="252"/>
      <c r="I371" s="252"/>
      <c r="J371" s="252"/>
      <c r="K371" s="252"/>
      <c r="L371" s="252"/>
      <c r="M371" s="252"/>
      <c r="N371" s="1132"/>
      <c r="O371" s="1132"/>
      <c r="P371" s="1137"/>
      <c r="Q371" s="1188"/>
      <c r="R371" s="252"/>
      <c r="S371" s="252"/>
      <c r="T371" s="252"/>
      <c r="U371" s="252"/>
      <c r="V371" s="252"/>
      <c r="W371" s="252"/>
      <c r="X371" s="252"/>
      <c r="Y371" s="252"/>
      <c r="Z371" s="252"/>
    </row>
    <row r="372" ht="15.75" customHeight="1">
      <c r="A372" s="252"/>
      <c r="B372" s="252"/>
      <c r="C372" s="252"/>
      <c r="D372" s="252"/>
      <c r="E372" s="259"/>
      <c r="F372" s="252"/>
      <c r="G372" s="252"/>
      <c r="H372" s="252"/>
      <c r="I372" s="252"/>
      <c r="J372" s="252"/>
      <c r="K372" s="252"/>
      <c r="L372" s="252"/>
      <c r="M372" s="252"/>
      <c r="N372" s="1132"/>
      <c r="O372" s="1132"/>
      <c r="P372" s="1137"/>
      <c r="Q372" s="1188"/>
      <c r="R372" s="252"/>
      <c r="S372" s="252"/>
      <c r="T372" s="252"/>
      <c r="U372" s="252"/>
      <c r="V372" s="252"/>
      <c r="W372" s="252"/>
      <c r="X372" s="252"/>
      <c r="Y372" s="252"/>
      <c r="Z372" s="252"/>
    </row>
    <row r="373" ht="15.75" customHeight="1">
      <c r="A373" s="252"/>
      <c r="B373" s="252"/>
      <c r="C373" s="252"/>
      <c r="D373" s="252"/>
      <c r="E373" s="259"/>
      <c r="F373" s="252"/>
      <c r="G373" s="252"/>
      <c r="H373" s="252"/>
      <c r="I373" s="252"/>
      <c r="J373" s="252"/>
      <c r="K373" s="252"/>
      <c r="L373" s="252"/>
      <c r="M373" s="252"/>
      <c r="N373" s="1132"/>
      <c r="O373" s="1132"/>
      <c r="P373" s="1137"/>
      <c r="Q373" s="1188"/>
      <c r="R373" s="252"/>
      <c r="S373" s="252"/>
      <c r="T373" s="252"/>
      <c r="U373" s="252"/>
      <c r="V373" s="252"/>
      <c r="W373" s="252"/>
      <c r="X373" s="252"/>
      <c r="Y373" s="252"/>
      <c r="Z373" s="252"/>
    </row>
    <row r="374" ht="15.75" customHeight="1">
      <c r="A374" s="252"/>
      <c r="B374" s="252"/>
      <c r="C374" s="252"/>
      <c r="D374" s="252"/>
      <c r="E374" s="259"/>
      <c r="F374" s="252"/>
      <c r="G374" s="252"/>
      <c r="H374" s="252"/>
      <c r="I374" s="252"/>
      <c r="J374" s="252"/>
      <c r="K374" s="252"/>
      <c r="L374" s="252"/>
      <c r="M374" s="252"/>
      <c r="N374" s="1132"/>
      <c r="O374" s="1132"/>
      <c r="P374" s="1137"/>
      <c r="Q374" s="1188"/>
      <c r="R374" s="252"/>
      <c r="S374" s="252"/>
      <c r="T374" s="252"/>
      <c r="U374" s="252"/>
      <c r="V374" s="252"/>
      <c r="W374" s="252"/>
      <c r="X374" s="252"/>
      <c r="Y374" s="252"/>
      <c r="Z374" s="252"/>
    </row>
    <row r="375" ht="15.75" customHeight="1">
      <c r="A375" s="252"/>
      <c r="B375" s="252"/>
      <c r="C375" s="252"/>
      <c r="D375" s="252"/>
      <c r="E375" s="259"/>
      <c r="F375" s="252"/>
      <c r="G375" s="252"/>
      <c r="H375" s="252"/>
      <c r="I375" s="252"/>
      <c r="J375" s="252"/>
      <c r="K375" s="252"/>
      <c r="L375" s="252"/>
      <c r="M375" s="252"/>
      <c r="N375" s="1132"/>
      <c r="O375" s="1132"/>
      <c r="P375" s="1137"/>
      <c r="Q375" s="1188"/>
      <c r="R375" s="252"/>
      <c r="S375" s="252"/>
      <c r="T375" s="252"/>
      <c r="U375" s="252"/>
      <c r="V375" s="252"/>
      <c r="W375" s="252"/>
      <c r="X375" s="252"/>
      <c r="Y375" s="252"/>
      <c r="Z375" s="252"/>
    </row>
    <row r="376" ht="15.75" customHeight="1">
      <c r="A376" s="252"/>
      <c r="B376" s="252"/>
      <c r="C376" s="252"/>
      <c r="D376" s="252"/>
      <c r="E376" s="259"/>
      <c r="F376" s="252"/>
      <c r="G376" s="252"/>
      <c r="H376" s="252"/>
      <c r="I376" s="252"/>
      <c r="J376" s="252"/>
      <c r="K376" s="252"/>
      <c r="L376" s="252"/>
      <c r="M376" s="252"/>
      <c r="N376" s="1132"/>
      <c r="O376" s="1132"/>
      <c r="P376" s="1137"/>
      <c r="Q376" s="1188"/>
      <c r="R376" s="252"/>
      <c r="S376" s="252"/>
      <c r="T376" s="252"/>
      <c r="U376" s="252"/>
      <c r="V376" s="252"/>
      <c r="W376" s="252"/>
      <c r="X376" s="252"/>
      <c r="Y376" s="252"/>
      <c r="Z376" s="252"/>
    </row>
    <row r="377" ht="15.75" customHeight="1">
      <c r="A377" s="252"/>
      <c r="B377" s="252"/>
      <c r="C377" s="252"/>
      <c r="D377" s="252"/>
      <c r="E377" s="259"/>
      <c r="F377" s="252"/>
      <c r="G377" s="252"/>
      <c r="H377" s="252"/>
      <c r="I377" s="252"/>
      <c r="J377" s="252"/>
      <c r="K377" s="252"/>
      <c r="L377" s="252"/>
      <c r="M377" s="252"/>
      <c r="N377" s="1132"/>
      <c r="O377" s="1132"/>
      <c r="P377" s="1137"/>
      <c r="Q377" s="1188"/>
      <c r="R377" s="252"/>
      <c r="S377" s="252"/>
      <c r="T377" s="252"/>
      <c r="U377" s="252"/>
      <c r="V377" s="252"/>
      <c r="W377" s="252"/>
      <c r="X377" s="252"/>
      <c r="Y377" s="252"/>
      <c r="Z377" s="252"/>
    </row>
    <row r="378" ht="15.75" customHeight="1">
      <c r="A378" s="252"/>
      <c r="B378" s="252"/>
      <c r="C378" s="252"/>
      <c r="D378" s="252"/>
      <c r="E378" s="259"/>
      <c r="F378" s="252"/>
      <c r="G378" s="252"/>
      <c r="H378" s="252"/>
      <c r="I378" s="252"/>
      <c r="J378" s="252"/>
      <c r="K378" s="252"/>
      <c r="L378" s="252"/>
      <c r="M378" s="252"/>
      <c r="N378" s="1132"/>
      <c r="O378" s="1132"/>
      <c r="P378" s="1137"/>
      <c r="Q378" s="1188"/>
      <c r="R378" s="252"/>
      <c r="S378" s="252"/>
      <c r="T378" s="252"/>
      <c r="U378" s="252"/>
      <c r="V378" s="252"/>
      <c r="W378" s="252"/>
      <c r="X378" s="252"/>
      <c r="Y378" s="252"/>
      <c r="Z378" s="252"/>
    </row>
    <row r="379" ht="15.75" customHeight="1">
      <c r="A379" s="252"/>
      <c r="B379" s="252"/>
      <c r="C379" s="252"/>
      <c r="D379" s="252"/>
      <c r="E379" s="259"/>
      <c r="F379" s="252"/>
      <c r="G379" s="252"/>
      <c r="H379" s="252"/>
      <c r="I379" s="252"/>
      <c r="J379" s="252"/>
      <c r="K379" s="252"/>
      <c r="L379" s="252"/>
      <c r="M379" s="252"/>
      <c r="N379" s="1132"/>
      <c r="O379" s="1132"/>
      <c r="P379" s="1137"/>
      <c r="Q379" s="1188"/>
      <c r="R379" s="252"/>
      <c r="S379" s="252"/>
      <c r="T379" s="252"/>
      <c r="U379" s="252"/>
      <c r="V379" s="252"/>
      <c r="W379" s="252"/>
      <c r="X379" s="252"/>
      <c r="Y379" s="252"/>
      <c r="Z379" s="252"/>
    </row>
    <row r="380" ht="15.75" customHeight="1">
      <c r="A380" s="252"/>
      <c r="B380" s="252"/>
      <c r="C380" s="252"/>
      <c r="D380" s="252"/>
      <c r="E380" s="259"/>
      <c r="F380" s="252"/>
      <c r="G380" s="252"/>
      <c r="H380" s="252"/>
      <c r="I380" s="252"/>
      <c r="J380" s="252"/>
      <c r="K380" s="252"/>
      <c r="L380" s="252"/>
      <c r="M380" s="252"/>
      <c r="N380" s="1132"/>
      <c r="O380" s="1132"/>
      <c r="P380" s="1137"/>
      <c r="Q380" s="1188"/>
      <c r="R380" s="252"/>
      <c r="S380" s="252"/>
      <c r="T380" s="252"/>
      <c r="U380" s="252"/>
      <c r="V380" s="252"/>
      <c r="W380" s="252"/>
      <c r="X380" s="252"/>
      <c r="Y380" s="252"/>
      <c r="Z380" s="252"/>
    </row>
    <row r="381" ht="15.75" customHeight="1">
      <c r="A381" s="252"/>
      <c r="B381" s="252"/>
      <c r="C381" s="252"/>
      <c r="D381" s="252"/>
      <c r="E381" s="259"/>
      <c r="F381" s="252"/>
      <c r="G381" s="252"/>
      <c r="H381" s="252"/>
      <c r="I381" s="252"/>
      <c r="J381" s="252"/>
      <c r="K381" s="252"/>
      <c r="L381" s="252"/>
      <c r="M381" s="252"/>
      <c r="N381" s="1132"/>
      <c r="O381" s="1132"/>
      <c r="P381" s="1137"/>
      <c r="Q381" s="1188"/>
      <c r="R381" s="252"/>
      <c r="S381" s="252"/>
      <c r="T381" s="252"/>
      <c r="U381" s="252"/>
      <c r="V381" s="252"/>
      <c r="W381" s="252"/>
      <c r="X381" s="252"/>
      <c r="Y381" s="252"/>
      <c r="Z381" s="252"/>
    </row>
    <row r="382" ht="15.75" customHeight="1">
      <c r="A382" s="252"/>
      <c r="B382" s="252"/>
      <c r="C382" s="252"/>
      <c r="D382" s="252"/>
      <c r="E382" s="259"/>
      <c r="F382" s="252"/>
      <c r="G382" s="252"/>
      <c r="H382" s="252"/>
      <c r="I382" s="252"/>
      <c r="J382" s="252"/>
      <c r="K382" s="252"/>
      <c r="L382" s="252"/>
      <c r="M382" s="252"/>
      <c r="N382" s="1132"/>
      <c r="O382" s="1132"/>
      <c r="P382" s="1137"/>
      <c r="Q382" s="1188"/>
      <c r="R382" s="252"/>
      <c r="S382" s="252"/>
      <c r="T382" s="252"/>
      <c r="U382" s="252"/>
      <c r="V382" s="252"/>
      <c r="W382" s="252"/>
      <c r="X382" s="252"/>
      <c r="Y382" s="252"/>
      <c r="Z382" s="252"/>
    </row>
    <row r="383" ht="15.75" customHeight="1">
      <c r="A383" s="252"/>
      <c r="B383" s="252"/>
      <c r="C383" s="252"/>
      <c r="D383" s="252"/>
      <c r="E383" s="259"/>
      <c r="F383" s="252"/>
      <c r="G383" s="252"/>
      <c r="H383" s="252"/>
      <c r="I383" s="252"/>
      <c r="J383" s="252"/>
      <c r="K383" s="252"/>
      <c r="L383" s="252"/>
      <c r="M383" s="252"/>
      <c r="N383" s="1132"/>
      <c r="O383" s="1132"/>
      <c r="P383" s="1137"/>
      <c r="Q383" s="1188"/>
      <c r="R383" s="252"/>
      <c r="S383" s="252"/>
      <c r="T383" s="252"/>
      <c r="U383" s="252"/>
      <c r="V383" s="252"/>
      <c r="W383" s="252"/>
      <c r="X383" s="252"/>
      <c r="Y383" s="252"/>
      <c r="Z383" s="252"/>
    </row>
    <row r="384" ht="15.75" customHeight="1">
      <c r="A384" s="252"/>
      <c r="B384" s="252"/>
      <c r="C384" s="252"/>
      <c r="D384" s="252"/>
      <c r="E384" s="259"/>
      <c r="F384" s="252"/>
      <c r="G384" s="252"/>
      <c r="H384" s="252"/>
      <c r="I384" s="252"/>
      <c r="J384" s="252"/>
      <c r="K384" s="252"/>
      <c r="L384" s="252"/>
      <c r="M384" s="252"/>
      <c r="N384" s="1132"/>
      <c r="O384" s="1132"/>
      <c r="P384" s="1137"/>
      <c r="Q384" s="1188"/>
      <c r="R384" s="252"/>
      <c r="S384" s="252"/>
      <c r="T384" s="252"/>
      <c r="U384" s="252"/>
      <c r="V384" s="252"/>
      <c r="W384" s="252"/>
      <c r="X384" s="252"/>
      <c r="Y384" s="252"/>
      <c r="Z384" s="252"/>
    </row>
    <row r="385" ht="15.75" customHeight="1">
      <c r="A385" s="252"/>
      <c r="B385" s="252"/>
      <c r="C385" s="252"/>
      <c r="D385" s="252"/>
      <c r="E385" s="259"/>
      <c r="F385" s="252"/>
      <c r="G385" s="252"/>
      <c r="H385" s="252"/>
      <c r="I385" s="252"/>
      <c r="J385" s="252"/>
      <c r="K385" s="252"/>
      <c r="L385" s="252"/>
      <c r="M385" s="252"/>
      <c r="N385" s="1132"/>
      <c r="O385" s="1132"/>
      <c r="P385" s="1137"/>
      <c r="Q385" s="1188"/>
      <c r="R385" s="252"/>
      <c r="S385" s="252"/>
      <c r="T385" s="252"/>
      <c r="U385" s="252"/>
      <c r="V385" s="252"/>
      <c r="W385" s="252"/>
      <c r="X385" s="252"/>
      <c r="Y385" s="252"/>
      <c r="Z385" s="252"/>
    </row>
    <row r="386" ht="15.75" customHeight="1">
      <c r="A386" s="252"/>
      <c r="B386" s="252"/>
      <c r="C386" s="252"/>
      <c r="D386" s="252"/>
      <c r="E386" s="259"/>
      <c r="F386" s="252"/>
      <c r="G386" s="252"/>
      <c r="H386" s="252"/>
      <c r="I386" s="252"/>
      <c r="J386" s="252"/>
      <c r="K386" s="252"/>
      <c r="L386" s="252"/>
      <c r="M386" s="252"/>
      <c r="N386" s="1132"/>
      <c r="O386" s="1132"/>
      <c r="P386" s="1137"/>
      <c r="Q386" s="1188"/>
      <c r="R386" s="252"/>
      <c r="S386" s="252"/>
      <c r="T386" s="252"/>
      <c r="U386" s="252"/>
      <c r="V386" s="252"/>
      <c r="W386" s="252"/>
      <c r="X386" s="252"/>
      <c r="Y386" s="252"/>
      <c r="Z386" s="252"/>
    </row>
    <row r="387" ht="15.75" customHeight="1">
      <c r="A387" s="252"/>
      <c r="B387" s="252"/>
      <c r="C387" s="252"/>
      <c r="D387" s="252"/>
      <c r="E387" s="259"/>
      <c r="F387" s="252"/>
      <c r="G387" s="252"/>
      <c r="H387" s="252"/>
      <c r="I387" s="252"/>
      <c r="J387" s="252"/>
      <c r="K387" s="252"/>
      <c r="L387" s="252"/>
      <c r="M387" s="252"/>
      <c r="N387" s="1132"/>
      <c r="O387" s="1132"/>
      <c r="P387" s="1137"/>
      <c r="Q387" s="1188"/>
      <c r="R387" s="252"/>
      <c r="S387" s="252"/>
      <c r="T387" s="252"/>
      <c r="U387" s="252"/>
      <c r="V387" s="252"/>
      <c r="W387" s="252"/>
      <c r="X387" s="252"/>
      <c r="Y387" s="252"/>
      <c r="Z387" s="252"/>
    </row>
    <row r="388" ht="15.75" customHeight="1">
      <c r="A388" s="252"/>
      <c r="B388" s="252"/>
      <c r="C388" s="252"/>
      <c r="D388" s="252"/>
      <c r="E388" s="259"/>
      <c r="F388" s="252"/>
      <c r="G388" s="252"/>
      <c r="H388" s="252"/>
      <c r="I388" s="252"/>
      <c r="J388" s="252"/>
      <c r="K388" s="252"/>
      <c r="L388" s="252"/>
      <c r="M388" s="252"/>
      <c r="N388" s="1132"/>
      <c r="O388" s="1132"/>
      <c r="P388" s="1137"/>
      <c r="Q388" s="1188"/>
      <c r="R388" s="252"/>
      <c r="S388" s="252"/>
      <c r="T388" s="252"/>
      <c r="U388" s="252"/>
      <c r="V388" s="252"/>
      <c r="W388" s="252"/>
      <c r="X388" s="252"/>
      <c r="Y388" s="252"/>
      <c r="Z388" s="252"/>
    </row>
    <row r="389" ht="15.75" customHeight="1">
      <c r="A389" s="252"/>
      <c r="B389" s="252"/>
      <c r="C389" s="252"/>
      <c r="D389" s="252"/>
      <c r="E389" s="259"/>
      <c r="F389" s="252"/>
      <c r="G389" s="252"/>
      <c r="H389" s="252"/>
      <c r="I389" s="252"/>
      <c r="J389" s="252"/>
      <c r="K389" s="252"/>
      <c r="L389" s="252"/>
      <c r="M389" s="252"/>
      <c r="N389" s="1132"/>
      <c r="O389" s="1132"/>
      <c r="P389" s="1137"/>
      <c r="Q389" s="1188"/>
      <c r="R389" s="252"/>
      <c r="S389" s="252"/>
      <c r="T389" s="252"/>
      <c r="U389" s="252"/>
      <c r="V389" s="252"/>
      <c r="W389" s="252"/>
      <c r="X389" s="252"/>
      <c r="Y389" s="252"/>
      <c r="Z389" s="252"/>
    </row>
    <row r="390" ht="15.75" customHeight="1">
      <c r="A390" s="252"/>
      <c r="B390" s="252"/>
      <c r="C390" s="252"/>
      <c r="D390" s="252"/>
      <c r="E390" s="259"/>
      <c r="F390" s="252"/>
      <c r="G390" s="252"/>
      <c r="H390" s="252"/>
      <c r="I390" s="252"/>
      <c r="J390" s="252"/>
      <c r="K390" s="252"/>
      <c r="L390" s="252"/>
      <c r="M390" s="252"/>
      <c r="N390" s="1132"/>
      <c r="O390" s="1132"/>
      <c r="P390" s="1137"/>
      <c r="Q390" s="1188"/>
      <c r="R390" s="252"/>
      <c r="S390" s="252"/>
      <c r="T390" s="252"/>
      <c r="U390" s="252"/>
      <c r="V390" s="252"/>
      <c r="W390" s="252"/>
      <c r="X390" s="252"/>
      <c r="Y390" s="252"/>
      <c r="Z390" s="252"/>
    </row>
    <row r="391" ht="15.75" customHeight="1">
      <c r="A391" s="252"/>
      <c r="B391" s="252"/>
      <c r="C391" s="252"/>
      <c r="D391" s="252"/>
      <c r="E391" s="259"/>
      <c r="F391" s="252"/>
      <c r="G391" s="252"/>
      <c r="H391" s="252"/>
      <c r="I391" s="252"/>
      <c r="J391" s="252"/>
      <c r="K391" s="252"/>
      <c r="L391" s="252"/>
      <c r="M391" s="252"/>
      <c r="N391" s="1132"/>
      <c r="O391" s="1132"/>
      <c r="P391" s="1137"/>
      <c r="Q391" s="1188"/>
      <c r="R391" s="252"/>
      <c r="S391" s="252"/>
      <c r="T391" s="252"/>
      <c r="U391" s="252"/>
      <c r="V391" s="252"/>
      <c r="W391" s="252"/>
      <c r="X391" s="252"/>
      <c r="Y391" s="252"/>
      <c r="Z391" s="252"/>
    </row>
    <row r="392" ht="15.75" customHeight="1">
      <c r="A392" s="252"/>
      <c r="B392" s="252"/>
      <c r="C392" s="252"/>
      <c r="D392" s="252"/>
      <c r="E392" s="259"/>
      <c r="F392" s="252"/>
      <c r="G392" s="252"/>
      <c r="H392" s="252"/>
      <c r="I392" s="252"/>
      <c r="J392" s="252"/>
      <c r="K392" s="252"/>
      <c r="L392" s="252"/>
      <c r="M392" s="252"/>
      <c r="N392" s="1132"/>
      <c r="O392" s="1132"/>
      <c r="P392" s="1137"/>
      <c r="Q392" s="1188"/>
      <c r="R392" s="252"/>
      <c r="S392" s="252"/>
      <c r="T392" s="252"/>
      <c r="U392" s="252"/>
      <c r="V392" s="252"/>
      <c r="W392" s="252"/>
      <c r="X392" s="252"/>
      <c r="Y392" s="252"/>
      <c r="Z392" s="252"/>
    </row>
    <row r="393" ht="15.75" customHeight="1">
      <c r="A393" s="252"/>
      <c r="B393" s="252"/>
      <c r="C393" s="252"/>
      <c r="D393" s="252"/>
      <c r="E393" s="259"/>
      <c r="F393" s="252"/>
      <c r="G393" s="252"/>
      <c r="H393" s="252"/>
      <c r="I393" s="252"/>
      <c r="J393" s="252"/>
      <c r="K393" s="252"/>
      <c r="L393" s="252"/>
      <c r="M393" s="252"/>
      <c r="N393" s="1132"/>
      <c r="O393" s="1132"/>
      <c r="P393" s="1137"/>
      <c r="Q393" s="1188"/>
      <c r="R393" s="252"/>
      <c r="S393" s="252"/>
      <c r="T393" s="252"/>
      <c r="U393" s="252"/>
      <c r="V393" s="252"/>
      <c r="W393" s="252"/>
      <c r="X393" s="252"/>
      <c r="Y393" s="252"/>
      <c r="Z393" s="252"/>
    </row>
    <row r="394" ht="15.75" customHeight="1">
      <c r="A394" s="252"/>
      <c r="B394" s="252"/>
      <c r="C394" s="252"/>
      <c r="D394" s="252"/>
      <c r="E394" s="259"/>
      <c r="F394" s="252"/>
      <c r="G394" s="252"/>
      <c r="H394" s="252"/>
      <c r="I394" s="252"/>
      <c r="J394" s="252"/>
      <c r="K394" s="252"/>
      <c r="L394" s="252"/>
      <c r="M394" s="252"/>
      <c r="N394" s="1132"/>
      <c r="O394" s="1132"/>
      <c r="P394" s="1137"/>
      <c r="Q394" s="1188"/>
      <c r="R394" s="252"/>
      <c r="S394" s="252"/>
      <c r="T394" s="252"/>
      <c r="U394" s="252"/>
      <c r="V394" s="252"/>
      <c r="W394" s="252"/>
      <c r="X394" s="252"/>
      <c r="Y394" s="252"/>
      <c r="Z394" s="252"/>
    </row>
    <row r="395" ht="15.75" customHeight="1">
      <c r="A395" s="252"/>
      <c r="B395" s="252"/>
      <c r="C395" s="252"/>
      <c r="D395" s="252"/>
      <c r="E395" s="259"/>
      <c r="F395" s="252"/>
      <c r="G395" s="252"/>
      <c r="H395" s="252"/>
      <c r="I395" s="252"/>
      <c r="J395" s="252"/>
      <c r="K395" s="252"/>
      <c r="L395" s="252"/>
      <c r="M395" s="252"/>
      <c r="N395" s="1132"/>
      <c r="O395" s="1132"/>
      <c r="P395" s="1137"/>
      <c r="Q395" s="1188"/>
      <c r="R395" s="252"/>
      <c r="S395" s="252"/>
      <c r="T395" s="252"/>
      <c r="U395" s="252"/>
      <c r="V395" s="252"/>
      <c r="W395" s="252"/>
      <c r="X395" s="252"/>
      <c r="Y395" s="252"/>
      <c r="Z395" s="252"/>
    </row>
    <row r="396" ht="15.75" customHeight="1">
      <c r="A396" s="252"/>
      <c r="B396" s="252"/>
      <c r="C396" s="252"/>
      <c r="D396" s="252"/>
      <c r="E396" s="259"/>
      <c r="F396" s="252"/>
      <c r="G396" s="252"/>
      <c r="H396" s="252"/>
      <c r="I396" s="252"/>
      <c r="J396" s="252"/>
      <c r="K396" s="252"/>
      <c r="L396" s="252"/>
      <c r="M396" s="252"/>
      <c r="N396" s="1132"/>
      <c r="O396" s="1132"/>
      <c r="P396" s="1137"/>
      <c r="Q396" s="1188"/>
      <c r="R396" s="252"/>
      <c r="S396" s="252"/>
      <c r="T396" s="252"/>
      <c r="U396" s="252"/>
      <c r="V396" s="252"/>
      <c r="W396" s="252"/>
      <c r="X396" s="252"/>
      <c r="Y396" s="252"/>
      <c r="Z396" s="252"/>
    </row>
    <row r="397" ht="15.75" customHeight="1">
      <c r="A397" s="252"/>
      <c r="B397" s="252"/>
      <c r="C397" s="252"/>
      <c r="D397" s="252"/>
      <c r="E397" s="259"/>
      <c r="F397" s="252"/>
      <c r="G397" s="252"/>
      <c r="H397" s="252"/>
      <c r="I397" s="252"/>
      <c r="J397" s="252"/>
      <c r="K397" s="252"/>
      <c r="L397" s="252"/>
      <c r="M397" s="252"/>
      <c r="N397" s="1132"/>
      <c r="O397" s="1132"/>
      <c r="P397" s="1137"/>
      <c r="Q397" s="1188"/>
      <c r="R397" s="252"/>
      <c r="S397" s="252"/>
      <c r="T397" s="252"/>
      <c r="U397" s="252"/>
      <c r="V397" s="252"/>
      <c r="W397" s="252"/>
      <c r="X397" s="252"/>
      <c r="Y397" s="252"/>
      <c r="Z397" s="252"/>
    </row>
    <row r="398" ht="15.75" customHeight="1">
      <c r="A398" s="252"/>
      <c r="B398" s="252"/>
      <c r="C398" s="252"/>
      <c r="D398" s="252"/>
      <c r="E398" s="259"/>
      <c r="F398" s="252"/>
      <c r="G398" s="252"/>
      <c r="H398" s="252"/>
      <c r="I398" s="252"/>
      <c r="J398" s="252"/>
      <c r="K398" s="252"/>
      <c r="L398" s="252"/>
      <c r="M398" s="252"/>
      <c r="N398" s="1132"/>
      <c r="O398" s="1132"/>
      <c r="P398" s="1137"/>
      <c r="Q398" s="1188"/>
      <c r="R398" s="252"/>
      <c r="S398" s="252"/>
      <c r="T398" s="252"/>
      <c r="U398" s="252"/>
      <c r="V398" s="252"/>
      <c r="W398" s="252"/>
      <c r="X398" s="252"/>
      <c r="Y398" s="252"/>
      <c r="Z398" s="252"/>
    </row>
    <row r="399" ht="15.75" customHeight="1">
      <c r="A399" s="252"/>
      <c r="B399" s="252"/>
      <c r="C399" s="252"/>
      <c r="D399" s="252"/>
      <c r="E399" s="259"/>
      <c r="F399" s="252"/>
      <c r="G399" s="252"/>
      <c r="H399" s="252"/>
      <c r="I399" s="252"/>
      <c r="J399" s="252"/>
      <c r="K399" s="252"/>
      <c r="L399" s="252"/>
      <c r="M399" s="252"/>
      <c r="N399" s="1132"/>
      <c r="O399" s="1132"/>
      <c r="P399" s="1137"/>
      <c r="Q399" s="1188"/>
      <c r="R399" s="252"/>
      <c r="S399" s="252"/>
      <c r="T399" s="252"/>
      <c r="U399" s="252"/>
      <c r="V399" s="252"/>
      <c r="W399" s="252"/>
      <c r="X399" s="252"/>
      <c r="Y399" s="252"/>
      <c r="Z399" s="252"/>
    </row>
    <row r="400" ht="15.75" customHeight="1">
      <c r="A400" s="252"/>
      <c r="B400" s="252"/>
      <c r="C400" s="252"/>
      <c r="D400" s="252"/>
      <c r="E400" s="259"/>
      <c r="F400" s="252"/>
      <c r="G400" s="252"/>
      <c r="H400" s="252"/>
      <c r="I400" s="252"/>
      <c r="J400" s="252"/>
      <c r="K400" s="252"/>
      <c r="L400" s="252"/>
      <c r="M400" s="252"/>
      <c r="N400" s="1132"/>
      <c r="O400" s="1132"/>
      <c r="P400" s="1137"/>
      <c r="Q400" s="1188"/>
      <c r="R400" s="252"/>
      <c r="S400" s="252"/>
      <c r="T400" s="252"/>
      <c r="U400" s="252"/>
      <c r="V400" s="252"/>
      <c r="W400" s="252"/>
      <c r="X400" s="252"/>
      <c r="Y400" s="252"/>
      <c r="Z400" s="252"/>
    </row>
    <row r="401" ht="15.75" customHeight="1">
      <c r="A401" s="252"/>
      <c r="B401" s="252"/>
      <c r="C401" s="252"/>
      <c r="D401" s="252"/>
      <c r="E401" s="259"/>
      <c r="F401" s="252"/>
      <c r="G401" s="252"/>
      <c r="H401" s="252"/>
      <c r="I401" s="252"/>
      <c r="J401" s="252"/>
      <c r="K401" s="252"/>
      <c r="L401" s="252"/>
      <c r="M401" s="252"/>
      <c r="N401" s="1132"/>
      <c r="O401" s="1132"/>
      <c r="P401" s="1137"/>
      <c r="Q401" s="1188"/>
      <c r="R401" s="252"/>
      <c r="S401" s="252"/>
      <c r="T401" s="252"/>
      <c r="U401" s="252"/>
      <c r="V401" s="252"/>
      <c r="W401" s="252"/>
      <c r="X401" s="252"/>
      <c r="Y401" s="252"/>
      <c r="Z401" s="252"/>
    </row>
    <row r="402" ht="15.75" customHeight="1">
      <c r="A402" s="252"/>
      <c r="B402" s="252"/>
      <c r="C402" s="252"/>
      <c r="D402" s="252"/>
      <c r="E402" s="259"/>
      <c r="F402" s="252"/>
      <c r="G402" s="252"/>
      <c r="H402" s="252"/>
      <c r="I402" s="252"/>
      <c r="J402" s="252"/>
      <c r="K402" s="252"/>
      <c r="L402" s="252"/>
      <c r="M402" s="252"/>
      <c r="N402" s="1132"/>
      <c r="O402" s="1132"/>
      <c r="P402" s="1137"/>
      <c r="Q402" s="1188"/>
      <c r="R402" s="252"/>
      <c r="S402" s="252"/>
      <c r="T402" s="252"/>
      <c r="U402" s="252"/>
      <c r="V402" s="252"/>
      <c r="W402" s="252"/>
      <c r="X402" s="252"/>
      <c r="Y402" s="252"/>
      <c r="Z402" s="252"/>
    </row>
    <row r="403" ht="15.75" customHeight="1">
      <c r="A403" s="252"/>
      <c r="B403" s="252"/>
      <c r="C403" s="252"/>
      <c r="D403" s="252"/>
      <c r="E403" s="259"/>
      <c r="F403" s="252"/>
      <c r="G403" s="252"/>
      <c r="H403" s="252"/>
      <c r="I403" s="252"/>
      <c r="J403" s="252"/>
      <c r="K403" s="252"/>
      <c r="L403" s="252"/>
      <c r="M403" s="252"/>
      <c r="N403" s="1132"/>
      <c r="O403" s="1132"/>
      <c r="P403" s="1137"/>
      <c r="Q403" s="1188"/>
      <c r="R403" s="252"/>
      <c r="S403" s="252"/>
      <c r="T403" s="252"/>
      <c r="U403" s="252"/>
      <c r="V403" s="252"/>
      <c r="W403" s="252"/>
      <c r="X403" s="252"/>
      <c r="Y403" s="252"/>
      <c r="Z403" s="252"/>
    </row>
    <row r="404" ht="15.75" customHeight="1">
      <c r="A404" s="252"/>
      <c r="B404" s="252"/>
      <c r="C404" s="252"/>
      <c r="D404" s="252"/>
      <c r="E404" s="259"/>
      <c r="F404" s="252"/>
      <c r="G404" s="252"/>
      <c r="H404" s="252"/>
      <c r="I404" s="252"/>
      <c r="J404" s="252"/>
      <c r="K404" s="252"/>
      <c r="L404" s="252"/>
      <c r="M404" s="252"/>
      <c r="N404" s="1132"/>
      <c r="O404" s="1132"/>
      <c r="P404" s="1137"/>
      <c r="Q404" s="1188"/>
      <c r="R404" s="252"/>
      <c r="S404" s="252"/>
      <c r="T404" s="252"/>
      <c r="U404" s="252"/>
      <c r="V404" s="252"/>
      <c r="W404" s="252"/>
      <c r="X404" s="252"/>
      <c r="Y404" s="252"/>
      <c r="Z404" s="252"/>
    </row>
    <row r="405" ht="15.75" customHeight="1">
      <c r="A405" s="252"/>
      <c r="B405" s="252"/>
      <c r="C405" s="252"/>
      <c r="D405" s="252"/>
      <c r="E405" s="259"/>
      <c r="F405" s="252"/>
      <c r="G405" s="252"/>
      <c r="H405" s="252"/>
      <c r="I405" s="252"/>
      <c r="J405" s="252"/>
      <c r="K405" s="252"/>
      <c r="L405" s="252"/>
      <c r="M405" s="252"/>
      <c r="N405" s="1132"/>
      <c r="O405" s="1132"/>
      <c r="P405" s="1137"/>
      <c r="Q405" s="1188"/>
      <c r="R405" s="252"/>
      <c r="S405" s="252"/>
      <c r="T405" s="252"/>
      <c r="U405" s="252"/>
      <c r="V405" s="252"/>
      <c r="W405" s="252"/>
      <c r="X405" s="252"/>
      <c r="Y405" s="252"/>
      <c r="Z405" s="252"/>
    </row>
    <row r="406" ht="15.75" customHeight="1">
      <c r="A406" s="252"/>
      <c r="B406" s="252"/>
      <c r="C406" s="252"/>
      <c r="D406" s="252"/>
      <c r="E406" s="259"/>
      <c r="F406" s="252"/>
      <c r="G406" s="252"/>
      <c r="H406" s="252"/>
      <c r="I406" s="252"/>
      <c r="J406" s="252"/>
      <c r="K406" s="252"/>
      <c r="L406" s="252"/>
      <c r="M406" s="252"/>
      <c r="N406" s="1132"/>
      <c r="O406" s="1132"/>
      <c r="P406" s="1137"/>
      <c r="Q406" s="1188"/>
      <c r="R406" s="252"/>
      <c r="S406" s="252"/>
      <c r="T406" s="252"/>
      <c r="U406" s="252"/>
      <c r="V406" s="252"/>
      <c r="W406" s="252"/>
      <c r="X406" s="252"/>
      <c r="Y406" s="252"/>
      <c r="Z406" s="252"/>
    </row>
    <row r="407" ht="15.75" customHeight="1">
      <c r="A407" s="252"/>
      <c r="B407" s="252"/>
      <c r="C407" s="252"/>
      <c r="D407" s="252"/>
      <c r="E407" s="259"/>
      <c r="F407" s="252"/>
      <c r="G407" s="252"/>
      <c r="H407" s="252"/>
      <c r="I407" s="252"/>
      <c r="J407" s="252"/>
      <c r="K407" s="252"/>
      <c r="L407" s="252"/>
      <c r="M407" s="252"/>
      <c r="N407" s="1132"/>
      <c r="O407" s="1132"/>
      <c r="P407" s="1137"/>
      <c r="Q407" s="1188"/>
      <c r="R407" s="252"/>
      <c r="S407" s="252"/>
      <c r="T407" s="252"/>
      <c r="U407" s="252"/>
      <c r="V407" s="252"/>
      <c r="W407" s="252"/>
      <c r="X407" s="252"/>
      <c r="Y407" s="252"/>
      <c r="Z407" s="252"/>
    </row>
    <row r="408" ht="15.75" customHeight="1">
      <c r="A408" s="252"/>
      <c r="B408" s="252"/>
      <c r="C408" s="252"/>
      <c r="D408" s="252"/>
      <c r="E408" s="259"/>
      <c r="F408" s="252"/>
      <c r="G408" s="252"/>
      <c r="H408" s="252"/>
      <c r="I408" s="252"/>
      <c r="J408" s="252"/>
      <c r="K408" s="252"/>
      <c r="L408" s="252"/>
      <c r="M408" s="252"/>
      <c r="N408" s="1132"/>
      <c r="O408" s="1132"/>
      <c r="P408" s="1137"/>
      <c r="Q408" s="1188"/>
      <c r="R408" s="252"/>
      <c r="S408" s="252"/>
      <c r="T408" s="252"/>
      <c r="U408" s="252"/>
      <c r="V408" s="252"/>
      <c r="W408" s="252"/>
      <c r="X408" s="252"/>
      <c r="Y408" s="252"/>
      <c r="Z408" s="252"/>
    </row>
    <row r="409" ht="15.75" customHeight="1">
      <c r="A409" s="252"/>
      <c r="B409" s="252"/>
      <c r="C409" s="252"/>
      <c r="D409" s="252"/>
      <c r="E409" s="259"/>
      <c r="F409" s="252"/>
      <c r="G409" s="252"/>
      <c r="H409" s="252"/>
      <c r="I409" s="252"/>
      <c r="J409" s="252"/>
      <c r="K409" s="252"/>
      <c r="L409" s="252"/>
      <c r="M409" s="252"/>
      <c r="N409" s="1132"/>
      <c r="O409" s="1132"/>
      <c r="P409" s="1137"/>
      <c r="Q409" s="1188"/>
      <c r="R409" s="252"/>
      <c r="S409" s="252"/>
      <c r="T409" s="252"/>
      <c r="U409" s="252"/>
      <c r="V409" s="252"/>
      <c r="W409" s="252"/>
      <c r="X409" s="252"/>
      <c r="Y409" s="252"/>
      <c r="Z409" s="252"/>
    </row>
    <row r="410" ht="15.75" customHeight="1">
      <c r="A410" s="252"/>
      <c r="B410" s="252"/>
      <c r="C410" s="252"/>
      <c r="D410" s="252"/>
      <c r="E410" s="259"/>
      <c r="F410" s="252"/>
      <c r="G410" s="252"/>
      <c r="H410" s="252"/>
      <c r="I410" s="252"/>
      <c r="J410" s="252"/>
      <c r="K410" s="252"/>
      <c r="L410" s="252"/>
      <c r="M410" s="252"/>
      <c r="N410" s="1132"/>
      <c r="O410" s="1132"/>
      <c r="P410" s="1137"/>
      <c r="Q410" s="1188"/>
      <c r="R410" s="252"/>
      <c r="S410" s="252"/>
      <c r="T410" s="252"/>
      <c r="U410" s="252"/>
      <c r="V410" s="252"/>
      <c r="W410" s="252"/>
      <c r="X410" s="252"/>
      <c r="Y410" s="252"/>
      <c r="Z410" s="252"/>
    </row>
    <row r="411" ht="15.75" customHeight="1">
      <c r="A411" s="252"/>
      <c r="B411" s="252"/>
      <c r="C411" s="252"/>
      <c r="D411" s="252"/>
      <c r="E411" s="259"/>
      <c r="F411" s="252"/>
      <c r="G411" s="252"/>
      <c r="H411" s="252"/>
      <c r="I411" s="252"/>
      <c r="J411" s="252"/>
      <c r="K411" s="252"/>
      <c r="L411" s="252"/>
      <c r="M411" s="252"/>
      <c r="N411" s="1132"/>
      <c r="O411" s="1132"/>
      <c r="P411" s="1137"/>
      <c r="Q411" s="1188"/>
      <c r="R411" s="252"/>
      <c r="S411" s="252"/>
      <c r="T411" s="252"/>
      <c r="U411" s="252"/>
      <c r="V411" s="252"/>
      <c r="W411" s="252"/>
      <c r="X411" s="252"/>
      <c r="Y411" s="252"/>
      <c r="Z411" s="252"/>
    </row>
    <row r="412" ht="15.75" customHeight="1">
      <c r="A412" s="252"/>
      <c r="B412" s="252"/>
      <c r="C412" s="252"/>
      <c r="D412" s="252"/>
      <c r="E412" s="259"/>
      <c r="F412" s="252"/>
      <c r="G412" s="252"/>
      <c r="H412" s="252"/>
      <c r="I412" s="252"/>
      <c r="J412" s="252"/>
      <c r="K412" s="252"/>
      <c r="L412" s="252"/>
      <c r="M412" s="252"/>
      <c r="N412" s="1132"/>
      <c r="O412" s="1132"/>
      <c r="P412" s="1137"/>
      <c r="Q412" s="1188"/>
      <c r="R412" s="252"/>
      <c r="S412" s="252"/>
      <c r="T412" s="252"/>
      <c r="U412" s="252"/>
      <c r="V412" s="252"/>
      <c r="W412" s="252"/>
      <c r="X412" s="252"/>
      <c r="Y412" s="252"/>
      <c r="Z412" s="252"/>
    </row>
    <row r="413" ht="15.75" customHeight="1">
      <c r="A413" s="252"/>
      <c r="B413" s="252"/>
      <c r="C413" s="252"/>
      <c r="D413" s="252"/>
      <c r="E413" s="259"/>
      <c r="F413" s="252"/>
      <c r="G413" s="252"/>
      <c r="H413" s="252"/>
      <c r="I413" s="252"/>
      <c r="J413" s="252"/>
      <c r="K413" s="252"/>
      <c r="L413" s="252"/>
      <c r="M413" s="252"/>
      <c r="N413" s="1132"/>
      <c r="O413" s="1132"/>
      <c r="P413" s="1137"/>
      <c r="Q413" s="1188"/>
      <c r="R413" s="252"/>
      <c r="S413" s="252"/>
      <c r="T413" s="252"/>
      <c r="U413" s="252"/>
      <c r="V413" s="252"/>
      <c r="W413" s="252"/>
      <c r="X413" s="252"/>
      <c r="Y413" s="252"/>
      <c r="Z413" s="252"/>
    </row>
    <row r="414" ht="15.75" customHeight="1">
      <c r="A414" s="252"/>
      <c r="B414" s="252"/>
      <c r="C414" s="252"/>
      <c r="D414" s="252"/>
      <c r="E414" s="259"/>
      <c r="F414" s="252"/>
      <c r="G414" s="252"/>
      <c r="H414" s="252"/>
      <c r="I414" s="252"/>
      <c r="J414" s="252"/>
      <c r="K414" s="252"/>
      <c r="L414" s="252"/>
      <c r="M414" s="252"/>
      <c r="N414" s="1132"/>
      <c r="O414" s="1132"/>
      <c r="P414" s="1137"/>
      <c r="Q414" s="1188"/>
      <c r="R414" s="252"/>
      <c r="S414" s="252"/>
      <c r="T414" s="252"/>
      <c r="U414" s="252"/>
      <c r="V414" s="252"/>
      <c r="W414" s="252"/>
      <c r="X414" s="252"/>
      <c r="Y414" s="252"/>
      <c r="Z414" s="252"/>
    </row>
    <row r="415" ht="15.75" customHeight="1">
      <c r="A415" s="252"/>
      <c r="B415" s="252"/>
      <c r="C415" s="252"/>
      <c r="D415" s="252"/>
      <c r="E415" s="259"/>
      <c r="F415" s="252"/>
      <c r="G415" s="252"/>
      <c r="H415" s="252"/>
      <c r="I415" s="252"/>
      <c r="J415" s="252"/>
      <c r="K415" s="252"/>
      <c r="L415" s="252"/>
      <c r="M415" s="252"/>
      <c r="N415" s="1132"/>
      <c r="O415" s="1132"/>
      <c r="P415" s="1137"/>
      <c r="Q415" s="1188"/>
      <c r="R415" s="252"/>
      <c r="S415" s="252"/>
      <c r="T415" s="252"/>
      <c r="U415" s="252"/>
      <c r="V415" s="252"/>
      <c r="W415" s="252"/>
      <c r="X415" s="252"/>
      <c r="Y415" s="252"/>
      <c r="Z415" s="252"/>
    </row>
    <row r="416" ht="15.75" customHeight="1">
      <c r="A416" s="252"/>
      <c r="B416" s="252"/>
      <c r="C416" s="252"/>
      <c r="D416" s="252"/>
      <c r="E416" s="259"/>
      <c r="F416" s="252"/>
      <c r="G416" s="252"/>
      <c r="H416" s="252"/>
      <c r="I416" s="252"/>
      <c r="J416" s="252"/>
      <c r="K416" s="252"/>
      <c r="L416" s="252"/>
      <c r="M416" s="252"/>
      <c r="N416" s="1132"/>
      <c r="O416" s="1132"/>
      <c r="P416" s="1137"/>
      <c r="Q416" s="1188"/>
      <c r="R416" s="252"/>
      <c r="S416" s="252"/>
      <c r="T416" s="252"/>
      <c r="U416" s="252"/>
      <c r="V416" s="252"/>
      <c r="W416" s="252"/>
      <c r="X416" s="252"/>
      <c r="Y416" s="252"/>
      <c r="Z416" s="252"/>
    </row>
    <row r="417" ht="15.75" customHeight="1">
      <c r="A417" s="252"/>
      <c r="B417" s="252"/>
      <c r="C417" s="252"/>
      <c r="D417" s="252"/>
      <c r="E417" s="259"/>
      <c r="F417" s="252"/>
      <c r="G417" s="252"/>
      <c r="H417" s="252"/>
      <c r="I417" s="252"/>
      <c r="J417" s="252"/>
      <c r="K417" s="252"/>
      <c r="L417" s="252"/>
      <c r="M417" s="252"/>
      <c r="N417" s="1132"/>
      <c r="O417" s="1132"/>
      <c r="P417" s="1137"/>
      <c r="Q417" s="1188"/>
      <c r="R417" s="252"/>
      <c r="S417" s="252"/>
      <c r="T417" s="252"/>
      <c r="U417" s="252"/>
      <c r="V417" s="252"/>
      <c r="W417" s="252"/>
      <c r="X417" s="252"/>
      <c r="Y417" s="252"/>
      <c r="Z417" s="252"/>
    </row>
    <row r="418" ht="15.75" customHeight="1">
      <c r="A418" s="252"/>
      <c r="B418" s="252"/>
      <c r="C418" s="252"/>
      <c r="D418" s="252"/>
      <c r="E418" s="259"/>
      <c r="F418" s="252"/>
      <c r="G418" s="252"/>
      <c r="H418" s="252"/>
      <c r="I418" s="252"/>
      <c r="J418" s="252"/>
      <c r="K418" s="252"/>
      <c r="L418" s="252"/>
      <c r="M418" s="252"/>
      <c r="N418" s="1132"/>
      <c r="O418" s="1132"/>
      <c r="P418" s="1137"/>
      <c r="Q418" s="1188"/>
      <c r="R418" s="252"/>
      <c r="S418" s="252"/>
      <c r="T418" s="252"/>
      <c r="U418" s="252"/>
      <c r="V418" s="252"/>
      <c r="W418" s="252"/>
      <c r="X418" s="252"/>
      <c r="Y418" s="252"/>
      <c r="Z418" s="252"/>
    </row>
    <row r="419" ht="15.75" customHeight="1">
      <c r="A419" s="252"/>
      <c r="B419" s="252"/>
      <c r="C419" s="252"/>
      <c r="D419" s="252"/>
      <c r="E419" s="259"/>
      <c r="F419" s="252"/>
      <c r="G419" s="252"/>
      <c r="H419" s="252"/>
      <c r="I419" s="252"/>
      <c r="J419" s="252"/>
      <c r="K419" s="252"/>
      <c r="L419" s="252"/>
      <c r="M419" s="252"/>
      <c r="N419" s="1132"/>
      <c r="O419" s="1132"/>
      <c r="P419" s="1137"/>
      <c r="Q419" s="1188"/>
      <c r="R419" s="252"/>
      <c r="S419" s="252"/>
      <c r="T419" s="252"/>
      <c r="U419" s="252"/>
      <c r="V419" s="252"/>
      <c r="W419" s="252"/>
      <c r="X419" s="252"/>
      <c r="Y419" s="252"/>
      <c r="Z419" s="252"/>
    </row>
    <row r="420" ht="15.75" customHeight="1">
      <c r="A420" s="252"/>
      <c r="B420" s="252"/>
      <c r="C420" s="252"/>
      <c r="D420" s="252"/>
      <c r="E420" s="259"/>
      <c r="F420" s="252"/>
      <c r="G420" s="252"/>
      <c r="H420" s="252"/>
      <c r="I420" s="252"/>
      <c r="J420" s="252"/>
      <c r="K420" s="252"/>
      <c r="L420" s="252"/>
      <c r="M420" s="252"/>
      <c r="N420" s="1132"/>
      <c r="O420" s="1132"/>
      <c r="P420" s="1137"/>
      <c r="Q420" s="1188"/>
      <c r="R420" s="252"/>
      <c r="S420" s="252"/>
      <c r="T420" s="252"/>
      <c r="U420" s="252"/>
      <c r="V420" s="252"/>
      <c r="W420" s="252"/>
      <c r="X420" s="252"/>
      <c r="Y420" s="252"/>
      <c r="Z420" s="252"/>
    </row>
    <row r="421" ht="15.75" customHeight="1">
      <c r="A421" s="252"/>
      <c r="B421" s="252"/>
      <c r="C421" s="252"/>
      <c r="D421" s="252"/>
      <c r="E421" s="259"/>
      <c r="F421" s="252"/>
      <c r="G421" s="252"/>
      <c r="H421" s="252"/>
      <c r="I421" s="252"/>
      <c r="J421" s="252"/>
      <c r="K421" s="252"/>
      <c r="L421" s="252"/>
      <c r="M421" s="252"/>
      <c r="N421" s="1132"/>
      <c r="O421" s="1132"/>
      <c r="P421" s="1137"/>
      <c r="Q421" s="1188"/>
      <c r="R421" s="252"/>
      <c r="S421" s="252"/>
      <c r="T421" s="252"/>
      <c r="U421" s="252"/>
      <c r="V421" s="252"/>
      <c r="W421" s="252"/>
      <c r="X421" s="252"/>
      <c r="Y421" s="252"/>
      <c r="Z421" s="252"/>
    </row>
    <row r="422" ht="15.75" customHeight="1">
      <c r="A422" s="252"/>
      <c r="B422" s="252"/>
      <c r="C422" s="252"/>
      <c r="D422" s="252"/>
      <c r="E422" s="259"/>
      <c r="F422" s="252"/>
      <c r="G422" s="252"/>
      <c r="H422" s="252"/>
      <c r="I422" s="252"/>
      <c r="J422" s="252"/>
      <c r="K422" s="252"/>
      <c r="L422" s="252"/>
      <c r="M422" s="252"/>
      <c r="N422" s="1132"/>
      <c r="O422" s="1132"/>
      <c r="P422" s="1137"/>
      <c r="Q422" s="1188"/>
      <c r="R422" s="252"/>
      <c r="S422" s="252"/>
      <c r="T422" s="252"/>
      <c r="U422" s="252"/>
      <c r="V422" s="252"/>
      <c r="W422" s="252"/>
      <c r="X422" s="252"/>
      <c r="Y422" s="252"/>
      <c r="Z422" s="252"/>
    </row>
    <row r="423" ht="15.75" customHeight="1">
      <c r="A423" s="252"/>
      <c r="B423" s="252"/>
      <c r="C423" s="252"/>
      <c r="D423" s="252"/>
      <c r="E423" s="259"/>
      <c r="F423" s="252"/>
      <c r="G423" s="252"/>
      <c r="H423" s="252"/>
      <c r="I423" s="252"/>
      <c r="J423" s="252"/>
      <c r="K423" s="252"/>
      <c r="L423" s="252"/>
      <c r="M423" s="252"/>
      <c r="N423" s="1132"/>
      <c r="O423" s="1132"/>
      <c r="P423" s="1137"/>
      <c r="Q423" s="1188"/>
      <c r="R423" s="252"/>
      <c r="S423" s="252"/>
      <c r="T423" s="252"/>
      <c r="U423" s="252"/>
      <c r="V423" s="252"/>
      <c r="W423" s="252"/>
      <c r="X423" s="252"/>
      <c r="Y423" s="252"/>
      <c r="Z423" s="252"/>
    </row>
    <row r="424" ht="15.75" customHeight="1">
      <c r="A424" s="252"/>
      <c r="B424" s="252"/>
      <c r="C424" s="252"/>
      <c r="D424" s="252"/>
      <c r="E424" s="259"/>
      <c r="F424" s="252"/>
      <c r="G424" s="252"/>
      <c r="H424" s="252"/>
      <c r="I424" s="252"/>
      <c r="J424" s="252"/>
      <c r="K424" s="252"/>
      <c r="L424" s="252"/>
      <c r="M424" s="252"/>
      <c r="N424" s="1132"/>
      <c r="O424" s="1132"/>
      <c r="P424" s="1137"/>
      <c r="Q424" s="1188"/>
      <c r="R424" s="252"/>
      <c r="S424" s="252"/>
      <c r="T424" s="252"/>
      <c r="U424" s="252"/>
      <c r="V424" s="252"/>
      <c r="W424" s="252"/>
      <c r="X424" s="252"/>
      <c r="Y424" s="252"/>
      <c r="Z424" s="252"/>
    </row>
    <row r="425" ht="15.75" customHeight="1">
      <c r="A425" s="252"/>
      <c r="B425" s="252"/>
      <c r="C425" s="252"/>
      <c r="D425" s="252"/>
      <c r="E425" s="259"/>
      <c r="F425" s="252"/>
      <c r="G425" s="252"/>
      <c r="H425" s="252"/>
      <c r="I425" s="252"/>
      <c r="J425" s="252"/>
      <c r="K425" s="252"/>
      <c r="L425" s="252"/>
      <c r="M425" s="252"/>
      <c r="N425" s="1132"/>
      <c r="O425" s="1132"/>
      <c r="P425" s="1137"/>
      <c r="Q425" s="1188"/>
      <c r="R425" s="252"/>
      <c r="S425" s="252"/>
      <c r="T425" s="252"/>
      <c r="U425" s="252"/>
      <c r="V425" s="252"/>
      <c r="W425" s="252"/>
      <c r="X425" s="252"/>
      <c r="Y425" s="252"/>
      <c r="Z425" s="252"/>
    </row>
    <row r="426" ht="15.75" customHeight="1">
      <c r="A426" s="252"/>
      <c r="B426" s="252"/>
      <c r="C426" s="252"/>
      <c r="D426" s="252"/>
      <c r="E426" s="259"/>
      <c r="F426" s="252"/>
      <c r="G426" s="252"/>
      <c r="H426" s="252"/>
      <c r="I426" s="252"/>
      <c r="J426" s="252"/>
      <c r="K426" s="252"/>
      <c r="L426" s="252"/>
      <c r="M426" s="252"/>
      <c r="N426" s="1132"/>
      <c r="O426" s="1132"/>
      <c r="P426" s="1137"/>
      <c r="Q426" s="1188"/>
      <c r="R426" s="252"/>
      <c r="S426" s="252"/>
      <c r="T426" s="252"/>
      <c r="U426" s="252"/>
      <c r="V426" s="252"/>
      <c r="W426" s="252"/>
      <c r="X426" s="252"/>
      <c r="Y426" s="252"/>
      <c r="Z426" s="252"/>
    </row>
    <row r="427" ht="15.75" customHeight="1">
      <c r="A427" s="252"/>
      <c r="B427" s="252"/>
      <c r="C427" s="252"/>
      <c r="D427" s="252"/>
      <c r="E427" s="259"/>
      <c r="F427" s="252"/>
      <c r="G427" s="252"/>
      <c r="H427" s="252"/>
      <c r="I427" s="252"/>
      <c r="J427" s="252"/>
      <c r="K427" s="252"/>
      <c r="L427" s="252"/>
      <c r="M427" s="252"/>
      <c r="N427" s="1132"/>
      <c r="O427" s="1132"/>
      <c r="P427" s="1137"/>
      <c r="Q427" s="1188"/>
      <c r="R427" s="252"/>
      <c r="S427" s="252"/>
      <c r="T427" s="252"/>
      <c r="U427" s="252"/>
      <c r="V427" s="252"/>
      <c r="W427" s="252"/>
      <c r="X427" s="252"/>
      <c r="Y427" s="252"/>
      <c r="Z427" s="252"/>
    </row>
    <row r="428" ht="15.75" customHeight="1">
      <c r="A428" s="252"/>
      <c r="B428" s="252"/>
      <c r="C428" s="252"/>
      <c r="D428" s="252"/>
      <c r="E428" s="259"/>
      <c r="F428" s="252"/>
      <c r="G428" s="252"/>
      <c r="H428" s="252"/>
      <c r="I428" s="252"/>
      <c r="J428" s="252"/>
      <c r="K428" s="252"/>
      <c r="L428" s="252"/>
      <c r="M428" s="252"/>
      <c r="N428" s="1132"/>
      <c r="O428" s="1132"/>
      <c r="P428" s="1137"/>
      <c r="Q428" s="1188"/>
      <c r="R428" s="252"/>
      <c r="S428" s="252"/>
      <c r="T428" s="252"/>
      <c r="U428" s="252"/>
      <c r="V428" s="252"/>
      <c r="W428" s="252"/>
      <c r="X428" s="252"/>
      <c r="Y428" s="252"/>
      <c r="Z428" s="252"/>
    </row>
    <row r="429" ht="15.75" customHeight="1">
      <c r="A429" s="252"/>
      <c r="B429" s="252"/>
      <c r="C429" s="252"/>
      <c r="D429" s="252"/>
      <c r="E429" s="259"/>
      <c r="F429" s="252"/>
      <c r="G429" s="252"/>
      <c r="H429" s="252"/>
      <c r="I429" s="252"/>
      <c r="J429" s="252"/>
      <c r="K429" s="252"/>
      <c r="L429" s="252"/>
      <c r="M429" s="252"/>
      <c r="N429" s="1132"/>
      <c r="O429" s="1132"/>
      <c r="P429" s="1137"/>
      <c r="Q429" s="1188"/>
      <c r="R429" s="252"/>
      <c r="S429" s="252"/>
      <c r="T429" s="252"/>
      <c r="U429" s="252"/>
      <c r="V429" s="252"/>
      <c r="W429" s="252"/>
      <c r="X429" s="252"/>
      <c r="Y429" s="252"/>
      <c r="Z429" s="252"/>
    </row>
    <row r="430" ht="15.75" customHeight="1">
      <c r="A430" s="252"/>
      <c r="B430" s="252"/>
      <c r="C430" s="252"/>
      <c r="D430" s="252"/>
      <c r="E430" s="259"/>
      <c r="F430" s="252"/>
      <c r="G430" s="252"/>
      <c r="H430" s="252"/>
      <c r="I430" s="252"/>
      <c r="J430" s="252"/>
      <c r="K430" s="252"/>
      <c r="L430" s="252"/>
      <c r="M430" s="252"/>
      <c r="N430" s="1132"/>
      <c r="O430" s="1132"/>
      <c r="P430" s="1137"/>
      <c r="Q430" s="1188"/>
      <c r="R430" s="252"/>
      <c r="S430" s="252"/>
      <c r="T430" s="252"/>
      <c r="U430" s="252"/>
      <c r="V430" s="252"/>
      <c r="W430" s="252"/>
      <c r="X430" s="252"/>
      <c r="Y430" s="252"/>
      <c r="Z430" s="252"/>
    </row>
    <row r="431" ht="15.75" customHeight="1">
      <c r="A431" s="252"/>
      <c r="B431" s="252"/>
      <c r="C431" s="252"/>
      <c r="D431" s="252"/>
      <c r="E431" s="259"/>
      <c r="F431" s="252"/>
      <c r="G431" s="252"/>
      <c r="H431" s="252"/>
      <c r="I431" s="252"/>
      <c r="J431" s="252"/>
      <c r="K431" s="252"/>
      <c r="L431" s="252"/>
      <c r="M431" s="252"/>
      <c r="N431" s="1132"/>
      <c r="O431" s="1132"/>
      <c r="P431" s="1137"/>
      <c r="Q431" s="1188"/>
      <c r="R431" s="252"/>
      <c r="S431" s="252"/>
      <c r="T431" s="252"/>
      <c r="U431" s="252"/>
      <c r="V431" s="252"/>
      <c r="W431" s="252"/>
      <c r="X431" s="252"/>
      <c r="Y431" s="252"/>
      <c r="Z431" s="252"/>
    </row>
    <row r="432" ht="15.75" customHeight="1">
      <c r="A432" s="252"/>
      <c r="B432" s="252"/>
      <c r="C432" s="252"/>
      <c r="D432" s="252"/>
      <c r="E432" s="259"/>
      <c r="F432" s="252"/>
      <c r="G432" s="252"/>
      <c r="H432" s="252"/>
      <c r="I432" s="252"/>
      <c r="J432" s="252"/>
      <c r="K432" s="252"/>
      <c r="L432" s="252"/>
      <c r="M432" s="252"/>
      <c r="N432" s="1132"/>
      <c r="O432" s="1132"/>
      <c r="P432" s="1137"/>
      <c r="Q432" s="1188"/>
      <c r="R432" s="252"/>
      <c r="S432" s="252"/>
      <c r="T432" s="252"/>
      <c r="U432" s="252"/>
      <c r="V432" s="252"/>
      <c r="W432" s="252"/>
      <c r="X432" s="252"/>
      <c r="Y432" s="252"/>
      <c r="Z432" s="252"/>
    </row>
    <row r="433" ht="15.75" customHeight="1">
      <c r="A433" s="252"/>
      <c r="B433" s="252"/>
      <c r="C433" s="252"/>
      <c r="D433" s="252"/>
      <c r="E433" s="259"/>
      <c r="F433" s="252"/>
      <c r="G433" s="252"/>
      <c r="H433" s="252"/>
      <c r="I433" s="252"/>
      <c r="J433" s="252"/>
      <c r="K433" s="252"/>
      <c r="L433" s="252"/>
      <c r="M433" s="252"/>
      <c r="N433" s="1132"/>
      <c r="O433" s="1132"/>
      <c r="P433" s="1137"/>
      <c r="Q433" s="1188"/>
      <c r="R433" s="252"/>
      <c r="S433" s="252"/>
      <c r="T433" s="252"/>
      <c r="U433" s="252"/>
      <c r="V433" s="252"/>
      <c r="W433" s="252"/>
      <c r="X433" s="252"/>
      <c r="Y433" s="252"/>
      <c r="Z433" s="252"/>
    </row>
    <row r="434" ht="15.75" customHeight="1">
      <c r="A434" s="252"/>
      <c r="B434" s="252"/>
      <c r="C434" s="252"/>
      <c r="D434" s="252"/>
      <c r="E434" s="259"/>
      <c r="F434" s="252"/>
      <c r="G434" s="252"/>
      <c r="H434" s="252"/>
      <c r="I434" s="252"/>
      <c r="J434" s="252"/>
      <c r="K434" s="252"/>
      <c r="L434" s="252"/>
      <c r="M434" s="252"/>
      <c r="N434" s="1132"/>
      <c r="O434" s="1132"/>
      <c r="P434" s="1137"/>
      <c r="Q434" s="1188"/>
      <c r="R434" s="252"/>
      <c r="S434" s="252"/>
      <c r="T434" s="252"/>
      <c r="U434" s="252"/>
      <c r="V434" s="252"/>
      <c r="W434" s="252"/>
      <c r="X434" s="252"/>
      <c r="Y434" s="252"/>
      <c r="Z434" s="252"/>
    </row>
    <row r="435" ht="15.75" customHeight="1">
      <c r="A435" s="252"/>
      <c r="B435" s="252"/>
      <c r="C435" s="252"/>
      <c r="D435" s="252"/>
      <c r="E435" s="259"/>
      <c r="F435" s="252"/>
      <c r="G435" s="252"/>
      <c r="H435" s="252"/>
      <c r="I435" s="252"/>
      <c r="J435" s="252"/>
      <c r="K435" s="252"/>
      <c r="L435" s="252"/>
      <c r="M435" s="252"/>
      <c r="N435" s="1132"/>
      <c r="O435" s="1132"/>
      <c r="P435" s="1137"/>
      <c r="Q435" s="1188"/>
      <c r="R435" s="252"/>
      <c r="S435" s="252"/>
      <c r="T435" s="252"/>
      <c r="U435" s="252"/>
      <c r="V435" s="252"/>
      <c r="W435" s="252"/>
      <c r="X435" s="252"/>
      <c r="Y435" s="252"/>
      <c r="Z435" s="252"/>
    </row>
    <row r="436" ht="15.75" customHeight="1">
      <c r="A436" s="252"/>
      <c r="B436" s="252"/>
      <c r="C436" s="252"/>
      <c r="D436" s="252"/>
      <c r="E436" s="259"/>
      <c r="F436" s="252"/>
      <c r="G436" s="252"/>
      <c r="H436" s="252"/>
      <c r="I436" s="252"/>
      <c r="J436" s="252"/>
      <c r="K436" s="252"/>
      <c r="L436" s="252"/>
      <c r="M436" s="252"/>
      <c r="N436" s="1132"/>
      <c r="O436" s="1132"/>
      <c r="P436" s="1137"/>
      <c r="Q436" s="1188"/>
      <c r="R436" s="252"/>
      <c r="S436" s="252"/>
      <c r="T436" s="252"/>
      <c r="U436" s="252"/>
      <c r="V436" s="252"/>
      <c r="W436" s="252"/>
      <c r="X436" s="252"/>
      <c r="Y436" s="252"/>
      <c r="Z436" s="252"/>
    </row>
    <row r="437" ht="15.75" customHeight="1">
      <c r="A437" s="252"/>
      <c r="B437" s="252"/>
      <c r="C437" s="252"/>
      <c r="D437" s="252"/>
      <c r="E437" s="259"/>
      <c r="F437" s="252"/>
      <c r="G437" s="252"/>
      <c r="H437" s="252"/>
      <c r="I437" s="252"/>
      <c r="J437" s="252"/>
      <c r="K437" s="252"/>
      <c r="L437" s="252"/>
      <c r="M437" s="252"/>
      <c r="N437" s="1132"/>
      <c r="O437" s="1132"/>
      <c r="P437" s="1137"/>
      <c r="Q437" s="1188"/>
      <c r="R437" s="252"/>
      <c r="S437" s="252"/>
      <c r="T437" s="252"/>
      <c r="U437" s="252"/>
      <c r="V437" s="252"/>
      <c r="W437" s="252"/>
      <c r="X437" s="252"/>
      <c r="Y437" s="252"/>
      <c r="Z437" s="252"/>
    </row>
    <row r="438" ht="15.75" customHeight="1">
      <c r="A438" s="252"/>
      <c r="B438" s="252"/>
      <c r="C438" s="252"/>
      <c r="D438" s="252"/>
      <c r="E438" s="259"/>
      <c r="F438" s="252"/>
      <c r="G438" s="252"/>
      <c r="H438" s="252"/>
      <c r="I438" s="252"/>
      <c r="J438" s="252"/>
      <c r="K438" s="252"/>
      <c r="L438" s="252"/>
      <c r="M438" s="252"/>
      <c r="N438" s="1132"/>
      <c r="O438" s="1132"/>
      <c r="P438" s="1137"/>
      <c r="Q438" s="1188"/>
      <c r="R438" s="252"/>
      <c r="S438" s="252"/>
      <c r="T438" s="252"/>
      <c r="U438" s="252"/>
      <c r="V438" s="252"/>
      <c r="W438" s="252"/>
      <c r="X438" s="252"/>
      <c r="Y438" s="252"/>
      <c r="Z438" s="252"/>
    </row>
    <row r="439" ht="15.75" customHeight="1">
      <c r="A439" s="252"/>
      <c r="B439" s="252"/>
      <c r="C439" s="252"/>
      <c r="D439" s="252"/>
      <c r="E439" s="259"/>
      <c r="F439" s="252"/>
      <c r="G439" s="252"/>
      <c r="H439" s="252"/>
      <c r="I439" s="252"/>
      <c r="J439" s="252"/>
      <c r="K439" s="252"/>
      <c r="L439" s="252"/>
      <c r="M439" s="252"/>
      <c r="N439" s="1132"/>
      <c r="O439" s="1132"/>
      <c r="P439" s="1137"/>
      <c r="Q439" s="1188"/>
      <c r="R439" s="252"/>
      <c r="S439" s="252"/>
      <c r="T439" s="252"/>
      <c r="U439" s="252"/>
      <c r="V439" s="252"/>
      <c r="W439" s="252"/>
      <c r="X439" s="252"/>
      <c r="Y439" s="252"/>
      <c r="Z439" s="252"/>
    </row>
    <row r="440" ht="15.75" customHeight="1">
      <c r="A440" s="252"/>
      <c r="B440" s="252"/>
      <c r="C440" s="252"/>
      <c r="D440" s="252"/>
      <c r="E440" s="259"/>
      <c r="F440" s="252"/>
      <c r="G440" s="252"/>
      <c r="H440" s="252"/>
      <c r="I440" s="252"/>
      <c r="J440" s="252"/>
      <c r="K440" s="252"/>
      <c r="L440" s="252"/>
      <c r="M440" s="252"/>
      <c r="N440" s="1132"/>
      <c r="O440" s="1132"/>
      <c r="P440" s="1137"/>
      <c r="Q440" s="1188"/>
      <c r="R440" s="252"/>
      <c r="S440" s="252"/>
      <c r="T440" s="252"/>
      <c r="U440" s="252"/>
      <c r="V440" s="252"/>
      <c r="W440" s="252"/>
      <c r="X440" s="252"/>
      <c r="Y440" s="252"/>
      <c r="Z440" s="252"/>
    </row>
    <row r="441" ht="15.75" customHeight="1">
      <c r="A441" s="252"/>
      <c r="B441" s="252"/>
      <c r="C441" s="252"/>
      <c r="D441" s="252"/>
      <c r="E441" s="259"/>
      <c r="F441" s="252"/>
      <c r="G441" s="252"/>
      <c r="H441" s="252"/>
      <c r="I441" s="252"/>
      <c r="J441" s="252"/>
      <c r="K441" s="252"/>
      <c r="L441" s="252"/>
      <c r="M441" s="252"/>
      <c r="N441" s="1132"/>
      <c r="O441" s="1132"/>
      <c r="P441" s="1137"/>
      <c r="Q441" s="1188"/>
      <c r="R441" s="252"/>
      <c r="S441" s="252"/>
      <c r="T441" s="252"/>
      <c r="U441" s="252"/>
      <c r="V441" s="252"/>
      <c r="W441" s="252"/>
      <c r="X441" s="252"/>
      <c r="Y441" s="252"/>
      <c r="Z441" s="252"/>
    </row>
    <row r="442" ht="15.75" customHeight="1">
      <c r="A442" s="252"/>
      <c r="B442" s="252"/>
      <c r="C442" s="252"/>
      <c r="D442" s="252"/>
      <c r="E442" s="259"/>
      <c r="F442" s="252"/>
      <c r="G442" s="252"/>
      <c r="H442" s="252"/>
      <c r="I442" s="252"/>
      <c r="J442" s="252"/>
      <c r="K442" s="252"/>
      <c r="L442" s="252"/>
      <c r="M442" s="252"/>
      <c r="N442" s="1132"/>
      <c r="O442" s="1132"/>
      <c r="P442" s="1137"/>
      <c r="Q442" s="1188"/>
      <c r="R442" s="252"/>
      <c r="S442" s="252"/>
      <c r="T442" s="252"/>
      <c r="U442" s="252"/>
      <c r="V442" s="252"/>
      <c r="W442" s="252"/>
      <c r="X442" s="252"/>
      <c r="Y442" s="252"/>
      <c r="Z442" s="252"/>
    </row>
    <row r="443" ht="15.75" customHeight="1">
      <c r="A443" s="252"/>
      <c r="B443" s="252"/>
      <c r="C443" s="252"/>
      <c r="D443" s="252"/>
      <c r="E443" s="259"/>
      <c r="F443" s="252"/>
      <c r="G443" s="252"/>
      <c r="H443" s="252"/>
      <c r="I443" s="252"/>
      <c r="J443" s="252"/>
      <c r="K443" s="252"/>
      <c r="L443" s="252"/>
      <c r="M443" s="252"/>
      <c r="N443" s="1132"/>
      <c r="O443" s="1132"/>
      <c r="P443" s="1137"/>
      <c r="Q443" s="1188"/>
      <c r="R443" s="252"/>
      <c r="S443" s="252"/>
      <c r="T443" s="252"/>
      <c r="U443" s="252"/>
      <c r="V443" s="252"/>
      <c r="W443" s="252"/>
      <c r="X443" s="252"/>
      <c r="Y443" s="252"/>
      <c r="Z443" s="252"/>
    </row>
    <row r="444" ht="15.75" customHeight="1">
      <c r="A444" s="252"/>
      <c r="B444" s="252"/>
      <c r="C444" s="252"/>
      <c r="D444" s="252"/>
      <c r="E444" s="259"/>
      <c r="F444" s="252"/>
      <c r="G444" s="252"/>
      <c r="H444" s="252"/>
      <c r="I444" s="252"/>
      <c r="J444" s="252"/>
      <c r="K444" s="252"/>
      <c r="L444" s="252"/>
      <c r="M444" s="252"/>
      <c r="N444" s="1132"/>
      <c r="O444" s="1132"/>
      <c r="P444" s="1137"/>
      <c r="Q444" s="1188"/>
      <c r="R444" s="252"/>
      <c r="S444" s="252"/>
      <c r="T444" s="252"/>
      <c r="U444" s="252"/>
      <c r="V444" s="252"/>
      <c r="W444" s="252"/>
      <c r="X444" s="252"/>
      <c r="Y444" s="252"/>
      <c r="Z444" s="252"/>
    </row>
    <row r="445" ht="15.75" customHeight="1">
      <c r="A445" s="252"/>
      <c r="B445" s="252"/>
      <c r="C445" s="252"/>
      <c r="D445" s="252"/>
      <c r="E445" s="259"/>
      <c r="F445" s="252"/>
      <c r="G445" s="252"/>
      <c r="H445" s="252"/>
      <c r="I445" s="252"/>
      <c r="J445" s="252"/>
      <c r="K445" s="252"/>
      <c r="L445" s="252"/>
      <c r="M445" s="252"/>
      <c r="N445" s="1132"/>
      <c r="O445" s="1132"/>
      <c r="P445" s="1137"/>
      <c r="Q445" s="1188"/>
      <c r="R445" s="252"/>
      <c r="S445" s="252"/>
      <c r="T445" s="252"/>
      <c r="U445" s="252"/>
      <c r="V445" s="252"/>
      <c r="W445" s="252"/>
      <c r="X445" s="252"/>
      <c r="Y445" s="252"/>
      <c r="Z445" s="252"/>
    </row>
    <row r="446" ht="15.75" customHeight="1">
      <c r="A446" s="252"/>
      <c r="B446" s="252"/>
      <c r="C446" s="252"/>
      <c r="D446" s="252"/>
      <c r="E446" s="259"/>
      <c r="F446" s="252"/>
      <c r="G446" s="252"/>
      <c r="H446" s="252"/>
      <c r="I446" s="252"/>
      <c r="J446" s="252"/>
      <c r="K446" s="252"/>
      <c r="L446" s="252"/>
      <c r="M446" s="252"/>
      <c r="N446" s="1132"/>
      <c r="O446" s="1132"/>
      <c r="P446" s="1137"/>
      <c r="Q446" s="1188"/>
      <c r="R446" s="252"/>
      <c r="S446" s="252"/>
      <c r="T446" s="252"/>
      <c r="U446" s="252"/>
      <c r="V446" s="252"/>
      <c r="W446" s="252"/>
      <c r="X446" s="252"/>
      <c r="Y446" s="252"/>
      <c r="Z446" s="252"/>
    </row>
    <row r="447" ht="15.75" customHeight="1">
      <c r="A447" s="252"/>
      <c r="B447" s="252"/>
      <c r="C447" s="252"/>
      <c r="D447" s="252"/>
      <c r="E447" s="259"/>
      <c r="F447" s="252"/>
      <c r="G447" s="252"/>
      <c r="H447" s="252"/>
      <c r="I447" s="252"/>
      <c r="J447" s="252"/>
      <c r="K447" s="252"/>
      <c r="L447" s="252"/>
      <c r="M447" s="252"/>
      <c r="N447" s="1132"/>
      <c r="O447" s="1132"/>
      <c r="P447" s="1137"/>
      <c r="Q447" s="1188"/>
      <c r="R447" s="252"/>
      <c r="S447" s="252"/>
      <c r="T447" s="252"/>
      <c r="U447" s="252"/>
      <c r="V447" s="252"/>
      <c r="W447" s="252"/>
      <c r="X447" s="252"/>
      <c r="Y447" s="252"/>
      <c r="Z447" s="252"/>
    </row>
    <row r="448" ht="15.75" customHeight="1">
      <c r="A448" s="252"/>
      <c r="B448" s="252"/>
      <c r="C448" s="252"/>
      <c r="D448" s="252"/>
      <c r="E448" s="259"/>
      <c r="F448" s="252"/>
      <c r="G448" s="252"/>
      <c r="H448" s="252"/>
      <c r="I448" s="252"/>
      <c r="J448" s="252"/>
      <c r="K448" s="252"/>
      <c r="L448" s="252"/>
      <c r="M448" s="252"/>
      <c r="N448" s="1132"/>
      <c r="O448" s="1132"/>
      <c r="P448" s="1137"/>
      <c r="Q448" s="1188"/>
      <c r="R448" s="252"/>
      <c r="S448" s="252"/>
      <c r="T448" s="252"/>
      <c r="U448" s="252"/>
      <c r="V448" s="252"/>
      <c r="W448" s="252"/>
      <c r="X448" s="252"/>
      <c r="Y448" s="252"/>
      <c r="Z448" s="252"/>
    </row>
    <row r="449" ht="15.75" customHeight="1">
      <c r="A449" s="252"/>
      <c r="B449" s="252"/>
      <c r="C449" s="252"/>
      <c r="D449" s="252"/>
      <c r="E449" s="259"/>
      <c r="F449" s="252"/>
      <c r="G449" s="252"/>
      <c r="H449" s="252"/>
      <c r="I449" s="252"/>
      <c r="J449" s="252"/>
      <c r="K449" s="252"/>
      <c r="L449" s="252"/>
      <c r="M449" s="252"/>
      <c r="N449" s="1132"/>
      <c r="O449" s="1132"/>
      <c r="P449" s="1137"/>
      <c r="Q449" s="1188"/>
      <c r="R449" s="252"/>
      <c r="S449" s="252"/>
      <c r="T449" s="252"/>
      <c r="U449" s="252"/>
      <c r="V449" s="252"/>
      <c r="W449" s="252"/>
      <c r="X449" s="252"/>
      <c r="Y449" s="252"/>
      <c r="Z449" s="252"/>
    </row>
    <row r="450" ht="15.75" customHeight="1">
      <c r="A450" s="252"/>
      <c r="B450" s="252"/>
      <c r="C450" s="252"/>
      <c r="D450" s="252"/>
      <c r="E450" s="259"/>
      <c r="F450" s="252"/>
      <c r="G450" s="252"/>
      <c r="H450" s="252"/>
      <c r="I450" s="252"/>
      <c r="J450" s="252"/>
      <c r="K450" s="252"/>
      <c r="L450" s="252"/>
      <c r="M450" s="252"/>
      <c r="N450" s="1132"/>
      <c r="O450" s="1132"/>
      <c r="P450" s="1137"/>
      <c r="Q450" s="1188"/>
      <c r="R450" s="252"/>
      <c r="S450" s="252"/>
      <c r="T450" s="252"/>
      <c r="U450" s="252"/>
      <c r="V450" s="252"/>
      <c r="W450" s="252"/>
      <c r="X450" s="252"/>
      <c r="Y450" s="252"/>
      <c r="Z450" s="252"/>
    </row>
    <row r="451" ht="15.75" customHeight="1">
      <c r="A451" s="252"/>
      <c r="B451" s="252"/>
      <c r="C451" s="252"/>
      <c r="D451" s="252"/>
      <c r="E451" s="259"/>
      <c r="F451" s="252"/>
      <c r="G451" s="252"/>
      <c r="H451" s="252"/>
      <c r="I451" s="252"/>
      <c r="J451" s="252"/>
      <c r="K451" s="252"/>
      <c r="L451" s="252"/>
      <c r="M451" s="252"/>
      <c r="N451" s="1132"/>
      <c r="O451" s="1132"/>
      <c r="P451" s="1137"/>
      <c r="Q451" s="1188"/>
      <c r="R451" s="252"/>
      <c r="S451" s="252"/>
      <c r="T451" s="252"/>
      <c r="U451" s="252"/>
      <c r="V451" s="252"/>
      <c r="W451" s="252"/>
      <c r="X451" s="252"/>
      <c r="Y451" s="252"/>
      <c r="Z451" s="252"/>
    </row>
    <row r="452" ht="15.75" customHeight="1">
      <c r="A452" s="252"/>
      <c r="B452" s="252"/>
      <c r="C452" s="252"/>
      <c r="D452" s="252"/>
      <c r="E452" s="259"/>
      <c r="F452" s="252"/>
      <c r="G452" s="252"/>
      <c r="H452" s="252"/>
      <c r="I452" s="252"/>
      <c r="J452" s="252"/>
      <c r="K452" s="252"/>
      <c r="L452" s="252"/>
      <c r="M452" s="252"/>
      <c r="N452" s="1132"/>
      <c r="O452" s="1132"/>
      <c r="P452" s="1137"/>
      <c r="Q452" s="1188"/>
      <c r="R452" s="252"/>
      <c r="S452" s="252"/>
      <c r="T452" s="252"/>
      <c r="U452" s="252"/>
      <c r="V452" s="252"/>
      <c r="W452" s="252"/>
      <c r="X452" s="252"/>
      <c r="Y452" s="252"/>
      <c r="Z452" s="252"/>
    </row>
    <row r="453" ht="15.75" customHeight="1">
      <c r="A453" s="252"/>
      <c r="B453" s="252"/>
      <c r="C453" s="252"/>
      <c r="D453" s="252"/>
      <c r="E453" s="259"/>
      <c r="F453" s="252"/>
      <c r="G453" s="252"/>
      <c r="H453" s="252"/>
      <c r="I453" s="252"/>
      <c r="J453" s="252"/>
      <c r="K453" s="252"/>
      <c r="L453" s="252"/>
      <c r="M453" s="252"/>
      <c r="N453" s="1132"/>
      <c r="O453" s="1132"/>
      <c r="P453" s="1137"/>
      <c r="Q453" s="1188"/>
      <c r="R453" s="252"/>
      <c r="S453" s="252"/>
      <c r="T453" s="252"/>
      <c r="U453" s="252"/>
      <c r="V453" s="252"/>
      <c r="W453" s="252"/>
      <c r="X453" s="252"/>
      <c r="Y453" s="252"/>
      <c r="Z453" s="252"/>
    </row>
    <row r="454" ht="15.75" customHeight="1">
      <c r="A454" s="252"/>
      <c r="B454" s="252"/>
      <c r="C454" s="252"/>
      <c r="D454" s="252"/>
      <c r="E454" s="259"/>
      <c r="F454" s="252"/>
      <c r="G454" s="252"/>
      <c r="H454" s="252"/>
      <c r="I454" s="252"/>
      <c r="J454" s="252"/>
      <c r="K454" s="252"/>
      <c r="L454" s="252"/>
      <c r="M454" s="252"/>
      <c r="N454" s="1132"/>
      <c r="O454" s="1132"/>
      <c r="P454" s="1137"/>
      <c r="Q454" s="1188"/>
      <c r="R454" s="252"/>
      <c r="S454" s="252"/>
      <c r="T454" s="252"/>
      <c r="U454" s="252"/>
      <c r="V454" s="252"/>
      <c r="W454" s="252"/>
      <c r="X454" s="252"/>
      <c r="Y454" s="252"/>
      <c r="Z454" s="252"/>
    </row>
    <row r="455" ht="15.75" customHeight="1">
      <c r="A455" s="252"/>
      <c r="B455" s="252"/>
      <c r="C455" s="252"/>
      <c r="D455" s="252"/>
      <c r="E455" s="259"/>
      <c r="F455" s="252"/>
      <c r="G455" s="252"/>
      <c r="H455" s="252"/>
      <c r="I455" s="252"/>
      <c r="J455" s="252"/>
      <c r="K455" s="252"/>
      <c r="L455" s="252"/>
      <c r="M455" s="252"/>
      <c r="N455" s="1132"/>
      <c r="O455" s="1132"/>
      <c r="P455" s="1137"/>
      <c r="Q455" s="1188"/>
      <c r="R455" s="252"/>
      <c r="S455" s="252"/>
      <c r="T455" s="252"/>
      <c r="U455" s="252"/>
      <c r="V455" s="252"/>
      <c r="W455" s="252"/>
      <c r="X455" s="252"/>
      <c r="Y455" s="252"/>
      <c r="Z455" s="252"/>
    </row>
    <row r="456" ht="15.75" customHeight="1">
      <c r="A456" s="252"/>
      <c r="B456" s="252"/>
      <c r="C456" s="252"/>
      <c r="D456" s="252"/>
      <c r="E456" s="259"/>
      <c r="F456" s="252"/>
      <c r="G456" s="252"/>
      <c r="H456" s="252"/>
      <c r="I456" s="252"/>
      <c r="J456" s="252"/>
      <c r="K456" s="252"/>
      <c r="L456" s="252"/>
      <c r="M456" s="252"/>
      <c r="N456" s="1132"/>
      <c r="O456" s="1132"/>
      <c r="P456" s="1137"/>
      <c r="Q456" s="1188"/>
      <c r="R456" s="252"/>
      <c r="S456" s="252"/>
      <c r="T456" s="252"/>
      <c r="U456" s="252"/>
      <c r="V456" s="252"/>
      <c r="W456" s="252"/>
      <c r="X456" s="252"/>
      <c r="Y456" s="252"/>
      <c r="Z456" s="252"/>
    </row>
    <row r="457" ht="15.75" customHeight="1">
      <c r="A457" s="252"/>
      <c r="B457" s="252"/>
      <c r="C457" s="252"/>
      <c r="D457" s="252"/>
      <c r="E457" s="259"/>
      <c r="F457" s="252"/>
      <c r="G457" s="252"/>
      <c r="H457" s="252"/>
      <c r="I457" s="252"/>
      <c r="J457" s="252"/>
      <c r="K457" s="252"/>
      <c r="L457" s="252"/>
      <c r="M457" s="252"/>
      <c r="N457" s="1132"/>
      <c r="O457" s="1132"/>
      <c r="P457" s="1137"/>
      <c r="Q457" s="1188"/>
      <c r="R457" s="252"/>
      <c r="S457" s="252"/>
      <c r="T457" s="252"/>
      <c r="U457" s="252"/>
      <c r="V457" s="252"/>
      <c r="W457" s="252"/>
      <c r="X457" s="252"/>
      <c r="Y457" s="252"/>
      <c r="Z457" s="252"/>
    </row>
    <row r="458" ht="15.75" customHeight="1">
      <c r="A458" s="252"/>
      <c r="B458" s="252"/>
      <c r="C458" s="252"/>
      <c r="D458" s="252"/>
      <c r="E458" s="259"/>
      <c r="F458" s="252"/>
      <c r="G458" s="252"/>
      <c r="H458" s="252"/>
      <c r="I458" s="252"/>
      <c r="J458" s="252"/>
      <c r="K458" s="252"/>
      <c r="L458" s="252"/>
      <c r="M458" s="252"/>
      <c r="N458" s="1132"/>
      <c r="O458" s="1132"/>
      <c r="P458" s="1137"/>
      <c r="Q458" s="1188"/>
      <c r="R458" s="252"/>
      <c r="S458" s="252"/>
      <c r="T458" s="252"/>
      <c r="U458" s="252"/>
      <c r="V458" s="252"/>
      <c r="W458" s="252"/>
      <c r="X458" s="252"/>
      <c r="Y458" s="252"/>
      <c r="Z458" s="252"/>
    </row>
    <row r="459" ht="15.75" customHeight="1">
      <c r="A459" s="252"/>
      <c r="B459" s="252"/>
      <c r="C459" s="252"/>
      <c r="D459" s="252"/>
      <c r="E459" s="259"/>
      <c r="F459" s="252"/>
      <c r="G459" s="252"/>
      <c r="H459" s="252"/>
      <c r="I459" s="252"/>
      <c r="J459" s="252"/>
      <c r="K459" s="252"/>
      <c r="L459" s="252"/>
      <c r="M459" s="252"/>
      <c r="N459" s="1132"/>
      <c r="O459" s="1132"/>
      <c r="P459" s="1137"/>
      <c r="Q459" s="1188"/>
      <c r="R459" s="252"/>
      <c r="S459" s="252"/>
      <c r="T459" s="252"/>
      <c r="U459" s="252"/>
      <c r="V459" s="252"/>
      <c r="W459" s="252"/>
      <c r="X459" s="252"/>
      <c r="Y459" s="252"/>
      <c r="Z459" s="252"/>
    </row>
    <row r="460" ht="15.75" customHeight="1">
      <c r="A460" s="252"/>
      <c r="B460" s="252"/>
      <c r="C460" s="252"/>
      <c r="D460" s="252"/>
      <c r="E460" s="259"/>
      <c r="F460" s="252"/>
      <c r="G460" s="252"/>
      <c r="H460" s="252"/>
      <c r="I460" s="252"/>
      <c r="J460" s="252"/>
      <c r="K460" s="252"/>
      <c r="L460" s="252"/>
      <c r="M460" s="252"/>
      <c r="N460" s="1132"/>
      <c r="O460" s="1132"/>
      <c r="P460" s="1137"/>
      <c r="Q460" s="1188"/>
      <c r="R460" s="252"/>
      <c r="S460" s="252"/>
      <c r="T460" s="252"/>
      <c r="U460" s="252"/>
      <c r="V460" s="252"/>
      <c r="W460" s="252"/>
      <c r="X460" s="252"/>
      <c r="Y460" s="252"/>
      <c r="Z460" s="252"/>
    </row>
    <row r="461" ht="15.75" customHeight="1">
      <c r="A461" s="252"/>
      <c r="B461" s="252"/>
      <c r="C461" s="252"/>
      <c r="D461" s="252"/>
      <c r="E461" s="259"/>
      <c r="F461" s="252"/>
      <c r="G461" s="252"/>
      <c r="H461" s="252"/>
      <c r="I461" s="252"/>
      <c r="J461" s="252"/>
      <c r="K461" s="252"/>
      <c r="L461" s="252"/>
      <c r="M461" s="252"/>
      <c r="N461" s="1132"/>
      <c r="O461" s="1132"/>
      <c r="P461" s="1137"/>
      <c r="Q461" s="1188"/>
      <c r="R461" s="252"/>
      <c r="S461" s="252"/>
      <c r="T461" s="252"/>
      <c r="U461" s="252"/>
      <c r="V461" s="252"/>
      <c r="W461" s="252"/>
      <c r="X461" s="252"/>
      <c r="Y461" s="252"/>
      <c r="Z461" s="252"/>
    </row>
    <row r="462" ht="15.75" customHeight="1">
      <c r="A462" s="252"/>
      <c r="B462" s="252"/>
      <c r="C462" s="252"/>
      <c r="D462" s="252"/>
      <c r="E462" s="259"/>
      <c r="F462" s="252"/>
      <c r="G462" s="252"/>
      <c r="H462" s="252"/>
      <c r="I462" s="252"/>
      <c r="J462" s="252"/>
      <c r="K462" s="252"/>
      <c r="L462" s="252"/>
      <c r="M462" s="252"/>
      <c r="N462" s="1132"/>
      <c r="O462" s="1132"/>
      <c r="P462" s="1137"/>
      <c r="Q462" s="1188"/>
      <c r="R462" s="252"/>
      <c r="S462" s="252"/>
      <c r="T462" s="252"/>
      <c r="U462" s="252"/>
      <c r="V462" s="252"/>
      <c r="W462" s="252"/>
      <c r="X462" s="252"/>
      <c r="Y462" s="252"/>
      <c r="Z462" s="252"/>
    </row>
    <row r="463" ht="15.75" customHeight="1">
      <c r="A463" s="252"/>
      <c r="B463" s="252"/>
      <c r="C463" s="252"/>
      <c r="D463" s="252"/>
      <c r="E463" s="259"/>
      <c r="F463" s="252"/>
      <c r="G463" s="252"/>
      <c r="H463" s="252"/>
      <c r="I463" s="252"/>
      <c r="J463" s="252"/>
      <c r="K463" s="252"/>
      <c r="L463" s="252"/>
      <c r="M463" s="252"/>
      <c r="N463" s="1132"/>
      <c r="O463" s="1132"/>
      <c r="P463" s="1137"/>
      <c r="Q463" s="1188"/>
      <c r="R463" s="252"/>
      <c r="S463" s="252"/>
      <c r="T463" s="252"/>
      <c r="U463" s="252"/>
      <c r="V463" s="252"/>
      <c r="W463" s="252"/>
      <c r="X463" s="252"/>
      <c r="Y463" s="252"/>
      <c r="Z463" s="252"/>
    </row>
    <row r="464" ht="15.75" customHeight="1">
      <c r="A464" s="252"/>
      <c r="B464" s="252"/>
      <c r="C464" s="252"/>
      <c r="D464" s="252"/>
      <c r="E464" s="259"/>
      <c r="F464" s="252"/>
      <c r="G464" s="252"/>
      <c r="H464" s="252"/>
      <c r="I464" s="252"/>
      <c r="J464" s="252"/>
      <c r="K464" s="252"/>
      <c r="L464" s="252"/>
      <c r="M464" s="252"/>
      <c r="N464" s="1132"/>
      <c r="O464" s="1132"/>
      <c r="P464" s="1137"/>
      <c r="Q464" s="1188"/>
      <c r="R464" s="252"/>
      <c r="S464" s="252"/>
      <c r="T464" s="252"/>
      <c r="U464" s="252"/>
      <c r="V464" s="252"/>
      <c r="W464" s="252"/>
      <c r="X464" s="252"/>
      <c r="Y464" s="252"/>
      <c r="Z464" s="252"/>
    </row>
    <row r="465" ht="15.75" customHeight="1">
      <c r="A465" s="252"/>
      <c r="B465" s="252"/>
      <c r="C465" s="252"/>
      <c r="D465" s="252"/>
      <c r="E465" s="259"/>
      <c r="F465" s="252"/>
      <c r="G465" s="252"/>
      <c r="H465" s="252"/>
      <c r="I465" s="252"/>
      <c r="J465" s="252"/>
      <c r="K465" s="252"/>
      <c r="L465" s="252"/>
      <c r="M465" s="252"/>
      <c r="N465" s="1132"/>
      <c r="O465" s="1132"/>
      <c r="P465" s="1137"/>
      <c r="Q465" s="1188"/>
      <c r="R465" s="252"/>
      <c r="S465" s="252"/>
      <c r="T465" s="252"/>
      <c r="U465" s="252"/>
      <c r="V465" s="252"/>
      <c r="W465" s="252"/>
      <c r="X465" s="252"/>
      <c r="Y465" s="252"/>
      <c r="Z465" s="252"/>
    </row>
    <row r="466" ht="15.75" customHeight="1">
      <c r="A466" s="252"/>
      <c r="B466" s="252"/>
      <c r="C466" s="252"/>
      <c r="D466" s="252"/>
      <c r="E466" s="259"/>
      <c r="F466" s="252"/>
      <c r="G466" s="252"/>
      <c r="H466" s="252"/>
      <c r="I466" s="252"/>
      <c r="J466" s="252"/>
      <c r="K466" s="252"/>
      <c r="L466" s="252"/>
      <c r="M466" s="252"/>
      <c r="N466" s="1132"/>
      <c r="O466" s="1132"/>
      <c r="P466" s="1137"/>
      <c r="Q466" s="1188"/>
      <c r="R466" s="252"/>
      <c r="S466" s="252"/>
      <c r="T466" s="252"/>
      <c r="U466" s="252"/>
      <c r="V466" s="252"/>
      <c r="W466" s="252"/>
      <c r="X466" s="252"/>
      <c r="Y466" s="252"/>
      <c r="Z466" s="252"/>
    </row>
    <row r="467" ht="15.75" customHeight="1">
      <c r="A467" s="252"/>
      <c r="B467" s="252"/>
      <c r="C467" s="252"/>
      <c r="D467" s="252"/>
      <c r="E467" s="259"/>
      <c r="F467" s="252"/>
      <c r="G467" s="252"/>
      <c r="H467" s="252"/>
      <c r="I467" s="252"/>
      <c r="J467" s="252"/>
      <c r="K467" s="252"/>
      <c r="L467" s="252"/>
      <c r="M467" s="252"/>
      <c r="N467" s="1132"/>
      <c r="O467" s="1132"/>
      <c r="P467" s="1137"/>
      <c r="Q467" s="1188"/>
      <c r="R467" s="252"/>
      <c r="S467" s="252"/>
      <c r="T467" s="252"/>
      <c r="U467" s="252"/>
      <c r="V467" s="252"/>
      <c r="W467" s="252"/>
      <c r="X467" s="252"/>
      <c r="Y467" s="252"/>
      <c r="Z467" s="252"/>
    </row>
    <row r="468" ht="15.75" customHeight="1">
      <c r="A468" s="252"/>
      <c r="B468" s="252"/>
      <c r="C468" s="252"/>
      <c r="D468" s="252"/>
      <c r="E468" s="259"/>
      <c r="F468" s="252"/>
      <c r="G468" s="252"/>
      <c r="H468" s="252"/>
      <c r="I468" s="252"/>
      <c r="J468" s="252"/>
      <c r="K468" s="252"/>
      <c r="L468" s="252"/>
      <c r="M468" s="252"/>
      <c r="N468" s="1132"/>
      <c r="O468" s="1132"/>
      <c r="P468" s="1137"/>
      <c r="Q468" s="1188"/>
      <c r="R468" s="252"/>
      <c r="S468" s="252"/>
      <c r="T468" s="252"/>
      <c r="U468" s="252"/>
      <c r="V468" s="252"/>
      <c r="W468" s="252"/>
      <c r="X468" s="252"/>
      <c r="Y468" s="252"/>
      <c r="Z468" s="252"/>
    </row>
    <row r="469" ht="15.75" customHeight="1">
      <c r="A469" s="252"/>
      <c r="B469" s="252"/>
      <c r="C469" s="252"/>
      <c r="D469" s="252"/>
      <c r="E469" s="259"/>
      <c r="F469" s="252"/>
      <c r="G469" s="252"/>
      <c r="H469" s="252"/>
      <c r="I469" s="252"/>
      <c r="J469" s="252"/>
      <c r="K469" s="252"/>
      <c r="L469" s="252"/>
      <c r="M469" s="252"/>
      <c r="N469" s="1132"/>
      <c r="O469" s="1132"/>
      <c r="P469" s="1137"/>
      <c r="Q469" s="1188"/>
      <c r="R469" s="252"/>
      <c r="S469" s="252"/>
      <c r="T469" s="252"/>
      <c r="U469" s="252"/>
      <c r="V469" s="252"/>
      <c r="W469" s="252"/>
      <c r="X469" s="252"/>
      <c r="Y469" s="252"/>
      <c r="Z469" s="252"/>
    </row>
    <row r="470" ht="15.75" customHeight="1">
      <c r="A470" s="252"/>
      <c r="B470" s="252"/>
      <c r="C470" s="252"/>
      <c r="D470" s="252"/>
      <c r="E470" s="259"/>
      <c r="F470" s="252"/>
      <c r="G470" s="252"/>
      <c r="H470" s="252"/>
      <c r="I470" s="252"/>
      <c r="J470" s="252"/>
      <c r="K470" s="252"/>
      <c r="L470" s="252"/>
      <c r="M470" s="252"/>
      <c r="N470" s="1132"/>
      <c r="O470" s="1132"/>
      <c r="P470" s="1137"/>
      <c r="Q470" s="1188"/>
      <c r="R470" s="252"/>
      <c r="S470" s="252"/>
      <c r="T470" s="252"/>
      <c r="U470" s="252"/>
      <c r="V470" s="252"/>
      <c r="W470" s="252"/>
      <c r="X470" s="252"/>
      <c r="Y470" s="252"/>
      <c r="Z470" s="252"/>
    </row>
    <row r="471" ht="15.75" customHeight="1">
      <c r="A471" s="252"/>
      <c r="B471" s="252"/>
      <c r="C471" s="252"/>
      <c r="D471" s="252"/>
      <c r="E471" s="259"/>
      <c r="F471" s="252"/>
      <c r="G471" s="252"/>
      <c r="H471" s="252"/>
      <c r="I471" s="252"/>
      <c r="J471" s="252"/>
      <c r="K471" s="252"/>
      <c r="L471" s="252"/>
      <c r="M471" s="252"/>
      <c r="N471" s="1132"/>
      <c r="O471" s="1132"/>
      <c r="P471" s="1137"/>
      <c r="Q471" s="1188"/>
      <c r="R471" s="252"/>
      <c r="S471" s="252"/>
      <c r="T471" s="252"/>
      <c r="U471" s="252"/>
      <c r="V471" s="252"/>
      <c r="W471" s="252"/>
      <c r="X471" s="252"/>
      <c r="Y471" s="252"/>
      <c r="Z471" s="252"/>
    </row>
    <row r="472" ht="15.75" customHeight="1">
      <c r="A472" s="252"/>
      <c r="B472" s="252"/>
      <c r="C472" s="252"/>
      <c r="D472" s="252"/>
      <c r="E472" s="259"/>
      <c r="F472" s="252"/>
      <c r="G472" s="252"/>
      <c r="H472" s="252"/>
      <c r="I472" s="252"/>
      <c r="J472" s="252"/>
      <c r="K472" s="252"/>
      <c r="L472" s="252"/>
      <c r="M472" s="252"/>
      <c r="N472" s="1132"/>
      <c r="O472" s="1132"/>
      <c r="P472" s="1137"/>
      <c r="Q472" s="1188"/>
      <c r="R472" s="252"/>
      <c r="S472" s="252"/>
      <c r="T472" s="252"/>
      <c r="U472" s="252"/>
      <c r="V472" s="252"/>
      <c r="W472" s="252"/>
      <c r="X472" s="252"/>
      <c r="Y472" s="252"/>
      <c r="Z472" s="252"/>
    </row>
    <row r="473" ht="15.75" customHeight="1">
      <c r="A473" s="252"/>
      <c r="B473" s="252"/>
      <c r="C473" s="252"/>
      <c r="D473" s="252"/>
      <c r="E473" s="259"/>
      <c r="F473" s="252"/>
      <c r="G473" s="252"/>
      <c r="H473" s="252"/>
      <c r="I473" s="252"/>
      <c r="J473" s="252"/>
      <c r="K473" s="252"/>
      <c r="L473" s="252"/>
      <c r="M473" s="252"/>
      <c r="N473" s="1132"/>
      <c r="O473" s="1132"/>
      <c r="P473" s="1137"/>
      <c r="Q473" s="1188"/>
      <c r="R473" s="252"/>
      <c r="S473" s="252"/>
      <c r="T473" s="252"/>
      <c r="U473" s="252"/>
      <c r="V473" s="252"/>
      <c r="W473" s="252"/>
      <c r="X473" s="252"/>
      <c r="Y473" s="252"/>
      <c r="Z473" s="252"/>
    </row>
    <row r="474" ht="15.75" customHeight="1">
      <c r="A474" s="252"/>
      <c r="B474" s="252"/>
      <c r="C474" s="252"/>
      <c r="D474" s="252"/>
      <c r="E474" s="259"/>
      <c r="F474" s="252"/>
      <c r="G474" s="252"/>
      <c r="H474" s="252"/>
      <c r="I474" s="252"/>
      <c r="J474" s="252"/>
      <c r="K474" s="252"/>
      <c r="L474" s="252"/>
      <c r="M474" s="252"/>
      <c r="N474" s="1132"/>
      <c r="O474" s="1132"/>
      <c r="P474" s="1137"/>
      <c r="Q474" s="1188"/>
      <c r="R474" s="252"/>
      <c r="S474" s="252"/>
      <c r="T474" s="252"/>
      <c r="U474" s="252"/>
      <c r="V474" s="252"/>
      <c r="W474" s="252"/>
      <c r="X474" s="252"/>
      <c r="Y474" s="252"/>
      <c r="Z474" s="252"/>
    </row>
    <row r="475" ht="15.75" customHeight="1">
      <c r="A475" s="252"/>
      <c r="B475" s="252"/>
      <c r="C475" s="252"/>
      <c r="D475" s="252"/>
      <c r="E475" s="259"/>
      <c r="F475" s="252"/>
      <c r="G475" s="252"/>
      <c r="H475" s="252"/>
      <c r="I475" s="252"/>
      <c r="J475" s="252"/>
      <c r="K475" s="252"/>
      <c r="L475" s="252"/>
      <c r="M475" s="252"/>
      <c r="N475" s="1132"/>
      <c r="O475" s="1132"/>
      <c r="P475" s="1137"/>
      <c r="Q475" s="1188"/>
      <c r="R475" s="252"/>
      <c r="S475" s="252"/>
      <c r="T475" s="252"/>
      <c r="U475" s="252"/>
      <c r="V475" s="252"/>
      <c r="W475" s="252"/>
      <c r="X475" s="252"/>
      <c r="Y475" s="252"/>
      <c r="Z475" s="252"/>
    </row>
    <row r="476" ht="15.75" customHeight="1">
      <c r="A476" s="252"/>
      <c r="B476" s="252"/>
      <c r="C476" s="252"/>
      <c r="D476" s="252"/>
      <c r="E476" s="259"/>
      <c r="F476" s="252"/>
      <c r="G476" s="252"/>
      <c r="H476" s="252"/>
      <c r="I476" s="252"/>
      <c r="J476" s="252"/>
      <c r="K476" s="252"/>
      <c r="L476" s="252"/>
      <c r="M476" s="252"/>
      <c r="N476" s="1132"/>
      <c r="O476" s="1132"/>
      <c r="P476" s="1137"/>
      <c r="Q476" s="1188"/>
      <c r="R476" s="252"/>
      <c r="S476" s="252"/>
      <c r="T476" s="252"/>
      <c r="U476" s="252"/>
      <c r="V476" s="252"/>
      <c r="W476" s="252"/>
      <c r="X476" s="252"/>
      <c r="Y476" s="252"/>
      <c r="Z476" s="252"/>
    </row>
    <row r="477" ht="15.75" customHeight="1">
      <c r="A477" s="252"/>
      <c r="B477" s="252"/>
      <c r="C477" s="252"/>
      <c r="D477" s="252"/>
      <c r="E477" s="259"/>
      <c r="F477" s="252"/>
      <c r="G477" s="252"/>
      <c r="H477" s="252"/>
      <c r="I477" s="252"/>
      <c r="J477" s="252"/>
      <c r="K477" s="252"/>
      <c r="L477" s="252"/>
      <c r="M477" s="252"/>
      <c r="N477" s="1132"/>
      <c r="O477" s="1132"/>
      <c r="P477" s="1137"/>
      <c r="Q477" s="1188"/>
      <c r="R477" s="252"/>
      <c r="S477" s="252"/>
      <c r="T477" s="252"/>
      <c r="U477" s="252"/>
      <c r="V477" s="252"/>
      <c r="W477" s="252"/>
      <c r="X477" s="252"/>
      <c r="Y477" s="252"/>
      <c r="Z477" s="252"/>
    </row>
    <row r="478" ht="15.75" customHeight="1">
      <c r="A478" s="252"/>
      <c r="B478" s="252"/>
      <c r="C478" s="252"/>
      <c r="D478" s="252"/>
      <c r="E478" s="259"/>
      <c r="F478" s="252"/>
      <c r="G478" s="252"/>
      <c r="H478" s="252"/>
      <c r="I478" s="252"/>
      <c r="J478" s="252"/>
      <c r="K478" s="252"/>
      <c r="L478" s="252"/>
      <c r="M478" s="252"/>
      <c r="N478" s="1132"/>
      <c r="O478" s="1132"/>
      <c r="P478" s="1137"/>
      <c r="Q478" s="1188"/>
      <c r="R478" s="252"/>
      <c r="S478" s="252"/>
      <c r="T478" s="252"/>
      <c r="U478" s="252"/>
      <c r="V478" s="252"/>
      <c r="W478" s="252"/>
      <c r="X478" s="252"/>
      <c r="Y478" s="252"/>
      <c r="Z478" s="252"/>
    </row>
    <row r="479" ht="15.75" customHeight="1">
      <c r="A479" s="252"/>
      <c r="B479" s="252"/>
      <c r="C479" s="252"/>
      <c r="D479" s="252"/>
      <c r="E479" s="259"/>
      <c r="F479" s="252"/>
      <c r="G479" s="252"/>
      <c r="H479" s="252"/>
      <c r="I479" s="252"/>
      <c r="J479" s="252"/>
      <c r="K479" s="252"/>
      <c r="L479" s="252"/>
      <c r="M479" s="252"/>
      <c r="N479" s="1132"/>
      <c r="O479" s="1132"/>
      <c r="P479" s="1137"/>
      <c r="Q479" s="1188"/>
      <c r="R479" s="252"/>
      <c r="S479" s="252"/>
      <c r="T479" s="252"/>
      <c r="U479" s="252"/>
      <c r="V479" s="252"/>
      <c r="W479" s="252"/>
      <c r="X479" s="252"/>
      <c r="Y479" s="252"/>
      <c r="Z479" s="252"/>
    </row>
    <row r="480" ht="15.75" customHeight="1">
      <c r="A480" s="252"/>
      <c r="B480" s="252"/>
      <c r="C480" s="252"/>
      <c r="D480" s="252"/>
      <c r="E480" s="259"/>
      <c r="F480" s="252"/>
      <c r="G480" s="252"/>
      <c r="H480" s="252"/>
      <c r="I480" s="252"/>
      <c r="J480" s="252"/>
      <c r="K480" s="252"/>
      <c r="L480" s="252"/>
      <c r="M480" s="252"/>
      <c r="N480" s="1132"/>
      <c r="O480" s="1132"/>
      <c r="P480" s="1137"/>
      <c r="Q480" s="1188"/>
      <c r="R480" s="252"/>
      <c r="S480" s="252"/>
      <c r="T480" s="252"/>
      <c r="U480" s="252"/>
      <c r="V480" s="252"/>
      <c r="W480" s="252"/>
      <c r="X480" s="252"/>
      <c r="Y480" s="252"/>
      <c r="Z480" s="252"/>
    </row>
    <row r="481" ht="15.75" customHeight="1">
      <c r="A481" s="252"/>
      <c r="B481" s="252"/>
      <c r="C481" s="252"/>
      <c r="D481" s="252"/>
      <c r="E481" s="259"/>
      <c r="F481" s="252"/>
      <c r="G481" s="252"/>
      <c r="H481" s="252"/>
      <c r="I481" s="252"/>
      <c r="J481" s="252"/>
      <c r="K481" s="252"/>
      <c r="L481" s="252"/>
      <c r="M481" s="252"/>
      <c r="N481" s="1132"/>
      <c r="O481" s="1132"/>
      <c r="P481" s="1137"/>
      <c r="Q481" s="1188"/>
      <c r="R481" s="252"/>
      <c r="S481" s="252"/>
      <c r="T481" s="252"/>
      <c r="U481" s="252"/>
      <c r="V481" s="252"/>
      <c r="W481" s="252"/>
      <c r="X481" s="252"/>
      <c r="Y481" s="252"/>
      <c r="Z481" s="252"/>
    </row>
    <row r="482" ht="15.75" customHeight="1">
      <c r="A482" s="252"/>
      <c r="B482" s="252"/>
      <c r="C482" s="252"/>
      <c r="D482" s="252"/>
      <c r="E482" s="259"/>
      <c r="F482" s="252"/>
      <c r="G482" s="252"/>
      <c r="H482" s="252"/>
      <c r="I482" s="252"/>
      <c r="J482" s="252"/>
      <c r="K482" s="252"/>
      <c r="L482" s="252"/>
      <c r="M482" s="252"/>
      <c r="N482" s="1132"/>
      <c r="O482" s="1132"/>
      <c r="P482" s="1137"/>
      <c r="Q482" s="1188"/>
      <c r="R482" s="252"/>
      <c r="S482" s="252"/>
      <c r="T482" s="252"/>
      <c r="U482" s="252"/>
      <c r="V482" s="252"/>
      <c r="W482" s="252"/>
      <c r="X482" s="252"/>
      <c r="Y482" s="252"/>
      <c r="Z482" s="252"/>
    </row>
    <row r="483" ht="15.75" customHeight="1">
      <c r="A483" s="252"/>
      <c r="B483" s="252"/>
      <c r="C483" s="252"/>
      <c r="D483" s="252"/>
      <c r="E483" s="259"/>
      <c r="F483" s="252"/>
      <c r="G483" s="252"/>
      <c r="H483" s="252"/>
      <c r="I483" s="252"/>
      <c r="J483" s="252"/>
      <c r="K483" s="252"/>
      <c r="L483" s="252"/>
      <c r="M483" s="252"/>
      <c r="N483" s="1132"/>
      <c r="O483" s="1132"/>
      <c r="P483" s="1137"/>
      <c r="Q483" s="1188"/>
      <c r="R483" s="252"/>
      <c r="S483" s="252"/>
      <c r="T483" s="252"/>
      <c r="U483" s="252"/>
      <c r="V483" s="252"/>
      <c r="W483" s="252"/>
      <c r="X483" s="252"/>
      <c r="Y483" s="252"/>
      <c r="Z483" s="252"/>
    </row>
    <row r="484" ht="15.75" customHeight="1">
      <c r="A484" s="252"/>
      <c r="B484" s="252"/>
      <c r="C484" s="252"/>
      <c r="D484" s="252"/>
      <c r="E484" s="259"/>
      <c r="F484" s="252"/>
      <c r="G484" s="252"/>
      <c r="H484" s="252"/>
      <c r="I484" s="252"/>
      <c r="J484" s="252"/>
      <c r="K484" s="252"/>
      <c r="L484" s="252"/>
      <c r="M484" s="252"/>
      <c r="N484" s="1132"/>
      <c r="O484" s="1132"/>
      <c r="P484" s="1137"/>
      <c r="Q484" s="1188"/>
      <c r="R484" s="252"/>
      <c r="S484" s="252"/>
      <c r="T484" s="252"/>
      <c r="U484" s="252"/>
      <c r="V484" s="252"/>
      <c r="W484" s="252"/>
      <c r="X484" s="252"/>
      <c r="Y484" s="252"/>
      <c r="Z484" s="252"/>
    </row>
    <row r="485" ht="15.75" customHeight="1">
      <c r="A485" s="252"/>
      <c r="B485" s="252"/>
      <c r="C485" s="252"/>
      <c r="D485" s="252"/>
      <c r="E485" s="259"/>
      <c r="F485" s="252"/>
      <c r="G485" s="252"/>
      <c r="H485" s="252"/>
      <c r="I485" s="252"/>
      <c r="J485" s="252"/>
      <c r="K485" s="252"/>
      <c r="L485" s="252"/>
      <c r="M485" s="252"/>
      <c r="N485" s="1132"/>
      <c r="O485" s="1132"/>
      <c r="P485" s="1137"/>
      <c r="Q485" s="1188"/>
      <c r="R485" s="252"/>
      <c r="S485" s="252"/>
      <c r="T485" s="252"/>
      <c r="U485" s="252"/>
      <c r="V485" s="252"/>
      <c r="W485" s="252"/>
      <c r="X485" s="252"/>
      <c r="Y485" s="252"/>
      <c r="Z485" s="252"/>
    </row>
    <row r="486" ht="15.75" customHeight="1">
      <c r="A486" s="252"/>
      <c r="B486" s="252"/>
      <c r="C486" s="252"/>
      <c r="D486" s="252"/>
      <c r="E486" s="259"/>
      <c r="F486" s="252"/>
      <c r="G486" s="252"/>
      <c r="H486" s="252"/>
      <c r="I486" s="252"/>
      <c r="J486" s="252"/>
      <c r="K486" s="252"/>
      <c r="L486" s="252"/>
      <c r="M486" s="252"/>
      <c r="N486" s="1132"/>
      <c r="O486" s="1132"/>
      <c r="P486" s="1137"/>
      <c r="Q486" s="1188"/>
      <c r="R486" s="252"/>
      <c r="S486" s="252"/>
      <c r="T486" s="252"/>
      <c r="U486" s="252"/>
      <c r="V486" s="252"/>
      <c r="W486" s="252"/>
      <c r="X486" s="252"/>
      <c r="Y486" s="252"/>
      <c r="Z486" s="252"/>
    </row>
    <row r="487" ht="15.75" customHeight="1">
      <c r="A487" s="252"/>
      <c r="B487" s="252"/>
      <c r="C487" s="252"/>
      <c r="D487" s="252"/>
      <c r="E487" s="259"/>
      <c r="F487" s="252"/>
      <c r="G487" s="252"/>
      <c r="H487" s="252"/>
      <c r="I487" s="252"/>
      <c r="J487" s="252"/>
      <c r="K487" s="252"/>
      <c r="L487" s="252"/>
      <c r="M487" s="252"/>
      <c r="N487" s="1132"/>
      <c r="O487" s="1132"/>
      <c r="P487" s="1137"/>
      <c r="Q487" s="1188"/>
      <c r="R487" s="252"/>
      <c r="S487" s="252"/>
      <c r="T487" s="252"/>
      <c r="U487" s="252"/>
      <c r="V487" s="252"/>
      <c r="W487" s="252"/>
      <c r="X487" s="252"/>
      <c r="Y487" s="252"/>
      <c r="Z487" s="252"/>
    </row>
    <row r="488" ht="15.75" customHeight="1">
      <c r="A488" s="252"/>
      <c r="B488" s="252"/>
      <c r="C488" s="252"/>
      <c r="D488" s="252"/>
      <c r="E488" s="259"/>
      <c r="F488" s="252"/>
      <c r="G488" s="252"/>
      <c r="H488" s="252"/>
      <c r="I488" s="252"/>
      <c r="J488" s="252"/>
      <c r="K488" s="252"/>
      <c r="L488" s="252"/>
      <c r="M488" s="252"/>
      <c r="N488" s="1132"/>
      <c r="O488" s="1132"/>
      <c r="P488" s="1137"/>
      <c r="Q488" s="1188"/>
      <c r="R488" s="252"/>
      <c r="S488" s="252"/>
      <c r="T488" s="252"/>
      <c r="U488" s="252"/>
      <c r="V488" s="252"/>
      <c r="W488" s="252"/>
      <c r="X488" s="252"/>
      <c r="Y488" s="252"/>
      <c r="Z488" s="252"/>
    </row>
    <row r="489" ht="15.75" customHeight="1">
      <c r="A489" s="252"/>
      <c r="B489" s="252"/>
      <c r="C489" s="252"/>
      <c r="D489" s="252"/>
      <c r="E489" s="259"/>
      <c r="F489" s="252"/>
      <c r="G489" s="252"/>
      <c r="H489" s="252"/>
      <c r="I489" s="252"/>
      <c r="J489" s="252"/>
      <c r="K489" s="252"/>
      <c r="L489" s="252"/>
      <c r="M489" s="252"/>
      <c r="N489" s="1132"/>
      <c r="O489" s="1132"/>
      <c r="P489" s="1137"/>
      <c r="Q489" s="1188"/>
      <c r="R489" s="252"/>
      <c r="S489" s="252"/>
      <c r="T489" s="252"/>
      <c r="U489" s="252"/>
      <c r="V489" s="252"/>
      <c r="W489" s="252"/>
      <c r="X489" s="252"/>
      <c r="Y489" s="252"/>
      <c r="Z489" s="252"/>
    </row>
    <row r="490" ht="15.75" customHeight="1">
      <c r="A490" s="252"/>
      <c r="B490" s="252"/>
      <c r="C490" s="252"/>
      <c r="D490" s="252"/>
      <c r="E490" s="259"/>
      <c r="F490" s="252"/>
      <c r="G490" s="252"/>
      <c r="H490" s="252"/>
      <c r="I490" s="252"/>
      <c r="J490" s="252"/>
      <c r="K490" s="252"/>
      <c r="L490" s="252"/>
      <c r="M490" s="252"/>
      <c r="N490" s="1132"/>
      <c r="O490" s="1132"/>
      <c r="P490" s="1137"/>
      <c r="Q490" s="1188"/>
      <c r="R490" s="252"/>
      <c r="S490" s="252"/>
      <c r="T490" s="252"/>
      <c r="U490" s="252"/>
      <c r="V490" s="252"/>
      <c r="W490" s="252"/>
      <c r="X490" s="252"/>
      <c r="Y490" s="252"/>
      <c r="Z490" s="252"/>
    </row>
    <row r="491" ht="15.75" customHeight="1">
      <c r="A491" s="252"/>
      <c r="B491" s="252"/>
      <c r="C491" s="252"/>
      <c r="D491" s="252"/>
      <c r="E491" s="259"/>
      <c r="F491" s="252"/>
      <c r="G491" s="252"/>
      <c r="H491" s="252"/>
      <c r="I491" s="252"/>
      <c r="J491" s="252"/>
      <c r="K491" s="252"/>
      <c r="L491" s="252"/>
      <c r="M491" s="252"/>
      <c r="N491" s="1132"/>
      <c r="O491" s="1132"/>
      <c r="P491" s="1137"/>
      <c r="Q491" s="1188"/>
      <c r="R491" s="252"/>
      <c r="S491" s="252"/>
      <c r="T491" s="252"/>
      <c r="U491" s="252"/>
      <c r="V491" s="252"/>
      <c r="W491" s="252"/>
      <c r="X491" s="252"/>
      <c r="Y491" s="252"/>
      <c r="Z491" s="252"/>
    </row>
    <row r="492" ht="15.75" customHeight="1">
      <c r="A492" s="252"/>
      <c r="B492" s="252"/>
      <c r="C492" s="252"/>
      <c r="D492" s="252"/>
      <c r="E492" s="259"/>
      <c r="F492" s="252"/>
      <c r="G492" s="252"/>
      <c r="H492" s="252"/>
      <c r="I492" s="252"/>
      <c r="J492" s="252"/>
      <c r="K492" s="252"/>
      <c r="L492" s="252"/>
      <c r="M492" s="252"/>
      <c r="N492" s="1132"/>
      <c r="O492" s="1132"/>
      <c r="P492" s="1137"/>
      <c r="Q492" s="1188"/>
      <c r="R492" s="252"/>
      <c r="S492" s="252"/>
      <c r="T492" s="252"/>
      <c r="U492" s="252"/>
      <c r="V492" s="252"/>
      <c r="W492" s="252"/>
      <c r="X492" s="252"/>
      <c r="Y492" s="252"/>
      <c r="Z492" s="252"/>
    </row>
    <row r="493" ht="15.75" customHeight="1">
      <c r="A493" s="252"/>
      <c r="B493" s="252"/>
      <c r="C493" s="252"/>
      <c r="D493" s="252"/>
      <c r="E493" s="259"/>
      <c r="F493" s="252"/>
      <c r="G493" s="252"/>
      <c r="H493" s="252"/>
      <c r="I493" s="252"/>
      <c r="J493" s="252"/>
      <c r="K493" s="252"/>
      <c r="L493" s="252"/>
      <c r="M493" s="252"/>
      <c r="N493" s="1132"/>
      <c r="O493" s="1132"/>
      <c r="P493" s="1137"/>
      <c r="Q493" s="1188"/>
      <c r="R493" s="252"/>
      <c r="S493" s="252"/>
      <c r="T493" s="252"/>
      <c r="U493" s="252"/>
      <c r="V493" s="252"/>
      <c r="W493" s="252"/>
      <c r="X493" s="252"/>
      <c r="Y493" s="252"/>
      <c r="Z493" s="252"/>
    </row>
    <row r="494" ht="15.75" customHeight="1">
      <c r="A494" s="252"/>
      <c r="B494" s="252"/>
      <c r="C494" s="252"/>
      <c r="D494" s="252"/>
      <c r="E494" s="259"/>
      <c r="F494" s="252"/>
      <c r="G494" s="252"/>
      <c r="H494" s="252"/>
      <c r="I494" s="252"/>
      <c r="J494" s="252"/>
      <c r="K494" s="252"/>
      <c r="L494" s="252"/>
      <c r="M494" s="252"/>
      <c r="N494" s="1132"/>
      <c r="O494" s="1132"/>
      <c r="P494" s="1137"/>
      <c r="Q494" s="1188"/>
      <c r="R494" s="252"/>
      <c r="S494" s="252"/>
      <c r="T494" s="252"/>
      <c r="U494" s="252"/>
      <c r="V494" s="252"/>
      <c r="W494" s="252"/>
      <c r="X494" s="252"/>
      <c r="Y494" s="252"/>
      <c r="Z494" s="252"/>
    </row>
    <row r="495" ht="15.75" customHeight="1">
      <c r="A495" s="252"/>
      <c r="B495" s="252"/>
      <c r="C495" s="252"/>
      <c r="D495" s="252"/>
      <c r="E495" s="259"/>
      <c r="F495" s="252"/>
      <c r="G495" s="252"/>
      <c r="H495" s="252"/>
      <c r="I495" s="252"/>
      <c r="J495" s="252"/>
      <c r="K495" s="252"/>
      <c r="L495" s="252"/>
      <c r="M495" s="252"/>
      <c r="N495" s="1132"/>
      <c r="O495" s="1132"/>
      <c r="P495" s="1137"/>
      <c r="Q495" s="1188"/>
      <c r="R495" s="252"/>
      <c r="S495" s="252"/>
      <c r="T495" s="252"/>
      <c r="U495" s="252"/>
      <c r="V495" s="252"/>
      <c r="W495" s="252"/>
      <c r="X495" s="252"/>
      <c r="Y495" s="252"/>
      <c r="Z495" s="252"/>
    </row>
    <row r="496" ht="15.75" customHeight="1">
      <c r="A496" s="252"/>
      <c r="B496" s="252"/>
      <c r="C496" s="252"/>
      <c r="D496" s="252"/>
      <c r="E496" s="259"/>
      <c r="F496" s="252"/>
      <c r="G496" s="252"/>
      <c r="H496" s="252"/>
      <c r="I496" s="252"/>
      <c r="J496" s="252"/>
      <c r="K496" s="252"/>
      <c r="L496" s="252"/>
      <c r="M496" s="252"/>
      <c r="N496" s="1132"/>
      <c r="O496" s="1132"/>
      <c r="P496" s="1137"/>
      <c r="Q496" s="1188"/>
      <c r="R496" s="252"/>
      <c r="S496" s="252"/>
      <c r="T496" s="252"/>
      <c r="U496" s="252"/>
      <c r="V496" s="252"/>
      <c r="W496" s="252"/>
      <c r="X496" s="252"/>
      <c r="Y496" s="252"/>
      <c r="Z496" s="252"/>
    </row>
    <row r="497" ht="15.75" customHeight="1">
      <c r="A497" s="252"/>
      <c r="B497" s="252"/>
      <c r="C497" s="252"/>
      <c r="D497" s="252"/>
      <c r="E497" s="259"/>
      <c r="F497" s="252"/>
      <c r="G497" s="252"/>
      <c r="H497" s="252"/>
      <c r="I497" s="252"/>
      <c r="J497" s="252"/>
      <c r="K497" s="252"/>
      <c r="L497" s="252"/>
      <c r="M497" s="252"/>
      <c r="N497" s="1132"/>
      <c r="O497" s="1132"/>
      <c r="P497" s="1137"/>
      <c r="Q497" s="1188"/>
      <c r="R497" s="252"/>
      <c r="S497" s="252"/>
      <c r="T497" s="252"/>
      <c r="U497" s="252"/>
      <c r="V497" s="252"/>
      <c r="W497" s="252"/>
      <c r="X497" s="252"/>
      <c r="Y497" s="252"/>
      <c r="Z497" s="252"/>
    </row>
    <row r="498" ht="15.75" customHeight="1">
      <c r="A498" s="252"/>
      <c r="B498" s="252"/>
      <c r="C498" s="252"/>
      <c r="D498" s="252"/>
      <c r="E498" s="259"/>
      <c r="F498" s="252"/>
      <c r="G498" s="252"/>
      <c r="H498" s="252"/>
      <c r="I498" s="252"/>
      <c r="J498" s="252"/>
      <c r="K498" s="252"/>
      <c r="L498" s="252"/>
      <c r="M498" s="252"/>
      <c r="N498" s="1132"/>
      <c r="O498" s="1132"/>
      <c r="P498" s="1137"/>
      <c r="Q498" s="1188"/>
      <c r="R498" s="252"/>
      <c r="S498" s="252"/>
      <c r="T498" s="252"/>
      <c r="U498" s="252"/>
      <c r="V498" s="252"/>
      <c r="W498" s="252"/>
      <c r="X498" s="252"/>
      <c r="Y498" s="252"/>
      <c r="Z498" s="252"/>
    </row>
    <row r="499" ht="15.75" customHeight="1">
      <c r="A499" s="252"/>
      <c r="B499" s="252"/>
      <c r="C499" s="252"/>
      <c r="D499" s="252"/>
      <c r="E499" s="259"/>
      <c r="F499" s="252"/>
      <c r="G499" s="252"/>
      <c r="H499" s="252"/>
      <c r="I499" s="252"/>
      <c r="J499" s="252"/>
      <c r="K499" s="252"/>
      <c r="L499" s="252"/>
      <c r="M499" s="252"/>
      <c r="N499" s="1132"/>
      <c r="O499" s="1132"/>
      <c r="P499" s="1137"/>
      <c r="Q499" s="1188"/>
      <c r="R499" s="252"/>
      <c r="S499" s="252"/>
      <c r="T499" s="252"/>
      <c r="U499" s="252"/>
      <c r="V499" s="252"/>
      <c r="W499" s="252"/>
      <c r="X499" s="252"/>
      <c r="Y499" s="252"/>
      <c r="Z499" s="252"/>
    </row>
    <row r="500" ht="15.75" customHeight="1">
      <c r="A500" s="252"/>
      <c r="B500" s="252"/>
      <c r="C500" s="252"/>
      <c r="D500" s="252"/>
      <c r="E500" s="259"/>
      <c r="F500" s="252"/>
      <c r="G500" s="252"/>
      <c r="H500" s="252"/>
      <c r="I500" s="252"/>
      <c r="J500" s="252"/>
      <c r="K500" s="252"/>
      <c r="L500" s="252"/>
      <c r="M500" s="252"/>
      <c r="N500" s="1132"/>
      <c r="O500" s="1132"/>
      <c r="P500" s="1137"/>
      <c r="Q500" s="1188"/>
      <c r="R500" s="252"/>
      <c r="S500" s="252"/>
      <c r="T500" s="252"/>
      <c r="U500" s="252"/>
      <c r="V500" s="252"/>
      <c r="W500" s="252"/>
      <c r="X500" s="252"/>
      <c r="Y500" s="252"/>
      <c r="Z500" s="252"/>
    </row>
    <row r="501" ht="15.75" customHeight="1">
      <c r="A501" s="252"/>
      <c r="B501" s="252"/>
      <c r="C501" s="252"/>
      <c r="D501" s="252"/>
      <c r="E501" s="259"/>
      <c r="F501" s="252"/>
      <c r="G501" s="252"/>
      <c r="H501" s="252"/>
      <c r="I501" s="252"/>
      <c r="J501" s="252"/>
      <c r="K501" s="252"/>
      <c r="L501" s="252"/>
      <c r="M501" s="252"/>
      <c r="N501" s="1132"/>
      <c r="O501" s="1132"/>
      <c r="P501" s="1137"/>
      <c r="Q501" s="1188"/>
      <c r="R501" s="252"/>
      <c r="S501" s="252"/>
      <c r="T501" s="252"/>
      <c r="U501" s="252"/>
      <c r="V501" s="252"/>
      <c r="W501" s="252"/>
      <c r="X501" s="252"/>
      <c r="Y501" s="252"/>
      <c r="Z501" s="252"/>
    </row>
    <row r="502" ht="15.75" customHeight="1">
      <c r="A502" s="252"/>
      <c r="B502" s="252"/>
      <c r="C502" s="252"/>
      <c r="D502" s="252"/>
      <c r="E502" s="259"/>
      <c r="F502" s="252"/>
      <c r="G502" s="252"/>
      <c r="H502" s="252"/>
      <c r="I502" s="252"/>
      <c r="J502" s="252"/>
      <c r="K502" s="252"/>
      <c r="L502" s="252"/>
      <c r="M502" s="252"/>
      <c r="N502" s="1132"/>
      <c r="O502" s="1132"/>
      <c r="P502" s="1137"/>
      <c r="Q502" s="1188"/>
      <c r="R502" s="252"/>
      <c r="S502" s="252"/>
      <c r="T502" s="252"/>
      <c r="U502" s="252"/>
      <c r="V502" s="252"/>
      <c r="W502" s="252"/>
      <c r="X502" s="252"/>
      <c r="Y502" s="252"/>
      <c r="Z502" s="252"/>
    </row>
    <row r="503" ht="15.75" customHeight="1">
      <c r="A503" s="252"/>
      <c r="B503" s="252"/>
      <c r="C503" s="252"/>
      <c r="D503" s="252"/>
      <c r="E503" s="259"/>
      <c r="F503" s="252"/>
      <c r="G503" s="252"/>
      <c r="H503" s="252"/>
      <c r="I503" s="252"/>
      <c r="J503" s="252"/>
      <c r="K503" s="252"/>
      <c r="L503" s="252"/>
      <c r="M503" s="252"/>
      <c r="N503" s="1132"/>
      <c r="O503" s="1132"/>
      <c r="P503" s="1137"/>
      <c r="Q503" s="1188"/>
      <c r="R503" s="252"/>
      <c r="S503" s="252"/>
      <c r="T503" s="252"/>
      <c r="U503" s="252"/>
      <c r="V503" s="252"/>
      <c r="W503" s="252"/>
      <c r="X503" s="252"/>
      <c r="Y503" s="252"/>
      <c r="Z503" s="252"/>
    </row>
    <row r="504" ht="15.75" customHeight="1">
      <c r="A504" s="252"/>
      <c r="B504" s="252"/>
      <c r="C504" s="252"/>
      <c r="D504" s="252"/>
      <c r="E504" s="259"/>
      <c r="F504" s="252"/>
      <c r="G504" s="252"/>
      <c r="H504" s="252"/>
      <c r="I504" s="252"/>
      <c r="J504" s="252"/>
      <c r="K504" s="252"/>
      <c r="L504" s="252"/>
      <c r="M504" s="252"/>
      <c r="N504" s="1132"/>
      <c r="O504" s="1132"/>
      <c r="P504" s="1137"/>
      <c r="Q504" s="1188"/>
      <c r="R504" s="252"/>
      <c r="S504" s="252"/>
      <c r="T504" s="252"/>
      <c r="U504" s="252"/>
      <c r="V504" s="252"/>
      <c r="W504" s="252"/>
      <c r="X504" s="252"/>
      <c r="Y504" s="252"/>
      <c r="Z504" s="252"/>
    </row>
    <row r="505" ht="15.75" customHeight="1">
      <c r="A505" s="252"/>
      <c r="B505" s="252"/>
      <c r="C505" s="252"/>
      <c r="D505" s="252"/>
      <c r="E505" s="259"/>
      <c r="F505" s="252"/>
      <c r="G505" s="252"/>
      <c r="H505" s="252"/>
      <c r="I505" s="252"/>
      <c r="J505" s="252"/>
      <c r="K505" s="252"/>
      <c r="L505" s="252"/>
      <c r="M505" s="252"/>
      <c r="N505" s="1132"/>
      <c r="O505" s="1132"/>
      <c r="P505" s="1137"/>
      <c r="Q505" s="1188"/>
      <c r="R505" s="252"/>
      <c r="S505" s="252"/>
      <c r="T505" s="252"/>
      <c r="U505" s="252"/>
      <c r="V505" s="252"/>
      <c r="W505" s="252"/>
      <c r="X505" s="252"/>
      <c r="Y505" s="252"/>
      <c r="Z505" s="252"/>
    </row>
    <row r="506" ht="15.75" customHeight="1">
      <c r="A506" s="252"/>
      <c r="B506" s="252"/>
      <c r="C506" s="252"/>
      <c r="D506" s="252"/>
      <c r="E506" s="259"/>
      <c r="F506" s="252"/>
      <c r="G506" s="252"/>
      <c r="H506" s="252"/>
      <c r="I506" s="252"/>
      <c r="J506" s="252"/>
      <c r="K506" s="252"/>
      <c r="L506" s="252"/>
      <c r="M506" s="252"/>
      <c r="N506" s="1132"/>
      <c r="O506" s="1132"/>
      <c r="P506" s="1137"/>
      <c r="Q506" s="1188"/>
      <c r="R506" s="252"/>
      <c r="S506" s="252"/>
      <c r="T506" s="252"/>
      <c r="U506" s="252"/>
      <c r="V506" s="252"/>
      <c r="W506" s="252"/>
      <c r="X506" s="252"/>
      <c r="Y506" s="252"/>
      <c r="Z506" s="252"/>
    </row>
    <row r="507" ht="15.75" customHeight="1">
      <c r="A507" s="252"/>
      <c r="B507" s="252"/>
      <c r="C507" s="252"/>
      <c r="D507" s="252"/>
      <c r="E507" s="259"/>
      <c r="F507" s="252"/>
      <c r="G507" s="252"/>
      <c r="H507" s="252"/>
      <c r="I507" s="252"/>
      <c r="J507" s="252"/>
      <c r="K507" s="252"/>
      <c r="L507" s="252"/>
      <c r="M507" s="252"/>
      <c r="N507" s="1132"/>
      <c r="O507" s="1132"/>
      <c r="P507" s="1137"/>
      <c r="Q507" s="1188"/>
      <c r="R507" s="252"/>
      <c r="S507" s="252"/>
      <c r="T507" s="252"/>
      <c r="U507" s="252"/>
      <c r="V507" s="252"/>
      <c r="W507" s="252"/>
      <c r="X507" s="252"/>
      <c r="Y507" s="252"/>
      <c r="Z507" s="252"/>
    </row>
    <row r="508" ht="15.75" customHeight="1">
      <c r="A508" s="252"/>
      <c r="B508" s="252"/>
      <c r="C508" s="252"/>
      <c r="D508" s="252"/>
      <c r="E508" s="259"/>
      <c r="F508" s="252"/>
      <c r="G508" s="252"/>
      <c r="H508" s="252"/>
      <c r="I508" s="252"/>
      <c r="J508" s="252"/>
      <c r="K508" s="252"/>
      <c r="L508" s="252"/>
      <c r="M508" s="252"/>
      <c r="N508" s="1132"/>
      <c r="O508" s="1132"/>
      <c r="P508" s="1137"/>
      <c r="Q508" s="1188"/>
      <c r="R508" s="252"/>
      <c r="S508" s="252"/>
      <c r="T508" s="252"/>
      <c r="U508" s="252"/>
      <c r="V508" s="252"/>
      <c r="W508" s="252"/>
      <c r="X508" s="252"/>
      <c r="Y508" s="252"/>
      <c r="Z508" s="252"/>
    </row>
    <row r="509" ht="15.75" customHeight="1">
      <c r="A509" s="252"/>
      <c r="B509" s="252"/>
      <c r="C509" s="252"/>
      <c r="D509" s="252"/>
      <c r="E509" s="259"/>
      <c r="F509" s="252"/>
      <c r="G509" s="252"/>
      <c r="H509" s="252"/>
      <c r="I509" s="252"/>
      <c r="J509" s="252"/>
      <c r="K509" s="252"/>
      <c r="L509" s="252"/>
      <c r="M509" s="252"/>
      <c r="N509" s="1132"/>
      <c r="O509" s="1132"/>
      <c r="P509" s="1137"/>
      <c r="Q509" s="1188"/>
      <c r="R509" s="252"/>
      <c r="S509" s="252"/>
      <c r="T509" s="252"/>
      <c r="U509" s="252"/>
      <c r="V509" s="252"/>
      <c r="W509" s="252"/>
      <c r="X509" s="252"/>
      <c r="Y509" s="252"/>
      <c r="Z509" s="252"/>
    </row>
    <row r="510" ht="15.75" customHeight="1">
      <c r="A510" s="252"/>
      <c r="B510" s="252"/>
      <c r="C510" s="252"/>
      <c r="D510" s="252"/>
      <c r="E510" s="259"/>
      <c r="F510" s="252"/>
      <c r="G510" s="252"/>
      <c r="H510" s="252"/>
      <c r="I510" s="252"/>
      <c r="J510" s="252"/>
      <c r="K510" s="252"/>
      <c r="L510" s="252"/>
      <c r="M510" s="252"/>
      <c r="N510" s="1132"/>
      <c r="O510" s="1132"/>
      <c r="P510" s="1137"/>
      <c r="Q510" s="1188"/>
      <c r="R510" s="252"/>
      <c r="S510" s="252"/>
      <c r="T510" s="252"/>
      <c r="U510" s="252"/>
      <c r="V510" s="252"/>
      <c r="W510" s="252"/>
      <c r="X510" s="252"/>
      <c r="Y510" s="252"/>
      <c r="Z510" s="252"/>
    </row>
    <row r="511" ht="15.75" customHeight="1">
      <c r="A511" s="252"/>
      <c r="B511" s="252"/>
      <c r="C511" s="252"/>
      <c r="D511" s="252"/>
      <c r="E511" s="259"/>
      <c r="F511" s="252"/>
      <c r="G511" s="252"/>
      <c r="H511" s="252"/>
      <c r="I511" s="252"/>
      <c r="J511" s="252"/>
      <c r="K511" s="252"/>
      <c r="L511" s="252"/>
      <c r="M511" s="252"/>
      <c r="N511" s="1132"/>
      <c r="O511" s="1132"/>
      <c r="P511" s="1137"/>
      <c r="Q511" s="1188"/>
      <c r="R511" s="252"/>
      <c r="S511" s="252"/>
      <c r="T511" s="252"/>
      <c r="U511" s="252"/>
      <c r="V511" s="252"/>
      <c r="W511" s="252"/>
      <c r="X511" s="252"/>
      <c r="Y511" s="252"/>
      <c r="Z511" s="252"/>
    </row>
    <row r="512" ht="15.75" customHeight="1">
      <c r="A512" s="252"/>
      <c r="B512" s="252"/>
      <c r="C512" s="252"/>
      <c r="D512" s="252"/>
      <c r="E512" s="259"/>
      <c r="F512" s="252"/>
      <c r="G512" s="252"/>
      <c r="H512" s="252"/>
      <c r="I512" s="252"/>
      <c r="J512" s="252"/>
      <c r="K512" s="252"/>
      <c r="L512" s="252"/>
      <c r="M512" s="252"/>
      <c r="N512" s="1132"/>
      <c r="O512" s="1132"/>
      <c r="P512" s="1137"/>
      <c r="Q512" s="1188"/>
      <c r="R512" s="252"/>
      <c r="S512" s="252"/>
      <c r="T512" s="252"/>
      <c r="U512" s="252"/>
      <c r="V512" s="252"/>
      <c r="W512" s="252"/>
      <c r="X512" s="252"/>
      <c r="Y512" s="252"/>
      <c r="Z512" s="252"/>
    </row>
    <row r="513" ht="15.75" customHeight="1">
      <c r="A513" s="252"/>
      <c r="B513" s="252"/>
      <c r="C513" s="252"/>
      <c r="D513" s="252"/>
      <c r="E513" s="259"/>
      <c r="F513" s="252"/>
      <c r="G513" s="252"/>
      <c r="H513" s="252"/>
      <c r="I513" s="252"/>
      <c r="J513" s="252"/>
      <c r="K513" s="252"/>
      <c r="L513" s="252"/>
      <c r="M513" s="252"/>
      <c r="N513" s="1132"/>
      <c r="O513" s="1132"/>
      <c r="P513" s="1137"/>
      <c r="Q513" s="1188"/>
      <c r="R513" s="252"/>
      <c r="S513" s="252"/>
      <c r="T513" s="252"/>
      <c r="U513" s="252"/>
      <c r="V513" s="252"/>
      <c r="W513" s="252"/>
      <c r="X513" s="252"/>
      <c r="Y513" s="252"/>
      <c r="Z513" s="252"/>
    </row>
    <row r="514" ht="15.75" customHeight="1">
      <c r="A514" s="252"/>
      <c r="B514" s="252"/>
      <c r="C514" s="252"/>
      <c r="D514" s="252"/>
      <c r="E514" s="259"/>
      <c r="F514" s="252"/>
      <c r="G514" s="252"/>
      <c r="H514" s="252"/>
      <c r="I514" s="252"/>
      <c r="J514" s="252"/>
      <c r="K514" s="252"/>
      <c r="L514" s="252"/>
      <c r="M514" s="252"/>
      <c r="N514" s="1132"/>
      <c r="O514" s="1132"/>
      <c r="P514" s="1137"/>
      <c r="Q514" s="1188"/>
      <c r="R514" s="252"/>
      <c r="S514" s="252"/>
      <c r="T514" s="252"/>
      <c r="U514" s="252"/>
      <c r="V514" s="252"/>
      <c r="W514" s="252"/>
      <c r="X514" s="252"/>
      <c r="Y514" s="252"/>
      <c r="Z514" s="252"/>
    </row>
    <row r="515" ht="15.75" customHeight="1">
      <c r="A515" s="252"/>
      <c r="B515" s="252"/>
      <c r="C515" s="252"/>
      <c r="D515" s="252"/>
      <c r="E515" s="259"/>
      <c r="F515" s="252"/>
      <c r="G515" s="252"/>
      <c r="H515" s="252"/>
      <c r="I515" s="252"/>
      <c r="J515" s="252"/>
      <c r="K515" s="252"/>
      <c r="L515" s="252"/>
      <c r="M515" s="252"/>
      <c r="N515" s="1132"/>
      <c r="O515" s="1132"/>
      <c r="P515" s="1137"/>
      <c r="Q515" s="1188"/>
      <c r="R515" s="252"/>
      <c r="S515" s="252"/>
      <c r="T515" s="252"/>
      <c r="U515" s="252"/>
      <c r="V515" s="252"/>
      <c r="W515" s="252"/>
      <c r="X515" s="252"/>
      <c r="Y515" s="252"/>
      <c r="Z515" s="252"/>
    </row>
    <row r="516" ht="15.75" customHeight="1">
      <c r="A516" s="252"/>
      <c r="B516" s="252"/>
      <c r="C516" s="252"/>
      <c r="D516" s="252"/>
      <c r="E516" s="259"/>
      <c r="F516" s="252"/>
      <c r="G516" s="252"/>
      <c r="H516" s="252"/>
      <c r="I516" s="252"/>
      <c r="J516" s="252"/>
      <c r="K516" s="252"/>
      <c r="L516" s="252"/>
      <c r="M516" s="252"/>
      <c r="N516" s="1132"/>
      <c r="O516" s="1132"/>
      <c r="P516" s="1137"/>
      <c r="Q516" s="1188"/>
      <c r="R516" s="252"/>
      <c r="S516" s="252"/>
      <c r="T516" s="252"/>
      <c r="U516" s="252"/>
      <c r="V516" s="252"/>
      <c r="W516" s="252"/>
      <c r="X516" s="252"/>
      <c r="Y516" s="252"/>
      <c r="Z516" s="252"/>
    </row>
    <row r="517" ht="15.75" customHeight="1">
      <c r="A517" s="252"/>
      <c r="B517" s="252"/>
      <c r="C517" s="252"/>
      <c r="D517" s="252"/>
      <c r="E517" s="259"/>
      <c r="F517" s="252"/>
      <c r="G517" s="252"/>
      <c r="H517" s="252"/>
      <c r="I517" s="252"/>
      <c r="J517" s="252"/>
      <c r="K517" s="252"/>
      <c r="L517" s="252"/>
      <c r="M517" s="252"/>
      <c r="N517" s="1132"/>
      <c r="O517" s="1132"/>
      <c r="P517" s="1137"/>
      <c r="Q517" s="1188"/>
      <c r="R517" s="252"/>
      <c r="S517" s="252"/>
      <c r="T517" s="252"/>
      <c r="U517" s="252"/>
      <c r="V517" s="252"/>
      <c r="W517" s="252"/>
      <c r="X517" s="252"/>
      <c r="Y517" s="252"/>
      <c r="Z517" s="252"/>
    </row>
    <row r="518" ht="15.75" customHeight="1">
      <c r="A518" s="252"/>
      <c r="B518" s="252"/>
      <c r="C518" s="252"/>
      <c r="D518" s="252"/>
      <c r="E518" s="259"/>
      <c r="F518" s="252"/>
      <c r="G518" s="252"/>
      <c r="H518" s="252"/>
      <c r="I518" s="252"/>
      <c r="J518" s="252"/>
      <c r="K518" s="252"/>
      <c r="L518" s="252"/>
      <c r="M518" s="252"/>
      <c r="N518" s="1132"/>
      <c r="O518" s="1132"/>
      <c r="P518" s="1137"/>
      <c r="Q518" s="1188"/>
      <c r="R518" s="252"/>
      <c r="S518" s="252"/>
      <c r="T518" s="252"/>
      <c r="U518" s="252"/>
      <c r="V518" s="252"/>
      <c r="W518" s="252"/>
      <c r="X518" s="252"/>
      <c r="Y518" s="252"/>
      <c r="Z518" s="252"/>
    </row>
    <row r="519" ht="15.75" customHeight="1">
      <c r="A519" s="252"/>
      <c r="B519" s="252"/>
      <c r="C519" s="252"/>
      <c r="D519" s="252"/>
      <c r="E519" s="259"/>
      <c r="F519" s="252"/>
      <c r="G519" s="252"/>
      <c r="H519" s="252"/>
      <c r="I519" s="252"/>
      <c r="J519" s="252"/>
      <c r="K519" s="252"/>
      <c r="L519" s="252"/>
      <c r="M519" s="252"/>
      <c r="N519" s="1132"/>
      <c r="O519" s="1132"/>
      <c r="P519" s="1137"/>
      <c r="Q519" s="1188"/>
      <c r="R519" s="252"/>
      <c r="S519" s="252"/>
      <c r="T519" s="252"/>
      <c r="U519" s="252"/>
      <c r="V519" s="252"/>
      <c r="W519" s="252"/>
      <c r="X519" s="252"/>
      <c r="Y519" s="252"/>
      <c r="Z519" s="252"/>
    </row>
    <row r="520" ht="15.75" customHeight="1">
      <c r="A520" s="252"/>
      <c r="B520" s="252"/>
      <c r="C520" s="252"/>
      <c r="D520" s="252"/>
      <c r="E520" s="259"/>
      <c r="F520" s="252"/>
      <c r="G520" s="252"/>
      <c r="H520" s="252"/>
      <c r="I520" s="252"/>
      <c r="J520" s="252"/>
      <c r="K520" s="252"/>
      <c r="L520" s="252"/>
      <c r="M520" s="252"/>
      <c r="N520" s="1132"/>
      <c r="O520" s="1132"/>
      <c r="P520" s="1137"/>
      <c r="Q520" s="1188"/>
      <c r="R520" s="252"/>
      <c r="S520" s="252"/>
      <c r="T520" s="252"/>
      <c r="U520" s="252"/>
      <c r="V520" s="252"/>
      <c r="W520" s="252"/>
      <c r="X520" s="252"/>
      <c r="Y520" s="252"/>
      <c r="Z520" s="252"/>
    </row>
    <row r="521" ht="15.75" customHeight="1">
      <c r="A521" s="252"/>
      <c r="B521" s="252"/>
      <c r="C521" s="252"/>
      <c r="D521" s="252"/>
      <c r="E521" s="259"/>
      <c r="F521" s="252"/>
      <c r="G521" s="252"/>
      <c r="H521" s="252"/>
      <c r="I521" s="252"/>
      <c r="J521" s="252"/>
      <c r="K521" s="252"/>
      <c r="L521" s="252"/>
      <c r="M521" s="252"/>
      <c r="N521" s="1132"/>
      <c r="O521" s="1132"/>
      <c r="P521" s="1137"/>
      <c r="Q521" s="1188"/>
      <c r="R521" s="252"/>
      <c r="S521" s="252"/>
      <c r="T521" s="252"/>
      <c r="U521" s="252"/>
      <c r="V521" s="252"/>
      <c r="W521" s="252"/>
      <c r="X521" s="252"/>
      <c r="Y521" s="252"/>
      <c r="Z521" s="252"/>
    </row>
    <row r="522" ht="15.75" customHeight="1">
      <c r="A522" s="252"/>
      <c r="B522" s="252"/>
      <c r="C522" s="252"/>
      <c r="D522" s="252"/>
      <c r="E522" s="259"/>
      <c r="F522" s="252"/>
      <c r="G522" s="252"/>
      <c r="H522" s="252"/>
      <c r="I522" s="252"/>
      <c r="J522" s="252"/>
      <c r="K522" s="252"/>
      <c r="L522" s="252"/>
      <c r="M522" s="252"/>
      <c r="N522" s="1132"/>
      <c r="O522" s="1132"/>
      <c r="P522" s="1137"/>
      <c r="Q522" s="1188"/>
      <c r="R522" s="252"/>
      <c r="S522" s="252"/>
      <c r="T522" s="252"/>
      <c r="U522" s="252"/>
      <c r="V522" s="252"/>
      <c r="W522" s="252"/>
      <c r="X522" s="252"/>
      <c r="Y522" s="252"/>
      <c r="Z522" s="252"/>
    </row>
    <row r="523" ht="15.75" customHeight="1">
      <c r="A523" s="252"/>
      <c r="B523" s="252"/>
      <c r="C523" s="252"/>
      <c r="D523" s="252"/>
      <c r="E523" s="259"/>
      <c r="F523" s="252"/>
      <c r="G523" s="252"/>
      <c r="H523" s="252"/>
      <c r="I523" s="252"/>
      <c r="J523" s="252"/>
      <c r="K523" s="252"/>
      <c r="L523" s="252"/>
      <c r="M523" s="252"/>
      <c r="N523" s="1132"/>
      <c r="O523" s="1132"/>
      <c r="P523" s="1137"/>
      <c r="Q523" s="1188"/>
      <c r="R523" s="252"/>
      <c r="S523" s="252"/>
      <c r="T523" s="252"/>
      <c r="U523" s="252"/>
      <c r="V523" s="252"/>
      <c r="W523" s="252"/>
      <c r="X523" s="252"/>
      <c r="Y523" s="252"/>
      <c r="Z523" s="252"/>
    </row>
    <row r="524" ht="15.75" customHeight="1">
      <c r="A524" s="252"/>
      <c r="B524" s="252"/>
      <c r="C524" s="252"/>
      <c r="D524" s="252"/>
      <c r="E524" s="259"/>
      <c r="F524" s="252"/>
      <c r="G524" s="252"/>
      <c r="H524" s="252"/>
      <c r="I524" s="252"/>
      <c r="J524" s="252"/>
      <c r="K524" s="252"/>
      <c r="L524" s="252"/>
      <c r="M524" s="252"/>
      <c r="N524" s="1132"/>
      <c r="O524" s="1132"/>
      <c r="P524" s="1137"/>
      <c r="Q524" s="1188"/>
      <c r="R524" s="252"/>
      <c r="S524" s="252"/>
      <c r="T524" s="252"/>
      <c r="U524" s="252"/>
      <c r="V524" s="252"/>
      <c r="W524" s="252"/>
      <c r="X524" s="252"/>
      <c r="Y524" s="252"/>
      <c r="Z524" s="252"/>
    </row>
    <row r="525" ht="15.75" customHeight="1">
      <c r="A525" s="252"/>
      <c r="B525" s="252"/>
      <c r="C525" s="252"/>
      <c r="D525" s="252"/>
      <c r="E525" s="259"/>
      <c r="F525" s="252"/>
      <c r="G525" s="252"/>
      <c r="H525" s="252"/>
      <c r="I525" s="252"/>
      <c r="J525" s="252"/>
      <c r="K525" s="252"/>
      <c r="L525" s="252"/>
      <c r="M525" s="252"/>
      <c r="N525" s="1132"/>
      <c r="O525" s="1132"/>
      <c r="P525" s="1137"/>
      <c r="Q525" s="1188"/>
      <c r="R525" s="252"/>
      <c r="S525" s="252"/>
      <c r="T525" s="252"/>
      <c r="U525" s="252"/>
      <c r="V525" s="252"/>
      <c r="W525" s="252"/>
      <c r="X525" s="252"/>
      <c r="Y525" s="252"/>
      <c r="Z525" s="252"/>
    </row>
    <row r="526" ht="15.75" customHeight="1">
      <c r="A526" s="252"/>
      <c r="B526" s="252"/>
      <c r="C526" s="252"/>
      <c r="D526" s="252"/>
      <c r="E526" s="259"/>
      <c r="F526" s="252"/>
      <c r="G526" s="252"/>
      <c r="H526" s="252"/>
      <c r="I526" s="252"/>
      <c r="J526" s="252"/>
      <c r="K526" s="252"/>
      <c r="L526" s="252"/>
      <c r="M526" s="252"/>
      <c r="N526" s="1132"/>
      <c r="O526" s="1132"/>
      <c r="P526" s="1137"/>
      <c r="Q526" s="1188"/>
      <c r="R526" s="252"/>
      <c r="S526" s="252"/>
      <c r="T526" s="252"/>
      <c r="U526" s="252"/>
      <c r="V526" s="252"/>
      <c r="W526" s="252"/>
      <c r="X526" s="252"/>
      <c r="Y526" s="252"/>
      <c r="Z526" s="252"/>
    </row>
    <row r="527" ht="15.75" customHeight="1">
      <c r="A527" s="252"/>
      <c r="B527" s="252"/>
      <c r="C527" s="252"/>
      <c r="D527" s="252"/>
      <c r="E527" s="259"/>
      <c r="F527" s="252"/>
      <c r="G527" s="252"/>
      <c r="H527" s="252"/>
      <c r="I527" s="252"/>
      <c r="J527" s="252"/>
      <c r="K527" s="252"/>
      <c r="L527" s="252"/>
      <c r="M527" s="252"/>
      <c r="N527" s="1132"/>
      <c r="O527" s="1132"/>
      <c r="P527" s="1137"/>
      <c r="Q527" s="1188"/>
      <c r="R527" s="252"/>
      <c r="S527" s="252"/>
      <c r="T527" s="252"/>
      <c r="U527" s="252"/>
      <c r="V527" s="252"/>
      <c r="W527" s="252"/>
      <c r="X527" s="252"/>
      <c r="Y527" s="252"/>
      <c r="Z527" s="252"/>
    </row>
    <row r="528" ht="15.75" customHeight="1">
      <c r="A528" s="252"/>
      <c r="B528" s="252"/>
      <c r="C528" s="252"/>
      <c r="D528" s="252"/>
      <c r="E528" s="259"/>
      <c r="F528" s="252"/>
      <c r="G528" s="252"/>
      <c r="H528" s="252"/>
      <c r="I528" s="252"/>
      <c r="J528" s="252"/>
      <c r="K528" s="252"/>
      <c r="L528" s="252"/>
      <c r="M528" s="252"/>
      <c r="N528" s="1132"/>
      <c r="O528" s="1132"/>
      <c r="P528" s="1137"/>
      <c r="Q528" s="1188"/>
      <c r="R528" s="252"/>
      <c r="S528" s="252"/>
      <c r="T528" s="252"/>
      <c r="U528" s="252"/>
      <c r="V528" s="252"/>
      <c r="W528" s="252"/>
      <c r="X528" s="252"/>
      <c r="Y528" s="252"/>
      <c r="Z528" s="252"/>
    </row>
    <row r="529" ht="15.75" customHeight="1">
      <c r="A529" s="252"/>
      <c r="B529" s="252"/>
      <c r="C529" s="252"/>
      <c r="D529" s="252"/>
      <c r="E529" s="259"/>
      <c r="F529" s="252"/>
      <c r="G529" s="252"/>
      <c r="H529" s="252"/>
      <c r="I529" s="252"/>
      <c r="J529" s="252"/>
      <c r="K529" s="252"/>
      <c r="L529" s="252"/>
      <c r="M529" s="252"/>
      <c r="N529" s="1132"/>
      <c r="O529" s="1132"/>
      <c r="P529" s="1137"/>
      <c r="Q529" s="1188"/>
      <c r="R529" s="252"/>
      <c r="S529" s="252"/>
      <c r="T529" s="252"/>
      <c r="U529" s="252"/>
      <c r="V529" s="252"/>
      <c r="W529" s="252"/>
      <c r="X529" s="252"/>
      <c r="Y529" s="252"/>
      <c r="Z529" s="252"/>
    </row>
    <row r="530" ht="15.75" customHeight="1">
      <c r="A530" s="252"/>
      <c r="B530" s="252"/>
      <c r="C530" s="252"/>
      <c r="D530" s="252"/>
      <c r="E530" s="259"/>
      <c r="F530" s="252"/>
      <c r="G530" s="252"/>
      <c r="H530" s="252"/>
      <c r="I530" s="252"/>
      <c r="J530" s="252"/>
      <c r="K530" s="252"/>
      <c r="L530" s="252"/>
      <c r="M530" s="252"/>
      <c r="N530" s="1132"/>
      <c r="O530" s="1132"/>
      <c r="P530" s="1137"/>
      <c r="Q530" s="1188"/>
      <c r="R530" s="252"/>
      <c r="S530" s="252"/>
      <c r="T530" s="252"/>
      <c r="U530" s="252"/>
      <c r="V530" s="252"/>
      <c r="W530" s="252"/>
      <c r="X530" s="252"/>
      <c r="Y530" s="252"/>
      <c r="Z530" s="252"/>
    </row>
    <row r="531" ht="15.75" customHeight="1">
      <c r="A531" s="252"/>
      <c r="B531" s="252"/>
      <c r="C531" s="252"/>
      <c r="D531" s="252"/>
      <c r="E531" s="259"/>
      <c r="F531" s="252"/>
      <c r="G531" s="252"/>
      <c r="H531" s="252"/>
      <c r="I531" s="252"/>
      <c r="J531" s="252"/>
      <c r="K531" s="252"/>
      <c r="L531" s="252"/>
      <c r="M531" s="252"/>
      <c r="N531" s="1132"/>
      <c r="O531" s="1132"/>
      <c r="P531" s="1137"/>
      <c r="Q531" s="1188"/>
      <c r="R531" s="252"/>
      <c r="S531" s="252"/>
      <c r="T531" s="252"/>
      <c r="U531" s="252"/>
      <c r="V531" s="252"/>
      <c r="W531" s="252"/>
      <c r="X531" s="252"/>
      <c r="Y531" s="252"/>
      <c r="Z531" s="252"/>
    </row>
    <row r="532" ht="15.75" customHeight="1">
      <c r="A532" s="252"/>
      <c r="B532" s="252"/>
      <c r="C532" s="252"/>
      <c r="D532" s="252"/>
      <c r="E532" s="259"/>
      <c r="F532" s="252"/>
      <c r="G532" s="252"/>
      <c r="H532" s="252"/>
      <c r="I532" s="252"/>
      <c r="J532" s="252"/>
      <c r="K532" s="252"/>
      <c r="L532" s="252"/>
      <c r="M532" s="252"/>
      <c r="N532" s="1132"/>
      <c r="O532" s="1132"/>
      <c r="P532" s="1137"/>
      <c r="Q532" s="1188"/>
      <c r="R532" s="252"/>
      <c r="S532" s="252"/>
      <c r="T532" s="252"/>
      <c r="U532" s="252"/>
      <c r="V532" s="252"/>
      <c r="W532" s="252"/>
      <c r="X532" s="252"/>
      <c r="Y532" s="252"/>
      <c r="Z532" s="252"/>
    </row>
    <row r="533" ht="15.75" customHeight="1">
      <c r="A533" s="252"/>
      <c r="B533" s="252"/>
      <c r="C533" s="252"/>
      <c r="D533" s="252"/>
      <c r="E533" s="259"/>
      <c r="F533" s="252"/>
      <c r="G533" s="252"/>
      <c r="H533" s="252"/>
      <c r="I533" s="252"/>
      <c r="J533" s="252"/>
      <c r="K533" s="252"/>
      <c r="L533" s="252"/>
      <c r="M533" s="252"/>
      <c r="N533" s="1132"/>
      <c r="O533" s="1132"/>
      <c r="P533" s="1137"/>
      <c r="Q533" s="1188"/>
      <c r="R533" s="252"/>
      <c r="S533" s="252"/>
      <c r="T533" s="252"/>
      <c r="U533" s="252"/>
      <c r="V533" s="252"/>
      <c r="W533" s="252"/>
      <c r="X533" s="252"/>
      <c r="Y533" s="252"/>
      <c r="Z533" s="252"/>
    </row>
    <row r="534" ht="15.75" customHeight="1">
      <c r="A534" s="252"/>
      <c r="B534" s="252"/>
      <c r="C534" s="252"/>
      <c r="D534" s="252"/>
      <c r="E534" s="259"/>
      <c r="F534" s="252"/>
      <c r="G534" s="252"/>
      <c r="H534" s="252"/>
      <c r="I534" s="252"/>
      <c r="J534" s="252"/>
      <c r="K534" s="252"/>
      <c r="L534" s="252"/>
      <c r="M534" s="252"/>
      <c r="N534" s="1132"/>
      <c r="O534" s="1132"/>
      <c r="P534" s="1137"/>
      <c r="Q534" s="1188"/>
      <c r="R534" s="252"/>
      <c r="S534" s="252"/>
      <c r="T534" s="252"/>
      <c r="U534" s="252"/>
      <c r="V534" s="252"/>
      <c r="W534" s="252"/>
      <c r="X534" s="252"/>
      <c r="Y534" s="252"/>
      <c r="Z534" s="252"/>
    </row>
    <row r="535" ht="15.75" customHeight="1">
      <c r="A535" s="252"/>
      <c r="B535" s="252"/>
      <c r="C535" s="252"/>
      <c r="D535" s="252"/>
      <c r="E535" s="259"/>
      <c r="F535" s="252"/>
      <c r="G535" s="252"/>
      <c r="H535" s="252"/>
      <c r="I535" s="252"/>
      <c r="J535" s="252"/>
      <c r="K535" s="252"/>
      <c r="L535" s="252"/>
      <c r="M535" s="252"/>
      <c r="N535" s="1132"/>
      <c r="O535" s="1132"/>
      <c r="P535" s="1137"/>
      <c r="Q535" s="1188"/>
      <c r="R535" s="252"/>
      <c r="S535" s="252"/>
      <c r="T535" s="252"/>
      <c r="U535" s="252"/>
      <c r="V535" s="252"/>
      <c r="W535" s="252"/>
      <c r="X535" s="252"/>
      <c r="Y535" s="252"/>
      <c r="Z535" s="252"/>
    </row>
    <row r="536" ht="15.75" customHeight="1">
      <c r="A536" s="252"/>
      <c r="B536" s="252"/>
      <c r="C536" s="252"/>
      <c r="D536" s="252"/>
      <c r="E536" s="259"/>
      <c r="F536" s="252"/>
      <c r="G536" s="252"/>
      <c r="H536" s="252"/>
      <c r="I536" s="252"/>
      <c r="J536" s="252"/>
      <c r="K536" s="252"/>
      <c r="L536" s="252"/>
      <c r="M536" s="252"/>
      <c r="N536" s="1132"/>
      <c r="O536" s="1132"/>
      <c r="P536" s="1137"/>
      <c r="Q536" s="1188"/>
      <c r="R536" s="252"/>
      <c r="S536" s="252"/>
      <c r="T536" s="252"/>
      <c r="U536" s="252"/>
      <c r="V536" s="252"/>
      <c r="W536" s="252"/>
      <c r="X536" s="252"/>
      <c r="Y536" s="252"/>
      <c r="Z536" s="252"/>
    </row>
    <row r="537" ht="15.75" customHeight="1">
      <c r="A537" s="252"/>
      <c r="B537" s="252"/>
      <c r="C537" s="252"/>
      <c r="D537" s="252"/>
      <c r="E537" s="259"/>
      <c r="F537" s="252"/>
      <c r="G537" s="252"/>
      <c r="H537" s="252"/>
      <c r="I537" s="252"/>
      <c r="J537" s="252"/>
      <c r="K537" s="252"/>
      <c r="L537" s="252"/>
      <c r="M537" s="252"/>
      <c r="N537" s="1132"/>
      <c r="O537" s="1132"/>
      <c r="P537" s="1137"/>
      <c r="Q537" s="1188"/>
      <c r="R537" s="252"/>
      <c r="S537" s="252"/>
      <c r="T537" s="252"/>
      <c r="U537" s="252"/>
      <c r="V537" s="252"/>
      <c r="W537" s="252"/>
      <c r="X537" s="252"/>
      <c r="Y537" s="252"/>
      <c r="Z537" s="252"/>
    </row>
    <row r="538" ht="15.75" customHeight="1">
      <c r="A538" s="252"/>
      <c r="B538" s="252"/>
      <c r="C538" s="252"/>
      <c r="D538" s="252"/>
      <c r="E538" s="259"/>
      <c r="F538" s="252"/>
      <c r="G538" s="252"/>
      <c r="H538" s="252"/>
      <c r="I538" s="252"/>
      <c r="J538" s="252"/>
      <c r="K538" s="252"/>
      <c r="L538" s="252"/>
      <c r="M538" s="252"/>
      <c r="N538" s="1132"/>
      <c r="O538" s="1132"/>
      <c r="P538" s="1137"/>
      <c r="Q538" s="1188"/>
      <c r="R538" s="252"/>
      <c r="S538" s="252"/>
      <c r="T538" s="252"/>
      <c r="U538" s="252"/>
      <c r="V538" s="252"/>
      <c r="W538" s="252"/>
      <c r="X538" s="252"/>
      <c r="Y538" s="252"/>
      <c r="Z538" s="252"/>
    </row>
    <row r="539" ht="15.75" customHeight="1">
      <c r="A539" s="252"/>
      <c r="B539" s="252"/>
      <c r="C539" s="252"/>
      <c r="D539" s="252"/>
      <c r="E539" s="259"/>
      <c r="F539" s="252"/>
      <c r="G539" s="252"/>
      <c r="H539" s="252"/>
      <c r="I539" s="252"/>
      <c r="J539" s="252"/>
      <c r="K539" s="252"/>
      <c r="L539" s="252"/>
      <c r="M539" s="252"/>
      <c r="N539" s="1132"/>
      <c r="O539" s="1132"/>
      <c r="P539" s="1137"/>
      <c r="Q539" s="1188"/>
      <c r="R539" s="252"/>
      <c r="S539" s="252"/>
      <c r="T539" s="252"/>
      <c r="U539" s="252"/>
      <c r="V539" s="252"/>
      <c r="W539" s="252"/>
      <c r="X539" s="252"/>
      <c r="Y539" s="252"/>
      <c r="Z539" s="252"/>
    </row>
    <row r="540" ht="15.75" customHeight="1">
      <c r="A540" s="252"/>
      <c r="B540" s="252"/>
      <c r="C540" s="252"/>
      <c r="D540" s="252"/>
      <c r="E540" s="259"/>
      <c r="F540" s="252"/>
      <c r="G540" s="252"/>
      <c r="H540" s="252"/>
      <c r="I540" s="252"/>
      <c r="J540" s="252"/>
      <c r="K540" s="252"/>
      <c r="L540" s="252"/>
      <c r="M540" s="252"/>
      <c r="N540" s="1132"/>
      <c r="O540" s="1132"/>
      <c r="P540" s="1137"/>
      <c r="Q540" s="1188"/>
      <c r="R540" s="252"/>
      <c r="S540" s="252"/>
      <c r="T540" s="252"/>
      <c r="U540" s="252"/>
      <c r="V540" s="252"/>
      <c r="W540" s="252"/>
      <c r="X540" s="252"/>
      <c r="Y540" s="252"/>
      <c r="Z540" s="252"/>
    </row>
    <row r="541" ht="15.75" customHeight="1">
      <c r="A541" s="252"/>
      <c r="B541" s="252"/>
      <c r="C541" s="252"/>
      <c r="D541" s="252"/>
      <c r="E541" s="259"/>
      <c r="F541" s="252"/>
      <c r="G541" s="252"/>
      <c r="H541" s="252"/>
      <c r="I541" s="252"/>
      <c r="J541" s="252"/>
      <c r="K541" s="252"/>
      <c r="L541" s="252"/>
      <c r="M541" s="252"/>
      <c r="N541" s="1132"/>
      <c r="O541" s="1132"/>
      <c r="P541" s="1137"/>
      <c r="Q541" s="1188"/>
      <c r="R541" s="252"/>
      <c r="S541" s="252"/>
      <c r="T541" s="252"/>
      <c r="U541" s="252"/>
      <c r="V541" s="252"/>
      <c r="W541" s="252"/>
      <c r="X541" s="252"/>
      <c r="Y541" s="252"/>
      <c r="Z541" s="252"/>
    </row>
    <row r="542" ht="15.75" customHeight="1">
      <c r="A542" s="252"/>
      <c r="B542" s="252"/>
      <c r="C542" s="252"/>
      <c r="D542" s="252"/>
      <c r="E542" s="259"/>
      <c r="F542" s="252"/>
      <c r="G542" s="252"/>
      <c r="H542" s="252"/>
      <c r="I542" s="252"/>
      <c r="J542" s="252"/>
      <c r="K542" s="252"/>
      <c r="L542" s="252"/>
      <c r="M542" s="252"/>
      <c r="N542" s="1132"/>
      <c r="O542" s="1132"/>
      <c r="P542" s="1137"/>
      <c r="Q542" s="1188"/>
      <c r="R542" s="252"/>
      <c r="S542" s="252"/>
      <c r="T542" s="252"/>
      <c r="U542" s="252"/>
      <c r="V542" s="252"/>
      <c r="W542" s="252"/>
      <c r="X542" s="252"/>
      <c r="Y542" s="252"/>
      <c r="Z542" s="252"/>
    </row>
    <row r="543" ht="15.75" customHeight="1">
      <c r="A543" s="252"/>
      <c r="B543" s="252"/>
      <c r="C543" s="252"/>
      <c r="D543" s="252"/>
      <c r="E543" s="259"/>
      <c r="F543" s="252"/>
      <c r="G543" s="252"/>
      <c r="H543" s="252"/>
      <c r="I543" s="252"/>
      <c r="J543" s="252"/>
      <c r="K543" s="252"/>
      <c r="L543" s="252"/>
      <c r="M543" s="252"/>
      <c r="N543" s="1132"/>
      <c r="O543" s="1132"/>
      <c r="P543" s="1137"/>
      <c r="Q543" s="1188"/>
      <c r="R543" s="252"/>
      <c r="S543" s="252"/>
      <c r="T543" s="252"/>
      <c r="U543" s="252"/>
      <c r="V543" s="252"/>
      <c r="W543" s="252"/>
      <c r="X543" s="252"/>
      <c r="Y543" s="252"/>
      <c r="Z543" s="252"/>
    </row>
    <row r="544" ht="15.75" customHeight="1">
      <c r="A544" s="252"/>
      <c r="B544" s="252"/>
      <c r="C544" s="252"/>
      <c r="D544" s="252"/>
      <c r="E544" s="259"/>
      <c r="F544" s="252"/>
      <c r="G544" s="252"/>
      <c r="H544" s="252"/>
      <c r="I544" s="252"/>
      <c r="J544" s="252"/>
      <c r="K544" s="252"/>
      <c r="L544" s="252"/>
      <c r="M544" s="252"/>
      <c r="N544" s="1132"/>
      <c r="O544" s="1132"/>
      <c r="P544" s="1137"/>
      <c r="Q544" s="1188"/>
      <c r="R544" s="252"/>
      <c r="S544" s="252"/>
      <c r="T544" s="252"/>
      <c r="U544" s="252"/>
      <c r="V544" s="252"/>
      <c r="W544" s="252"/>
      <c r="X544" s="252"/>
      <c r="Y544" s="252"/>
      <c r="Z544" s="252"/>
    </row>
    <row r="545" ht="15.75" customHeight="1">
      <c r="A545" s="252"/>
      <c r="B545" s="252"/>
      <c r="C545" s="252"/>
      <c r="D545" s="252"/>
      <c r="E545" s="259"/>
      <c r="F545" s="252"/>
      <c r="G545" s="252"/>
      <c r="H545" s="252"/>
      <c r="I545" s="252"/>
      <c r="J545" s="252"/>
      <c r="K545" s="252"/>
      <c r="L545" s="252"/>
      <c r="M545" s="252"/>
      <c r="N545" s="1132"/>
      <c r="O545" s="1132"/>
      <c r="P545" s="1137"/>
      <c r="Q545" s="1188"/>
      <c r="R545" s="252"/>
      <c r="S545" s="252"/>
      <c r="T545" s="252"/>
      <c r="U545" s="252"/>
      <c r="V545" s="252"/>
      <c r="W545" s="252"/>
      <c r="X545" s="252"/>
      <c r="Y545" s="252"/>
      <c r="Z545" s="252"/>
    </row>
    <row r="546" ht="15.75" customHeight="1">
      <c r="A546" s="252"/>
      <c r="B546" s="252"/>
      <c r="C546" s="252"/>
      <c r="D546" s="252"/>
      <c r="E546" s="259"/>
      <c r="F546" s="252"/>
      <c r="G546" s="252"/>
      <c r="H546" s="252"/>
      <c r="I546" s="252"/>
      <c r="J546" s="252"/>
      <c r="K546" s="252"/>
      <c r="L546" s="252"/>
      <c r="M546" s="252"/>
      <c r="N546" s="1132"/>
      <c r="O546" s="1132"/>
      <c r="P546" s="1137"/>
      <c r="Q546" s="1188"/>
      <c r="R546" s="252"/>
      <c r="S546" s="252"/>
      <c r="T546" s="252"/>
      <c r="U546" s="252"/>
      <c r="V546" s="252"/>
      <c r="W546" s="252"/>
      <c r="X546" s="252"/>
      <c r="Y546" s="252"/>
      <c r="Z546" s="252"/>
    </row>
    <row r="547" ht="15.75" customHeight="1">
      <c r="A547" s="252"/>
      <c r="B547" s="252"/>
      <c r="C547" s="252"/>
      <c r="D547" s="252"/>
      <c r="E547" s="259"/>
      <c r="F547" s="252"/>
      <c r="G547" s="252"/>
      <c r="H547" s="252"/>
      <c r="I547" s="252"/>
      <c r="J547" s="252"/>
      <c r="K547" s="252"/>
      <c r="L547" s="252"/>
      <c r="M547" s="252"/>
      <c r="N547" s="1132"/>
      <c r="O547" s="1132"/>
      <c r="P547" s="1137"/>
      <c r="Q547" s="1188"/>
      <c r="R547" s="252"/>
      <c r="S547" s="252"/>
      <c r="T547" s="252"/>
      <c r="U547" s="252"/>
      <c r="V547" s="252"/>
      <c r="W547" s="252"/>
      <c r="X547" s="252"/>
      <c r="Y547" s="252"/>
      <c r="Z547" s="252"/>
    </row>
    <row r="548" ht="15.75" customHeight="1">
      <c r="A548" s="252"/>
      <c r="B548" s="252"/>
      <c r="C548" s="252"/>
      <c r="D548" s="252"/>
      <c r="E548" s="259"/>
      <c r="F548" s="252"/>
      <c r="G548" s="252"/>
      <c r="H548" s="252"/>
      <c r="I548" s="252"/>
      <c r="J548" s="252"/>
      <c r="K548" s="252"/>
      <c r="L548" s="252"/>
      <c r="M548" s="252"/>
      <c r="N548" s="1132"/>
      <c r="O548" s="1132"/>
      <c r="P548" s="1137"/>
      <c r="Q548" s="1188"/>
      <c r="R548" s="252"/>
      <c r="S548" s="252"/>
      <c r="T548" s="252"/>
      <c r="U548" s="252"/>
      <c r="V548" s="252"/>
      <c r="W548" s="252"/>
      <c r="X548" s="252"/>
      <c r="Y548" s="252"/>
      <c r="Z548" s="252"/>
    </row>
    <row r="549" ht="15.75" customHeight="1">
      <c r="A549" s="252"/>
      <c r="B549" s="252"/>
      <c r="C549" s="252"/>
      <c r="D549" s="252"/>
      <c r="E549" s="259"/>
      <c r="F549" s="252"/>
      <c r="G549" s="252"/>
      <c r="H549" s="252"/>
      <c r="I549" s="252"/>
      <c r="J549" s="252"/>
      <c r="K549" s="252"/>
      <c r="L549" s="252"/>
      <c r="M549" s="252"/>
      <c r="N549" s="1132"/>
      <c r="O549" s="1132"/>
      <c r="P549" s="1137"/>
      <c r="Q549" s="1188"/>
      <c r="R549" s="252"/>
      <c r="S549" s="252"/>
      <c r="T549" s="252"/>
      <c r="U549" s="252"/>
      <c r="V549" s="252"/>
      <c r="W549" s="252"/>
      <c r="X549" s="252"/>
      <c r="Y549" s="252"/>
      <c r="Z549" s="252"/>
    </row>
    <row r="550" ht="15.75" customHeight="1">
      <c r="A550" s="252"/>
      <c r="B550" s="252"/>
      <c r="C550" s="252"/>
      <c r="D550" s="252"/>
      <c r="E550" s="259"/>
      <c r="F550" s="252"/>
      <c r="G550" s="252"/>
      <c r="H550" s="252"/>
      <c r="I550" s="252"/>
      <c r="J550" s="252"/>
      <c r="K550" s="252"/>
      <c r="L550" s="252"/>
      <c r="M550" s="252"/>
      <c r="N550" s="1132"/>
      <c r="O550" s="1132"/>
      <c r="P550" s="1137"/>
      <c r="Q550" s="1188"/>
      <c r="R550" s="252"/>
      <c r="S550" s="252"/>
      <c r="T550" s="252"/>
      <c r="U550" s="252"/>
      <c r="V550" s="252"/>
      <c r="W550" s="252"/>
      <c r="X550" s="252"/>
      <c r="Y550" s="252"/>
      <c r="Z550" s="252"/>
    </row>
    <row r="551" ht="15.75" customHeight="1">
      <c r="A551" s="252"/>
      <c r="B551" s="252"/>
      <c r="C551" s="252"/>
      <c r="D551" s="252"/>
      <c r="E551" s="259"/>
      <c r="F551" s="252"/>
      <c r="G551" s="252"/>
      <c r="H551" s="252"/>
      <c r="I551" s="252"/>
      <c r="J551" s="252"/>
      <c r="K551" s="252"/>
      <c r="L551" s="252"/>
      <c r="M551" s="252"/>
      <c r="N551" s="1132"/>
      <c r="O551" s="1132"/>
      <c r="P551" s="1137"/>
      <c r="Q551" s="1188"/>
      <c r="R551" s="252"/>
      <c r="S551" s="252"/>
      <c r="T551" s="252"/>
      <c r="U551" s="252"/>
      <c r="V551" s="252"/>
      <c r="W551" s="252"/>
      <c r="X551" s="252"/>
      <c r="Y551" s="252"/>
      <c r="Z551" s="252"/>
    </row>
    <row r="552" ht="15.75" customHeight="1">
      <c r="A552" s="252"/>
      <c r="B552" s="252"/>
      <c r="C552" s="252"/>
      <c r="D552" s="252"/>
      <c r="E552" s="259"/>
      <c r="F552" s="252"/>
      <c r="G552" s="252"/>
      <c r="H552" s="252"/>
      <c r="I552" s="252"/>
      <c r="J552" s="252"/>
      <c r="K552" s="252"/>
      <c r="L552" s="252"/>
      <c r="M552" s="252"/>
      <c r="N552" s="1132"/>
      <c r="O552" s="1132"/>
      <c r="P552" s="1137"/>
      <c r="Q552" s="1188"/>
      <c r="R552" s="252"/>
      <c r="S552" s="252"/>
      <c r="T552" s="252"/>
      <c r="U552" s="252"/>
      <c r="V552" s="252"/>
      <c r="W552" s="252"/>
      <c r="X552" s="252"/>
      <c r="Y552" s="252"/>
      <c r="Z552" s="252"/>
    </row>
    <row r="553" ht="15.75" customHeight="1">
      <c r="A553" s="252"/>
      <c r="B553" s="252"/>
      <c r="C553" s="252"/>
      <c r="D553" s="252"/>
      <c r="E553" s="259"/>
      <c r="F553" s="252"/>
      <c r="G553" s="252"/>
      <c r="H553" s="252"/>
      <c r="I553" s="252"/>
      <c r="J553" s="252"/>
      <c r="K553" s="252"/>
      <c r="L553" s="252"/>
      <c r="M553" s="252"/>
      <c r="N553" s="1132"/>
      <c r="O553" s="1132"/>
      <c r="P553" s="1137"/>
      <c r="Q553" s="1188"/>
      <c r="R553" s="252"/>
      <c r="S553" s="252"/>
      <c r="T553" s="252"/>
      <c r="U553" s="252"/>
      <c r="V553" s="252"/>
      <c r="W553" s="252"/>
      <c r="X553" s="252"/>
      <c r="Y553" s="252"/>
      <c r="Z553" s="252"/>
    </row>
    <row r="554" ht="15.75" customHeight="1">
      <c r="A554" s="252"/>
      <c r="B554" s="252"/>
      <c r="C554" s="252"/>
      <c r="D554" s="252"/>
      <c r="E554" s="259"/>
      <c r="F554" s="252"/>
      <c r="G554" s="252"/>
      <c r="H554" s="252"/>
      <c r="I554" s="252"/>
      <c r="J554" s="252"/>
      <c r="K554" s="252"/>
      <c r="L554" s="252"/>
      <c r="M554" s="252"/>
      <c r="N554" s="1132"/>
      <c r="O554" s="1132"/>
      <c r="P554" s="1137"/>
      <c r="Q554" s="1188"/>
      <c r="R554" s="252"/>
      <c r="S554" s="252"/>
      <c r="T554" s="252"/>
      <c r="U554" s="252"/>
      <c r="V554" s="252"/>
      <c r="W554" s="252"/>
      <c r="X554" s="252"/>
      <c r="Y554" s="252"/>
      <c r="Z554" s="252"/>
    </row>
    <row r="555" ht="15.75" customHeight="1">
      <c r="A555" s="252"/>
      <c r="B555" s="252"/>
      <c r="C555" s="252"/>
      <c r="D555" s="252"/>
      <c r="E555" s="259"/>
      <c r="F555" s="252"/>
      <c r="G555" s="252"/>
      <c r="H555" s="252"/>
      <c r="I555" s="252"/>
      <c r="J555" s="252"/>
      <c r="K555" s="252"/>
      <c r="L555" s="252"/>
      <c r="M555" s="252"/>
      <c r="N555" s="1132"/>
      <c r="O555" s="1132"/>
      <c r="P555" s="1137"/>
      <c r="Q555" s="1188"/>
      <c r="R555" s="252"/>
      <c r="S555" s="252"/>
      <c r="T555" s="252"/>
      <c r="U555" s="252"/>
      <c r="V555" s="252"/>
      <c r="W555" s="252"/>
      <c r="X555" s="252"/>
      <c r="Y555" s="252"/>
      <c r="Z555" s="252"/>
    </row>
    <row r="556" ht="15.75" customHeight="1">
      <c r="A556" s="252"/>
      <c r="B556" s="252"/>
      <c r="C556" s="252"/>
      <c r="D556" s="252"/>
      <c r="E556" s="259"/>
      <c r="F556" s="252"/>
      <c r="G556" s="252"/>
      <c r="H556" s="252"/>
      <c r="I556" s="252"/>
      <c r="J556" s="252"/>
      <c r="K556" s="252"/>
      <c r="L556" s="252"/>
      <c r="M556" s="252"/>
      <c r="N556" s="1132"/>
      <c r="O556" s="1132"/>
      <c r="P556" s="1137"/>
      <c r="Q556" s="1188"/>
      <c r="R556" s="252"/>
      <c r="S556" s="252"/>
      <c r="T556" s="252"/>
      <c r="U556" s="252"/>
      <c r="V556" s="252"/>
      <c r="W556" s="252"/>
      <c r="X556" s="252"/>
      <c r="Y556" s="252"/>
      <c r="Z556" s="252"/>
    </row>
    <row r="557" ht="15.75" customHeight="1">
      <c r="A557" s="252"/>
      <c r="B557" s="252"/>
      <c r="C557" s="252"/>
      <c r="D557" s="252"/>
      <c r="E557" s="259"/>
      <c r="F557" s="252"/>
      <c r="G557" s="252"/>
      <c r="H557" s="252"/>
      <c r="I557" s="252"/>
      <c r="J557" s="252"/>
      <c r="K557" s="252"/>
      <c r="L557" s="252"/>
      <c r="M557" s="252"/>
      <c r="N557" s="1132"/>
      <c r="O557" s="1132"/>
      <c r="P557" s="1137"/>
      <c r="Q557" s="1188"/>
      <c r="R557" s="252"/>
      <c r="S557" s="252"/>
      <c r="T557" s="252"/>
      <c r="U557" s="252"/>
      <c r="V557" s="252"/>
      <c r="W557" s="252"/>
      <c r="X557" s="252"/>
      <c r="Y557" s="252"/>
      <c r="Z557" s="252"/>
    </row>
    <row r="558" ht="15.75" customHeight="1">
      <c r="A558" s="252"/>
      <c r="B558" s="252"/>
      <c r="C558" s="252"/>
      <c r="D558" s="252"/>
      <c r="E558" s="259"/>
      <c r="F558" s="252"/>
      <c r="G558" s="252"/>
      <c r="H558" s="252"/>
      <c r="I558" s="252"/>
      <c r="J558" s="252"/>
      <c r="K558" s="252"/>
      <c r="L558" s="252"/>
      <c r="M558" s="252"/>
      <c r="N558" s="1132"/>
      <c r="O558" s="1132"/>
      <c r="P558" s="1137"/>
      <c r="Q558" s="1188"/>
      <c r="R558" s="252"/>
      <c r="S558" s="252"/>
      <c r="T558" s="252"/>
      <c r="U558" s="252"/>
      <c r="V558" s="252"/>
      <c r="W558" s="252"/>
      <c r="X558" s="252"/>
      <c r="Y558" s="252"/>
      <c r="Z558" s="252"/>
    </row>
    <row r="559" ht="15.75" customHeight="1">
      <c r="A559" s="252"/>
      <c r="B559" s="252"/>
      <c r="C559" s="252"/>
      <c r="D559" s="252"/>
      <c r="E559" s="259"/>
      <c r="F559" s="252"/>
      <c r="G559" s="252"/>
      <c r="H559" s="252"/>
      <c r="I559" s="252"/>
      <c r="J559" s="252"/>
      <c r="K559" s="252"/>
      <c r="L559" s="252"/>
      <c r="M559" s="252"/>
      <c r="N559" s="1132"/>
      <c r="O559" s="1132"/>
      <c r="P559" s="1137"/>
      <c r="Q559" s="1188"/>
      <c r="R559" s="252"/>
      <c r="S559" s="252"/>
      <c r="T559" s="252"/>
      <c r="U559" s="252"/>
      <c r="V559" s="252"/>
      <c r="W559" s="252"/>
      <c r="X559" s="252"/>
      <c r="Y559" s="252"/>
      <c r="Z559" s="252"/>
    </row>
    <row r="560" ht="15.75" customHeight="1">
      <c r="A560" s="252"/>
      <c r="B560" s="252"/>
      <c r="C560" s="252"/>
      <c r="D560" s="252"/>
      <c r="E560" s="259"/>
      <c r="F560" s="252"/>
      <c r="G560" s="252"/>
      <c r="H560" s="252"/>
      <c r="I560" s="252"/>
      <c r="J560" s="252"/>
      <c r="K560" s="252"/>
      <c r="L560" s="252"/>
      <c r="M560" s="252"/>
      <c r="N560" s="1132"/>
      <c r="O560" s="1132"/>
      <c r="P560" s="1137"/>
      <c r="Q560" s="1188"/>
      <c r="R560" s="252"/>
      <c r="S560" s="252"/>
      <c r="T560" s="252"/>
      <c r="U560" s="252"/>
      <c r="V560" s="252"/>
      <c r="W560" s="252"/>
      <c r="X560" s="252"/>
      <c r="Y560" s="252"/>
      <c r="Z560" s="252"/>
    </row>
    <row r="561" ht="15.75" customHeight="1">
      <c r="A561" s="252"/>
      <c r="B561" s="252"/>
      <c r="C561" s="252"/>
      <c r="D561" s="252"/>
      <c r="E561" s="259"/>
      <c r="F561" s="252"/>
      <c r="G561" s="252"/>
      <c r="H561" s="252"/>
      <c r="I561" s="252"/>
      <c r="J561" s="252"/>
      <c r="K561" s="252"/>
      <c r="L561" s="252"/>
      <c r="M561" s="252"/>
      <c r="N561" s="1132"/>
      <c r="O561" s="1132"/>
      <c r="P561" s="1137"/>
      <c r="Q561" s="1188"/>
      <c r="R561" s="252"/>
      <c r="S561" s="252"/>
      <c r="T561" s="252"/>
      <c r="U561" s="252"/>
      <c r="V561" s="252"/>
      <c r="W561" s="252"/>
      <c r="X561" s="252"/>
      <c r="Y561" s="252"/>
      <c r="Z561" s="252"/>
    </row>
    <row r="562" ht="15.75" customHeight="1">
      <c r="A562" s="252"/>
      <c r="B562" s="252"/>
      <c r="C562" s="252"/>
      <c r="D562" s="252"/>
      <c r="E562" s="259"/>
      <c r="F562" s="252"/>
      <c r="G562" s="252"/>
      <c r="H562" s="252"/>
      <c r="I562" s="252"/>
      <c r="J562" s="252"/>
      <c r="K562" s="252"/>
      <c r="L562" s="252"/>
      <c r="M562" s="252"/>
      <c r="N562" s="1132"/>
      <c r="O562" s="1132"/>
      <c r="P562" s="1137"/>
      <c r="Q562" s="1188"/>
      <c r="R562" s="252"/>
      <c r="S562" s="252"/>
      <c r="T562" s="252"/>
      <c r="U562" s="252"/>
      <c r="V562" s="252"/>
      <c r="W562" s="252"/>
      <c r="X562" s="252"/>
      <c r="Y562" s="252"/>
      <c r="Z562" s="252"/>
    </row>
    <row r="563" ht="15.75" customHeight="1">
      <c r="A563" s="252"/>
      <c r="B563" s="252"/>
      <c r="C563" s="252"/>
      <c r="D563" s="252"/>
      <c r="E563" s="259"/>
      <c r="F563" s="252"/>
      <c r="G563" s="252"/>
      <c r="H563" s="252"/>
      <c r="I563" s="252"/>
      <c r="J563" s="252"/>
      <c r="K563" s="252"/>
      <c r="L563" s="252"/>
      <c r="M563" s="252"/>
      <c r="N563" s="1132"/>
      <c r="O563" s="1132"/>
      <c r="P563" s="1137"/>
      <c r="Q563" s="1188"/>
      <c r="R563" s="252"/>
      <c r="S563" s="252"/>
      <c r="T563" s="252"/>
      <c r="U563" s="252"/>
      <c r="V563" s="252"/>
      <c r="W563" s="252"/>
      <c r="X563" s="252"/>
      <c r="Y563" s="252"/>
      <c r="Z563" s="252"/>
    </row>
    <row r="564" ht="15.75" customHeight="1">
      <c r="A564" s="252"/>
      <c r="B564" s="252"/>
      <c r="C564" s="252"/>
      <c r="D564" s="252"/>
      <c r="E564" s="259"/>
      <c r="F564" s="252"/>
      <c r="G564" s="252"/>
      <c r="H564" s="252"/>
      <c r="I564" s="252"/>
      <c r="J564" s="252"/>
      <c r="K564" s="252"/>
      <c r="L564" s="252"/>
      <c r="M564" s="252"/>
      <c r="N564" s="1132"/>
      <c r="O564" s="1132"/>
      <c r="P564" s="1137"/>
      <c r="Q564" s="1188"/>
      <c r="R564" s="252"/>
      <c r="S564" s="252"/>
      <c r="T564" s="252"/>
      <c r="U564" s="252"/>
      <c r="V564" s="252"/>
      <c r="W564" s="252"/>
      <c r="X564" s="252"/>
      <c r="Y564" s="252"/>
      <c r="Z564" s="252"/>
    </row>
    <row r="565" ht="15.75" customHeight="1">
      <c r="A565" s="252"/>
      <c r="B565" s="252"/>
      <c r="C565" s="252"/>
      <c r="D565" s="252"/>
      <c r="E565" s="259"/>
      <c r="F565" s="252"/>
      <c r="G565" s="252"/>
      <c r="H565" s="252"/>
      <c r="I565" s="252"/>
      <c r="J565" s="252"/>
      <c r="K565" s="252"/>
      <c r="L565" s="252"/>
      <c r="M565" s="252"/>
      <c r="N565" s="1132"/>
      <c r="O565" s="1132"/>
      <c r="P565" s="1137"/>
      <c r="Q565" s="1188"/>
      <c r="R565" s="252"/>
      <c r="S565" s="252"/>
      <c r="T565" s="252"/>
      <c r="U565" s="252"/>
      <c r="V565" s="252"/>
      <c r="W565" s="252"/>
      <c r="X565" s="252"/>
      <c r="Y565" s="252"/>
      <c r="Z565" s="252"/>
    </row>
    <row r="566" ht="15.75" customHeight="1">
      <c r="A566" s="252"/>
      <c r="B566" s="252"/>
      <c r="C566" s="252"/>
      <c r="D566" s="252"/>
      <c r="E566" s="259"/>
      <c r="F566" s="252"/>
      <c r="G566" s="252"/>
      <c r="H566" s="252"/>
      <c r="I566" s="252"/>
      <c r="J566" s="252"/>
      <c r="K566" s="252"/>
      <c r="L566" s="252"/>
      <c r="M566" s="252"/>
      <c r="N566" s="1132"/>
      <c r="O566" s="1132"/>
      <c r="P566" s="1137"/>
      <c r="Q566" s="1188"/>
      <c r="R566" s="252"/>
      <c r="S566" s="252"/>
      <c r="T566" s="252"/>
      <c r="U566" s="252"/>
      <c r="V566" s="252"/>
      <c r="W566" s="252"/>
      <c r="X566" s="252"/>
      <c r="Y566" s="252"/>
      <c r="Z566" s="252"/>
    </row>
    <row r="567" ht="15.75" customHeight="1">
      <c r="A567" s="252"/>
      <c r="B567" s="252"/>
      <c r="C567" s="252"/>
      <c r="D567" s="252"/>
      <c r="E567" s="259"/>
      <c r="F567" s="252"/>
      <c r="G567" s="252"/>
      <c r="H567" s="252"/>
      <c r="I567" s="252"/>
      <c r="J567" s="252"/>
      <c r="K567" s="252"/>
      <c r="L567" s="252"/>
      <c r="M567" s="252"/>
      <c r="N567" s="1132"/>
      <c r="O567" s="1132"/>
      <c r="P567" s="1137"/>
      <c r="Q567" s="1188"/>
      <c r="R567" s="252"/>
      <c r="S567" s="252"/>
      <c r="T567" s="252"/>
      <c r="U567" s="252"/>
      <c r="V567" s="252"/>
      <c r="W567" s="252"/>
      <c r="X567" s="252"/>
      <c r="Y567" s="252"/>
      <c r="Z567" s="252"/>
    </row>
    <row r="568" ht="15.75" customHeight="1">
      <c r="A568" s="252"/>
      <c r="B568" s="252"/>
      <c r="C568" s="252"/>
      <c r="D568" s="252"/>
      <c r="E568" s="259"/>
      <c r="F568" s="252"/>
      <c r="G568" s="252"/>
      <c r="H568" s="252"/>
      <c r="I568" s="252"/>
      <c r="J568" s="252"/>
      <c r="K568" s="252"/>
      <c r="L568" s="252"/>
      <c r="M568" s="252"/>
      <c r="N568" s="1132"/>
      <c r="O568" s="1132"/>
      <c r="P568" s="1137"/>
      <c r="Q568" s="1188"/>
      <c r="R568" s="252"/>
      <c r="S568" s="252"/>
      <c r="T568" s="252"/>
      <c r="U568" s="252"/>
      <c r="V568" s="252"/>
      <c r="W568" s="252"/>
      <c r="X568" s="252"/>
      <c r="Y568" s="252"/>
      <c r="Z568" s="252"/>
    </row>
    <row r="569" ht="15.75" customHeight="1">
      <c r="A569" s="252"/>
      <c r="B569" s="252"/>
      <c r="C569" s="252"/>
      <c r="D569" s="252"/>
      <c r="E569" s="259"/>
      <c r="F569" s="252"/>
      <c r="G569" s="252"/>
      <c r="H569" s="252"/>
      <c r="I569" s="252"/>
      <c r="J569" s="252"/>
      <c r="K569" s="252"/>
      <c r="L569" s="252"/>
      <c r="M569" s="252"/>
      <c r="N569" s="1132"/>
      <c r="O569" s="1132"/>
      <c r="P569" s="1137"/>
      <c r="Q569" s="1188"/>
      <c r="R569" s="252"/>
      <c r="S569" s="252"/>
      <c r="T569" s="252"/>
      <c r="U569" s="252"/>
      <c r="V569" s="252"/>
      <c r="W569" s="252"/>
      <c r="X569" s="252"/>
      <c r="Y569" s="252"/>
      <c r="Z569" s="252"/>
    </row>
    <row r="570" ht="15.75" customHeight="1">
      <c r="A570" s="252"/>
      <c r="B570" s="252"/>
      <c r="C570" s="252"/>
      <c r="D570" s="252"/>
      <c r="E570" s="259"/>
      <c r="F570" s="252"/>
      <c r="G570" s="252"/>
      <c r="H570" s="252"/>
      <c r="I570" s="252"/>
      <c r="J570" s="252"/>
      <c r="K570" s="252"/>
      <c r="L570" s="252"/>
      <c r="M570" s="252"/>
      <c r="N570" s="1132"/>
      <c r="O570" s="1132"/>
      <c r="P570" s="1137"/>
      <c r="Q570" s="1188"/>
      <c r="R570" s="252"/>
      <c r="S570" s="252"/>
      <c r="T570" s="252"/>
      <c r="U570" s="252"/>
      <c r="V570" s="252"/>
      <c r="W570" s="252"/>
      <c r="X570" s="252"/>
      <c r="Y570" s="252"/>
      <c r="Z570" s="252"/>
    </row>
    <row r="571" ht="15.75" customHeight="1">
      <c r="A571" s="252"/>
      <c r="B571" s="252"/>
      <c r="C571" s="252"/>
      <c r="D571" s="252"/>
      <c r="E571" s="259"/>
      <c r="F571" s="252"/>
      <c r="G571" s="252"/>
      <c r="H571" s="252"/>
      <c r="I571" s="252"/>
      <c r="J571" s="252"/>
      <c r="K571" s="252"/>
      <c r="L571" s="252"/>
      <c r="M571" s="252"/>
      <c r="N571" s="1132"/>
      <c r="O571" s="1132"/>
      <c r="P571" s="1137"/>
      <c r="Q571" s="1188"/>
      <c r="R571" s="252"/>
      <c r="S571" s="252"/>
      <c r="T571" s="252"/>
      <c r="U571" s="252"/>
      <c r="V571" s="252"/>
      <c r="W571" s="252"/>
      <c r="X571" s="252"/>
      <c r="Y571" s="252"/>
      <c r="Z571" s="252"/>
    </row>
    <row r="572" ht="15.75" customHeight="1">
      <c r="A572" s="252"/>
      <c r="B572" s="252"/>
      <c r="C572" s="252"/>
      <c r="D572" s="252"/>
      <c r="E572" s="259"/>
      <c r="F572" s="252"/>
      <c r="G572" s="252"/>
      <c r="H572" s="252"/>
      <c r="I572" s="252"/>
      <c r="J572" s="252"/>
      <c r="K572" s="252"/>
      <c r="L572" s="252"/>
      <c r="M572" s="252"/>
      <c r="N572" s="1132"/>
      <c r="O572" s="1132"/>
      <c r="P572" s="1137"/>
      <c r="Q572" s="1188"/>
      <c r="R572" s="252"/>
      <c r="S572" s="252"/>
      <c r="T572" s="252"/>
      <c r="U572" s="252"/>
      <c r="V572" s="252"/>
      <c r="W572" s="252"/>
      <c r="X572" s="252"/>
      <c r="Y572" s="252"/>
      <c r="Z572" s="252"/>
    </row>
    <row r="573" ht="15.75" customHeight="1">
      <c r="A573" s="252"/>
      <c r="B573" s="252"/>
      <c r="C573" s="252"/>
      <c r="D573" s="252"/>
      <c r="E573" s="259"/>
      <c r="F573" s="252"/>
      <c r="G573" s="252"/>
      <c r="H573" s="252"/>
      <c r="I573" s="252"/>
      <c r="J573" s="252"/>
      <c r="K573" s="252"/>
      <c r="L573" s="252"/>
      <c r="M573" s="252"/>
      <c r="N573" s="1132"/>
      <c r="O573" s="1132"/>
      <c r="P573" s="1137"/>
      <c r="Q573" s="1188"/>
      <c r="R573" s="252"/>
      <c r="S573" s="252"/>
      <c r="T573" s="252"/>
      <c r="U573" s="252"/>
      <c r="V573" s="252"/>
      <c r="W573" s="252"/>
      <c r="X573" s="252"/>
      <c r="Y573" s="252"/>
      <c r="Z573" s="252"/>
    </row>
    <row r="574" ht="15.75" customHeight="1">
      <c r="A574" s="252"/>
      <c r="B574" s="252"/>
      <c r="C574" s="252"/>
      <c r="D574" s="252"/>
      <c r="E574" s="259"/>
      <c r="F574" s="252"/>
      <c r="G574" s="252"/>
      <c r="H574" s="252"/>
      <c r="I574" s="252"/>
      <c r="J574" s="252"/>
      <c r="K574" s="252"/>
      <c r="L574" s="252"/>
      <c r="M574" s="252"/>
      <c r="N574" s="1132"/>
      <c r="O574" s="1132"/>
      <c r="P574" s="1137"/>
      <c r="Q574" s="1188"/>
      <c r="R574" s="252"/>
      <c r="S574" s="252"/>
      <c r="T574" s="252"/>
      <c r="U574" s="252"/>
      <c r="V574" s="252"/>
      <c r="W574" s="252"/>
      <c r="X574" s="252"/>
      <c r="Y574" s="252"/>
      <c r="Z574" s="252"/>
    </row>
    <row r="575" ht="15.75" customHeight="1">
      <c r="A575" s="252"/>
      <c r="B575" s="252"/>
      <c r="C575" s="252"/>
      <c r="D575" s="252"/>
      <c r="E575" s="259"/>
      <c r="F575" s="252"/>
      <c r="G575" s="252"/>
      <c r="H575" s="252"/>
      <c r="I575" s="252"/>
      <c r="J575" s="252"/>
      <c r="K575" s="252"/>
      <c r="L575" s="252"/>
      <c r="M575" s="252"/>
      <c r="N575" s="1132"/>
      <c r="O575" s="1132"/>
      <c r="P575" s="1137"/>
      <c r="Q575" s="1188"/>
      <c r="R575" s="252"/>
      <c r="S575" s="252"/>
      <c r="T575" s="252"/>
      <c r="U575" s="252"/>
      <c r="V575" s="252"/>
      <c r="W575" s="252"/>
      <c r="X575" s="252"/>
      <c r="Y575" s="252"/>
      <c r="Z575" s="252"/>
    </row>
    <row r="576" ht="15.75" customHeight="1">
      <c r="A576" s="252"/>
      <c r="B576" s="252"/>
      <c r="C576" s="252"/>
      <c r="D576" s="252"/>
      <c r="E576" s="259"/>
      <c r="F576" s="252"/>
      <c r="G576" s="252"/>
      <c r="H576" s="252"/>
      <c r="I576" s="252"/>
      <c r="J576" s="252"/>
      <c r="K576" s="252"/>
      <c r="L576" s="252"/>
      <c r="M576" s="252"/>
      <c r="N576" s="1132"/>
      <c r="O576" s="1132"/>
      <c r="P576" s="1137"/>
      <c r="Q576" s="1188"/>
      <c r="R576" s="252"/>
      <c r="S576" s="252"/>
      <c r="T576" s="252"/>
      <c r="U576" s="252"/>
      <c r="V576" s="252"/>
      <c r="W576" s="252"/>
      <c r="X576" s="252"/>
      <c r="Y576" s="252"/>
      <c r="Z576" s="252"/>
    </row>
    <row r="577" ht="15.75" customHeight="1">
      <c r="A577" s="252"/>
      <c r="B577" s="252"/>
      <c r="C577" s="252"/>
      <c r="D577" s="252"/>
      <c r="E577" s="259"/>
      <c r="F577" s="252"/>
      <c r="G577" s="252"/>
      <c r="H577" s="252"/>
      <c r="I577" s="252"/>
      <c r="J577" s="252"/>
      <c r="K577" s="252"/>
      <c r="L577" s="252"/>
      <c r="M577" s="252"/>
      <c r="N577" s="1132"/>
      <c r="O577" s="1132"/>
      <c r="P577" s="1137"/>
      <c r="Q577" s="1188"/>
      <c r="R577" s="252"/>
      <c r="S577" s="252"/>
      <c r="T577" s="252"/>
      <c r="U577" s="252"/>
      <c r="V577" s="252"/>
      <c r="W577" s="252"/>
      <c r="X577" s="252"/>
      <c r="Y577" s="252"/>
      <c r="Z577" s="252"/>
    </row>
    <row r="578" ht="15.75" customHeight="1">
      <c r="A578" s="252"/>
      <c r="B578" s="252"/>
      <c r="C578" s="252"/>
      <c r="D578" s="252"/>
      <c r="E578" s="259"/>
      <c r="F578" s="252"/>
      <c r="G578" s="252"/>
      <c r="H578" s="252"/>
      <c r="I578" s="252"/>
      <c r="J578" s="252"/>
      <c r="K578" s="252"/>
      <c r="L578" s="252"/>
      <c r="M578" s="252"/>
      <c r="N578" s="1132"/>
      <c r="O578" s="1132"/>
      <c r="P578" s="1137"/>
      <c r="Q578" s="1188"/>
      <c r="R578" s="252"/>
      <c r="S578" s="252"/>
      <c r="T578" s="252"/>
      <c r="U578" s="252"/>
      <c r="V578" s="252"/>
      <c r="W578" s="252"/>
      <c r="X578" s="252"/>
      <c r="Y578" s="252"/>
      <c r="Z578" s="252"/>
    </row>
    <row r="579" ht="15.75" customHeight="1">
      <c r="A579" s="252"/>
      <c r="B579" s="252"/>
      <c r="C579" s="252"/>
      <c r="D579" s="252"/>
      <c r="E579" s="259"/>
      <c r="F579" s="252"/>
      <c r="G579" s="252"/>
      <c r="H579" s="252"/>
      <c r="I579" s="252"/>
      <c r="J579" s="252"/>
      <c r="K579" s="252"/>
      <c r="L579" s="252"/>
      <c r="M579" s="252"/>
      <c r="N579" s="1132"/>
      <c r="O579" s="1132"/>
      <c r="P579" s="1137"/>
      <c r="Q579" s="1188"/>
      <c r="R579" s="252"/>
      <c r="S579" s="252"/>
      <c r="T579" s="252"/>
      <c r="U579" s="252"/>
      <c r="V579" s="252"/>
      <c r="W579" s="252"/>
      <c r="X579" s="252"/>
      <c r="Y579" s="252"/>
      <c r="Z579" s="252"/>
    </row>
    <row r="580" ht="15.75" customHeight="1">
      <c r="A580" s="252"/>
      <c r="B580" s="252"/>
      <c r="C580" s="252"/>
      <c r="D580" s="252"/>
      <c r="E580" s="259"/>
      <c r="F580" s="252"/>
      <c r="G580" s="252"/>
      <c r="H580" s="252"/>
      <c r="I580" s="252"/>
      <c r="J580" s="252"/>
      <c r="K580" s="252"/>
      <c r="L580" s="252"/>
      <c r="M580" s="252"/>
      <c r="N580" s="1132"/>
      <c r="O580" s="1132"/>
      <c r="P580" s="1137"/>
      <c r="Q580" s="1188"/>
      <c r="R580" s="252"/>
      <c r="S580" s="252"/>
      <c r="T580" s="252"/>
      <c r="U580" s="252"/>
      <c r="V580" s="252"/>
      <c r="W580" s="252"/>
      <c r="X580" s="252"/>
      <c r="Y580" s="252"/>
      <c r="Z580" s="252"/>
    </row>
    <row r="581" ht="15.75" customHeight="1">
      <c r="A581" s="252"/>
      <c r="B581" s="252"/>
      <c r="C581" s="252"/>
      <c r="D581" s="252"/>
      <c r="E581" s="259"/>
      <c r="F581" s="252"/>
      <c r="G581" s="252"/>
      <c r="H581" s="252"/>
      <c r="I581" s="252"/>
      <c r="J581" s="252"/>
      <c r="K581" s="252"/>
      <c r="L581" s="252"/>
      <c r="M581" s="252"/>
      <c r="N581" s="1132"/>
      <c r="O581" s="1132"/>
      <c r="P581" s="1137"/>
      <c r="Q581" s="1188"/>
      <c r="R581" s="252"/>
      <c r="S581" s="252"/>
      <c r="T581" s="252"/>
      <c r="U581" s="252"/>
      <c r="V581" s="252"/>
      <c r="W581" s="252"/>
      <c r="X581" s="252"/>
      <c r="Y581" s="252"/>
      <c r="Z581" s="252"/>
    </row>
    <row r="582" ht="15.75" customHeight="1">
      <c r="A582" s="252"/>
      <c r="B582" s="252"/>
      <c r="C582" s="252"/>
      <c r="D582" s="252"/>
      <c r="E582" s="259"/>
      <c r="F582" s="252"/>
      <c r="G582" s="252"/>
      <c r="H582" s="252"/>
      <c r="I582" s="252"/>
      <c r="J582" s="252"/>
      <c r="K582" s="252"/>
      <c r="L582" s="252"/>
      <c r="M582" s="252"/>
      <c r="N582" s="1132"/>
      <c r="O582" s="1132"/>
      <c r="P582" s="1137"/>
      <c r="Q582" s="1188"/>
      <c r="R582" s="252"/>
      <c r="S582" s="252"/>
      <c r="T582" s="252"/>
      <c r="U582" s="252"/>
      <c r="V582" s="252"/>
      <c r="W582" s="252"/>
      <c r="X582" s="252"/>
      <c r="Y582" s="252"/>
      <c r="Z582" s="252"/>
    </row>
    <row r="583" ht="15.75" customHeight="1">
      <c r="A583" s="252"/>
      <c r="B583" s="252"/>
      <c r="C583" s="252"/>
      <c r="D583" s="252"/>
      <c r="E583" s="259"/>
      <c r="F583" s="252"/>
      <c r="G583" s="252"/>
      <c r="H583" s="252"/>
      <c r="I583" s="252"/>
      <c r="J583" s="252"/>
      <c r="K583" s="252"/>
      <c r="L583" s="252"/>
      <c r="M583" s="252"/>
      <c r="N583" s="1132"/>
      <c r="O583" s="1132"/>
      <c r="P583" s="1137"/>
      <c r="Q583" s="1188"/>
      <c r="R583" s="252"/>
      <c r="S583" s="252"/>
      <c r="T583" s="252"/>
      <c r="U583" s="252"/>
      <c r="V583" s="252"/>
      <c r="W583" s="252"/>
      <c r="X583" s="252"/>
      <c r="Y583" s="252"/>
      <c r="Z583" s="252"/>
    </row>
    <row r="584" ht="15.75" customHeight="1">
      <c r="A584" s="252"/>
      <c r="B584" s="252"/>
      <c r="C584" s="252"/>
      <c r="D584" s="252"/>
      <c r="E584" s="259"/>
      <c r="F584" s="252"/>
      <c r="G584" s="252"/>
      <c r="H584" s="252"/>
      <c r="I584" s="252"/>
      <c r="J584" s="252"/>
      <c r="K584" s="252"/>
      <c r="L584" s="252"/>
      <c r="M584" s="252"/>
      <c r="N584" s="1132"/>
      <c r="O584" s="1132"/>
      <c r="P584" s="1137"/>
      <c r="Q584" s="1188"/>
      <c r="R584" s="252"/>
      <c r="S584" s="252"/>
      <c r="T584" s="252"/>
      <c r="U584" s="252"/>
      <c r="V584" s="252"/>
      <c r="W584" s="252"/>
      <c r="X584" s="252"/>
      <c r="Y584" s="252"/>
      <c r="Z584" s="252"/>
    </row>
    <row r="585" ht="15.75" customHeight="1">
      <c r="A585" s="252"/>
      <c r="B585" s="252"/>
      <c r="C585" s="252"/>
      <c r="D585" s="252"/>
      <c r="E585" s="259"/>
      <c r="F585" s="252"/>
      <c r="G585" s="252"/>
      <c r="H585" s="252"/>
      <c r="I585" s="252"/>
      <c r="J585" s="252"/>
      <c r="K585" s="252"/>
      <c r="L585" s="252"/>
      <c r="M585" s="252"/>
      <c r="N585" s="1132"/>
      <c r="O585" s="1132"/>
      <c r="P585" s="1137"/>
      <c r="Q585" s="1188"/>
      <c r="R585" s="252"/>
      <c r="S585" s="252"/>
      <c r="T585" s="252"/>
      <c r="U585" s="252"/>
      <c r="V585" s="252"/>
      <c r="W585" s="252"/>
      <c r="X585" s="252"/>
      <c r="Y585" s="252"/>
      <c r="Z585" s="252"/>
    </row>
    <row r="586" ht="15.75" customHeight="1">
      <c r="A586" s="252"/>
      <c r="B586" s="252"/>
      <c r="C586" s="252"/>
      <c r="D586" s="252"/>
      <c r="E586" s="259"/>
      <c r="F586" s="252"/>
      <c r="G586" s="252"/>
      <c r="H586" s="252"/>
      <c r="I586" s="252"/>
      <c r="J586" s="252"/>
      <c r="K586" s="252"/>
      <c r="L586" s="252"/>
      <c r="M586" s="252"/>
      <c r="N586" s="1132"/>
      <c r="O586" s="1132"/>
      <c r="P586" s="1137"/>
      <c r="Q586" s="1188"/>
      <c r="R586" s="252"/>
      <c r="S586" s="252"/>
      <c r="T586" s="252"/>
      <c r="U586" s="252"/>
      <c r="V586" s="252"/>
      <c r="W586" s="252"/>
      <c r="X586" s="252"/>
      <c r="Y586" s="252"/>
      <c r="Z586" s="252"/>
    </row>
    <row r="587" ht="15.75" customHeight="1">
      <c r="A587" s="252"/>
      <c r="B587" s="252"/>
      <c r="C587" s="252"/>
      <c r="D587" s="252"/>
      <c r="E587" s="259"/>
      <c r="F587" s="252"/>
      <c r="G587" s="252"/>
      <c r="H587" s="252"/>
      <c r="I587" s="252"/>
      <c r="J587" s="252"/>
      <c r="K587" s="252"/>
      <c r="L587" s="252"/>
      <c r="M587" s="252"/>
      <c r="N587" s="1132"/>
      <c r="O587" s="1132"/>
      <c r="P587" s="1137"/>
      <c r="Q587" s="1188"/>
      <c r="R587" s="252"/>
      <c r="S587" s="252"/>
      <c r="T587" s="252"/>
      <c r="U587" s="252"/>
      <c r="V587" s="252"/>
      <c r="W587" s="252"/>
      <c r="X587" s="252"/>
      <c r="Y587" s="252"/>
      <c r="Z587" s="252"/>
    </row>
    <row r="588" ht="15.75" customHeight="1">
      <c r="A588" s="252"/>
      <c r="B588" s="252"/>
      <c r="C588" s="252"/>
      <c r="D588" s="252"/>
      <c r="E588" s="259"/>
      <c r="F588" s="252"/>
      <c r="G588" s="252"/>
      <c r="H588" s="252"/>
      <c r="I588" s="252"/>
      <c r="J588" s="252"/>
      <c r="K588" s="252"/>
      <c r="L588" s="252"/>
      <c r="M588" s="252"/>
      <c r="N588" s="1132"/>
      <c r="O588" s="1132"/>
      <c r="P588" s="1137"/>
      <c r="Q588" s="1188"/>
      <c r="R588" s="252"/>
      <c r="S588" s="252"/>
      <c r="T588" s="252"/>
      <c r="U588" s="252"/>
      <c r="V588" s="252"/>
      <c r="W588" s="252"/>
      <c r="X588" s="252"/>
      <c r="Y588" s="252"/>
      <c r="Z588" s="252"/>
    </row>
    <row r="589" ht="15.75" customHeight="1">
      <c r="A589" s="252"/>
      <c r="B589" s="252"/>
      <c r="C589" s="252"/>
      <c r="D589" s="252"/>
      <c r="E589" s="259"/>
      <c r="F589" s="252"/>
      <c r="G589" s="252"/>
      <c r="H589" s="252"/>
      <c r="I589" s="252"/>
      <c r="J589" s="252"/>
      <c r="K589" s="252"/>
      <c r="L589" s="252"/>
      <c r="M589" s="252"/>
      <c r="N589" s="1132"/>
      <c r="O589" s="1132"/>
      <c r="P589" s="1137"/>
      <c r="Q589" s="1188"/>
      <c r="R589" s="252"/>
      <c r="S589" s="252"/>
      <c r="T589" s="252"/>
      <c r="U589" s="252"/>
      <c r="V589" s="252"/>
      <c r="W589" s="252"/>
      <c r="X589" s="252"/>
      <c r="Y589" s="252"/>
      <c r="Z589" s="252"/>
    </row>
    <row r="590" ht="15.75" customHeight="1">
      <c r="A590" s="252"/>
      <c r="B590" s="252"/>
      <c r="C590" s="252"/>
      <c r="D590" s="252"/>
      <c r="E590" s="259"/>
      <c r="F590" s="252"/>
      <c r="G590" s="252"/>
      <c r="H590" s="252"/>
      <c r="I590" s="252"/>
      <c r="J590" s="252"/>
      <c r="K590" s="252"/>
      <c r="L590" s="252"/>
      <c r="M590" s="252"/>
      <c r="N590" s="1132"/>
      <c r="O590" s="1132"/>
      <c r="P590" s="1137"/>
      <c r="Q590" s="1188"/>
      <c r="R590" s="252"/>
      <c r="S590" s="252"/>
      <c r="T590" s="252"/>
      <c r="U590" s="252"/>
      <c r="V590" s="252"/>
      <c r="W590" s="252"/>
      <c r="X590" s="252"/>
      <c r="Y590" s="252"/>
      <c r="Z590" s="252"/>
    </row>
    <row r="591" ht="15.75" customHeight="1">
      <c r="A591" s="252"/>
      <c r="B591" s="252"/>
      <c r="C591" s="252"/>
      <c r="D591" s="252"/>
      <c r="E591" s="259"/>
      <c r="F591" s="252"/>
      <c r="G591" s="252"/>
      <c r="H591" s="252"/>
      <c r="I591" s="252"/>
      <c r="J591" s="252"/>
      <c r="K591" s="252"/>
      <c r="L591" s="252"/>
      <c r="M591" s="252"/>
      <c r="N591" s="1132"/>
      <c r="O591" s="1132"/>
      <c r="P591" s="1137"/>
      <c r="Q591" s="1188"/>
      <c r="R591" s="252"/>
      <c r="S591" s="252"/>
      <c r="T591" s="252"/>
      <c r="U591" s="252"/>
      <c r="V591" s="252"/>
      <c r="W591" s="252"/>
      <c r="X591" s="252"/>
      <c r="Y591" s="252"/>
      <c r="Z591" s="252"/>
    </row>
    <row r="592" ht="15.75" customHeight="1">
      <c r="A592" s="252"/>
      <c r="B592" s="252"/>
      <c r="C592" s="252"/>
      <c r="D592" s="252"/>
      <c r="E592" s="259"/>
      <c r="F592" s="252"/>
      <c r="G592" s="252"/>
      <c r="H592" s="252"/>
      <c r="I592" s="252"/>
      <c r="J592" s="252"/>
      <c r="K592" s="252"/>
      <c r="L592" s="252"/>
      <c r="M592" s="252"/>
      <c r="N592" s="1132"/>
      <c r="O592" s="1132"/>
      <c r="P592" s="1137"/>
      <c r="Q592" s="1188"/>
      <c r="R592" s="252"/>
      <c r="S592" s="252"/>
      <c r="T592" s="252"/>
      <c r="U592" s="252"/>
      <c r="V592" s="252"/>
      <c r="W592" s="252"/>
      <c r="X592" s="252"/>
      <c r="Y592" s="252"/>
      <c r="Z592" s="252"/>
    </row>
    <row r="593" ht="15.75" customHeight="1">
      <c r="A593" s="252"/>
      <c r="B593" s="252"/>
      <c r="C593" s="252"/>
      <c r="D593" s="252"/>
      <c r="E593" s="259"/>
      <c r="F593" s="252"/>
      <c r="G593" s="252"/>
      <c r="H593" s="252"/>
      <c r="I593" s="252"/>
      <c r="J593" s="252"/>
      <c r="K593" s="252"/>
      <c r="L593" s="252"/>
      <c r="M593" s="252"/>
      <c r="N593" s="1132"/>
      <c r="O593" s="1132"/>
      <c r="P593" s="1137"/>
      <c r="Q593" s="1188"/>
      <c r="R593" s="252"/>
      <c r="S593" s="252"/>
      <c r="T593" s="252"/>
      <c r="U593" s="252"/>
      <c r="V593" s="252"/>
      <c r="W593" s="252"/>
      <c r="X593" s="252"/>
      <c r="Y593" s="252"/>
      <c r="Z593" s="252"/>
    </row>
    <row r="594" ht="15.75" customHeight="1">
      <c r="A594" s="252"/>
      <c r="B594" s="252"/>
      <c r="C594" s="252"/>
      <c r="D594" s="252"/>
      <c r="E594" s="259"/>
      <c r="F594" s="252"/>
      <c r="G594" s="252"/>
      <c r="H594" s="252"/>
      <c r="I594" s="252"/>
      <c r="J594" s="252"/>
      <c r="K594" s="252"/>
      <c r="L594" s="252"/>
      <c r="M594" s="252"/>
      <c r="N594" s="1132"/>
      <c r="O594" s="1132"/>
      <c r="P594" s="1137"/>
      <c r="Q594" s="1188"/>
      <c r="R594" s="252"/>
      <c r="S594" s="252"/>
      <c r="T594" s="252"/>
      <c r="U594" s="252"/>
      <c r="V594" s="252"/>
      <c r="W594" s="252"/>
      <c r="X594" s="252"/>
      <c r="Y594" s="252"/>
      <c r="Z594" s="252"/>
    </row>
    <row r="595" ht="15.75" customHeight="1">
      <c r="A595" s="252"/>
      <c r="B595" s="252"/>
      <c r="C595" s="252"/>
      <c r="D595" s="252"/>
      <c r="E595" s="259"/>
      <c r="F595" s="252"/>
      <c r="G595" s="252"/>
      <c r="H595" s="252"/>
      <c r="I595" s="252"/>
      <c r="J595" s="252"/>
      <c r="K595" s="252"/>
      <c r="L595" s="252"/>
      <c r="M595" s="252"/>
      <c r="N595" s="1132"/>
      <c r="O595" s="1132"/>
      <c r="P595" s="1137"/>
      <c r="Q595" s="1188"/>
      <c r="R595" s="252"/>
      <c r="S595" s="252"/>
      <c r="T595" s="252"/>
      <c r="U595" s="252"/>
      <c r="V595" s="252"/>
      <c r="W595" s="252"/>
      <c r="X595" s="252"/>
      <c r="Y595" s="252"/>
      <c r="Z595" s="252"/>
    </row>
    <row r="596" ht="15.75" customHeight="1">
      <c r="A596" s="252"/>
      <c r="B596" s="252"/>
      <c r="C596" s="252"/>
      <c r="D596" s="252"/>
      <c r="E596" s="259"/>
      <c r="F596" s="252"/>
      <c r="G596" s="252"/>
      <c r="H596" s="252"/>
      <c r="I596" s="252"/>
      <c r="J596" s="252"/>
      <c r="K596" s="252"/>
      <c r="L596" s="252"/>
      <c r="M596" s="252"/>
      <c r="N596" s="1132"/>
      <c r="O596" s="1132"/>
      <c r="P596" s="1137"/>
      <c r="Q596" s="1188"/>
      <c r="R596" s="252"/>
      <c r="S596" s="252"/>
      <c r="T596" s="252"/>
      <c r="U596" s="252"/>
      <c r="V596" s="252"/>
      <c r="W596" s="252"/>
      <c r="X596" s="252"/>
      <c r="Y596" s="252"/>
      <c r="Z596" s="252"/>
    </row>
    <row r="597" ht="15.75" customHeight="1">
      <c r="A597" s="252"/>
      <c r="B597" s="252"/>
      <c r="C597" s="252"/>
      <c r="D597" s="252"/>
      <c r="E597" s="259"/>
      <c r="F597" s="252"/>
      <c r="G597" s="252"/>
      <c r="H597" s="252"/>
      <c r="I597" s="252"/>
      <c r="J597" s="252"/>
      <c r="K597" s="252"/>
      <c r="L597" s="252"/>
      <c r="M597" s="252"/>
      <c r="N597" s="1132"/>
      <c r="O597" s="1132"/>
      <c r="P597" s="1137"/>
      <c r="Q597" s="1188"/>
      <c r="R597" s="252"/>
      <c r="S597" s="252"/>
      <c r="T597" s="252"/>
      <c r="U597" s="252"/>
      <c r="V597" s="252"/>
      <c r="W597" s="252"/>
      <c r="X597" s="252"/>
      <c r="Y597" s="252"/>
      <c r="Z597" s="252"/>
    </row>
    <row r="598" ht="15.75" customHeight="1">
      <c r="A598" s="252"/>
      <c r="B598" s="252"/>
      <c r="C598" s="252"/>
      <c r="D598" s="252"/>
      <c r="E598" s="259"/>
      <c r="F598" s="252"/>
      <c r="G598" s="252"/>
      <c r="H598" s="252"/>
      <c r="I598" s="252"/>
      <c r="J598" s="252"/>
      <c r="K598" s="252"/>
      <c r="L598" s="252"/>
      <c r="M598" s="252"/>
      <c r="N598" s="1132"/>
      <c r="O598" s="1132"/>
      <c r="P598" s="1137"/>
      <c r="Q598" s="1188"/>
      <c r="R598" s="252"/>
      <c r="S598" s="252"/>
      <c r="T598" s="252"/>
      <c r="U598" s="252"/>
      <c r="V598" s="252"/>
      <c r="W598" s="252"/>
      <c r="X598" s="252"/>
      <c r="Y598" s="252"/>
      <c r="Z598" s="252"/>
    </row>
    <row r="599" ht="15.75" customHeight="1">
      <c r="A599" s="252"/>
      <c r="B599" s="252"/>
      <c r="C599" s="252"/>
      <c r="D599" s="252"/>
      <c r="E599" s="259"/>
      <c r="F599" s="252"/>
      <c r="G599" s="252"/>
      <c r="H599" s="252"/>
      <c r="I599" s="252"/>
      <c r="J599" s="252"/>
      <c r="K599" s="252"/>
      <c r="L599" s="252"/>
      <c r="M599" s="252"/>
      <c r="N599" s="1132"/>
      <c r="O599" s="1132"/>
      <c r="P599" s="1137"/>
      <c r="Q599" s="1188"/>
      <c r="R599" s="252"/>
      <c r="S599" s="252"/>
      <c r="T599" s="252"/>
      <c r="U599" s="252"/>
      <c r="V599" s="252"/>
      <c r="W599" s="252"/>
      <c r="X599" s="252"/>
      <c r="Y599" s="252"/>
      <c r="Z599" s="252"/>
    </row>
    <row r="600" ht="15.75" customHeight="1">
      <c r="A600" s="252"/>
      <c r="B600" s="252"/>
      <c r="C600" s="252"/>
      <c r="D600" s="252"/>
      <c r="E600" s="259"/>
      <c r="F600" s="252"/>
      <c r="G600" s="252"/>
      <c r="H600" s="252"/>
      <c r="I600" s="252"/>
      <c r="J600" s="252"/>
      <c r="K600" s="252"/>
      <c r="L600" s="252"/>
      <c r="M600" s="252"/>
      <c r="N600" s="1132"/>
      <c r="O600" s="1132"/>
      <c r="P600" s="1137"/>
      <c r="Q600" s="1188"/>
      <c r="R600" s="252"/>
      <c r="S600" s="252"/>
      <c r="T600" s="252"/>
      <c r="U600" s="252"/>
      <c r="V600" s="252"/>
      <c r="W600" s="252"/>
      <c r="X600" s="252"/>
      <c r="Y600" s="252"/>
      <c r="Z600" s="252"/>
    </row>
    <row r="601" ht="15.75" customHeight="1">
      <c r="A601" s="252"/>
      <c r="B601" s="252"/>
      <c r="C601" s="252"/>
      <c r="D601" s="252"/>
      <c r="E601" s="259"/>
      <c r="F601" s="252"/>
      <c r="G601" s="252"/>
      <c r="H601" s="252"/>
      <c r="I601" s="252"/>
      <c r="J601" s="252"/>
      <c r="K601" s="252"/>
      <c r="L601" s="252"/>
      <c r="M601" s="252"/>
      <c r="N601" s="1132"/>
      <c r="O601" s="1132"/>
      <c r="P601" s="1137"/>
      <c r="Q601" s="1188"/>
      <c r="R601" s="252"/>
      <c r="S601" s="252"/>
      <c r="T601" s="252"/>
      <c r="U601" s="252"/>
      <c r="V601" s="252"/>
      <c r="W601" s="252"/>
      <c r="X601" s="252"/>
      <c r="Y601" s="252"/>
      <c r="Z601" s="252"/>
    </row>
    <row r="602" ht="15.75" customHeight="1">
      <c r="A602" s="252"/>
      <c r="B602" s="252"/>
      <c r="C602" s="252"/>
      <c r="D602" s="252"/>
      <c r="E602" s="259"/>
      <c r="F602" s="252"/>
      <c r="G602" s="252"/>
      <c r="H602" s="252"/>
      <c r="I602" s="252"/>
      <c r="J602" s="252"/>
      <c r="K602" s="252"/>
      <c r="L602" s="252"/>
      <c r="M602" s="252"/>
      <c r="N602" s="1132"/>
      <c r="O602" s="1132"/>
      <c r="P602" s="1137"/>
      <c r="Q602" s="1188"/>
      <c r="R602" s="252"/>
      <c r="S602" s="252"/>
      <c r="T602" s="252"/>
      <c r="U602" s="252"/>
      <c r="V602" s="252"/>
      <c r="W602" s="252"/>
      <c r="X602" s="252"/>
      <c r="Y602" s="252"/>
      <c r="Z602" s="252"/>
    </row>
    <row r="603" ht="15.75" customHeight="1">
      <c r="A603" s="252"/>
      <c r="B603" s="252"/>
      <c r="C603" s="252"/>
      <c r="D603" s="252"/>
      <c r="E603" s="259"/>
      <c r="F603" s="252"/>
      <c r="G603" s="252"/>
      <c r="H603" s="252"/>
      <c r="I603" s="252"/>
      <c r="J603" s="252"/>
      <c r="K603" s="252"/>
      <c r="L603" s="252"/>
      <c r="M603" s="252"/>
      <c r="N603" s="1132"/>
      <c r="O603" s="1132"/>
      <c r="P603" s="1137"/>
      <c r="Q603" s="1188"/>
      <c r="R603" s="252"/>
      <c r="S603" s="252"/>
      <c r="T603" s="252"/>
      <c r="U603" s="252"/>
      <c r="V603" s="252"/>
      <c r="W603" s="252"/>
      <c r="X603" s="252"/>
      <c r="Y603" s="252"/>
      <c r="Z603" s="252"/>
    </row>
    <row r="604" ht="15.75" customHeight="1">
      <c r="A604" s="252"/>
      <c r="B604" s="252"/>
      <c r="C604" s="252"/>
      <c r="D604" s="252"/>
      <c r="E604" s="259"/>
      <c r="F604" s="252"/>
      <c r="G604" s="252"/>
      <c r="H604" s="252"/>
      <c r="I604" s="252"/>
      <c r="J604" s="252"/>
      <c r="K604" s="252"/>
      <c r="L604" s="252"/>
      <c r="M604" s="252"/>
      <c r="N604" s="1132"/>
      <c r="O604" s="1132"/>
      <c r="P604" s="1137"/>
      <c r="Q604" s="1188"/>
      <c r="R604" s="252"/>
      <c r="S604" s="252"/>
      <c r="T604" s="252"/>
      <c r="U604" s="252"/>
      <c r="V604" s="252"/>
      <c r="W604" s="252"/>
      <c r="X604" s="252"/>
      <c r="Y604" s="252"/>
      <c r="Z604" s="252"/>
    </row>
    <row r="605" ht="15.75" customHeight="1">
      <c r="A605" s="252"/>
      <c r="B605" s="252"/>
      <c r="C605" s="252"/>
      <c r="D605" s="252"/>
      <c r="E605" s="259"/>
      <c r="F605" s="252"/>
      <c r="G605" s="252"/>
      <c r="H605" s="252"/>
      <c r="I605" s="252"/>
      <c r="J605" s="252"/>
      <c r="K605" s="252"/>
      <c r="L605" s="252"/>
      <c r="M605" s="252"/>
      <c r="N605" s="1132"/>
      <c r="O605" s="1132"/>
      <c r="P605" s="1137"/>
      <c r="Q605" s="1188"/>
      <c r="R605" s="252"/>
      <c r="S605" s="252"/>
      <c r="T605" s="252"/>
      <c r="U605" s="252"/>
      <c r="V605" s="252"/>
      <c r="W605" s="252"/>
      <c r="X605" s="252"/>
      <c r="Y605" s="252"/>
      <c r="Z605" s="252"/>
    </row>
    <row r="606" ht="15.75" customHeight="1">
      <c r="A606" s="252"/>
      <c r="B606" s="252"/>
      <c r="C606" s="252"/>
      <c r="D606" s="252"/>
      <c r="E606" s="259"/>
      <c r="F606" s="252"/>
      <c r="G606" s="252"/>
      <c r="H606" s="252"/>
      <c r="I606" s="252"/>
      <c r="J606" s="252"/>
      <c r="K606" s="252"/>
      <c r="L606" s="252"/>
      <c r="M606" s="252"/>
      <c r="N606" s="1132"/>
      <c r="O606" s="1132"/>
      <c r="P606" s="1137"/>
      <c r="Q606" s="1188"/>
      <c r="R606" s="252"/>
      <c r="S606" s="252"/>
      <c r="T606" s="252"/>
      <c r="U606" s="252"/>
      <c r="V606" s="252"/>
      <c r="W606" s="252"/>
      <c r="X606" s="252"/>
      <c r="Y606" s="252"/>
      <c r="Z606" s="252"/>
    </row>
    <row r="607" ht="15.75" customHeight="1">
      <c r="A607" s="252"/>
      <c r="B607" s="252"/>
      <c r="C607" s="252"/>
      <c r="D607" s="252"/>
      <c r="E607" s="259"/>
      <c r="F607" s="252"/>
      <c r="G607" s="252"/>
      <c r="H607" s="252"/>
      <c r="I607" s="252"/>
      <c r="J607" s="252"/>
      <c r="K607" s="252"/>
      <c r="L607" s="252"/>
      <c r="M607" s="252"/>
      <c r="N607" s="1132"/>
      <c r="O607" s="1132"/>
      <c r="P607" s="1137"/>
      <c r="Q607" s="1188"/>
      <c r="R607" s="252"/>
      <c r="S607" s="252"/>
      <c r="T607" s="252"/>
      <c r="U607" s="252"/>
      <c r="V607" s="252"/>
      <c r="W607" s="252"/>
      <c r="X607" s="252"/>
      <c r="Y607" s="252"/>
      <c r="Z607" s="252"/>
    </row>
    <row r="608" ht="15.75" customHeight="1">
      <c r="A608" s="252"/>
      <c r="B608" s="252"/>
      <c r="C608" s="252"/>
      <c r="D608" s="252"/>
      <c r="E608" s="259"/>
      <c r="F608" s="252"/>
      <c r="G608" s="252"/>
      <c r="H608" s="252"/>
      <c r="I608" s="252"/>
      <c r="J608" s="252"/>
      <c r="K608" s="252"/>
      <c r="L608" s="252"/>
      <c r="M608" s="252"/>
      <c r="N608" s="1132"/>
      <c r="O608" s="1132"/>
      <c r="P608" s="1137"/>
      <c r="Q608" s="1188"/>
      <c r="R608" s="252"/>
      <c r="S608" s="252"/>
      <c r="T608" s="252"/>
      <c r="U608" s="252"/>
      <c r="V608" s="252"/>
      <c r="W608" s="252"/>
      <c r="X608" s="252"/>
      <c r="Y608" s="252"/>
      <c r="Z608" s="252"/>
    </row>
    <row r="609" ht="15.75" customHeight="1">
      <c r="A609" s="252"/>
      <c r="B609" s="252"/>
      <c r="C609" s="252"/>
      <c r="D609" s="252"/>
      <c r="E609" s="259"/>
      <c r="F609" s="252"/>
      <c r="G609" s="252"/>
      <c r="H609" s="252"/>
      <c r="I609" s="252"/>
      <c r="J609" s="252"/>
      <c r="K609" s="252"/>
      <c r="L609" s="252"/>
      <c r="M609" s="252"/>
      <c r="N609" s="1132"/>
      <c r="O609" s="1132"/>
      <c r="P609" s="1137"/>
      <c r="Q609" s="1188"/>
      <c r="R609" s="252"/>
      <c r="S609" s="252"/>
      <c r="T609" s="252"/>
      <c r="U609" s="252"/>
      <c r="V609" s="252"/>
      <c r="W609" s="252"/>
      <c r="X609" s="252"/>
      <c r="Y609" s="252"/>
      <c r="Z609" s="252"/>
    </row>
    <row r="610" ht="15.75" customHeight="1">
      <c r="A610" s="252"/>
      <c r="B610" s="252"/>
      <c r="C610" s="252"/>
      <c r="D610" s="252"/>
      <c r="E610" s="259"/>
      <c r="F610" s="252"/>
      <c r="G610" s="252"/>
      <c r="H610" s="252"/>
      <c r="I610" s="252"/>
      <c r="J610" s="252"/>
      <c r="K610" s="252"/>
      <c r="L610" s="252"/>
      <c r="M610" s="252"/>
      <c r="N610" s="1132"/>
      <c r="O610" s="1132"/>
      <c r="P610" s="1137"/>
      <c r="Q610" s="1188"/>
      <c r="R610" s="252"/>
      <c r="S610" s="252"/>
      <c r="T610" s="252"/>
      <c r="U610" s="252"/>
      <c r="V610" s="252"/>
      <c r="W610" s="252"/>
      <c r="X610" s="252"/>
      <c r="Y610" s="252"/>
      <c r="Z610" s="252"/>
    </row>
    <row r="611" ht="15.75" customHeight="1">
      <c r="A611" s="252"/>
      <c r="B611" s="252"/>
      <c r="C611" s="252"/>
      <c r="D611" s="252"/>
      <c r="E611" s="259"/>
      <c r="F611" s="252"/>
      <c r="G611" s="252"/>
      <c r="H611" s="252"/>
      <c r="I611" s="252"/>
      <c r="J611" s="252"/>
      <c r="K611" s="252"/>
      <c r="L611" s="252"/>
      <c r="M611" s="252"/>
      <c r="N611" s="1132"/>
      <c r="O611" s="1132"/>
      <c r="P611" s="1137"/>
      <c r="Q611" s="1188"/>
      <c r="R611" s="252"/>
      <c r="S611" s="252"/>
      <c r="T611" s="252"/>
      <c r="U611" s="252"/>
      <c r="V611" s="252"/>
      <c r="W611" s="252"/>
      <c r="X611" s="252"/>
      <c r="Y611" s="252"/>
      <c r="Z611" s="252"/>
    </row>
    <row r="612" ht="15.75" customHeight="1">
      <c r="A612" s="252"/>
      <c r="B612" s="252"/>
      <c r="C612" s="252"/>
      <c r="D612" s="252"/>
      <c r="E612" s="259"/>
      <c r="F612" s="252"/>
      <c r="G612" s="252"/>
      <c r="H612" s="252"/>
      <c r="I612" s="252"/>
      <c r="J612" s="252"/>
      <c r="K612" s="252"/>
      <c r="L612" s="252"/>
      <c r="M612" s="252"/>
      <c r="N612" s="1132"/>
      <c r="O612" s="1132"/>
      <c r="P612" s="1137"/>
      <c r="Q612" s="1188"/>
      <c r="R612" s="252"/>
      <c r="S612" s="252"/>
      <c r="T612" s="252"/>
      <c r="U612" s="252"/>
      <c r="V612" s="252"/>
      <c r="W612" s="252"/>
      <c r="X612" s="252"/>
      <c r="Y612" s="252"/>
      <c r="Z612" s="252"/>
    </row>
    <row r="613" ht="15.75" customHeight="1">
      <c r="A613" s="252"/>
      <c r="B613" s="252"/>
      <c r="C613" s="252"/>
      <c r="D613" s="252"/>
      <c r="E613" s="259"/>
      <c r="F613" s="252"/>
      <c r="G613" s="252"/>
      <c r="H613" s="252"/>
      <c r="I613" s="252"/>
      <c r="J613" s="252"/>
      <c r="K613" s="252"/>
      <c r="L613" s="252"/>
      <c r="M613" s="252"/>
      <c r="N613" s="1132"/>
      <c r="O613" s="1132"/>
      <c r="P613" s="1137"/>
      <c r="Q613" s="1188"/>
      <c r="R613" s="252"/>
      <c r="S613" s="252"/>
      <c r="T613" s="252"/>
      <c r="U613" s="252"/>
      <c r="V613" s="252"/>
      <c r="W613" s="252"/>
      <c r="X613" s="252"/>
      <c r="Y613" s="252"/>
      <c r="Z613" s="252"/>
    </row>
    <row r="614" ht="15.75" customHeight="1">
      <c r="A614" s="252"/>
      <c r="B614" s="252"/>
      <c r="C614" s="252"/>
      <c r="D614" s="252"/>
      <c r="E614" s="259"/>
      <c r="F614" s="252"/>
      <c r="G614" s="252"/>
      <c r="H614" s="252"/>
      <c r="I614" s="252"/>
      <c r="J614" s="252"/>
      <c r="K614" s="252"/>
      <c r="L614" s="252"/>
      <c r="M614" s="252"/>
      <c r="N614" s="1132"/>
      <c r="O614" s="1132"/>
      <c r="P614" s="1137"/>
      <c r="Q614" s="1188"/>
      <c r="R614" s="252"/>
      <c r="S614" s="252"/>
      <c r="T614" s="252"/>
      <c r="U614" s="252"/>
      <c r="V614" s="252"/>
      <c r="W614" s="252"/>
      <c r="X614" s="252"/>
      <c r="Y614" s="252"/>
      <c r="Z614" s="252"/>
    </row>
    <row r="615" ht="15.75" customHeight="1">
      <c r="A615" s="252"/>
      <c r="B615" s="252"/>
      <c r="C615" s="252"/>
      <c r="D615" s="252"/>
      <c r="E615" s="259"/>
      <c r="F615" s="252"/>
      <c r="G615" s="252"/>
      <c r="H615" s="252"/>
      <c r="I615" s="252"/>
      <c r="J615" s="252"/>
      <c r="K615" s="252"/>
      <c r="L615" s="252"/>
      <c r="M615" s="252"/>
      <c r="N615" s="1132"/>
      <c r="O615" s="1132"/>
      <c r="P615" s="1137"/>
      <c r="Q615" s="1188"/>
      <c r="R615" s="252"/>
      <c r="S615" s="252"/>
      <c r="T615" s="252"/>
      <c r="U615" s="252"/>
      <c r="V615" s="252"/>
      <c r="W615" s="252"/>
      <c r="X615" s="252"/>
      <c r="Y615" s="252"/>
      <c r="Z615" s="252"/>
    </row>
    <row r="616" ht="15.75" customHeight="1">
      <c r="A616" s="252"/>
      <c r="B616" s="252"/>
      <c r="C616" s="252"/>
      <c r="D616" s="252"/>
      <c r="E616" s="259"/>
      <c r="F616" s="252"/>
      <c r="G616" s="252"/>
      <c r="H616" s="252"/>
      <c r="I616" s="252"/>
      <c r="J616" s="252"/>
      <c r="K616" s="252"/>
      <c r="L616" s="252"/>
      <c r="M616" s="252"/>
      <c r="N616" s="1132"/>
      <c r="O616" s="1132"/>
      <c r="P616" s="1137"/>
      <c r="Q616" s="1188"/>
      <c r="R616" s="252"/>
      <c r="S616" s="252"/>
      <c r="T616" s="252"/>
      <c r="U616" s="252"/>
      <c r="V616" s="252"/>
      <c r="W616" s="252"/>
      <c r="X616" s="252"/>
      <c r="Y616" s="252"/>
      <c r="Z616" s="252"/>
    </row>
    <row r="617" ht="15.75" customHeight="1">
      <c r="A617" s="252"/>
      <c r="B617" s="252"/>
      <c r="C617" s="252"/>
      <c r="D617" s="252"/>
      <c r="E617" s="259"/>
      <c r="F617" s="252"/>
      <c r="G617" s="252"/>
      <c r="H617" s="252"/>
      <c r="I617" s="252"/>
      <c r="J617" s="252"/>
      <c r="K617" s="252"/>
      <c r="L617" s="252"/>
      <c r="M617" s="252"/>
      <c r="N617" s="1132"/>
      <c r="O617" s="1132"/>
      <c r="P617" s="1137"/>
      <c r="Q617" s="1188"/>
      <c r="R617" s="252"/>
      <c r="S617" s="252"/>
      <c r="T617" s="252"/>
      <c r="U617" s="252"/>
      <c r="V617" s="252"/>
      <c r="W617" s="252"/>
      <c r="X617" s="252"/>
      <c r="Y617" s="252"/>
      <c r="Z617" s="252"/>
    </row>
    <row r="618" ht="15.75" customHeight="1">
      <c r="A618" s="252"/>
      <c r="B618" s="252"/>
      <c r="C618" s="252"/>
      <c r="D618" s="252"/>
      <c r="E618" s="259"/>
      <c r="F618" s="252"/>
      <c r="G618" s="252"/>
      <c r="H618" s="252"/>
      <c r="I618" s="252"/>
      <c r="J618" s="252"/>
      <c r="K618" s="252"/>
      <c r="L618" s="252"/>
      <c r="M618" s="252"/>
      <c r="N618" s="1132"/>
      <c r="O618" s="1132"/>
      <c r="P618" s="1137"/>
      <c r="Q618" s="1188"/>
      <c r="R618" s="252"/>
      <c r="S618" s="252"/>
      <c r="T618" s="252"/>
      <c r="U618" s="252"/>
      <c r="V618" s="252"/>
      <c r="W618" s="252"/>
      <c r="X618" s="252"/>
      <c r="Y618" s="252"/>
      <c r="Z618" s="252"/>
    </row>
    <row r="619" ht="15.75" customHeight="1">
      <c r="A619" s="252"/>
      <c r="B619" s="252"/>
      <c r="C619" s="252"/>
      <c r="D619" s="252"/>
      <c r="E619" s="259"/>
      <c r="F619" s="252"/>
      <c r="G619" s="252"/>
      <c r="H619" s="252"/>
      <c r="I619" s="252"/>
      <c r="J619" s="252"/>
      <c r="K619" s="252"/>
      <c r="L619" s="252"/>
      <c r="M619" s="252"/>
      <c r="N619" s="1132"/>
      <c r="O619" s="1132"/>
      <c r="P619" s="1137"/>
      <c r="Q619" s="1188"/>
      <c r="R619" s="252"/>
      <c r="S619" s="252"/>
      <c r="T619" s="252"/>
      <c r="U619" s="252"/>
      <c r="V619" s="252"/>
      <c r="W619" s="252"/>
      <c r="X619" s="252"/>
      <c r="Y619" s="252"/>
      <c r="Z619" s="252"/>
    </row>
    <row r="620" ht="15.75" customHeight="1">
      <c r="A620" s="252"/>
      <c r="B620" s="252"/>
      <c r="C620" s="252"/>
      <c r="D620" s="252"/>
      <c r="E620" s="259"/>
      <c r="F620" s="252"/>
      <c r="G620" s="252"/>
      <c r="H620" s="252"/>
      <c r="I620" s="252"/>
      <c r="J620" s="252"/>
      <c r="K620" s="252"/>
      <c r="L620" s="252"/>
      <c r="M620" s="252"/>
      <c r="N620" s="1132"/>
      <c r="O620" s="1132"/>
      <c r="P620" s="1137"/>
      <c r="Q620" s="1188"/>
      <c r="R620" s="252"/>
      <c r="S620" s="252"/>
      <c r="T620" s="252"/>
      <c r="U620" s="252"/>
      <c r="V620" s="252"/>
      <c r="W620" s="252"/>
      <c r="X620" s="252"/>
      <c r="Y620" s="252"/>
      <c r="Z620" s="252"/>
    </row>
    <row r="621" ht="15.75" customHeight="1">
      <c r="A621" s="252"/>
      <c r="B621" s="252"/>
      <c r="C621" s="252"/>
      <c r="D621" s="252"/>
      <c r="E621" s="259"/>
      <c r="F621" s="252"/>
      <c r="G621" s="252"/>
      <c r="H621" s="252"/>
      <c r="I621" s="252"/>
      <c r="J621" s="252"/>
      <c r="K621" s="252"/>
      <c r="L621" s="252"/>
      <c r="M621" s="252"/>
      <c r="N621" s="1132"/>
      <c r="O621" s="1132"/>
      <c r="P621" s="1137"/>
      <c r="Q621" s="1188"/>
      <c r="R621" s="252"/>
      <c r="S621" s="252"/>
      <c r="T621" s="252"/>
      <c r="U621" s="252"/>
      <c r="V621" s="252"/>
      <c r="W621" s="252"/>
      <c r="X621" s="252"/>
      <c r="Y621" s="252"/>
      <c r="Z621" s="252"/>
    </row>
    <row r="622" ht="15.75" customHeight="1">
      <c r="A622" s="252"/>
      <c r="B622" s="252"/>
      <c r="C622" s="252"/>
      <c r="D622" s="252"/>
      <c r="E622" s="259"/>
      <c r="F622" s="252"/>
      <c r="G622" s="252"/>
      <c r="H622" s="252"/>
      <c r="I622" s="252"/>
      <c r="J622" s="252"/>
      <c r="K622" s="252"/>
      <c r="L622" s="252"/>
      <c r="M622" s="252"/>
      <c r="N622" s="1132"/>
      <c r="O622" s="1132"/>
      <c r="P622" s="1137"/>
      <c r="Q622" s="1188"/>
      <c r="R622" s="252"/>
      <c r="S622" s="252"/>
      <c r="T622" s="252"/>
      <c r="U622" s="252"/>
      <c r="V622" s="252"/>
      <c r="W622" s="252"/>
      <c r="X622" s="252"/>
      <c r="Y622" s="252"/>
      <c r="Z622" s="252"/>
    </row>
    <row r="623" ht="15.75" customHeight="1">
      <c r="A623" s="252"/>
      <c r="B623" s="252"/>
      <c r="C623" s="252"/>
      <c r="D623" s="252"/>
      <c r="E623" s="259"/>
      <c r="F623" s="252"/>
      <c r="G623" s="252"/>
      <c r="H623" s="252"/>
      <c r="I623" s="252"/>
      <c r="J623" s="252"/>
      <c r="K623" s="252"/>
      <c r="L623" s="252"/>
      <c r="M623" s="252"/>
      <c r="N623" s="1132"/>
      <c r="O623" s="1132"/>
      <c r="P623" s="1137"/>
      <c r="Q623" s="1188"/>
      <c r="R623" s="252"/>
      <c r="S623" s="252"/>
      <c r="T623" s="252"/>
      <c r="U623" s="252"/>
      <c r="V623" s="252"/>
      <c r="W623" s="252"/>
      <c r="X623" s="252"/>
      <c r="Y623" s="252"/>
      <c r="Z623" s="252"/>
    </row>
    <row r="624" ht="15.75" customHeight="1">
      <c r="A624" s="252"/>
      <c r="B624" s="252"/>
      <c r="C624" s="252"/>
      <c r="D624" s="252"/>
      <c r="E624" s="259"/>
      <c r="F624" s="252"/>
      <c r="G624" s="252"/>
      <c r="H624" s="252"/>
      <c r="I624" s="252"/>
      <c r="J624" s="252"/>
      <c r="K624" s="252"/>
      <c r="L624" s="252"/>
      <c r="M624" s="252"/>
      <c r="N624" s="1132"/>
      <c r="O624" s="1132"/>
      <c r="P624" s="1137"/>
      <c r="Q624" s="1188"/>
      <c r="R624" s="252"/>
      <c r="S624" s="252"/>
      <c r="T624" s="252"/>
      <c r="U624" s="252"/>
      <c r="V624" s="252"/>
      <c r="W624" s="252"/>
      <c r="X624" s="252"/>
      <c r="Y624" s="252"/>
      <c r="Z624" s="252"/>
    </row>
    <row r="625" ht="15.75" customHeight="1">
      <c r="A625" s="252"/>
      <c r="B625" s="252"/>
      <c r="C625" s="252"/>
      <c r="D625" s="252"/>
      <c r="E625" s="259"/>
      <c r="F625" s="252"/>
      <c r="G625" s="252"/>
      <c r="H625" s="252"/>
      <c r="I625" s="252"/>
      <c r="J625" s="252"/>
      <c r="K625" s="252"/>
      <c r="L625" s="252"/>
      <c r="M625" s="252"/>
      <c r="N625" s="1132"/>
      <c r="O625" s="1132"/>
      <c r="P625" s="1137"/>
      <c r="Q625" s="1188"/>
      <c r="R625" s="252"/>
      <c r="S625" s="252"/>
      <c r="T625" s="252"/>
      <c r="U625" s="252"/>
      <c r="V625" s="252"/>
      <c r="W625" s="252"/>
      <c r="X625" s="252"/>
      <c r="Y625" s="252"/>
      <c r="Z625" s="252"/>
    </row>
    <row r="626" ht="15.75" customHeight="1">
      <c r="A626" s="252"/>
      <c r="B626" s="252"/>
      <c r="C626" s="252"/>
      <c r="D626" s="252"/>
      <c r="E626" s="259"/>
      <c r="F626" s="252"/>
      <c r="G626" s="252"/>
      <c r="H626" s="252"/>
      <c r="I626" s="252"/>
      <c r="J626" s="252"/>
      <c r="K626" s="252"/>
      <c r="L626" s="252"/>
      <c r="M626" s="252"/>
      <c r="N626" s="1132"/>
      <c r="O626" s="1132"/>
      <c r="P626" s="1137"/>
      <c r="Q626" s="1188"/>
      <c r="R626" s="252"/>
      <c r="S626" s="252"/>
      <c r="T626" s="252"/>
      <c r="U626" s="252"/>
      <c r="V626" s="252"/>
      <c r="W626" s="252"/>
      <c r="X626" s="252"/>
      <c r="Y626" s="252"/>
      <c r="Z626" s="252"/>
    </row>
    <row r="627" ht="15.75" customHeight="1">
      <c r="A627" s="252"/>
      <c r="B627" s="252"/>
      <c r="C627" s="252"/>
      <c r="D627" s="252"/>
      <c r="E627" s="259"/>
      <c r="F627" s="252"/>
      <c r="G627" s="252"/>
      <c r="H627" s="252"/>
      <c r="I627" s="252"/>
      <c r="J627" s="252"/>
      <c r="K627" s="252"/>
      <c r="L627" s="252"/>
      <c r="M627" s="252"/>
      <c r="N627" s="1132"/>
      <c r="O627" s="1132"/>
      <c r="P627" s="1137"/>
      <c r="Q627" s="1188"/>
      <c r="R627" s="252"/>
      <c r="S627" s="252"/>
      <c r="T627" s="252"/>
      <c r="U627" s="252"/>
      <c r="V627" s="252"/>
      <c r="W627" s="252"/>
      <c r="X627" s="252"/>
      <c r="Y627" s="252"/>
      <c r="Z627" s="252"/>
    </row>
    <row r="628" ht="15.75" customHeight="1">
      <c r="A628" s="252"/>
      <c r="B628" s="252"/>
      <c r="C628" s="252"/>
      <c r="D628" s="252"/>
      <c r="E628" s="259"/>
      <c r="F628" s="252"/>
      <c r="G628" s="252"/>
      <c r="H628" s="252"/>
      <c r="I628" s="252"/>
      <c r="J628" s="252"/>
      <c r="K628" s="252"/>
      <c r="L628" s="252"/>
      <c r="M628" s="252"/>
      <c r="N628" s="1132"/>
      <c r="O628" s="1132"/>
      <c r="P628" s="1137"/>
      <c r="Q628" s="1188"/>
      <c r="R628" s="252"/>
      <c r="S628" s="252"/>
      <c r="T628" s="252"/>
      <c r="U628" s="252"/>
      <c r="V628" s="252"/>
      <c r="W628" s="252"/>
      <c r="X628" s="252"/>
      <c r="Y628" s="252"/>
      <c r="Z628" s="252"/>
    </row>
    <row r="629" ht="15.75" customHeight="1">
      <c r="A629" s="252"/>
      <c r="B629" s="252"/>
      <c r="C629" s="252"/>
      <c r="D629" s="252"/>
      <c r="E629" s="259"/>
      <c r="F629" s="252"/>
      <c r="G629" s="252"/>
      <c r="H629" s="252"/>
      <c r="I629" s="252"/>
      <c r="J629" s="252"/>
      <c r="K629" s="252"/>
      <c r="L629" s="252"/>
      <c r="M629" s="252"/>
      <c r="N629" s="1132"/>
      <c r="O629" s="1132"/>
      <c r="P629" s="1137"/>
      <c r="Q629" s="1188"/>
      <c r="R629" s="252"/>
      <c r="S629" s="252"/>
      <c r="T629" s="252"/>
      <c r="U629" s="252"/>
      <c r="V629" s="252"/>
      <c r="W629" s="252"/>
      <c r="X629" s="252"/>
      <c r="Y629" s="252"/>
      <c r="Z629" s="252"/>
    </row>
    <row r="630" ht="15.75" customHeight="1">
      <c r="A630" s="252"/>
      <c r="B630" s="252"/>
      <c r="C630" s="252"/>
      <c r="D630" s="252"/>
      <c r="E630" s="259"/>
      <c r="F630" s="252"/>
      <c r="G630" s="252"/>
      <c r="H630" s="252"/>
      <c r="I630" s="252"/>
      <c r="J630" s="252"/>
      <c r="K630" s="252"/>
      <c r="L630" s="252"/>
      <c r="M630" s="252"/>
      <c r="N630" s="1132"/>
      <c r="O630" s="1132"/>
      <c r="P630" s="1137"/>
      <c r="Q630" s="1188"/>
      <c r="R630" s="252"/>
      <c r="S630" s="252"/>
      <c r="T630" s="252"/>
      <c r="U630" s="252"/>
      <c r="V630" s="252"/>
      <c r="W630" s="252"/>
      <c r="X630" s="252"/>
      <c r="Y630" s="252"/>
      <c r="Z630" s="252"/>
    </row>
    <row r="631" ht="15.75" customHeight="1">
      <c r="A631" s="252"/>
      <c r="B631" s="252"/>
      <c r="C631" s="252"/>
      <c r="D631" s="252"/>
      <c r="E631" s="259"/>
      <c r="F631" s="252"/>
      <c r="G631" s="252"/>
      <c r="H631" s="252"/>
      <c r="I631" s="252"/>
      <c r="J631" s="252"/>
      <c r="K631" s="252"/>
      <c r="L631" s="252"/>
      <c r="M631" s="252"/>
      <c r="N631" s="1132"/>
      <c r="O631" s="1132"/>
      <c r="P631" s="1137"/>
      <c r="Q631" s="1188"/>
      <c r="R631" s="252"/>
      <c r="S631" s="252"/>
      <c r="T631" s="252"/>
      <c r="U631" s="252"/>
      <c r="V631" s="252"/>
      <c r="W631" s="252"/>
      <c r="X631" s="252"/>
      <c r="Y631" s="252"/>
      <c r="Z631" s="252"/>
    </row>
    <row r="632" ht="15.75" customHeight="1">
      <c r="A632" s="252"/>
      <c r="B632" s="252"/>
      <c r="C632" s="252"/>
      <c r="D632" s="252"/>
      <c r="E632" s="259"/>
      <c r="F632" s="252"/>
      <c r="G632" s="252"/>
      <c r="H632" s="252"/>
      <c r="I632" s="252"/>
      <c r="J632" s="252"/>
      <c r="K632" s="252"/>
      <c r="L632" s="252"/>
      <c r="M632" s="252"/>
      <c r="N632" s="1132"/>
      <c r="O632" s="1132"/>
      <c r="P632" s="1137"/>
      <c r="Q632" s="1188"/>
      <c r="R632" s="252"/>
      <c r="S632" s="252"/>
      <c r="T632" s="252"/>
      <c r="U632" s="252"/>
      <c r="V632" s="252"/>
      <c r="W632" s="252"/>
      <c r="X632" s="252"/>
      <c r="Y632" s="252"/>
      <c r="Z632" s="252"/>
    </row>
    <row r="633" ht="15.75" customHeight="1">
      <c r="A633" s="252"/>
      <c r="B633" s="252"/>
      <c r="C633" s="252"/>
      <c r="D633" s="252"/>
      <c r="E633" s="259"/>
      <c r="F633" s="252"/>
      <c r="G633" s="252"/>
      <c r="H633" s="252"/>
      <c r="I633" s="252"/>
      <c r="J633" s="252"/>
      <c r="K633" s="252"/>
      <c r="L633" s="252"/>
      <c r="M633" s="252"/>
      <c r="N633" s="1132"/>
      <c r="O633" s="1132"/>
      <c r="P633" s="1137"/>
      <c r="Q633" s="1188"/>
      <c r="R633" s="252"/>
      <c r="S633" s="252"/>
      <c r="T633" s="252"/>
      <c r="U633" s="252"/>
      <c r="V633" s="252"/>
      <c r="W633" s="252"/>
      <c r="X633" s="252"/>
      <c r="Y633" s="252"/>
      <c r="Z633" s="252"/>
    </row>
    <row r="634" ht="15.75" customHeight="1">
      <c r="A634" s="252"/>
      <c r="B634" s="252"/>
      <c r="C634" s="252"/>
      <c r="D634" s="252"/>
      <c r="E634" s="259"/>
      <c r="F634" s="252"/>
      <c r="G634" s="252"/>
      <c r="H634" s="252"/>
      <c r="I634" s="252"/>
      <c r="J634" s="252"/>
      <c r="K634" s="252"/>
      <c r="L634" s="252"/>
      <c r="M634" s="252"/>
      <c r="N634" s="1132"/>
      <c r="O634" s="1132"/>
      <c r="P634" s="1137"/>
      <c r="Q634" s="1188"/>
      <c r="R634" s="252"/>
      <c r="S634" s="252"/>
      <c r="T634" s="252"/>
      <c r="U634" s="252"/>
      <c r="V634" s="252"/>
      <c r="W634" s="252"/>
      <c r="X634" s="252"/>
      <c r="Y634" s="252"/>
      <c r="Z634" s="252"/>
    </row>
    <row r="635" ht="15.75" customHeight="1">
      <c r="A635" s="252"/>
      <c r="B635" s="252"/>
      <c r="C635" s="252"/>
      <c r="D635" s="252"/>
      <c r="E635" s="259"/>
      <c r="F635" s="252"/>
      <c r="G635" s="252"/>
      <c r="H635" s="252"/>
      <c r="I635" s="252"/>
      <c r="J635" s="252"/>
      <c r="K635" s="252"/>
      <c r="L635" s="252"/>
      <c r="M635" s="252"/>
      <c r="N635" s="1132"/>
      <c r="O635" s="1132"/>
      <c r="P635" s="1137"/>
      <c r="Q635" s="1188"/>
      <c r="R635" s="252"/>
      <c r="S635" s="252"/>
      <c r="T635" s="252"/>
      <c r="U635" s="252"/>
      <c r="V635" s="252"/>
      <c r="W635" s="252"/>
      <c r="X635" s="252"/>
      <c r="Y635" s="252"/>
      <c r="Z635" s="252"/>
    </row>
    <row r="636" ht="15.75" customHeight="1">
      <c r="A636" s="252"/>
      <c r="B636" s="252"/>
      <c r="C636" s="252"/>
      <c r="D636" s="252"/>
      <c r="E636" s="259"/>
      <c r="F636" s="252"/>
      <c r="G636" s="252"/>
      <c r="H636" s="252"/>
      <c r="I636" s="252"/>
      <c r="J636" s="252"/>
      <c r="K636" s="252"/>
      <c r="L636" s="252"/>
      <c r="M636" s="252"/>
      <c r="N636" s="1132"/>
      <c r="O636" s="1132"/>
      <c r="P636" s="1137"/>
      <c r="Q636" s="1188"/>
      <c r="R636" s="252"/>
      <c r="S636" s="252"/>
      <c r="T636" s="252"/>
      <c r="U636" s="252"/>
      <c r="V636" s="252"/>
      <c r="W636" s="252"/>
      <c r="X636" s="252"/>
      <c r="Y636" s="252"/>
      <c r="Z636" s="252"/>
    </row>
    <row r="637" ht="15.75" customHeight="1">
      <c r="A637" s="252"/>
      <c r="B637" s="252"/>
      <c r="C637" s="252"/>
      <c r="D637" s="252"/>
      <c r="E637" s="259"/>
      <c r="F637" s="252"/>
      <c r="G637" s="252"/>
      <c r="H637" s="252"/>
      <c r="I637" s="252"/>
      <c r="J637" s="252"/>
      <c r="K637" s="252"/>
      <c r="L637" s="252"/>
      <c r="M637" s="252"/>
      <c r="N637" s="1132"/>
      <c r="O637" s="1132"/>
      <c r="P637" s="1137"/>
      <c r="Q637" s="1188"/>
      <c r="R637" s="252"/>
      <c r="S637" s="252"/>
      <c r="T637" s="252"/>
      <c r="U637" s="252"/>
      <c r="V637" s="252"/>
      <c r="W637" s="252"/>
      <c r="X637" s="252"/>
      <c r="Y637" s="252"/>
      <c r="Z637" s="252"/>
    </row>
    <row r="638" ht="15.75" customHeight="1">
      <c r="A638" s="252"/>
      <c r="B638" s="252"/>
      <c r="C638" s="252"/>
      <c r="D638" s="252"/>
      <c r="E638" s="259"/>
      <c r="F638" s="252"/>
      <c r="G638" s="252"/>
      <c r="H638" s="252"/>
      <c r="I638" s="252"/>
      <c r="J638" s="252"/>
      <c r="K638" s="252"/>
      <c r="L638" s="252"/>
      <c r="M638" s="252"/>
      <c r="N638" s="1132"/>
      <c r="O638" s="1132"/>
      <c r="P638" s="1137"/>
      <c r="Q638" s="1188"/>
      <c r="R638" s="252"/>
      <c r="S638" s="252"/>
      <c r="T638" s="252"/>
      <c r="U638" s="252"/>
      <c r="V638" s="252"/>
      <c r="W638" s="252"/>
      <c r="X638" s="252"/>
      <c r="Y638" s="252"/>
      <c r="Z638" s="252"/>
    </row>
    <row r="639" ht="15.75" customHeight="1">
      <c r="A639" s="252"/>
      <c r="B639" s="252"/>
      <c r="C639" s="252"/>
      <c r="D639" s="252"/>
      <c r="E639" s="259"/>
      <c r="F639" s="252"/>
      <c r="G639" s="252"/>
      <c r="H639" s="252"/>
      <c r="I639" s="252"/>
      <c r="J639" s="252"/>
      <c r="K639" s="252"/>
      <c r="L639" s="252"/>
      <c r="M639" s="252"/>
      <c r="N639" s="1132"/>
      <c r="O639" s="1132"/>
      <c r="P639" s="1137"/>
      <c r="Q639" s="1188"/>
      <c r="R639" s="252"/>
      <c r="S639" s="252"/>
      <c r="T639" s="252"/>
      <c r="U639" s="252"/>
      <c r="V639" s="252"/>
      <c r="W639" s="252"/>
      <c r="X639" s="252"/>
      <c r="Y639" s="252"/>
      <c r="Z639" s="252"/>
    </row>
    <row r="640" ht="15.75" customHeight="1">
      <c r="A640" s="252"/>
      <c r="B640" s="252"/>
      <c r="C640" s="252"/>
      <c r="D640" s="252"/>
      <c r="E640" s="259"/>
      <c r="F640" s="252"/>
      <c r="G640" s="252"/>
      <c r="H640" s="252"/>
      <c r="I640" s="252"/>
      <c r="J640" s="252"/>
      <c r="K640" s="252"/>
      <c r="L640" s="252"/>
      <c r="M640" s="252"/>
      <c r="N640" s="1132"/>
      <c r="O640" s="1132"/>
      <c r="P640" s="1137"/>
      <c r="Q640" s="1188"/>
      <c r="R640" s="252"/>
      <c r="S640" s="252"/>
      <c r="T640" s="252"/>
      <c r="U640" s="252"/>
      <c r="V640" s="252"/>
      <c r="W640" s="252"/>
      <c r="X640" s="252"/>
      <c r="Y640" s="252"/>
      <c r="Z640" s="252"/>
    </row>
    <row r="641" ht="15.75" customHeight="1">
      <c r="A641" s="252"/>
      <c r="B641" s="252"/>
      <c r="C641" s="252"/>
      <c r="D641" s="252"/>
      <c r="E641" s="259"/>
      <c r="F641" s="252"/>
      <c r="G641" s="252"/>
      <c r="H641" s="252"/>
      <c r="I641" s="252"/>
      <c r="J641" s="252"/>
      <c r="K641" s="252"/>
      <c r="L641" s="252"/>
      <c r="M641" s="252"/>
      <c r="N641" s="1132"/>
      <c r="O641" s="1132"/>
      <c r="P641" s="1137"/>
      <c r="Q641" s="1188"/>
      <c r="R641" s="252"/>
      <c r="S641" s="252"/>
      <c r="T641" s="252"/>
      <c r="U641" s="252"/>
      <c r="V641" s="252"/>
      <c r="W641" s="252"/>
      <c r="X641" s="252"/>
      <c r="Y641" s="252"/>
      <c r="Z641" s="252"/>
    </row>
    <row r="642" ht="15.75" customHeight="1">
      <c r="A642" s="252"/>
      <c r="B642" s="252"/>
      <c r="C642" s="252"/>
      <c r="D642" s="252"/>
      <c r="E642" s="259"/>
      <c r="F642" s="252"/>
      <c r="G642" s="252"/>
      <c r="H642" s="252"/>
      <c r="I642" s="252"/>
      <c r="J642" s="252"/>
      <c r="K642" s="252"/>
      <c r="L642" s="252"/>
      <c r="M642" s="252"/>
      <c r="N642" s="1132"/>
      <c r="O642" s="1132"/>
      <c r="P642" s="1137"/>
      <c r="Q642" s="1188"/>
      <c r="R642" s="252"/>
      <c r="S642" s="252"/>
      <c r="T642" s="252"/>
      <c r="U642" s="252"/>
      <c r="V642" s="252"/>
      <c r="W642" s="252"/>
      <c r="X642" s="252"/>
      <c r="Y642" s="252"/>
      <c r="Z642" s="252"/>
    </row>
    <row r="643" ht="15.75" customHeight="1">
      <c r="A643" s="252"/>
      <c r="B643" s="252"/>
      <c r="C643" s="252"/>
      <c r="D643" s="252"/>
      <c r="E643" s="259"/>
      <c r="F643" s="252"/>
      <c r="G643" s="252"/>
      <c r="H643" s="252"/>
      <c r="I643" s="252"/>
      <c r="J643" s="252"/>
      <c r="K643" s="252"/>
      <c r="L643" s="252"/>
      <c r="M643" s="252"/>
      <c r="N643" s="1132"/>
      <c r="O643" s="1132"/>
      <c r="P643" s="1137"/>
      <c r="Q643" s="1188"/>
      <c r="R643" s="252"/>
      <c r="S643" s="252"/>
      <c r="T643" s="252"/>
      <c r="U643" s="252"/>
      <c r="V643" s="252"/>
      <c r="W643" s="252"/>
      <c r="X643" s="252"/>
      <c r="Y643" s="252"/>
      <c r="Z643" s="252"/>
    </row>
    <row r="644" ht="15.75" customHeight="1">
      <c r="A644" s="252"/>
      <c r="B644" s="252"/>
      <c r="C644" s="252"/>
      <c r="D644" s="252"/>
      <c r="E644" s="259"/>
      <c r="F644" s="252"/>
      <c r="G644" s="252"/>
      <c r="H644" s="252"/>
      <c r="I644" s="252"/>
      <c r="J644" s="252"/>
      <c r="K644" s="252"/>
      <c r="L644" s="252"/>
      <c r="M644" s="252"/>
      <c r="N644" s="1132"/>
      <c r="O644" s="1132"/>
      <c r="P644" s="1137"/>
      <c r="Q644" s="1188"/>
      <c r="R644" s="252"/>
      <c r="S644" s="252"/>
      <c r="T644" s="252"/>
      <c r="U644" s="252"/>
      <c r="V644" s="252"/>
      <c r="W644" s="252"/>
      <c r="X644" s="252"/>
      <c r="Y644" s="252"/>
      <c r="Z644" s="252"/>
    </row>
    <row r="645" ht="15.75" customHeight="1">
      <c r="A645" s="252"/>
      <c r="B645" s="252"/>
      <c r="C645" s="252"/>
      <c r="D645" s="252"/>
      <c r="E645" s="259"/>
      <c r="F645" s="252"/>
      <c r="G645" s="252"/>
      <c r="H645" s="252"/>
      <c r="I645" s="252"/>
      <c r="J645" s="252"/>
      <c r="K645" s="252"/>
      <c r="L645" s="252"/>
      <c r="M645" s="252"/>
      <c r="N645" s="1132"/>
      <c r="O645" s="1132"/>
      <c r="P645" s="1137"/>
      <c r="Q645" s="1188"/>
      <c r="R645" s="252"/>
      <c r="S645" s="252"/>
      <c r="T645" s="252"/>
      <c r="U645" s="252"/>
      <c r="V645" s="252"/>
      <c r="W645" s="252"/>
      <c r="X645" s="252"/>
      <c r="Y645" s="252"/>
      <c r="Z645" s="252"/>
    </row>
    <row r="646" ht="15.75" customHeight="1">
      <c r="A646" s="252"/>
      <c r="B646" s="252"/>
      <c r="C646" s="252"/>
      <c r="D646" s="252"/>
      <c r="E646" s="259"/>
      <c r="F646" s="252"/>
      <c r="G646" s="252"/>
      <c r="H646" s="252"/>
      <c r="I646" s="252"/>
      <c r="J646" s="252"/>
      <c r="K646" s="252"/>
      <c r="L646" s="252"/>
      <c r="M646" s="252"/>
      <c r="N646" s="1132"/>
      <c r="O646" s="1132"/>
      <c r="P646" s="1137"/>
      <c r="Q646" s="1188"/>
      <c r="R646" s="252"/>
      <c r="S646" s="252"/>
      <c r="T646" s="252"/>
      <c r="U646" s="252"/>
      <c r="V646" s="252"/>
      <c r="W646" s="252"/>
      <c r="X646" s="252"/>
      <c r="Y646" s="252"/>
      <c r="Z646" s="252"/>
    </row>
    <row r="647" ht="15.75" customHeight="1">
      <c r="A647" s="252"/>
      <c r="B647" s="252"/>
      <c r="C647" s="252"/>
      <c r="D647" s="252"/>
      <c r="E647" s="259"/>
      <c r="F647" s="252"/>
      <c r="G647" s="252"/>
      <c r="H647" s="252"/>
      <c r="I647" s="252"/>
      <c r="J647" s="252"/>
      <c r="K647" s="252"/>
      <c r="L647" s="252"/>
      <c r="M647" s="252"/>
      <c r="N647" s="1132"/>
      <c r="O647" s="1132"/>
      <c r="P647" s="1137"/>
      <c r="Q647" s="1188"/>
      <c r="R647" s="252"/>
      <c r="S647" s="252"/>
      <c r="T647" s="252"/>
      <c r="U647" s="252"/>
      <c r="V647" s="252"/>
      <c r="W647" s="252"/>
      <c r="X647" s="252"/>
      <c r="Y647" s="252"/>
      <c r="Z647" s="252"/>
    </row>
    <row r="648" ht="15.75" customHeight="1">
      <c r="A648" s="252"/>
      <c r="B648" s="252"/>
      <c r="C648" s="252"/>
      <c r="D648" s="252"/>
      <c r="E648" s="259"/>
      <c r="F648" s="252"/>
      <c r="G648" s="252"/>
      <c r="H648" s="252"/>
      <c r="I648" s="252"/>
      <c r="J648" s="252"/>
      <c r="K648" s="252"/>
      <c r="L648" s="252"/>
      <c r="M648" s="252"/>
      <c r="N648" s="1132"/>
      <c r="O648" s="1132"/>
      <c r="P648" s="1137"/>
      <c r="Q648" s="1188"/>
      <c r="R648" s="252"/>
      <c r="S648" s="252"/>
      <c r="T648" s="252"/>
      <c r="U648" s="252"/>
      <c r="V648" s="252"/>
      <c r="W648" s="252"/>
      <c r="X648" s="252"/>
      <c r="Y648" s="252"/>
      <c r="Z648" s="252"/>
    </row>
    <row r="649" ht="15.75" customHeight="1">
      <c r="A649" s="252"/>
      <c r="B649" s="252"/>
      <c r="C649" s="252"/>
      <c r="D649" s="252"/>
      <c r="E649" s="259"/>
      <c r="F649" s="252"/>
      <c r="G649" s="252"/>
      <c r="H649" s="252"/>
      <c r="I649" s="252"/>
      <c r="J649" s="252"/>
      <c r="K649" s="252"/>
      <c r="L649" s="252"/>
      <c r="M649" s="252"/>
      <c r="N649" s="1132"/>
      <c r="O649" s="1132"/>
      <c r="P649" s="1137"/>
      <c r="Q649" s="1188"/>
      <c r="R649" s="252"/>
      <c r="S649" s="252"/>
      <c r="T649" s="252"/>
      <c r="U649" s="252"/>
      <c r="V649" s="252"/>
      <c r="W649" s="252"/>
      <c r="X649" s="252"/>
      <c r="Y649" s="252"/>
      <c r="Z649" s="252"/>
    </row>
    <row r="650" ht="15.75" customHeight="1">
      <c r="A650" s="252"/>
      <c r="B650" s="252"/>
      <c r="C650" s="252"/>
      <c r="D650" s="252"/>
      <c r="E650" s="259"/>
      <c r="F650" s="252"/>
      <c r="G650" s="252"/>
      <c r="H650" s="252"/>
      <c r="I650" s="252"/>
      <c r="J650" s="252"/>
      <c r="K650" s="252"/>
      <c r="L650" s="252"/>
      <c r="M650" s="252"/>
      <c r="N650" s="1132"/>
      <c r="O650" s="1132"/>
      <c r="P650" s="1137"/>
      <c r="Q650" s="1188"/>
      <c r="R650" s="252"/>
      <c r="S650" s="252"/>
      <c r="T650" s="252"/>
      <c r="U650" s="252"/>
      <c r="V650" s="252"/>
      <c r="W650" s="252"/>
      <c r="X650" s="252"/>
      <c r="Y650" s="252"/>
      <c r="Z650" s="252"/>
    </row>
    <row r="651" ht="15.75" customHeight="1">
      <c r="A651" s="252"/>
      <c r="B651" s="252"/>
      <c r="C651" s="252"/>
      <c r="D651" s="252"/>
      <c r="E651" s="259"/>
      <c r="F651" s="252"/>
      <c r="G651" s="252"/>
      <c r="H651" s="252"/>
      <c r="I651" s="252"/>
      <c r="J651" s="252"/>
      <c r="K651" s="252"/>
      <c r="L651" s="252"/>
      <c r="M651" s="252"/>
      <c r="N651" s="1132"/>
      <c r="O651" s="1132"/>
      <c r="P651" s="1137"/>
      <c r="Q651" s="1188"/>
      <c r="R651" s="252"/>
      <c r="S651" s="252"/>
      <c r="T651" s="252"/>
      <c r="U651" s="252"/>
      <c r="V651" s="252"/>
      <c r="W651" s="252"/>
      <c r="X651" s="252"/>
      <c r="Y651" s="252"/>
      <c r="Z651" s="252"/>
    </row>
    <row r="652" ht="15.75" customHeight="1">
      <c r="A652" s="252"/>
      <c r="B652" s="252"/>
      <c r="C652" s="252"/>
      <c r="D652" s="252"/>
      <c r="E652" s="259"/>
      <c r="F652" s="252"/>
      <c r="G652" s="252"/>
      <c r="H652" s="252"/>
      <c r="I652" s="252"/>
      <c r="J652" s="252"/>
      <c r="K652" s="252"/>
      <c r="L652" s="252"/>
      <c r="M652" s="252"/>
      <c r="N652" s="1132"/>
      <c r="O652" s="1132"/>
      <c r="P652" s="1137"/>
      <c r="Q652" s="1188"/>
      <c r="R652" s="252"/>
      <c r="S652" s="252"/>
      <c r="T652" s="252"/>
      <c r="U652" s="252"/>
      <c r="V652" s="252"/>
      <c r="W652" s="252"/>
      <c r="X652" s="252"/>
      <c r="Y652" s="252"/>
      <c r="Z652" s="252"/>
    </row>
    <row r="653" ht="15.75" customHeight="1">
      <c r="A653" s="252"/>
      <c r="B653" s="252"/>
      <c r="C653" s="252"/>
      <c r="D653" s="252"/>
      <c r="E653" s="259"/>
      <c r="F653" s="252"/>
      <c r="G653" s="252"/>
      <c r="H653" s="252"/>
      <c r="I653" s="252"/>
      <c r="J653" s="252"/>
      <c r="K653" s="252"/>
      <c r="L653" s="252"/>
      <c r="M653" s="252"/>
      <c r="N653" s="1132"/>
      <c r="O653" s="1132"/>
      <c r="P653" s="1137"/>
      <c r="Q653" s="1188"/>
      <c r="R653" s="252"/>
      <c r="S653" s="252"/>
      <c r="T653" s="252"/>
      <c r="U653" s="252"/>
      <c r="V653" s="252"/>
      <c r="W653" s="252"/>
      <c r="X653" s="252"/>
      <c r="Y653" s="252"/>
      <c r="Z653" s="252"/>
    </row>
    <row r="654" ht="15.75" customHeight="1">
      <c r="A654" s="252"/>
      <c r="B654" s="252"/>
      <c r="C654" s="252"/>
      <c r="D654" s="252"/>
      <c r="E654" s="259"/>
      <c r="F654" s="252"/>
      <c r="G654" s="252"/>
      <c r="H654" s="252"/>
      <c r="I654" s="252"/>
      <c r="J654" s="252"/>
      <c r="K654" s="252"/>
      <c r="L654" s="252"/>
      <c r="M654" s="252"/>
      <c r="N654" s="1132"/>
      <c r="O654" s="1132"/>
      <c r="P654" s="1137"/>
      <c r="Q654" s="1188"/>
      <c r="R654" s="252"/>
      <c r="S654" s="252"/>
      <c r="T654" s="252"/>
      <c r="U654" s="252"/>
      <c r="V654" s="252"/>
      <c r="W654" s="252"/>
      <c r="X654" s="252"/>
      <c r="Y654" s="252"/>
      <c r="Z654" s="252"/>
    </row>
    <row r="655" ht="15.75" customHeight="1">
      <c r="A655" s="252"/>
      <c r="B655" s="252"/>
      <c r="C655" s="252"/>
      <c r="D655" s="252"/>
      <c r="E655" s="259"/>
      <c r="F655" s="252"/>
      <c r="G655" s="252"/>
      <c r="H655" s="252"/>
      <c r="I655" s="252"/>
      <c r="J655" s="252"/>
      <c r="K655" s="252"/>
      <c r="L655" s="252"/>
      <c r="M655" s="252"/>
      <c r="N655" s="1132"/>
      <c r="O655" s="1132"/>
      <c r="P655" s="1137"/>
      <c r="Q655" s="1188"/>
      <c r="R655" s="252"/>
      <c r="S655" s="252"/>
      <c r="T655" s="252"/>
      <c r="U655" s="252"/>
      <c r="V655" s="252"/>
      <c r="W655" s="252"/>
      <c r="X655" s="252"/>
      <c r="Y655" s="252"/>
      <c r="Z655" s="252"/>
    </row>
    <row r="656" ht="15.75" customHeight="1">
      <c r="A656" s="252"/>
      <c r="B656" s="252"/>
      <c r="C656" s="252"/>
      <c r="D656" s="252"/>
      <c r="E656" s="259"/>
      <c r="F656" s="252"/>
      <c r="G656" s="252"/>
      <c r="H656" s="252"/>
      <c r="I656" s="252"/>
      <c r="J656" s="252"/>
      <c r="K656" s="252"/>
      <c r="L656" s="252"/>
      <c r="M656" s="252"/>
      <c r="N656" s="1132"/>
      <c r="O656" s="1132"/>
      <c r="P656" s="1137"/>
      <c r="Q656" s="1188"/>
      <c r="R656" s="252"/>
      <c r="S656" s="252"/>
      <c r="T656" s="252"/>
      <c r="U656" s="252"/>
      <c r="V656" s="252"/>
      <c r="W656" s="252"/>
      <c r="X656" s="252"/>
      <c r="Y656" s="252"/>
      <c r="Z656" s="252"/>
    </row>
    <row r="657" ht="15.75" customHeight="1">
      <c r="A657" s="252"/>
      <c r="B657" s="252"/>
      <c r="C657" s="252"/>
      <c r="D657" s="252"/>
      <c r="E657" s="259"/>
      <c r="F657" s="252"/>
      <c r="G657" s="252"/>
      <c r="H657" s="252"/>
      <c r="I657" s="252"/>
      <c r="J657" s="252"/>
      <c r="K657" s="252"/>
      <c r="L657" s="252"/>
      <c r="M657" s="252"/>
      <c r="N657" s="1132"/>
      <c r="O657" s="1132"/>
      <c r="P657" s="1137"/>
      <c r="Q657" s="1188"/>
      <c r="R657" s="252"/>
      <c r="S657" s="252"/>
      <c r="T657" s="252"/>
      <c r="U657" s="252"/>
      <c r="V657" s="252"/>
      <c r="W657" s="252"/>
      <c r="X657" s="252"/>
      <c r="Y657" s="252"/>
      <c r="Z657" s="252"/>
    </row>
    <row r="658" ht="15.75" customHeight="1">
      <c r="A658" s="252"/>
      <c r="B658" s="252"/>
      <c r="C658" s="252"/>
      <c r="D658" s="252"/>
      <c r="E658" s="259"/>
      <c r="F658" s="252"/>
      <c r="G658" s="252"/>
      <c r="H658" s="252"/>
      <c r="I658" s="252"/>
      <c r="J658" s="252"/>
      <c r="K658" s="252"/>
      <c r="L658" s="252"/>
      <c r="M658" s="252"/>
      <c r="N658" s="1132"/>
      <c r="O658" s="1132"/>
      <c r="P658" s="1137"/>
      <c r="Q658" s="1188"/>
      <c r="R658" s="252"/>
      <c r="S658" s="252"/>
      <c r="T658" s="252"/>
      <c r="U658" s="252"/>
      <c r="V658" s="252"/>
      <c r="W658" s="252"/>
      <c r="X658" s="252"/>
      <c r="Y658" s="252"/>
      <c r="Z658" s="252"/>
    </row>
    <row r="659" ht="15.75" customHeight="1">
      <c r="A659" s="252"/>
      <c r="B659" s="252"/>
      <c r="C659" s="252"/>
      <c r="D659" s="252"/>
      <c r="E659" s="259"/>
      <c r="F659" s="252"/>
      <c r="G659" s="252"/>
      <c r="H659" s="252"/>
      <c r="I659" s="252"/>
      <c r="J659" s="252"/>
      <c r="K659" s="252"/>
      <c r="L659" s="252"/>
      <c r="M659" s="252"/>
      <c r="N659" s="1132"/>
      <c r="O659" s="1132"/>
      <c r="P659" s="1137"/>
      <c r="Q659" s="1188"/>
      <c r="R659" s="252"/>
      <c r="S659" s="252"/>
      <c r="T659" s="252"/>
      <c r="U659" s="252"/>
      <c r="V659" s="252"/>
      <c r="W659" s="252"/>
      <c r="X659" s="252"/>
      <c r="Y659" s="252"/>
      <c r="Z659" s="252"/>
    </row>
    <row r="660" ht="15.75" customHeight="1">
      <c r="A660" s="252"/>
      <c r="B660" s="252"/>
      <c r="C660" s="252"/>
      <c r="D660" s="252"/>
      <c r="E660" s="259"/>
      <c r="F660" s="252"/>
      <c r="G660" s="252"/>
      <c r="H660" s="252"/>
      <c r="I660" s="252"/>
      <c r="J660" s="252"/>
      <c r="K660" s="252"/>
      <c r="L660" s="252"/>
      <c r="M660" s="252"/>
      <c r="N660" s="1132"/>
      <c r="O660" s="1132"/>
      <c r="P660" s="1137"/>
      <c r="Q660" s="1188"/>
      <c r="R660" s="252"/>
      <c r="S660" s="252"/>
      <c r="T660" s="252"/>
      <c r="U660" s="252"/>
      <c r="V660" s="252"/>
      <c r="W660" s="252"/>
      <c r="X660" s="252"/>
      <c r="Y660" s="252"/>
      <c r="Z660" s="252"/>
    </row>
    <row r="661" ht="15.75" customHeight="1">
      <c r="A661" s="252"/>
      <c r="B661" s="252"/>
      <c r="C661" s="252"/>
      <c r="D661" s="252"/>
      <c r="E661" s="259"/>
      <c r="F661" s="252"/>
      <c r="G661" s="252"/>
      <c r="H661" s="252"/>
      <c r="I661" s="252"/>
      <c r="J661" s="252"/>
      <c r="K661" s="252"/>
      <c r="L661" s="252"/>
      <c r="M661" s="252"/>
      <c r="N661" s="1132"/>
      <c r="O661" s="1132"/>
      <c r="P661" s="1137"/>
      <c r="Q661" s="1188"/>
      <c r="R661" s="252"/>
      <c r="S661" s="252"/>
      <c r="T661" s="252"/>
      <c r="U661" s="252"/>
      <c r="V661" s="252"/>
      <c r="W661" s="252"/>
      <c r="X661" s="252"/>
      <c r="Y661" s="252"/>
      <c r="Z661" s="252"/>
    </row>
    <row r="662" ht="15.75" customHeight="1">
      <c r="A662" s="252"/>
      <c r="B662" s="252"/>
      <c r="C662" s="252"/>
      <c r="D662" s="252"/>
      <c r="E662" s="259"/>
      <c r="F662" s="252"/>
      <c r="G662" s="252"/>
      <c r="H662" s="252"/>
      <c r="I662" s="252"/>
      <c r="J662" s="252"/>
      <c r="K662" s="252"/>
      <c r="L662" s="252"/>
      <c r="M662" s="252"/>
      <c r="N662" s="1132"/>
      <c r="O662" s="1132"/>
      <c r="P662" s="1137"/>
      <c r="Q662" s="1188"/>
      <c r="R662" s="252"/>
      <c r="S662" s="252"/>
      <c r="T662" s="252"/>
      <c r="U662" s="252"/>
      <c r="V662" s="252"/>
      <c r="W662" s="252"/>
      <c r="X662" s="252"/>
      <c r="Y662" s="252"/>
      <c r="Z662" s="252"/>
    </row>
    <row r="663" ht="15.75" customHeight="1">
      <c r="A663" s="252"/>
      <c r="B663" s="252"/>
      <c r="C663" s="252"/>
      <c r="D663" s="252"/>
      <c r="E663" s="259"/>
      <c r="F663" s="252"/>
      <c r="G663" s="252"/>
      <c r="H663" s="252"/>
      <c r="I663" s="252"/>
      <c r="J663" s="252"/>
      <c r="K663" s="252"/>
      <c r="L663" s="252"/>
      <c r="M663" s="252"/>
      <c r="N663" s="1132"/>
      <c r="O663" s="1132"/>
      <c r="P663" s="1137"/>
      <c r="Q663" s="1188"/>
      <c r="R663" s="252"/>
      <c r="S663" s="252"/>
      <c r="T663" s="252"/>
      <c r="U663" s="252"/>
      <c r="V663" s="252"/>
      <c r="W663" s="252"/>
      <c r="X663" s="252"/>
      <c r="Y663" s="252"/>
      <c r="Z663" s="252"/>
    </row>
    <row r="664" ht="15.75" customHeight="1">
      <c r="A664" s="252"/>
      <c r="B664" s="252"/>
      <c r="C664" s="252"/>
      <c r="D664" s="252"/>
      <c r="E664" s="259"/>
      <c r="F664" s="252"/>
      <c r="G664" s="252"/>
      <c r="H664" s="252"/>
      <c r="I664" s="252"/>
      <c r="J664" s="252"/>
      <c r="K664" s="252"/>
      <c r="L664" s="252"/>
      <c r="M664" s="252"/>
      <c r="N664" s="1132"/>
      <c r="O664" s="1132"/>
      <c r="P664" s="1137"/>
      <c r="Q664" s="1188"/>
      <c r="R664" s="252"/>
      <c r="S664" s="252"/>
      <c r="T664" s="252"/>
      <c r="U664" s="252"/>
      <c r="V664" s="252"/>
      <c r="W664" s="252"/>
      <c r="X664" s="252"/>
      <c r="Y664" s="252"/>
      <c r="Z664" s="252"/>
    </row>
    <row r="665" ht="15.75" customHeight="1">
      <c r="A665" s="252"/>
      <c r="B665" s="252"/>
      <c r="C665" s="252"/>
      <c r="D665" s="252"/>
      <c r="E665" s="259"/>
      <c r="F665" s="252"/>
      <c r="G665" s="252"/>
      <c r="H665" s="252"/>
      <c r="I665" s="252"/>
      <c r="J665" s="252"/>
      <c r="K665" s="252"/>
      <c r="L665" s="252"/>
      <c r="M665" s="252"/>
      <c r="N665" s="1132"/>
      <c r="O665" s="1132"/>
      <c r="P665" s="1137"/>
      <c r="Q665" s="1188"/>
      <c r="R665" s="252"/>
      <c r="S665" s="252"/>
      <c r="T665" s="252"/>
      <c r="U665" s="252"/>
      <c r="V665" s="252"/>
      <c r="W665" s="252"/>
      <c r="X665" s="252"/>
      <c r="Y665" s="252"/>
      <c r="Z665" s="252"/>
    </row>
    <row r="666" ht="15.75" customHeight="1">
      <c r="A666" s="252"/>
      <c r="B666" s="252"/>
      <c r="C666" s="252"/>
      <c r="D666" s="252"/>
      <c r="E666" s="259"/>
      <c r="F666" s="252"/>
      <c r="G666" s="252"/>
      <c r="H666" s="252"/>
      <c r="I666" s="252"/>
      <c r="J666" s="252"/>
      <c r="K666" s="252"/>
      <c r="L666" s="252"/>
      <c r="M666" s="252"/>
      <c r="N666" s="1132"/>
      <c r="O666" s="1132"/>
      <c r="P666" s="1137"/>
      <c r="Q666" s="1188"/>
      <c r="R666" s="252"/>
      <c r="S666" s="252"/>
      <c r="T666" s="252"/>
      <c r="U666" s="252"/>
      <c r="V666" s="252"/>
      <c r="W666" s="252"/>
      <c r="X666" s="252"/>
      <c r="Y666" s="252"/>
      <c r="Z666" s="252"/>
    </row>
    <row r="667" ht="15.75" customHeight="1">
      <c r="A667" s="252"/>
      <c r="B667" s="252"/>
      <c r="C667" s="252"/>
      <c r="D667" s="252"/>
      <c r="E667" s="259"/>
      <c r="F667" s="252"/>
      <c r="G667" s="252"/>
      <c r="H667" s="252"/>
      <c r="I667" s="252"/>
      <c r="J667" s="252"/>
      <c r="K667" s="252"/>
      <c r="L667" s="252"/>
      <c r="M667" s="252"/>
      <c r="N667" s="1132"/>
      <c r="O667" s="1132"/>
      <c r="P667" s="1137"/>
      <c r="Q667" s="1188"/>
      <c r="R667" s="252"/>
      <c r="S667" s="252"/>
      <c r="T667" s="252"/>
      <c r="U667" s="252"/>
      <c r="V667" s="252"/>
      <c r="W667" s="252"/>
      <c r="X667" s="252"/>
      <c r="Y667" s="252"/>
      <c r="Z667" s="252"/>
    </row>
    <row r="668" ht="15.75" customHeight="1">
      <c r="A668" s="252"/>
      <c r="B668" s="252"/>
      <c r="C668" s="252"/>
      <c r="D668" s="252"/>
      <c r="E668" s="259"/>
      <c r="F668" s="252"/>
      <c r="G668" s="252"/>
      <c r="H668" s="252"/>
      <c r="I668" s="252"/>
      <c r="J668" s="252"/>
      <c r="K668" s="252"/>
      <c r="L668" s="252"/>
      <c r="M668" s="252"/>
      <c r="N668" s="1132"/>
      <c r="O668" s="1132"/>
      <c r="P668" s="1137"/>
      <c r="Q668" s="1188"/>
      <c r="R668" s="252"/>
      <c r="S668" s="252"/>
      <c r="T668" s="252"/>
      <c r="U668" s="252"/>
      <c r="V668" s="252"/>
      <c r="W668" s="252"/>
      <c r="X668" s="252"/>
      <c r="Y668" s="252"/>
      <c r="Z668" s="252"/>
    </row>
    <row r="669" ht="15.75" customHeight="1">
      <c r="A669" s="252"/>
      <c r="B669" s="252"/>
      <c r="C669" s="252"/>
      <c r="D669" s="252"/>
      <c r="E669" s="259"/>
      <c r="F669" s="252"/>
      <c r="G669" s="252"/>
      <c r="H669" s="252"/>
      <c r="I669" s="252"/>
      <c r="J669" s="252"/>
      <c r="K669" s="252"/>
      <c r="L669" s="252"/>
      <c r="M669" s="252"/>
      <c r="N669" s="1132"/>
      <c r="O669" s="1132"/>
      <c r="P669" s="1137"/>
      <c r="Q669" s="1188"/>
      <c r="R669" s="252"/>
      <c r="S669" s="252"/>
      <c r="T669" s="252"/>
      <c r="U669" s="252"/>
      <c r="V669" s="252"/>
      <c r="W669" s="252"/>
      <c r="X669" s="252"/>
      <c r="Y669" s="252"/>
      <c r="Z669" s="252"/>
    </row>
    <row r="670" ht="15.75" customHeight="1">
      <c r="A670" s="252"/>
      <c r="B670" s="252"/>
      <c r="C670" s="252"/>
      <c r="D670" s="252"/>
      <c r="E670" s="259"/>
      <c r="F670" s="252"/>
      <c r="G670" s="252"/>
      <c r="H670" s="252"/>
      <c r="I670" s="252"/>
      <c r="J670" s="252"/>
      <c r="K670" s="252"/>
      <c r="L670" s="252"/>
      <c r="M670" s="252"/>
      <c r="N670" s="1132"/>
      <c r="O670" s="1132"/>
      <c r="P670" s="1137"/>
      <c r="Q670" s="1188"/>
      <c r="R670" s="252"/>
      <c r="S670" s="252"/>
      <c r="T670" s="252"/>
      <c r="U670" s="252"/>
      <c r="V670" s="252"/>
      <c r="W670" s="252"/>
      <c r="X670" s="252"/>
      <c r="Y670" s="252"/>
      <c r="Z670" s="252"/>
    </row>
    <row r="671" ht="15.75" customHeight="1">
      <c r="A671" s="252"/>
      <c r="B671" s="252"/>
      <c r="C671" s="252"/>
      <c r="D671" s="252"/>
      <c r="E671" s="259"/>
      <c r="F671" s="252"/>
      <c r="G671" s="252"/>
      <c r="H671" s="252"/>
      <c r="I671" s="252"/>
      <c r="J671" s="252"/>
      <c r="K671" s="252"/>
      <c r="L671" s="252"/>
      <c r="M671" s="252"/>
      <c r="N671" s="1132"/>
      <c r="O671" s="1132"/>
      <c r="P671" s="1137"/>
      <c r="Q671" s="1188"/>
      <c r="R671" s="252"/>
      <c r="S671" s="252"/>
      <c r="T671" s="252"/>
      <c r="U671" s="252"/>
      <c r="V671" s="252"/>
      <c r="W671" s="252"/>
      <c r="X671" s="252"/>
      <c r="Y671" s="252"/>
      <c r="Z671" s="252"/>
    </row>
    <row r="672" ht="15.75" customHeight="1">
      <c r="A672" s="252"/>
      <c r="B672" s="252"/>
      <c r="C672" s="252"/>
      <c r="D672" s="252"/>
      <c r="E672" s="259"/>
      <c r="F672" s="252"/>
      <c r="G672" s="252"/>
      <c r="H672" s="252"/>
      <c r="I672" s="252"/>
      <c r="J672" s="252"/>
      <c r="K672" s="252"/>
      <c r="L672" s="252"/>
      <c r="M672" s="252"/>
      <c r="N672" s="1132"/>
      <c r="O672" s="1132"/>
      <c r="P672" s="1137"/>
      <c r="Q672" s="1188"/>
      <c r="R672" s="252"/>
      <c r="S672" s="252"/>
      <c r="T672" s="252"/>
      <c r="U672" s="252"/>
      <c r="V672" s="252"/>
      <c r="W672" s="252"/>
      <c r="X672" s="252"/>
      <c r="Y672" s="252"/>
      <c r="Z672" s="252"/>
    </row>
    <row r="673" ht="15.75" customHeight="1">
      <c r="A673" s="252"/>
      <c r="B673" s="252"/>
      <c r="C673" s="252"/>
      <c r="D673" s="252"/>
      <c r="E673" s="259"/>
      <c r="F673" s="252"/>
      <c r="G673" s="252"/>
      <c r="H673" s="252"/>
      <c r="I673" s="252"/>
      <c r="J673" s="252"/>
      <c r="K673" s="252"/>
      <c r="L673" s="252"/>
      <c r="M673" s="252"/>
      <c r="N673" s="1132"/>
      <c r="O673" s="1132"/>
      <c r="P673" s="1137"/>
      <c r="Q673" s="1188"/>
      <c r="R673" s="252"/>
      <c r="S673" s="252"/>
      <c r="T673" s="252"/>
      <c r="U673" s="252"/>
      <c r="V673" s="252"/>
      <c r="W673" s="252"/>
      <c r="X673" s="252"/>
      <c r="Y673" s="252"/>
      <c r="Z673" s="252"/>
    </row>
    <row r="674" ht="15.75" customHeight="1">
      <c r="A674" s="252"/>
      <c r="B674" s="252"/>
      <c r="C674" s="252"/>
      <c r="D674" s="252"/>
      <c r="E674" s="259"/>
      <c r="F674" s="252"/>
      <c r="G674" s="252"/>
      <c r="H674" s="252"/>
      <c r="I674" s="252"/>
      <c r="J674" s="252"/>
      <c r="K674" s="252"/>
      <c r="L674" s="252"/>
      <c r="M674" s="252"/>
      <c r="N674" s="1132"/>
      <c r="O674" s="1132"/>
      <c r="P674" s="1137"/>
      <c r="Q674" s="1188"/>
      <c r="R674" s="252"/>
      <c r="S674" s="252"/>
      <c r="T674" s="252"/>
      <c r="U674" s="252"/>
      <c r="V674" s="252"/>
      <c r="W674" s="252"/>
      <c r="X674" s="252"/>
      <c r="Y674" s="252"/>
      <c r="Z674" s="252"/>
    </row>
    <row r="675" ht="15.75" customHeight="1">
      <c r="A675" s="252"/>
      <c r="B675" s="252"/>
      <c r="C675" s="252"/>
      <c r="D675" s="252"/>
      <c r="E675" s="259"/>
      <c r="F675" s="252"/>
      <c r="G675" s="252"/>
      <c r="H675" s="252"/>
      <c r="I675" s="252"/>
      <c r="J675" s="252"/>
      <c r="K675" s="252"/>
      <c r="L675" s="252"/>
      <c r="M675" s="252"/>
      <c r="N675" s="1132"/>
      <c r="O675" s="1132"/>
      <c r="P675" s="1137"/>
      <c r="Q675" s="1188"/>
      <c r="R675" s="252"/>
      <c r="S675" s="252"/>
      <c r="T675" s="252"/>
      <c r="U675" s="252"/>
      <c r="V675" s="252"/>
      <c r="W675" s="252"/>
      <c r="X675" s="252"/>
      <c r="Y675" s="252"/>
      <c r="Z675" s="252"/>
    </row>
    <row r="676" ht="15.75" customHeight="1">
      <c r="A676" s="252"/>
      <c r="B676" s="252"/>
      <c r="C676" s="252"/>
      <c r="D676" s="252"/>
      <c r="E676" s="259"/>
      <c r="F676" s="252"/>
      <c r="G676" s="252"/>
      <c r="H676" s="252"/>
      <c r="I676" s="252"/>
      <c r="J676" s="252"/>
      <c r="K676" s="252"/>
      <c r="L676" s="252"/>
      <c r="M676" s="252"/>
      <c r="N676" s="1132"/>
      <c r="O676" s="1132"/>
      <c r="P676" s="1137"/>
      <c r="Q676" s="1188"/>
      <c r="R676" s="252"/>
      <c r="S676" s="252"/>
      <c r="T676" s="252"/>
      <c r="U676" s="252"/>
      <c r="V676" s="252"/>
      <c r="W676" s="252"/>
      <c r="X676" s="252"/>
      <c r="Y676" s="252"/>
      <c r="Z676" s="252"/>
    </row>
    <row r="677" ht="15.75" customHeight="1">
      <c r="A677" s="252"/>
      <c r="B677" s="252"/>
      <c r="C677" s="252"/>
      <c r="D677" s="252"/>
      <c r="E677" s="259"/>
      <c r="F677" s="252"/>
      <c r="G677" s="252"/>
      <c r="H677" s="252"/>
      <c r="I677" s="252"/>
      <c r="J677" s="252"/>
      <c r="K677" s="252"/>
      <c r="L677" s="252"/>
      <c r="M677" s="252"/>
      <c r="N677" s="1132"/>
      <c r="O677" s="1132"/>
      <c r="P677" s="1137"/>
      <c r="Q677" s="1188"/>
      <c r="R677" s="252"/>
      <c r="S677" s="252"/>
      <c r="T677" s="252"/>
      <c r="U677" s="252"/>
      <c r="V677" s="252"/>
      <c r="W677" s="252"/>
      <c r="X677" s="252"/>
      <c r="Y677" s="252"/>
      <c r="Z677" s="252"/>
    </row>
    <row r="678" ht="15.75" customHeight="1">
      <c r="A678" s="252"/>
      <c r="B678" s="252"/>
      <c r="C678" s="252"/>
      <c r="D678" s="252"/>
      <c r="E678" s="259"/>
      <c r="F678" s="252"/>
      <c r="G678" s="252"/>
      <c r="H678" s="252"/>
      <c r="I678" s="252"/>
      <c r="J678" s="252"/>
      <c r="K678" s="252"/>
      <c r="L678" s="252"/>
      <c r="M678" s="252"/>
      <c r="N678" s="1132"/>
      <c r="O678" s="1132"/>
      <c r="P678" s="1137"/>
      <c r="Q678" s="1188"/>
      <c r="R678" s="252"/>
      <c r="S678" s="252"/>
      <c r="T678" s="252"/>
      <c r="U678" s="252"/>
      <c r="V678" s="252"/>
      <c r="W678" s="252"/>
      <c r="X678" s="252"/>
      <c r="Y678" s="252"/>
      <c r="Z678" s="252"/>
    </row>
    <row r="679" ht="15.75" customHeight="1">
      <c r="A679" s="252"/>
      <c r="B679" s="252"/>
      <c r="C679" s="252"/>
      <c r="D679" s="252"/>
      <c r="E679" s="259"/>
      <c r="F679" s="252"/>
      <c r="G679" s="252"/>
      <c r="H679" s="252"/>
      <c r="I679" s="252"/>
      <c r="J679" s="252"/>
      <c r="K679" s="252"/>
      <c r="L679" s="252"/>
      <c r="M679" s="252"/>
      <c r="N679" s="1132"/>
      <c r="O679" s="1132"/>
      <c r="P679" s="1137"/>
      <c r="Q679" s="1188"/>
      <c r="R679" s="252"/>
      <c r="S679" s="252"/>
      <c r="T679" s="252"/>
      <c r="U679" s="252"/>
      <c r="V679" s="252"/>
      <c r="W679" s="252"/>
      <c r="X679" s="252"/>
      <c r="Y679" s="252"/>
      <c r="Z679" s="252"/>
    </row>
    <row r="680" ht="15.75" customHeight="1">
      <c r="A680" s="252"/>
      <c r="B680" s="252"/>
      <c r="C680" s="252"/>
      <c r="D680" s="252"/>
      <c r="E680" s="259"/>
      <c r="F680" s="252"/>
      <c r="G680" s="252"/>
      <c r="H680" s="252"/>
      <c r="I680" s="252"/>
      <c r="J680" s="252"/>
      <c r="K680" s="252"/>
      <c r="L680" s="252"/>
      <c r="M680" s="252"/>
      <c r="N680" s="1132"/>
      <c r="O680" s="1132"/>
      <c r="P680" s="1137"/>
      <c r="Q680" s="1188"/>
      <c r="R680" s="252"/>
      <c r="S680" s="252"/>
      <c r="T680" s="252"/>
      <c r="U680" s="252"/>
      <c r="V680" s="252"/>
      <c r="W680" s="252"/>
      <c r="X680" s="252"/>
      <c r="Y680" s="252"/>
      <c r="Z680" s="252"/>
    </row>
    <row r="681" ht="15.75" customHeight="1">
      <c r="A681" s="252"/>
      <c r="B681" s="252"/>
      <c r="C681" s="252"/>
      <c r="D681" s="252"/>
      <c r="E681" s="259"/>
      <c r="F681" s="252"/>
      <c r="G681" s="252"/>
      <c r="H681" s="252"/>
      <c r="I681" s="252"/>
      <c r="J681" s="252"/>
      <c r="K681" s="252"/>
      <c r="L681" s="252"/>
      <c r="M681" s="252"/>
      <c r="N681" s="1132"/>
      <c r="O681" s="1132"/>
      <c r="P681" s="1137"/>
      <c r="Q681" s="1188"/>
      <c r="R681" s="252"/>
      <c r="S681" s="252"/>
      <c r="T681" s="252"/>
      <c r="U681" s="252"/>
      <c r="V681" s="252"/>
      <c r="W681" s="252"/>
      <c r="X681" s="252"/>
      <c r="Y681" s="252"/>
      <c r="Z681" s="252"/>
    </row>
    <row r="682" ht="15.75" customHeight="1">
      <c r="A682" s="252"/>
      <c r="B682" s="252"/>
      <c r="C682" s="252"/>
      <c r="D682" s="252"/>
      <c r="E682" s="259"/>
      <c r="F682" s="252"/>
      <c r="G682" s="252"/>
      <c r="H682" s="252"/>
      <c r="I682" s="252"/>
      <c r="J682" s="252"/>
      <c r="K682" s="252"/>
      <c r="L682" s="252"/>
      <c r="M682" s="252"/>
      <c r="N682" s="1132"/>
      <c r="O682" s="1132"/>
      <c r="P682" s="1137"/>
      <c r="Q682" s="1188"/>
      <c r="R682" s="252"/>
      <c r="S682" s="252"/>
      <c r="T682" s="252"/>
      <c r="U682" s="252"/>
      <c r="V682" s="252"/>
      <c r="W682" s="252"/>
      <c r="X682" s="252"/>
      <c r="Y682" s="252"/>
      <c r="Z682" s="252"/>
    </row>
    <row r="683" ht="15.75" customHeight="1">
      <c r="A683" s="252"/>
      <c r="B683" s="252"/>
      <c r="C683" s="252"/>
      <c r="D683" s="252"/>
      <c r="E683" s="259"/>
      <c r="F683" s="252"/>
      <c r="G683" s="252"/>
      <c r="H683" s="252"/>
      <c r="I683" s="252"/>
      <c r="J683" s="252"/>
      <c r="K683" s="252"/>
      <c r="L683" s="252"/>
      <c r="M683" s="252"/>
      <c r="N683" s="1132"/>
      <c r="O683" s="1132"/>
      <c r="P683" s="1137"/>
      <c r="Q683" s="1188"/>
      <c r="R683" s="252"/>
      <c r="S683" s="252"/>
      <c r="T683" s="252"/>
      <c r="U683" s="252"/>
      <c r="V683" s="252"/>
      <c r="W683" s="252"/>
      <c r="X683" s="252"/>
      <c r="Y683" s="252"/>
      <c r="Z683" s="252"/>
    </row>
    <row r="684" ht="15.75" customHeight="1">
      <c r="A684" s="252"/>
      <c r="B684" s="252"/>
      <c r="C684" s="252"/>
      <c r="D684" s="252"/>
      <c r="E684" s="259"/>
      <c r="F684" s="252"/>
      <c r="G684" s="252"/>
      <c r="H684" s="252"/>
      <c r="I684" s="252"/>
      <c r="J684" s="252"/>
      <c r="K684" s="252"/>
      <c r="L684" s="252"/>
      <c r="M684" s="252"/>
      <c r="N684" s="1132"/>
      <c r="O684" s="1132"/>
      <c r="P684" s="1137"/>
      <c r="Q684" s="1188"/>
      <c r="R684" s="252"/>
      <c r="S684" s="252"/>
      <c r="T684" s="252"/>
      <c r="U684" s="252"/>
      <c r="V684" s="252"/>
      <c r="W684" s="252"/>
      <c r="X684" s="252"/>
      <c r="Y684" s="252"/>
      <c r="Z684" s="252"/>
    </row>
    <row r="685" ht="15.75" customHeight="1">
      <c r="A685" s="252"/>
      <c r="B685" s="252"/>
      <c r="C685" s="252"/>
      <c r="D685" s="252"/>
      <c r="E685" s="259"/>
      <c r="F685" s="252"/>
      <c r="G685" s="252"/>
      <c r="H685" s="252"/>
      <c r="I685" s="252"/>
      <c r="J685" s="252"/>
      <c r="K685" s="252"/>
      <c r="L685" s="252"/>
      <c r="M685" s="252"/>
      <c r="N685" s="1132"/>
      <c r="O685" s="1132"/>
      <c r="P685" s="1137"/>
      <c r="Q685" s="1188"/>
      <c r="R685" s="252"/>
      <c r="S685" s="252"/>
      <c r="T685" s="252"/>
      <c r="U685" s="252"/>
      <c r="V685" s="252"/>
      <c r="W685" s="252"/>
      <c r="X685" s="252"/>
      <c r="Y685" s="252"/>
      <c r="Z685" s="252"/>
    </row>
    <row r="686" ht="15.75" customHeight="1">
      <c r="A686" s="252"/>
      <c r="B686" s="252"/>
      <c r="C686" s="252"/>
      <c r="D686" s="252"/>
      <c r="E686" s="259"/>
      <c r="F686" s="252"/>
      <c r="G686" s="252"/>
      <c r="H686" s="252"/>
      <c r="I686" s="252"/>
      <c r="J686" s="252"/>
      <c r="K686" s="252"/>
      <c r="L686" s="252"/>
      <c r="M686" s="252"/>
      <c r="N686" s="1132"/>
      <c r="O686" s="1132"/>
      <c r="P686" s="1137"/>
      <c r="Q686" s="1188"/>
      <c r="R686" s="252"/>
      <c r="S686" s="252"/>
      <c r="T686" s="252"/>
      <c r="U686" s="252"/>
      <c r="V686" s="252"/>
      <c r="W686" s="252"/>
      <c r="X686" s="252"/>
      <c r="Y686" s="252"/>
      <c r="Z686" s="252"/>
    </row>
    <row r="687" ht="15.75" customHeight="1">
      <c r="A687" s="252"/>
      <c r="B687" s="252"/>
      <c r="C687" s="252"/>
      <c r="D687" s="252"/>
      <c r="E687" s="259"/>
      <c r="F687" s="252"/>
      <c r="G687" s="252"/>
      <c r="H687" s="252"/>
      <c r="I687" s="252"/>
      <c r="J687" s="252"/>
      <c r="K687" s="252"/>
      <c r="L687" s="252"/>
      <c r="M687" s="252"/>
      <c r="N687" s="1132"/>
      <c r="O687" s="1132"/>
      <c r="P687" s="1137"/>
      <c r="Q687" s="1188"/>
      <c r="R687" s="252"/>
      <c r="S687" s="252"/>
      <c r="T687" s="252"/>
      <c r="U687" s="252"/>
      <c r="V687" s="252"/>
      <c r="W687" s="252"/>
      <c r="X687" s="252"/>
      <c r="Y687" s="252"/>
      <c r="Z687" s="252"/>
    </row>
    <row r="688" ht="15.75" customHeight="1">
      <c r="A688" s="252"/>
      <c r="B688" s="252"/>
      <c r="C688" s="252"/>
      <c r="D688" s="252"/>
      <c r="E688" s="259"/>
      <c r="F688" s="252"/>
      <c r="G688" s="252"/>
      <c r="H688" s="252"/>
      <c r="I688" s="252"/>
      <c r="J688" s="252"/>
      <c r="K688" s="252"/>
      <c r="L688" s="252"/>
      <c r="M688" s="252"/>
      <c r="N688" s="1132"/>
      <c r="O688" s="1132"/>
      <c r="P688" s="1137"/>
      <c r="Q688" s="1188"/>
      <c r="R688" s="252"/>
      <c r="S688" s="252"/>
      <c r="T688" s="252"/>
      <c r="U688" s="252"/>
      <c r="V688" s="252"/>
      <c r="W688" s="252"/>
      <c r="X688" s="252"/>
      <c r="Y688" s="252"/>
      <c r="Z688" s="252"/>
    </row>
    <row r="689" ht="15.75" customHeight="1">
      <c r="A689" s="252"/>
      <c r="B689" s="252"/>
      <c r="C689" s="252"/>
      <c r="D689" s="252"/>
      <c r="E689" s="259"/>
      <c r="F689" s="252"/>
      <c r="G689" s="252"/>
      <c r="H689" s="252"/>
      <c r="I689" s="252"/>
      <c r="J689" s="252"/>
      <c r="K689" s="252"/>
      <c r="L689" s="252"/>
      <c r="M689" s="252"/>
      <c r="N689" s="1132"/>
      <c r="O689" s="1132"/>
      <c r="P689" s="1137"/>
      <c r="Q689" s="1188"/>
      <c r="R689" s="252"/>
      <c r="S689" s="252"/>
      <c r="T689" s="252"/>
      <c r="U689" s="252"/>
      <c r="V689" s="252"/>
      <c r="W689" s="252"/>
      <c r="X689" s="252"/>
      <c r="Y689" s="252"/>
      <c r="Z689" s="252"/>
    </row>
    <row r="690" ht="15.75" customHeight="1">
      <c r="A690" s="252"/>
      <c r="B690" s="252"/>
      <c r="C690" s="252"/>
      <c r="D690" s="252"/>
      <c r="E690" s="259"/>
      <c r="F690" s="252"/>
      <c r="G690" s="252"/>
      <c r="H690" s="252"/>
      <c r="I690" s="252"/>
      <c r="J690" s="252"/>
      <c r="K690" s="252"/>
      <c r="L690" s="252"/>
      <c r="M690" s="252"/>
      <c r="N690" s="1132"/>
      <c r="O690" s="1132"/>
      <c r="P690" s="1137"/>
      <c r="Q690" s="1188"/>
      <c r="R690" s="252"/>
      <c r="S690" s="252"/>
      <c r="T690" s="252"/>
      <c r="U690" s="252"/>
      <c r="V690" s="252"/>
      <c r="W690" s="252"/>
      <c r="X690" s="252"/>
      <c r="Y690" s="252"/>
      <c r="Z690" s="252"/>
    </row>
    <row r="691" ht="15.75" customHeight="1">
      <c r="A691" s="252"/>
      <c r="B691" s="252"/>
      <c r="C691" s="252"/>
      <c r="D691" s="252"/>
      <c r="E691" s="259"/>
      <c r="F691" s="252"/>
      <c r="G691" s="252"/>
      <c r="H691" s="252"/>
      <c r="I691" s="252"/>
      <c r="J691" s="252"/>
      <c r="K691" s="252"/>
      <c r="L691" s="252"/>
      <c r="M691" s="252"/>
      <c r="N691" s="1132"/>
      <c r="O691" s="1132"/>
      <c r="P691" s="1137"/>
      <c r="Q691" s="1188"/>
      <c r="R691" s="252"/>
      <c r="S691" s="252"/>
      <c r="T691" s="252"/>
      <c r="U691" s="252"/>
      <c r="V691" s="252"/>
      <c r="W691" s="252"/>
      <c r="X691" s="252"/>
      <c r="Y691" s="252"/>
      <c r="Z691" s="252"/>
    </row>
    <row r="692" ht="15.75" customHeight="1">
      <c r="A692" s="252"/>
      <c r="B692" s="252"/>
      <c r="C692" s="252"/>
      <c r="D692" s="252"/>
      <c r="E692" s="259"/>
      <c r="F692" s="252"/>
      <c r="G692" s="252"/>
      <c r="H692" s="252"/>
      <c r="I692" s="252"/>
      <c r="J692" s="252"/>
      <c r="K692" s="252"/>
      <c r="L692" s="252"/>
      <c r="M692" s="252"/>
      <c r="N692" s="1132"/>
      <c r="O692" s="1132"/>
      <c r="P692" s="1137"/>
      <c r="Q692" s="1188"/>
      <c r="R692" s="252"/>
      <c r="S692" s="252"/>
      <c r="T692" s="252"/>
      <c r="U692" s="252"/>
      <c r="V692" s="252"/>
      <c r="W692" s="252"/>
      <c r="X692" s="252"/>
      <c r="Y692" s="252"/>
      <c r="Z692" s="252"/>
    </row>
    <row r="693" ht="15.75" customHeight="1">
      <c r="A693" s="252"/>
      <c r="B693" s="252"/>
      <c r="C693" s="252"/>
      <c r="D693" s="252"/>
      <c r="E693" s="259"/>
      <c r="F693" s="252"/>
      <c r="G693" s="252"/>
      <c r="H693" s="252"/>
      <c r="I693" s="252"/>
      <c r="J693" s="252"/>
      <c r="K693" s="252"/>
      <c r="L693" s="252"/>
      <c r="M693" s="252"/>
      <c r="N693" s="1132"/>
      <c r="O693" s="1132"/>
      <c r="P693" s="1137"/>
      <c r="Q693" s="1188"/>
      <c r="R693" s="252"/>
      <c r="S693" s="252"/>
      <c r="T693" s="252"/>
      <c r="U693" s="252"/>
      <c r="V693" s="252"/>
      <c r="W693" s="252"/>
      <c r="X693" s="252"/>
      <c r="Y693" s="252"/>
      <c r="Z693" s="252"/>
    </row>
    <row r="694" ht="15.75" customHeight="1">
      <c r="A694" s="252"/>
      <c r="B694" s="252"/>
      <c r="C694" s="252"/>
      <c r="D694" s="252"/>
      <c r="E694" s="259"/>
      <c r="F694" s="252"/>
      <c r="G694" s="252"/>
      <c r="H694" s="252"/>
      <c r="I694" s="252"/>
      <c r="J694" s="252"/>
      <c r="K694" s="252"/>
      <c r="L694" s="252"/>
      <c r="M694" s="252"/>
      <c r="N694" s="1132"/>
      <c r="O694" s="1132"/>
      <c r="P694" s="1137"/>
      <c r="Q694" s="1188"/>
      <c r="R694" s="252"/>
      <c r="S694" s="252"/>
      <c r="T694" s="252"/>
      <c r="U694" s="252"/>
      <c r="V694" s="252"/>
      <c r="W694" s="252"/>
      <c r="X694" s="252"/>
      <c r="Y694" s="252"/>
      <c r="Z694" s="252"/>
    </row>
    <row r="695" ht="15.75" customHeight="1">
      <c r="A695" s="252"/>
      <c r="B695" s="252"/>
      <c r="C695" s="252"/>
      <c r="D695" s="252"/>
      <c r="E695" s="259"/>
      <c r="F695" s="252"/>
      <c r="G695" s="252"/>
      <c r="H695" s="252"/>
      <c r="I695" s="252"/>
      <c r="J695" s="252"/>
      <c r="K695" s="252"/>
      <c r="L695" s="252"/>
      <c r="M695" s="252"/>
      <c r="N695" s="1132"/>
      <c r="O695" s="1132"/>
      <c r="P695" s="1137"/>
      <c r="Q695" s="1188"/>
      <c r="R695" s="252"/>
      <c r="S695" s="252"/>
      <c r="T695" s="252"/>
      <c r="U695" s="252"/>
      <c r="V695" s="252"/>
      <c r="W695" s="252"/>
      <c r="X695" s="252"/>
      <c r="Y695" s="252"/>
      <c r="Z695" s="252"/>
    </row>
    <row r="696" ht="15.75" customHeight="1">
      <c r="A696" s="252"/>
      <c r="B696" s="252"/>
      <c r="C696" s="252"/>
      <c r="D696" s="252"/>
      <c r="E696" s="259"/>
      <c r="F696" s="252"/>
      <c r="G696" s="252"/>
      <c r="H696" s="252"/>
      <c r="I696" s="252"/>
      <c r="J696" s="252"/>
      <c r="K696" s="252"/>
      <c r="L696" s="252"/>
      <c r="M696" s="252"/>
      <c r="N696" s="1132"/>
      <c r="O696" s="1132"/>
      <c r="P696" s="1137"/>
      <c r="Q696" s="1188"/>
      <c r="R696" s="252"/>
      <c r="S696" s="252"/>
      <c r="T696" s="252"/>
      <c r="U696" s="252"/>
      <c r="V696" s="252"/>
      <c r="W696" s="252"/>
      <c r="X696" s="252"/>
      <c r="Y696" s="252"/>
      <c r="Z696" s="252"/>
    </row>
    <row r="697" ht="15.75" customHeight="1">
      <c r="A697" s="252"/>
      <c r="B697" s="252"/>
      <c r="C697" s="252"/>
      <c r="D697" s="252"/>
      <c r="E697" s="259"/>
      <c r="F697" s="252"/>
      <c r="G697" s="252"/>
      <c r="H697" s="252"/>
      <c r="I697" s="252"/>
      <c r="J697" s="252"/>
      <c r="K697" s="252"/>
      <c r="L697" s="252"/>
      <c r="M697" s="252"/>
      <c r="N697" s="1132"/>
      <c r="O697" s="1132"/>
      <c r="P697" s="1137"/>
      <c r="Q697" s="1188"/>
      <c r="R697" s="252"/>
      <c r="S697" s="252"/>
      <c r="T697" s="252"/>
      <c r="U697" s="252"/>
      <c r="V697" s="252"/>
      <c r="W697" s="252"/>
      <c r="X697" s="252"/>
      <c r="Y697" s="252"/>
      <c r="Z697" s="252"/>
    </row>
    <row r="698" ht="15.75" customHeight="1">
      <c r="A698" s="252"/>
      <c r="B698" s="252"/>
      <c r="C698" s="252"/>
      <c r="D698" s="252"/>
      <c r="E698" s="259"/>
      <c r="F698" s="252"/>
      <c r="G698" s="252"/>
      <c r="H698" s="252"/>
      <c r="I698" s="252"/>
      <c r="J698" s="252"/>
      <c r="K698" s="252"/>
      <c r="L698" s="252"/>
      <c r="M698" s="252"/>
      <c r="N698" s="1132"/>
      <c r="O698" s="1132"/>
      <c r="P698" s="1137"/>
      <c r="Q698" s="1188"/>
      <c r="R698" s="252"/>
      <c r="S698" s="252"/>
      <c r="T698" s="252"/>
      <c r="U698" s="252"/>
      <c r="V698" s="252"/>
      <c r="W698" s="252"/>
      <c r="X698" s="252"/>
      <c r="Y698" s="252"/>
      <c r="Z698" s="252"/>
    </row>
    <row r="699" ht="15.75" customHeight="1">
      <c r="A699" s="252"/>
      <c r="B699" s="252"/>
      <c r="C699" s="252"/>
      <c r="D699" s="252"/>
      <c r="E699" s="259"/>
      <c r="F699" s="252"/>
      <c r="G699" s="252"/>
      <c r="H699" s="252"/>
      <c r="I699" s="252"/>
      <c r="J699" s="252"/>
      <c r="K699" s="252"/>
      <c r="L699" s="252"/>
      <c r="M699" s="252"/>
      <c r="N699" s="1132"/>
      <c r="O699" s="1132"/>
      <c r="P699" s="1137"/>
      <c r="Q699" s="1188"/>
      <c r="R699" s="252"/>
      <c r="S699" s="252"/>
      <c r="T699" s="252"/>
      <c r="U699" s="252"/>
      <c r="V699" s="252"/>
      <c r="W699" s="252"/>
      <c r="X699" s="252"/>
      <c r="Y699" s="252"/>
      <c r="Z699" s="252"/>
    </row>
    <row r="700" ht="15.75" customHeight="1">
      <c r="A700" s="252"/>
      <c r="B700" s="252"/>
      <c r="C700" s="252"/>
      <c r="D700" s="252"/>
      <c r="E700" s="259"/>
      <c r="F700" s="252"/>
      <c r="G700" s="252"/>
      <c r="H700" s="252"/>
      <c r="I700" s="252"/>
      <c r="J700" s="252"/>
      <c r="K700" s="252"/>
      <c r="L700" s="252"/>
      <c r="M700" s="252"/>
      <c r="N700" s="1132"/>
      <c r="O700" s="1132"/>
      <c r="P700" s="1137"/>
      <c r="Q700" s="1188"/>
      <c r="R700" s="252"/>
      <c r="S700" s="252"/>
      <c r="T700" s="252"/>
      <c r="U700" s="252"/>
      <c r="V700" s="252"/>
      <c r="W700" s="252"/>
      <c r="X700" s="252"/>
      <c r="Y700" s="252"/>
      <c r="Z700" s="252"/>
    </row>
    <row r="701" ht="15.75" customHeight="1">
      <c r="A701" s="252"/>
      <c r="B701" s="252"/>
      <c r="C701" s="252"/>
      <c r="D701" s="252"/>
      <c r="E701" s="259"/>
      <c r="F701" s="252"/>
      <c r="G701" s="252"/>
      <c r="H701" s="252"/>
      <c r="I701" s="252"/>
      <c r="J701" s="252"/>
      <c r="K701" s="252"/>
      <c r="L701" s="252"/>
      <c r="M701" s="252"/>
      <c r="N701" s="1132"/>
      <c r="O701" s="1132"/>
      <c r="P701" s="1137"/>
      <c r="Q701" s="1188"/>
      <c r="R701" s="252"/>
      <c r="S701" s="252"/>
      <c r="T701" s="252"/>
      <c r="U701" s="252"/>
      <c r="V701" s="252"/>
      <c r="W701" s="252"/>
      <c r="X701" s="252"/>
      <c r="Y701" s="252"/>
      <c r="Z701" s="252"/>
    </row>
    <row r="702" ht="15.75" customHeight="1">
      <c r="A702" s="252"/>
      <c r="B702" s="252"/>
      <c r="C702" s="252"/>
      <c r="D702" s="252"/>
      <c r="E702" s="259"/>
      <c r="F702" s="252"/>
      <c r="G702" s="252"/>
      <c r="H702" s="252"/>
      <c r="I702" s="252"/>
      <c r="J702" s="252"/>
      <c r="K702" s="252"/>
      <c r="L702" s="252"/>
      <c r="M702" s="252"/>
      <c r="N702" s="1132"/>
      <c r="O702" s="1132"/>
      <c r="P702" s="1137"/>
      <c r="Q702" s="1188"/>
      <c r="R702" s="252"/>
      <c r="S702" s="252"/>
      <c r="T702" s="252"/>
      <c r="U702" s="252"/>
      <c r="V702" s="252"/>
      <c r="W702" s="252"/>
      <c r="X702" s="252"/>
      <c r="Y702" s="252"/>
      <c r="Z702" s="252"/>
    </row>
    <row r="703" ht="15.75" customHeight="1">
      <c r="A703" s="252"/>
      <c r="B703" s="252"/>
      <c r="C703" s="252"/>
      <c r="D703" s="252"/>
      <c r="E703" s="259"/>
      <c r="F703" s="252"/>
      <c r="G703" s="252"/>
      <c r="H703" s="252"/>
      <c r="I703" s="252"/>
      <c r="J703" s="252"/>
      <c r="K703" s="252"/>
      <c r="L703" s="252"/>
      <c r="M703" s="252"/>
      <c r="N703" s="1132"/>
      <c r="O703" s="1132"/>
      <c r="P703" s="1137"/>
      <c r="Q703" s="1188"/>
      <c r="R703" s="252"/>
      <c r="S703" s="252"/>
      <c r="T703" s="252"/>
      <c r="U703" s="252"/>
      <c r="V703" s="252"/>
      <c r="W703" s="252"/>
      <c r="X703" s="252"/>
      <c r="Y703" s="252"/>
      <c r="Z703" s="252"/>
    </row>
    <row r="704" ht="15.75" customHeight="1">
      <c r="A704" s="252"/>
      <c r="B704" s="252"/>
      <c r="C704" s="252"/>
      <c r="D704" s="252"/>
      <c r="E704" s="259"/>
      <c r="F704" s="252"/>
      <c r="G704" s="252"/>
      <c r="H704" s="252"/>
      <c r="I704" s="252"/>
      <c r="J704" s="252"/>
      <c r="K704" s="252"/>
      <c r="L704" s="252"/>
      <c r="M704" s="252"/>
      <c r="N704" s="1132"/>
      <c r="O704" s="1132"/>
      <c r="P704" s="1137"/>
      <c r="Q704" s="1188"/>
      <c r="R704" s="252"/>
      <c r="S704" s="252"/>
      <c r="T704" s="252"/>
      <c r="U704" s="252"/>
      <c r="V704" s="252"/>
      <c r="W704" s="252"/>
      <c r="X704" s="252"/>
      <c r="Y704" s="252"/>
      <c r="Z704" s="252"/>
    </row>
    <row r="705" ht="15.75" customHeight="1">
      <c r="A705" s="252"/>
      <c r="B705" s="252"/>
      <c r="C705" s="252"/>
      <c r="D705" s="252"/>
      <c r="E705" s="259"/>
      <c r="F705" s="252"/>
      <c r="G705" s="252"/>
      <c r="H705" s="252"/>
      <c r="I705" s="252"/>
      <c r="J705" s="252"/>
      <c r="K705" s="252"/>
      <c r="L705" s="252"/>
      <c r="M705" s="252"/>
      <c r="N705" s="1132"/>
      <c r="O705" s="1132"/>
      <c r="P705" s="1137"/>
      <c r="Q705" s="1188"/>
      <c r="R705" s="252"/>
      <c r="S705" s="252"/>
      <c r="T705" s="252"/>
      <c r="U705" s="252"/>
      <c r="V705" s="252"/>
      <c r="W705" s="252"/>
      <c r="X705" s="252"/>
      <c r="Y705" s="252"/>
      <c r="Z705" s="252"/>
    </row>
    <row r="706" ht="15.75" customHeight="1">
      <c r="A706" s="252"/>
      <c r="B706" s="252"/>
      <c r="C706" s="252"/>
      <c r="D706" s="252"/>
      <c r="E706" s="259"/>
      <c r="F706" s="252"/>
      <c r="G706" s="252"/>
      <c r="H706" s="252"/>
      <c r="I706" s="252"/>
      <c r="J706" s="252"/>
      <c r="K706" s="252"/>
      <c r="L706" s="252"/>
      <c r="M706" s="252"/>
      <c r="N706" s="1132"/>
      <c r="O706" s="1132"/>
      <c r="P706" s="1137"/>
      <c r="Q706" s="1188"/>
      <c r="R706" s="252"/>
      <c r="S706" s="252"/>
      <c r="T706" s="252"/>
      <c r="U706" s="252"/>
      <c r="V706" s="252"/>
      <c r="W706" s="252"/>
      <c r="X706" s="252"/>
      <c r="Y706" s="252"/>
      <c r="Z706" s="252"/>
    </row>
    <row r="707" ht="15.75" customHeight="1">
      <c r="A707" s="252"/>
      <c r="B707" s="252"/>
      <c r="C707" s="252"/>
      <c r="D707" s="252"/>
      <c r="E707" s="259"/>
      <c r="F707" s="252"/>
      <c r="G707" s="252"/>
      <c r="H707" s="252"/>
      <c r="I707" s="252"/>
      <c r="J707" s="252"/>
      <c r="K707" s="252"/>
      <c r="L707" s="252"/>
      <c r="M707" s="252"/>
      <c r="N707" s="1132"/>
      <c r="O707" s="1132"/>
      <c r="P707" s="1137"/>
      <c r="Q707" s="1188"/>
      <c r="R707" s="252"/>
      <c r="S707" s="252"/>
      <c r="T707" s="252"/>
      <c r="U707" s="252"/>
      <c r="V707" s="252"/>
      <c r="W707" s="252"/>
      <c r="X707" s="252"/>
      <c r="Y707" s="252"/>
      <c r="Z707" s="252"/>
    </row>
    <row r="708" ht="15.75" customHeight="1">
      <c r="A708" s="252"/>
      <c r="B708" s="252"/>
      <c r="C708" s="252"/>
      <c r="D708" s="252"/>
      <c r="E708" s="259"/>
      <c r="F708" s="252"/>
      <c r="G708" s="252"/>
      <c r="H708" s="252"/>
      <c r="I708" s="252"/>
      <c r="J708" s="252"/>
      <c r="K708" s="252"/>
      <c r="L708" s="252"/>
      <c r="M708" s="252"/>
      <c r="N708" s="1132"/>
      <c r="O708" s="1132"/>
      <c r="P708" s="1137"/>
      <c r="Q708" s="1188"/>
      <c r="R708" s="252"/>
      <c r="S708" s="252"/>
      <c r="T708" s="252"/>
      <c r="U708" s="252"/>
      <c r="V708" s="252"/>
      <c r="W708" s="252"/>
      <c r="X708" s="252"/>
      <c r="Y708" s="252"/>
      <c r="Z708" s="252"/>
    </row>
    <row r="709" ht="15.75" customHeight="1">
      <c r="A709" s="252"/>
      <c r="B709" s="252"/>
      <c r="C709" s="252"/>
      <c r="D709" s="252"/>
      <c r="E709" s="259"/>
      <c r="F709" s="252"/>
      <c r="G709" s="252"/>
      <c r="H709" s="252"/>
      <c r="I709" s="252"/>
      <c r="J709" s="252"/>
      <c r="K709" s="252"/>
      <c r="L709" s="252"/>
      <c r="M709" s="252"/>
      <c r="N709" s="1132"/>
      <c r="O709" s="1132"/>
      <c r="P709" s="1137"/>
      <c r="Q709" s="1188"/>
      <c r="R709" s="252"/>
      <c r="S709" s="252"/>
      <c r="T709" s="252"/>
      <c r="U709" s="252"/>
      <c r="V709" s="252"/>
      <c r="W709" s="252"/>
      <c r="X709" s="252"/>
      <c r="Y709" s="252"/>
      <c r="Z709" s="252"/>
    </row>
    <row r="710" ht="15.75" customHeight="1">
      <c r="A710" s="252"/>
      <c r="B710" s="252"/>
      <c r="C710" s="252"/>
      <c r="D710" s="252"/>
      <c r="E710" s="259"/>
      <c r="F710" s="252"/>
      <c r="G710" s="252"/>
      <c r="H710" s="252"/>
      <c r="I710" s="252"/>
      <c r="J710" s="252"/>
      <c r="K710" s="252"/>
      <c r="L710" s="252"/>
      <c r="M710" s="252"/>
      <c r="N710" s="1132"/>
      <c r="O710" s="1132"/>
      <c r="P710" s="1137"/>
      <c r="Q710" s="1188"/>
      <c r="R710" s="252"/>
      <c r="S710" s="252"/>
      <c r="T710" s="252"/>
      <c r="U710" s="252"/>
      <c r="V710" s="252"/>
      <c r="W710" s="252"/>
      <c r="X710" s="252"/>
      <c r="Y710" s="252"/>
      <c r="Z710" s="252"/>
    </row>
    <row r="711" ht="15.75" customHeight="1">
      <c r="A711" s="252"/>
      <c r="B711" s="252"/>
      <c r="C711" s="252"/>
      <c r="D711" s="252"/>
      <c r="E711" s="259"/>
      <c r="F711" s="252"/>
      <c r="G711" s="252"/>
      <c r="H711" s="252"/>
      <c r="I711" s="252"/>
      <c r="J711" s="252"/>
      <c r="K711" s="252"/>
      <c r="L711" s="252"/>
      <c r="M711" s="252"/>
      <c r="N711" s="1132"/>
      <c r="O711" s="1132"/>
      <c r="P711" s="1137"/>
      <c r="Q711" s="1188"/>
      <c r="R711" s="252"/>
      <c r="S711" s="252"/>
      <c r="T711" s="252"/>
      <c r="U711" s="252"/>
      <c r="V711" s="252"/>
      <c r="W711" s="252"/>
      <c r="X711" s="252"/>
      <c r="Y711" s="252"/>
      <c r="Z711" s="252"/>
    </row>
    <row r="712" ht="15.75" customHeight="1">
      <c r="A712" s="252"/>
      <c r="B712" s="252"/>
      <c r="C712" s="252"/>
      <c r="D712" s="252"/>
      <c r="E712" s="259"/>
      <c r="F712" s="252"/>
      <c r="G712" s="252"/>
      <c r="H712" s="252"/>
      <c r="I712" s="252"/>
      <c r="J712" s="252"/>
      <c r="K712" s="252"/>
      <c r="L712" s="252"/>
      <c r="M712" s="252"/>
      <c r="N712" s="1132"/>
      <c r="O712" s="1132"/>
      <c r="P712" s="1137"/>
      <c r="Q712" s="1188"/>
      <c r="R712" s="252"/>
      <c r="S712" s="252"/>
      <c r="T712" s="252"/>
      <c r="U712" s="252"/>
      <c r="V712" s="252"/>
      <c r="W712" s="252"/>
      <c r="X712" s="252"/>
      <c r="Y712" s="252"/>
      <c r="Z712" s="252"/>
    </row>
    <row r="713" ht="15.75" customHeight="1">
      <c r="A713" s="252"/>
      <c r="B713" s="252"/>
      <c r="C713" s="252"/>
      <c r="D713" s="252"/>
      <c r="E713" s="259"/>
      <c r="F713" s="252"/>
      <c r="G713" s="252"/>
      <c r="H713" s="252"/>
      <c r="I713" s="252"/>
      <c r="J713" s="252"/>
      <c r="K713" s="252"/>
      <c r="L713" s="252"/>
      <c r="M713" s="252"/>
      <c r="N713" s="1132"/>
      <c r="O713" s="1132"/>
      <c r="P713" s="1137"/>
      <c r="Q713" s="1188"/>
      <c r="R713" s="252"/>
      <c r="S713" s="252"/>
      <c r="T713" s="252"/>
      <c r="U713" s="252"/>
      <c r="V713" s="252"/>
      <c r="W713" s="252"/>
      <c r="X713" s="252"/>
      <c r="Y713" s="252"/>
      <c r="Z713" s="252"/>
    </row>
    <row r="714" ht="15.75" customHeight="1">
      <c r="A714" s="252"/>
      <c r="B714" s="252"/>
      <c r="C714" s="252"/>
      <c r="D714" s="252"/>
      <c r="E714" s="259"/>
      <c r="F714" s="252"/>
      <c r="G714" s="252"/>
      <c r="H714" s="252"/>
      <c r="I714" s="252"/>
      <c r="J714" s="252"/>
      <c r="K714" s="252"/>
      <c r="L714" s="252"/>
      <c r="M714" s="252"/>
      <c r="N714" s="1132"/>
      <c r="O714" s="1132"/>
      <c r="P714" s="1137"/>
      <c r="Q714" s="1188"/>
      <c r="R714" s="252"/>
      <c r="S714" s="252"/>
      <c r="T714" s="252"/>
      <c r="U714" s="252"/>
      <c r="V714" s="252"/>
      <c r="W714" s="252"/>
      <c r="X714" s="252"/>
      <c r="Y714" s="252"/>
      <c r="Z714" s="252"/>
    </row>
    <row r="715" ht="15.75" customHeight="1">
      <c r="A715" s="252"/>
      <c r="B715" s="252"/>
      <c r="C715" s="252"/>
      <c r="D715" s="252"/>
      <c r="E715" s="259"/>
      <c r="F715" s="252"/>
      <c r="G715" s="252"/>
      <c r="H715" s="252"/>
      <c r="I715" s="252"/>
      <c r="J715" s="252"/>
      <c r="K715" s="252"/>
      <c r="L715" s="252"/>
      <c r="M715" s="252"/>
      <c r="N715" s="1132"/>
      <c r="O715" s="1132"/>
      <c r="P715" s="1137"/>
      <c r="Q715" s="1188"/>
      <c r="R715" s="252"/>
      <c r="S715" s="252"/>
      <c r="T715" s="252"/>
      <c r="U715" s="252"/>
      <c r="V715" s="252"/>
      <c r="W715" s="252"/>
      <c r="X715" s="252"/>
      <c r="Y715" s="252"/>
      <c r="Z715" s="252"/>
    </row>
    <row r="716" ht="15.75" customHeight="1">
      <c r="A716" s="252"/>
      <c r="B716" s="252"/>
      <c r="C716" s="252"/>
      <c r="D716" s="252"/>
      <c r="E716" s="259"/>
      <c r="F716" s="252"/>
      <c r="G716" s="252"/>
      <c r="H716" s="252"/>
      <c r="I716" s="252"/>
      <c r="J716" s="252"/>
      <c r="K716" s="252"/>
      <c r="L716" s="252"/>
      <c r="M716" s="252"/>
      <c r="N716" s="1132"/>
      <c r="O716" s="1132"/>
      <c r="P716" s="1137"/>
      <c r="Q716" s="1188"/>
      <c r="R716" s="252"/>
      <c r="S716" s="252"/>
      <c r="T716" s="252"/>
      <c r="U716" s="252"/>
      <c r="V716" s="252"/>
      <c r="W716" s="252"/>
      <c r="X716" s="252"/>
      <c r="Y716" s="252"/>
      <c r="Z716" s="252"/>
    </row>
    <row r="717" ht="15.75" customHeight="1">
      <c r="A717" s="252"/>
      <c r="B717" s="252"/>
      <c r="C717" s="252"/>
      <c r="D717" s="252"/>
      <c r="E717" s="259"/>
      <c r="F717" s="252"/>
      <c r="G717" s="252"/>
      <c r="H717" s="252"/>
      <c r="I717" s="252"/>
      <c r="J717" s="252"/>
      <c r="K717" s="252"/>
      <c r="L717" s="252"/>
      <c r="M717" s="252"/>
      <c r="N717" s="1132"/>
      <c r="O717" s="1132"/>
      <c r="P717" s="1137"/>
      <c r="Q717" s="1188"/>
      <c r="R717" s="252"/>
      <c r="S717" s="252"/>
      <c r="T717" s="252"/>
      <c r="U717" s="252"/>
      <c r="V717" s="252"/>
      <c r="W717" s="252"/>
      <c r="X717" s="252"/>
      <c r="Y717" s="252"/>
      <c r="Z717" s="252"/>
    </row>
    <row r="718" ht="15.75" customHeight="1">
      <c r="A718" s="252"/>
      <c r="B718" s="252"/>
      <c r="C718" s="252"/>
      <c r="D718" s="252"/>
      <c r="E718" s="259"/>
      <c r="F718" s="252"/>
      <c r="G718" s="252"/>
      <c r="H718" s="252"/>
      <c r="I718" s="252"/>
      <c r="J718" s="252"/>
      <c r="K718" s="252"/>
      <c r="L718" s="252"/>
      <c r="M718" s="252"/>
      <c r="N718" s="1132"/>
      <c r="O718" s="1132"/>
      <c r="P718" s="1137"/>
      <c r="Q718" s="1188"/>
      <c r="R718" s="252"/>
      <c r="S718" s="252"/>
      <c r="T718" s="252"/>
      <c r="U718" s="252"/>
      <c r="V718" s="252"/>
      <c r="W718" s="252"/>
      <c r="X718" s="252"/>
      <c r="Y718" s="252"/>
      <c r="Z718" s="252"/>
    </row>
    <row r="719" ht="15.75" customHeight="1">
      <c r="A719" s="252"/>
      <c r="B719" s="252"/>
      <c r="C719" s="252"/>
      <c r="D719" s="252"/>
      <c r="E719" s="259"/>
      <c r="F719" s="252"/>
      <c r="G719" s="252"/>
      <c r="H719" s="252"/>
      <c r="I719" s="252"/>
      <c r="J719" s="252"/>
      <c r="K719" s="252"/>
      <c r="L719" s="252"/>
      <c r="M719" s="252"/>
      <c r="N719" s="1132"/>
      <c r="O719" s="1132"/>
      <c r="P719" s="1137"/>
      <c r="Q719" s="1188"/>
      <c r="R719" s="252"/>
      <c r="S719" s="252"/>
      <c r="T719" s="252"/>
      <c r="U719" s="252"/>
      <c r="V719" s="252"/>
      <c r="W719" s="252"/>
      <c r="X719" s="252"/>
      <c r="Y719" s="252"/>
      <c r="Z719" s="252"/>
    </row>
    <row r="720" ht="15.75" customHeight="1">
      <c r="A720" s="252"/>
      <c r="B720" s="252"/>
      <c r="C720" s="252"/>
      <c r="D720" s="252"/>
      <c r="E720" s="259"/>
      <c r="F720" s="252"/>
      <c r="G720" s="252"/>
      <c r="H720" s="252"/>
      <c r="I720" s="252"/>
      <c r="J720" s="252"/>
      <c r="K720" s="252"/>
      <c r="L720" s="252"/>
      <c r="M720" s="252"/>
      <c r="N720" s="1132"/>
      <c r="O720" s="1132"/>
      <c r="P720" s="1137"/>
      <c r="Q720" s="1188"/>
      <c r="R720" s="252"/>
      <c r="S720" s="252"/>
      <c r="T720" s="252"/>
      <c r="U720" s="252"/>
      <c r="V720" s="252"/>
      <c r="W720" s="252"/>
      <c r="X720" s="252"/>
      <c r="Y720" s="252"/>
      <c r="Z720" s="252"/>
    </row>
    <row r="721" ht="15.75" customHeight="1">
      <c r="A721" s="252"/>
      <c r="B721" s="252"/>
      <c r="C721" s="252"/>
      <c r="D721" s="252"/>
      <c r="E721" s="259"/>
      <c r="F721" s="252"/>
      <c r="G721" s="252"/>
      <c r="H721" s="252"/>
      <c r="I721" s="252"/>
      <c r="J721" s="252"/>
      <c r="K721" s="252"/>
      <c r="L721" s="252"/>
      <c r="M721" s="252"/>
      <c r="N721" s="1132"/>
      <c r="O721" s="1132"/>
      <c r="P721" s="1137"/>
      <c r="Q721" s="1188"/>
      <c r="R721" s="252"/>
      <c r="S721" s="252"/>
      <c r="T721" s="252"/>
      <c r="U721" s="252"/>
      <c r="V721" s="252"/>
      <c r="W721" s="252"/>
      <c r="X721" s="252"/>
      <c r="Y721" s="252"/>
      <c r="Z721" s="252"/>
    </row>
    <row r="722" ht="15.75" customHeight="1">
      <c r="A722" s="252"/>
      <c r="B722" s="252"/>
      <c r="C722" s="252"/>
      <c r="D722" s="252"/>
      <c r="E722" s="259"/>
      <c r="F722" s="252"/>
      <c r="G722" s="252"/>
      <c r="H722" s="252"/>
      <c r="I722" s="252"/>
      <c r="J722" s="252"/>
      <c r="K722" s="252"/>
      <c r="L722" s="252"/>
      <c r="M722" s="252"/>
      <c r="N722" s="1132"/>
      <c r="O722" s="1132"/>
      <c r="P722" s="1137"/>
      <c r="Q722" s="1188"/>
      <c r="R722" s="252"/>
      <c r="S722" s="252"/>
      <c r="T722" s="252"/>
      <c r="U722" s="252"/>
      <c r="V722" s="252"/>
      <c r="W722" s="252"/>
      <c r="X722" s="252"/>
      <c r="Y722" s="252"/>
      <c r="Z722" s="252"/>
    </row>
    <row r="723" ht="15.75" customHeight="1">
      <c r="A723" s="252"/>
      <c r="B723" s="252"/>
      <c r="C723" s="252"/>
      <c r="D723" s="252"/>
      <c r="E723" s="259"/>
      <c r="F723" s="252"/>
      <c r="G723" s="252"/>
      <c r="H723" s="252"/>
      <c r="I723" s="252"/>
      <c r="J723" s="252"/>
      <c r="K723" s="252"/>
      <c r="L723" s="252"/>
      <c r="M723" s="252"/>
      <c r="N723" s="1132"/>
      <c r="O723" s="1132"/>
      <c r="P723" s="1137"/>
      <c r="Q723" s="1188"/>
      <c r="R723" s="252"/>
      <c r="S723" s="252"/>
      <c r="T723" s="252"/>
      <c r="U723" s="252"/>
      <c r="V723" s="252"/>
      <c r="W723" s="252"/>
      <c r="X723" s="252"/>
      <c r="Y723" s="252"/>
      <c r="Z723" s="252"/>
    </row>
    <row r="724" ht="15.75" customHeight="1">
      <c r="A724" s="252"/>
      <c r="B724" s="252"/>
      <c r="C724" s="252"/>
      <c r="D724" s="252"/>
      <c r="E724" s="259"/>
      <c r="F724" s="252"/>
      <c r="G724" s="252"/>
      <c r="H724" s="252"/>
      <c r="I724" s="252"/>
      <c r="J724" s="252"/>
      <c r="K724" s="252"/>
      <c r="L724" s="252"/>
      <c r="M724" s="252"/>
      <c r="N724" s="1132"/>
      <c r="O724" s="1132"/>
      <c r="P724" s="1137"/>
      <c r="Q724" s="1188"/>
      <c r="R724" s="252"/>
      <c r="S724" s="252"/>
      <c r="T724" s="252"/>
      <c r="U724" s="252"/>
      <c r="V724" s="252"/>
      <c r="W724" s="252"/>
      <c r="X724" s="252"/>
      <c r="Y724" s="252"/>
      <c r="Z724" s="252"/>
    </row>
    <row r="725" ht="15.75" customHeight="1">
      <c r="A725" s="252"/>
      <c r="B725" s="252"/>
      <c r="C725" s="252"/>
      <c r="D725" s="252"/>
      <c r="E725" s="259"/>
      <c r="F725" s="252"/>
      <c r="G725" s="252"/>
      <c r="H725" s="252"/>
      <c r="I725" s="252"/>
      <c r="J725" s="252"/>
      <c r="K725" s="252"/>
      <c r="L725" s="252"/>
      <c r="M725" s="252"/>
      <c r="N725" s="1132"/>
      <c r="O725" s="1132"/>
      <c r="P725" s="1137"/>
      <c r="Q725" s="1188"/>
      <c r="R725" s="252"/>
      <c r="S725" s="252"/>
      <c r="T725" s="252"/>
      <c r="U725" s="252"/>
      <c r="V725" s="252"/>
      <c r="W725" s="252"/>
      <c r="X725" s="252"/>
      <c r="Y725" s="252"/>
      <c r="Z725" s="252"/>
    </row>
    <row r="726" ht="15.75" customHeight="1">
      <c r="A726" s="252"/>
      <c r="B726" s="252"/>
      <c r="C726" s="252"/>
      <c r="D726" s="252"/>
      <c r="E726" s="259"/>
      <c r="F726" s="252"/>
      <c r="G726" s="252"/>
      <c r="H726" s="252"/>
      <c r="I726" s="252"/>
      <c r="J726" s="252"/>
      <c r="K726" s="252"/>
      <c r="L726" s="252"/>
      <c r="M726" s="252"/>
      <c r="N726" s="1132"/>
      <c r="O726" s="1132"/>
      <c r="P726" s="1137"/>
      <c r="Q726" s="1188"/>
      <c r="R726" s="252"/>
      <c r="S726" s="252"/>
      <c r="T726" s="252"/>
      <c r="U726" s="252"/>
      <c r="V726" s="252"/>
      <c r="W726" s="252"/>
      <c r="X726" s="252"/>
      <c r="Y726" s="252"/>
      <c r="Z726" s="252"/>
    </row>
    <row r="727" ht="15.75" customHeight="1">
      <c r="A727" s="252"/>
      <c r="B727" s="252"/>
      <c r="C727" s="252"/>
      <c r="D727" s="252"/>
      <c r="E727" s="259"/>
      <c r="F727" s="252"/>
      <c r="G727" s="252"/>
      <c r="H727" s="252"/>
      <c r="I727" s="252"/>
      <c r="J727" s="252"/>
      <c r="K727" s="252"/>
      <c r="L727" s="252"/>
      <c r="M727" s="252"/>
      <c r="N727" s="1132"/>
      <c r="O727" s="1132"/>
      <c r="P727" s="1137"/>
      <c r="Q727" s="1188"/>
      <c r="R727" s="252"/>
      <c r="S727" s="252"/>
      <c r="T727" s="252"/>
      <c r="U727" s="252"/>
      <c r="V727" s="252"/>
      <c r="W727" s="252"/>
      <c r="X727" s="252"/>
      <c r="Y727" s="252"/>
      <c r="Z727" s="252"/>
    </row>
    <row r="728" ht="15.75" customHeight="1">
      <c r="A728" s="252"/>
      <c r="B728" s="252"/>
      <c r="C728" s="252"/>
      <c r="D728" s="252"/>
      <c r="E728" s="259"/>
      <c r="F728" s="252"/>
      <c r="G728" s="252"/>
      <c r="H728" s="252"/>
      <c r="I728" s="252"/>
      <c r="J728" s="252"/>
      <c r="K728" s="252"/>
      <c r="L728" s="252"/>
      <c r="M728" s="252"/>
      <c r="N728" s="1132"/>
      <c r="O728" s="1132"/>
      <c r="P728" s="1137"/>
      <c r="Q728" s="1188"/>
      <c r="R728" s="252"/>
      <c r="S728" s="252"/>
      <c r="T728" s="252"/>
      <c r="U728" s="252"/>
      <c r="V728" s="252"/>
      <c r="W728" s="252"/>
      <c r="X728" s="252"/>
      <c r="Y728" s="252"/>
      <c r="Z728" s="252"/>
    </row>
    <row r="729" ht="15.75" customHeight="1">
      <c r="A729" s="252"/>
      <c r="B729" s="252"/>
      <c r="C729" s="252"/>
      <c r="D729" s="252"/>
      <c r="E729" s="259"/>
      <c r="F729" s="252"/>
      <c r="G729" s="252"/>
      <c r="H729" s="252"/>
      <c r="I729" s="252"/>
      <c r="J729" s="252"/>
      <c r="K729" s="252"/>
      <c r="L729" s="252"/>
      <c r="M729" s="252"/>
      <c r="N729" s="1132"/>
      <c r="O729" s="1132"/>
      <c r="P729" s="1137"/>
      <c r="Q729" s="1188"/>
      <c r="R729" s="252"/>
      <c r="S729" s="252"/>
      <c r="T729" s="252"/>
      <c r="U729" s="252"/>
      <c r="V729" s="252"/>
      <c r="W729" s="252"/>
      <c r="X729" s="252"/>
      <c r="Y729" s="252"/>
      <c r="Z729" s="252"/>
    </row>
    <row r="730" ht="15.75" customHeight="1">
      <c r="A730" s="252"/>
      <c r="B730" s="252"/>
      <c r="C730" s="252"/>
      <c r="D730" s="252"/>
      <c r="E730" s="259"/>
      <c r="F730" s="252"/>
      <c r="G730" s="252"/>
      <c r="H730" s="252"/>
      <c r="I730" s="252"/>
      <c r="J730" s="252"/>
      <c r="K730" s="252"/>
      <c r="L730" s="252"/>
      <c r="M730" s="252"/>
      <c r="N730" s="1132"/>
      <c r="O730" s="1132"/>
      <c r="P730" s="1137"/>
      <c r="Q730" s="1188"/>
      <c r="R730" s="252"/>
      <c r="S730" s="252"/>
      <c r="T730" s="252"/>
      <c r="U730" s="252"/>
      <c r="V730" s="252"/>
      <c r="W730" s="252"/>
      <c r="X730" s="252"/>
      <c r="Y730" s="252"/>
      <c r="Z730" s="252"/>
    </row>
    <row r="731" ht="15.75" customHeight="1">
      <c r="A731" s="252"/>
      <c r="B731" s="252"/>
      <c r="C731" s="252"/>
      <c r="D731" s="252"/>
      <c r="E731" s="259"/>
      <c r="F731" s="252"/>
      <c r="G731" s="252"/>
      <c r="H731" s="252"/>
      <c r="I731" s="252"/>
      <c r="J731" s="252"/>
      <c r="K731" s="252"/>
      <c r="L731" s="252"/>
      <c r="M731" s="252"/>
      <c r="N731" s="1132"/>
      <c r="O731" s="1132"/>
      <c r="P731" s="1137"/>
      <c r="Q731" s="1188"/>
      <c r="R731" s="252"/>
      <c r="S731" s="252"/>
      <c r="T731" s="252"/>
      <c r="U731" s="252"/>
      <c r="V731" s="252"/>
      <c r="W731" s="252"/>
      <c r="X731" s="252"/>
      <c r="Y731" s="252"/>
      <c r="Z731" s="252"/>
    </row>
    <row r="732" ht="15.75" customHeight="1">
      <c r="A732" s="252"/>
      <c r="B732" s="252"/>
      <c r="C732" s="252"/>
      <c r="D732" s="252"/>
      <c r="E732" s="259"/>
      <c r="F732" s="252"/>
      <c r="G732" s="252"/>
      <c r="H732" s="252"/>
      <c r="I732" s="252"/>
      <c r="J732" s="252"/>
      <c r="K732" s="252"/>
      <c r="L732" s="252"/>
      <c r="M732" s="252"/>
      <c r="N732" s="1132"/>
      <c r="O732" s="1132"/>
      <c r="P732" s="1137"/>
      <c r="Q732" s="1188"/>
      <c r="R732" s="252"/>
      <c r="S732" s="252"/>
      <c r="T732" s="252"/>
      <c r="U732" s="252"/>
      <c r="V732" s="252"/>
      <c r="W732" s="252"/>
      <c r="X732" s="252"/>
      <c r="Y732" s="252"/>
      <c r="Z732" s="252"/>
    </row>
    <row r="733" ht="15.75" customHeight="1">
      <c r="A733" s="252"/>
      <c r="B733" s="252"/>
      <c r="C733" s="252"/>
      <c r="D733" s="252"/>
      <c r="E733" s="259"/>
      <c r="F733" s="252"/>
      <c r="G733" s="252"/>
      <c r="H733" s="252"/>
      <c r="I733" s="252"/>
      <c r="J733" s="252"/>
      <c r="K733" s="252"/>
      <c r="L733" s="252"/>
      <c r="M733" s="252"/>
      <c r="N733" s="1132"/>
      <c r="O733" s="1132"/>
      <c r="P733" s="1137"/>
      <c r="Q733" s="1188"/>
      <c r="R733" s="252"/>
      <c r="S733" s="252"/>
      <c r="T733" s="252"/>
      <c r="U733" s="252"/>
      <c r="V733" s="252"/>
      <c r="W733" s="252"/>
      <c r="X733" s="252"/>
      <c r="Y733" s="252"/>
      <c r="Z733" s="252"/>
    </row>
    <row r="734" ht="15.75" customHeight="1">
      <c r="A734" s="252"/>
      <c r="B734" s="252"/>
      <c r="C734" s="252"/>
      <c r="D734" s="252"/>
      <c r="E734" s="259"/>
      <c r="F734" s="252"/>
      <c r="G734" s="252"/>
      <c r="H734" s="252"/>
      <c r="I734" s="252"/>
      <c r="J734" s="252"/>
      <c r="K734" s="252"/>
      <c r="L734" s="252"/>
      <c r="M734" s="252"/>
      <c r="N734" s="1132"/>
      <c r="O734" s="1132"/>
      <c r="P734" s="1137"/>
      <c r="Q734" s="1188"/>
      <c r="R734" s="252"/>
      <c r="S734" s="252"/>
      <c r="T734" s="252"/>
      <c r="U734" s="252"/>
      <c r="V734" s="252"/>
      <c r="W734" s="252"/>
      <c r="X734" s="252"/>
      <c r="Y734" s="252"/>
      <c r="Z734" s="252"/>
    </row>
    <row r="735" ht="15.75" customHeight="1">
      <c r="A735" s="252"/>
      <c r="B735" s="252"/>
      <c r="C735" s="252"/>
      <c r="D735" s="252"/>
      <c r="E735" s="259"/>
      <c r="F735" s="252"/>
      <c r="G735" s="252"/>
      <c r="H735" s="252"/>
      <c r="I735" s="252"/>
      <c r="J735" s="252"/>
      <c r="K735" s="252"/>
      <c r="L735" s="252"/>
      <c r="M735" s="252"/>
      <c r="N735" s="1132"/>
      <c r="O735" s="1132"/>
      <c r="P735" s="1137"/>
      <c r="Q735" s="1188"/>
      <c r="R735" s="252"/>
      <c r="S735" s="252"/>
      <c r="T735" s="252"/>
      <c r="U735" s="252"/>
      <c r="V735" s="252"/>
      <c r="W735" s="252"/>
      <c r="X735" s="252"/>
      <c r="Y735" s="252"/>
      <c r="Z735" s="252"/>
    </row>
    <row r="736" ht="15.75" customHeight="1">
      <c r="A736" s="252"/>
      <c r="B736" s="252"/>
      <c r="C736" s="252"/>
      <c r="D736" s="252"/>
      <c r="E736" s="259"/>
      <c r="F736" s="252"/>
      <c r="G736" s="252"/>
      <c r="H736" s="252"/>
      <c r="I736" s="252"/>
      <c r="J736" s="252"/>
      <c r="K736" s="252"/>
      <c r="L736" s="252"/>
      <c r="M736" s="252"/>
      <c r="N736" s="1132"/>
      <c r="O736" s="1132"/>
      <c r="P736" s="1137"/>
      <c r="Q736" s="1188"/>
      <c r="R736" s="252"/>
      <c r="S736" s="252"/>
      <c r="T736" s="252"/>
      <c r="U736" s="252"/>
      <c r="V736" s="252"/>
      <c r="W736" s="252"/>
      <c r="X736" s="252"/>
      <c r="Y736" s="252"/>
      <c r="Z736" s="252"/>
    </row>
    <row r="737" ht="15.75" customHeight="1">
      <c r="A737" s="252"/>
      <c r="B737" s="252"/>
      <c r="C737" s="252"/>
      <c r="D737" s="252"/>
      <c r="E737" s="259"/>
      <c r="F737" s="252"/>
      <c r="G737" s="252"/>
      <c r="H737" s="252"/>
      <c r="I737" s="252"/>
      <c r="J737" s="252"/>
      <c r="K737" s="252"/>
      <c r="L737" s="252"/>
      <c r="M737" s="252"/>
      <c r="N737" s="1132"/>
      <c r="O737" s="1132"/>
      <c r="P737" s="1137"/>
      <c r="Q737" s="1188"/>
      <c r="R737" s="252"/>
      <c r="S737" s="252"/>
      <c r="T737" s="252"/>
      <c r="U737" s="252"/>
      <c r="V737" s="252"/>
      <c r="W737" s="252"/>
      <c r="X737" s="252"/>
      <c r="Y737" s="252"/>
      <c r="Z737" s="252"/>
    </row>
    <row r="738" ht="15.75" customHeight="1">
      <c r="A738" s="252"/>
      <c r="B738" s="252"/>
      <c r="C738" s="252"/>
      <c r="D738" s="252"/>
      <c r="E738" s="259"/>
      <c r="F738" s="252"/>
      <c r="G738" s="252"/>
      <c r="H738" s="252"/>
      <c r="I738" s="252"/>
      <c r="J738" s="252"/>
      <c r="K738" s="252"/>
      <c r="L738" s="252"/>
      <c r="M738" s="252"/>
      <c r="N738" s="1132"/>
      <c r="O738" s="1132"/>
      <c r="P738" s="1137"/>
      <c r="Q738" s="1188"/>
      <c r="R738" s="252"/>
      <c r="S738" s="252"/>
      <c r="T738" s="252"/>
      <c r="U738" s="252"/>
      <c r="V738" s="252"/>
      <c r="W738" s="252"/>
      <c r="X738" s="252"/>
      <c r="Y738" s="252"/>
      <c r="Z738" s="252"/>
    </row>
    <row r="739" ht="15.75" customHeight="1">
      <c r="A739" s="252"/>
      <c r="B739" s="252"/>
      <c r="C739" s="252"/>
      <c r="D739" s="252"/>
      <c r="E739" s="259"/>
      <c r="F739" s="252"/>
      <c r="G739" s="252"/>
      <c r="H739" s="252"/>
      <c r="I739" s="252"/>
      <c r="J739" s="252"/>
      <c r="K739" s="252"/>
      <c r="L739" s="252"/>
      <c r="M739" s="252"/>
      <c r="N739" s="1132"/>
      <c r="O739" s="1132"/>
      <c r="P739" s="1137"/>
      <c r="Q739" s="1188"/>
      <c r="R739" s="252"/>
      <c r="S739" s="252"/>
      <c r="T739" s="252"/>
      <c r="U739" s="252"/>
      <c r="V739" s="252"/>
      <c r="W739" s="252"/>
      <c r="X739" s="252"/>
      <c r="Y739" s="252"/>
      <c r="Z739" s="252"/>
    </row>
    <row r="740" ht="15.75" customHeight="1">
      <c r="A740" s="252"/>
      <c r="B740" s="252"/>
      <c r="C740" s="252"/>
      <c r="D740" s="252"/>
      <c r="E740" s="259"/>
      <c r="F740" s="252"/>
      <c r="G740" s="252"/>
      <c r="H740" s="252"/>
      <c r="I740" s="252"/>
      <c r="J740" s="252"/>
      <c r="K740" s="252"/>
      <c r="L740" s="252"/>
      <c r="M740" s="252"/>
      <c r="N740" s="1132"/>
      <c r="O740" s="1132"/>
      <c r="P740" s="1137"/>
      <c r="Q740" s="1188"/>
      <c r="R740" s="252"/>
      <c r="S740" s="252"/>
      <c r="T740" s="252"/>
      <c r="U740" s="252"/>
      <c r="V740" s="252"/>
      <c r="W740" s="252"/>
      <c r="X740" s="252"/>
      <c r="Y740" s="252"/>
      <c r="Z740" s="252"/>
    </row>
    <row r="741" ht="15.75" customHeight="1">
      <c r="A741" s="252"/>
      <c r="B741" s="252"/>
      <c r="C741" s="252"/>
      <c r="D741" s="252"/>
      <c r="E741" s="259"/>
      <c r="F741" s="252"/>
      <c r="G741" s="252"/>
      <c r="H741" s="252"/>
      <c r="I741" s="252"/>
      <c r="J741" s="252"/>
      <c r="K741" s="252"/>
      <c r="L741" s="252"/>
      <c r="M741" s="252"/>
      <c r="N741" s="1132"/>
      <c r="O741" s="1132"/>
      <c r="P741" s="1137"/>
      <c r="Q741" s="1188"/>
      <c r="R741" s="252"/>
      <c r="S741" s="252"/>
      <c r="T741" s="252"/>
      <c r="U741" s="252"/>
      <c r="V741" s="252"/>
      <c r="W741" s="252"/>
      <c r="X741" s="252"/>
      <c r="Y741" s="252"/>
      <c r="Z741" s="252"/>
    </row>
    <row r="742" ht="15.75" customHeight="1">
      <c r="A742" s="252"/>
      <c r="B742" s="252"/>
      <c r="C742" s="252"/>
      <c r="D742" s="252"/>
      <c r="E742" s="259"/>
      <c r="F742" s="252"/>
      <c r="G742" s="252"/>
      <c r="H742" s="252"/>
      <c r="I742" s="252"/>
      <c r="J742" s="252"/>
      <c r="K742" s="252"/>
      <c r="L742" s="252"/>
      <c r="M742" s="252"/>
      <c r="N742" s="1132"/>
      <c r="O742" s="1132"/>
      <c r="P742" s="1137"/>
      <c r="Q742" s="1188"/>
      <c r="R742" s="252"/>
      <c r="S742" s="252"/>
      <c r="T742" s="252"/>
      <c r="U742" s="252"/>
      <c r="V742" s="252"/>
      <c r="W742" s="252"/>
      <c r="X742" s="252"/>
      <c r="Y742" s="252"/>
      <c r="Z742" s="252"/>
    </row>
    <row r="743" ht="15.75" customHeight="1">
      <c r="A743" s="252"/>
      <c r="B743" s="252"/>
      <c r="C743" s="252"/>
      <c r="D743" s="252"/>
      <c r="E743" s="259"/>
      <c r="F743" s="252"/>
      <c r="G743" s="252"/>
      <c r="H743" s="252"/>
      <c r="I743" s="252"/>
      <c r="J743" s="252"/>
      <c r="K743" s="252"/>
      <c r="L743" s="252"/>
      <c r="M743" s="252"/>
      <c r="N743" s="1132"/>
      <c r="O743" s="1132"/>
      <c r="P743" s="1137"/>
      <c r="Q743" s="1188"/>
      <c r="R743" s="252"/>
      <c r="S743" s="252"/>
      <c r="T743" s="252"/>
      <c r="U743" s="252"/>
      <c r="V743" s="252"/>
      <c r="W743" s="252"/>
      <c r="X743" s="252"/>
      <c r="Y743" s="252"/>
      <c r="Z743" s="252"/>
    </row>
    <row r="744" ht="15.75" customHeight="1">
      <c r="A744" s="252"/>
      <c r="B744" s="252"/>
      <c r="C744" s="252"/>
      <c r="D744" s="252"/>
      <c r="E744" s="259"/>
      <c r="F744" s="252"/>
      <c r="G744" s="252"/>
      <c r="H744" s="252"/>
      <c r="I744" s="252"/>
      <c r="J744" s="252"/>
      <c r="K744" s="252"/>
      <c r="L744" s="252"/>
      <c r="M744" s="252"/>
      <c r="N744" s="1132"/>
      <c r="O744" s="1132"/>
      <c r="P744" s="1137"/>
      <c r="Q744" s="1188"/>
      <c r="R744" s="252"/>
      <c r="S744" s="252"/>
      <c r="T744" s="252"/>
      <c r="U744" s="252"/>
      <c r="V744" s="252"/>
      <c r="W744" s="252"/>
      <c r="X744" s="252"/>
      <c r="Y744" s="252"/>
      <c r="Z744" s="252"/>
    </row>
    <row r="745" ht="15.75" customHeight="1">
      <c r="A745" s="252"/>
      <c r="B745" s="252"/>
      <c r="C745" s="252"/>
      <c r="D745" s="252"/>
      <c r="E745" s="259"/>
      <c r="F745" s="252"/>
      <c r="G745" s="252"/>
      <c r="H745" s="252"/>
      <c r="I745" s="252"/>
      <c r="J745" s="252"/>
      <c r="K745" s="252"/>
      <c r="L745" s="252"/>
      <c r="M745" s="252"/>
      <c r="N745" s="1132"/>
      <c r="O745" s="1132"/>
      <c r="P745" s="1137"/>
      <c r="Q745" s="1188"/>
      <c r="R745" s="252"/>
      <c r="S745" s="252"/>
      <c r="T745" s="252"/>
      <c r="U745" s="252"/>
      <c r="V745" s="252"/>
      <c r="W745" s="252"/>
      <c r="X745" s="252"/>
      <c r="Y745" s="252"/>
      <c r="Z745" s="252"/>
    </row>
    <row r="746" ht="15.75" customHeight="1">
      <c r="A746" s="252"/>
      <c r="B746" s="252"/>
      <c r="C746" s="252"/>
      <c r="D746" s="252"/>
      <c r="E746" s="259"/>
      <c r="F746" s="252"/>
      <c r="G746" s="252"/>
      <c r="H746" s="252"/>
      <c r="I746" s="252"/>
      <c r="J746" s="252"/>
      <c r="K746" s="252"/>
      <c r="L746" s="252"/>
      <c r="M746" s="252"/>
      <c r="N746" s="1132"/>
      <c r="O746" s="1132"/>
      <c r="P746" s="1137"/>
      <c r="Q746" s="1188"/>
      <c r="R746" s="252"/>
      <c r="S746" s="252"/>
      <c r="T746" s="252"/>
      <c r="U746" s="252"/>
      <c r="V746" s="252"/>
      <c r="W746" s="252"/>
      <c r="X746" s="252"/>
      <c r="Y746" s="252"/>
      <c r="Z746" s="252"/>
    </row>
    <row r="747" ht="15.75" customHeight="1">
      <c r="A747" s="252"/>
      <c r="B747" s="252"/>
      <c r="C747" s="252"/>
      <c r="D747" s="252"/>
      <c r="E747" s="259"/>
      <c r="F747" s="252"/>
      <c r="G747" s="252"/>
      <c r="H747" s="252"/>
      <c r="I747" s="252"/>
      <c r="J747" s="252"/>
      <c r="K747" s="252"/>
      <c r="L747" s="252"/>
      <c r="M747" s="252"/>
      <c r="N747" s="1132"/>
      <c r="O747" s="1132"/>
      <c r="P747" s="1137"/>
      <c r="Q747" s="1188"/>
      <c r="R747" s="252"/>
      <c r="S747" s="252"/>
      <c r="T747" s="252"/>
      <c r="U747" s="252"/>
      <c r="V747" s="252"/>
      <c r="W747" s="252"/>
      <c r="X747" s="252"/>
      <c r="Y747" s="252"/>
      <c r="Z747" s="252"/>
    </row>
    <row r="748" ht="15.75" customHeight="1">
      <c r="A748" s="252"/>
      <c r="B748" s="252"/>
      <c r="C748" s="252"/>
      <c r="D748" s="252"/>
      <c r="E748" s="259"/>
      <c r="F748" s="252"/>
      <c r="G748" s="252"/>
      <c r="H748" s="252"/>
      <c r="I748" s="252"/>
      <c r="J748" s="252"/>
      <c r="K748" s="252"/>
      <c r="L748" s="252"/>
      <c r="M748" s="252"/>
      <c r="N748" s="1132"/>
      <c r="O748" s="1132"/>
      <c r="P748" s="1137"/>
      <c r="Q748" s="1188"/>
      <c r="R748" s="252"/>
      <c r="S748" s="252"/>
      <c r="T748" s="252"/>
      <c r="U748" s="252"/>
      <c r="V748" s="252"/>
      <c r="W748" s="252"/>
      <c r="X748" s="252"/>
      <c r="Y748" s="252"/>
      <c r="Z748" s="252"/>
    </row>
    <row r="749" ht="15.75" customHeight="1">
      <c r="A749" s="252"/>
      <c r="B749" s="252"/>
      <c r="C749" s="252"/>
      <c r="D749" s="252"/>
      <c r="E749" s="259"/>
      <c r="F749" s="252"/>
      <c r="G749" s="252"/>
      <c r="H749" s="252"/>
      <c r="I749" s="252"/>
      <c r="J749" s="252"/>
      <c r="K749" s="252"/>
      <c r="L749" s="252"/>
      <c r="M749" s="252"/>
      <c r="N749" s="1132"/>
      <c r="O749" s="1132"/>
      <c r="P749" s="1137"/>
      <c r="Q749" s="1188"/>
      <c r="R749" s="252"/>
      <c r="S749" s="252"/>
      <c r="T749" s="252"/>
      <c r="U749" s="252"/>
      <c r="V749" s="252"/>
      <c r="W749" s="252"/>
      <c r="X749" s="252"/>
      <c r="Y749" s="252"/>
      <c r="Z749" s="252"/>
    </row>
    <row r="750" ht="15.75" customHeight="1">
      <c r="A750" s="252"/>
      <c r="B750" s="252"/>
      <c r="C750" s="252"/>
      <c r="D750" s="252"/>
      <c r="E750" s="259"/>
      <c r="F750" s="252"/>
      <c r="G750" s="252"/>
      <c r="H750" s="252"/>
      <c r="I750" s="252"/>
      <c r="J750" s="252"/>
      <c r="K750" s="252"/>
      <c r="L750" s="252"/>
      <c r="M750" s="252"/>
      <c r="N750" s="1132"/>
      <c r="O750" s="1132"/>
      <c r="P750" s="1137"/>
      <c r="Q750" s="1188"/>
      <c r="R750" s="252"/>
      <c r="S750" s="252"/>
      <c r="T750" s="252"/>
      <c r="U750" s="252"/>
      <c r="V750" s="252"/>
      <c r="W750" s="252"/>
      <c r="X750" s="252"/>
      <c r="Y750" s="252"/>
      <c r="Z750" s="252"/>
    </row>
    <row r="751" ht="15.75" customHeight="1">
      <c r="A751" s="252"/>
      <c r="B751" s="252"/>
      <c r="C751" s="252"/>
      <c r="D751" s="252"/>
      <c r="E751" s="259"/>
      <c r="F751" s="252"/>
      <c r="G751" s="252"/>
      <c r="H751" s="252"/>
      <c r="I751" s="252"/>
      <c r="J751" s="252"/>
      <c r="K751" s="252"/>
      <c r="L751" s="252"/>
      <c r="M751" s="252"/>
      <c r="N751" s="1132"/>
      <c r="O751" s="1132"/>
      <c r="P751" s="1137"/>
      <c r="Q751" s="1188"/>
      <c r="R751" s="252"/>
      <c r="S751" s="252"/>
      <c r="T751" s="252"/>
      <c r="U751" s="252"/>
      <c r="V751" s="252"/>
      <c r="W751" s="252"/>
      <c r="X751" s="252"/>
      <c r="Y751" s="252"/>
      <c r="Z751" s="252"/>
    </row>
    <row r="752" ht="15.75" customHeight="1">
      <c r="A752" s="252"/>
      <c r="B752" s="252"/>
      <c r="C752" s="252"/>
      <c r="D752" s="252"/>
      <c r="E752" s="259"/>
      <c r="F752" s="252"/>
      <c r="G752" s="252"/>
      <c r="H752" s="252"/>
      <c r="I752" s="252"/>
      <c r="J752" s="252"/>
      <c r="K752" s="252"/>
      <c r="L752" s="252"/>
      <c r="M752" s="252"/>
      <c r="N752" s="1132"/>
      <c r="O752" s="1132"/>
      <c r="P752" s="1137"/>
      <c r="Q752" s="1188"/>
      <c r="R752" s="252"/>
      <c r="S752" s="252"/>
      <c r="T752" s="252"/>
      <c r="U752" s="252"/>
      <c r="V752" s="252"/>
      <c r="W752" s="252"/>
      <c r="X752" s="252"/>
      <c r="Y752" s="252"/>
      <c r="Z752" s="252"/>
    </row>
    <row r="753" ht="15.75" customHeight="1">
      <c r="A753" s="252"/>
      <c r="B753" s="252"/>
      <c r="C753" s="252"/>
      <c r="D753" s="252"/>
      <c r="E753" s="259"/>
      <c r="F753" s="252"/>
      <c r="G753" s="252"/>
      <c r="H753" s="252"/>
      <c r="I753" s="252"/>
      <c r="J753" s="252"/>
      <c r="K753" s="252"/>
      <c r="L753" s="252"/>
      <c r="M753" s="252"/>
      <c r="N753" s="1132"/>
      <c r="O753" s="1132"/>
      <c r="P753" s="1137"/>
      <c r="Q753" s="1188"/>
      <c r="R753" s="252"/>
      <c r="S753" s="252"/>
      <c r="T753" s="252"/>
      <c r="U753" s="252"/>
      <c r="V753" s="252"/>
      <c r="W753" s="252"/>
      <c r="X753" s="252"/>
      <c r="Y753" s="252"/>
      <c r="Z753" s="252"/>
    </row>
    <row r="754" ht="15.75" customHeight="1">
      <c r="A754" s="252"/>
      <c r="B754" s="252"/>
      <c r="C754" s="252"/>
      <c r="D754" s="252"/>
      <c r="E754" s="259"/>
      <c r="F754" s="252"/>
      <c r="G754" s="252"/>
      <c r="H754" s="252"/>
      <c r="I754" s="252"/>
      <c r="J754" s="252"/>
      <c r="K754" s="252"/>
      <c r="L754" s="252"/>
      <c r="M754" s="252"/>
      <c r="N754" s="1132"/>
      <c r="O754" s="1132"/>
      <c r="P754" s="1137"/>
      <c r="Q754" s="1188"/>
      <c r="R754" s="252"/>
      <c r="S754" s="252"/>
      <c r="T754" s="252"/>
      <c r="U754" s="252"/>
      <c r="V754" s="252"/>
      <c r="W754" s="252"/>
      <c r="X754" s="252"/>
      <c r="Y754" s="252"/>
      <c r="Z754" s="252"/>
    </row>
    <row r="755" ht="15.75" customHeight="1">
      <c r="A755" s="252"/>
      <c r="B755" s="252"/>
      <c r="C755" s="252"/>
      <c r="D755" s="252"/>
      <c r="E755" s="259"/>
      <c r="F755" s="252"/>
      <c r="G755" s="252"/>
      <c r="H755" s="252"/>
      <c r="I755" s="252"/>
      <c r="J755" s="252"/>
      <c r="K755" s="252"/>
      <c r="L755" s="252"/>
      <c r="M755" s="252"/>
      <c r="N755" s="1132"/>
      <c r="O755" s="1132"/>
      <c r="P755" s="1137"/>
      <c r="Q755" s="1188"/>
      <c r="R755" s="252"/>
      <c r="S755" s="252"/>
      <c r="T755" s="252"/>
      <c r="U755" s="252"/>
      <c r="V755" s="252"/>
      <c r="W755" s="252"/>
      <c r="X755" s="252"/>
      <c r="Y755" s="252"/>
      <c r="Z755" s="252"/>
    </row>
    <row r="756" ht="15.75" customHeight="1">
      <c r="A756" s="252"/>
      <c r="B756" s="252"/>
      <c r="C756" s="252"/>
      <c r="D756" s="252"/>
      <c r="E756" s="259"/>
      <c r="F756" s="252"/>
      <c r="G756" s="252"/>
      <c r="H756" s="252"/>
      <c r="I756" s="252"/>
      <c r="J756" s="252"/>
      <c r="K756" s="252"/>
      <c r="L756" s="252"/>
      <c r="M756" s="252"/>
      <c r="N756" s="1132"/>
      <c r="O756" s="1132"/>
      <c r="P756" s="1137"/>
      <c r="Q756" s="1188"/>
      <c r="R756" s="252"/>
      <c r="S756" s="252"/>
      <c r="T756" s="252"/>
      <c r="U756" s="252"/>
      <c r="V756" s="252"/>
      <c r="W756" s="252"/>
      <c r="X756" s="252"/>
      <c r="Y756" s="252"/>
      <c r="Z756" s="252"/>
    </row>
    <row r="757" ht="15.75" customHeight="1">
      <c r="A757" s="252"/>
      <c r="B757" s="252"/>
      <c r="C757" s="252"/>
      <c r="D757" s="252"/>
      <c r="E757" s="259"/>
      <c r="F757" s="252"/>
      <c r="G757" s="252"/>
      <c r="H757" s="252"/>
      <c r="I757" s="252"/>
      <c r="J757" s="252"/>
      <c r="K757" s="252"/>
      <c r="L757" s="252"/>
      <c r="M757" s="252"/>
      <c r="N757" s="1132"/>
      <c r="O757" s="1132"/>
      <c r="P757" s="1137"/>
      <c r="Q757" s="1188"/>
      <c r="R757" s="252"/>
      <c r="S757" s="252"/>
      <c r="T757" s="252"/>
      <c r="U757" s="252"/>
      <c r="V757" s="252"/>
      <c r="W757" s="252"/>
      <c r="X757" s="252"/>
      <c r="Y757" s="252"/>
      <c r="Z757" s="252"/>
    </row>
    <row r="758" ht="15.75" customHeight="1">
      <c r="A758" s="252"/>
      <c r="B758" s="252"/>
      <c r="C758" s="252"/>
      <c r="D758" s="252"/>
      <c r="E758" s="259"/>
      <c r="F758" s="252"/>
      <c r="G758" s="252"/>
      <c r="H758" s="252"/>
      <c r="I758" s="252"/>
      <c r="J758" s="252"/>
      <c r="K758" s="252"/>
      <c r="L758" s="252"/>
      <c r="M758" s="252"/>
      <c r="N758" s="1132"/>
      <c r="O758" s="1132"/>
      <c r="P758" s="1137"/>
      <c r="Q758" s="1188"/>
      <c r="R758" s="252"/>
      <c r="S758" s="252"/>
      <c r="T758" s="252"/>
      <c r="U758" s="252"/>
      <c r="V758" s="252"/>
      <c r="W758" s="252"/>
      <c r="X758" s="252"/>
      <c r="Y758" s="252"/>
      <c r="Z758" s="252"/>
    </row>
    <row r="759" ht="15.75" customHeight="1">
      <c r="A759" s="252"/>
      <c r="B759" s="252"/>
      <c r="C759" s="252"/>
      <c r="D759" s="252"/>
      <c r="E759" s="259"/>
      <c r="F759" s="252"/>
      <c r="G759" s="252"/>
      <c r="H759" s="252"/>
      <c r="I759" s="252"/>
      <c r="J759" s="252"/>
      <c r="K759" s="252"/>
      <c r="L759" s="252"/>
      <c r="M759" s="252"/>
      <c r="N759" s="1132"/>
      <c r="O759" s="1132"/>
      <c r="P759" s="1137"/>
      <c r="Q759" s="1188"/>
      <c r="R759" s="252"/>
      <c r="S759" s="252"/>
      <c r="T759" s="252"/>
      <c r="U759" s="252"/>
      <c r="V759" s="252"/>
      <c r="W759" s="252"/>
      <c r="X759" s="252"/>
      <c r="Y759" s="252"/>
      <c r="Z759" s="252"/>
    </row>
    <row r="760" ht="15.75" customHeight="1">
      <c r="A760" s="252"/>
      <c r="B760" s="252"/>
      <c r="C760" s="252"/>
      <c r="D760" s="252"/>
      <c r="E760" s="259"/>
      <c r="F760" s="252"/>
      <c r="G760" s="252"/>
      <c r="H760" s="252"/>
      <c r="I760" s="252"/>
      <c r="J760" s="252"/>
      <c r="K760" s="252"/>
      <c r="L760" s="252"/>
      <c r="M760" s="252"/>
      <c r="N760" s="1132"/>
      <c r="O760" s="1132"/>
      <c r="P760" s="1137"/>
      <c r="Q760" s="1188"/>
      <c r="R760" s="252"/>
      <c r="S760" s="252"/>
      <c r="T760" s="252"/>
      <c r="U760" s="252"/>
      <c r="V760" s="252"/>
      <c r="W760" s="252"/>
      <c r="X760" s="252"/>
      <c r="Y760" s="252"/>
      <c r="Z760" s="252"/>
    </row>
    <row r="761" ht="15.75" customHeight="1">
      <c r="A761" s="252"/>
      <c r="B761" s="252"/>
      <c r="C761" s="252"/>
      <c r="D761" s="252"/>
      <c r="E761" s="259"/>
      <c r="F761" s="252"/>
      <c r="G761" s="252"/>
      <c r="H761" s="252"/>
      <c r="I761" s="252"/>
      <c r="J761" s="252"/>
      <c r="K761" s="252"/>
      <c r="L761" s="252"/>
      <c r="M761" s="252"/>
      <c r="N761" s="1132"/>
      <c r="O761" s="1132"/>
      <c r="P761" s="1137"/>
      <c r="Q761" s="1188"/>
      <c r="R761" s="252"/>
      <c r="S761" s="252"/>
      <c r="T761" s="252"/>
      <c r="U761" s="252"/>
      <c r="V761" s="252"/>
      <c r="W761" s="252"/>
      <c r="X761" s="252"/>
      <c r="Y761" s="252"/>
      <c r="Z761" s="252"/>
    </row>
    <row r="762" ht="15.75" customHeight="1">
      <c r="A762" s="252"/>
      <c r="B762" s="252"/>
      <c r="C762" s="252"/>
      <c r="D762" s="252"/>
      <c r="E762" s="259"/>
      <c r="F762" s="252"/>
      <c r="G762" s="252"/>
      <c r="H762" s="252"/>
      <c r="I762" s="252"/>
      <c r="J762" s="252"/>
      <c r="K762" s="252"/>
      <c r="L762" s="252"/>
      <c r="M762" s="252"/>
      <c r="N762" s="1132"/>
      <c r="O762" s="1132"/>
      <c r="P762" s="1137"/>
      <c r="Q762" s="1188"/>
      <c r="R762" s="252"/>
      <c r="S762" s="252"/>
      <c r="T762" s="252"/>
      <c r="U762" s="252"/>
      <c r="V762" s="252"/>
      <c r="W762" s="252"/>
      <c r="X762" s="252"/>
      <c r="Y762" s="252"/>
      <c r="Z762" s="252"/>
    </row>
    <row r="763" ht="15.75" customHeight="1">
      <c r="A763" s="252"/>
      <c r="B763" s="252"/>
      <c r="C763" s="252"/>
      <c r="D763" s="252"/>
      <c r="E763" s="259"/>
      <c r="F763" s="252"/>
      <c r="G763" s="252"/>
      <c r="H763" s="252"/>
      <c r="I763" s="252"/>
      <c r="J763" s="252"/>
      <c r="K763" s="252"/>
      <c r="L763" s="252"/>
      <c r="M763" s="252"/>
      <c r="N763" s="1132"/>
      <c r="O763" s="1132"/>
      <c r="P763" s="1137"/>
      <c r="Q763" s="1188"/>
      <c r="R763" s="252"/>
      <c r="S763" s="252"/>
      <c r="T763" s="252"/>
      <c r="U763" s="252"/>
      <c r="V763" s="252"/>
      <c r="W763" s="252"/>
      <c r="X763" s="252"/>
      <c r="Y763" s="252"/>
      <c r="Z763" s="252"/>
    </row>
    <row r="764" ht="15.75" customHeight="1">
      <c r="A764" s="252"/>
      <c r="B764" s="252"/>
      <c r="C764" s="252"/>
      <c r="D764" s="252"/>
      <c r="E764" s="259"/>
      <c r="F764" s="252"/>
      <c r="G764" s="252"/>
      <c r="H764" s="252"/>
      <c r="I764" s="252"/>
      <c r="J764" s="252"/>
      <c r="K764" s="252"/>
      <c r="L764" s="252"/>
      <c r="M764" s="252"/>
      <c r="N764" s="1132"/>
      <c r="O764" s="1132"/>
      <c r="P764" s="1137"/>
      <c r="Q764" s="1188"/>
      <c r="R764" s="252"/>
      <c r="S764" s="252"/>
      <c r="T764" s="252"/>
      <c r="U764" s="252"/>
      <c r="V764" s="252"/>
      <c r="W764" s="252"/>
      <c r="X764" s="252"/>
      <c r="Y764" s="252"/>
      <c r="Z764" s="252"/>
    </row>
    <row r="765" ht="15.75" customHeight="1">
      <c r="A765" s="252"/>
      <c r="B765" s="252"/>
      <c r="C765" s="252"/>
      <c r="D765" s="252"/>
      <c r="E765" s="259"/>
      <c r="F765" s="252"/>
      <c r="G765" s="252"/>
      <c r="H765" s="252"/>
      <c r="I765" s="252"/>
      <c r="J765" s="252"/>
      <c r="K765" s="252"/>
      <c r="L765" s="252"/>
      <c r="M765" s="252"/>
      <c r="N765" s="1132"/>
      <c r="O765" s="1132"/>
      <c r="P765" s="1137"/>
      <c r="Q765" s="1188"/>
      <c r="R765" s="252"/>
      <c r="S765" s="252"/>
      <c r="T765" s="252"/>
      <c r="U765" s="252"/>
      <c r="V765" s="252"/>
      <c r="W765" s="252"/>
      <c r="X765" s="252"/>
      <c r="Y765" s="252"/>
      <c r="Z765" s="252"/>
    </row>
    <row r="766" ht="15.75" customHeight="1">
      <c r="A766" s="252"/>
      <c r="B766" s="252"/>
      <c r="C766" s="252"/>
      <c r="D766" s="252"/>
      <c r="E766" s="259"/>
      <c r="F766" s="252"/>
      <c r="G766" s="252"/>
      <c r="H766" s="252"/>
      <c r="I766" s="252"/>
      <c r="J766" s="252"/>
      <c r="K766" s="252"/>
      <c r="L766" s="252"/>
      <c r="M766" s="252"/>
      <c r="N766" s="1132"/>
      <c r="O766" s="1132"/>
      <c r="P766" s="1137"/>
      <c r="Q766" s="1188"/>
      <c r="R766" s="252"/>
      <c r="S766" s="252"/>
      <c r="T766" s="252"/>
      <c r="U766" s="252"/>
      <c r="V766" s="252"/>
      <c r="W766" s="252"/>
      <c r="X766" s="252"/>
      <c r="Y766" s="252"/>
      <c r="Z766" s="252"/>
    </row>
    <row r="767" ht="15.75" customHeight="1">
      <c r="A767" s="252"/>
      <c r="B767" s="252"/>
      <c r="C767" s="252"/>
      <c r="D767" s="252"/>
      <c r="E767" s="259"/>
      <c r="F767" s="252"/>
      <c r="G767" s="252"/>
      <c r="H767" s="252"/>
      <c r="I767" s="252"/>
      <c r="J767" s="252"/>
      <c r="K767" s="252"/>
      <c r="L767" s="252"/>
      <c r="M767" s="252"/>
      <c r="N767" s="1132"/>
      <c r="O767" s="1132"/>
      <c r="P767" s="1137"/>
      <c r="Q767" s="1188"/>
      <c r="R767" s="252"/>
      <c r="S767" s="252"/>
      <c r="T767" s="252"/>
      <c r="U767" s="252"/>
      <c r="V767" s="252"/>
      <c r="W767" s="252"/>
      <c r="X767" s="252"/>
      <c r="Y767" s="252"/>
      <c r="Z767" s="252"/>
    </row>
    <row r="768" ht="15.75" customHeight="1">
      <c r="A768" s="252"/>
      <c r="B768" s="252"/>
      <c r="C768" s="252"/>
      <c r="D768" s="252"/>
      <c r="E768" s="259"/>
      <c r="F768" s="252"/>
      <c r="G768" s="252"/>
      <c r="H768" s="252"/>
      <c r="I768" s="252"/>
      <c r="J768" s="252"/>
      <c r="K768" s="252"/>
      <c r="L768" s="252"/>
      <c r="M768" s="252"/>
      <c r="N768" s="1132"/>
      <c r="O768" s="1132"/>
      <c r="P768" s="1137"/>
      <c r="Q768" s="1188"/>
      <c r="R768" s="252"/>
      <c r="S768" s="252"/>
      <c r="T768" s="252"/>
      <c r="U768" s="252"/>
      <c r="V768" s="252"/>
      <c r="W768" s="252"/>
      <c r="X768" s="252"/>
      <c r="Y768" s="252"/>
      <c r="Z768" s="252"/>
    </row>
    <row r="769" ht="15.75" customHeight="1">
      <c r="A769" s="252"/>
      <c r="B769" s="252"/>
      <c r="C769" s="252"/>
      <c r="D769" s="252"/>
      <c r="E769" s="259"/>
      <c r="F769" s="252"/>
      <c r="G769" s="252"/>
      <c r="H769" s="252"/>
      <c r="I769" s="252"/>
      <c r="J769" s="252"/>
      <c r="K769" s="252"/>
      <c r="L769" s="252"/>
      <c r="M769" s="252"/>
      <c r="N769" s="1132"/>
      <c r="O769" s="1132"/>
      <c r="P769" s="1137"/>
      <c r="Q769" s="1188"/>
      <c r="R769" s="252"/>
      <c r="S769" s="252"/>
      <c r="T769" s="252"/>
      <c r="U769" s="252"/>
      <c r="V769" s="252"/>
      <c r="W769" s="252"/>
      <c r="X769" s="252"/>
      <c r="Y769" s="252"/>
      <c r="Z769" s="252"/>
    </row>
    <row r="770" ht="15.75" customHeight="1">
      <c r="A770" s="252"/>
      <c r="B770" s="252"/>
      <c r="C770" s="252"/>
      <c r="D770" s="252"/>
      <c r="E770" s="259"/>
      <c r="F770" s="252"/>
      <c r="G770" s="252"/>
      <c r="H770" s="252"/>
      <c r="I770" s="252"/>
      <c r="J770" s="252"/>
      <c r="K770" s="252"/>
      <c r="L770" s="252"/>
      <c r="M770" s="252"/>
      <c r="N770" s="1132"/>
      <c r="O770" s="1132"/>
      <c r="P770" s="1137"/>
      <c r="Q770" s="1188"/>
      <c r="R770" s="252"/>
      <c r="S770" s="252"/>
      <c r="T770" s="252"/>
      <c r="U770" s="252"/>
      <c r="V770" s="252"/>
      <c r="W770" s="252"/>
      <c r="X770" s="252"/>
      <c r="Y770" s="252"/>
      <c r="Z770" s="252"/>
    </row>
    <row r="771" ht="15.75" customHeight="1">
      <c r="A771" s="252"/>
      <c r="B771" s="252"/>
      <c r="C771" s="252"/>
      <c r="D771" s="252"/>
      <c r="E771" s="259"/>
      <c r="F771" s="252"/>
      <c r="G771" s="252"/>
      <c r="H771" s="252"/>
      <c r="I771" s="252"/>
      <c r="J771" s="252"/>
      <c r="K771" s="252"/>
      <c r="L771" s="252"/>
      <c r="M771" s="252"/>
      <c r="N771" s="1132"/>
      <c r="O771" s="1132"/>
      <c r="P771" s="1137"/>
      <c r="Q771" s="1188"/>
      <c r="R771" s="252"/>
      <c r="S771" s="252"/>
      <c r="T771" s="252"/>
      <c r="U771" s="252"/>
      <c r="V771" s="252"/>
      <c r="W771" s="252"/>
      <c r="X771" s="252"/>
      <c r="Y771" s="252"/>
      <c r="Z771" s="252"/>
    </row>
    <row r="772" ht="15.75" customHeight="1">
      <c r="A772" s="252"/>
      <c r="B772" s="252"/>
      <c r="C772" s="252"/>
      <c r="D772" s="252"/>
      <c r="E772" s="259"/>
      <c r="F772" s="252"/>
      <c r="G772" s="252"/>
      <c r="H772" s="252"/>
      <c r="I772" s="252"/>
      <c r="J772" s="252"/>
      <c r="K772" s="252"/>
      <c r="L772" s="252"/>
      <c r="M772" s="252"/>
      <c r="N772" s="1132"/>
      <c r="O772" s="1132"/>
      <c r="P772" s="1137"/>
      <c r="Q772" s="1188"/>
      <c r="R772" s="252"/>
      <c r="S772" s="252"/>
      <c r="T772" s="252"/>
      <c r="U772" s="252"/>
      <c r="V772" s="252"/>
      <c r="W772" s="252"/>
      <c r="X772" s="252"/>
      <c r="Y772" s="252"/>
      <c r="Z772" s="252"/>
    </row>
    <row r="773" ht="15.75" customHeight="1">
      <c r="A773" s="252"/>
      <c r="B773" s="252"/>
      <c r="C773" s="252"/>
      <c r="D773" s="252"/>
      <c r="E773" s="259"/>
      <c r="F773" s="252"/>
      <c r="G773" s="252"/>
      <c r="H773" s="252"/>
      <c r="I773" s="252"/>
      <c r="J773" s="252"/>
      <c r="K773" s="252"/>
      <c r="L773" s="252"/>
      <c r="M773" s="252"/>
      <c r="N773" s="1132"/>
      <c r="O773" s="1132"/>
      <c r="P773" s="1137"/>
      <c r="Q773" s="1188"/>
      <c r="R773" s="252"/>
      <c r="S773" s="252"/>
      <c r="T773" s="252"/>
      <c r="U773" s="252"/>
      <c r="V773" s="252"/>
      <c r="W773" s="252"/>
      <c r="X773" s="252"/>
      <c r="Y773" s="252"/>
      <c r="Z773" s="252"/>
    </row>
    <row r="774" ht="15.75" customHeight="1">
      <c r="A774" s="252"/>
      <c r="B774" s="252"/>
      <c r="C774" s="252"/>
      <c r="D774" s="252"/>
      <c r="E774" s="259"/>
      <c r="F774" s="252"/>
      <c r="G774" s="252"/>
      <c r="H774" s="252"/>
      <c r="I774" s="252"/>
      <c r="J774" s="252"/>
      <c r="K774" s="252"/>
      <c r="L774" s="252"/>
      <c r="M774" s="252"/>
      <c r="N774" s="1132"/>
      <c r="O774" s="1132"/>
      <c r="P774" s="1137"/>
      <c r="Q774" s="1188"/>
      <c r="R774" s="252"/>
      <c r="S774" s="252"/>
      <c r="T774" s="252"/>
      <c r="U774" s="252"/>
      <c r="V774" s="252"/>
      <c r="W774" s="252"/>
      <c r="X774" s="252"/>
      <c r="Y774" s="252"/>
      <c r="Z774" s="252"/>
    </row>
    <row r="775" ht="15.75" customHeight="1">
      <c r="A775" s="252"/>
      <c r="B775" s="252"/>
      <c r="C775" s="252"/>
      <c r="D775" s="252"/>
      <c r="E775" s="259"/>
      <c r="F775" s="252"/>
      <c r="G775" s="252"/>
      <c r="H775" s="252"/>
      <c r="I775" s="252"/>
      <c r="J775" s="252"/>
      <c r="K775" s="252"/>
      <c r="L775" s="252"/>
      <c r="M775" s="252"/>
      <c r="N775" s="1132"/>
      <c r="O775" s="1132"/>
      <c r="P775" s="1137"/>
      <c r="Q775" s="1188"/>
      <c r="R775" s="252"/>
      <c r="S775" s="252"/>
      <c r="T775" s="252"/>
      <c r="U775" s="252"/>
      <c r="V775" s="252"/>
      <c r="W775" s="252"/>
      <c r="X775" s="252"/>
      <c r="Y775" s="252"/>
      <c r="Z775" s="252"/>
    </row>
    <row r="776" ht="15.75" customHeight="1">
      <c r="A776" s="252"/>
      <c r="B776" s="252"/>
      <c r="C776" s="252"/>
      <c r="D776" s="252"/>
      <c r="E776" s="259"/>
      <c r="F776" s="252"/>
      <c r="G776" s="252"/>
      <c r="H776" s="252"/>
      <c r="I776" s="252"/>
      <c r="J776" s="252"/>
      <c r="K776" s="252"/>
      <c r="L776" s="252"/>
      <c r="M776" s="252"/>
      <c r="N776" s="1132"/>
      <c r="O776" s="1132"/>
      <c r="P776" s="1137"/>
      <c r="Q776" s="1188"/>
      <c r="R776" s="252"/>
      <c r="S776" s="252"/>
      <c r="T776" s="252"/>
      <c r="U776" s="252"/>
      <c r="V776" s="252"/>
      <c r="W776" s="252"/>
      <c r="X776" s="252"/>
      <c r="Y776" s="252"/>
      <c r="Z776" s="252"/>
    </row>
    <row r="777" ht="15.75" customHeight="1">
      <c r="A777" s="252"/>
      <c r="B777" s="252"/>
      <c r="C777" s="252"/>
      <c r="D777" s="252"/>
      <c r="E777" s="259"/>
      <c r="F777" s="252"/>
      <c r="G777" s="252"/>
      <c r="H777" s="252"/>
      <c r="I777" s="252"/>
      <c r="J777" s="252"/>
      <c r="K777" s="252"/>
      <c r="L777" s="252"/>
      <c r="M777" s="252"/>
      <c r="N777" s="1132"/>
      <c r="O777" s="1132"/>
      <c r="P777" s="1137"/>
      <c r="Q777" s="1188"/>
      <c r="R777" s="252"/>
      <c r="S777" s="252"/>
      <c r="T777" s="252"/>
      <c r="U777" s="252"/>
      <c r="V777" s="252"/>
      <c r="W777" s="252"/>
      <c r="X777" s="252"/>
      <c r="Y777" s="252"/>
      <c r="Z777" s="252"/>
    </row>
    <row r="778" ht="15.75" customHeight="1">
      <c r="A778" s="252"/>
      <c r="B778" s="252"/>
      <c r="C778" s="252"/>
      <c r="D778" s="252"/>
      <c r="E778" s="259"/>
      <c r="F778" s="252"/>
      <c r="G778" s="252"/>
      <c r="H778" s="252"/>
      <c r="I778" s="252"/>
      <c r="J778" s="252"/>
      <c r="K778" s="252"/>
      <c r="L778" s="252"/>
      <c r="M778" s="252"/>
      <c r="N778" s="1132"/>
      <c r="O778" s="1132"/>
      <c r="P778" s="1137"/>
      <c r="Q778" s="1188"/>
      <c r="R778" s="252"/>
      <c r="S778" s="252"/>
      <c r="T778" s="252"/>
      <c r="U778" s="252"/>
      <c r="V778" s="252"/>
      <c r="W778" s="252"/>
      <c r="X778" s="252"/>
      <c r="Y778" s="252"/>
      <c r="Z778" s="252"/>
    </row>
    <row r="779" ht="15.75" customHeight="1">
      <c r="A779" s="252"/>
      <c r="B779" s="252"/>
      <c r="C779" s="252"/>
      <c r="D779" s="252"/>
      <c r="E779" s="259"/>
      <c r="F779" s="252"/>
      <c r="G779" s="252"/>
      <c r="H779" s="252"/>
      <c r="I779" s="252"/>
      <c r="J779" s="252"/>
      <c r="K779" s="252"/>
      <c r="L779" s="252"/>
      <c r="M779" s="252"/>
      <c r="N779" s="1132"/>
      <c r="O779" s="1132"/>
      <c r="P779" s="1137"/>
      <c r="Q779" s="1188"/>
      <c r="R779" s="252"/>
      <c r="S779" s="252"/>
      <c r="T779" s="252"/>
      <c r="U779" s="252"/>
      <c r="V779" s="252"/>
      <c r="W779" s="252"/>
      <c r="X779" s="252"/>
      <c r="Y779" s="252"/>
      <c r="Z779" s="252"/>
    </row>
    <row r="780" ht="15.75" customHeight="1">
      <c r="A780" s="252"/>
      <c r="B780" s="252"/>
      <c r="C780" s="252"/>
      <c r="D780" s="252"/>
      <c r="E780" s="259"/>
      <c r="F780" s="252"/>
      <c r="G780" s="252"/>
      <c r="H780" s="252"/>
      <c r="I780" s="252"/>
      <c r="J780" s="252"/>
      <c r="K780" s="252"/>
      <c r="L780" s="252"/>
      <c r="M780" s="252"/>
      <c r="N780" s="1132"/>
      <c r="O780" s="1132"/>
      <c r="P780" s="1137"/>
      <c r="Q780" s="1188"/>
      <c r="R780" s="252"/>
      <c r="S780" s="252"/>
      <c r="T780" s="252"/>
      <c r="U780" s="252"/>
      <c r="V780" s="252"/>
      <c r="W780" s="252"/>
      <c r="X780" s="252"/>
      <c r="Y780" s="252"/>
      <c r="Z780" s="252"/>
    </row>
    <row r="781" ht="15.75" customHeight="1">
      <c r="A781" s="252"/>
      <c r="B781" s="252"/>
      <c r="C781" s="252"/>
      <c r="D781" s="252"/>
      <c r="E781" s="259"/>
      <c r="F781" s="252"/>
      <c r="G781" s="252"/>
      <c r="H781" s="252"/>
      <c r="I781" s="252"/>
      <c r="J781" s="252"/>
      <c r="K781" s="252"/>
      <c r="L781" s="252"/>
      <c r="M781" s="252"/>
      <c r="N781" s="1132"/>
      <c r="O781" s="1132"/>
      <c r="P781" s="1137"/>
      <c r="Q781" s="1188"/>
      <c r="R781" s="252"/>
      <c r="S781" s="252"/>
      <c r="T781" s="252"/>
      <c r="U781" s="252"/>
      <c r="V781" s="252"/>
      <c r="W781" s="252"/>
      <c r="X781" s="252"/>
      <c r="Y781" s="252"/>
      <c r="Z781" s="252"/>
    </row>
    <row r="782" ht="15.75" customHeight="1">
      <c r="A782" s="252"/>
      <c r="B782" s="252"/>
      <c r="C782" s="252"/>
      <c r="D782" s="252"/>
      <c r="E782" s="259"/>
      <c r="F782" s="252"/>
      <c r="G782" s="252"/>
      <c r="H782" s="252"/>
      <c r="I782" s="252"/>
      <c r="J782" s="252"/>
      <c r="K782" s="252"/>
      <c r="L782" s="252"/>
      <c r="M782" s="252"/>
      <c r="N782" s="1132"/>
      <c r="O782" s="1132"/>
      <c r="P782" s="1137"/>
      <c r="Q782" s="1188"/>
      <c r="R782" s="252"/>
      <c r="S782" s="252"/>
      <c r="T782" s="252"/>
      <c r="U782" s="252"/>
      <c r="V782" s="252"/>
      <c r="W782" s="252"/>
      <c r="X782" s="252"/>
      <c r="Y782" s="252"/>
      <c r="Z782" s="252"/>
    </row>
    <row r="783" ht="15.75" customHeight="1">
      <c r="A783" s="252"/>
      <c r="B783" s="252"/>
      <c r="C783" s="252"/>
      <c r="D783" s="252"/>
      <c r="E783" s="259"/>
      <c r="F783" s="252"/>
      <c r="G783" s="252"/>
      <c r="H783" s="252"/>
      <c r="I783" s="252"/>
      <c r="J783" s="252"/>
      <c r="K783" s="252"/>
      <c r="L783" s="252"/>
      <c r="M783" s="252"/>
      <c r="N783" s="1132"/>
      <c r="O783" s="1132"/>
      <c r="P783" s="1137"/>
      <c r="Q783" s="1188"/>
      <c r="R783" s="252"/>
      <c r="S783" s="252"/>
      <c r="T783" s="252"/>
      <c r="U783" s="252"/>
      <c r="V783" s="252"/>
      <c r="W783" s="252"/>
      <c r="X783" s="252"/>
      <c r="Y783" s="252"/>
      <c r="Z783" s="252"/>
    </row>
    <row r="784" ht="15.75" customHeight="1">
      <c r="A784" s="252"/>
      <c r="B784" s="252"/>
      <c r="C784" s="252"/>
      <c r="D784" s="252"/>
      <c r="E784" s="259"/>
      <c r="F784" s="252"/>
      <c r="G784" s="252"/>
      <c r="H784" s="252"/>
      <c r="I784" s="252"/>
      <c r="J784" s="252"/>
      <c r="K784" s="252"/>
      <c r="L784" s="252"/>
      <c r="M784" s="252"/>
      <c r="N784" s="1132"/>
      <c r="O784" s="1132"/>
      <c r="P784" s="1137"/>
      <c r="Q784" s="1188"/>
      <c r="R784" s="252"/>
      <c r="S784" s="252"/>
      <c r="T784" s="252"/>
      <c r="U784" s="252"/>
      <c r="V784" s="252"/>
      <c r="W784" s="252"/>
      <c r="X784" s="252"/>
      <c r="Y784" s="252"/>
      <c r="Z784" s="252"/>
    </row>
    <row r="785" ht="15.75" customHeight="1">
      <c r="A785" s="252"/>
      <c r="B785" s="252"/>
      <c r="C785" s="252"/>
      <c r="D785" s="252"/>
      <c r="E785" s="259"/>
      <c r="F785" s="252"/>
      <c r="G785" s="252"/>
      <c r="H785" s="252"/>
      <c r="I785" s="252"/>
      <c r="J785" s="252"/>
      <c r="K785" s="252"/>
      <c r="L785" s="252"/>
      <c r="M785" s="252"/>
      <c r="N785" s="1132"/>
      <c r="O785" s="1132"/>
      <c r="P785" s="1137"/>
      <c r="Q785" s="1188"/>
      <c r="R785" s="252"/>
      <c r="S785" s="252"/>
      <c r="T785" s="252"/>
      <c r="U785" s="252"/>
      <c r="V785" s="252"/>
      <c r="W785" s="252"/>
      <c r="X785" s="252"/>
      <c r="Y785" s="252"/>
      <c r="Z785" s="252"/>
    </row>
    <row r="786" ht="15.75" customHeight="1">
      <c r="A786" s="252"/>
      <c r="B786" s="252"/>
      <c r="C786" s="252"/>
      <c r="D786" s="252"/>
      <c r="E786" s="259"/>
      <c r="F786" s="252"/>
      <c r="G786" s="252"/>
      <c r="H786" s="252"/>
      <c r="I786" s="252"/>
      <c r="J786" s="252"/>
      <c r="K786" s="252"/>
      <c r="L786" s="252"/>
      <c r="M786" s="252"/>
      <c r="N786" s="1132"/>
      <c r="O786" s="1132"/>
      <c r="P786" s="1137"/>
      <c r="Q786" s="1188"/>
      <c r="R786" s="252"/>
      <c r="S786" s="252"/>
      <c r="T786" s="252"/>
      <c r="U786" s="252"/>
      <c r="V786" s="252"/>
      <c r="W786" s="252"/>
      <c r="X786" s="252"/>
      <c r="Y786" s="252"/>
      <c r="Z786" s="252"/>
    </row>
    <row r="787" ht="15.75" customHeight="1">
      <c r="A787" s="252"/>
      <c r="B787" s="252"/>
      <c r="C787" s="252"/>
      <c r="D787" s="252"/>
      <c r="E787" s="259"/>
      <c r="F787" s="252"/>
      <c r="G787" s="252"/>
      <c r="H787" s="252"/>
      <c r="I787" s="252"/>
      <c r="J787" s="252"/>
      <c r="K787" s="252"/>
      <c r="L787" s="252"/>
      <c r="M787" s="252"/>
      <c r="N787" s="1132"/>
      <c r="O787" s="1132"/>
      <c r="P787" s="1137"/>
      <c r="Q787" s="1188"/>
      <c r="R787" s="252"/>
      <c r="S787" s="252"/>
      <c r="T787" s="252"/>
      <c r="U787" s="252"/>
      <c r="V787" s="252"/>
      <c r="W787" s="252"/>
      <c r="X787" s="252"/>
      <c r="Y787" s="252"/>
      <c r="Z787" s="252"/>
    </row>
    <row r="788" ht="15.75" customHeight="1">
      <c r="A788" s="252"/>
      <c r="B788" s="252"/>
      <c r="C788" s="252"/>
      <c r="D788" s="252"/>
      <c r="E788" s="259"/>
      <c r="F788" s="252"/>
      <c r="G788" s="252"/>
      <c r="H788" s="252"/>
      <c r="I788" s="252"/>
      <c r="J788" s="252"/>
      <c r="K788" s="252"/>
      <c r="L788" s="252"/>
      <c r="M788" s="252"/>
      <c r="N788" s="1132"/>
      <c r="O788" s="1132"/>
      <c r="P788" s="1137"/>
      <c r="Q788" s="1188"/>
      <c r="R788" s="252"/>
      <c r="S788" s="252"/>
      <c r="T788" s="252"/>
      <c r="U788" s="252"/>
      <c r="V788" s="252"/>
      <c r="W788" s="252"/>
      <c r="X788" s="252"/>
      <c r="Y788" s="252"/>
      <c r="Z788" s="252"/>
    </row>
    <row r="789" ht="15.75" customHeight="1">
      <c r="A789" s="252"/>
      <c r="B789" s="252"/>
      <c r="C789" s="252"/>
      <c r="D789" s="252"/>
      <c r="E789" s="259"/>
      <c r="F789" s="252"/>
      <c r="G789" s="252"/>
      <c r="H789" s="252"/>
      <c r="I789" s="252"/>
      <c r="J789" s="252"/>
      <c r="K789" s="252"/>
      <c r="L789" s="252"/>
      <c r="M789" s="252"/>
      <c r="N789" s="1132"/>
      <c r="O789" s="1132"/>
      <c r="P789" s="1137"/>
      <c r="Q789" s="1188"/>
      <c r="R789" s="252"/>
      <c r="S789" s="252"/>
      <c r="T789" s="252"/>
      <c r="U789" s="252"/>
      <c r="V789" s="252"/>
      <c r="W789" s="252"/>
      <c r="X789" s="252"/>
      <c r="Y789" s="252"/>
      <c r="Z789" s="252"/>
    </row>
    <row r="790" ht="15.75" customHeight="1">
      <c r="A790" s="252"/>
      <c r="B790" s="252"/>
      <c r="C790" s="252"/>
      <c r="D790" s="252"/>
      <c r="E790" s="259"/>
      <c r="F790" s="252"/>
      <c r="G790" s="252"/>
      <c r="H790" s="252"/>
      <c r="I790" s="252"/>
      <c r="J790" s="252"/>
      <c r="K790" s="252"/>
      <c r="L790" s="252"/>
      <c r="M790" s="252"/>
      <c r="N790" s="1132"/>
      <c r="O790" s="1132"/>
      <c r="P790" s="1137"/>
      <c r="Q790" s="1188"/>
      <c r="R790" s="252"/>
      <c r="S790" s="252"/>
      <c r="T790" s="252"/>
      <c r="U790" s="252"/>
      <c r="V790" s="252"/>
      <c r="W790" s="252"/>
      <c r="X790" s="252"/>
      <c r="Y790" s="252"/>
      <c r="Z790" s="252"/>
    </row>
    <row r="791" ht="15.75" customHeight="1">
      <c r="A791" s="252"/>
      <c r="B791" s="252"/>
      <c r="C791" s="252"/>
      <c r="D791" s="252"/>
      <c r="E791" s="259"/>
      <c r="F791" s="252"/>
      <c r="G791" s="252"/>
      <c r="H791" s="252"/>
      <c r="I791" s="252"/>
      <c r="J791" s="252"/>
      <c r="K791" s="252"/>
      <c r="L791" s="252"/>
      <c r="M791" s="252"/>
      <c r="N791" s="1132"/>
      <c r="O791" s="1132"/>
      <c r="P791" s="1137"/>
      <c r="Q791" s="1188"/>
      <c r="R791" s="252"/>
      <c r="S791" s="252"/>
      <c r="T791" s="252"/>
      <c r="U791" s="252"/>
      <c r="V791" s="252"/>
      <c r="W791" s="252"/>
      <c r="X791" s="252"/>
      <c r="Y791" s="252"/>
      <c r="Z791" s="252"/>
    </row>
    <row r="792" ht="15.75" customHeight="1">
      <c r="A792" s="252"/>
      <c r="B792" s="252"/>
      <c r="C792" s="252"/>
      <c r="D792" s="252"/>
      <c r="E792" s="259"/>
      <c r="F792" s="252"/>
      <c r="G792" s="252"/>
      <c r="H792" s="252"/>
      <c r="I792" s="252"/>
      <c r="J792" s="252"/>
      <c r="K792" s="252"/>
      <c r="L792" s="252"/>
      <c r="M792" s="252"/>
      <c r="N792" s="1132"/>
      <c r="O792" s="1132"/>
      <c r="P792" s="1137"/>
      <c r="Q792" s="1188"/>
      <c r="R792" s="252"/>
      <c r="S792" s="252"/>
      <c r="T792" s="252"/>
      <c r="U792" s="252"/>
      <c r="V792" s="252"/>
      <c r="W792" s="252"/>
      <c r="X792" s="252"/>
      <c r="Y792" s="252"/>
      <c r="Z792" s="252"/>
    </row>
    <row r="793" ht="15.75" customHeight="1">
      <c r="A793" s="252"/>
      <c r="B793" s="252"/>
      <c r="C793" s="252"/>
      <c r="D793" s="252"/>
      <c r="E793" s="259"/>
      <c r="F793" s="252"/>
      <c r="G793" s="252"/>
      <c r="H793" s="252"/>
      <c r="I793" s="252"/>
      <c r="J793" s="252"/>
      <c r="K793" s="252"/>
      <c r="L793" s="252"/>
      <c r="M793" s="252"/>
      <c r="N793" s="1132"/>
      <c r="O793" s="1132"/>
      <c r="P793" s="1137"/>
      <c r="Q793" s="1188"/>
      <c r="R793" s="252"/>
      <c r="S793" s="252"/>
      <c r="T793" s="252"/>
      <c r="U793" s="252"/>
      <c r="V793" s="252"/>
      <c r="W793" s="252"/>
      <c r="X793" s="252"/>
      <c r="Y793" s="252"/>
      <c r="Z793" s="252"/>
    </row>
    <row r="794" ht="15.75" customHeight="1">
      <c r="A794" s="252"/>
      <c r="B794" s="252"/>
      <c r="C794" s="252"/>
      <c r="D794" s="252"/>
      <c r="E794" s="259"/>
      <c r="F794" s="252"/>
      <c r="G794" s="252"/>
      <c r="H794" s="252"/>
      <c r="I794" s="252"/>
      <c r="J794" s="252"/>
      <c r="K794" s="252"/>
      <c r="L794" s="252"/>
      <c r="M794" s="252"/>
      <c r="N794" s="1132"/>
      <c r="O794" s="1132"/>
      <c r="P794" s="1137"/>
      <c r="Q794" s="1188"/>
      <c r="R794" s="252"/>
      <c r="S794" s="252"/>
      <c r="T794" s="252"/>
      <c r="U794" s="252"/>
      <c r="V794" s="252"/>
      <c r="W794" s="252"/>
      <c r="X794" s="252"/>
      <c r="Y794" s="252"/>
      <c r="Z794" s="252"/>
    </row>
    <row r="795" ht="15.75" customHeight="1">
      <c r="A795" s="252"/>
      <c r="B795" s="252"/>
      <c r="C795" s="252"/>
      <c r="D795" s="252"/>
      <c r="E795" s="259"/>
      <c r="F795" s="252"/>
      <c r="G795" s="252"/>
      <c r="H795" s="252"/>
      <c r="I795" s="252"/>
      <c r="J795" s="252"/>
      <c r="K795" s="252"/>
      <c r="L795" s="252"/>
      <c r="M795" s="252"/>
      <c r="N795" s="1132"/>
      <c r="O795" s="1132"/>
      <c r="P795" s="1137"/>
      <c r="Q795" s="1188"/>
      <c r="R795" s="252"/>
      <c r="S795" s="252"/>
      <c r="T795" s="252"/>
      <c r="U795" s="252"/>
      <c r="V795" s="252"/>
      <c r="W795" s="252"/>
      <c r="X795" s="252"/>
      <c r="Y795" s="252"/>
      <c r="Z795" s="252"/>
    </row>
    <row r="796" ht="15.75" customHeight="1">
      <c r="A796" s="252"/>
      <c r="B796" s="252"/>
      <c r="C796" s="252"/>
      <c r="D796" s="252"/>
      <c r="E796" s="259"/>
      <c r="F796" s="252"/>
      <c r="G796" s="252"/>
      <c r="H796" s="252"/>
      <c r="I796" s="252"/>
      <c r="J796" s="252"/>
      <c r="K796" s="252"/>
      <c r="L796" s="252"/>
      <c r="M796" s="252"/>
      <c r="N796" s="1132"/>
      <c r="O796" s="1132"/>
      <c r="P796" s="1137"/>
      <c r="Q796" s="1188"/>
      <c r="R796" s="252"/>
      <c r="S796" s="252"/>
      <c r="T796" s="252"/>
      <c r="U796" s="252"/>
      <c r="V796" s="252"/>
      <c r="W796" s="252"/>
      <c r="X796" s="252"/>
      <c r="Y796" s="252"/>
      <c r="Z796" s="252"/>
    </row>
    <row r="797" ht="15.75" customHeight="1">
      <c r="A797" s="252"/>
      <c r="B797" s="252"/>
      <c r="C797" s="252"/>
      <c r="D797" s="252"/>
      <c r="E797" s="259"/>
      <c r="F797" s="252"/>
      <c r="G797" s="252"/>
      <c r="H797" s="252"/>
      <c r="I797" s="252"/>
      <c r="J797" s="252"/>
      <c r="K797" s="252"/>
      <c r="L797" s="252"/>
      <c r="M797" s="252"/>
      <c r="N797" s="1132"/>
      <c r="O797" s="1132"/>
      <c r="P797" s="1137"/>
      <c r="Q797" s="1188"/>
      <c r="R797" s="252"/>
      <c r="S797" s="252"/>
      <c r="T797" s="252"/>
      <c r="U797" s="252"/>
      <c r="V797" s="252"/>
      <c r="W797" s="252"/>
      <c r="X797" s="252"/>
      <c r="Y797" s="252"/>
      <c r="Z797" s="252"/>
    </row>
    <row r="798" ht="15.75" customHeight="1">
      <c r="A798" s="252"/>
      <c r="B798" s="252"/>
      <c r="C798" s="252"/>
      <c r="D798" s="252"/>
      <c r="E798" s="259"/>
      <c r="F798" s="252"/>
      <c r="G798" s="252"/>
      <c r="H798" s="252"/>
      <c r="I798" s="252"/>
      <c r="J798" s="252"/>
      <c r="K798" s="252"/>
      <c r="L798" s="252"/>
      <c r="M798" s="252"/>
      <c r="N798" s="1132"/>
      <c r="O798" s="1132"/>
      <c r="P798" s="1137"/>
      <c r="Q798" s="1188"/>
      <c r="R798" s="252"/>
      <c r="S798" s="252"/>
      <c r="T798" s="252"/>
      <c r="U798" s="252"/>
      <c r="V798" s="252"/>
      <c r="W798" s="252"/>
      <c r="X798" s="252"/>
      <c r="Y798" s="252"/>
      <c r="Z798" s="252"/>
    </row>
    <row r="799" ht="15.75" customHeight="1">
      <c r="A799" s="252"/>
      <c r="B799" s="252"/>
      <c r="C799" s="252"/>
      <c r="D799" s="252"/>
      <c r="E799" s="259"/>
      <c r="F799" s="252"/>
      <c r="G799" s="252"/>
      <c r="H799" s="252"/>
      <c r="I799" s="252"/>
      <c r="J799" s="252"/>
      <c r="K799" s="252"/>
      <c r="L799" s="252"/>
      <c r="M799" s="252"/>
      <c r="N799" s="1132"/>
      <c r="O799" s="1132"/>
      <c r="P799" s="1137"/>
      <c r="Q799" s="1188"/>
      <c r="R799" s="252"/>
      <c r="S799" s="252"/>
      <c r="T799" s="252"/>
      <c r="U799" s="252"/>
      <c r="V799" s="252"/>
      <c r="W799" s="252"/>
      <c r="X799" s="252"/>
      <c r="Y799" s="252"/>
      <c r="Z799" s="252"/>
    </row>
    <row r="800" ht="15.75" customHeight="1">
      <c r="A800" s="252"/>
      <c r="B800" s="252"/>
      <c r="C800" s="252"/>
      <c r="D800" s="252"/>
      <c r="E800" s="259"/>
      <c r="F800" s="252"/>
      <c r="G800" s="252"/>
      <c r="H800" s="252"/>
      <c r="I800" s="252"/>
      <c r="J800" s="252"/>
      <c r="K800" s="252"/>
      <c r="L800" s="252"/>
      <c r="M800" s="252"/>
      <c r="N800" s="1132"/>
      <c r="O800" s="1132"/>
      <c r="P800" s="1137"/>
      <c r="Q800" s="1188"/>
      <c r="R800" s="252"/>
      <c r="S800" s="252"/>
      <c r="T800" s="252"/>
      <c r="U800" s="252"/>
      <c r="V800" s="252"/>
      <c r="W800" s="252"/>
      <c r="X800" s="252"/>
      <c r="Y800" s="252"/>
      <c r="Z800" s="252"/>
    </row>
    <row r="801" ht="15.75" customHeight="1">
      <c r="A801" s="252"/>
      <c r="B801" s="252"/>
      <c r="C801" s="252"/>
      <c r="D801" s="252"/>
      <c r="E801" s="259"/>
      <c r="F801" s="252"/>
      <c r="G801" s="252"/>
      <c r="H801" s="252"/>
      <c r="I801" s="252"/>
      <c r="J801" s="252"/>
      <c r="K801" s="252"/>
      <c r="L801" s="252"/>
      <c r="M801" s="252"/>
      <c r="N801" s="1132"/>
      <c r="O801" s="1132"/>
      <c r="P801" s="1137"/>
      <c r="Q801" s="1188"/>
      <c r="R801" s="252"/>
      <c r="S801" s="252"/>
      <c r="T801" s="252"/>
      <c r="U801" s="252"/>
      <c r="V801" s="252"/>
      <c r="W801" s="252"/>
      <c r="X801" s="252"/>
      <c r="Y801" s="252"/>
      <c r="Z801" s="252"/>
    </row>
    <row r="802" ht="15.75" customHeight="1">
      <c r="A802" s="252"/>
      <c r="B802" s="252"/>
      <c r="C802" s="252"/>
      <c r="D802" s="252"/>
      <c r="E802" s="259"/>
      <c r="F802" s="252"/>
      <c r="G802" s="252"/>
      <c r="H802" s="252"/>
      <c r="I802" s="252"/>
      <c r="J802" s="252"/>
      <c r="K802" s="252"/>
      <c r="L802" s="252"/>
      <c r="M802" s="252"/>
      <c r="N802" s="1132"/>
      <c r="O802" s="1132"/>
      <c r="P802" s="1137"/>
      <c r="Q802" s="1188"/>
      <c r="R802" s="252"/>
      <c r="S802" s="252"/>
      <c r="T802" s="252"/>
      <c r="U802" s="252"/>
      <c r="V802" s="252"/>
      <c r="W802" s="252"/>
      <c r="X802" s="252"/>
      <c r="Y802" s="252"/>
      <c r="Z802" s="252"/>
    </row>
    <row r="803" ht="15.75" customHeight="1">
      <c r="A803" s="252"/>
      <c r="B803" s="252"/>
      <c r="C803" s="252"/>
      <c r="D803" s="252"/>
      <c r="E803" s="259"/>
      <c r="F803" s="252"/>
      <c r="G803" s="252"/>
      <c r="H803" s="252"/>
      <c r="I803" s="252"/>
      <c r="J803" s="252"/>
      <c r="K803" s="252"/>
      <c r="L803" s="252"/>
      <c r="M803" s="252"/>
      <c r="N803" s="1132"/>
      <c r="O803" s="1132"/>
      <c r="P803" s="1137"/>
      <c r="Q803" s="1188"/>
      <c r="R803" s="252"/>
      <c r="S803" s="252"/>
      <c r="T803" s="252"/>
      <c r="U803" s="252"/>
      <c r="V803" s="252"/>
      <c r="W803" s="252"/>
      <c r="X803" s="252"/>
      <c r="Y803" s="252"/>
      <c r="Z803" s="252"/>
    </row>
    <row r="804" ht="15.75" customHeight="1">
      <c r="A804" s="252"/>
      <c r="B804" s="252"/>
      <c r="C804" s="252"/>
      <c r="D804" s="252"/>
      <c r="E804" s="259"/>
      <c r="F804" s="252"/>
      <c r="G804" s="252"/>
      <c r="H804" s="252"/>
      <c r="I804" s="252"/>
      <c r="J804" s="252"/>
      <c r="K804" s="252"/>
      <c r="L804" s="252"/>
      <c r="M804" s="252"/>
      <c r="N804" s="1132"/>
      <c r="O804" s="1132"/>
      <c r="P804" s="1137"/>
      <c r="Q804" s="1188"/>
      <c r="R804" s="252"/>
      <c r="S804" s="252"/>
      <c r="T804" s="252"/>
      <c r="U804" s="252"/>
      <c r="V804" s="252"/>
      <c r="W804" s="252"/>
      <c r="X804" s="252"/>
      <c r="Y804" s="252"/>
      <c r="Z804" s="252"/>
    </row>
    <row r="805" ht="15.75" customHeight="1">
      <c r="A805" s="252"/>
      <c r="B805" s="252"/>
      <c r="C805" s="252"/>
      <c r="D805" s="252"/>
      <c r="E805" s="259"/>
      <c r="F805" s="252"/>
      <c r="G805" s="252"/>
      <c r="H805" s="252"/>
      <c r="I805" s="252"/>
      <c r="J805" s="252"/>
      <c r="K805" s="252"/>
      <c r="L805" s="252"/>
      <c r="M805" s="252"/>
      <c r="N805" s="1132"/>
      <c r="O805" s="1132"/>
      <c r="P805" s="1137"/>
      <c r="Q805" s="1188"/>
      <c r="R805" s="252"/>
      <c r="S805" s="252"/>
      <c r="T805" s="252"/>
      <c r="U805" s="252"/>
      <c r="V805" s="252"/>
      <c r="W805" s="252"/>
      <c r="X805" s="252"/>
      <c r="Y805" s="252"/>
      <c r="Z805" s="252"/>
    </row>
    <row r="806" ht="15.75" customHeight="1">
      <c r="A806" s="252"/>
      <c r="B806" s="252"/>
      <c r="C806" s="252"/>
      <c r="D806" s="252"/>
      <c r="E806" s="259"/>
      <c r="F806" s="252"/>
      <c r="G806" s="252"/>
      <c r="H806" s="252"/>
      <c r="I806" s="252"/>
      <c r="J806" s="252"/>
      <c r="K806" s="252"/>
      <c r="L806" s="252"/>
      <c r="M806" s="252"/>
      <c r="N806" s="1132"/>
      <c r="O806" s="1132"/>
      <c r="P806" s="1137"/>
      <c r="Q806" s="1188"/>
      <c r="R806" s="252"/>
      <c r="S806" s="252"/>
      <c r="T806" s="252"/>
      <c r="U806" s="252"/>
      <c r="V806" s="252"/>
      <c r="W806" s="252"/>
      <c r="X806" s="252"/>
      <c r="Y806" s="252"/>
      <c r="Z806" s="252"/>
    </row>
    <row r="807" ht="15.75" customHeight="1">
      <c r="A807" s="252"/>
      <c r="B807" s="252"/>
      <c r="C807" s="252"/>
      <c r="D807" s="252"/>
      <c r="E807" s="259"/>
      <c r="F807" s="252"/>
      <c r="G807" s="252"/>
      <c r="H807" s="252"/>
      <c r="I807" s="252"/>
      <c r="J807" s="252"/>
      <c r="K807" s="252"/>
      <c r="L807" s="252"/>
      <c r="M807" s="252"/>
      <c r="N807" s="1132"/>
      <c r="O807" s="1132"/>
      <c r="P807" s="1137"/>
      <c r="Q807" s="1188"/>
      <c r="R807" s="252"/>
      <c r="S807" s="252"/>
      <c r="T807" s="252"/>
      <c r="U807" s="252"/>
      <c r="V807" s="252"/>
      <c r="W807" s="252"/>
      <c r="X807" s="252"/>
      <c r="Y807" s="252"/>
      <c r="Z807" s="252"/>
    </row>
    <row r="808" ht="15.75" customHeight="1">
      <c r="A808" s="252"/>
      <c r="B808" s="252"/>
      <c r="C808" s="252"/>
      <c r="D808" s="252"/>
      <c r="E808" s="259"/>
      <c r="F808" s="252"/>
      <c r="G808" s="252"/>
      <c r="H808" s="252"/>
      <c r="I808" s="252"/>
      <c r="J808" s="252"/>
      <c r="K808" s="252"/>
      <c r="L808" s="252"/>
      <c r="M808" s="252"/>
      <c r="N808" s="1132"/>
      <c r="O808" s="1132"/>
      <c r="P808" s="1137"/>
      <c r="Q808" s="1188"/>
      <c r="R808" s="252"/>
      <c r="S808" s="252"/>
      <c r="T808" s="252"/>
      <c r="U808" s="252"/>
      <c r="V808" s="252"/>
      <c r="W808" s="252"/>
      <c r="X808" s="252"/>
      <c r="Y808" s="252"/>
      <c r="Z808" s="252"/>
    </row>
    <row r="809" ht="15.75" customHeight="1">
      <c r="A809" s="252"/>
      <c r="B809" s="252"/>
      <c r="C809" s="252"/>
      <c r="D809" s="252"/>
      <c r="E809" s="259"/>
      <c r="F809" s="252"/>
      <c r="G809" s="252"/>
      <c r="H809" s="252"/>
      <c r="I809" s="252"/>
      <c r="J809" s="252"/>
      <c r="K809" s="252"/>
      <c r="L809" s="252"/>
      <c r="M809" s="252"/>
      <c r="N809" s="1132"/>
      <c r="O809" s="1132"/>
      <c r="P809" s="1137"/>
      <c r="Q809" s="1188"/>
      <c r="R809" s="252"/>
      <c r="S809" s="252"/>
      <c r="T809" s="252"/>
      <c r="U809" s="252"/>
      <c r="V809" s="252"/>
      <c r="W809" s="252"/>
      <c r="X809" s="252"/>
      <c r="Y809" s="252"/>
      <c r="Z809" s="252"/>
    </row>
    <row r="810" ht="15.75" customHeight="1">
      <c r="A810" s="252"/>
      <c r="B810" s="252"/>
      <c r="C810" s="252"/>
      <c r="D810" s="252"/>
      <c r="E810" s="259"/>
      <c r="F810" s="252"/>
      <c r="G810" s="252"/>
      <c r="H810" s="252"/>
      <c r="I810" s="252"/>
      <c r="J810" s="252"/>
      <c r="K810" s="252"/>
      <c r="L810" s="252"/>
      <c r="M810" s="252"/>
      <c r="N810" s="1132"/>
      <c r="O810" s="1132"/>
      <c r="P810" s="1137"/>
      <c r="Q810" s="1188"/>
      <c r="R810" s="252"/>
      <c r="S810" s="252"/>
      <c r="T810" s="252"/>
      <c r="U810" s="252"/>
      <c r="V810" s="252"/>
      <c r="W810" s="252"/>
      <c r="X810" s="252"/>
      <c r="Y810" s="252"/>
      <c r="Z810" s="252"/>
    </row>
    <row r="811" ht="15.75" customHeight="1">
      <c r="A811" s="252"/>
      <c r="B811" s="252"/>
      <c r="C811" s="252"/>
      <c r="D811" s="252"/>
      <c r="E811" s="259"/>
      <c r="F811" s="252"/>
      <c r="G811" s="252"/>
      <c r="H811" s="252"/>
      <c r="I811" s="252"/>
      <c r="J811" s="252"/>
      <c r="K811" s="252"/>
      <c r="L811" s="252"/>
      <c r="M811" s="252"/>
      <c r="N811" s="1132"/>
      <c r="O811" s="1132"/>
      <c r="P811" s="1137"/>
      <c r="Q811" s="1188"/>
      <c r="R811" s="252"/>
      <c r="S811" s="252"/>
      <c r="T811" s="252"/>
      <c r="U811" s="252"/>
      <c r="V811" s="252"/>
      <c r="W811" s="252"/>
      <c r="X811" s="252"/>
      <c r="Y811" s="252"/>
      <c r="Z811" s="252"/>
    </row>
    <row r="812" ht="15.75" customHeight="1">
      <c r="A812" s="252"/>
      <c r="B812" s="252"/>
      <c r="C812" s="252"/>
      <c r="D812" s="252"/>
      <c r="E812" s="259"/>
      <c r="F812" s="252"/>
      <c r="G812" s="252"/>
      <c r="H812" s="252"/>
      <c r="I812" s="252"/>
      <c r="J812" s="252"/>
      <c r="K812" s="252"/>
      <c r="L812" s="252"/>
      <c r="M812" s="252"/>
      <c r="N812" s="1132"/>
      <c r="O812" s="1132"/>
      <c r="P812" s="1137"/>
      <c r="Q812" s="1188"/>
      <c r="R812" s="252"/>
      <c r="S812" s="252"/>
      <c r="T812" s="252"/>
      <c r="U812" s="252"/>
      <c r="V812" s="252"/>
      <c r="W812" s="252"/>
      <c r="X812" s="252"/>
      <c r="Y812" s="252"/>
      <c r="Z812" s="252"/>
    </row>
    <row r="813" ht="15.75" customHeight="1">
      <c r="A813" s="252"/>
      <c r="B813" s="252"/>
      <c r="C813" s="252"/>
      <c r="D813" s="252"/>
      <c r="E813" s="259"/>
      <c r="F813" s="252"/>
      <c r="G813" s="252"/>
      <c r="H813" s="252"/>
      <c r="I813" s="252"/>
      <c r="J813" s="252"/>
      <c r="K813" s="252"/>
      <c r="L813" s="252"/>
      <c r="M813" s="252"/>
      <c r="N813" s="1132"/>
      <c r="O813" s="1132"/>
      <c r="P813" s="1137"/>
      <c r="Q813" s="1188"/>
      <c r="R813" s="252"/>
      <c r="S813" s="252"/>
      <c r="T813" s="252"/>
      <c r="U813" s="252"/>
      <c r="V813" s="252"/>
      <c r="W813" s="252"/>
      <c r="X813" s="252"/>
      <c r="Y813" s="252"/>
      <c r="Z813" s="252"/>
    </row>
    <row r="814" ht="15.75" customHeight="1">
      <c r="A814" s="252"/>
      <c r="B814" s="252"/>
      <c r="C814" s="252"/>
      <c r="D814" s="252"/>
      <c r="E814" s="259"/>
      <c r="F814" s="252"/>
      <c r="G814" s="252"/>
      <c r="H814" s="252"/>
      <c r="I814" s="252"/>
      <c r="J814" s="252"/>
      <c r="K814" s="252"/>
      <c r="L814" s="252"/>
      <c r="M814" s="252"/>
      <c r="N814" s="1132"/>
      <c r="O814" s="1132"/>
      <c r="P814" s="1137"/>
      <c r="Q814" s="1188"/>
      <c r="R814" s="252"/>
      <c r="S814" s="252"/>
      <c r="T814" s="252"/>
      <c r="U814" s="252"/>
      <c r="V814" s="252"/>
      <c r="W814" s="252"/>
      <c r="X814" s="252"/>
      <c r="Y814" s="252"/>
      <c r="Z814" s="252"/>
    </row>
    <row r="815" ht="15.75" customHeight="1">
      <c r="A815" s="252"/>
      <c r="B815" s="252"/>
      <c r="C815" s="252"/>
      <c r="D815" s="252"/>
      <c r="E815" s="259"/>
      <c r="F815" s="252"/>
      <c r="G815" s="252"/>
      <c r="H815" s="252"/>
      <c r="I815" s="252"/>
      <c r="J815" s="252"/>
      <c r="K815" s="252"/>
      <c r="L815" s="252"/>
      <c r="M815" s="252"/>
      <c r="N815" s="1132"/>
      <c r="O815" s="1132"/>
      <c r="P815" s="1137"/>
      <c r="Q815" s="1188"/>
      <c r="R815" s="252"/>
      <c r="S815" s="252"/>
      <c r="T815" s="252"/>
      <c r="U815" s="252"/>
      <c r="V815" s="252"/>
      <c r="W815" s="252"/>
      <c r="X815" s="252"/>
      <c r="Y815" s="252"/>
      <c r="Z815" s="252"/>
    </row>
    <row r="816" ht="15.75" customHeight="1">
      <c r="A816" s="252"/>
      <c r="B816" s="252"/>
      <c r="C816" s="252"/>
      <c r="D816" s="252"/>
      <c r="E816" s="259"/>
      <c r="F816" s="252"/>
      <c r="G816" s="252"/>
      <c r="H816" s="252"/>
      <c r="I816" s="252"/>
      <c r="J816" s="252"/>
      <c r="K816" s="252"/>
      <c r="L816" s="252"/>
      <c r="M816" s="252"/>
      <c r="N816" s="1132"/>
      <c r="O816" s="1132"/>
      <c r="P816" s="1137"/>
      <c r="Q816" s="1188"/>
      <c r="R816" s="252"/>
      <c r="S816" s="252"/>
      <c r="T816" s="252"/>
      <c r="U816" s="252"/>
      <c r="V816" s="252"/>
      <c r="W816" s="252"/>
      <c r="X816" s="252"/>
      <c r="Y816" s="252"/>
      <c r="Z816" s="252"/>
    </row>
    <row r="817" ht="15.75" customHeight="1">
      <c r="A817" s="252"/>
      <c r="B817" s="252"/>
      <c r="C817" s="252"/>
      <c r="D817" s="252"/>
      <c r="E817" s="259"/>
      <c r="F817" s="252"/>
      <c r="G817" s="252"/>
      <c r="H817" s="252"/>
      <c r="I817" s="252"/>
      <c r="J817" s="252"/>
      <c r="K817" s="252"/>
      <c r="L817" s="252"/>
      <c r="M817" s="252"/>
      <c r="N817" s="1132"/>
      <c r="O817" s="1132"/>
      <c r="P817" s="1137"/>
      <c r="Q817" s="1188"/>
      <c r="R817" s="252"/>
      <c r="S817" s="252"/>
      <c r="T817" s="252"/>
      <c r="U817" s="252"/>
      <c r="V817" s="252"/>
      <c r="W817" s="252"/>
      <c r="X817" s="252"/>
      <c r="Y817" s="252"/>
      <c r="Z817" s="252"/>
    </row>
    <row r="818" ht="15.75" customHeight="1">
      <c r="A818" s="252"/>
      <c r="B818" s="252"/>
      <c r="C818" s="252"/>
      <c r="D818" s="252"/>
      <c r="E818" s="259"/>
      <c r="F818" s="252"/>
      <c r="G818" s="252"/>
      <c r="H818" s="252"/>
      <c r="I818" s="252"/>
      <c r="J818" s="252"/>
      <c r="K818" s="252"/>
      <c r="L818" s="252"/>
      <c r="M818" s="252"/>
      <c r="N818" s="1132"/>
      <c r="O818" s="1132"/>
      <c r="P818" s="1137"/>
      <c r="Q818" s="1188"/>
      <c r="R818" s="252"/>
      <c r="S818" s="252"/>
      <c r="T818" s="252"/>
      <c r="U818" s="252"/>
      <c r="V818" s="252"/>
      <c r="W818" s="252"/>
      <c r="X818" s="252"/>
      <c r="Y818" s="252"/>
      <c r="Z818" s="252"/>
    </row>
    <row r="819" ht="15.75" customHeight="1">
      <c r="A819" s="252"/>
      <c r="B819" s="252"/>
      <c r="C819" s="252"/>
      <c r="D819" s="252"/>
      <c r="E819" s="259"/>
      <c r="F819" s="252"/>
      <c r="G819" s="252"/>
      <c r="H819" s="252"/>
      <c r="I819" s="252"/>
      <c r="J819" s="252"/>
      <c r="K819" s="252"/>
      <c r="L819" s="252"/>
      <c r="M819" s="252"/>
      <c r="N819" s="1132"/>
      <c r="O819" s="1132"/>
      <c r="P819" s="1137"/>
      <c r="Q819" s="1188"/>
      <c r="R819" s="252"/>
      <c r="S819" s="252"/>
      <c r="T819" s="252"/>
      <c r="U819" s="252"/>
      <c r="V819" s="252"/>
      <c r="W819" s="252"/>
      <c r="X819" s="252"/>
      <c r="Y819" s="252"/>
      <c r="Z819" s="252"/>
    </row>
    <row r="820" ht="15.75" customHeight="1">
      <c r="A820" s="252"/>
      <c r="B820" s="252"/>
      <c r="C820" s="252"/>
      <c r="D820" s="252"/>
      <c r="E820" s="259"/>
      <c r="F820" s="252"/>
      <c r="G820" s="252"/>
      <c r="H820" s="252"/>
      <c r="I820" s="252"/>
      <c r="J820" s="252"/>
      <c r="K820" s="252"/>
      <c r="L820" s="252"/>
      <c r="M820" s="252"/>
      <c r="N820" s="1132"/>
      <c r="O820" s="1132"/>
      <c r="P820" s="1137"/>
      <c r="Q820" s="1188"/>
      <c r="R820" s="252"/>
      <c r="S820" s="252"/>
      <c r="T820" s="252"/>
      <c r="U820" s="252"/>
      <c r="V820" s="252"/>
      <c r="W820" s="252"/>
      <c r="X820" s="252"/>
      <c r="Y820" s="252"/>
      <c r="Z820" s="252"/>
    </row>
    <row r="821" ht="15.75" customHeight="1">
      <c r="A821" s="252"/>
      <c r="B821" s="252"/>
      <c r="C821" s="252"/>
      <c r="D821" s="252"/>
      <c r="E821" s="259"/>
      <c r="F821" s="252"/>
      <c r="G821" s="252"/>
      <c r="H821" s="252"/>
      <c r="I821" s="252"/>
      <c r="J821" s="252"/>
      <c r="K821" s="252"/>
      <c r="L821" s="252"/>
      <c r="M821" s="252"/>
      <c r="N821" s="1132"/>
      <c r="O821" s="1132"/>
      <c r="P821" s="1137"/>
      <c r="Q821" s="1188"/>
      <c r="R821" s="252"/>
      <c r="S821" s="252"/>
      <c r="T821" s="252"/>
      <c r="U821" s="252"/>
      <c r="V821" s="252"/>
      <c r="W821" s="252"/>
      <c r="X821" s="252"/>
      <c r="Y821" s="252"/>
      <c r="Z821" s="252"/>
    </row>
    <row r="822" ht="15.75" customHeight="1">
      <c r="A822" s="252"/>
      <c r="B822" s="252"/>
      <c r="C822" s="252"/>
      <c r="D822" s="252"/>
      <c r="E822" s="259"/>
      <c r="F822" s="252"/>
      <c r="G822" s="252"/>
      <c r="H822" s="252"/>
      <c r="I822" s="252"/>
      <c r="J822" s="252"/>
      <c r="K822" s="252"/>
      <c r="L822" s="252"/>
      <c r="M822" s="252"/>
      <c r="N822" s="1132"/>
      <c r="O822" s="1132"/>
      <c r="P822" s="1137"/>
      <c r="Q822" s="1188"/>
      <c r="R822" s="252"/>
      <c r="S822" s="252"/>
      <c r="T822" s="252"/>
      <c r="U822" s="252"/>
      <c r="V822" s="252"/>
      <c r="W822" s="252"/>
      <c r="X822" s="252"/>
      <c r="Y822" s="252"/>
      <c r="Z822" s="252"/>
    </row>
    <row r="823" ht="15.75" customHeight="1">
      <c r="A823" s="252"/>
      <c r="B823" s="252"/>
      <c r="C823" s="252"/>
      <c r="D823" s="252"/>
      <c r="E823" s="259"/>
      <c r="F823" s="252"/>
      <c r="G823" s="252"/>
      <c r="H823" s="252"/>
      <c r="I823" s="252"/>
      <c r="J823" s="252"/>
      <c r="K823" s="252"/>
      <c r="L823" s="252"/>
      <c r="M823" s="252"/>
      <c r="N823" s="1132"/>
      <c r="O823" s="1132"/>
      <c r="P823" s="1137"/>
      <c r="Q823" s="1188"/>
      <c r="R823" s="252"/>
      <c r="S823" s="252"/>
      <c r="T823" s="252"/>
      <c r="U823" s="252"/>
      <c r="V823" s="252"/>
      <c r="W823" s="252"/>
      <c r="X823" s="252"/>
      <c r="Y823" s="252"/>
      <c r="Z823" s="252"/>
    </row>
    <row r="824" ht="15.75" customHeight="1">
      <c r="A824" s="252"/>
      <c r="B824" s="252"/>
      <c r="C824" s="252"/>
      <c r="D824" s="252"/>
      <c r="E824" s="259"/>
      <c r="F824" s="252"/>
      <c r="G824" s="252"/>
      <c r="H824" s="252"/>
      <c r="I824" s="252"/>
      <c r="J824" s="252"/>
      <c r="K824" s="252"/>
      <c r="L824" s="252"/>
      <c r="M824" s="252"/>
      <c r="N824" s="1132"/>
      <c r="O824" s="1132"/>
      <c r="P824" s="1137"/>
      <c r="Q824" s="1188"/>
      <c r="R824" s="252"/>
      <c r="S824" s="252"/>
      <c r="T824" s="252"/>
      <c r="U824" s="252"/>
      <c r="V824" s="252"/>
      <c r="W824" s="252"/>
      <c r="X824" s="252"/>
      <c r="Y824" s="252"/>
      <c r="Z824" s="252"/>
    </row>
    <row r="825" ht="15.75" customHeight="1">
      <c r="A825" s="252"/>
      <c r="B825" s="252"/>
      <c r="C825" s="252"/>
      <c r="D825" s="252"/>
      <c r="E825" s="259"/>
      <c r="F825" s="252"/>
      <c r="G825" s="252"/>
      <c r="H825" s="252"/>
      <c r="I825" s="252"/>
      <c r="J825" s="252"/>
      <c r="K825" s="252"/>
      <c r="L825" s="252"/>
      <c r="M825" s="252"/>
      <c r="N825" s="1132"/>
      <c r="O825" s="1132"/>
      <c r="P825" s="1137"/>
      <c r="Q825" s="1188"/>
      <c r="R825" s="252"/>
      <c r="S825" s="252"/>
      <c r="T825" s="252"/>
      <c r="U825" s="252"/>
      <c r="V825" s="252"/>
      <c r="W825" s="252"/>
      <c r="X825" s="252"/>
      <c r="Y825" s="252"/>
      <c r="Z825" s="252"/>
    </row>
    <row r="826" ht="15.75" customHeight="1">
      <c r="A826" s="252"/>
      <c r="B826" s="252"/>
      <c r="C826" s="252"/>
      <c r="D826" s="252"/>
      <c r="E826" s="259"/>
      <c r="F826" s="252"/>
      <c r="G826" s="252"/>
      <c r="H826" s="252"/>
      <c r="I826" s="252"/>
      <c r="J826" s="252"/>
      <c r="K826" s="252"/>
      <c r="L826" s="252"/>
      <c r="M826" s="252"/>
      <c r="N826" s="1132"/>
      <c r="O826" s="1132"/>
      <c r="P826" s="1137"/>
      <c r="Q826" s="1188"/>
      <c r="R826" s="252"/>
      <c r="S826" s="252"/>
      <c r="T826" s="252"/>
      <c r="U826" s="252"/>
      <c r="V826" s="252"/>
      <c r="W826" s="252"/>
      <c r="X826" s="252"/>
      <c r="Y826" s="252"/>
      <c r="Z826" s="252"/>
    </row>
    <row r="827" ht="15.75" customHeight="1">
      <c r="A827" s="252"/>
      <c r="B827" s="252"/>
      <c r="C827" s="252"/>
      <c r="D827" s="252"/>
      <c r="E827" s="259"/>
      <c r="F827" s="252"/>
      <c r="G827" s="252"/>
      <c r="H827" s="252"/>
      <c r="I827" s="252"/>
      <c r="J827" s="252"/>
      <c r="K827" s="252"/>
      <c r="L827" s="252"/>
      <c r="M827" s="252"/>
      <c r="N827" s="1132"/>
      <c r="O827" s="1132"/>
      <c r="P827" s="1137"/>
      <c r="Q827" s="1188"/>
      <c r="R827" s="252"/>
      <c r="S827" s="252"/>
      <c r="T827" s="252"/>
      <c r="U827" s="252"/>
      <c r="V827" s="252"/>
      <c r="W827" s="252"/>
      <c r="X827" s="252"/>
      <c r="Y827" s="252"/>
      <c r="Z827" s="252"/>
    </row>
    <row r="828" ht="15.75" customHeight="1">
      <c r="A828" s="252"/>
      <c r="B828" s="252"/>
      <c r="C828" s="252"/>
      <c r="D828" s="252"/>
      <c r="E828" s="259"/>
      <c r="F828" s="252"/>
      <c r="G828" s="252"/>
      <c r="H828" s="252"/>
      <c r="I828" s="252"/>
      <c r="J828" s="252"/>
      <c r="K828" s="252"/>
      <c r="L828" s="252"/>
      <c r="M828" s="252"/>
      <c r="N828" s="1132"/>
      <c r="O828" s="1132"/>
      <c r="P828" s="1137"/>
      <c r="Q828" s="1188"/>
      <c r="R828" s="252"/>
      <c r="S828" s="252"/>
      <c r="T828" s="252"/>
      <c r="U828" s="252"/>
      <c r="V828" s="252"/>
      <c r="W828" s="252"/>
      <c r="X828" s="252"/>
      <c r="Y828" s="252"/>
      <c r="Z828" s="252"/>
    </row>
    <row r="829" ht="15.75" customHeight="1">
      <c r="A829" s="252"/>
      <c r="B829" s="252"/>
      <c r="C829" s="252"/>
      <c r="D829" s="252"/>
      <c r="E829" s="259"/>
      <c r="F829" s="252"/>
      <c r="G829" s="252"/>
      <c r="H829" s="252"/>
      <c r="I829" s="252"/>
      <c r="J829" s="252"/>
      <c r="K829" s="252"/>
      <c r="L829" s="252"/>
      <c r="M829" s="252"/>
      <c r="N829" s="1132"/>
      <c r="O829" s="1132"/>
      <c r="P829" s="1137"/>
      <c r="Q829" s="1188"/>
      <c r="R829" s="252"/>
      <c r="S829" s="252"/>
      <c r="T829" s="252"/>
      <c r="U829" s="252"/>
      <c r="V829" s="252"/>
      <c r="W829" s="252"/>
      <c r="X829" s="252"/>
      <c r="Y829" s="252"/>
      <c r="Z829" s="252"/>
    </row>
    <row r="830" ht="15.75" customHeight="1">
      <c r="A830" s="252"/>
      <c r="B830" s="252"/>
      <c r="C830" s="252"/>
      <c r="D830" s="252"/>
      <c r="E830" s="259"/>
      <c r="F830" s="252"/>
      <c r="G830" s="252"/>
      <c r="H830" s="252"/>
      <c r="I830" s="252"/>
      <c r="J830" s="252"/>
      <c r="K830" s="252"/>
      <c r="L830" s="252"/>
      <c r="M830" s="252"/>
      <c r="N830" s="1132"/>
      <c r="O830" s="1132"/>
      <c r="P830" s="1137"/>
      <c r="Q830" s="1188"/>
      <c r="R830" s="252"/>
      <c r="S830" s="252"/>
      <c r="T830" s="252"/>
      <c r="U830" s="252"/>
      <c r="V830" s="252"/>
      <c r="W830" s="252"/>
      <c r="X830" s="252"/>
      <c r="Y830" s="252"/>
      <c r="Z830" s="252"/>
    </row>
    <row r="831" ht="15.75" customHeight="1">
      <c r="A831" s="252"/>
      <c r="B831" s="252"/>
      <c r="C831" s="252"/>
      <c r="D831" s="252"/>
      <c r="E831" s="259"/>
      <c r="F831" s="252"/>
      <c r="G831" s="252"/>
      <c r="H831" s="252"/>
      <c r="I831" s="252"/>
      <c r="J831" s="252"/>
      <c r="K831" s="252"/>
      <c r="L831" s="252"/>
      <c r="M831" s="252"/>
      <c r="N831" s="1132"/>
      <c r="O831" s="1132"/>
      <c r="P831" s="1137"/>
      <c r="Q831" s="1188"/>
      <c r="R831" s="252"/>
      <c r="S831" s="252"/>
      <c r="T831" s="252"/>
      <c r="U831" s="252"/>
      <c r="V831" s="252"/>
      <c r="W831" s="252"/>
      <c r="X831" s="252"/>
      <c r="Y831" s="252"/>
      <c r="Z831" s="252"/>
    </row>
    <row r="832" ht="15.75" customHeight="1">
      <c r="A832" s="252"/>
      <c r="B832" s="252"/>
      <c r="C832" s="252"/>
      <c r="D832" s="252"/>
      <c r="E832" s="259"/>
      <c r="F832" s="252"/>
      <c r="G832" s="252"/>
      <c r="H832" s="252"/>
      <c r="I832" s="252"/>
      <c r="J832" s="252"/>
      <c r="K832" s="252"/>
      <c r="L832" s="252"/>
      <c r="M832" s="252"/>
      <c r="N832" s="1132"/>
      <c r="O832" s="1132"/>
      <c r="P832" s="1137"/>
      <c r="Q832" s="1188"/>
      <c r="R832" s="252"/>
      <c r="S832" s="252"/>
      <c r="T832" s="252"/>
      <c r="U832" s="252"/>
      <c r="V832" s="252"/>
      <c r="W832" s="252"/>
      <c r="X832" s="252"/>
      <c r="Y832" s="252"/>
      <c r="Z832" s="252"/>
    </row>
    <row r="833" ht="15.75" customHeight="1">
      <c r="A833" s="252"/>
      <c r="B833" s="252"/>
      <c r="C833" s="252"/>
      <c r="D833" s="252"/>
      <c r="E833" s="259"/>
      <c r="F833" s="252"/>
      <c r="G833" s="252"/>
      <c r="H833" s="252"/>
      <c r="I833" s="252"/>
      <c r="J833" s="252"/>
      <c r="K833" s="252"/>
      <c r="L833" s="252"/>
      <c r="M833" s="252"/>
      <c r="N833" s="1132"/>
      <c r="O833" s="1132"/>
      <c r="P833" s="1137"/>
      <c r="Q833" s="1188"/>
      <c r="R833" s="252"/>
      <c r="S833" s="252"/>
      <c r="T833" s="252"/>
      <c r="U833" s="252"/>
      <c r="V833" s="252"/>
      <c r="W833" s="252"/>
      <c r="X833" s="252"/>
      <c r="Y833" s="252"/>
      <c r="Z833" s="252"/>
    </row>
    <row r="834" ht="15.75" customHeight="1">
      <c r="A834" s="252"/>
      <c r="B834" s="252"/>
      <c r="C834" s="252"/>
      <c r="D834" s="252"/>
      <c r="E834" s="259"/>
      <c r="F834" s="252"/>
      <c r="G834" s="252"/>
      <c r="H834" s="252"/>
      <c r="I834" s="252"/>
      <c r="J834" s="252"/>
      <c r="K834" s="252"/>
      <c r="L834" s="252"/>
      <c r="M834" s="252"/>
      <c r="N834" s="1132"/>
      <c r="O834" s="1132"/>
      <c r="P834" s="1137"/>
      <c r="Q834" s="1188"/>
      <c r="R834" s="252"/>
      <c r="S834" s="252"/>
      <c r="T834" s="252"/>
      <c r="U834" s="252"/>
      <c r="V834" s="252"/>
      <c r="W834" s="252"/>
      <c r="X834" s="252"/>
      <c r="Y834" s="252"/>
      <c r="Z834" s="252"/>
    </row>
    <row r="835" ht="15.75" customHeight="1">
      <c r="A835" s="252"/>
      <c r="B835" s="252"/>
      <c r="C835" s="252"/>
      <c r="D835" s="252"/>
      <c r="E835" s="259"/>
      <c r="F835" s="252"/>
      <c r="G835" s="252"/>
      <c r="H835" s="252"/>
      <c r="I835" s="252"/>
      <c r="J835" s="252"/>
      <c r="K835" s="252"/>
      <c r="L835" s="252"/>
      <c r="M835" s="252"/>
      <c r="N835" s="1132"/>
      <c r="O835" s="1132"/>
      <c r="P835" s="1137"/>
      <c r="Q835" s="1188"/>
      <c r="R835" s="252"/>
      <c r="S835" s="252"/>
      <c r="T835" s="252"/>
      <c r="U835" s="252"/>
      <c r="V835" s="252"/>
      <c r="W835" s="252"/>
      <c r="X835" s="252"/>
      <c r="Y835" s="252"/>
      <c r="Z835" s="252"/>
    </row>
    <row r="836" ht="15.75" customHeight="1">
      <c r="A836" s="252"/>
      <c r="B836" s="252"/>
      <c r="C836" s="252"/>
      <c r="D836" s="252"/>
      <c r="E836" s="259"/>
      <c r="F836" s="252"/>
      <c r="G836" s="252"/>
      <c r="H836" s="252"/>
      <c r="I836" s="252"/>
      <c r="J836" s="252"/>
      <c r="K836" s="252"/>
      <c r="L836" s="252"/>
      <c r="M836" s="252"/>
      <c r="N836" s="1132"/>
      <c r="O836" s="1132"/>
      <c r="P836" s="1137"/>
      <c r="Q836" s="1188"/>
      <c r="R836" s="252"/>
      <c r="S836" s="252"/>
      <c r="T836" s="252"/>
      <c r="U836" s="252"/>
      <c r="V836" s="252"/>
      <c r="W836" s="252"/>
      <c r="X836" s="252"/>
      <c r="Y836" s="252"/>
      <c r="Z836" s="252"/>
    </row>
    <row r="837" ht="15.75" customHeight="1">
      <c r="A837" s="252"/>
      <c r="B837" s="252"/>
      <c r="C837" s="252"/>
      <c r="D837" s="252"/>
      <c r="E837" s="259"/>
      <c r="F837" s="252"/>
      <c r="G837" s="252"/>
      <c r="H837" s="252"/>
      <c r="I837" s="252"/>
      <c r="J837" s="252"/>
      <c r="K837" s="252"/>
      <c r="L837" s="252"/>
      <c r="M837" s="252"/>
      <c r="N837" s="1132"/>
      <c r="O837" s="1132"/>
      <c r="P837" s="1137"/>
      <c r="Q837" s="1188"/>
      <c r="R837" s="252"/>
      <c r="S837" s="252"/>
      <c r="T837" s="252"/>
      <c r="U837" s="252"/>
      <c r="V837" s="252"/>
      <c r="W837" s="252"/>
      <c r="X837" s="252"/>
      <c r="Y837" s="252"/>
      <c r="Z837" s="252"/>
    </row>
    <row r="838" ht="15.75" customHeight="1">
      <c r="A838" s="252"/>
      <c r="B838" s="252"/>
      <c r="C838" s="252"/>
      <c r="D838" s="252"/>
      <c r="E838" s="259"/>
      <c r="F838" s="252"/>
      <c r="G838" s="252"/>
      <c r="H838" s="252"/>
      <c r="I838" s="252"/>
      <c r="J838" s="252"/>
      <c r="K838" s="252"/>
      <c r="L838" s="252"/>
      <c r="M838" s="252"/>
      <c r="N838" s="1132"/>
      <c r="O838" s="1132"/>
      <c r="P838" s="1137"/>
      <c r="Q838" s="1188"/>
      <c r="R838" s="252"/>
      <c r="S838" s="252"/>
      <c r="T838" s="252"/>
      <c r="U838" s="252"/>
      <c r="V838" s="252"/>
      <c r="W838" s="252"/>
      <c r="X838" s="252"/>
      <c r="Y838" s="252"/>
      <c r="Z838" s="252"/>
    </row>
    <row r="839" ht="15.75" customHeight="1">
      <c r="A839" s="252"/>
      <c r="B839" s="252"/>
      <c r="C839" s="252"/>
      <c r="D839" s="252"/>
      <c r="E839" s="259"/>
      <c r="F839" s="252"/>
      <c r="G839" s="252"/>
      <c r="H839" s="252"/>
      <c r="I839" s="252"/>
      <c r="J839" s="252"/>
      <c r="K839" s="252"/>
      <c r="L839" s="252"/>
      <c r="M839" s="252"/>
      <c r="N839" s="1132"/>
      <c r="O839" s="1132"/>
      <c r="P839" s="1137"/>
      <c r="Q839" s="1188"/>
      <c r="R839" s="252"/>
      <c r="S839" s="252"/>
      <c r="T839" s="252"/>
      <c r="U839" s="252"/>
      <c r="V839" s="252"/>
      <c r="W839" s="252"/>
      <c r="X839" s="252"/>
      <c r="Y839" s="252"/>
      <c r="Z839" s="252"/>
    </row>
    <row r="840" ht="15.75" customHeight="1">
      <c r="A840" s="252"/>
      <c r="B840" s="252"/>
      <c r="C840" s="252"/>
      <c r="D840" s="252"/>
      <c r="E840" s="259"/>
      <c r="F840" s="252"/>
      <c r="G840" s="252"/>
      <c r="H840" s="252"/>
      <c r="I840" s="252"/>
      <c r="J840" s="252"/>
      <c r="K840" s="252"/>
      <c r="L840" s="252"/>
      <c r="M840" s="252"/>
      <c r="N840" s="1132"/>
      <c r="O840" s="1132"/>
      <c r="P840" s="1137"/>
      <c r="Q840" s="1188"/>
      <c r="R840" s="252"/>
      <c r="S840" s="252"/>
      <c r="T840" s="252"/>
      <c r="U840" s="252"/>
      <c r="V840" s="252"/>
      <c r="W840" s="252"/>
      <c r="X840" s="252"/>
      <c r="Y840" s="252"/>
      <c r="Z840" s="252"/>
    </row>
    <row r="841" ht="15.75" customHeight="1">
      <c r="A841" s="252"/>
      <c r="B841" s="252"/>
      <c r="C841" s="252"/>
      <c r="D841" s="252"/>
      <c r="E841" s="259"/>
      <c r="F841" s="252"/>
      <c r="G841" s="252"/>
      <c r="H841" s="252"/>
      <c r="I841" s="252"/>
      <c r="J841" s="252"/>
      <c r="K841" s="252"/>
      <c r="L841" s="252"/>
      <c r="M841" s="252"/>
      <c r="N841" s="1132"/>
      <c r="O841" s="1132"/>
      <c r="P841" s="1137"/>
      <c r="Q841" s="1188"/>
      <c r="R841" s="252"/>
      <c r="S841" s="252"/>
      <c r="T841" s="252"/>
      <c r="U841" s="252"/>
      <c r="V841" s="252"/>
      <c r="W841" s="252"/>
      <c r="X841" s="252"/>
      <c r="Y841" s="252"/>
      <c r="Z841" s="252"/>
    </row>
    <row r="842" ht="15.75" customHeight="1">
      <c r="A842" s="252"/>
      <c r="B842" s="252"/>
      <c r="C842" s="252"/>
      <c r="D842" s="252"/>
      <c r="E842" s="259"/>
      <c r="F842" s="252"/>
      <c r="G842" s="252"/>
      <c r="H842" s="252"/>
      <c r="I842" s="252"/>
      <c r="J842" s="252"/>
      <c r="K842" s="252"/>
      <c r="L842" s="252"/>
      <c r="M842" s="252"/>
      <c r="N842" s="1132"/>
      <c r="O842" s="1132"/>
      <c r="P842" s="1137"/>
      <c r="Q842" s="1188"/>
      <c r="R842" s="252"/>
      <c r="S842" s="252"/>
      <c r="T842" s="252"/>
      <c r="U842" s="252"/>
      <c r="V842" s="252"/>
      <c r="W842" s="252"/>
      <c r="X842" s="252"/>
      <c r="Y842" s="252"/>
      <c r="Z842" s="252"/>
    </row>
    <row r="843" ht="15.75" customHeight="1">
      <c r="A843" s="252"/>
      <c r="B843" s="252"/>
      <c r="C843" s="252"/>
      <c r="D843" s="252"/>
      <c r="E843" s="259"/>
      <c r="F843" s="252"/>
      <c r="G843" s="252"/>
      <c r="H843" s="252"/>
      <c r="I843" s="252"/>
      <c r="J843" s="252"/>
      <c r="K843" s="252"/>
      <c r="L843" s="252"/>
      <c r="M843" s="252"/>
      <c r="N843" s="1132"/>
      <c r="O843" s="1132"/>
      <c r="P843" s="1137"/>
      <c r="Q843" s="1188"/>
      <c r="R843" s="252"/>
      <c r="S843" s="252"/>
      <c r="T843" s="252"/>
      <c r="U843" s="252"/>
      <c r="V843" s="252"/>
      <c r="W843" s="252"/>
      <c r="X843" s="252"/>
      <c r="Y843" s="252"/>
      <c r="Z843" s="252"/>
    </row>
    <row r="844" ht="15.75" customHeight="1">
      <c r="A844" s="252"/>
      <c r="B844" s="252"/>
      <c r="C844" s="252"/>
      <c r="D844" s="252"/>
      <c r="E844" s="259"/>
      <c r="F844" s="252"/>
      <c r="G844" s="252"/>
      <c r="H844" s="252"/>
      <c r="I844" s="252"/>
      <c r="J844" s="252"/>
      <c r="K844" s="252"/>
      <c r="L844" s="252"/>
      <c r="M844" s="252"/>
      <c r="N844" s="1132"/>
      <c r="O844" s="1132"/>
      <c r="P844" s="1137"/>
      <c r="Q844" s="1188"/>
      <c r="R844" s="252"/>
      <c r="S844" s="252"/>
      <c r="T844" s="252"/>
      <c r="U844" s="252"/>
      <c r="V844" s="252"/>
      <c r="W844" s="252"/>
      <c r="X844" s="252"/>
      <c r="Y844" s="252"/>
      <c r="Z844" s="252"/>
    </row>
    <row r="845" ht="15.75" customHeight="1">
      <c r="A845" s="252"/>
      <c r="B845" s="252"/>
      <c r="C845" s="252"/>
      <c r="D845" s="252"/>
      <c r="E845" s="259"/>
      <c r="F845" s="252"/>
      <c r="G845" s="252"/>
      <c r="H845" s="252"/>
      <c r="I845" s="252"/>
      <c r="J845" s="252"/>
      <c r="K845" s="252"/>
      <c r="L845" s="252"/>
      <c r="M845" s="252"/>
      <c r="N845" s="1132"/>
      <c r="O845" s="1132"/>
      <c r="P845" s="1137"/>
      <c r="Q845" s="1188"/>
      <c r="R845" s="252"/>
      <c r="S845" s="252"/>
      <c r="T845" s="252"/>
      <c r="U845" s="252"/>
      <c r="V845" s="252"/>
      <c r="W845" s="252"/>
      <c r="X845" s="252"/>
      <c r="Y845" s="252"/>
      <c r="Z845" s="252"/>
    </row>
    <row r="846" ht="15.75" customHeight="1">
      <c r="A846" s="252"/>
      <c r="B846" s="252"/>
      <c r="C846" s="252"/>
      <c r="D846" s="252"/>
      <c r="E846" s="259"/>
      <c r="F846" s="252"/>
      <c r="G846" s="252"/>
      <c r="H846" s="252"/>
      <c r="I846" s="252"/>
      <c r="J846" s="252"/>
      <c r="K846" s="252"/>
      <c r="L846" s="252"/>
      <c r="M846" s="252"/>
      <c r="N846" s="1132"/>
      <c r="O846" s="1132"/>
      <c r="P846" s="1137"/>
      <c r="Q846" s="1188"/>
      <c r="R846" s="252"/>
      <c r="S846" s="252"/>
      <c r="T846" s="252"/>
      <c r="U846" s="252"/>
      <c r="V846" s="252"/>
      <c r="W846" s="252"/>
      <c r="X846" s="252"/>
      <c r="Y846" s="252"/>
      <c r="Z846" s="252"/>
    </row>
    <row r="847" ht="15.75" customHeight="1">
      <c r="A847" s="252"/>
      <c r="B847" s="252"/>
      <c r="C847" s="252"/>
      <c r="D847" s="252"/>
      <c r="E847" s="259"/>
      <c r="F847" s="252"/>
      <c r="G847" s="252"/>
      <c r="H847" s="252"/>
      <c r="I847" s="252"/>
      <c r="J847" s="252"/>
      <c r="K847" s="252"/>
      <c r="L847" s="252"/>
      <c r="M847" s="252"/>
      <c r="N847" s="1132"/>
      <c r="O847" s="1132"/>
      <c r="P847" s="1137"/>
      <c r="Q847" s="1188"/>
      <c r="R847" s="252"/>
      <c r="S847" s="252"/>
      <c r="T847" s="252"/>
      <c r="U847" s="252"/>
      <c r="V847" s="252"/>
      <c r="W847" s="252"/>
      <c r="X847" s="252"/>
      <c r="Y847" s="252"/>
      <c r="Z847" s="252"/>
    </row>
    <row r="848" ht="15.75" customHeight="1">
      <c r="A848" s="252"/>
      <c r="B848" s="252"/>
      <c r="C848" s="252"/>
      <c r="D848" s="252"/>
      <c r="E848" s="259"/>
      <c r="F848" s="252"/>
      <c r="G848" s="252"/>
      <c r="H848" s="252"/>
      <c r="I848" s="252"/>
      <c r="J848" s="252"/>
      <c r="K848" s="252"/>
      <c r="L848" s="252"/>
      <c r="M848" s="252"/>
      <c r="N848" s="1132"/>
      <c r="O848" s="1132"/>
      <c r="P848" s="1137"/>
      <c r="Q848" s="1188"/>
      <c r="R848" s="252"/>
      <c r="S848" s="252"/>
      <c r="T848" s="252"/>
      <c r="U848" s="252"/>
      <c r="V848" s="252"/>
      <c r="W848" s="252"/>
      <c r="X848" s="252"/>
      <c r="Y848" s="252"/>
      <c r="Z848" s="252"/>
    </row>
    <row r="849" ht="15.75" customHeight="1">
      <c r="A849" s="252"/>
      <c r="B849" s="252"/>
      <c r="C849" s="252"/>
      <c r="D849" s="252"/>
      <c r="E849" s="259"/>
      <c r="F849" s="252"/>
      <c r="G849" s="252"/>
      <c r="H849" s="252"/>
      <c r="I849" s="252"/>
      <c r="J849" s="252"/>
      <c r="K849" s="252"/>
      <c r="L849" s="252"/>
      <c r="M849" s="252"/>
      <c r="N849" s="1132"/>
      <c r="O849" s="1132"/>
      <c r="P849" s="1137"/>
      <c r="Q849" s="1188"/>
      <c r="R849" s="252"/>
      <c r="S849" s="252"/>
      <c r="T849" s="252"/>
      <c r="U849" s="252"/>
      <c r="V849" s="252"/>
      <c r="W849" s="252"/>
      <c r="X849" s="252"/>
      <c r="Y849" s="252"/>
      <c r="Z849" s="252"/>
    </row>
    <row r="850" ht="15.75" customHeight="1">
      <c r="A850" s="252"/>
      <c r="B850" s="252"/>
      <c r="C850" s="252"/>
      <c r="D850" s="252"/>
      <c r="E850" s="259"/>
      <c r="F850" s="252"/>
      <c r="G850" s="252"/>
      <c r="H850" s="252"/>
      <c r="I850" s="252"/>
      <c r="J850" s="252"/>
      <c r="K850" s="252"/>
      <c r="L850" s="252"/>
      <c r="M850" s="252"/>
      <c r="N850" s="1132"/>
      <c r="O850" s="1132"/>
      <c r="P850" s="1137"/>
      <c r="Q850" s="1188"/>
      <c r="R850" s="252"/>
      <c r="S850" s="252"/>
      <c r="T850" s="252"/>
      <c r="U850" s="252"/>
      <c r="V850" s="252"/>
      <c r="W850" s="252"/>
      <c r="X850" s="252"/>
      <c r="Y850" s="252"/>
      <c r="Z850" s="252"/>
    </row>
    <row r="851" ht="15.75" customHeight="1">
      <c r="A851" s="252"/>
      <c r="B851" s="252"/>
      <c r="C851" s="252"/>
      <c r="D851" s="252"/>
      <c r="E851" s="259"/>
      <c r="F851" s="252"/>
      <c r="G851" s="252"/>
      <c r="H851" s="252"/>
      <c r="I851" s="252"/>
      <c r="J851" s="252"/>
      <c r="K851" s="252"/>
      <c r="L851" s="252"/>
      <c r="M851" s="252"/>
      <c r="N851" s="1132"/>
      <c r="O851" s="1132"/>
      <c r="P851" s="1137"/>
      <c r="Q851" s="1188"/>
      <c r="R851" s="252"/>
      <c r="S851" s="252"/>
      <c r="T851" s="252"/>
      <c r="U851" s="252"/>
      <c r="V851" s="252"/>
      <c r="W851" s="252"/>
      <c r="X851" s="252"/>
      <c r="Y851" s="252"/>
      <c r="Z851" s="252"/>
    </row>
    <row r="852" ht="15.75" customHeight="1">
      <c r="A852" s="252"/>
      <c r="B852" s="252"/>
      <c r="C852" s="252"/>
      <c r="D852" s="252"/>
      <c r="E852" s="259"/>
      <c r="F852" s="252"/>
      <c r="G852" s="252"/>
      <c r="H852" s="252"/>
      <c r="I852" s="252"/>
      <c r="J852" s="252"/>
      <c r="K852" s="252"/>
      <c r="L852" s="252"/>
      <c r="M852" s="252"/>
      <c r="N852" s="1132"/>
      <c r="O852" s="1132"/>
      <c r="P852" s="1137"/>
      <c r="Q852" s="1188"/>
      <c r="R852" s="252"/>
      <c r="S852" s="252"/>
      <c r="T852" s="252"/>
      <c r="U852" s="252"/>
      <c r="V852" s="252"/>
      <c r="W852" s="252"/>
      <c r="X852" s="252"/>
      <c r="Y852" s="252"/>
      <c r="Z852" s="252"/>
    </row>
    <row r="853" ht="15.75" customHeight="1">
      <c r="A853" s="252"/>
      <c r="B853" s="252"/>
      <c r="C853" s="252"/>
      <c r="D853" s="252"/>
      <c r="E853" s="259"/>
      <c r="F853" s="252"/>
      <c r="G853" s="252"/>
      <c r="H853" s="252"/>
      <c r="I853" s="252"/>
      <c r="J853" s="252"/>
      <c r="K853" s="252"/>
      <c r="L853" s="252"/>
      <c r="M853" s="252"/>
      <c r="N853" s="1132"/>
      <c r="O853" s="1132"/>
      <c r="P853" s="1137"/>
      <c r="Q853" s="1188"/>
      <c r="R853" s="252"/>
      <c r="S853" s="252"/>
      <c r="T853" s="252"/>
      <c r="U853" s="252"/>
      <c r="V853" s="252"/>
      <c r="W853" s="252"/>
      <c r="X853" s="252"/>
      <c r="Y853" s="252"/>
      <c r="Z853" s="252"/>
    </row>
    <row r="854" ht="15.75" customHeight="1">
      <c r="A854" s="252"/>
      <c r="B854" s="252"/>
      <c r="C854" s="252"/>
      <c r="D854" s="252"/>
      <c r="E854" s="259"/>
      <c r="F854" s="252"/>
      <c r="G854" s="252"/>
      <c r="H854" s="252"/>
      <c r="I854" s="252"/>
      <c r="J854" s="252"/>
      <c r="K854" s="252"/>
      <c r="L854" s="252"/>
      <c r="M854" s="252"/>
      <c r="N854" s="1132"/>
      <c r="O854" s="1132"/>
      <c r="P854" s="1137"/>
      <c r="Q854" s="1188"/>
      <c r="R854" s="252"/>
      <c r="S854" s="252"/>
      <c r="T854" s="252"/>
      <c r="U854" s="252"/>
      <c r="V854" s="252"/>
      <c r="W854" s="252"/>
      <c r="X854" s="252"/>
      <c r="Y854" s="252"/>
      <c r="Z854" s="252"/>
    </row>
    <row r="855" ht="15.75" customHeight="1">
      <c r="A855" s="252"/>
      <c r="B855" s="252"/>
      <c r="C855" s="252"/>
      <c r="D855" s="252"/>
      <c r="E855" s="259"/>
      <c r="F855" s="252"/>
      <c r="G855" s="252"/>
      <c r="H855" s="252"/>
      <c r="I855" s="252"/>
      <c r="J855" s="252"/>
      <c r="K855" s="252"/>
      <c r="L855" s="252"/>
      <c r="M855" s="252"/>
      <c r="N855" s="1132"/>
      <c r="O855" s="1132"/>
      <c r="P855" s="1137"/>
      <c r="Q855" s="1188"/>
      <c r="R855" s="252"/>
      <c r="S855" s="252"/>
      <c r="T855" s="252"/>
      <c r="U855" s="252"/>
      <c r="V855" s="252"/>
      <c r="W855" s="252"/>
      <c r="X855" s="252"/>
      <c r="Y855" s="252"/>
      <c r="Z855" s="252"/>
    </row>
    <row r="856" ht="15.75" customHeight="1">
      <c r="A856" s="252"/>
      <c r="B856" s="252"/>
      <c r="C856" s="252"/>
      <c r="D856" s="252"/>
      <c r="E856" s="259"/>
      <c r="F856" s="252"/>
      <c r="G856" s="252"/>
      <c r="H856" s="252"/>
      <c r="I856" s="252"/>
      <c r="J856" s="252"/>
      <c r="K856" s="252"/>
      <c r="L856" s="252"/>
      <c r="M856" s="252"/>
      <c r="N856" s="1132"/>
      <c r="O856" s="1132"/>
      <c r="P856" s="1137"/>
      <c r="Q856" s="1188"/>
      <c r="R856" s="252"/>
      <c r="S856" s="252"/>
      <c r="T856" s="252"/>
      <c r="U856" s="252"/>
      <c r="V856" s="252"/>
      <c r="W856" s="252"/>
      <c r="X856" s="252"/>
      <c r="Y856" s="252"/>
      <c r="Z856" s="252"/>
    </row>
    <row r="857" ht="15.75" customHeight="1">
      <c r="A857" s="252"/>
      <c r="B857" s="252"/>
      <c r="C857" s="252"/>
      <c r="D857" s="252"/>
      <c r="E857" s="259"/>
      <c r="F857" s="252"/>
      <c r="G857" s="252"/>
      <c r="H857" s="252"/>
      <c r="I857" s="252"/>
      <c r="J857" s="252"/>
      <c r="K857" s="252"/>
      <c r="L857" s="252"/>
      <c r="M857" s="252"/>
      <c r="N857" s="1132"/>
      <c r="O857" s="1132"/>
      <c r="P857" s="1137"/>
      <c r="Q857" s="1188"/>
      <c r="R857" s="252"/>
      <c r="S857" s="252"/>
      <c r="T857" s="252"/>
      <c r="U857" s="252"/>
      <c r="V857" s="252"/>
      <c r="W857" s="252"/>
      <c r="X857" s="252"/>
      <c r="Y857" s="252"/>
      <c r="Z857" s="252"/>
    </row>
    <row r="858" ht="15.75" customHeight="1">
      <c r="A858" s="252"/>
      <c r="B858" s="252"/>
      <c r="C858" s="252"/>
      <c r="D858" s="252"/>
      <c r="E858" s="259"/>
      <c r="F858" s="252"/>
      <c r="G858" s="252"/>
      <c r="H858" s="252"/>
      <c r="I858" s="252"/>
      <c r="J858" s="252"/>
      <c r="K858" s="252"/>
      <c r="L858" s="252"/>
      <c r="M858" s="252"/>
      <c r="N858" s="1132"/>
      <c r="O858" s="1132"/>
      <c r="P858" s="1137"/>
      <c r="Q858" s="1188"/>
      <c r="R858" s="252"/>
      <c r="S858" s="252"/>
      <c r="T858" s="252"/>
      <c r="U858" s="252"/>
      <c r="V858" s="252"/>
      <c r="W858" s="252"/>
      <c r="X858" s="252"/>
      <c r="Y858" s="252"/>
      <c r="Z858" s="252"/>
    </row>
    <row r="859" ht="15.75" customHeight="1">
      <c r="A859" s="252"/>
      <c r="B859" s="252"/>
      <c r="C859" s="252"/>
      <c r="D859" s="252"/>
      <c r="E859" s="259"/>
      <c r="F859" s="252"/>
      <c r="G859" s="252"/>
      <c r="H859" s="252"/>
      <c r="I859" s="252"/>
      <c r="J859" s="252"/>
      <c r="K859" s="252"/>
      <c r="L859" s="252"/>
      <c r="M859" s="252"/>
      <c r="N859" s="1132"/>
      <c r="O859" s="1132"/>
      <c r="P859" s="1137"/>
      <c r="Q859" s="1188"/>
      <c r="R859" s="252"/>
      <c r="S859" s="252"/>
      <c r="T859" s="252"/>
      <c r="U859" s="252"/>
      <c r="V859" s="252"/>
      <c r="W859" s="252"/>
      <c r="X859" s="252"/>
      <c r="Y859" s="252"/>
      <c r="Z859" s="252"/>
    </row>
    <row r="860" ht="15.75" customHeight="1">
      <c r="A860" s="252"/>
      <c r="B860" s="252"/>
      <c r="C860" s="252"/>
      <c r="D860" s="252"/>
      <c r="E860" s="259"/>
      <c r="F860" s="252"/>
      <c r="G860" s="252"/>
      <c r="H860" s="252"/>
      <c r="I860" s="252"/>
      <c r="J860" s="252"/>
      <c r="K860" s="252"/>
      <c r="L860" s="252"/>
      <c r="M860" s="252"/>
      <c r="N860" s="1132"/>
      <c r="O860" s="1132"/>
      <c r="P860" s="1137"/>
      <c r="Q860" s="1188"/>
      <c r="R860" s="252"/>
      <c r="S860" s="252"/>
      <c r="T860" s="252"/>
      <c r="U860" s="252"/>
      <c r="V860" s="252"/>
      <c r="W860" s="252"/>
      <c r="X860" s="252"/>
      <c r="Y860" s="252"/>
      <c r="Z860" s="252"/>
    </row>
    <row r="861" ht="15.75" customHeight="1">
      <c r="A861" s="252"/>
      <c r="B861" s="252"/>
      <c r="C861" s="252"/>
      <c r="D861" s="252"/>
      <c r="E861" s="259"/>
      <c r="F861" s="252"/>
      <c r="G861" s="252"/>
      <c r="H861" s="252"/>
      <c r="I861" s="252"/>
      <c r="J861" s="252"/>
      <c r="K861" s="252"/>
      <c r="L861" s="252"/>
      <c r="M861" s="252"/>
      <c r="N861" s="1132"/>
      <c r="O861" s="1132"/>
      <c r="P861" s="1137"/>
      <c r="Q861" s="1188"/>
      <c r="R861" s="252"/>
      <c r="S861" s="252"/>
      <c r="T861" s="252"/>
      <c r="U861" s="252"/>
      <c r="V861" s="252"/>
      <c r="W861" s="252"/>
      <c r="X861" s="252"/>
      <c r="Y861" s="252"/>
      <c r="Z861" s="252"/>
    </row>
    <row r="862" ht="15.75" customHeight="1">
      <c r="A862" s="252"/>
      <c r="B862" s="252"/>
      <c r="C862" s="252"/>
      <c r="D862" s="252"/>
      <c r="E862" s="259"/>
      <c r="F862" s="252"/>
      <c r="G862" s="252"/>
      <c r="H862" s="252"/>
      <c r="I862" s="252"/>
      <c r="J862" s="252"/>
      <c r="K862" s="252"/>
      <c r="L862" s="252"/>
      <c r="M862" s="252"/>
      <c r="N862" s="1132"/>
      <c r="O862" s="1132"/>
      <c r="P862" s="1137"/>
      <c r="Q862" s="1188"/>
      <c r="R862" s="252"/>
      <c r="S862" s="252"/>
      <c r="T862" s="252"/>
      <c r="U862" s="252"/>
      <c r="V862" s="252"/>
      <c r="W862" s="252"/>
      <c r="X862" s="252"/>
      <c r="Y862" s="252"/>
      <c r="Z862" s="252"/>
    </row>
    <row r="863" ht="15.75" customHeight="1">
      <c r="A863" s="252"/>
      <c r="B863" s="252"/>
      <c r="C863" s="252"/>
      <c r="D863" s="252"/>
      <c r="E863" s="259"/>
      <c r="F863" s="252"/>
      <c r="G863" s="252"/>
      <c r="H863" s="252"/>
      <c r="I863" s="252"/>
      <c r="J863" s="252"/>
      <c r="K863" s="252"/>
      <c r="L863" s="252"/>
      <c r="M863" s="252"/>
      <c r="N863" s="1132"/>
      <c r="O863" s="1132"/>
      <c r="P863" s="1137"/>
      <c r="Q863" s="1188"/>
      <c r="R863" s="252"/>
      <c r="S863" s="252"/>
      <c r="T863" s="252"/>
      <c r="U863" s="252"/>
      <c r="V863" s="252"/>
      <c r="W863" s="252"/>
      <c r="X863" s="252"/>
      <c r="Y863" s="252"/>
      <c r="Z863" s="252"/>
    </row>
    <row r="864" ht="15.75" customHeight="1">
      <c r="A864" s="252"/>
      <c r="B864" s="252"/>
      <c r="C864" s="252"/>
      <c r="D864" s="252"/>
      <c r="E864" s="259"/>
      <c r="F864" s="252"/>
      <c r="G864" s="252"/>
      <c r="H864" s="252"/>
      <c r="I864" s="252"/>
      <c r="J864" s="252"/>
      <c r="K864" s="252"/>
      <c r="L864" s="252"/>
      <c r="M864" s="252"/>
      <c r="N864" s="1132"/>
      <c r="O864" s="1132"/>
      <c r="P864" s="1137"/>
      <c r="Q864" s="1188"/>
      <c r="R864" s="252"/>
      <c r="S864" s="252"/>
      <c r="T864" s="252"/>
      <c r="U864" s="252"/>
      <c r="V864" s="252"/>
      <c r="W864" s="252"/>
      <c r="X864" s="252"/>
      <c r="Y864" s="252"/>
      <c r="Z864" s="252"/>
    </row>
    <row r="865" ht="15.75" customHeight="1">
      <c r="A865" s="252"/>
      <c r="B865" s="252"/>
      <c r="C865" s="252"/>
      <c r="D865" s="252"/>
      <c r="E865" s="259"/>
      <c r="F865" s="252"/>
      <c r="G865" s="252"/>
      <c r="H865" s="252"/>
      <c r="I865" s="252"/>
      <c r="J865" s="252"/>
      <c r="K865" s="252"/>
      <c r="L865" s="252"/>
      <c r="M865" s="252"/>
      <c r="N865" s="1132"/>
      <c r="O865" s="1132"/>
      <c r="P865" s="1137"/>
      <c r="Q865" s="1188"/>
      <c r="R865" s="252"/>
      <c r="S865" s="252"/>
      <c r="T865" s="252"/>
      <c r="U865" s="252"/>
      <c r="V865" s="252"/>
      <c r="W865" s="252"/>
      <c r="X865" s="252"/>
      <c r="Y865" s="252"/>
      <c r="Z865" s="252"/>
    </row>
    <row r="866" ht="15.75" customHeight="1">
      <c r="A866" s="252"/>
      <c r="B866" s="252"/>
      <c r="C866" s="252"/>
      <c r="D866" s="252"/>
      <c r="E866" s="259"/>
      <c r="F866" s="252"/>
      <c r="G866" s="252"/>
      <c r="H866" s="252"/>
      <c r="I866" s="252"/>
      <c r="J866" s="252"/>
      <c r="K866" s="252"/>
      <c r="L866" s="252"/>
      <c r="M866" s="252"/>
      <c r="N866" s="1132"/>
      <c r="O866" s="1132"/>
      <c r="P866" s="1137"/>
      <c r="Q866" s="1188"/>
      <c r="R866" s="252"/>
      <c r="S866" s="252"/>
      <c r="T866" s="252"/>
      <c r="U866" s="252"/>
      <c r="V866" s="252"/>
      <c r="W866" s="252"/>
      <c r="X866" s="252"/>
      <c r="Y866" s="252"/>
      <c r="Z866" s="252"/>
    </row>
    <row r="867" ht="15.75" customHeight="1">
      <c r="A867" s="252"/>
      <c r="B867" s="252"/>
      <c r="C867" s="252"/>
      <c r="D867" s="252"/>
      <c r="E867" s="259"/>
      <c r="F867" s="252"/>
      <c r="G867" s="252"/>
      <c r="H867" s="252"/>
      <c r="I867" s="252"/>
      <c r="J867" s="252"/>
      <c r="K867" s="252"/>
      <c r="L867" s="252"/>
      <c r="M867" s="252"/>
      <c r="N867" s="1132"/>
      <c r="O867" s="1132"/>
      <c r="P867" s="1137"/>
      <c r="Q867" s="1188"/>
      <c r="R867" s="252"/>
      <c r="S867" s="252"/>
      <c r="T867" s="252"/>
      <c r="U867" s="252"/>
      <c r="V867" s="252"/>
      <c r="W867" s="252"/>
      <c r="X867" s="252"/>
      <c r="Y867" s="252"/>
      <c r="Z867" s="252"/>
    </row>
    <row r="868" ht="15.75" customHeight="1">
      <c r="A868" s="252"/>
      <c r="B868" s="252"/>
      <c r="C868" s="252"/>
      <c r="D868" s="252"/>
      <c r="E868" s="259"/>
      <c r="F868" s="252"/>
      <c r="G868" s="252"/>
      <c r="H868" s="252"/>
      <c r="I868" s="252"/>
      <c r="J868" s="252"/>
      <c r="K868" s="252"/>
      <c r="L868" s="252"/>
      <c r="M868" s="252"/>
      <c r="N868" s="1132"/>
      <c r="O868" s="1132"/>
      <c r="P868" s="1137"/>
      <c r="Q868" s="1188"/>
      <c r="R868" s="252"/>
      <c r="S868" s="252"/>
      <c r="T868" s="252"/>
      <c r="U868" s="252"/>
      <c r="V868" s="252"/>
      <c r="W868" s="252"/>
      <c r="X868" s="252"/>
      <c r="Y868" s="252"/>
      <c r="Z868" s="252"/>
    </row>
    <row r="869" ht="15.75" customHeight="1">
      <c r="A869" s="252"/>
      <c r="B869" s="252"/>
      <c r="C869" s="252"/>
      <c r="D869" s="252"/>
      <c r="E869" s="259"/>
      <c r="F869" s="252"/>
      <c r="G869" s="252"/>
      <c r="H869" s="252"/>
      <c r="I869" s="252"/>
      <c r="J869" s="252"/>
      <c r="K869" s="252"/>
      <c r="L869" s="252"/>
      <c r="M869" s="252"/>
      <c r="N869" s="1132"/>
      <c r="O869" s="1132"/>
      <c r="P869" s="1137"/>
      <c r="Q869" s="1188"/>
      <c r="R869" s="252"/>
      <c r="S869" s="252"/>
      <c r="T869" s="252"/>
      <c r="U869" s="252"/>
      <c r="V869" s="252"/>
      <c r="W869" s="252"/>
      <c r="X869" s="252"/>
      <c r="Y869" s="252"/>
      <c r="Z869" s="252"/>
    </row>
    <row r="870" ht="15.75" customHeight="1">
      <c r="A870" s="252"/>
      <c r="B870" s="252"/>
      <c r="C870" s="252"/>
      <c r="D870" s="252"/>
      <c r="E870" s="259"/>
      <c r="F870" s="252"/>
      <c r="G870" s="252"/>
      <c r="H870" s="252"/>
      <c r="I870" s="252"/>
      <c r="J870" s="252"/>
      <c r="K870" s="252"/>
      <c r="L870" s="252"/>
      <c r="M870" s="252"/>
      <c r="N870" s="1132"/>
      <c r="O870" s="1132"/>
      <c r="P870" s="1137"/>
      <c r="Q870" s="1188"/>
      <c r="R870" s="252"/>
      <c r="S870" s="252"/>
      <c r="T870" s="252"/>
      <c r="U870" s="252"/>
      <c r="V870" s="252"/>
      <c r="W870" s="252"/>
      <c r="X870" s="252"/>
      <c r="Y870" s="252"/>
      <c r="Z870" s="252"/>
    </row>
    <row r="871" ht="15.75" customHeight="1">
      <c r="A871" s="252"/>
      <c r="B871" s="252"/>
      <c r="C871" s="252"/>
      <c r="D871" s="252"/>
      <c r="E871" s="259"/>
      <c r="F871" s="252"/>
      <c r="G871" s="252"/>
      <c r="H871" s="252"/>
      <c r="I871" s="252"/>
      <c r="J871" s="252"/>
      <c r="K871" s="252"/>
      <c r="L871" s="252"/>
      <c r="M871" s="252"/>
      <c r="N871" s="1132"/>
      <c r="O871" s="1132"/>
      <c r="P871" s="1137"/>
      <c r="Q871" s="1188"/>
      <c r="R871" s="252"/>
      <c r="S871" s="252"/>
      <c r="T871" s="252"/>
      <c r="U871" s="252"/>
      <c r="V871" s="252"/>
      <c r="W871" s="252"/>
      <c r="X871" s="252"/>
      <c r="Y871" s="252"/>
      <c r="Z871" s="252"/>
    </row>
    <row r="872" ht="15.75" customHeight="1">
      <c r="A872" s="252"/>
      <c r="B872" s="252"/>
      <c r="C872" s="252"/>
      <c r="D872" s="252"/>
      <c r="E872" s="259"/>
      <c r="F872" s="252"/>
      <c r="G872" s="252"/>
      <c r="H872" s="252"/>
      <c r="I872" s="252"/>
      <c r="J872" s="252"/>
      <c r="K872" s="252"/>
      <c r="L872" s="252"/>
      <c r="M872" s="252"/>
      <c r="N872" s="1132"/>
      <c r="O872" s="1132"/>
      <c r="P872" s="1137"/>
      <c r="Q872" s="1188"/>
      <c r="R872" s="252"/>
      <c r="S872" s="252"/>
      <c r="T872" s="252"/>
      <c r="U872" s="252"/>
      <c r="V872" s="252"/>
      <c r="W872" s="252"/>
      <c r="X872" s="252"/>
      <c r="Y872" s="252"/>
      <c r="Z872" s="252"/>
    </row>
    <row r="873" ht="15.75" customHeight="1">
      <c r="A873" s="252"/>
      <c r="B873" s="252"/>
      <c r="C873" s="252"/>
      <c r="D873" s="252"/>
      <c r="E873" s="259"/>
      <c r="F873" s="252"/>
      <c r="G873" s="252"/>
      <c r="H873" s="252"/>
      <c r="I873" s="252"/>
      <c r="J873" s="252"/>
      <c r="K873" s="252"/>
      <c r="L873" s="252"/>
      <c r="M873" s="252"/>
      <c r="N873" s="1132"/>
      <c r="O873" s="1132"/>
      <c r="P873" s="1137"/>
      <c r="Q873" s="1188"/>
      <c r="R873" s="252"/>
      <c r="S873" s="252"/>
      <c r="T873" s="252"/>
      <c r="U873" s="252"/>
      <c r="V873" s="252"/>
      <c r="W873" s="252"/>
      <c r="X873" s="252"/>
      <c r="Y873" s="252"/>
      <c r="Z873" s="252"/>
    </row>
    <row r="874" ht="15.75" customHeight="1">
      <c r="A874" s="252"/>
      <c r="B874" s="252"/>
      <c r="C874" s="252"/>
      <c r="D874" s="252"/>
      <c r="E874" s="259"/>
      <c r="F874" s="252"/>
      <c r="G874" s="252"/>
      <c r="H874" s="252"/>
      <c r="I874" s="252"/>
      <c r="J874" s="252"/>
      <c r="K874" s="252"/>
      <c r="L874" s="252"/>
      <c r="M874" s="252"/>
      <c r="N874" s="1132"/>
      <c r="O874" s="1132"/>
      <c r="P874" s="1137"/>
      <c r="Q874" s="1188"/>
      <c r="R874" s="252"/>
      <c r="S874" s="252"/>
      <c r="T874" s="252"/>
      <c r="U874" s="252"/>
      <c r="V874" s="252"/>
      <c r="W874" s="252"/>
      <c r="X874" s="252"/>
      <c r="Y874" s="252"/>
      <c r="Z874" s="252"/>
    </row>
    <row r="875" ht="15.75" customHeight="1">
      <c r="A875" s="252"/>
      <c r="B875" s="252"/>
      <c r="C875" s="252"/>
      <c r="D875" s="252"/>
      <c r="E875" s="259"/>
      <c r="F875" s="252"/>
      <c r="G875" s="252"/>
      <c r="H875" s="252"/>
      <c r="I875" s="252"/>
      <c r="J875" s="252"/>
      <c r="K875" s="252"/>
      <c r="L875" s="252"/>
      <c r="M875" s="252"/>
      <c r="N875" s="1132"/>
      <c r="O875" s="1132"/>
      <c r="P875" s="1137"/>
      <c r="Q875" s="1188"/>
      <c r="R875" s="252"/>
      <c r="S875" s="252"/>
      <c r="T875" s="252"/>
      <c r="U875" s="252"/>
      <c r="V875" s="252"/>
      <c r="W875" s="252"/>
      <c r="X875" s="252"/>
      <c r="Y875" s="252"/>
      <c r="Z875" s="252"/>
    </row>
    <row r="876" ht="15.75" customHeight="1">
      <c r="A876" s="252"/>
      <c r="B876" s="252"/>
      <c r="C876" s="252"/>
      <c r="D876" s="252"/>
      <c r="E876" s="259"/>
      <c r="F876" s="252"/>
      <c r="G876" s="252"/>
      <c r="H876" s="252"/>
      <c r="I876" s="252"/>
      <c r="J876" s="252"/>
      <c r="K876" s="252"/>
      <c r="L876" s="252"/>
      <c r="M876" s="252"/>
      <c r="N876" s="1132"/>
      <c r="O876" s="1132"/>
      <c r="P876" s="1137"/>
      <c r="Q876" s="1188"/>
      <c r="R876" s="252"/>
      <c r="S876" s="252"/>
      <c r="T876" s="252"/>
      <c r="U876" s="252"/>
      <c r="V876" s="252"/>
      <c r="W876" s="252"/>
      <c r="X876" s="252"/>
      <c r="Y876" s="252"/>
      <c r="Z876" s="252"/>
    </row>
    <row r="877" ht="15.75" customHeight="1">
      <c r="A877" s="252"/>
      <c r="B877" s="252"/>
      <c r="C877" s="252"/>
      <c r="D877" s="252"/>
      <c r="E877" s="259"/>
      <c r="F877" s="252"/>
      <c r="G877" s="252"/>
      <c r="H877" s="252"/>
      <c r="I877" s="252"/>
      <c r="J877" s="252"/>
      <c r="K877" s="252"/>
      <c r="L877" s="252"/>
      <c r="M877" s="252"/>
      <c r="N877" s="1132"/>
      <c r="O877" s="1132"/>
      <c r="P877" s="1137"/>
      <c r="Q877" s="1188"/>
      <c r="R877" s="252"/>
      <c r="S877" s="252"/>
      <c r="T877" s="252"/>
      <c r="U877" s="252"/>
      <c r="V877" s="252"/>
      <c r="W877" s="252"/>
      <c r="X877" s="252"/>
      <c r="Y877" s="252"/>
      <c r="Z877" s="252"/>
    </row>
    <row r="878" ht="15.75" customHeight="1">
      <c r="A878" s="252"/>
      <c r="B878" s="252"/>
      <c r="C878" s="252"/>
      <c r="D878" s="252"/>
      <c r="E878" s="259"/>
      <c r="F878" s="252"/>
      <c r="G878" s="252"/>
      <c r="H878" s="252"/>
      <c r="I878" s="252"/>
      <c r="J878" s="252"/>
      <c r="K878" s="252"/>
      <c r="L878" s="252"/>
      <c r="M878" s="252"/>
      <c r="N878" s="1132"/>
      <c r="O878" s="1132"/>
      <c r="P878" s="1137"/>
      <c r="Q878" s="1188"/>
      <c r="R878" s="252"/>
      <c r="S878" s="252"/>
      <c r="T878" s="252"/>
      <c r="U878" s="252"/>
      <c r="V878" s="252"/>
      <c r="W878" s="252"/>
      <c r="X878" s="252"/>
      <c r="Y878" s="252"/>
      <c r="Z878" s="252"/>
    </row>
    <row r="879" ht="15.75" customHeight="1">
      <c r="A879" s="252"/>
      <c r="B879" s="252"/>
      <c r="C879" s="252"/>
      <c r="D879" s="252"/>
      <c r="E879" s="259"/>
      <c r="F879" s="252"/>
      <c r="G879" s="252"/>
      <c r="H879" s="252"/>
      <c r="I879" s="252"/>
      <c r="J879" s="252"/>
      <c r="K879" s="252"/>
      <c r="L879" s="252"/>
      <c r="M879" s="252"/>
      <c r="N879" s="1132"/>
      <c r="O879" s="1132"/>
      <c r="P879" s="1137"/>
      <c r="Q879" s="1188"/>
      <c r="R879" s="252"/>
      <c r="S879" s="252"/>
      <c r="T879" s="252"/>
      <c r="U879" s="252"/>
      <c r="V879" s="252"/>
      <c r="W879" s="252"/>
      <c r="X879" s="252"/>
      <c r="Y879" s="252"/>
      <c r="Z879" s="252"/>
    </row>
    <row r="880" ht="15.75" customHeight="1">
      <c r="A880" s="252"/>
      <c r="B880" s="252"/>
      <c r="C880" s="252"/>
      <c r="D880" s="252"/>
      <c r="E880" s="259"/>
      <c r="F880" s="252"/>
      <c r="G880" s="252"/>
      <c r="H880" s="252"/>
      <c r="I880" s="252"/>
      <c r="J880" s="252"/>
      <c r="K880" s="252"/>
      <c r="L880" s="252"/>
      <c r="M880" s="252"/>
      <c r="N880" s="1132"/>
      <c r="O880" s="1132"/>
      <c r="P880" s="1137"/>
      <c r="Q880" s="1188"/>
      <c r="R880" s="252"/>
      <c r="S880" s="252"/>
      <c r="T880" s="252"/>
      <c r="U880" s="252"/>
      <c r="V880" s="252"/>
      <c r="W880" s="252"/>
      <c r="X880" s="252"/>
      <c r="Y880" s="252"/>
      <c r="Z880" s="252"/>
    </row>
    <row r="881" ht="15.75" customHeight="1">
      <c r="A881" s="252"/>
      <c r="B881" s="252"/>
      <c r="C881" s="252"/>
      <c r="D881" s="252"/>
      <c r="E881" s="259"/>
      <c r="F881" s="252"/>
      <c r="G881" s="252"/>
      <c r="H881" s="252"/>
      <c r="I881" s="252"/>
      <c r="J881" s="252"/>
      <c r="K881" s="252"/>
      <c r="L881" s="252"/>
      <c r="M881" s="252"/>
      <c r="N881" s="1132"/>
      <c r="O881" s="1132"/>
      <c r="P881" s="1137"/>
      <c r="Q881" s="1188"/>
      <c r="R881" s="252"/>
      <c r="S881" s="252"/>
      <c r="T881" s="252"/>
      <c r="U881" s="252"/>
      <c r="V881" s="252"/>
      <c r="W881" s="252"/>
      <c r="X881" s="252"/>
      <c r="Y881" s="252"/>
      <c r="Z881" s="252"/>
    </row>
    <row r="882" ht="15.75" customHeight="1">
      <c r="A882" s="252"/>
      <c r="B882" s="252"/>
      <c r="C882" s="252"/>
      <c r="D882" s="252"/>
      <c r="E882" s="259"/>
      <c r="F882" s="252"/>
      <c r="G882" s="252"/>
      <c r="H882" s="252"/>
      <c r="I882" s="252"/>
      <c r="J882" s="252"/>
      <c r="K882" s="252"/>
      <c r="L882" s="252"/>
      <c r="M882" s="252"/>
      <c r="N882" s="1132"/>
      <c r="O882" s="1132"/>
      <c r="P882" s="1137"/>
      <c r="Q882" s="1188"/>
      <c r="R882" s="252"/>
      <c r="S882" s="252"/>
      <c r="T882" s="252"/>
      <c r="U882" s="252"/>
      <c r="V882" s="252"/>
      <c r="W882" s="252"/>
      <c r="X882" s="252"/>
      <c r="Y882" s="252"/>
      <c r="Z882" s="252"/>
    </row>
    <row r="883" ht="15.75" customHeight="1">
      <c r="A883" s="252"/>
      <c r="B883" s="252"/>
      <c r="C883" s="252"/>
      <c r="D883" s="252"/>
      <c r="E883" s="259"/>
      <c r="F883" s="252"/>
      <c r="G883" s="252"/>
      <c r="H883" s="252"/>
      <c r="I883" s="252"/>
      <c r="J883" s="252"/>
      <c r="K883" s="252"/>
      <c r="L883" s="252"/>
      <c r="M883" s="252"/>
      <c r="N883" s="1132"/>
      <c r="O883" s="1132"/>
      <c r="P883" s="1137"/>
      <c r="Q883" s="1188"/>
      <c r="R883" s="252"/>
      <c r="S883" s="252"/>
      <c r="T883" s="252"/>
      <c r="U883" s="252"/>
      <c r="V883" s="252"/>
      <c r="W883" s="252"/>
      <c r="X883" s="252"/>
      <c r="Y883" s="252"/>
      <c r="Z883" s="252"/>
    </row>
    <row r="884" ht="15.75" customHeight="1">
      <c r="A884" s="252"/>
      <c r="B884" s="252"/>
      <c r="C884" s="252"/>
      <c r="D884" s="252"/>
      <c r="E884" s="259"/>
      <c r="F884" s="252"/>
      <c r="G884" s="252"/>
      <c r="H884" s="252"/>
      <c r="I884" s="252"/>
      <c r="J884" s="252"/>
      <c r="K884" s="252"/>
      <c r="L884" s="252"/>
      <c r="M884" s="252"/>
      <c r="N884" s="1132"/>
      <c r="O884" s="1132"/>
      <c r="P884" s="1137"/>
      <c r="Q884" s="1188"/>
      <c r="R884" s="252"/>
      <c r="S884" s="252"/>
      <c r="T884" s="252"/>
      <c r="U884" s="252"/>
      <c r="V884" s="252"/>
      <c r="W884" s="252"/>
      <c r="X884" s="252"/>
      <c r="Y884" s="252"/>
      <c r="Z884" s="252"/>
    </row>
    <row r="885" ht="15.75" customHeight="1">
      <c r="A885" s="252"/>
      <c r="B885" s="252"/>
      <c r="C885" s="252"/>
      <c r="D885" s="252"/>
      <c r="E885" s="259"/>
      <c r="F885" s="252"/>
      <c r="G885" s="252"/>
      <c r="H885" s="252"/>
      <c r="I885" s="252"/>
      <c r="J885" s="252"/>
      <c r="K885" s="252"/>
      <c r="L885" s="252"/>
      <c r="M885" s="252"/>
      <c r="N885" s="1132"/>
      <c r="O885" s="1132"/>
      <c r="P885" s="1137"/>
      <c r="Q885" s="1188"/>
      <c r="R885" s="252"/>
      <c r="S885" s="252"/>
      <c r="T885" s="252"/>
      <c r="U885" s="252"/>
      <c r="V885" s="252"/>
      <c r="W885" s="252"/>
      <c r="X885" s="252"/>
      <c r="Y885" s="252"/>
      <c r="Z885" s="252"/>
    </row>
    <row r="886" ht="15.75" customHeight="1">
      <c r="A886" s="252"/>
      <c r="B886" s="252"/>
      <c r="C886" s="252"/>
      <c r="D886" s="252"/>
      <c r="E886" s="259"/>
      <c r="F886" s="252"/>
      <c r="G886" s="252"/>
      <c r="H886" s="252"/>
      <c r="I886" s="252"/>
      <c r="J886" s="252"/>
      <c r="K886" s="252"/>
      <c r="L886" s="252"/>
      <c r="M886" s="252"/>
      <c r="N886" s="1132"/>
      <c r="O886" s="1132"/>
      <c r="P886" s="1137"/>
      <c r="Q886" s="1188"/>
      <c r="R886" s="252"/>
      <c r="S886" s="252"/>
      <c r="T886" s="252"/>
      <c r="U886" s="252"/>
      <c r="V886" s="252"/>
      <c r="W886" s="252"/>
      <c r="X886" s="252"/>
      <c r="Y886" s="252"/>
      <c r="Z886" s="252"/>
    </row>
    <row r="887" ht="15.75" customHeight="1">
      <c r="A887" s="252"/>
      <c r="B887" s="252"/>
      <c r="C887" s="252"/>
      <c r="D887" s="252"/>
      <c r="E887" s="259"/>
      <c r="F887" s="252"/>
      <c r="G887" s="252"/>
      <c r="H887" s="252"/>
      <c r="I887" s="252"/>
      <c r="J887" s="252"/>
      <c r="K887" s="252"/>
      <c r="L887" s="252"/>
      <c r="M887" s="252"/>
      <c r="N887" s="1132"/>
      <c r="O887" s="1132"/>
      <c r="P887" s="1137"/>
      <c r="Q887" s="1188"/>
      <c r="R887" s="252"/>
      <c r="S887" s="252"/>
      <c r="T887" s="252"/>
      <c r="U887" s="252"/>
      <c r="V887" s="252"/>
      <c r="W887" s="252"/>
      <c r="X887" s="252"/>
      <c r="Y887" s="252"/>
      <c r="Z887" s="252"/>
    </row>
    <row r="888" ht="15.75" customHeight="1">
      <c r="A888" s="252"/>
      <c r="B888" s="252"/>
      <c r="C888" s="252"/>
      <c r="D888" s="252"/>
      <c r="E888" s="259"/>
      <c r="F888" s="252"/>
      <c r="G888" s="252"/>
      <c r="H888" s="252"/>
      <c r="I888" s="252"/>
      <c r="J888" s="252"/>
      <c r="K888" s="252"/>
      <c r="L888" s="252"/>
      <c r="M888" s="252"/>
      <c r="N888" s="1132"/>
      <c r="O888" s="1132"/>
      <c r="P888" s="1137"/>
      <c r="Q888" s="1188"/>
      <c r="R888" s="252"/>
      <c r="S888" s="252"/>
      <c r="T888" s="252"/>
      <c r="U888" s="252"/>
      <c r="V888" s="252"/>
      <c r="W888" s="252"/>
      <c r="X888" s="252"/>
      <c r="Y888" s="252"/>
      <c r="Z888" s="252"/>
    </row>
    <row r="889" ht="15.75" customHeight="1">
      <c r="A889" s="252"/>
      <c r="B889" s="252"/>
      <c r="C889" s="252"/>
      <c r="D889" s="252"/>
      <c r="E889" s="259"/>
      <c r="F889" s="252"/>
      <c r="G889" s="252"/>
      <c r="H889" s="252"/>
      <c r="I889" s="252"/>
      <c r="J889" s="252"/>
      <c r="K889" s="252"/>
      <c r="L889" s="252"/>
      <c r="M889" s="252"/>
      <c r="N889" s="1132"/>
      <c r="O889" s="1132"/>
      <c r="P889" s="1137"/>
      <c r="Q889" s="1188"/>
      <c r="R889" s="252"/>
      <c r="S889" s="252"/>
      <c r="T889" s="252"/>
      <c r="U889" s="252"/>
      <c r="V889" s="252"/>
      <c r="W889" s="252"/>
      <c r="X889" s="252"/>
      <c r="Y889" s="252"/>
      <c r="Z889" s="252"/>
    </row>
    <row r="890" ht="15.75" customHeight="1">
      <c r="A890" s="252"/>
      <c r="B890" s="252"/>
      <c r="C890" s="252"/>
      <c r="D890" s="252"/>
      <c r="E890" s="259"/>
      <c r="F890" s="252"/>
      <c r="G890" s="252"/>
      <c r="H890" s="252"/>
      <c r="I890" s="252"/>
      <c r="J890" s="252"/>
      <c r="K890" s="252"/>
      <c r="L890" s="252"/>
      <c r="M890" s="252"/>
      <c r="N890" s="1132"/>
      <c r="O890" s="1132"/>
      <c r="P890" s="1137"/>
      <c r="Q890" s="1188"/>
      <c r="R890" s="252"/>
      <c r="S890" s="252"/>
      <c r="T890" s="252"/>
      <c r="U890" s="252"/>
      <c r="V890" s="252"/>
      <c r="W890" s="252"/>
      <c r="X890" s="252"/>
      <c r="Y890" s="252"/>
      <c r="Z890" s="252"/>
    </row>
    <row r="891" ht="15.75" customHeight="1">
      <c r="A891" s="252"/>
      <c r="B891" s="252"/>
      <c r="C891" s="252"/>
      <c r="D891" s="252"/>
      <c r="E891" s="259"/>
      <c r="F891" s="252"/>
      <c r="G891" s="252"/>
      <c r="H891" s="252"/>
      <c r="I891" s="252"/>
      <c r="J891" s="252"/>
      <c r="K891" s="252"/>
      <c r="L891" s="252"/>
      <c r="M891" s="252"/>
      <c r="N891" s="1132"/>
      <c r="O891" s="1132"/>
      <c r="P891" s="1137"/>
      <c r="Q891" s="1188"/>
      <c r="R891" s="252"/>
      <c r="S891" s="252"/>
      <c r="T891" s="252"/>
      <c r="U891" s="252"/>
      <c r="V891" s="252"/>
      <c r="W891" s="252"/>
      <c r="X891" s="252"/>
      <c r="Y891" s="252"/>
      <c r="Z891" s="252"/>
    </row>
    <row r="892" ht="15.75" customHeight="1">
      <c r="A892" s="252"/>
      <c r="B892" s="252"/>
      <c r="C892" s="252"/>
      <c r="D892" s="252"/>
      <c r="E892" s="259"/>
      <c r="F892" s="252"/>
      <c r="G892" s="252"/>
      <c r="H892" s="252"/>
      <c r="I892" s="252"/>
      <c r="J892" s="252"/>
      <c r="K892" s="252"/>
      <c r="L892" s="252"/>
      <c r="M892" s="252"/>
      <c r="N892" s="1132"/>
      <c r="O892" s="1132"/>
      <c r="P892" s="1137"/>
      <c r="Q892" s="1188"/>
      <c r="R892" s="252"/>
      <c r="S892" s="252"/>
      <c r="T892" s="252"/>
      <c r="U892" s="252"/>
      <c r="V892" s="252"/>
      <c r="W892" s="252"/>
      <c r="X892" s="252"/>
      <c r="Y892" s="252"/>
      <c r="Z892" s="252"/>
    </row>
    <row r="893" ht="15.75" customHeight="1">
      <c r="A893" s="252"/>
      <c r="B893" s="252"/>
      <c r="C893" s="252"/>
      <c r="D893" s="252"/>
      <c r="E893" s="259"/>
      <c r="F893" s="252"/>
      <c r="G893" s="252"/>
      <c r="H893" s="252"/>
      <c r="I893" s="252"/>
      <c r="J893" s="252"/>
      <c r="K893" s="252"/>
      <c r="L893" s="252"/>
      <c r="M893" s="252"/>
      <c r="N893" s="1132"/>
      <c r="O893" s="1132"/>
      <c r="P893" s="1137"/>
      <c r="Q893" s="1188"/>
      <c r="R893" s="252"/>
      <c r="S893" s="252"/>
      <c r="T893" s="252"/>
      <c r="U893" s="252"/>
      <c r="V893" s="252"/>
      <c r="W893" s="252"/>
      <c r="X893" s="252"/>
      <c r="Y893" s="252"/>
      <c r="Z893" s="252"/>
    </row>
    <row r="894" ht="15.75" customHeight="1">
      <c r="A894" s="252"/>
      <c r="B894" s="252"/>
      <c r="C894" s="252"/>
      <c r="D894" s="252"/>
      <c r="E894" s="259"/>
      <c r="F894" s="252"/>
      <c r="G894" s="252"/>
      <c r="H894" s="252"/>
      <c r="I894" s="252"/>
      <c r="J894" s="252"/>
      <c r="K894" s="252"/>
      <c r="L894" s="252"/>
      <c r="M894" s="252"/>
      <c r="N894" s="1132"/>
      <c r="O894" s="1132"/>
      <c r="P894" s="1137"/>
      <c r="Q894" s="1188"/>
      <c r="R894" s="252"/>
      <c r="S894" s="252"/>
      <c r="T894" s="252"/>
      <c r="U894" s="252"/>
      <c r="V894" s="252"/>
      <c r="W894" s="252"/>
      <c r="X894" s="252"/>
      <c r="Y894" s="252"/>
      <c r="Z894" s="252"/>
    </row>
    <row r="895" ht="15.75" customHeight="1">
      <c r="A895" s="252"/>
      <c r="B895" s="252"/>
      <c r="C895" s="252"/>
      <c r="D895" s="252"/>
      <c r="E895" s="259"/>
      <c r="F895" s="252"/>
      <c r="G895" s="252"/>
      <c r="H895" s="252"/>
      <c r="I895" s="252"/>
      <c r="J895" s="252"/>
      <c r="K895" s="252"/>
      <c r="L895" s="252"/>
      <c r="M895" s="252"/>
      <c r="N895" s="1132"/>
      <c r="O895" s="1132"/>
      <c r="P895" s="1137"/>
      <c r="Q895" s="1188"/>
      <c r="R895" s="252"/>
      <c r="S895" s="252"/>
      <c r="T895" s="252"/>
      <c r="U895" s="252"/>
      <c r="V895" s="252"/>
      <c r="W895" s="252"/>
      <c r="X895" s="252"/>
      <c r="Y895" s="252"/>
      <c r="Z895" s="252"/>
    </row>
    <row r="896" ht="15.75" customHeight="1">
      <c r="A896" s="252"/>
      <c r="B896" s="252"/>
      <c r="C896" s="252"/>
      <c r="D896" s="252"/>
      <c r="E896" s="259"/>
      <c r="F896" s="252"/>
      <c r="G896" s="252"/>
      <c r="H896" s="252"/>
      <c r="I896" s="252"/>
      <c r="J896" s="252"/>
      <c r="K896" s="252"/>
      <c r="L896" s="252"/>
      <c r="M896" s="252"/>
      <c r="N896" s="1132"/>
      <c r="O896" s="1132"/>
      <c r="P896" s="1137"/>
      <c r="Q896" s="1188"/>
      <c r="R896" s="252"/>
      <c r="S896" s="252"/>
      <c r="T896" s="252"/>
      <c r="U896" s="252"/>
      <c r="V896" s="252"/>
      <c r="W896" s="252"/>
      <c r="X896" s="252"/>
      <c r="Y896" s="252"/>
      <c r="Z896" s="252"/>
    </row>
    <row r="897" ht="15.75" customHeight="1">
      <c r="A897" s="252"/>
      <c r="B897" s="252"/>
      <c r="C897" s="252"/>
      <c r="D897" s="252"/>
      <c r="E897" s="259"/>
      <c r="F897" s="252"/>
      <c r="G897" s="252"/>
      <c r="H897" s="252"/>
      <c r="I897" s="252"/>
      <c r="J897" s="252"/>
      <c r="K897" s="252"/>
      <c r="L897" s="252"/>
      <c r="M897" s="252"/>
      <c r="N897" s="1132"/>
      <c r="O897" s="1132"/>
      <c r="P897" s="1137"/>
      <c r="Q897" s="1188"/>
      <c r="R897" s="252"/>
      <c r="S897" s="252"/>
      <c r="T897" s="252"/>
      <c r="U897" s="252"/>
      <c r="V897" s="252"/>
      <c r="W897" s="252"/>
      <c r="X897" s="252"/>
      <c r="Y897" s="252"/>
      <c r="Z897" s="252"/>
    </row>
    <row r="898" ht="15.75" customHeight="1">
      <c r="A898" s="252"/>
      <c r="B898" s="252"/>
      <c r="C898" s="252"/>
      <c r="D898" s="252"/>
      <c r="E898" s="259"/>
      <c r="F898" s="252"/>
      <c r="G898" s="252"/>
      <c r="H898" s="252"/>
      <c r="I898" s="252"/>
      <c r="J898" s="252"/>
      <c r="K898" s="252"/>
      <c r="L898" s="252"/>
      <c r="M898" s="252"/>
      <c r="N898" s="1132"/>
      <c r="O898" s="1132"/>
      <c r="P898" s="1137"/>
      <c r="Q898" s="1188"/>
      <c r="R898" s="252"/>
      <c r="S898" s="252"/>
      <c r="T898" s="252"/>
      <c r="U898" s="252"/>
      <c r="V898" s="252"/>
      <c r="W898" s="252"/>
      <c r="X898" s="252"/>
      <c r="Y898" s="252"/>
      <c r="Z898" s="252"/>
    </row>
    <row r="899" ht="15.75" customHeight="1">
      <c r="A899" s="252"/>
      <c r="B899" s="252"/>
      <c r="C899" s="252"/>
      <c r="D899" s="252"/>
      <c r="E899" s="259"/>
      <c r="F899" s="252"/>
      <c r="G899" s="252"/>
      <c r="H899" s="252"/>
      <c r="I899" s="252"/>
      <c r="J899" s="252"/>
      <c r="K899" s="252"/>
      <c r="L899" s="252"/>
      <c r="M899" s="252"/>
      <c r="N899" s="1132"/>
      <c r="O899" s="1132"/>
      <c r="P899" s="1137"/>
      <c r="Q899" s="1188"/>
      <c r="R899" s="252"/>
      <c r="S899" s="252"/>
      <c r="T899" s="252"/>
      <c r="U899" s="252"/>
      <c r="V899" s="252"/>
      <c r="W899" s="252"/>
      <c r="X899" s="252"/>
      <c r="Y899" s="252"/>
      <c r="Z899" s="252"/>
    </row>
    <row r="900" ht="15.75" customHeight="1">
      <c r="A900" s="252"/>
      <c r="B900" s="252"/>
      <c r="C900" s="252"/>
      <c r="D900" s="252"/>
      <c r="E900" s="259"/>
      <c r="F900" s="252"/>
      <c r="G900" s="252"/>
      <c r="H900" s="252"/>
      <c r="I900" s="252"/>
      <c r="J900" s="252"/>
      <c r="K900" s="252"/>
      <c r="L900" s="252"/>
      <c r="M900" s="252"/>
      <c r="N900" s="1132"/>
      <c r="O900" s="1132"/>
      <c r="P900" s="1137"/>
      <c r="Q900" s="1188"/>
      <c r="R900" s="252"/>
      <c r="S900" s="252"/>
      <c r="T900" s="252"/>
      <c r="U900" s="252"/>
      <c r="V900" s="252"/>
      <c r="W900" s="252"/>
      <c r="X900" s="252"/>
      <c r="Y900" s="252"/>
      <c r="Z900" s="252"/>
    </row>
    <row r="901" ht="15.75" customHeight="1">
      <c r="A901" s="252"/>
      <c r="B901" s="252"/>
      <c r="C901" s="252"/>
      <c r="D901" s="252"/>
      <c r="E901" s="259"/>
      <c r="F901" s="252"/>
      <c r="G901" s="252"/>
      <c r="H901" s="252"/>
      <c r="I901" s="252"/>
      <c r="J901" s="252"/>
      <c r="K901" s="252"/>
      <c r="L901" s="252"/>
      <c r="M901" s="252"/>
      <c r="N901" s="1132"/>
      <c r="O901" s="1132"/>
      <c r="P901" s="1137"/>
      <c r="Q901" s="1188"/>
      <c r="R901" s="252"/>
      <c r="S901" s="252"/>
      <c r="T901" s="252"/>
      <c r="U901" s="252"/>
      <c r="V901" s="252"/>
      <c r="W901" s="252"/>
      <c r="X901" s="252"/>
      <c r="Y901" s="252"/>
      <c r="Z901" s="252"/>
    </row>
    <row r="902" ht="15.75" customHeight="1">
      <c r="A902" s="252"/>
      <c r="B902" s="252"/>
      <c r="C902" s="252"/>
      <c r="D902" s="252"/>
      <c r="E902" s="259"/>
      <c r="F902" s="252"/>
      <c r="G902" s="252"/>
      <c r="H902" s="252"/>
      <c r="I902" s="252"/>
      <c r="J902" s="252"/>
      <c r="K902" s="252"/>
      <c r="L902" s="252"/>
      <c r="M902" s="252"/>
      <c r="N902" s="1132"/>
      <c r="O902" s="1132"/>
      <c r="P902" s="1137"/>
      <c r="Q902" s="1188"/>
      <c r="R902" s="252"/>
      <c r="S902" s="252"/>
      <c r="T902" s="252"/>
      <c r="U902" s="252"/>
      <c r="V902" s="252"/>
      <c r="W902" s="252"/>
      <c r="X902" s="252"/>
      <c r="Y902" s="252"/>
      <c r="Z902" s="252"/>
    </row>
    <row r="903" ht="15.75" customHeight="1">
      <c r="A903" s="252"/>
      <c r="B903" s="252"/>
      <c r="C903" s="252"/>
      <c r="D903" s="252"/>
      <c r="E903" s="259"/>
      <c r="F903" s="252"/>
      <c r="G903" s="252"/>
      <c r="H903" s="252"/>
      <c r="I903" s="252"/>
      <c r="J903" s="252"/>
      <c r="K903" s="252"/>
      <c r="L903" s="252"/>
      <c r="M903" s="252"/>
      <c r="N903" s="1132"/>
      <c r="O903" s="1132"/>
      <c r="P903" s="1137"/>
      <c r="Q903" s="1188"/>
      <c r="R903" s="252"/>
      <c r="S903" s="252"/>
      <c r="T903" s="252"/>
      <c r="U903" s="252"/>
      <c r="V903" s="252"/>
      <c r="W903" s="252"/>
      <c r="X903" s="252"/>
      <c r="Y903" s="252"/>
      <c r="Z903" s="252"/>
    </row>
    <row r="904" ht="15.75" customHeight="1">
      <c r="A904" s="252"/>
      <c r="B904" s="252"/>
      <c r="C904" s="252"/>
      <c r="D904" s="252"/>
      <c r="E904" s="259"/>
      <c r="F904" s="252"/>
      <c r="G904" s="252"/>
      <c r="H904" s="252"/>
      <c r="I904" s="252"/>
      <c r="J904" s="252"/>
      <c r="K904" s="252"/>
      <c r="L904" s="252"/>
      <c r="M904" s="252"/>
      <c r="N904" s="1132"/>
      <c r="O904" s="1132"/>
      <c r="P904" s="1137"/>
      <c r="Q904" s="1188"/>
      <c r="R904" s="252"/>
      <c r="S904" s="252"/>
      <c r="T904" s="252"/>
      <c r="U904" s="252"/>
      <c r="V904" s="252"/>
      <c r="W904" s="252"/>
      <c r="X904" s="252"/>
      <c r="Y904" s="252"/>
      <c r="Z904" s="252"/>
    </row>
    <row r="905" ht="15.75" customHeight="1">
      <c r="A905" s="252"/>
      <c r="B905" s="252"/>
      <c r="C905" s="252"/>
      <c r="D905" s="252"/>
      <c r="E905" s="259"/>
      <c r="F905" s="252"/>
      <c r="G905" s="252"/>
      <c r="H905" s="252"/>
      <c r="I905" s="252"/>
      <c r="J905" s="252"/>
      <c r="K905" s="252"/>
      <c r="L905" s="252"/>
      <c r="M905" s="252"/>
      <c r="N905" s="1132"/>
      <c r="O905" s="1132"/>
      <c r="P905" s="1137"/>
      <c r="Q905" s="1188"/>
      <c r="R905" s="252"/>
      <c r="S905" s="252"/>
      <c r="T905" s="252"/>
      <c r="U905" s="252"/>
      <c r="V905" s="252"/>
      <c r="W905" s="252"/>
      <c r="X905" s="252"/>
      <c r="Y905" s="252"/>
      <c r="Z905" s="252"/>
    </row>
    <row r="906" ht="15.75" customHeight="1">
      <c r="A906" s="252"/>
      <c r="B906" s="252"/>
      <c r="C906" s="252"/>
      <c r="D906" s="252"/>
      <c r="E906" s="259"/>
      <c r="F906" s="252"/>
      <c r="G906" s="252"/>
      <c r="H906" s="252"/>
      <c r="I906" s="252"/>
      <c r="J906" s="252"/>
      <c r="K906" s="252"/>
      <c r="L906" s="252"/>
      <c r="M906" s="252"/>
      <c r="N906" s="1132"/>
      <c r="O906" s="1132"/>
      <c r="P906" s="1137"/>
      <c r="Q906" s="1188"/>
      <c r="R906" s="252"/>
      <c r="S906" s="252"/>
      <c r="T906" s="252"/>
      <c r="U906" s="252"/>
      <c r="V906" s="252"/>
      <c r="W906" s="252"/>
      <c r="X906" s="252"/>
      <c r="Y906" s="252"/>
      <c r="Z906" s="252"/>
    </row>
    <row r="907" ht="15.75" customHeight="1">
      <c r="A907" s="252"/>
      <c r="B907" s="252"/>
      <c r="C907" s="252"/>
      <c r="D907" s="252"/>
      <c r="E907" s="259"/>
      <c r="F907" s="252"/>
      <c r="G907" s="252"/>
      <c r="H907" s="252"/>
      <c r="I907" s="252"/>
      <c r="J907" s="252"/>
      <c r="K907" s="252"/>
      <c r="L907" s="252"/>
      <c r="M907" s="252"/>
      <c r="N907" s="1132"/>
      <c r="O907" s="1132"/>
      <c r="P907" s="1137"/>
      <c r="Q907" s="1188"/>
      <c r="R907" s="252"/>
      <c r="S907" s="252"/>
      <c r="T907" s="252"/>
      <c r="U907" s="252"/>
      <c r="V907" s="252"/>
      <c r="W907" s="252"/>
      <c r="X907" s="252"/>
      <c r="Y907" s="252"/>
      <c r="Z907" s="252"/>
    </row>
    <row r="908" ht="15.75" customHeight="1">
      <c r="A908" s="252"/>
      <c r="B908" s="252"/>
      <c r="C908" s="252"/>
      <c r="D908" s="252"/>
      <c r="E908" s="259"/>
      <c r="F908" s="252"/>
      <c r="G908" s="252"/>
      <c r="H908" s="252"/>
      <c r="I908" s="252"/>
      <c r="J908" s="252"/>
      <c r="K908" s="252"/>
      <c r="L908" s="252"/>
      <c r="M908" s="252"/>
      <c r="N908" s="1132"/>
      <c r="O908" s="1132"/>
      <c r="P908" s="1137"/>
      <c r="Q908" s="1188"/>
      <c r="R908" s="252"/>
      <c r="S908" s="252"/>
      <c r="T908" s="252"/>
      <c r="U908" s="252"/>
      <c r="V908" s="252"/>
      <c r="W908" s="252"/>
      <c r="X908" s="252"/>
      <c r="Y908" s="252"/>
      <c r="Z908" s="252"/>
    </row>
    <row r="909" ht="15.75" customHeight="1">
      <c r="A909" s="252"/>
      <c r="B909" s="252"/>
      <c r="C909" s="252"/>
      <c r="D909" s="252"/>
      <c r="E909" s="259"/>
      <c r="F909" s="252"/>
      <c r="G909" s="252"/>
      <c r="H909" s="252"/>
      <c r="I909" s="252"/>
      <c r="J909" s="252"/>
      <c r="K909" s="252"/>
      <c r="L909" s="252"/>
      <c r="M909" s="252"/>
      <c r="N909" s="1132"/>
      <c r="O909" s="1132"/>
      <c r="P909" s="1137"/>
      <c r="Q909" s="1188"/>
      <c r="R909" s="252"/>
      <c r="S909" s="252"/>
      <c r="T909" s="252"/>
      <c r="U909" s="252"/>
      <c r="V909" s="252"/>
      <c r="W909" s="252"/>
      <c r="X909" s="252"/>
      <c r="Y909" s="252"/>
      <c r="Z909" s="252"/>
    </row>
    <row r="910" ht="15.75" customHeight="1">
      <c r="A910" s="252"/>
      <c r="B910" s="252"/>
      <c r="C910" s="252"/>
      <c r="D910" s="252"/>
      <c r="E910" s="259"/>
      <c r="F910" s="252"/>
      <c r="G910" s="252"/>
      <c r="H910" s="252"/>
      <c r="I910" s="252"/>
      <c r="J910" s="252"/>
      <c r="K910" s="252"/>
      <c r="L910" s="252"/>
      <c r="M910" s="252"/>
      <c r="N910" s="1132"/>
      <c r="O910" s="1132"/>
      <c r="P910" s="1137"/>
      <c r="Q910" s="1188"/>
      <c r="R910" s="252"/>
      <c r="S910" s="252"/>
      <c r="T910" s="252"/>
      <c r="U910" s="252"/>
      <c r="V910" s="252"/>
      <c r="W910" s="252"/>
      <c r="X910" s="252"/>
      <c r="Y910" s="252"/>
      <c r="Z910" s="252"/>
    </row>
    <row r="911" ht="15.75" customHeight="1">
      <c r="A911" s="252"/>
      <c r="B911" s="252"/>
      <c r="C911" s="252"/>
      <c r="D911" s="252"/>
      <c r="E911" s="259"/>
      <c r="F911" s="252"/>
      <c r="G911" s="252"/>
      <c r="H911" s="252"/>
      <c r="I911" s="252"/>
      <c r="J911" s="252"/>
      <c r="K911" s="252"/>
      <c r="L911" s="252"/>
      <c r="M911" s="252"/>
      <c r="N911" s="1132"/>
      <c r="O911" s="1132"/>
      <c r="P911" s="1137"/>
      <c r="Q911" s="1188"/>
      <c r="R911" s="252"/>
      <c r="S911" s="252"/>
      <c r="T911" s="252"/>
      <c r="U911" s="252"/>
      <c r="V911" s="252"/>
      <c r="W911" s="252"/>
      <c r="X911" s="252"/>
      <c r="Y911" s="252"/>
      <c r="Z911" s="252"/>
    </row>
    <row r="912" ht="15.75" customHeight="1">
      <c r="A912" s="252"/>
      <c r="B912" s="252"/>
      <c r="C912" s="252"/>
      <c r="D912" s="252"/>
      <c r="E912" s="259"/>
      <c r="F912" s="252"/>
      <c r="G912" s="252"/>
      <c r="H912" s="252"/>
      <c r="I912" s="252"/>
      <c r="J912" s="252"/>
      <c r="K912" s="252"/>
      <c r="L912" s="252"/>
      <c r="M912" s="252"/>
      <c r="N912" s="1132"/>
      <c r="O912" s="1132"/>
      <c r="P912" s="1137"/>
      <c r="Q912" s="1188"/>
      <c r="R912" s="252"/>
      <c r="S912" s="252"/>
      <c r="T912" s="252"/>
      <c r="U912" s="252"/>
      <c r="V912" s="252"/>
      <c r="W912" s="252"/>
      <c r="X912" s="252"/>
      <c r="Y912" s="252"/>
      <c r="Z912" s="252"/>
    </row>
    <row r="913" ht="15.75" customHeight="1">
      <c r="A913" s="252"/>
      <c r="B913" s="252"/>
      <c r="C913" s="252"/>
      <c r="D913" s="252"/>
      <c r="E913" s="259"/>
      <c r="F913" s="252"/>
      <c r="G913" s="252"/>
      <c r="H913" s="252"/>
      <c r="I913" s="252"/>
      <c r="J913" s="252"/>
      <c r="K913" s="252"/>
      <c r="L913" s="252"/>
      <c r="M913" s="252"/>
      <c r="N913" s="1132"/>
      <c r="O913" s="1132"/>
      <c r="P913" s="1137"/>
      <c r="Q913" s="1188"/>
      <c r="R913" s="252"/>
      <c r="S913" s="252"/>
      <c r="T913" s="252"/>
      <c r="U913" s="252"/>
      <c r="V913" s="252"/>
      <c r="W913" s="252"/>
      <c r="X913" s="252"/>
      <c r="Y913" s="252"/>
      <c r="Z913" s="252"/>
    </row>
    <row r="914" ht="15.75" customHeight="1">
      <c r="A914" s="252"/>
      <c r="B914" s="252"/>
      <c r="C914" s="252"/>
      <c r="D914" s="252"/>
      <c r="E914" s="259"/>
      <c r="F914" s="252"/>
      <c r="G914" s="252"/>
      <c r="H914" s="252"/>
      <c r="I914" s="252"/>
      <c r="J914" s="252"/>
      <c r="K914" s="252"/>
      <c r="L914" s="252"/>
      <c r="M914" s="252"/>
      <c r="N914" s="1132"/>
      <c r="O914" s="1132"/>
      <c r="P914" s="1137"/>
      <c r="Q914" s="1188"/>
      <c r="R914" s="252"/>
      <c r="S914" s="252"/>
      <c r="T914" s="252"/>
      <c r="U914" s="252"/>
      <c r="V914" s="252"/>
      <c r="W914" s="252"/>
      <c r="X914" s="252"/>
      <c r="Y914" s="252"/>
      <c r="Z914" s="252"/>
    </row>
    <row r="915" ht="15.75" customHeight="1">
      <c r="A915" s="252"/>
      <c r="B915" s="252"/>
      <c r="C915" s="252"/>
      <c r="D915" s="252"/>
      <c r="E915" s="259"/>
      <c r="F915" s="252"/>
      <c r="G915" s="252"/>
      <c r="H915" s="252"/>
      <c r="I915" s="252"/>
      <c r="J915" s="252"/>
      <c r="K915" s="252"/>
      <c r="L915" s="252"/>
      <c r="M915" s="252"/>
      <c r="N915" s="1132"/>
      <c r="O915" s="1132"/>
      <c r="P915" s="1137"/>
      <c r="Q915" s="1188"/>
      <c r="R915" s="252"/>
      <c r="S915" s="252"/>
      <c r="T915" s="252"/>
      <c r="U915" s="252"/>
      <c r="V915" s="252"/>
      <c r="W915" s="252"/>
      <c r="X915" s="252"/>
      <c r="Y915" s="252"/>
      <c r="Z915" s="252"/>
    </row>
    <row r="916" ht="15.75" customHeight="1">
      <c r="A916" s="252"/>
      <c r="B916" s="252"/>
      <c r="C916" s="252"/>
      <c r="D916" s="252"/>
      <c r="E916" s="259"/>
      <c r="F916" s="252"/>
      <c r="G916" s="252"/>
      <c r="H916" s="252"/>
      <c r="I916" s="252"/>
      <c r="J916" s="252"/>
      <c r="K916" s="252"/>
      <c r="L916" s="252"/>
      <c r="M916" s="252"/>
      <c r="N916" s="1132"/>
      <c r="O916" s="1132"/>
      <c r="P916" s="1137"/>
      <c r="Q916" s="1188"/>
      <c r="R916" s="252"/>
      <c r="S916" s="252"/>
      <c r="T916" s="252"/>
      <c r="U916" s="252"/>
      <c r="V916" s="252"/>
      <c r="W916" s="252"/>
      <c r="X916" s="252"/>
      <c r="Y916" s="252"/>
      <c r="Z916" s="252"/>
    </row>
    <row r="917" ht="15.75" customHeight="1">
      <c r="A917" s="252"/>
      <c r="B917" s="252"/>
      <c r="C917" s="252"/>
      <c r="D917" s="252"/>
      <c r="E917" s="259"/>
      <c r="F917" s="252"/>
      <c r="G917" s="252"/>
      <c r="H917" s="252"/>
      <c r="I917" s="252"/>
      <c r="J917" s="252"/>
      <c r="K917" s="252"/>
      <c r="L917" s="252"/>
      <c r="M917" s="252"/>
      <c r="N917" s="1132"/>
      <c r="O917" s="1132"/>
      <c r="P917" s="1137"/>
      <c r="Q917" s="1188"/>
      <c r="R917" s="252"/>
      <c r="S917" s="252"/>
      <c r="T917" s="252"/>
      <c r="U917" s="252"/>
      <c r="V917" s="252"/>
      <c r="W917" s="252"/>
      <c r="X917" s="252"/>
      <c r="Y917" s="252"/>
      <c r="Z917" s="252"/>
    </row>
    <row r="918" ht="15.75" customHeight="1">
      <c r="A918" s="252"/>
      <c r="B918" s="252"/>
      <c r="C918" s="252"/>
      <c r="D918" s="252"/>
      <c r="E918" s="259"/>
      <c r="F918" s="252"/>
      <c r="G918" s="252"/>
      <c r="H918" s="252"/>
      <c r="I918" s="252"/>
      <c r="J918" s="252"/>
      <c r="K918" s="252"/>
      <c r="L918" s="252"/>
      <c r="M918" s="252"/>
      <c r="N918" s="1132"/>
      <c r="O918" s="1132"/>
      <c r="P918" s="1137"/>
      <c r="Q918" s="1188"/>
      <c r="R918" s="252"/>
      <c r="S918" s="252"/>
      <c r="T918" s="252"/>
      <c r="U918" s="252"/>
      <c r="V918" s="252"/>
      <c r="W918" s="252"/>
      <c r="X918" s="252"/>
      <c r="Y918" s="252"/>
      <c r="Z918" s="252"/>
    </row>
    <row r="919" ht="15.75" customHeight="1">
      <c r="A919" s="252"/>
      <c r="B919" s="252"/>
      <c r="C919" s="252"/>
      <c r="D919" s="252"/>
      <c r="E919" s="259"/>
      <c r="F919" s="252"/>
      <c r="G919" s="252"/>
      <c r="H919" s="252"/>
      <c r="I919" s="252"/>
      <c r="J919" s="252"/>
      <c r="K919" s="252"/>
      <c r="L919" s="252"/>
      <c r="M919" s="252"/>
      <c r="N919" s="1132"/>
      <c r="O919" s="1132"/>
      <c r="P919" s="1137"/>
      <c r="Q919" s="1188"/>
      <c r="R919" s="252"/>
      <c r="S919" s="252"/>
      <c r="T919" s="252"/>
      <c r="U919" s="252"/>
      <c r="V919" s="252"/>
      <c r="W919" s="252"/>
      <c r="X919" s="252"/>
      <c r="Y919" s="252"/>
      <c r="Z919" s="252"/>
    </row>
    <row r="920" ht="15.75" customHeight="1">
      <c r="A920" s="252"/>
      <c r="B920" s="252"/>
      <c r="C920" s="252"/>
      <c r="D920" s="252"/>
      <c r="E920" s="259"/>
      <c r="F920" s="252"/>
      <c r="G920" s="252"/>
      <c r="H920" s="252"/>
      <c r="I920" s="252"/>
      <c r="J920" s="252"/>
      <c r="K920" s="252"/>
      <c r="L920" s="252"/>
      <c r="M920" s="252"/>
      <c r="N920" s="1132"/>
      <c r="O920" s="1132"/>
      <c r="P920" s="1137"/>
      <c r="Q920" s="1188"/>
      <c r="R920" s="252"/>
      <c r="S920" s="252"/>
      <c r="T920" s="252"/>
      <c r="U920" s="252"/>
      <c r="V920" s="252"/>
      <c r="W920" s="252"/>
      <c r="X920" s="252"/>
      <c r="Y920" s="252"/>
      <c r="Z920" s="252"/>
    </row>
    <row r="921" ht="15.75" customHeight="1">
      <c r="A921" s="252"/>
      <c r="B921" s="252"/>
      <c r="C921" s="252"/>
      <c r="D921" s="252"/>
      <c r="E921" s="259"/>
      <c r="F921" s="252"/>
      <c r="G921" s="252"/>
      <c r="H921" s="252"/>
      <c r="I921" s="252"/>
      <c r="J921" s="252"/>
      <c r="K921" s="252"/>
      <c r="L921" s="252"/>
      <c r="M921" s="252"/>
      <c r="N921" s="1132"/>
      <c r="O921" s="1132"/>
      <c r="P921" s="1137"/>
      <c r="Q921" s="1188"/>
      <c r="R921" s="252"/>
      <c r="S921" s="252"/>
      <c r="T921" s="252"/>
      <c r="U921" s="252"/>
      <c r="V921" s="252"/>
      <c r="W921" s="252"/>
      <c r="X921" s="252"/>
      <c r="Y921" s="252"/>
      <c r="Z921" s="252"/>
    </row>
    <row r="922" ht="15.75" customHeight="1">
      <c r="A922" s="252"/>
      <c r="B922" s="252"/>
      <c r="C922" s="252"/>
      <c r="D922" s="252"/>
      <c r="E922" s="259"/>
      <c r="F922" s="252"/>
      <c r="G922" s="252"/>
      <c r="H922" s="252"/>
      <c r="I922" s="252"/>
      <c r="J922" s="252"/>
      <c r="K922" s="252"/>
      <c r="L922" s="252"/>
      <c r="M922" s="252"/>
      <c r="N922" s="1132"/>
      <c r="O922" s="1132"/>
      <c r="P922" s="1137"/>
      <c r="Q922" s="1188"/>
      <c r="R922" s="252"/>
      <c r="S922" s="252"/>
      <c r="T922" s="252"/>
      <c r="U922" s="252"/>
      <c r="V922" s="252"/>
      <c r="W922" s="252"/>
      <c r="X922" s="252"/>
      <c r="Y922" s="252"/>
      <c r="Z922" s="252"/>
    </row>
    <row r="923" ht="15.75" customHeight="1">
      <c r="A923" s="252"/>
      <c r="B923" s="252"/>
      <c r="C923" s="252"/>
      <c r="D923" s="252"/>
      <c r="E923" s="259"/>
      <c r="F923" s="252"/>
      <c r="G923" s="252"/>
      <c r="H923" s="252"/>
      <c r="I923" s="252"/>
      <c r="J923" s="252"/>
      <c r="K923" s="252"/>
      <c r="L923" s="252"/>
      <c r="M923" s="252"/>
      <c r="N923" s="1132"/>
      <c r="O923" s="1132"/>
      <c r="P923" s="1137"/>
      <c r="Q923" s="1188"/>
      <c r="R923" s="252"/>
      <c r="S923" s="252"/>
      <c r="T923" s="252"/>
      <c r="U923" s="252"/>
      <c r="V923" s="252"/>
      <c r="W923" s="252"/>
      <c r="X923" s="252"/>
      <c r="Y923" s="252"/>
      <c r="Z923" s="252"/>
    </row>
    <row r="924" ht="15.75" customHeight="1">
      <c r="A924" s="252"/>
      <c r="B924" s="252"/>
      <c r="C924" s="252"/>
      <c r="D924" s="252"/>
      <c r="E924" s="259"/>
      <c r="F924" s="252"/>
      <c r="G924" s="252"/>
      <c r="H924" s="252"/>
      <c r="I924" s="252"/>
      <c r="J924" s="252"/>
      <c r="K924" s="252"/>
      <c r="L924" s="252"/>
      <c r="M924" s="252"/>
      <c r="N924" s="1132"/>
      <c r="O924" s="1132"/>
      <c r="P924" s="1137"/>
      <c r="Q924" s="1188"/>
      <c r="R924" s="252"/>
      <c r="S924" s="252"/>
      <c r="T924" s="252"/>
      <c r="U924" s="252"/>
      <c r="V924" s="252"/>
      <c r="W924" s="252"/>
      <c r="X924" s="252"/>
      <c r="Y924" s="252"/>
      <c r="Z924" s="252"/>
    </row>
    <row r="925" ht="15.75" customHeight="1">
      <c r="A925" s="252"/>
      <c r="B925" s="252"/>
      <c r="C925" s="252"/>
      <c r="D925" s="252"/>
      <c r="E925" s="259"/>
      <c r="F925" s="252"/>
      <c r="G925" s="252"/>
      <c r="H925" s="252"/>
      <c r="I925" s="252"/>
      <c r="J925" s="252"/>
      <c r="K925" s="252"/>
      <c r="L925" s="252"/>
      <c r="M925" s="252"/>
      <c r="N925" s="1132"/>
      <c r="O925" s="1132"/>
      <c r="P925" s="1137"/>
      <c r="Q925" s="1188"/>
      <c r="R925" s="252"/>
      <c r="S925" s="252"/>
      <c r="T925" s="252"/>
      <c r="U925" s="252"/>
      <c r="V925" s="252"/>
      <c r="W925" s="252"/>
      <c r="X925" s="252"/>
      <c r="Y925" s="252"/>
      <c r="Z925" s="252"/>
    </row>
    <row r="926" ht="15.75" customHeight="1">
      <c r="A926" s="252"/>
      <c r="B926" s="252"/>
      <c r="C926" s="252"/>
      <c r="D926" s="252"/>
      <c r="E926" s="259"/>
      <c r="F926" s="252"/>
      <c r="G926" s="252"/>
      <c r="H926" s="252"/>
      <c r="I926" s="252"/>
      <c r="J926" s="252"/>
      <c r="K926" s="252"/>
      <c r="L926" s="252"/>
      <c r="M926" s="252"/>
      <c r="N926" s="1132"/>
      <c r="O926" s="1132"/>
      <c r="P926" s="1137"/>
      <c r="Q926" s="1188"/>
      <c r="R926" s="252"/>
      <c r="S926" s="252"/>
      <c r="T926" s="252"/>
      <c r="U926" s="252"/>
      <c r="V926" s="252"/>
      <c r="W926" s="252"/>
      <c r="X926" s="252"/>
      <c r="Y926" s="252"/>
      <c r="Z926" s="252"/>
    </row>
    <row r="927" ht="15.75" customHeight="1">
      <c r="A927" s="252"/>
      <c r="B927" s="252"/>
      <c r="C927" s="252"/>
      <c r="D927" s="252"/>
      <c r="E927" s="259"/>
      <c r="F927" s="252"/>
      <c r="G927" s="252"/>
      <c r="H927" s="252"/>
      <c r="I927" s="252"/>
      <c r="J927" s="252"/>
      <c r="K927" s="252"/>
      <c r="L927" s="252"/>
      <c r="M927" s="252"/>
      <c r="N927" s="1132"/>
      <c r="O927" s="1132"/>
      <c r="P927" s="1137"/>
      <c r="Q927" s="1188"/>
      <c r="R927" s="252"/>
      <c r="S927" s="252"/>
      <c r="T927" s="252"/>
      <c r="U927" s="252"/>
      <c r="V927" s="252"/>
      <c r="W927" s="252"/>
      <c r="X927" s="252"/>
      <c r="Y927" s="252"/>
      <c r="Z927" s="252"/>
    </row>
    <row r="928" ht="15.75" customHeight="1">
      <c r="A928" s="252"/>
      <c r="B928" s="252"/>
      <c r="C928" s="252"/>
      <c r="D928" s="252"/>
      <c r="E928" s="259"/>
      <c r="F928" s="252"/>
      <c r="G928" s="252"/>
      <c r="H928" s="252"/>
      <c r="I928" s="252"/>
      <c r="J928" s="252"/>
      <c r="K928" s="252"/>
      <c r="L928" s="252"/>
      <c r="M928" s="252"/>
      <c r="N928" s="1132"/>
      <c r="O928" s="1132"/>
      <c r="P928" s="1137"/>
      <c r="Q928" s="1188"/>
      <c r="R928" s="252"/>
      <c r="S928" s="252"/>
      <c r="T928" s="252"/>
      <c r="U928" s="252"/>
      <c r="V928" s="252"/>
      <c r="W928" s="252"/>
      <c r="X928" s="252"/>
      <c r="Y928" s="252"/>
      <c r="Z928" s="252"/>
    </row>
    <row r="929" ht="15.75" customHeight="1">
      <c r="A929" s="252"/>
      <c r="B929" s="252"/>
      <c r="C929" s="252"/>
      <c r="D929" s="252"/>
      <c r="E929" s="259"/>
      <c r="F929" s="252"/>
      <c r="G929" s="252"/>
      <c r="H929" s="252"/>
      <c r="I929" s="252"/>
      <c r="J929" s="252"/>
      <c r="K929" s="252"/>
      <c r="L929" s="252"/>
      <c r="M929" s="252"/>
      <c r="N929" s="1132"/>
      <c r="O929" s="1132"/>
      <c r="P929" s="1137"/>
      <c r="Q929" s="1188"/>
      <c r="R929" s="252"/>
      <c r="S929" s="252"/>
      <c r="T929" s="252"/>
      <c r="U929" s="252"/>
      <c r="V929" s="252"/>
      <c r="W929" s="252"/>
      <c r="X929" s="252"/>
      <c r="Y929" s="252"/>
      <c r="Z929" s="252"/>
    </row>
    <row r="930" ht="15.75" customHeight="1">
      <c r="A930" s="252"/>
      <c r="B930" s="252"/>
      <c r="C930" s="252"/>
      <c r="D930" s="252"/>
      <c r="E930" s="259"/>
      <c r="F930" s="252"/>
      <c r="G930" s="252"/>
      <c r="H930" s="252"/>
      <c r="I930" s="252"/>
      <c r="J930" s="252"/>
      <c r="K930" s="252"/>
      <c r="L930" s="252"/>
      <c r="M930" s="252"/>
      <c r="N930" s="1132"/>
      <c r="O930" s="1132"/>
      <c r="P930" s="1137"/>
      <c r="Q930" s="1188"/>
      <c r="R930" s="252"/>
      <c r="S930" s="252"/>
      <c r="T930" s="252"/>
      <c r="U930" s="252"/>
      <c r="V930" s="252"/>
      <c r="W930" s="252"/>
      <c r="X930" s="252"/>
      <c r="Y930" s="252"/>
      <c r="Z930" s="252"/>
    </row>
    <row r="931" ht="15.75" customHeight="1">
      <c r="A931" s="252"/>
      <c r="B931" s="252"/>
      <c r="C931" s="252"/>
      <c r="D931" s="252"/>
      <c r="E931" s="259"/>
      <c r="F931" s="252"/>
      <c r="G931" s="252"/>
      <c r="H931" s="252"/>
      <c r="I931" s="252"/>
      <c r="J931" s="252"/>
      <c r="K931" s="252"/>
      <c r="L931" s="252"/>
      <c r="M931" s="252"/>
      <c r="N931" s="1132"/>
      <c r="O931" s="1132"/>
      <c r="P931" s="1137"/>
      <c r="Q931" s="1188"/>
      <c r="R931" s="252"/>
      <c r="S931" s="252"/>
      <c r="T931" s="252"/>
      <c r="U931" s="252"/>
      <c r="V931" s="252"/>
      <c r="W931" s="252"/>
      <c r="X931" s="252"/>
      <c r="Y931" s="252"/>
      <c r="Z931" s="252"/>
    </row>
    <row r="932" ht="15.75" customHeight="1">
      <c r="A932" s="252"/>
      <c r="B932" s="252"/>
      <c r="C932" s="252"/>
      <c r="D932" s="252"/>
      <c r="E932" s="259"/>
      <c r="F932" s="252"/>
      <c r="G932" s="252"/>
      <c r="H932" s="252"/>
      <c r="I932" s="252"/>
      <c r="J932" s="252"/>
      <c r="K932" s="252"/>
      <c r="L932" s="252"/>
      <c r="M932" s="252"/>
      <c r="N932" s="1132"/>
      <c r="O932" s="1132"/>
      <c r="P932" s="1137"/>
      <c r="Q932" s="1188"/>
      <c r="R932" s="252"/>
      <c r="S932" s="252"/>
      <c r="T932" s="252"/>
      <c r="U932" s="252"/>
      <c r="V932" s="252"/>
      <c r="W932" s="252"/>
      <c r="X932" s="252"/>
      <c r="Y932" s="252"/>
      <c r="Z932" s="252"/>
    </row>
    <row r="933" ht="15.75" customHeight="1">
      <c r="A933" s="252"/>
      <c r="B933" s="252"/>
      <c r="C933" s="252"/>
      <c r="D933" s="252"/>
      <c r="E933" s="259"/>
      <c r="F933" s="252"/>
      <c r="G933" s="252"/>
      <c r="H933" s="252"/>
      <c r="I933" s="252"/>
      <c r="J933" s="252"/>
      <c r="K933" s="252"/>
      <c r="L933" s="252"/>
      <c r="M933" s="252"/>
      <c r="N933" s="1132"/>
      <c r="O933" s="1132"/>
      <c r="P933" s="1137"/>
      <c r="Q933" s="1188"/>
      <c r="R933" s="252"/>
      <c r="S933" s="252"/>
      <c r="T933" s="252"/>
      <c r="U933" s="252"/>
      <c r="V933" s="252"/>
      <c r="W933" s="252"/>
      <c r="X933" s="252"/>
      <c r="Y933" s="252"/>
      <c r="Z933" s="252"/>
    </row>
    <row r="934" ht="15.75" customHeight="1">
      <c r="A934" s="252"/>
      <c r="B934" s="252"/>
      <c r="C934" s="252"/>
      <c r="D934" s="252"/>
      <c r="E934" s="259"/>
      <c r="F934" s="252"/>
      <c r="G934" s="252"/>
      <c r="H934" s="252"/>
      <c r="I934" s="252"/>
      <c r="J934" s="252"/>
      <c r="K934" s="252"/>
      <c r="L934" s="252"/>
      <c r="M934" s="252"/>
      <c r="N934" s="1132"/>
      <c r="O934" s="1132"/>
      <c r="P934" s="1137"/>
      <c r="Q934" s="1188"/>
      <c r="R934" s="252"/>
      <c r="S934" s="252"/>
      <c r="T934" s="252"/>
      <c r="U934" s="252"/>
      <c r="V934" s="252"/>
      <c r="W934" s="252"/>
      <c r="X934" s="252"/>
      <c r="Y934" s="252"/>
      <c r="Z934" s="252"/>
    </row>
    <row r="935" ht="15.75" customHeight="1">
      <c r="A935" s="252"/>
      <c r="B935" s="252"/>
      <c r="C935" s="252"/>
      <c r="D935" s="252"/>
      <c r="E935" s="259"/>
      <c r="F935" s="252"/>
      <c r="G935" s="252"/>
      <c r="H935" s="252"/>
      <c r="I935" s="252"/>
      <c r="J935" s="252"/>
      <c r="K935" s="252"/>
      <c r="L935" s="252"/>
      <c r="M935" s="252"/>
      <c r="N935" s="1132"/>
      <c r="O935" s="1132"/>
      <c r="P935" s="1137"/>
      <c r="Q935" s="1188"/>
      <c r="R935" s="252"/>
      <c r="S935" s="252"/>
      <c r="T935" s="252"/>
      <c r="U935" s="252"/>
      <c r="V935" s="252"/>
      <c r="W935" s="252"/>
      <c r="X935" s="252"/>
      <c r="Y935" s="252"/>
      <c r="Z935" s="252"/>
    </row>
    <row r="936" ht="15.75" customHeight="1">
      <c r="A936" s="252"/>
      <c r="B936" s="252"/>
      <c r="C936" s="252"/>
      <c r="D936" s="252"/>
      <c r="E936" s="259"/>
      <c r="F936" s="252"/>
      <c r="G936" s="252"/>
      <c r="H936" s="252"/>
      <c r="I936" s="252"/>
      <c r="J936" s="252"/>
      <c r="K936" s="252"/>
      <c r="L936" s="252"/>
      <c r="M936" s="252"/>
      <c r="N936" s="1132"/>
      <c r="O936" s="1132"/>
      <c r="P936" s="1137"/>
      <c r="Q936" s="1188"/>
      <c r="R936" s="252"/>
      <c r="S936" s="252"/>
      <c r="T936" s="252"/>
      <c r="U936" s="252"/>
      <c r="V936" s="252"/>
      <c r="W936" s="252"/>
      <c r="X936" s="252"/>
      <c r="Y936" s="252"/>
      <c r="Z936" s="252"/>
    </row>
    <row r="937" ht="15.75" customHeight="1">
      <c r="A937" s="252"/>
      <c r="B937" s="252"/>
      <c r="C937" s="252"/>
      <c r="D937" s="252"/>
      <c r="E937" s="259"/>
      <c r="F937" s="252"/>
      <c r="G937" s="252"/>
      <c r="H937" s="252"/>
      <c r="I937" s="252"/>
      <c r="J937" s="252"/>
      <c r="K937" s="252"/>
      <c r="L937" s="252"/>
      <c r="M937" s="252"/>
      <c r="N937" s="1132"/>
      <c r="O937" s="1132"/>
      <c r="P937" s="1137"/>
      <c r="Q937" s="1188"/>
      <c r="R937" s="252"/>
      <c r="S937" s="252"/>
      <c r="T937" s="252"/>
      <c r="U937" s="252"/>
      <c r="V937" s="252"/>
      <c r="W937" s="252"/>
      <c r="X937" s="252"/>
      <c r="Y937" s="252"/>
      <c r="Z937" s="252"/>
    </row>
    <row r="938" ht="15.75" customHeight="1">
      <c r="A938" s="252"/>
      <c r="B938" s="252"/>
      <c r="C938" s="252"/>
      <c r="D938" s="252"/>
      <c r="E938" s="259"/>
      <c r="F938" s="252"/>
      <c r="G938" s="252"/>
      <c r="H938" s="252"/>
      <c r="I938" s="252"/>
      <c r="J938" s="252"/>
      <c r="K938" s="252"/>
      <c r="L938" s="252"/>
      <c r="M938" s="252"/>
      <c r="N938" s="1132"/>
      <c r="O938" s="1132"/>
      <c r="P938" s="1137"/>
      <c r="Q938" s="1188"/>
      <c r="R938" s="252"/>
      <c r="S938" s="252"/>
      <c r="T938" s="252"/>
      <c r="U938" s="252"/>
      <c r="V938" s="252"/>
      <c r="W938" s="252"/>
      <c r="X938" s="252"/>
      <c r="Y938" s="252"/>
      <c r="Z938" s="252"/>
    </row>
    <row r="939" ht="15.75" customHeight="1">
      <c r="A939" s="252"/>
      <c r="B939" s="252"/>
      <c r="C939" s="252"/>
      <c r="D939" s="252"/>
      <c r="E939" s="259"/>
      <c r="F939" s="252"/>
      <c r="G939" s="252"/>
      <c r="H939" s="252"/>
      <c r="I939" s="252"/>
      <c r="J939" s="252"/>
      <c r="K939" s="252"/>
      <c r="L939" s="252"/>
      <c r="M939" s="252"/>
      <c r="N939" s="1132"/>
      <c r="O939" s="1132"/>
      <c r="P939" s="1137"/>
      <c r="Q939" s="1188"/>
      <c r="R939" s="252"/>
      <c r="S939" s="252"/>
      <c r="T939" s="252"/>
      <c r="U939" s="252"/>
      <c r="V939" s="252"/>
      <c r="W939" s="252"/>
      <c r="X939" s="252"/>
      <c r="Y939" s="252"/>
      <c r="Z939" s="252"/>
    </row>
    <row r="940" ht="15.75" customHeight="1">
      <c r="A940" s="252"/>
      <c r="B940" s="252"/>
      <c r="C940" s="252"/>
      <c r="D940" s="252"/>
      <c r="E940" s="259"/>
      <c r="F940" s="252"/>
      <c r="G940" s="252"/>
      <c r="H940" s="252"/>
      <c r="I940" s="252"/>
      <c r="J940" s="252"/>
      <c r="K940" s="252"/>
      <c r="L940" s="252"/>
      <c r="M940" s="252"/>
      <c r="N940" s="1132"/>
      <c r="O940" s="1132"/>
      <c r="P940" s="1137"/>
      <c r="Q940" s="1188"/>
      <c r="R940" s="252"/>
      <c r="S940" s="252"/>
      <c r="T940" s="252"/>
      <c r="U940" s="252"/>
      <c r="V940" s="252"/>
      <c r="W940" s="252"/>
      <c r="X940" s="252"/>
      <c r="Y940" s="252"/>
      <c r="Z940" s="252"/>
    </row>
    <row r="941" ht="15.75" customHeight="1">
      <c r="A941" s="252"/>
      <c r="B941" s="252"/>
      <c r="C941" s="252"/>
      <c r="D941" s="252"/>
      <c r="E941" s="259"/>
      <c r="F941" s="252"/>
      <c r="G941" s="252"/>
      <c r="H941" s="252"/>
      <c r="I941" s="252"/>
      <c r="J941" s="252"/>
      <c r="K941" s="252"/>
      <c r="L941" s="252"/>
      <c r="M941" s="252"/>
      <c r="N941" s="1132"/>
      <c r="O941" s="1132"/>
      <c r="P941" s="1137"/>
      <c r="Q941" s="1188"/>
      <c r="R941" s="252"/>
      <c r="S941" s="252"/>
      <c r="T941" s="252"/>
      <c r="U941" s="252"/>
      <c r="V941" s="252"/>
      <c r="W941" s="252"/>
      <c r="X941" s="252"/>
      <c r="Y941" s="252"/>
      <c r="Z941" s="252"/>
    </row>
    <row r="942" ht="15.75" customHeight="1">
      <c r="A942" s="252"/>
      <c r="B942" s="252"/>
      <c r="C942" s="252"/>
      <c r="D942" s="252"/>
      <c r="E942" s="259"/>
      <c r="F942" s="252"/>
      <c r="G942" s="252"/>
      <c r="H942" s="252"/>
      <c r="I942" s="252"/>
      <c r="J942" s="252"/>
      <c r="K942" s="252"/>
      <c r="L942" s="252"/>
      <c r="M942" s="252"/>
      <c r="N942" s="1132"/>
      <c r="O942" s="1132"/>
      <c r="P942" s="1137"/>
      <c r="Q942" s="1188"/>
      <c r="R942" s="252"/>
      <c r="S942" s="252"/>
      <c r="T942" s="252"/>
      <c r="U942" s="252"/>
      <c r="V942" s="252"/>
      <c r="W942" s="252"/>
      <c r="X942" s="252"/>
      <c r="Y942" s="252"/>
      <c r="Z942" s="252"/>
    </row>
    <row r="943" ht="15.75" customHeight="1">
      <c r="A943" s="252"/>
      <c r="B943" s="252"/>
      <c r="C943" s="252"/>
      <c r="D943" s="252"/>
      <c r="E943" s="259"/>
      <c r="F943" s="252"/>
      <c r="G943" s="252"/>
      <c r="H943" s="252"/>
      <c r="I943" s="252"/>
      <c r="J943" s="252"/>
      <c r="K943" s="252"/>
      <c r="L943" s="252"/>
      <c r="M943" s="252"/>
      <c r="N943" s="1132"/>
      <c r="O943" s="1132"/>
      <c r="P943" s="1137"/>
      <c r="Q943" s="1188"/>
      <c r="R943" s="252"/>
      <c r="S943" s="252"/>
      <c r="T943" s="252"/>
      <c r="U943" s="252"/>
      <c r="V943" s="252"/>
      <c r="W943" s="252"/>
      <c r="X943" s="252"/>
      <c r="Y943" s="252"/>
      <c r="Z943" s="252"/>
    </row>
    <row r="944" ht="15.75" customHeight="1">
      <c r="A944" s="252"/>
      <c r="B944" s="252"/>
      <c r="C944" s="252"/>
      <c r="D944" s="252"/>
      <c r="E944" s="259"/>
      <c r="F944" s="252"/>
      <c r="G944" s="252"/>
      <c r="H944" s="252"/>
      <c r="I944" s="252"/>
      <c r="J944" s="252"/>
      <c r="K944" s="252"/>
      <c r="L944" s="252"/>
      <c r="M944" s="252"/>
      <c r="N944" s="1132"/>
      <c r="O944" s="1132"/>
      <c r="P944" s="1137"/>
      <c r="Q944" s="1188"/>
      <c r="R944" s="252"/>
      <c r="S944" s="252"/>
      <c r="T944" s="252"/>
      <c r="U944" s="252"/>
      <c r="V944" s="252"/>
      <c r="W944" s="252"/>
      <c r="X944" s="252"/>
      <c r="Y944" s="252"/>
      <c r="Z944" s="252"/>
    </row>
    <row r="945" ht="15.75" customHeight="1">
      <c r="A945" s="252"/>
      <c r="B945" s="252"/>
      <c r="C945" s="252"/>
      <c r="D945" s="252"/>
      <c r="E945" s="259"/>
      <c r="F945" s="252"/>
      <c r="G945" s="252"/>
      <c r="H945" s="252"/>
      <c r="I945" s="252"/>
      <c r="J945" s="252"/>
      <c r="K945" s="252"/>
      <c r="L945" s="252"/>
      <c r="M945" s="252"/>
      <c r="N945" s="1132"/>
      <c r="O945" s="1132"/>
      <c r="P945" s="1137"/>
      <c r="Q945" s="1188"/>
      <c r="R945" s="252"/>
      <c r="S945" s="252"/>
      <c r="T945" s="252"/>
      <c r="U945" s="252"/>
      <c r="V945" s="252"/>
      <c r="W945" s="252"/>
      <c r="X945" s="252"/>
      <c r="Y945" s="252"/>
      <c r="Z945" s="252"/>
    </row>
    <row r="946" ht="15.75" customHeight="1">
      <c r="A946" s="252"/>
      <c r="B946" s="252"/>
      <c r="C946" s="252"/>
      <c r="D946" s="252"/>
      <c r="E946" s="259"/>
      <c r="F946" s="252"/>
      <c r="G946" s="252"/>
      <c r="H946" s="252"/>
      <c r="I946" s="252"/>
      <c r="J946" s="252"/>
      <c r="K946" s="252"/>
      <c r="L946" s="252"/>
      <c r="M946" s="252"/>
      <c r="N946" s="1132"/>
      <c r="O946" s="1132"/>
      <c r="P946" s="1137"/>
      <c r="Q946" s="1188"/>
      <c r="R946" s="252"/>
      <c r="S946" s="252"/>
      <c r="T946" s="252"/>
      <c r="U946" s="252"/>
      <c r="V946" s="252"/>
      <c r="W946" s="252"/>
      <c r="X946" s="252"/>
      <c r="Y946" s="252"/>
      <c r="Z946" s="252"/>
    </row>
    <row r="947" ht="15.75" customHeight="1">
      <c r="A947" s="252"/>
      <c r="B947" s="252"/>
      <c r="C947" s="252"/>
      <c r="D947" s="252"/>
      <c r="E947" s="259"/>
      <c r="F947" s="252"/>
      <c r="G947" s="252"/>
      <c r="H947" s="252"/>
      <c r="I947" s="252"/>
      <c r="J947" s="252"/>
      <c r="K947" s="252"/>
      <c r="L947" s="252"/>
      <c r="M947" s="252"/>
      <c r="N947" s="1132"/>
      <c r="O947" s="1132"/>
      <c r="P947" s="1137"/>
      <c r="Q947" s="1188"/>
      <c r="R947" s="252"/>
      <c r="S947" s="252"/>
      <c r="T947" s="252"/>
      <c r="U947" s="252"/>
      <c r="V947" s="252"/>
      <c r="W947" s="252"/>
      <c r="X947" s="252"/>
      <c r="Y947" s="252"/>
      <c r="Z947" s="252"/>
    </row>
    <row r="948" ht="15.75" customHeight="1">
      <c r="A948" s="252"/>
      <c r="B948" s="252"/>
      <c r="C948" s="252"/>
      <c r="D948" s="252"/>
      <c r="E948" s="259"/>
      <c r="F948" s="252"/>
      <c r="G948" s="252"/>
      <c r="H948" s="252"/>
      <c r="I948" s="252"/>
      <c r="J948" s="252"/>
      <c r="K948" s="252"/>
      <c r="L948" s="252"/>
      <c r="M948" s="252"/>
      <c r="N948" s="1132"/>
      <c r="O948" s="1132"/>
      <c r="P948" s="1137"/>
      <c r="Q948" s="1188"/>
      <c r="R948" s="252"/>
      <c r="S948" s="252"/>
      <c r="T948" s="252"/>
      <c r="U948" s="252"/>
      <c r="V948" s="252"/>
      <c r="W948" s="252"/>
      <c r="X948" s="252"/>
      <c r="Y948" s="252"/>
      <c r="Z948" s="252"/>
    </row>
    <row r="949" ht="15.75" customHeight="1">
      <c r="A949" s="252"/>
      <c r="B949" s="252"/>
      <c r="C949" s="252"/>
      <c r="D949" s="252"/>
      <c r="E949" s="259"/>
      <c r="F949" s="252"/>
      <c r="G949" s="252"/>
      <c r="H949" s="252"/>
      <c r="I949" s="252"/>
      <c r="J949" s="252"/>
      <c r="K949" s="252"/>
      <c r="L949" s="252"/>
      <c r="M949" s="252"/>
      <c r="N949" s="1132"/>
      <c r="O949" s="1132"/>
      <c r="P949" s="1137"/>
      <c r="Q949" s="1188"/>
      <c r="R949" s="252"/>
      <c r="S949" s="252"/>
      <c r="T949" s="252"/>
      <c r="U949" s="252"/>
      <c r="V949" s="252"/>
      <c r="W949" s="252"/>
      <c r="X949" s="252"/>
      <c r="Y949" s="252"/>
      <c r="Z949" s="252"/>
    </row>
    <row r="950" ht="15.75" customHeight="1">
      <c r="A950" s="252"/>
      <c r="B950" s="252"/>
      <c r="C950" s="252"/>
      <c r="D950" s="252"/>
      <c r="E950" s="259"/>
      <c r="F950" s="252"/>
      <c r="G950" s="252"/>
      <c r="H950" s="252"/>
      <c r="I950" s="252"/>
      <c r="J950" s="252"/>
      <c r="K950" s="252"/>
      <c r="L950" s="252"/>
      <c r="M950" s="252"/>
      <c r="N950" s="1132"/>
      <c r="O950" s="1132"/>
      <c r="P950" s="1137"/>
      <c r="Q950" s="1188"/>
      <c r="R950" s="252"/>
      <c r="S950" s="252"/>
      <c r="T950" s="252"/>
      <c r="U950" s="252"/>
      <c r="V950" s="252"/>
      <c r="W950" s="252"/>
      <c r="X950" s="252"/>
      <c r="Y950" s="252"/>
      <c r="Z950" s="252"/>
    </row>
    <row r="951" ht="15.75" customHeight="1">
      <c r="A951" s="252"/>
      <c r="B951" s="252"/>
      <c r="C951" s="252"/>
      <c r="D951" s="252"/>
      <c r="E951" s="259"/>
      <c r="F951" s="252"/>
      <c r="G951" s="252"/>
      <c r="H951" s="252"/>
      <c r="I951" s="252"/>
      <c r="J951" s="252"/>
      <c r="K951" s="252"/>
      <c r="L951" s="252"/>
      <c r="M951" s="252"/>
      <c r="N951" s="1132"/>
      <c r="O951" s="1132"/>
      <c r="P951" s="1137"/>
      <c r="Q951" s="1188"/>
      <c r="R951" s="252"/>
      <c r="S951" s="252"/>
      <c r="T951" s="252"/>
      <c r="U951" s="252"/>
      <c r="V951" s="252"/>
      <c r="W951" s="252"/>
      <c r="X951" s="252"/>
      <c r="Y951" s="252"/>
      <c r="Z951" s="252"/>
    </row>
    <row r="952" ht="15.75" customHeight="1">
      <c r="A952" s="252"/>
      <c r="B952" s="252"/>
      <c r="C952" s="252"/>
      <c r="D952" s="252"/>
      <c r="E952" s="259"/>
      <c r="F952" s="252"/>
      <c r="G952" s="252"/>
      <c r="H952" s="252"/>
      <c r="I952" s="252"/>
      <c r="J952" s="252"/>
      <c r="K952" s="252"/>
      <c r="L952" s="252"/>
      <c r="M952" s="252"/>
      <c r="N952" s="1132"/>
      <c r="O952" s="1132"/>
      <c r="P952" s="1137"/>
      <c r="Q952" s="1188"/>
      <c r="R952" s="252"/>
      <c r="S952" s="252"/>
      <c r="T952" s="252"/>
      <c r="U952" s="252"/>
      <c r="V952" s="252"/>
      <c r="W952" s="252"/>
      <c r="X952" s="252"/>
      <c r="Y952" s="252"/>
      <c r="Z952" s="252"/>
    </row>
    <row r="953" ht="15.75" customHeight="1">
      <c r="A953" s="252"/>
      <c r="B953" s="252"/>
      <c r="C953" s="252"/>
      <c r="D953" s="252"/>
      <c r="E953" s="259"/>
      <c r="F953" s="252"/>
      <c r="G953" s="252"/>
      <c r="H953" s="252"/>
      <c r="I953" s="252"/>
      <c r="J953" s="252"/>
      <c r="K953" s="252"/>
      <c r="L953" s="252"/>
      <c r="M953" s="252"/>
      <c r="N953" s="1132"/>
      <c r="O953" s="1132"/>
      <c r="P953" s="1137"/>
      <c r="Q953" s="1188"/>
      <c r="R953" s="252"/>
      <c r="S953" s="252"/>
      <c r="T953" s="252"/>
      <c r="U953" s="252"/>
      <c r="V953" s="252"/>
      <c r="W953" s="252"/>
      <c r="X953" s="252"/>
      <c r="Y953" s="252"/>
      <c r="Z953" s="252"/>
    </row>
    <row r="954" ht="15.75" customHeight="1">
      <c r="A954" s="252"/>
      <c r="B954" s="252"/>
      <c r="C954" s="252"/>
      <c r="D954" s="252"/>
      <c r="E954" s="259"/>
      <c r="F954" s="252"/>
      <c r="G954" s="252"/>
      <c r="H954" s="252"/>
      <c r="I954" s="252"/>
      <c r="J954" s="252"/>
      <c r="K954" s="252"/>
      <c r="L954" s="252"/>
      <c r="M954" s="252"/>
      <c r="N954" s="1132"/>
      <c r="O954" s="1132"/>
      <c r="P954" s="1137"/>
      <c r="Q954" s="1188"/>
      <c r="R954" s="252"/>
      <c r="S954" s="252"/>
      <c r="T954" s="252"/>
      <c r="U954" s="252"/>
      <c r="V954" s="252"/>
      <c r="W954" s="252"/>
      <c r="X954" s="252"/>
      <c r="Y954" s="252"/>
      <c r="Z954" s="252"/>
    </row>
    <row r="955" ht="15.75" customHeight="1">
      <c r="A955" s="252"/>
      <c r="B955" s="252"/>
      <c r="C955" s="252"/>
      <c r="D955" s="252"/>
      <c r="E955" s="259"/>
      <c r="F955" s="252"/>
      <c r="G955" s="252"/>
      <c r="H955" s="252"/>
      <c r="I955" s="252"/>
      <c r="J955" s="252"/>
      <c r="K955" s="252"/>
      <c r="L955" s="252"/>
      <c r="M955" s="252"/>
      <c r="N955" s="1132"/>
      <c r="O955" s="1132"/>
      <c r="P955" s="1137"/>
      <c r="Q955" s="1188"/>
      <c r="R955" s="252"/>
      <c r="S955" s="252"/>
      <c r="T955" s="252"/>
      <c r="U955" s="252"/>
      <c r="V955" s="252"/>
      <c r="W955" s="252"/>
      <c r="X955" s="252"/>
      <c r="Y955" s="252"/>
      <c r="Z955" s="252"/>
    </row>
    <row r="956" ht="15.75" customHeight="1">
      <c r="A956" s="252"/>
      <c r="B956" s="252"/>
      <c r="C956" s="252"/>
      <c r="D956" s="252"/>
      <c r="E956" s="259"/>
      <c r="F956" s="252"/>
      <c r="G956" s="252"/>
      <c r="H956" s="252"/>
      <c r="I956" s="252"/>
      <c r="J956" s="252"/>
      <c r="K956" s="252"/>
      <c r="L956" s="252"/>
      <c r="M956" s="252"/>
      <c r="N956" s="1132"/>
      <c r="O956" s="1132"/>
      <c r="P956" s="1137"/>
      <c r="Q956" s="1188"/>
      <c r="R956" s="252"/>
      <c r="S956" s="252"/>
      <c r="T956" s="252"/>
      <c r="U956" s="252"/>
      <c r="V956" s="252"/>
      <c r="W956" s="252"/>
      <c r="X956" s="252"/>
      <c r="Y956" s="252"/>
      <c r="Z956" s="252"/>
    </row>
    <row r="957" ht="15.75" customHeight="1">
      <c r="A957" s="252"/>
      <c r="B957" s="252"/>
      <c r="C957" s="252"/>
      <c r="D957" s="252"/>
      <c r="E957" s="259"/>
      <c r="F957" s="252"/>
      <c r="G957" s="252"/>
      <c r="H957" s="252"/>
      <c r="I957" s="252"/>
      <c r="J957" s="252"/>
      <c r="K957" s="252"/>
      <c r="L957" s="252"/>
      <c r="M957" s="252"/>
      <c r="N957" s="1132"/>
      <c r="O957" s="1132"/>
      <c r="P957" s="1137"/>
      <c r="Q957" s="1188"/>
      <c r="R957" s="252"/>
      <c r="S957" s="252"/>
      <c r="T957" s="252"/>
      <c r="U957" s="252"/>
      <c r="V957" s="252"/>
      <c r="W957" s="252"/>
      <c r="X957" s="252"/>
      <c r="Y957" s="252"/>
      <c r="Z957" s="252"/>
    </row>
    <row r="958" ht="15.75" customHeight="1">
      <c r="A958" s="252"/>
      <c r="B958" s="252"/>
      <c r="C958" s="252"/>
      <c r="D958" s="252"/>
      <c r="E958" s="259"/>
      <c r="F958" s="252"/>
      <c r="G958" s="252"/>
      <c r="H958" s="252"/>
      <c r="I958" s="252"/>
      <c r="J958" s="252"/>
      <c r="K958" s="252"/>
      <c r="L958" s="252"/>
      <c r="M958" s="252"/>
      <c r="N958" s="1132"/>
      <c r="O958" s="1132"/>
      <c r="P958" s="1137"/>
      <c r="Q958" s="1188"/>
      <c r="R958" s="252"/>
      <c r="S958" s="252"/>
      <c r="T958" s="252"/>
      <c r="U958" s="252"/>
      <c r="V958" s="252"/>
      <c r="W958" s="252"/>
      <c r="X958" s="252"/>
      <c r="Y958" s="252"/>
      <c r="Z958" s="252"/>
    </row>
    <row r="959" ht="15.75" customHeight="1">
      <c r="A959" s="252"/>
      <c r="B959" s="252"/>
      <c r="C959" s="252"/>
      <c r="D959" s="252"/>
      <c r="E959" s="259"/>
      <c r="F959" s="252"/>
      <c r="G959" s="252"/>
      <c r="H959" s="252"/>
      <c r="I959" s="252"/>
      <c r="J959" s="252"/>
      <c r="K959" s="252"/>
      <c r="L959" s="252"/>
      <c r="M959" s="252"/>
      <c r="N959" s="1132"/>
      <c r="O959" s="1132"/>
      <c r="P959" s="1137"/>
      <c r="Q959" s="1188"/>
      <c r="R959" s="252"/>
      <c r="S959" s="252"/>
      <c r="T959" s="252"/>
      <c r="U959" s="252"/>
      <c r="V959" s="252"/>
      <c r="W959" s="252"/>
      <c r="X959" s="252"/>
      <c r="Y959" s="252"/>
      <c r="Z959" s="252"/>
    </row>
    <row r="960" ht="15.75" customHeight="1">
      <c r="A960" s="252"/>
      <c r="B960" s="252"/>
      <c r="C960" s="252"/>
      <c r="D960" s="252"/>
      <c r="E960" s="259"/>
      <c r="F960" s="252"/>
      <c r="G960" s="252"/>
      <c r="H960" s="252"/>
      <c r="I960" s="252"/>
      <c r="J960" s="252"/>
      <c r="K960" s="252"/>
      <c r="L960" s="252"/>
      <c r="M960" s="252"/>
      <c r="N960" s="1132"/>
      <c r="O960" s="1132"/>
      <c r="P960" s="1137"/>
      <c r="Q960" s="1188"/>
      <c r="R960" s="252"/>
      <c r="S960" s="252"/>
      <c r="T960" s="252"/>
      <c r="U960" s="252"/>
      <c r="V960" s="252"/>
      <c r="W960" s="252"/>
      <c r="X960" s="252"/>
      <c r="Y960" s="252"/>
      <c r="Z960" s="252"/>
    </row>
    <row r="961" ht="15.75" customHeight="1">
      <c r="A961" s="252"/>
      <c r="B961" s="252"/>
      <c r="C961" s="252"/>
      <c r="D961" s="252"/>
      <c r="E961" s="259"/>
      <c r="F961" s="252"/>
      <c r="G961" s="252"/>
      <c r="H961" s="252"/>
      <c r="I961" s="252"/>
      <c r="J961" s="252"/>
      <c r="K961" s="252"/>
      <c r="L961" s="252"/>
      <c r="M961" s="252"/>
      <c r="N961" s="1132"/>
      <c r="O961" s="1132"/>
      <c r="P961" s="1137"/>
      <c r="Q961" s="1188"/>
      <c r="R961" s="252"/>
      <c r="S961" s="252"/>
      <c r="T961" s="252"/>
      <c r="U961" s="252"/>
      <c r="V961" s="252"/>
      <c r="W961" s="252"/>
      <c r="X961" s="252"/>
      <c r="Y961" s="252"/>
      <c r="Z961" s="252"/>
    </row>
    <row r="962" ht="15.75" customHeight="1">
      <c r="A962" s="252"/>
      <c r="B962" s="252"/>
      <c r="C962" s="252"/>
      <c r="D962" s="252"/>
      <c r="E962" s="259"/>
      <c r="F962" s="252"/>
      <c r="G962" s="252"/>
      <c r="H962" s="252"/>
      <c r="I962" s="252"/>
      <c r="J962" s="252"/>
      <c r="K962" s="252"/>
      <c r="L962" s="252"/>
      <c r="M962" s="252"/>
      <c r="N962" s="1132"/>
      <c r="O962" s="1132"/>
      <c r="P962" s="1137"/>
      <c r="Q962" s="1188"/>
      <c r="R962" s="252"/>
      <c r="S962" s="252"/>
      <c r="T962" s="252"/>
      <c r="U962" s="252"/>
      <c r="V962" s="252"/>
      <c r="W962" s="252"/>
      <c r="X962" s="252"/>
      <c r="Y962" s="252"/>
      <c r="Z962" s="252"/>
    </row>
    <row r="963" ht="15.75" customHeight="1">
      <c r="A963" s="252"/>
      <c r="B963" s="252"/>
      <c r="C963" s="252"/>
      <c r="D963" s="252"/>
      <c r="E963" s="259"/>
      <c r="F963" s="252"/>
      <c r="G963" s="252"/>
      <c r="H963" s="252"/>
      <c r="I963" s="252"/>
      <c r="J963" s="252"/>
      <c r="K963" s="252"/>
      <c r="L963" s="252"/>
      <c r="M963" s="252"/>
      <c r="N963" s="1132"/>
      <c r="O963" s="1132"/>
      <c r="P963" s="1137"/>
      <c r="Q963" s="1188"/>
      <c r="R963" s="252"/>
      <c r="S963" s="252"/>
      <c r="T963" s="252"/>
      <c r="U963" s="252"/>
      <c r="V963" s="252"/>
      <c r="W963" s="252"/>
      <c r="X963" s="252"/>
      <c r="Y963" s="252"/>
      <c r="Z963" s="252"/>
    </row>
    <row r="964" ht="15.75" customHeight="1">
      <c r="A964" s="252"/>
      <c r="B964" s="252"/>
      <c r="C964" s="252"/>
      <c r="D964" s="252"/>
      <c r="E964" s="259"/>
      <c r="F964" s="252"/>
      <c r="G964" s="252"/>
      <c r="H964" s="252"/>
      <c r="I964" s="252"/>
      <c r="J964" s="252"/>
      <c r="K964" s="252"/>
      <c r="L964" s="252"/>
      <c r="M964" s="252"/>
      <c r="N964" s="1132"/>
      <c r="O964" s="1132"/>
      <c r="P964" s="1137"/>
      <c r="Q964" s="1188"/>
      <c r="R964" s="252"/>
      <c r="S964" s="252"/>
      <c r="T964" s="252"/>
      <c r="U964" s="252"/>
      <c r="V964" s="252"/>
      <c r="W964" s="252"/>
      <c r="X964" s="252"/>
      <c r="Y964" s="252"/>
      <c r="Z964" s="252"/>
    </row>
    <row r="965" ht="15.75" customHeight="1">
      <c r="A965" s="252"/>
      <c r="B965" s="252"/>
      <c r="C965" s="252"/>
      <c r="D965" s="252"/>
      <c r="E965" s="259"/>
      <c r="F965" s="252"/>
      <c r="G965" s="252"/>
      <c r="H965" s="252"/>
      <c r="I965" s="252"/>
      <c r="J965" s="252"/>
      <c r="K965" s="252"/>
      <c r="L965" s="252"/>
      <c r="M965" s="252"/>
      <c r="N965" s="1132"/>
      <c r="O965" s="1132"/>
      <c r="P965" s="1137"/>
      <c r="Q965" s="1188"/>
      <c r="R965" s="252"/>
      <c r="S965" s="252"/>
      <c r="T965" s="252"/>
      <c r="U965" s="252"/>
      <c r="V965" s="252"/>
      <c r="W965" s="252"/>
      <c r="X965" s="252"/>
      <c r="Y965" s="252"/>
      <c r="Z965" s="252"/>
    </row>
    <row r="966" ht="15.75" customHeight="1">
      <c r="A966" s="252"/>
      <c r="B966" s="252"/>
      <c r="C966" s="252"/>
      <c r="D966" s="252"/>
      <c r="E966" s="259"/>
      <c r="F966" s="252"/>
      <c r="G966" s="252"/>
      <c r="H966" s="252"/>
      <c r="I966" s="252"/>
      <c r="J966" s="252"/>
      <c r="K966" s="252"/>
      <c r="L966" s="252"/>
      <c r="M966" s="252"/>
      <c r="N966" s="1132"/>
      <c r="O966" s="1132"/>
      <c r="P966" s="1137"/>
      <c r="Q966" s="1188"/>
      <c r="R966" s="252"/>
      <c r="S966" s="252"/>
      <c r="T966" s="252"/>
      <c r="U966" s="252"/>
      <c r="V966" s="252"/>
      <c r="W966" s="252"/>
      <c r="X966" s="252"/>
      <c r="Y966" s="252"/>
      <c r="Z966" s="252"/>
    </row>
    <row r="967" ht="15.75" customHeight="1">
      <c r="A967" s="252"/>
      <c r="B967" s="252"/>
      <c r="C967" s="252"/>
      <c r="D967" s="252"/>
      <c r="E967" s="259"/>
      <c r="F967" s="252"/>
      <c r="G967" s="252"/>
      <c r="H967" s="252"/>
      <c r="I967" s="252"/>
      <c r="J967" s="252"/>
      <c r="K967" s="252"/>
      <c r="L967" s="252"/>
      <c r="M967" s="252"/>
      <c r="N967" s="1132"/>
      <c r="O967" s="1132"/>
      <c r="P967" s="1137"/>
      <c r="Q967" s="1188"/>
      <c r="R967" s="252"/>
      <c r="S967" s="252"/>
      <c r="T967" s="252"/>
      <c r="U967" s="252"/>
      <c r="V967" s="252"/>
      <c r="W967" s="252"/>
      <c r="X967" s="252"/>
      <c r="Y967" s="252"/>
      <c r="Z967" s="252"/>
    </row>
    <row r="968" ht="15.75" customHeight="1">
      <c r="A968" s="252"/>
      <c r="B968" s="252"/>
      <c r="C968" s="252"/>
      <c r="D968" s="252"/>
      <c r="E968" s="259"/>
      <c r="F968" s="252"/>
      <c r="G968" s="252"/>
      <c r="H968" s="252"/>
      <c r="I968" s="252"/>
      <c r="J968" s="252"/>
      <c r="K968" s="252"/>
      <c r="L968" s="252"/>
      <c r="M968" s="252"/>
      <c r="N968" s="1132"/>
      <c r="O968" s="1132"/>
      <c r="P968" s="1137"/>
      <c r="Q968" s="1188"/>
      <c r="R968" s="252"/>
      <c r="S968" s="252"/>
      <c r="T968" s="252"/>
      <c r="U968" s="252"/>
      <c r="V968" s="252"/>
      <c r="W968" s="252"/>
      <c r="X968" s="252"/>
      <c r="Y968" s="252"/>
      <c r="Z968" s="252"/>
    </row>
    <row r="969" ht="15.75" customHeight="1">
      <c r="A969" s="252"/>
      <c r="B969" s="252"/>
      <c r="C969" s="252"/>
      <c r="D969" s="252"/>
      <c r="E969" s="259"/>
      <c r="F969" s="252"/>
      <c r="G969" s="252"/>
      <c r="H969" s="252"/>
      <c r="I969" s="252"/>
      <c r="J969" s="252"/>
      <c r="K969" s="252"/>
      <c r="L969" s="252"/>
      <c r="M969" s="252"/>
      <c r="N969" s="1132"/>
      <c r="O969" s="1132"/>
      <c r="P969" s="1137"/>
      <c r="Q969" s="1188"/>
      <c r="R969" s="252"/>
      <c r="S969" s="252"/>
      <c r="T969" s="252"/>
      <c r="U969" s="252"/>
      <c r="V969" s="252"/>
      <c r="W969" s="252"/>
      <c r="X969" s="252"/>
      <c r="Y969" s="252"/>
      <c r="Z969" s="252"/>
    </row>
    <row r="970" ht="15.75" customHeight="1">
      <c r="A970" s="252"/>
      <c r="B970" s="252"/>
      <c r="C970" s="252"/>
      <c r="D970" s="252"/>
      <c r="E970" s="259"/>
      <c r="F970" s="252"/>
      <c r="G970" s="252"/>
      <c r="H970" s="252"/>
      <c r="I970" s="252"/>
      <c r="J970" s="252"/>
      <c r="K970" s="252"/>
      <c r="L970" s="252"/>
      <c r="M970" s="252"/>
      <c r="N970" s="1132"/>
      <c r="O970" s="1132"/>
      <c r="P970" s="1137"/>
      <c r="Q970" s="1188"/>
      <c r="R970" s="252"/>
      <c r="S970" s="252"/>
      <c r="T970" s="252"/>
      <c r="U970" s="252"/>
      <c r="V970" s="252"/>
      <c r="W970" s="252"/>
      <c r="X970" s="252"/>
      <c r="Y970" s="252"/>
      <c r="Z970" s="252"/>
    </row>
    <row r="971" ht="15.75" customHeight="1">
      <c r="A971" s="252"/>
      <c r="B971" s="252"/>
      <c r="C971" s="252"/>
      <c r="D971" s="252"/>
      <c r="E971" s="259"/>
      <c r="F971" s="252"/>
      <c r="G971" s="252"/>
      <c r="H971" s="252"/>
      <c r="I971" s="252"/>
      <c r="J971" s="252"/>
      <c r="K971" s="252"/>
      <c r="L971" s="252"/>
      <c r="M971" s="252"/>
      <c r="N971" s="1132"/>
      <c r="O971" s="1132"/>
      <c r="P971" s="1137"/>
      <c r="Q971" s="1188"/>
      <c r="R971" s="252"/>
      <c r="S971" s="252"/>
      <c r="T971" s="252"/>
      <c r="U971" s="252"/>
      <c r="V971" s="252"/>
      <c r="W971" s="252"/>
      <c r="X971" s="252"/>
      <c r="Y971" s="252"/>
      <c r="Z971" s="252"/>
    </row>
    <row r="972" ht="15.75" customHeight="1">
      <c r="A972" s="252"/>
      <c r="B972" s="252"/>
      <c r="C972" s="252"/>
      <c r="D972" s="252"/>
      <c r="E972" s="259"/>
      <c r="F972" s="252"/>
      <c r="G972" s="252"/>
      <c r="H972" s="252"/>
      <c r="I972" s="252"/>
      <c r="J972" s="252"/>
      <c r="K972" s="252"/>
      <c r="L972" s="252"/>
      <c r="M972" s="252"/>
      <c r="N972" s="1132"/>
      <c r="O972" s="1132"/>
      <c r="P972" s="1137"/>
      <c r="Q972" s="1188"/>
      <c r="R972" s="252"/>
      <c r="S972" s="252"/>
      <c r="T972" s="252"/>
      <c r="U972" s="252"/>
      <c r="V972" s="252"/>
      <c r="W972" s="252"/>
      <c r="X972" s="252"/>
      <c r="Y972" s="252"/>
      <c r="Z972" s="252"/>
    </row>
    <row r="973" ht="15.75" customHeight="1">
      <c r="A973" s="252"/>
      <c r="B973" s="252"/>
      <c r="C973" s="252"/>
      <c r="D973" s="252"/>
      <c r="E973" s="259"/>
      <c r="F973" s="252"/>
      <c r="G973" s="252"/>
      <c r="H973" s="252"/>
      <c r="I973" s="252"/>
      <c r="J973" s="252"/>
      <c r="K973" s="252"/>
      <c r="L973" s="252"/>
      <c r="M973" s="252"/>
      <c r="N973" s="1132"/>
      <c r="O973" s="1132"/>
      <c r="P973" s="1137"/>
      <c r="Q973" s="1188"/>
      <c r="R973" s="252"/>
      <c r="S973" s="252"/>
      <c r="T973" s="252"/>
      <c r="U973" s="252"/>
      <c r="V973" s="252"/>
      <c r="W973" s="252"/>
      <c r="X973" s="252"/>
      <c r="Y973" s="252"/>
      <c r="Z973" s="252"/>
    </row>
    <row r="974" ht="15.75" customHeight="1">
      <c r="A974" s="252"/>
      <c r="B974" s="252"/>
      <c r="C974" s="252"/>
      <c r="D974" s="252"/>
      <c r="E974" s="259"/>
      <c r="F974" s="252"/>
      <c r="G974" s="252"/>
      <c r="H974" s="252"/>
      <c r="I974" s="252"/>
      <c r="J974" s="252"/>
      <c r="K974" s="252"/>
      <c r="L974" s="252"/>
      <c r="M974" s="252"/>
      <c r="N974" s="1132"/>
      <c r="O974" s="1132"/>
      <c r="P974" s="1137"/>
      <c r="Q974" s="1188"/>
      <c r="R974" s="252"/>
      <c r="S974" s="252"/>
      <c r="T974" s="252"/>
      <c r="U974" s="252"/>
      <c r="V974" s="252"/>
      <c r="W974" s="252"/>
      <c r="X974" s="252"/>
      <c r="Y974" s="252"/>
      <c r="Z974" s="252"/>
    </row>
    <row r="975" ht="15.75" customHeight="1">
      <c r="A975" s="252"/>
      <c r="B975" s="252"/>
      <c r="C975" s="252"/>
      <c r="D975" s="252"/>
      <c r="E975" s="259"/>
      <c r="F975" s="252"/>
      <c r="G975" s="252"/>
      <c r="H975" s="252"/>
      <c r="I975" s="252"/>
      <c r="J975" s="252"/>
      <c r="K975" s="252"/>
      <c r="L975" s="252"/>
      <c r="M975" s="252"/>
      <c r="N975" s="1132"/>
      <c r="O975" s="1132"/>
      <c r="P975" s="1137"/>
      <c r="Q975" s="1188"/>
      <c r="R975" s="252"/>
      <c r="S975" s="252"/>
      <c r="T975" s="252"/>
      <c r="U975" s="252"/>
      <c r="V975" s="252"/>
      <c r="W975" s="252"/>
      <c r="X975" s="252"/>
      <c r="Y975" s="252"/>
      <c r="Z975" s="252"/>
    </row>
    <row r="976" ht="15.75" customHeight="1">
      <c r="A976" s="252"/>
      <c r="B976" s="252"/>
      <c r="C976" s="252"/>
      <c r="D976" s="252"/>
      <c r="E976" s="259"/>
      <c r="F976" s="252"/>
      <c r="G976" s="252"/>
      <c r="H976" s="252"/>
      <c r="I976" s="252"/>
      <c r="J976" s="252"/>
      <c r="K976" s="252"/>
      <c r="L976" s="252"/>
      <c r="M976" s="252"/>
      <c r="N976" s="1132"/>
      <c r="O976" s="1132"/>
      <c r="P976" s="1137"/>
      <c r="Q976" s="1188"/>
      <c r="R976" s="252"/>
      <c r="S976" s="252"/>
      <c r="T976" s="252"/>
      <c r="U976" s="252"/>
      <c r="V976" s="252"/>
      <c r="W976" s="252"/>
      <c r="X976" s="252"/>
      <c r="Y976" s="252"/>
      <c r="Z976" s="252"/>
    </row>
    <row r="977" ht="15.75" customHeight="1">
      <c r="A977" s="252"/>
      <c r="B977" s="252"/>
      <c r="C977" s="252"/>
      <c r="D977" s="252"/>
      <c r="E977" s="259"/>
      <c r="F977" s="252"/>
      <c r="G977" s="252"/>
      <c r="H977" s="252"/>
      <c r="I977" s="252"/>
      <c r="J977" s="252"/>
      <c r="K977" s="252"/>
      <c r="L977" s="252"/>
      <c r="M977" s="252"/>
      <c r="N977" s="1132"/>
      <c r="O977" s="1132"/>
      <c r="P977" s="1137"/>
      <c r="Q977" s="1188"/>
      <c r="R977" s="252"/>
      <c r="S977" s="252"/>
      <c r="T977" s="252"/>
      <c r="U977" s="252"/>
      <c r="V977" s="252"/>
      <c r="W977" s="252"/>
      <c r="X977" s="252"/>
      <c r="Y977" s="252"/>
      <c r="Z977" s="252"/>
    </row>
    <row r="978" ht="15.75" customHeight="1">
      <c r="A978" s="252"/>
      <c r="B978" s="252"/>
      <c r="C978" s="252"/>
      <c r="D978" s="252"/>
      <c r="E978" s="259"/>
      <c r="F978" s="252"/>
      <c r="G978" s="252"/>
      <c r="H978" s="252"/>
      <c r="I978" s="252"/>
      <c r="J978" s="252"/>
      <c r="K978" s="252"/>
      <c r="L978" s="252"/>
      <c r="M978" s="252"/>
      <c r="N978" s="1132"/>
      <c r="O978" s="1132"/>
      <c r="P978" s="1137"/>
      <c r="Q978" s="1188"/>
      <c r="R978" s="252"/>
      <c r="S978" s="252"/>
      <c r="T978" s="252"/>
      <c r="U978" s="252"/>
      <c r="V978" s="252"/>
      <c r="W978" s="252"/>
      <c r="X978" s="252"/>
      <c r="Y978" s="252"/>
      <c r="Z978" s="252"/>
    </row>
    <row r="979" ht="15.75" customHeight="1">
      <c r="A979" s="252"/>
      <c r="B979" s="252"/>
      <c r="C979" s="252"/>
      <c r="D979" s="252"/>
      <c r="E979" s="259"/>
      <c r="F979" s="252"/>
      <c r="G979" s="252"/>
      <c r="H979" s="252"/>
      <c r="I979" s="252"/>
      <c r="J979" s="252"/>
      <c r="K979" s="252"/>
      <c r="L979" s="252"/>
      <c r="M979" s="252"/>
      <c r="N979" s="1132"/>
      <c r="O979" s="1132"/>
      <c r="P979" s="1137"/>
      <c r="Q979" s="1188"/>
      <c r="R979" s="252"/>
      <c r="S979" s="252"/>
      <c r="T979" s="252"/>
      <c r="U979" s="252"/>
      <c r="V979" s="252"/>
      <c r="W979" s="252"/>
      <c r="X979" s="252"/>
      <c r="Y979" s="252"/>
      <c r="Z979" s="252"/>
    </row>
    <row r="980" ht="15.75" customHeight="1">
      <c r="A980" s="252"/>
      <c r="B980" s="252"/>
      <c r="C980" s="252"/>
      <c r="D980" s="252"/>
      <c r="E980" s="259"/>
      <c r="F980" s="252"/>
      <c r="G980" s="252"/>
      <c r="H980" s="252"/>
      <c r="I980" s="252"/>
      <c r="J980" s="252"/>
      <c r="K980" s="252"/>
      <c r="L980" s="252"/>
      <c r="M980" s="252"/>
      <c r="N980" s="1132"/>
      <c r="O980" s="1132"/>
      <c r="P980" s="1137"/>
      <c r="Q980" s="1188"/>
      <c r="R980" s="252"/>
      <c r="S980" s="252"/>
      <c r="T980" s="252"/>
      <c r="U980" s="252"/>
      <c r="V980" s="252"/>
      <c r="W980" s="252"/>
      <c r="X980" s="252"/>
      <c r="Y980" s="252"/>
      <c r="Z980" s="252"/>
    </row>
    <row r="981" ht="15.75" customHeight="1">
      <c r="A981" s="252"/>
      <c r="B981" s="252"/>
      <c r="C981" s="252"/>
      <c r="D981" s="252"/>
      <c r="E981" s="259"/>
      <c r="F981" s="252"/>
      <c r="G981" s="252"/>
      <c r="H981" s="252"/>
      <c r="I981" s="252"/>
      <c r="J981" s="252"/>
      <c r="K981" s="252"/>
      <c r="L981" s="252"/>
      <c r="M981" s="252"/>
      <c r="N981" s="1132"/>
      <c r="O981" s="1132"/>
      <c r="P981" s="1137"/>
      <c r="Q981" s="1188"/>
      <c r="R981" s="252"/>
      <c r="S981" s="252"/>
      <c r="T981" s="252"/>
      <c r="U981" s="252"/>
      <c r="V981" s="252"/>
      <c r="W981" s="252"/>
      <c r="X981" s="252"/>
      <c r="Y981" s="252"/>
      <c r="Z981" s="252"/>
    </row>
    <row r="982" ht="15.75" customHeight="1">
      <c r="A982" s="252"/>
      <c r="B982" s="252"/>
      <c r="C982" s="252"/>
      <c r="D982" s="252"/>
      <c r="E982" s="259"/>
      <c r="F982" s="252"/>
      <c r="G982" s="252"/>
      <c r="H982" s="252"/>
      <c r="I982" s="252"/>
      <c r="J982" s="252"/>
      <c r="K982" s="252"/>
      <c r="L982" s="252"/>
      <c r="M982" s="252"/>
      <c r="N982" s="1132"/>
      <c r="O982" s="1132"/>
      <c r="P982" s="1137"/>
      <c r="Q982" s="1188"/>
      <c r="R982" s="252"/>
      <c r="S982" s="252"/>
      <c r="T982" s="252"/>
      <c r="U982" s="252"/>
      <c r="V982" s="252"/>
      <c r="W982" s="252"/>
      <c r="X982" s="252"/>
      <c r="Y982" s="252"/>
      <c r="Z982" s="252"/>
    </row>
    <row r="983" ht="15.75" customHeight="1">
      <c r="A983" s="252"/>
      <c r="B983" s="252"/>
      <c r="C983" s="252"/>
      <c r="D983" s="252"/>
      <c r="E983" s="259"/>
      <c r="F983" s="252"/>
      <c r="G983" s="252"/>
      <c r="H983" s="252"/>
      <c r="I983" s="252"/>
      <c r="J983" s="252"/>
      <c r="K983" s="252"/>
      <c r="L983" s="252"/>
      <c r="M983" s="252"/>
      <c r="N983" s="1132"/>
      <c r="O983" s="1132"/>
      <c r="P983" s="1137"/>
      <c r="Q983" s="1188"/>
      <c r="R983" s="252"/>
      <c r="S983" s="252"/>
      <c r="T983" s="252"/>
      <c r="U983" s="252"/>
      <c r="V983" s="252"/>
      <c r="W983" s="252"/>
      <c r="X983" s="252"/>
      <c r="Y983" s="252"/>
      <c r="Z983" s="252"/>
    </row>
    <row r="984" ht="15.75" customHeight="1">
      <c r="A984" s="252"/>
      <c r="B984" s="252"/>
      <c r="C984" s="252"/>
      <c r="D984" s="252"/>
      <c r="E984" s="259"/>
      <c r="F984" s="252"/>
      <c r="G984" s="252"/>
      <c r="H984" s="252"/>
      <c r="I984" s="252"/>
      <c r="J984" s="252"/>
      <c r="K984" s="252"/>
      <c r="L984" s="252"/>
      <c r="M984" s="252"/>
      <c r="N984" s="1132"/>
      <c r="O984" s="1132"/>
      <c r="P984" s="1137"/>
      <c r="Q984" s="1188"/>
      <c r="R984" s="252"/>
      <c r="S984" s="252"/>
      <c r="T984" s="252"/>
      <c r="U984" s="252"/>
      <c r="V984" s="252"/>
      <c r="W984" s="252"/>
      <c r="X984" s="252"/>
      <c r="Y984" s="252"/>
      <c r="Z984" s="252"/>
    </row>
    <row r="985" ht="15.75" customHeight="1">
      <c r="A985" s="252"/>
      <c r="B985" s="252"/>
      <c r="C985" s="252"/>
      <c r="D985" s="252"/>
      <c r="E985" s="259"/>
      <c r="F985" s="252"/>
      <c r="G985" s="252"/>
      <c r="H985" s="252"/>
      <c r="I985" s="252"/>
      <c r="J985" s="252"/>
      <c r="K985" s="252"/>
      <c r="L985" s="252"/>
      <c r="M985" s="252"/>
      <c r="N985" s="1132"/>
      <c r="O985" s="1132"/>
      <c r="P985" s="1137"/>
      <c r="Q985" s="1188"/>
      <c r="R985" s="252"/>
      <c r="S985" s="252"/>
      <c r="T985" s="252"/>
      <c r="U985" s="252"/>
      <c r="V985" s="252"/>
      <c r="W985" s="252"/>
      <c r="X985" s="252"/>
      <c r="Y985" s="252"/>
      <c r="Z985" s="252"/>
    </row>
    <row r="986" ht="15.75" customHeight="1">
      <c r="A986" s="252"/>
      <c r="B986" s="252"/>
      <c r="C986" s="252"/>
      <c r="D986" s="252"/>
      <c r="E986" s="259"/>
      <c r="F986" s="252"/>
      <c r="G986" s="252"/>
      <c r="H986" s="252"/>
      <c r="I986" s="252"/>
      <c r="J986" s="252"/>
      <c r="K986" s="252"/>
      <c r="L986" s="252"/>
      <c r="M986" s="252"/>
      <c r="N986" s="1132"/>
      <c r="O986" s="1132"/>
      <c r="P986" s="1137"/>
      <c r="Q986" s="1188"/>
      <c r="R986" s="252"/>
      <c r="S986" s="252"/>
      <c r="T986" s="252"/>
      <c r="U986" s="252"/>
      <c r="V986" s="252"/>
      <c r="W986" s="252"/>
      <c r="X986" s="252"/>
      <c r="Y986" s="252"/>
      <c r="Z986" s="252"/>
    </row>
    <row r="987" ht="15.75" customHeight="1">
      <c r="A987" s="252"/>
      <c r="B987" s="252"/>
      <c r="C987" s="252"/>
      <c r="D987" s="252"/>
      <c r="E987" s="259"/>
      <c r="F987" s="252"/>
      <c r="G987" s="252"/>
      <c r="H987" s="252"/>
      <c r="I987" s="252"/>
      <c r="J987" s="252"/>
      <c r="K987" s="252"/>
      <c r="L987" s="252"/>
      <c r="M987" s="252"/>
      <c r="N987" s="1132"/>
      <c r="O987" s="1132"/>
      <c r="P987" s="1137"/>
      <c r="Q987" s="1188"/>
      <c r="R987" s="252"/>
      <c r="S987" s="252"/>
      <c r="T987" s="252"/>
      <c r="U987" s="252"/>
      <c r="V987" s="252"/>
      <c r="W987" s="252"/>
      <c r="X987" s="252"/>
      <c r="Y987" s="252"/>
      <c r="Z987" s="252"/>
    </row>
    <row r="988" ht="15.75" customHeight="1">
      <c r="A988" s="252"/>
      <c r="B988" s="252"/>
      <c r="C988" s="252"/>
      <c r="D988" s="252"/>
      <c r="E988" s="259"/>
      <c r="F988" s="252"/>
      <c r="G988" s="252"/>
      <c r="H988" s="252"/>
      <c r="I988" s="252"/>
      <c r="J988" s="252"/>
      <c r="K988" s="252"/>
      <c r="L988" s="252"/>
      <c r="M988" s="252"/>
      <c r="N988" s="1132"/>
      <c r="O988" s="1132"/>
      <c r="P988" s="1137"/>
      <c r="Q988" s="1188"/>
      <c r="R988" s="252"/>
      <c r="S988" s="252"/>
      <c r="T988" s="252"/>
      <c r="U988" s="252"/>
      <c r="V988" s="252"/>
      <c r="W988" s="252"/>
      <c r="X988" s="252"/>
      <c r="Y988" s="252"/>
      <c r="Z988" s="252"/>
    </row>
    <row r="989" ht="15.75" customHeight="1">
      <c r="A989" s="252"/>
      <c r="B989" s="252"/>
      <c r="C989" s="252"/>
      <c r="D989" s="252"/>
      <c r="E989" s="259"/>
      <c r="F989" s="252"/>
      <c r="G989" s="252"/>
      <c r="H989" s="252"/>
      <c r="I989" s="252"/>
      <c r="J989" s="252"/>
      <c r="K989" s="252"/>
      <c r="L989" s="252"/>
      <c r="M989" s="252"/>
      <c r="N989" s="1132"/>
      <c r="O989" s="1132"/>
      <c r="P989" s="1137"/>
      <c r="Q989" s="1188"/>
      <c r="R989" s="252"/>
      <c r="S989" s="252"/>
      <c r="T989" s="252"/>
      <c r="U989" s="252"/>
      <c r="V989" s="252"/>
      <c r="W989" s="252"/>
      <c r="X989" s="252"/>
      <c r="Y989" s="252"/>
      <c r="Z989" s="252"/>
    </row>
    <row r="990" ht="15.75" customHeight="1">
      <c r="A990" s="252"/>
      <c r="B990" s="252"/>
      <c r="C990" s="252"/>
      <c r="D990" s="252"/>
      <c r="E990" s="259"/>
      <c r="F990" s="252"/>
      <c r="G990" s="252"/>
      <c r="H990" s="252"/>
      <c r="I990" s="252"/>
      <c r="J990" s="252"/>
      <c r="K990" s="252"/>
      <c r="L990" s="252"/>
      <c r="M990" s="252"/>
      <c r="N990" s="1132"/>
      <c r="O990" s="1132"/>
      <c r="P990" s="1137"/>
      <c r="Q990" s="1188"/>
      <c r="R990" s="252"/>
      <c r="S990" s="252"/>
      <c r="T990" s="252"/>
      <c r="U990" s="252"/>
      <c r="V990" s="252"/>
      <c r="W990" s="252"/>
      <c r="X990" s="252"/>
      <c r="Y990" s="252"/>
      <c r="Z990" s="252"/>
    </row>
    <row r="991" ht="15.75" customHeight="1">
      <c r="A991" s="252"/>
      <c r="B991" s="252"/>
      <c r="C991" s="252"/>
      <c r="D991" s="252"/>
      <c r="E991" s="259"/>
      <c r="F991" s="252"/>
      <c r="G991" s="252"/>
      <c r="H991" s="252"/>
      <c r="I991" s="252"/>
      <c r="J991" s="252"/>
      <c r="K991" s="252"/>
      <c r="L991" s="252"/>
      <c r="M991" s="252"/>
      <c r="N991" s="1132"/>
      <c r="O991" s="1132"/>
      <c r="P991" s="1137"/>
      <c r="Q991" s="1188"/>
      <c r="R991" s="252"/>
      <c r="S991" s="252"/>
      <c r="T991" s="252"/>
      <c r="U991" s="252"/>
      <c r="V991" s="252"/>
      <c r="W991" s="252"/>
      <c r="X991" s="252"/>
      <c r="Y991" s="252"/>
      <c r="Z991" s="252"/>
    </row>
    <row r="992" ht="15.75" customHeight="1">
      <c r="A992" s="252"/>
      <c r="B992" s="252"/>
      <c r="C992" s="252"/>
      <c r="D992" s="252"/>
      <c r="E992" s="259"/>
      <c r="F992" s="252"/>
      <c r="G992" s="252"/>
      <c r="H992" s="252"/>
      <c r="I992" s="252"/>
      <c r="J992" s="252"/>
      <c r="K992" s="252"/>
      <c r="L992" s="252"/>
      <c r="M992" s="252"/>
      <c r="N992" s="1132"/>
      <c r="O992" s="1132"/>
      <c r="P992" s="1137"/>
      <c r="Q992" s="1188"/>
      <c r="R992" s="252"/>
      <c r="S992" s="252"/>
      <c r="T992" s="252"/>
      <c r="U992" s="252"/>
      <c r="V992" s="252"/>
      <c r="W992" s="252"/>
      <c r="X992" s="252"/>
      <c r="Y992" s="252"/>
      <c r="Z992" s="252"/>
    </row>
    <row r="993" ht="15.75" customHeight="1">
      <c r="A993" s="252"/>
      <c r="B993" s="252"/>
      <c r="C993" s="252"/>
      <c r="D993" s="252"/>
      <c r="E993" s="259"/>
      <c r="F993" s="252"/>
      <c r="G993" s="252"/>
      <c r="H993" s="252"/>
      <c r="I993" s="252"/>
      <c r="J993" s="252"/>
      <c r="K993" s="252"/>
      <c r="L993" s="252"/>
      <c r="M993" s="252"/>
      <c r="N993" s="1132"/>
      <c r="O993" s="1132"/>
      <c r="P993" s="1137"/>
      <c r="Q993" s="1188"/>
      <c r="R993" s="252"/>
      <c r="S993" s="252"/>
      <c r="T993" s="252"/>
      <c r="U993" s="252"/>
      <c r="V993" s="252"/>
      <c r="W993" s="252"/>
      <c r="X993" s="252"/>
      <c r="Y993" s="252"/>
      <c r="Z993" s="252"/>
    </row>
    <row r="994" ht="15.75" customHeight="1">
      <c r="A994" s="252"/>
      <c r="B994" s="252"/>
      <c r="C994" s="252"/>
      <c r="D994" s="252"/>
      <c r="E994" s="259"/>
      <c r="F994" s="252"/>
      <c r="G994" s="252"/>
      <c r="H994" s="252"/>
      <c r="I994" s="252"/>
      <c r="J994" s="252"/>
      <c r="K994" s="252"/>
      <c r="L994" s="252"/>
      <c r="M994" s="252"/>
      <c r="N994" s="1132"/>
      <c r="O994" s="1132"/>
      <c r="P994" s="1137"/>
      <c r="Q994" s="1188"/>
      <c r="R994" s="252"/>
      <c r="S994" s="252"/>
      <c r="T994" s="252"/>
      <c r="U994" s="252"/>
      <c r="V994" s="252"/>
      <c r="W994" s="252"/>
      <c r="X994" s="252"/>
      <c r="Y994" s="252"/>
      <c r="Z994" s="252"/>
    </row>
    <row r="995" ht="15.75" customHeight="1">
      <c r="A995" s="252"/>
      <c r="B995" s="252"/>
      <c r="C995" s="252"/>
      <c r="D995" s="252"/>
      <c r="E995" s="259"/>
      <c r="F995" s="252"/>
      <c r="G995" s="252"/>
      <c r="H995" s="252"/>
      <c r="I995" s="252"/>
      <c r="J995" s="252"/>
      <c r="K995" s="252"/>
      <c r="L995" s="252"/>
      <c r="M995" s="252"/>
      <c r="N995" s="1132"/>
      <c r="O995" s="1132"/>
      <c r="P995" s="1137"/>
      <c r="Q995" s="1188"/>
      <c r="R995" s="252"/>
      <c r="S995" s="252"/>
      <c r="T995" s="252"/>
      <c r="U995" s="252"/>
      <c r="V995" s="252"/>
      <c r="W995" s="252"/>
      <c r="X995" s="252"/>
      <c r="Y995" s="252"/>
      <c r="Z995" s="252"/>
    </row>
    <row r="996" ht="15.75" customHeight="1">
      <c r="A996" s="252"/>
      <c r="B996" s="252"/>
      <c r="C996" s="252"/>
      <c r="D996" s="252"/>
      <c r="E996" s="259"/>
      <c r="F996" s="252"/>
      <c r="G996" s="252"/>
      <c r="H996" s="252"/>
      <c r="I996" s="252"/>
      <c r="J996" s="252"/>
      <c r="K996" s="252"/>
      <c r="L996" s="252"/>
      <c r="M996" s="252"/>
      <c r="N996" s="1132"/>
      <c r="O996" s="1132"/>
      <c r="P996" s="1137"/>
      <c r="Q996" s="1188"/>
      <c r="R996" s="252"/>
      <c r="S996" s="252"/>
      <c r="T996" s="252"/>
      <c r="U996" s="252"/>
      <c r="V996" s="252"/>
      <c r="W996" s="252"/>
      <c r="X996" s="252"/>
      <c r="Y996" s="252"/>
      <c r="Z996" s="252"/>
    </row>
    <row r="997" ht="15.75" customHeight="1">
      <c r="A997" s="252"/>
      <c r="B997" s="252"/>
      <c r="C997" s="252"/>
      <c r="D997" s="252"/>
      <c r="E997" s="259"/>
      <c r="F997" s="252"/>
      <c r="G997" s="252"/>
      <c r="H997" s="252"/>
      <c r="I997" s="252"/>
      <c r="J997" s="252"/>
      <c r="K997" s="252"/>
      <c r="L997" s="252"/>
      <c r="M997" s="252"/>
      <c r="N997" s="1132"/>
      <c r="O997" s="1132"/>
      <c r="P997" s="1137"/>
      <c r="Q997" s="1188"/>
      <c r="R997" s="252"/>
      <c r="S997" s="252"/>
      <c r="T997" s="252"/>
      <c r="U997" s="252"/>
      <c r="V997" s="252"/>
      <c r="W997" s="252"/>
      <c r="X997" s="252"/>
      <c r="Y997" s="252"/>
      <c r="Z997" s="252"/>
    </row>
    <row r="998" ht="15.75" customHeight="1">
      <c r="A998" s="252"/>
      <c r="B998" s="252"/>
      <c r="C998" s="252"/>
      <c r="D998" s="252"/>
      <c r="E998" s="259"/>
      <c r="F998" s="252"/>
      <c r="G998" s="252"/>
      <c r="H998" s="252"/>
      <c r="I998" s="252"/>
      <c r="J998" s="252"/>
      <c r="K998" s="252"/>
      <c r="L998" s="252"/>
      <c r="M998" s="252"/>
      <c r="N998" s="1132"/>
      <c r="O998" s="1132"/>
      <c r="P998" s="1137"/>
      <c r="Q998" s="1188"/>
      <c r="R998" s="252"/>
      <c r="S998" s="252"/>
      <c r="T998" s="252"/>
      <c r="U998" s="252"/>
      <c r="V998" s="252"/>
      <c r="W998" s="252"/>
      <c r="X998" s="252"/>
      <c r="Y998" s="252"/>
      <c r="Z998" s="252"/>
    </row>
    <row r="999" ht="15.75" customHeight="1">
      <c r="A999" s="252"/>
      <c r="B999" s="252"/>
      <c r="C999" s="252"/>
      <c r="D999" s="252"/>
      <c r="E999" s="259"/>
      <c r="F999" s="252"/>
      <c r="G999" s="252"/>
      <c r="H999" s="252"/>
      <c r="I999" s="252"/>
      <c r="J999" s="252"/>
      <c r="K999" s="252"/>
      <c r="L999" s="252"/>
      <c r="M999" s="252"/>
      <c r="N999" s="1132"/>
      <c r="O999" s="1132"/>
      <c r="P999" s="1137"/>
      <c r="Q999" s="1188"/>
      <c r="R999" s="252"/>
      <c r="S999" s="252"/>
      <c r="T999" s="252"/>
      <c r="U999" s="252"/>
      <c r="V999" s="252"/>
      <c r="W999" s="252"/>
      <c r="X999" s="252"/>
      <c r="Y999" s="252"/>
      <c r="Z999" s="252"/>
    </row>
    <row r="1000" ht="15.75" customHeight="1">
      <c r="A1000" s="252"/>
      <c r="B1000" s="252"/>
      <c r="C1000" s="252"/>
      <c r="D1000" s="252"/>
      <c r="E1000" s="259"/>
      <c r="F1000" s="252"/>
      <c r="G1000" s="252"/>
      <c r="H1000" s="252"/>
      <c r="I1000" s="252"/>
      <c r="J1000" s="252"/>
      <c r="K1000" s="252"/>
      <c r="L1000" s="252"/>
      <c r="M1000" s="252"/>
      <c r="N1000" s="1132"/>
      <c r="O1000" s="1132"/>
      <c r="P1000" s="1137"/>
      <c r="Q1000" s="1188"/>
      <c r="R1000" s="252"/>
      <c r="S1000" s="252"/>
      <c r="T1000" s="252"/>
      <c r="U1000" s="252"/>
      <c r="V1000" s="252"/>
      <c r="W1000" s="252"/>
      <c r="X1000" s="252"/>
      <c r="Y1000" s="252"/>
      <c r="Z1000" s="252"/>
    </row>
  </sheetData>
  <mergeCells count="14">
    <mergeCell ref="A48:D50"/>
    <mergeCell ref="A83:J83"/>
    <mergeCell ref="A85:D87"/>
    <mergeCell ref="G85:I85"/>
    <mergeCell ref="E112:H112"/>
    <mergeCell ref="I112:J112"/>
    <mergeCell ref="I113:J113"/>
    <mergeCell ref="A4:I4"/>
    <mergeCell ref="A5:I5"/>
    <mergeCell ref="A6:I6"/>
    <mergeCell ref="A10:D12"/>
    <mergeCell ref="G10:I10"/>
    <mergeCell ref="A46:J46"/>
    <mergeCell ref="G48:I48"/>
  </mergeCells>
  <printOptions/>
  <pageMargins bottom="0.7480314960629921" footer="0.0" header="0.0" left="1.141732283464567" right="0.11811023622047245" top="0.7480314960629921"/>
  <pageSetup orientation="landscape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.0"/>
    <col customWidth="1" min="2" max="2" width="2.5"/>
    <col customWidth="1" min="3" max="5" width="2.75"/>
    <col customWidth="1" min="6" max="6" width="39.0"/>
    <col customWidth="1" min="7" max="7" width="9.63"/>
    <col customWidth="1" min="8" max="8" width="0.5"/>
    <col customWidth="1" min="9" max="9" width="13.75"/>
    <col customWidth="1" hidden="1" min="10" max="10" width="13.5"/>
    <col customWidth="1" hidden="1" min="11" max="11" width="13.75"/>
    <col customWidth="1" min="12" max="12" width="13.25"/>
    <col customWidth="1" min="13" max="13" width="13.38"/>
    <col customWidth="1" min="14" max="14" width="12.25"/>
    <col customWidth="1" min="15" max="15" width="13.13"/>
    <col customWidth="1" min="16" max="17" width="8.0"/>
    <col customWidth="1" min="18" max="18" width="15.63"/>
    <col customWidth="1" min="19" max="19" width="8.0"/>
    <col customWidth="1" min="20" max="20" width="12.5"/>
    <col customWidth="1" min="21" max="26" width="7.63"/>
  </cols>
  <sheetData>
    <row r="1">
      <c r="A1" s="252"/>
      <c r="B1" s="1740" t="s">
        <v>1562</v>
      </c>
      <c r="C1" s="252"/>
      <c r="D1" s="252"/>
      <c r="E1" s="252"/>
      <c r="F1" s="252"/>
      <c r="G1" s="876"/>
      <c r="H1" s="252"/>
      <c r="I1" s="316"/>
      <c r="J1" s="378"/>
      <c r="K1" s="1741"/>
      <c r="L1" s="316"/>
      <c r="M1" s="316"/>
      <c r="N1" s="252"/>
      <c r="O1" s="1132"/>
      <c r="P1" s="1132"/>
      <c r="Q1" s="1132"/>
      <c r="R1" s="1132"/>
      <c r="S1" s="252"/>
      <c r="T1" s="252"/>
      <c r="U1" s="1132"/>
      <c r="V1" s="1132"/>
      <c r="W1" s="1132"/>
      <c r="X1" s="1132"/>
      <c r="Y1" s="1132"/>
      <c r="Z1" s="1132"/>
    </row>
    <row r="2" ht="12.0" customHeight="1">
      <c r="A2" s="252"/>
      <c r="B2" s="1740" t="s">
        <v>1563</v>
      </c>
      <c r="C2" s="252"/>
      <c r="D2" s="252"/>
      <c r="E2" s="252"/>
      <c r="F2" s="252"/>
      <c r="G2" s="876"/>
      <c r="H2" s="252"/>
      <c r="I2" s="316"/>
      <c r="J2" s="378"/>
      <c r="K2" s="1741"/>
      <c r="L2" s="316"/>
      <c r="M2" s="316"/>
      <c r="N2" s="252"/>
      <c r="O2" s="1132"/>
      <c r="P2" s="1132"/>
      <c r="Q2" s="1132"/>
      <c r="R2" s="1132"/>
      <c r="S2" s="252"/>
      <c r="T2" s="252"/>
      <c r="U2" s="1132"/>
      <c r="V2" s="1132"/>
      <c r="W2" s="1132"/>
      <c r="X2" s="1132"/>
      <c r="Y2" s="1132"/>
      <c r="Z2" s="1132"/>
    </row>
    <row r="3" ht="9.75" customHeight="1">
      <c r="A3" s="252"/>
      <c r="B3" s="252"/>
      <c r="C3" s="252"/>
      <c r="D3" s="252"/>
      <c r="E3" s="252"/>
      <c r="F3" s="252"/>
      <c r="G3" s="876"/>
      <c r="H3" s="252"/>
      <c r="I3" s="316"/>
      <c r="J3" s="378"/>
      <c r="K3" s="1741"/>
      <c r="L3" s="316"/>
      <c r="M3" s="316"/>
      <c r="N3" s="252"/>
      <c r="O3" s="1132"/>
      <c r="P3" s="1132"/>
      <c r="Q3" s="1132"/>
      <c r="R3" s="1132"/>
      <c r="S3" s="252"/>
      <c r="T3" s="252"/>
      <c r="U3" s="1132"/>
      <c r="V3" s="1132"/>
      <c r="W3" s="1132"/>
      <c r="X3" s="1132"/>
      <c r="Y3" s="1132"/>
      <c r="Z3" s="1132"/>
    </row>
    <row r="4">
      <c r="A4" s="252"/>
      <c r="B4" s="1494" t="s">
        <v>1564</v>
      </c>
      <c r="N4" s="252"/>
      <c r="O4" s="1132"/>
      <c r="P4" s="1132"/>
      <c r="Q4" s="1132"/>
      <c r="R4" s="1132"/>
      <c r="S4" s="252"/>
      <c r="T4" s="252"/>
      <c r="U4" s="1132"/>
      <c r="V4" s="1132"/>
      <c r="W4" s="1132"/>
      <c r="X4" s="1132"/>
      <c r="Y4" s="1132"/>
      <c r="Z4" s="1132"/>
    </row>
    <row r="5">
      <c r="A5" s="252"/>
      <c r="B5" s="259" t="s">
        <v>1565</v>
      </c>
      <c r="N5" s="252"/>
      <c r="O5" s="1132"/>
      <c r="P5" s="1132"/>
      <c r="Q5" s="1132"/>
      <c r="R5" s="1132"/>
      <c r="S5" s="252"/>
      <c r="T5" s="252"/>
      <c r="U5" s="1132"/>
      <c r="V5" s="1132"/>
      <c r="W5" s="1132"/>
      <c r="X5" s="1132"/>
      <c r="Y5" s="1132"/>
      <c r="Z5" s="1132"/>
    </row>
    <row r="6">
      <c r="A6" s="252"/>
      <c r="B6" s="259" t="s">
        <v>3</v>
      </c>
      <c r="N6" s="252"/>
      <c r="O6" s="1132"/>
      <c r="P6" s="1132"/>
      <c r="Q6" s="1132"/>
      <c r="R6" s="1132"/>
      <c r="S6" s="252"/>
      <c r="T6" s="252"/>
      <c r="U6" s="1132"/>
      <c r="V6" s="1132"/>
      <c r="W6" s="1132"/>
      <c r="X6" s="1132"/>
      <c r="Y6" s="1132"/>
      <c r="Z6" s="1132"/>
    </row>
    <row r="7" ht="15.75" customHeight="1">
      <c r="A7" s="252"/>
      <c r="B7" s="259" t="s">
        <v>77</v>
      </c>
      <c r="N7" s="252"/>
      <c r="O7" s="1132"/>
      <c r="P7" s="1132"/>
      <c r="Q7" s="1132"/>
      <c r="R7" s="1132"/>
      <c r="S7" s="252"/>
      <c r="T7" s="252"/>
      <c r="U7" s="1132"/>
      <c r="V7" s="1132"/>
      <c r="W7" s="1132"/>
      <c r="X7" s="1132"/>
      <c r="Y7" s="1132"/>
      <c r="Z7" s="1132"/>
    </row>
    <row r="8" ht="11.25" customHeight="1">
      <c r="A8" s="252"/>
      <c r="B8" s="1494"/>
      <c r="C8" s="1494"/>
      <c r="D8" s="1494"/>
      <c r="E8" s="1494"/>
      <c r="F8" s="1494"/>
      <c r="G8" s="927"/>
      <c r="H8" s="1494"/>
      <c r="I8" s="1742"/>
      <c r="J8" s="1743"/>
      <c r="K8" s="1744"/>
      <c r="L8" s="548"/>
      <c r="M8" s="1742"/>
      <c r="N8" s="252"/>
      <c r="O8" s="1132"/>
      <c r="P8" s="1132"/>
      <c r="Q8" s="1132"/>
      <c r="R8" s="1132"/>
      <c r="S8" s="252"/>
      <c r="T8" s="252"/>
      <c r="U8" s="1132"/>
      <c r="V8" s="1132"/>
      <c r="W8" s="1132"/>
      <c r="X8" s="1132"/>
      <c r="Y8" s="1132"/>
      <c r="Z8" s="1132"/>
    </row>
    <row r="9" ht="15.0" customHeight="1">
      <c r="A9" s="252"/>
      <c r="B9" s="1745" t="s">
        <v>6</v>
      </c>
      <c r="C9" s="1746"/>
      <c r="D9" s="1746"/>
      <c r="E9" s="1746"/>
      <c r="F9" s="1747"/>
      <c r="G9" s="1748" t="s">
        <v>329</v>
      </c>
      <c r="H9" s="1748"/>
      <c r="I9" s="1749" t="s">
        <v>1566</v>
      </c>
      <c r="J9" s="1750" t="s">
        <v>9</v>
      </c>
      <c r="K9" s="1746"/>
      <c r="L9" s="1747"/>
      <c r="M9" s="1751" t="s">
        <v>10</v>
      </c>
      <c r="N9" s="252"/>
      <c r="O9" s="1132"/>
      <c r="P9" s="1132"/>
      <c r="Q9" s="1132"/>
      <c r="R9" s="1132"/>
      <c r="S9" s="252"/>
      <c r="T9" s="252"/>
      <c r="U9" s="1132"/>
      <c r="V9" s="1132"/>
      <c r="W9" s="1132"/>
      <c r="X9" s="1132"/>
      <c r="Y9" s="1132"/>
      <c r="Z9" s="1132"/>
    </row>
    <row r="10">
      <c r="A10" s="252"/>
      <c r="B10" s="1752"/>
      <c r="F10" s="19"/>
      <c r="G10" s="798" t="s">
        <v>11</v>
      </c>
      <c r="H10" s="798"/>
      <c r="I10" s="1753" t="s">
        <v>12</v>
      </c>
      <c r="J10" s="21" t="s">
        <v>13</v>
      </c>
      <c r="K10" s="22" t="s">
        <v>14</v>
      </c>
      <c r="L10" s="21" t="s">
        <v>15</v>
      </c>
      <c r="M10" s="1754" t="s">
        <v>16</v>
      </c>
      <c r="N10" s="252"/>
      <c r="O10" s="1132"/>
      <c r="P10" s="1132"/>
      <c r="Q10" s="1132"/>
      <c r="R10" s="1132"/>
      <c r="S10" s="252"/>
      <c r="T10" s="252"/>
      <c r="U10" s="1132"/>
      <c r="V10" s="1132"/>
      <c r="W10" s="1132"/>
      <c r="X10" s="1132"/>
      <c r="Y10" s="1132"/>
      <c r="Z10" s="1132"/>
    </row>
    <row r="11">
      <c r="A11" s="252"/>
      <c r="B11" s="1755"/>
      <c r="C11" s="1756"/>
      <c r="D11" s="1756"/>
      <c r="E11" s="1756"/>
      <c r="F11" s="1757"/>
      <c r="G11" s="1758"/>
      <c r="H11" s="1759"/>
      <c r="I11" s="1760" t="s">
        <v>17</v>
      </c>
      <c r="J11" s="1761" t="s">
        <v>17</v>
      </c>
      <c r="K11" s="1761" t="s">
        <v>18</v>
      </c>
      <c r="L11" s="1761" t="s">
        <v>18</v>
      </c>
      <c r="M11" s="1762" t="s">
        <v>18</v>
      </c>
      <c r="N11" s="252"/>
      <c r="O11" s="1132"/>
      <c r="P11" s="1132"/>
      <c r="Q11" s="1132"/>
      <c r="R11" s="1132"/>
      <c r="S11" s="252"/>
      <c r="T11" s="252"/>
      <c r="U11" s="1132"/>
      <c r="V11" s="1132"/>
      <c r="W11" s="1132"/>
      <c r="X11" s="1132"/>
      <c r="Y11" s="1132"/>
      <c r="Z11" s="1132"/>
    </row>
    <row r="12" ht="15.75" customHeight="1">
      <c r="A12" s="252"/>
      <c r="B12" s="1763"/>
      <c r="C12" s="1764" t="s">
        <v>1567</v>
      </c>
      <c r="D12" s="522"/>
      <c r="E12" s="522"/>
      <c r="F12" s="507"/>
      <c r="G12" s="1765"/>
      <c r="H12" s="306"/>
      <c r="I12" s="316"/>
      <c r="J12" s="377"/>
      <c r="K12" s="1766"/>
      <c r="L12" s="283"/>
      <c r="M12" s="1767"/>
      <c r="N12" s="252"/>
      <c r="O12" s="1132"/>
      <c r="P12" s="1132"/>
      <c r="Q12" s="1132"/>
      <c r="R12" s="1132"/>
      <c r="S12" s="252"/>
      <c r="T12" s="252"/>
      <c r="U12" s="1132"/>
      <c r="V12" s="1132"/>
      <c r="W12" s="1132"/>
      <c r="X12" s="1132"/>
      <c r="Y12" s="1132"/>
      <c r="Z12" s="1132"/>
    </row>
    <row r="13" ht="13.5" customHeight="1">
      <c r="A13" s="252"/>
      <c r="B13" s="1768"/>
      <c r="C13" s="1769" t="s">
        <v>1568</v>
      </c>
      <c r="D13" s="1770"/>
      <c r="E13" s="1770"/>
      <c r="F13" s="1771"/>
      <c r="G13" s="1772"/>
      <c r="H13" s="882"/>
      <c r="I13" s="1773"/>
      <c r="J13" s="1499"/>
      <c r="K13" s="1774"/>
      <c r="L13" s="621"/>
      <c r="M13" s="1775"/>
      <c r="N13" s="252"/>
      <c r="O13" s="1132"/>
      <c r="P13" s="1132"/>
      <c r="Q13" s="1132"/>
      <c r="R13" s="1132"/>
      <c r="S13" s="252"/>
      <c r="T13" s="252"/>
      <c r="U13" s="1132"/>
      <c r="V13" s="1132"/>
      <c r="W13" s="1132"/>
      <c r="X13" s="1132"/>
      <c r="Y13" s="1132"/>
      <c r="Z13" s="1132"/>
    </row>
    <row r="14" ht="13.5" customHeight="1">
      <c r="A14" s="252"/>
      <c r="B14" s="1776"/>
      <c r="C14" s="1770"/>
      <c r="D14" s="1771" t="s">
        <v>24</v>
      </c>
      <c r="E14" s="1770"/>
      <c r="F14" s="1771"/>
      <c r="G14" s="1772" t="s">
        <v>25</v>
      </c>
      <c r="H14" s="1777"/>
      <c r="I14" s="1778">
        <v>2.5939582598E8</v>
      </c>
      <c r="J14" s="1779">
        <v>1.3515947952E8</v>
      </c>
      <c r="K14" s="1779">
        <f t="shared" ref="K14:K22" si="1">L14-J14</f>
        <v>153390923.3</v>
      </c>
      <c r="L14" s="1773">
        <v>2.8855040284E8</v>
      </c>
      <c r="M14" s="1780">
        <f>311878740+509613</f>
        <v>312388353</v>
      </c>
      <c r="N14" s="1781"/>
      <c r="O14" s="1132"/>
      <c r="P14" s="1132"/>
      <c r="Q14" s="1132"/>
      <c r="R14" s="1132"/>
      <c r="S14" s="252"/>
      <c r="T14" s="252"/>
      <c r="U14" s="1132"/>
      <c r="V14" s="1132"/>
      <c r="W14" s="1132"/>
      <c r="X14" s="1132"/>
      <c r="Y14" s="1132"/>
      <c r="Z14" s="1132"/>
    </row>
    <row r="15" ht="13.5" customHeight="1">
      <c r="A15" s="252"/>
      <c r="B15" s="1768"/>
      <c r="C15" s="1770"/>
      <c r="D15" s="1771" t="s">
        <v>1569</v>
      </c>
      <c r="E15" s="1770"/>
      <c r="F15" s="1771"/>
      <c r="G15" s="1772" t="s">
        <v>28</v>
      </c>
      <c r="H15" s="1782"/>
      <c r="I15" s="1773">
        <v>1.869522007E7</v>
      </c>
      <c r="J15" s="1779">
        <v>8941702.35</v>
      </c>
      <c r="K15" s="1779">
        <f t="shared" si="1"/>
        <v>13877597.65</v>
      </c>
      <c r="L15" s="1773">
        <v>2.28193E7</v>
      </c>
      <c r="M15" s="1780">
        <v>2.6790192E7</v>
      </c>
      <c r="N15" s="1783"/>
      <c r="O15" s="1132"/>
      <c r="P15" s="1132"/>
      <c r="Q15" s="1132"/>
      <c r="R15" s="1132"/>
      <c r="S15" s="252"/>
      <c r="T15" s="252"/>
      <c r="U15" s="1132"/>
      <c r="V15" s="1132"/>
      <c r="W15" s="1132"/>
      <c r="X15" s="1132"/>
      <c r="Y15" s="1132"/>
      <c r="Z15" s="1132"/>
    </row>
    <row r="16" ht="13.5" customHeight="1">
      <c r="A16" s="252"/>
      <c r="B16" s="1768"/>
      <c r="C16" s="1770"/>
      <c r="D16" s="1771" t="s">
        <v>366</v>
      </c>
      <c r="E16" s="1770"/>
      <c r="F16" s="1771"/>
      <c r="G16" s="1772" t="s">
        <v>30</v>
      </c>
      <c r="H16" s="1782"/>
      <c r="I16" s="1773">
        <v>2.209064717E7</v>
      </c>
      <c r="J16" s="1779">
        <v>1.095566376E7</v>
      </c>
      <c r="K16" s="1779">
        <f t="shared" si="1"/>
        <v>13365336.24</v>
      </c>
      <c r="L16" s="1773">
        <v>2.4321E7</v>
      </c>
      <c r="M16" s="1780">
        <v>2.4696E7</v>
      </c>
      <c r="N16" s="1781"/>
      <c r="O16" s="1132"/>
      <c r="P16" s="1132"/>
      <c r="Q16" s="1132"/>
      <c r="R16" s="1132"/>
      <c r="S16" s="252"/>
      <c r="T16" s="252"/>
      <c r="U16" s="1132"/>
      <c r="V16" s="1132"/>
      <c r="W16" s="1132"/>
      <c r="X16" s="1132"/>
      <c r="Y16" s="1132"/>
      <c r="Z16" s="1132"/>
    </row>
    <row r="17" ht="13.5" customHeight="1">
      <c r="A17" s="252"/>
      <c r="B17" s="1768"/>
      <c r="C17" s="1770"/>
      <c r="D17" s="1771" t="s">
        <v>489</v>
      </c>
      <c r="E17" s="1770"/>
      <c r="F17" s="1771"/>
      <c r="G17" s="1772" t="s">
        <v>32</v>
      </c>
      <c r="H17" s="1782"/>
      <c r="I17" s="1773">
        <v>3468147.5</v>
      </c>
      <c r="J17" s="1779">
        <v>1471525.0</v>
      </c>
      <c r="K17" s="1779">
        <f t="shared" si="1"/>
        <v>2463275</v>
      </c>
      <c r="L17" s="1773">
        <v>3934800.0</v>
      </c>
      <c r="M17" s="1780">
        <v>3923400.0</v>
      </c>
      <c r="N17" s="1781"/>
      <c r="O17" s="1132"/>
      <c r="P17" s="1132"/>
      <c r="Q17" s="1132"/>
      <c r="R17" s="1132"/>
      <c r="S17" s="252"/>
      <c r="T17" s="252"/>
      <c r="U17" s="1132"/>
      <c r="V17" s="1132"/>
      <c r="W17" s="1132"/>
      <c r="X17" s="1132"/>
      <c r="Y17" s="1132"/>
      <c r="Z17" s="1132"/>
    </row>
    <row r="18" ht="13.5" customHeight="1">
      <c r="A18" s="252"/>
      <c r="B18" s="1768"/>
      <c r="C18" s="1770"/>
      <c r="D18" s="1771" t="s">
        <v>514</v>
      </c>
      <c r="E18" s="1770"/>
      <c r="F18" s="1771"/>
      <c r="G18" s="1772" t="s">
        <v>34</v>
      </c>
      <c r="H18" s="1782"/>
      <c r="I18" s="1773">
        <v>1932418.21</v>
      </c>
      <c r="J18" s="1779">
        <v>805111.25</v>
      </c>
      <c r="K18" s="1779">
        <f t="shared" si="1"/>
        <v>2770588.75</v>
      </c>
      <c r="L18" s="1773">
        <v>3575700.0</v>
      </c>
      <c r="M18" s="1780">
        <v>3587100.0</v>
      </c>
      <c r="N18" s="1781"/>
      <c r="O18" s="1132"/>
      <c r="P18" s="1132"/>
      <c r="Q18" s="1132"/>
      <c r="R18" s="1132"/>
      <c r="S18" s="252"/>
      <c r="T18" s="252"/>
      <c r="U18" s="1132"/>
      <c r="V18" s="1132"/>
      <c r="W18" s="1132"/>
      <c r="X18" s="1132"/>
      <c r="Y18" s="1132"/>
      <c r="Z18" s="1132"/>
    </row>
    <row r="19" ht="13.5" customHeight="1">
      <c r="A19" s="252"/>
      <c r="B19" s="1768"/>
      <c r="C19" s="1770"/>
      <c r="D19" s="1771" t="s">
        <v>433</v>
      </c>
      <c r="E19" s="1770"/>
      <c r="F19" s="1771"/>
      <c r="G19" s="1772" t="s">
        <v>36</v>
      </c>
      <c r="H19" s="1782"/>
      <c r="I19" s="1773">
        <v>5400000.0</v>
      </c>
      <c r="J19" s="1779">
        <v>5439000.0</v>
      </c>
      <c r="K19" s="1779">
        <f t="shared" si="1"/>
        <v>609000</v>
      </c>
      <c r="L19" s="1773">
        <v>6048000.0</v>
      </c>
      <c r="M19" s="1780">
        <v>6174000.0</v>
      </c>
      <c r="N19" s="1781"/>
      <c r="O19" s="1132"/>
      <c r="P19" s="1132"/>
      <c r="Q19" s="1132"/>
      <c r="R19" s="1132"/>
      <c r="S19" s="252"/>
      <c r="T19" s="252"/>
      <c r="U19" s="1132"/>
      <c r="V19" s="1132"/>
      <c r="W19" s="1132"/>
      <c r="X19" s="1132"/>
      <c r="Y19" s="1132"/>
      <c r="Z19" s="1132"/>
    </row>
    <row r="20" ht="13.5" customHeight="1">
      <c r="A20" s="252"/>
      <c r="B20" s="1768"/>
      <c r="C20" s="1770"/>
      <c r="D20" s="1771" t="s">
        <v>1095</v>
      </c>
      <c r="E20" s="1770"/>
      <c r="F20" s="1771"/>
      <c r="G20" s="1772" t="s">
        <v>395</v>
      </c>
      <c r="H20" s="1782"/>
      <c r="I20" s="1773">
        <v>3061171.0</v>
      </c>
      <c r="J20" s="1779">
        <v>855850.0</v>
      </c>
      <c r="K20" s="1779">
        <f t="shared" si="1"/>
        <v>3222950</v>
      </c>
      <c r="L20" s="1773">
        <v>4078800.0</v>
      </c>
      <c r="M20" s="1780">
        <v>4052400.0</v>
      </c>
      <c r="N20" s="1781"/>
      <c r="O20" s="1132"/>
      <c r="P20" s="1132"/>
      <c r="Q20" s="1132"/>
      <c r="R20" s="1132"/>
      <c r="S20" s="252"/>
      <c r="T20" s="252"/>
      <c r="U20" s="1132"/>
      <c r="V20" s="1132"/>
      <c r="W20" s="1132"/>
      <c r="X20" s="1132"/>
      <c r="Y20" s="1132"/>
      <c r="Z20" s="1132"/>
    </row>
    <row r="21" ht="13.5" customHeight="1">
      <c r="A21" s="252"/>
      <c r="B21" s="1768"/>
      <c r="C21" s="1770"/>
      <c r="D21" s="1771" t="s">
        <v>1228</v>
      </c>
      <c r="E21" s="1770"/>
      <c r="F21" s="1771"/>
      <c r="G21" s="1772" t="s">
        <v>1162</v>
      </c>
      <c r="H21" s="1782"/>
      <c r="I21" s="1773">
        <v>175640.23</v>
      </c>
      <c r="J21" s="1779">
        <v>52834.03</v>
      </c>
      <c r="K21" s="1779">
        <f t="shared" si="1"/>
        <v>368365.97</v>
      </c>
      <c r="L21" s="1773">
        <v>421200.0</v>
      </c>
      <c r="M21" s="1780">
        <v>417600.0</v>
      </c>
      <c r="N21" s="1781"/>
      <c r="O21" s="1132"/>
      <c r="P21" s="1132"/>
      <c r="Q21" s="1132"/>
      <c r="R21" s="1132"/>
      <c r="S21" s="252"/>
      <c r="T21" s="252"/>
      <c r="U21" s="1132"/>
      <c r="V21" s="1132"/>
      <c r="W21" s="1132"/>
      <c r="X21" s="1132"/>
      <c r="Y21" s="1132"/>
      <c r="Z21" s="1132"/>
    </row>
    <row r="22" ht="13.5" customHeight="1">
      <c r="A22" s="252"/>
      <c r="B22" s="1768"/>
      <c r="C22" s="1770"/>
      <c r="D22" s="1771" t="s">
        <v>37</v>
      </c>
      <c r="E22" s="1770"/>
      <c r="F22" s="1771"/>
      <c r="G22" s="1772" t="s">
        <v>38</v>
      </c>
      <c r="H22" s="1782"/>
      <c r="I22" s="1773">
        <v>1.38585E7</v>
      </c>
      <c r="J22" s="1779">
        <v>0.0</v>
      </c>
      <c r="K22" s="1779">
        <f t="shared" si="1"/>
        <v>5050000</v>
      </c>
      <c r="L22" s="1773">
        <v>5050000.0</v>
      </c>
      <c r="M22" s="1780">
        <v>5145000.0</v>
      </c>
      <c r="N22" s="1781"/>
      <c r="O22" s="1132"/>
      <c r="P22" s="1132"/>
      <c r="Q22" s="1132"/>
      <c r="R22" s="1132"/>
      <c r="S22" s="252"/>
      <c r="T22" s="252"/>
      <c r="U22" s="1132"/>
      <c r="V22" s="1132"/>
      <c r="W22" s="1132"/>
      <c r="X22" s="1132"/>
      <c r="Y22" s="1132"/>
      <c r="Z22" s="1132"/>
    </row>
    <row r="23" ht="13.5" customHeight="1">
      <c r="A23" s="252"/>
      <c r="B23" s="1768"/>
      <c r="C23" s="1770"/>
      <c r="D23" s="1784" t="s">
        <v>1570</v>
      </c>
      <c r="E23" s="1770"/>
      <c r="F23" s="1771"/>
      <c r="G23" s="1772" t="s">
        <v>50</v>
      </c>
      <c r="H23" s="1782"/>
      <c r="I23" s="1773">
        <v>0.0</v>
      </c>
      <c r="J23" s="1779">
        <v>0.0</v>
      </c>
      <c r="K23" s="1779">
        <v>0.0</v>
      </c>
      <c r="L23" s="1773">
        <v>0.0</v>
      </c>
      <c r="M23" s="1780">
        <v>500000.0</v>
      </c>
      <c r="N23" s="1781"/>
      <c r="O23" s="1132"/>
      <c r="P23" s="1132"/>
      <c r="Q23" s="1132"/>
      <c r="R23" s="1132"/>
      <c r="S23" s="252"/>
      <c r="T23" s="252"/>
      <c r="U23" s="1132"/>
      <c r="V23" s="1132"/>
      <c r="W23" s="1132"/>
      <c r="X23" s="1132"/>
      <c r="Y23" s="1132"/>
      <c r="Z23" s="1132"/>
    </row>
    <row r="24" ht="13.5" customHeight="1">
      <c r="A24" s="252"/>
      <c r="B24" s="1768"/>
      <c r="C24" s="1770"/>
      <c r="D24" s="1785" t="s">
        <v>1536</v>
      </c>
      <c r="E24" s="1770"/>
      <c r="F24" s="1771"/>
      <c r="G24" s="1772" t="s">
        <v>517</v>
      </c>
      <c r="H24" s="1782"/>
      <c r="I24" s="1773">
        <v>42024.19</v>
      </c>
      <c r="J24" s="1779">
        <v>3349250.0</v>
      </c>
      <c r="K24" s="1779">
        <f t="shared" ref="K24:K37" si="2">L24-J24</f>
        <v>5517380</v>
      </c>
      <c r="L24" s="1773">
        <v>8866630.0</v>
      </c>
      <c r="M24" s="1780">
        <v>52200.0</v>
      </c>
      <c r="N24" s="1781"/>
      <c r="O24" s="1132"/>
      <c r="P24" s="1132"/>
      <c r="Q24" s="1132"/>
      <c r="R24" s="1132"/>
      <c r="S24" s="252"/>
      <c r="T24" s="252"/>
      <c r="U24" s="1132"/>
      <c r="V24" s="1132"/>
      <c r="W24" s="1132"/>
      <c r="X24" s="1132"/>
      <c r="Y24" s="1132"/>
      <c r="Z24" s="1132"/>
    </row>
    <row r="25" ht="13.5" customHeight="1">
      <c r="A25" s="252"/>
      <c r="B25" s="1768"/>
      <c r="C25" s="1770"/>
      <c r="D25" s="1771" t="s">
        <v>40</v>
      </c>
      <c r="E25" s="1770"/>
      <c r="F25" s="1771"/>
      <c r="G25" s="1772" t="s">
        <v>41</v>
      </c>
      <c r="H25" s="1782"/>
      <c r="I25" s="1773">
        <v>710000.0</v>
      </c>
      <c r="J25" s="1779">
        <v>240000.0</v>
      </c>
      <c r="K25" s="1779">
        <f t="shared" si="2"/>
        <v>380000</v>
      </c>
      <c r="L25" s="1773">
        <v>620000.0</v>
      </c>
      <c r="M25" s="1780">
        <v>735000.0</v>
      </c>
      <c r="N25" s="1781"/>
      <c r="O25" s="1132"/>
      <c r="P25" s="1132"/>
      <c r="Q25" s="1132"/>
      <c r="R25" s="1132"/>
      <c r="S25" s="252"/>
      <c r="T25" s="252"/>
      <c r="U25" s="1132"/>
      <c r="V25" s="1132"/>
      <c r="W25" s="1132"/>
      <c r="X25" s="1132"/>
      <c r="Y25" s="1132"/>
      <c r="Z25" s="1132"/>
    </row>
    <row r="26" ht="13.5" customHeight="1">
      <c r="A26" s="252"/>
      <c r="B26" s="1768"/>
      <c r="C26" s="1770"/>
      <c r="D26" s="1771" t="s">
        <v>369</v>
      </c>
      <c r="E26" s="1770"/>
      <c r="F26" s="1771"/>
      <c r="G26" s="1772" t="s">
        <v>43</v>
      </c>
      <c r="H26" s="1782"/>
      <c r="I26" s="1773">
        <v>1419141.36</v>
      </c>
      <c r="J26" s="1779">
        <v>588497.55</v>
      </c>
      <c r="K26" s="1779">
        <f t="shared" si="2"/>
        <v>1786502.45</v>
      </c>
      <c r="L26" s="1773">
        <v>2375000.0</v>
      </c>
      <c r="M26" s="1780">
        <v>1995500.0</v>
      </c>
      <c r="N26" s="1781"/>
      <c r="O26" s="1132"/>
      <c r="P26" s="1132"/>
      <c r="Q26" s="1132"/>
      <c r="R26" s="1132"/>
      <c r="S26" s="252"/>
      <c r="T26" s="252"/>
      <c r="U26" s="1132"/>
      <c r="V26" s="1132"/>
      <c r="W26" s="1132"/>
      <c r="X26" s="1132"/>
      <c r="Y26" s="1132"/>
      <c r="Z26" s="1132"/>
    </row>
    <row r="27" ht="13.5" customHeight="1">
      <c r="A27" s="252"/>
      <c r="B27" s="1768"/>
      <c r="C27" s="1770"/>
      <c r="D27" s="1771" t="s">
        <v>44</v>
      </c>
      <c r="E27" s="1770"/>
      <c r="F27" s="1771"/>
      <c r="G27" s="1772" t="s">
        <v>1571</v>
      </c>
      <c r="H27" s="1782"/>
      <c r="I27" s="1773">
        <v>2.3455994325E7</v>
      </c>
      <c r="J27" s="1773">
        <v>2.39613855E7</v>
      </c>
      <c r="K27" s="1773">
        <f t="shared" si="2"/>
        <v>2428013.5</v>
      </c>
      <c r="L27" s="1773">
        <v>2.6389399E7</v>
      </c>
      <c r="M27" s="1780">
        <v>2.8305407E7</v>
      </c>
      <c r="N27" s="1781"/>
      <c r="O27" s="1132"/>
      <c r="P27" s="1132"/>
      <c r="Q27" s="1132"/>
      <c r="R27" s="1132"/>
      <c r="S27" s="252"/>
      <c r="T27" s="252"/>
      <c r="U27" s="1132"/>
      <c r="V27" s="1132"/>
      <c r="W27" s="1132"/>
      <c r="X27" s="1132"/>
      <c r="Y27" s="1132"/>
      <c r="Z27" s="1132"/>
    </row>
    <row r="28" ht="13.5" customHeight="1">
      <c r="A28" s="252"/>
      <c r="B28" s="1768"/>
      <c r="C28" s="1770"/>
      <c r="D28" s="1771" t="s">
        <v>434</v>
      </c>
      <c r="E28" s="1770"/>
      <c r="F28" s="1771"/>
      <c r="G28" s="1772" t="s">
        <v>1572</v>
      </c>
      <c r="H28" s="1782"/>
      <c r="I28" s="1773">
        <v>2.3455994325E7</v>
      </c>
      <c r="J28" s="1779">
        <v>0.0</v>
      </c>
      <c r="K28" s="1779">
        <f t="shared" si="2"/>
        <v>26522561</v>
      </c>
      <c r="L28" s="1773">
        <v>2.6522561E7</v>
      </c>
      <c r="M28" s="1780">
        <v>2.8305407E7</v>
      </c>
      <c r="N28" s="1781"/>
      <c r="O28" s="1132"/>
      <c r="P28" s="1132"/>
      <c r="Q28" s="1132"/>
      <c r="R28" s="1132"/>
      <c r="S28" s="252"/>
      <c r="T28" s="252"/>
      <c r="U28" s="1132"/>
      <c r="V28" s="1132"/>
      <c r="W28" s="1132"/>
      <c r="X28" s="1132"/>
      <c r="Y28" s="1132"/>
      <c r="Z28" s="1132"/>
    </row>
    <row r="29" ht="13.5" customHeight="1">
      <c r="A29" s="252"/>
      <c r="B29" s="1768"/>
      <c r="C29" s="1770"/>
      <c r="D29" s="1771" t="s">
        <v>334</v>
      </c>
      <c r="E29" s="1770"/>
      <c r="F29" s="1771"/>
      <c r="G29" s="1772" t="s">
        <v>48</v>
      </c>
      <c r="H29" s="1782"/>
      <c r="I29" s="1773">
        <v>4702750.0</v>
      </c>
      <c r="J29" s="1779">
        <v>2500.0</v>
      </c>
      <c r="K29" s="1779">
        <f t="shared" si="2"/>
        <v>5057500</v>
      </c>
      <c r="L29" s="1773">
        <v>5060000.0</v>
      </c>
      <c r="M29" s="1780">
        <v>5145000.0</v>
      </c>
      <c r="N29" s="1781"/>
      <c r="O29" s="1132"/>
      <c r="P29" s="1132"/>
      <c r="Q29" s="1132"/>
      <c r="R29" s="1132"/>
      <c r="S29" s="252"/>
      <c r="T29" s="252"/>
      <c r="U29" s="1132"/>
      <c r="V29" s="1132"/>
      <c r="W29" s="1132"/>
      <c r="X29" s="1132"/>
      <c r="Y29" s="1132"/>
      <c r="Z29" s="1132"/>
    </row>
    <row r="30" ht="13.5" customHeight="1">
      <c r="A30" s="252"/>
      <c r="B30" s="1768"/>
      <c r="C30" s="1770"/>
      <c r="D30" s="1771" t="s">
        <v>336</v>
      </c>
      <c r="E30" s="1770"/>
      <c r="F30" s="1771"/>
      <c r="G30" s="1772" t="s">
        <v>52</v>
      </c>
      <c r="H30" s="1782"/>
      <c r="I30" s="1773">
        <v>3.32967163E7</v>
      </c>
      <c r="J30" s="1779">
        <v>1.417440236E7</v>
      </c>
      <c r="K30" s="1779">
        <f t="shared" si="2"/>
        <v>23952938.8</v>
      </c>
      <c r="L30" s="1773">
        <v>3.812734116E7</v>
      </c>
      <c r="M30" s="1780">
        <v>4.07022242E7</v>
      </c>
      <c r="N30" s="1781"/>
      <c r="O30" s="1132"/>
      <c r="P30" s="1132"/>
      <c r="Q30" s="1132"/>
      <c r="R30" s="1132"/>
      <c r="S30" s="252"/>
      <c r="T30" s="252"/>
      <c r="U30" s="1132"/>
      <c r="V30" s="1132"/>
      <c r="W30" s="1132"/>
      <c r="X30" s="1132"/>
      <c r="Y30" s="1132"/>
      <c r="Z30" s="1132"/>
    </row>
    <row r="31" ht="13.5" customHeight="1">
      <c r="A31" s="252"/>
      <c r="B31" s="1768"/>
      <c r="C31" s="1770"/>
      <c r="D31" s="1771" t="s">
        <v>53</v>
      </c>
      <c r="E31" s="1770"/>
      <c r="F31" s="1771"/>
      <c r="G31" s="1772" t="s">
        <v>54</v>
      </c>
      <c r="H31" s="1782"/>
      <c r="I31" s="1773">
        <v>1117800.0</v>
      </c>
      <c r="J31" s="1779">
        <v>468800.0</v>
      </c>
      <c r="K31" s="1779">
        <f t="shared" si="2"/>
        <v>747500</v>
      </c>
      <c r="L31" s="1773">
        <v>1216300.0</v>
      </c>
      <c r="M31" s="1780">
        <v>1852200.0</v>
      </c>
      <c r="N31" s="1781"/>
      <c r="O31" s="1132"/>
      <c r="P31" s="1132"/>
      <c r="Q31" s="1132"/>
      <c r="R31" s="1132"/>
      <c r="S31" s="252"/>
      <c r="T31" s="252"/>
      <c r="U31" s="1132"/>
      <c r="V31" s="1132"/>
      <c r="W31" s="1132"/>
      <c r="X31" s="1132"/>
      <c r="Y31" s="1132"/>
      <c r="Z31" s="1132"/>
    </row>
    <row r="32" ht="13.5" customHeight="1">
      <c r="A32" s="252"/>
      <c r="B32" s="1768"/>
      <c r="C32" s="1770"/>
      <c r="D32" s="1771" t="s">
        <v>1573</v>
      </c>
      <c r="E32" s="1770"/>
      <c r="F32" s="1771"/>
      <c r="G32" s="1772" t="s">
        <v>56</v>
      </c>
      <c r="H32" s="1782"/>
      <c r="I32" s="1773">
        <v>3229376.94</v>
      </c>
      <c r="J32" s="1779">
        <v>1653455.04</v>
      </c>
      <c r="K32" s="1779">
        <f t="shared" si="2"/>
        <v>2684550.96</v>
      </c>
      <c r="L32" s="1773">
        <v>4338006.0</v>
      </c>
      <c r="M32" s="1780">
        <v>5515314.8</v>
      </c>
      <c r="N32" s="1781"/>
      <c r="O32" s="1132"/>
      <c r="P32" s="1132"/>
      <c r="Q32" s="1132"/>
      <c r="R32" s="1132"/>
      <c r="S32" s="252"/>
      <c r="T32" s="252"/>
      <c r="U32" s="1132"/>
      <c r="V32" s="1132"/>
      <c r="W32" s="1132"/>
      <c r="X32" s="1132"/>
      <c r="Y32" s="1132"/>
      <c r="Z32" s="1132"/>
    </row>
    <row r="33" ht="13.5" customHeight="1">
      <c r="A33" s="252"/>
      <c r="B33" s="1768"/>
      <c r="C33" s="1770"/>
      <c r="D33" s="1770" t="s">
        <v>371</v>
      </c>
      <c r="E33" s="1770"/>
      <c r="F33" s="1771"/>
      <c r="G33" s="1772" t="s">
        <v>58</v>
      </c>
      <c r="H33" s="1782"/>
      <c r="I33" s="1773">
        <v>1113732.34</v>
      </c>
      <c r="J33" s="1779">
        <v>459500.0</v>
      </c>
      <c r="K33" s="1779">
        <f t="shared" si="2"/>
        <v>756800</v>
      </c>
      <c r="L33" s="1773">
        <v>1216300.0</v>
      </c>
      <c r="M33" s="1780">
        <v>1239600.0</v>
      </c>
      <c r="N33" s="1781"/>
      <c r="O33" s="1132"/>
      <c r="P33" s="1132"/>
      <c r="Q33" s="1132"/>
      <c r="R33" s="1132"/>
      <c r="S33" s="252"/>
      <c r="T33" s="252"/>
      <c r="U33" s="1132"/>
      <c r="V33" s="1132"/>
      <c r="W33" s="1132"/>
      <c r="X33" s="1132"/>
      <c r="Y33" s="1132"/>
      <c r="Z33" s="1132"/>
    </row>
    <row r="34" ht="13.5" customHeight="1">
      <c r="A34" s="252"/>
      <c r="B34" s="1768"/>
      <c r="C34" s="1770"/>
      <c r="D34" s="1770" t="s">
        <v>49</v>
      </c>
      <c r="E34" s="1770"/>
      <c r="F34" s="1771"/>
      <c r="G34" s="1786" t="s">
        <v>50</v>
      </c>
      <c r="H34" s="1782"/>
      <c r="I34" s="1773">
        <v>0.0</v>
      </c>
      <c r="J34" s="1779">
        <v>0.0</v>
      </c>
      <c r="K34" s="1779">
        <f t="shared" si="2"/>
        <v>3509000</v>
      </c>
      <c r="L34" s="1773">
        <v>3509000.0</v>
      </c>
      <c r="M34" s="1780">
        <v>0.0</v>
      </c>
      <c r="N34" s="1781"/>
      <c r="O34" s="1132"/>
      <c r="P34" s="1132"/>
      <c r="Q34" s="1132"/>
      <c r="R34" s="1132"/>
      <c r="S34" s="252"/>
      <c r="T34" s="252"/>
      <c r="U34" s="252"/>
      <c r="V34" s="252"/>
      <c r="W34" s="252"/>
      <c r="X34" s="252"/>
      <c r="Y34" s="252"/>
      <c r="Z34" s="252"/>
    </row>
    <row r="35" ht="13.5" customHeight="1">
      <c r="A35" s="252"/>
      <c r="B35" s="1768"/>
      <c r="C35" s="1770"/>
      <c r="D35" s="1787" t="s">
        <v>339</v>
      </c>
      <c r="E35" s="1770"/>
      <c r="F35" s="1771"/>
      <c r="G35" s="1772" t="s">
        <v>340</v>
      </c>
      <c r="H35" s="1782"/>
      <c r="I35" s="299">
        <v>1.145735439E7</v>
      </c>
      <c r="J35" s="1788">
        <v>3847708.27</v>
      </c>
      <c r="K35" s="1779">
        <f t="shared" si="2"/>
        <v>9152291.73</v>
      </c>
      <c r="L35" s="1773">
        <v>1.3E7</v>
      </c>
      <c r="M35" s="1780">
        <v>1.5E7</v>
      </c>
      <c r="N35" s="1781"/>
      <c r="O35" s="1132"/>
      <c r="P35" s="1132"/>
      <c r="Q35" s="1132"/>
      <c r="R35" s="1789">
        <v>4365813.0</v>
      </c>
      <c r="S35" s="252"/>
      <c r="T35" s="316">
        <v>1.299702206E7</v>
      </c>
      <c r="U35" s="252"/>
      <c r="V35" s="252"/>
      <c r="W35" s="252"/>
      <c r="X35" s="252"/>
      <c r="Y35" s="252"/>
      <c r="Z35" s="252"/>
    </row>
    <row r="36" ht="13.5" customHeight="1">
      <c r="A36" s="252"/>
      <c r="B36" s="1768"/>
      <c r="C36" s="1770"/>
      <c r="D36" s="1787" t="s">
        <v>1538</v>
      </c>
      <c r="E36" s="1770"/>
      <c r="F36" s="1771"/>
      <c r="G36" s="1772" t="s">
        <v>340</v>
      </c>
      <c r="H36" s="1782"/>
      <c r="I36" s="1773">
        <v>2.0231599E7</v>
      </c>
      <c r="J36" s="1779">
        <f>17555346.09-J35</f>
        <v>13707637.82</v>
      </c>
      <c r="K36" s="1779">
        <f t="shared" si="2"/>
        <v>5292362.18</v>
      </c>
      <c r="L36" s="1773">
        <v>1.9E7</v>
      </c>
      <c r="M36" s="1780">
        <v>1.979066465E7</v>
      </c>
      <c r="N36" s="1781"/>
      <c r="O36" s="1132"/>
      <c r="P36" s="1132"/>
      <c r="Q36" s="1132"/>
      <c r="R36" s="1790">
        <v>3999970.7</v>
      </c>
      <c r="S36" s="522"/>
      <c r="T36" s="547">
        <v>1261442.27</v>
      </c>
      <c r="U36" s="252"/>
      <c r="V36" s="252"/>
      <c r="W36" s="252"/>
      <c r="X36" s="252"/>
      <c r="Y36" s="252"/>
      <c r="Z36" s="252"/>
    </row>
    <row r="37" ht="13.5" customHeight="1">
      <c r="A37" s="252"/>
      <c r="B37" s="1791"/>
      <c r="C37" s="1792"/>
      <c r="D37" s="847" t="s">
        <v>59</v>
      </c>
      <c r="E37" s="1792"/>
      <c r="F37" s="1793"/>
      <c r="G37" s="1794" t="s">
        <v>60</v>
      </c>
      <c r="H37" s="1795"/>
      <c r="I37" s="1796">
        <v>2.21406E7</v>
      </c>
      <c r="J37" s="1797">
        <v>0.0</v>
      </c>
      <c r="K37" s="1797">
        <f t="shared" si="2"/>
        <v>0</v>
      </c>
      <c r="L37" s="1796">
        <v>0.0</v>
      </c>
      <c r="M37" s="1798">
        <v>0.0</v>
      </c>
      <c r="N37" s="1781"/>
      <c r="O37" s="1132"/>
      <c r="P37" s="1132"/>
      <c r="Q37" s="1132"/>
      <c r="R37" s="1145">
        <f>R35+R36</f>
        <v>8365783.7</v>
      </c>
      <c r="S37" s="252"/>
      <c r="T37" s="316">
        <f>T35+T36</f>
        <v>14258464.33</v>
      </c>
      <c r="U37" s="252"/>
      <c r="V37" s="252"/>
      <c r="W37" s="252"/>
      <c r="X37" s="252"/>
      <c r="Y37" s="252"/>
      <c r="Z37" s="252"/>
    </row>
    <row r="38" ht="15.75" customHeight="1">
      <c r="A38" s="1799"/>
      <c r="B38" s="1800"/>
      <c r="C38" s="1801"/>
      <c r="D38" s="1802" t="s">
        <v>61</v>
      </c>
      <c r="E38" s="1803"/>
      <c r="F38" s="1804"/>
      <c r="G38" s="1805"/>
      <c r="H38" s="1806">
        <f t="shared" ref="H38:M38" si="3">SUM(H14:H37)</f>
        <v>0</v>
      </c>
      <c r="I38" s="1807">
        <f t="shared" si="3"/>
        <v>474450653.3</v>
      </c>
      <c r="J38" s="1807">
        <f t="shared" si="3"/>
        <v>226134302.5</v>
      </c>
      <c r="K38" s="1807">
        <f t="shared" si="3"/>
        <v>282905437.6</v>
      </c>
      <c r="L38" s="1807">
        <f t="shared" si="3"/>
        <v>509039740</v>
      </c>
      <c r="M38" s="1808">
        <f t="shared" si="3"/>
        <v>536312562.7</v>
      </c>
      <c r="N38" s="1781"/>
      <c r="O38" s="1132">
        <f>0.59/2</f>
        <v>0.295</v>
      </c>
      <c r="P38" s="1132"/>
      <c r="Q38" s="1132"/>
      <c r="R38" s="1132"/>
      <c r="S38" s="252"/>
      <c r="T38" s="252"/>
      <c r="U38" s="252"/>
      <c r="V38" s="252"/>
      <c r="W38" s="252"/>
      <c r="X38" s="252"/>
      <c r="Y38" s="252"/>
      <c r="Z38" s="252"/>
    </row>
    <row r="39" ht="9.75" customHeight="1">
      <c r="A39" s="252"/>
      <c r="B39" s="252"/>
      <c r="C39" s="252"/>
      <c r="D39" s="252"/>
      <c r="E39" s="252"/>
      <c r="F39" s="252"/>
      <c r="G39" s="876"/>
      <c r="H39" s="252"/>
      <c r="I39" s="316"/>
      <c r="J39" s="378"/>
      <c r="K39" s="1741"/>
      <c r="L39" s="316"/>
      <c r="M39" s="316"/>
      <c r="N39" s="1781"/>
      <c r="O39" s="1132"/>
      <c r="P39" s="1132"/>
      <c r="Q39" s="1132"/>
      <c r="R39" s="1132"/>
      <c r="S39" s="252"/>
      <c r="T39" s="252"/>
      <c r="U39" s="252"/>
      <c r="V39" s="252"/>
      <c r="W39" s="252"/>
      <c r="X39" s="252"/>
      <c r="Y39" s="252"/>
      <c r="Z39" s="252"/>
    </row>
    <row r="40" ht="15.75" customHeight="1">
      <c r="A40" s="252"/>
      <c r="B40" s="252"/>
      <c r="C40" s="1494" t="s">
        <v>1564</v>
      </c>
      <c r="N40" s="1781"/>
      <c r="O40" s="1132"/>
      <c r="P40" s="1132"/>
      <c r="Q40" s="1132"/>
      <c r="R40" s="1132"/>
      <c r="S40" s="252"/>
      <c r="T40" s="252"/>
      <c r="U40" s="252"/>
      <c r="V40" s="252"/>
      <c r="W40" s="252"/>
      <c r="X40" s="252"/>
      <c r="Y40" s="252"/>
      <c r="Z40" s="252"/>
    </row>
    <row r="41" ht="15.75" customHeight="1">
      <c r="A41" s="252"/>
      <c r="B41" s="252"/>
      <c r="C41" s="259" t="s">
        <v>1565</v>
      </c>
      <c r="N41" s="1781"/>
      <c r="O41" s="1132"/>
      <c r="P41" s="1132"/>
      <c r="Q41" s="1132"/>
      <c r="R41" s="1132"/>
      <c r="S41" s="252"/>
      <c r="T41" s="252"/>
      <c r="U41" s="252"/>
      <c r="V41" s="252"/>
      <c r="W41" s="252"/>
      <c r="X41" s="252"/>
      <c r="Y41" s="252"/>
      <c r="Z41" s="252"/>
    </row>
    <row r="42" ht="15.75" customHeight="1">
      <c r="A42" s="252"/>
      <c r="B42" s="252"/>
      <c r="C42" s="259" t="s">
        <v>3</v>
      </c>
      <c r="N42" s="1781"/>
      <c r="O42" s="1132"/>
      <c r="P42" s="1132"/>
      <c r="Q42" s="1132"/>
      <c r="R42" s="1132"/>
      <c r="S42" s="252"/>
      <c r="T42" s="252"/>
      <c r="U42" s="252"/>
      <c r="V42" s="252"/>
      <c r="W42" s="252"/>
      <c r="X42" s="252"/>
      <c r="Y42" s="252"/>
      <c r="Z42" s="252"/>
    </row>
    <row r="43" ht="18.75" customHeight="1">
      <c r="A43" s="252"/>
      <c r="B43" s="252"/>
      <c r="C43" s="259" t="s">
        <v>77</v>
      </c>
      <c r="N43" s="1781"/>
      <c r="O43" s="1132"/>
      <c r="P43" s="1132"/>
      <c r="Q43" s="1132"/>
      <c r="R43" s="1132"/>
      <c r="S43" s="252"/>
      <c r="T43" s="252"/>
      <c r="U43" s="252"/>
      <c r="V43" s="252"/>
      <c r="W43" s="252"/>
      <c r="X43" s="252"/>
      <c r="Y43" s="252"/>
      <c r="Z43" s="252"/>
    </row>
    <row r="44" ht="15.75" customHeight="1">
      <c r="A44" s="252"/>
      <c r="B44" s="1494"/>
      <c r="N44" s="1781"/>
      <c r="O44" s="1132"/>
      <c r="P44" s="1132"/>
      <c r="Q44" s="1132"/>
      <c r="R44" s="1132"/>
      <c r="S44" s="252"/>
      <c r="T44" s="252"/>
      <c r="U44" s="252"/>
      <c r="V44" s="252"/>
      <c r="W44" s="252"/>
      <c r="X44" s="252"/>
      <c r="Y44" s="252"/>
      <c r="Z44" s="252"/>
    </row>
    <row r="45" ht="15.0" customHeight="1">
      <c r="A45" s="252"/>
      <c r="B45" s="1745" t="s">
        <v>6</v>
      </c>
      <c r="C45" s="1746"/>
      <c r="D45" s="1746"/>
      <c r="E45" s="1746"/>
      <c r="F45" s="1747"/>
      <c r="G45" s="1748" t="s">
        <v>329</v>
      </c>
      <c r="H45" s="1748"/>
      <c r="I45" s="1749" t="s">
        <v>1566</v>
      </c>
      <c r="J45" s="1750" t="s">
        <v>9</v>
      </c>
      <c r="K45" s="1746"/>
      <c r="L45" s="1747"/>
      <c r="M45" s="1751" t="s">
        <v>10</v>
      </c>
      <c r="N45" s="252"/>
      <c r="O45" s="1132"/>
      <c r="P45" s="1132"/>
      <c r="Q45" s="1132"/>
      <c r="R45" s="1132"/>
      <c r="S45" s="252"/>
      <c r="T45" s="252"/>
      <c r="U45" s="252"/>
      <c r="V45" s="252"/>
      <c r="W45" s="252"/>
      <c r="X45" s="252"/>
      <c r="Y45" s="252"/>
      <c r="Z45" s="252"/>
    </row>
    <row r="46" ht="15.75" customHeight="1">
      <c r="A46" s="252"/>
      <c r="B46" s="1752"/>
      <c r="F46" s="19"/>
      <c r="G46" s="798" t="s">
        <v>11</v>
      </c>
      <c r="H46" s="798"/>
      <c r="I46" s="1753" t="s">
        <v>12</v>
      </c>
      <c r="J46" s="21" t="s">
        <v>13</v>
      </c>
      <c r="K46" s="22" t="s">
        <v>14</v>
      </c>
      <c r="L46" s="21" t="s">
        <v>15</v>
      </c>
      <c r="M46" s="1754" t="s">
        <v>16</v>
      </c>
      <c r="N46" s="252"/>
      <c r="O46" s="1132"/>
      <c r="P46" s="1132"/>
      <c r="Q46" s="1132"/>
      <c r="R46" s="1132"/>
      <c r="S46" s="252"/>
      <c r="T46" s="252"/>
      <c r="U46" s="252"/>
      <c r="V46" s="252"/>
      <c r="W46" s="252"/>
      <c r="X46" s="252"/>
      <c r="Y46" s="252"/>
      <c r="Z46" s="252"/>
    </row>
    <row r="47" ht="15.75" customHeight="1">
      <c r="A47" s="252"/>
      <c r="B47" s="1755"/>
      <c r="C47" s="1756"/>
      <c r="D47" s="1756"/>
      <c r="E47" s="1756"/>
      <c r="F47" s="1757"/>
      <c r="G47" s="1758"/>
      <c r="H47" s="1759"/>
      <c r="I47" s="1760" t="s">
        <v>17</v>
      </c>
      <c r="J47" s="1761" t="s">
        <v>17</v>
      </c>
      <c r="K47" s="1761" t="s">
        <v>18</v>
      </c>
      <c r="L47" s="1761" t="s">
        <v>18</v>
      </c>
      <c r="M47" s="1762" t="s">
        <v>18</v>
      </c>
      <c r="N47" s="252"/>
      <c r="O47" s="1132"/>
      <c r="P47" s="1132"/>
      <c r="Q47" s="1132"/>
      <c r="R47" s="1132"/>
      <c r="S47" s="252"/>
      <c r="T47" s="252"/>
      <c r="U47" s="252"/>
      <c r="V47" s="252"/>
      <c r="W47" s="252"/>
      <c r="X47" s="252"/>
      <c r="Y47" s="252"/>
      <c r="Z47" s="252"/>
    </row>
    <row r="48" ht="15.75" customHeight="1">
      <c r="A48" s="252"/>
      <c r="B48" s="1809"/>
      <c r="C48" s="1810" t="s">
        <v>1574</v>
      </c>
      <c r="D48" s="522"/>
      <c r="E48" s="1811"/>
      <c r="F48" s="1812"/>
      <c r="G48" s="1813"/>
      <c r="H48" s="1814"/>
      <c r="I48" s="1815"/>
      <c r="J48" s="1816"/>
      <c r="K48" s="1817"/>
      <c r="L48" s="1818"/>
      <c r="M48" s="1819"/>
      <c r="N48" s="252"/>
      <c r="O48" s="1132"/>
      <c r="P48" s="1132"/>
      <c r="Q48" s="1132"/>
      <c r="R48" s="1132"/>
      <c r="S48" s="252"/>
      <c r="T48" s="252"/>
      <c r="U48" s="252"/>
      <c r="V48" s="252"/>
      <c r="W48" s="252"/>
      <c r="X48" s="252"/>
      <c r="Y48" s="252"/>
      <c r="Z48" s="252"/>
    </row>
    <row r="49" ht="15.75" customHeight="1">
      <c r="A49" s="252"/>
      <c r="B49" s="1820"/>
      <c r="C49" s="1770"/>
      <c r="D49" s="1770" t="s">
        <v>64</v>
      </c>
      <c r="E49" s="1770"/>
      <c r="F49" s="1771"/>
      <c r="G49" s="1772" t="s">
        <v>65</v>
      </c>
      <c r="H49" s="1782"/>
      <c r="I49" s="1773">
        <v>1.338465945E7</v>
      </c>
      <c r="J49" s="1779">
        <v>2292771.0</v>
      </c>
      <c r="K49" s="1779">
        <f t="shared" ref="K49:K70" si="4">L49-J49</f>
        <v>14375229</v>
      </c>
      <c r="L49" s="1773">
        <v>1.6668E7</v>
      </c>
      <c r="M49" s="1780">
        <v>1.5177E7</v>
      </c>
      <c r="N49" s="252"/>
      <c r="O49" s="1132"/>
      <c r="P49" s="1132"/>
      <c r="Q49" s="1132"/>
      <c r="R49" s="1132"/>
      <c r="S49" s="252"/>
      <c r="T49" s="252"/>
      <c r="U49" s="252"/>
      <c r="V49" s="252"/>
      <c r="W49" s="252"/>
      <c r="X49" s="252"/>
      <c r="Y49" s="252"/>
      <c r="Z49" s="252"/>
    </row>
    <row r="50" ht="15.75" customHeight="1">
      <c r="A50" s="252"/>
      <c r="B50" s="1820"/>
      <c r="C50" s="1770"/>
      <c r="D50" s="1770" t="s">
        <v>66</v>
      </c>
      <c r="E50" s="1770"/>
      <c r="F50" s="1771"/>
      <c r="G50" s="1772" t="s">
        <v>67</v>
      </c>
      <c r="H50" s="1782"/>
      <c r="I50" s="1773">
        <v>0.0</v>
      </c>
      <c r="J50" s="1779">
        <v>0.0</v>
      </c>
      <c r="K50" s="1779">
        <f t="shared" si="4"/>
        <v>640000</v>
      </c>
      <c r="L50" s="1773">
        <v>640000.0</v>
      </c>
      <c r="M50" s="1780">
        <v>230000.0</v>
      </c>
      <c r="N50" s="252"/>
      <c r="O50" s="1132"/>
      <c r="P50" s="1132"/>
      <c r="Q50" s="1132"/>
      <c r="R50" s="1132"/>
      <c r="S50" s="252"/>
      <c r="T50" s="252"/>
      <c r="U50" s="252"/>
      <c r="V50" s="252"/>
      <c r="W50" s="252"/>
      <c r="X50" s="252"/>
      <c r="Y50" s="252"/>
      <c r="Z50" s="252"/>
    </row>
    <row r="51" ht="15.75" customHeight="1">
      <c r="A51" s="252"/>
      <c r="B51" s="1820"/>
      <c r="C51" s="1770"/>
      <c r="D51" s="1770" t="s">
        <v>68</v>
      </c>
      <c r="E51" s="1770"/>
      <c r="F51" s="1771"/>
      <c r="G51" s="1772" t="s">
        <v>69</v>
      </c>
      <c r="H51" s="1782"/>
      <c r="I51" s="1773">
        <v>1.859733811E7</v>
      </c>
      <c r="J51" s="1779">
        <v>4449909.25</v>
      </c>
      <c r="K51" s="1779">
        <f t="shared" si="4"/>
        <v>37028730.75</v>
      </c>
      <c r="L51" s="1773">
        <v>4.147864E7</v>
      </c>
      <c r="M51" s="1780">
        <f>20083000+6371100</f>
        <v>26454100</v>
      </c>
      <c r="N51" s="252"/>
      <c r="O51" s="1132"/>
      <c r="P51" s="1132"/>
      <c r="Q51" s="1132"/>
      <c r="R51" s="1132"/>
      <c r="S51" s="252"/>
      <c r="T51" s="252"/>
      <c r="U51" s="252"/>
      <c r="V51" s="252"/>
      <c r="W51" s="252"/>
      <c r="X51" s="252"/>
      <c r="Y51" s="252"/>
      <c r="Z51" s="252"/>
    </row>
    <row r="52" ht="15.75" customHeight="1">
      <c r="A52" s="252"/>
      <c r="B52" s="1820"/>
      <c r="C52" s="1770"/>
      <c r="D52" s="1770" t="s">
        <v>205</v>
      </c>
      <c r="E52" s="1770"/>
      <c r="F52" s="1771"/>
      <c r="G52" s="1772" t="s">
        <v>141</v>
      </c>
      <c r="H52" s="1782"/>
      <c r="I52" s="1773">
        <v>1.888085911E7</v>
      </c>
      <c r="J52" s="1779">
        <v>1.0962656E7</v>
      </c>
      <c r="K52" s="1779">
        <f t="shared" si="4"/>
        <v>15780344</v>
      </c>
      <c r="L52" s="1773">
        <v>2.6743E7</v>
      </c>
      <c r="M52" s="1780">
        <v>2.593968E7</v>
      </c>
      <c r="N52" s="252"/>
      <c r="O52" s="1132"/>
      <c r="P52" s="1132"/>
      <c r="Q52" s="1132"/>
      <c r="R52" s="1132"/>
      <c r="S52" s="252"/>
      <c r="T52" s="252"/>
      <c r="U52" s="252"/>
      <c r="V52" s="252"/>
      <c r="W52" s="252"/>
      <c r="X52" s="252"/>
      <c r="Y52" s="252"/>
      <c r="Z52" s="252"/>
    </row>
    <row r="53" ht="15.75" customHeight="1">
      <c r="A53" s="252"/>
      <c r="B53" s="1820"/>
      <c r="C53" s="1770"/>
      <c r="D53" s="1770" t="s">
        <v>1144</v>
      </c>
      <c r="E53" s="1770"/>
      <c r="F53" s="1771"/>
      <c r="G53" s="1772" t="s">
        <v>1145</v>
      </c>
      <c r="H53" s="1782"/>
      <c r="I53" s="1773">
        <v>2480585.0</v>
      </c>
      <c r="J53" s="1779">
        <v>2682725.0</v>
      </c>
      <c r="K53" s="1779">
        <f t="shared" si="4"/>
        <v>142275</v>
      </c>
      <c r="L53" s="1773">
        <v>2825000.0</v>
      </c>
      <c r="M53" s="1780">
        <v>2950000.0</v>
      </c>
      <c r="N53" s="252"/>
      <c r="O53" s="1132"/>
      <c r="P53" s="1132"/>
      <c r="Q53" s="1132"/>
      <c r="R53" s="1132"/>
      <c r="S53" s="252"/>
      <c r="T53" s="252"/>
      <c r="U53" s="252"/>
      <c r="V53" s="252"/>
      <c r="W53" s="252"/>
      <c r="X53" s="252"/>
      <c r="Y53" s="252"/>
      <c r="Z53" s="252"/>
    </row>
    <row r="54" ht="15.75" customHeight="1">
      <c r="A54" s="252"/>
      <c r="B54" s="1820"/>
      <c r="C54" s="1770"/>
      <c r="D54" s="1770" t="s">
        <v>613</v>
      </c>
      <c r="E54" s="1770"/>
      <c r="F54" s="1771"/>
      <c r="G54" s="1772" t="s">
        <v>587</v>
      </c>
      <c r="H54" s="1782"/>
      <c r="I54" s="1773">
        <v>2681668.25</v>
      </c>
      <c r="J54" s="1779">
        <v>3189207.55</v>
      </c>
      <c r="K54" s="1779">
        <f t="shared" si="4"/>
        <v>702192.45</v>
      </c>
      <c r="L54" s="1773">
        <v>3891400.0</v>
      </c>
      <c r="M54" s="1780">
        <v>1800000.0</v>
      </c>
      <c r="N54" s="252"/>
      <c r="O54" s="1132"/>
      <c r="P54" s="1132"/>
      <c r="Q54" s="1132"/>
      <c r="R54" s="1132"/>
      <c r="S54" s="252"/>
      <c r="T54" s="252"/>
      <c r="U54" s="252"/>
      <c r="V54" s="252"/>
      <c r="W54" s="252"/>
      <c r="X54" s="252"/>
      <c r="Y54" s="252"/>
      <c r="Z54" s="252"/>
    </row>
    <row r="55" ht="15.75" customHeight="1">
      <c r="A55" s="252"/>
      <c r="B55" s="1820"/>
      <c r="C55" s="1770"/>
      <c r="D55" s="1770" t="s">
        <v>397</v>
      </c>
      <c r="E55" s="1770"/>
      <c r="F55" s="1771"/>
      <c r="G55" s="1772" t="s">
        <v>398</v>
      </c>
      <c r="H55" s="1782"/>
      <c r="I55" s="1773">
        <v>6922959.87</v>
      </c>
      <c r="J55" s="1779">
        <v>6546869.22</v>
      </c>
      <c r="K55" s="1779">
        <f t="shared" si="4"/>
        <v>5770130.78</v>
      </c>
      <c r="L55" s="1773">
        <v>1.2317E7</v>
      </c>
      <c r="M55" s="1780">
        <v>9180000.0</v>
      </c>
      <c r="N55" s="252"/>
      <c r="O55" s="1132"/>
      <c r="P55" s="1132"/>
      <c r="Q55" s="1132"/>
      <c r="R55" s="1132"/>
      <c r="S55" s="252"/>
      <c r="T55" s="252"/>
      <c r="U55" s="252"/>
      <c r="V55" s="252"/>
      <c r="W55" s="252"/>
      <c r="X55" s="252"/>
      <c r="Y55" s="252"/>
      <c r="Z55" s="252"/>
    </row>
    <row r="56" ht="15.75" customHeight="1">
      <c r="A56" s="252"/>
      <c r="B56" s="1820"/>
      <c r="C56" s="1770"/>
      <c r="D56" s="1770" t="s">
        <v>145</v>
      </c>
      <c r="E56" s="1770"/>
      <c r="F56" s="1771"/>
      <c r="G56" s="1772" t="s">
        <v>146</v>
      </c>
      <c r="H56" s="1782"/>
      <c r="I56" s="1773">
        <v>1847333.42</v>
      </c>
      <c r="J56" s="1779">
        <v>6693259.0</v>
      </c>
      <c r="K56" s="1779">
        <f t="shared" si="4"/>
        <v>168741</v>
      </c>
      <c r="L56" s="1773">
        <v>6862000.0</v>
      </c>
      <c r="M56" s="1780">
        <v>4914000.0</v>
      </c>
      <c r="N56" s="252"/>
      <c r="O56" s="1132"/>
      <c r="P56" s="1132"/>
      <c r="Q56" s="1132"/>
      <c r="R56" s="1132"/>
      <c r="S56" s="252"/>
      <c r="T56" s="252"/>
      <c r="U56" s="252"/>
      <c r="V56" s="252"/>
      <c r="W56" s="252"/>
      <c r="X56" s="252"/>
      <c r="Y56" s="252"/>
      <c r="Z56" s="252"/>
    </row>
    <row r="57" ht="15.75" customHeight="1">
      <c r="A57" s="252"/>
      <c r="B57" s="1820"/>
      <c r="C57" s="1770"/>
      <c r="D57" s="1770" t="s">
        <v>372</v>
      </c>
      <c r="E57" s="1770"/>
      <c r="F57" s="1771"/>
      <c r="G57" s="1772" t="s">
        <v>148</v>
      </c>
      <c r="H57" s="1782"/>
      <c r="I57" s="1773">
        <v>1.114001794E7</v>
      </c>
      <c r="J57" s="1779">
        <v>2.438269108E7</v>
      </c>
      <c r="K57" s="1779">
        <f t="shared" si="4"/>
        <v>760275.92</v>
      </c>
      <c r="L57" s="1773">
        <v>2.5142967E7</v>
      </c>
      <c r="M57" s="1780">
        <v>1.8442E7</v>
      </c>
      <c r="N57" s="252"/>
      <c r="O57" s="1132"/>
      <c r="P57" s="1132"/>
      <c r="Q57" s="1132"/>
      <c r="R57" s="1132"/>
      <c r="S57" s="252"/>
      <c r="T57" s="252"/>
      <c r="U57" s="252"/>
      <c r="V57" s="252"/>
      <c r="W57" s="252"/>
      <c r="X57" s="252"/>
      <c r="Y57" s="252"/>
      <c r="Z57" s="252"/>
    </row>
    <row r="58" ht="15.75" customHeight="1">
      <c r="A58" s="252"/>
      <c r="B58" s="1820"/>
      <c r="C58" s="1770"/>
      <c r="D58" s="1770" t="s">
        <v>73</v>
      </c>
      <c r="E58" s="1770"/>
      <c r="F58" s="1771"/>
      <c r="G58" s="1772" t="s">
        <v>74</v>
      </c>
      <c r="H58" s="1782"/>
      <c r="I58" s="1773">
        <v>9747485.58</v>
      </c>
      <c r="J58" s="1779">
        <v>2853894.77</v>
      </c>
      <c r="K58" s="1779">
        <f t="shared" si="4"/>
        <v>9317105.23</v>
      </c>
      <c r="L58" s="1773">
        <v>1.2171E7</v>
      </c>
      <c r="M58" s="1780">
        <v>1.2048E7</v>
      </c>
      <c r="N58" s="252"/>
      <c r="O58" s="1132"/>
      <c r="P58" s="1132"/>
      <c r="Q58" s="1132"/>
      <c r="R58" s="1132"/>
      <c r="S58" s="252"/>
      <c r="T58" s="252"/>
      <c r="U58" s="252"/>
      <c r="V58" s="252"/>
      <c r="W58" s="252"/>
      <c r="X58" s="252"/>
      <c r="Y58" s="252"/>
      <c r="Z58" s="252"/>
    </row>
    <row r="59" ht="15.75" customHeight="1">
      <c r="A59" s="252"/>
      <c r="B59" s="1820"/>
      <c r="C59" s="1770"/>
      <c r="D59" s="1770" t="s">
        <v>343</v>
      </c>
      <c r="E59" s="1770"/>
      <c r="F59" s="1771"/>
      <c r="G59" s="1772" t="s">
        <v>344</v>
      </c>
      <c r="H59" s="1782"/>
      <c r="I59" s="1773">
        <v>3680191.0</v>
      </c>
      <c r="J59" s="1779">
        <v>2901579.0</v>
      </c>
      <c r="K59" s="1779">
        <f t="shared" si="4"/>
        <v>365681</v>
      </c>
      <c r="L59" s="1773">
        <v>3267260.0</v>
      </c>
      <c r="M59" s="1780">
        <v>3231150.0</v>
      </c>
      <c r="N59" s="252"/>
      <c r="O59" s="1132"/>
      <c r="P59" s="1132"/>
      <c r="Q59" s="1132"/>
      <c r="R59" s="1132"/>
      <c r="S59" s="252"/>
      <c r="T59" s="252"/>
      <c r="U59" s="252"/>
      <c r="V59" s="252"/>
      <c r="W59" s="252"/>
      <c r="X59" s="252"/>
      <c r="Y59" s="252"/>
      <c r="Z59" s="252"/>
    </row>
    <row r="60" ht="15.75" customHeight="1">
      <c r="A60" s="252"/>
      <c r="B60" s="1820"/>
      <c r="C60" s="1770"/>
      <c r="D60" s="1770" t="s">
        <v>400</v>
      </c>
      <c r="E60" s="1770"/>
      <c r="F60" s="1771"/>
      <c r="G60" s="1772" t="s">
        <v>401</v>
      </c>
      <c r="H60" s="1782"/>
      <c r="I60" s="1773">
        <v>75747.3</v>
      </c>
      <c r="J60" s="1779">
        <v>60000.0</v>
      </c>
      <c r="K60" s="1779">
        <f t="shared" si="4"/>
        <v>0</v>
      </c>
      <c r="L60" s="1773">
        <v>60000.0</v>
      </c>
      <c r="M60" s="1780">
        <v>60000.0</v>
      </c>
      <c r="N60" s="252"/>
      <c r="O60" s="1132"/>
      <c r="P60" s="1132"/>
      <c r="Q60" s="1132"/>
      <c r="R60" s="1132"/>
      <c r="S60" s="252"/>
      <c r="T60" s="252"/>
      <c r="U60" s="252"/>
      <c r="V60" s="252"/>
      <c r="W60" s="252"/>
      <c r="X60" s="252"/>
      <c r="Y60" s="252"/>
      <c r="Z60" s="252"/>
    </row>
    <row r="61" ht="15.75" customHeight="1">
      <c r="A61" s="252"/>
      <c r="B61" s="1820"/>
      <c r="C61" s="1770"/>
      <c r="D61" s="1770" t="s">
        <v>75</v>
      </c>
      <c r="E61" s="1770"/>
      <c r="F61" s="1771"/>
      <c r="G61" s="1772" t="s">
        <v>76</v>
      </c>
      <c r="H61" s="1782"/>
      <c r="I61" s="1773">
        <v>1.305863304E7</v>
      </c>
      <c r="J61" s="1779">
        <v>1.710214459E7</v>
      </c>
      <c r="K61" s="1779">
        <f t="shared" si="4"/>
        <v>10826380.41</v>
      </c>
      <c r="L61" s="1773">
        <v>2.7928525E7</v>
      </c>
      <c r="M61" s="1780">
        <v>1.5132375E7</v>
      </c>
      <c r="N61" s="252"/>
      <c r="O61" s="1132"/>
      <c r="P61" s="1132"/>
      <c r="Q61" s="1132"/>
      <c r="R61" s="1132"/>
      <c r="S61" s="252"/>
      <c r="T61" s="252"/>
      <c r="U61" s="252"/>
      <c r="V61" s="252"/>
      <c r="W61" s="252"/>
      <c r="X61" s="252"/>
      <c r="Y61" s="252"/>
      <c r="Z61" s="252"/>
    </row>
    <row r="62" ht="15.75" customHeight="1">
      <c r="A62" s="252"/>
      <c r="B62" s="1820"/>
      <c r="C62" s="1770"/>
      <c r="D62" s="1770" t="s">
        <v>420</v>
      </c>
      <c r="E62" s="1770"/>
      <c r="F62" s="1771"/>
      <c r="G62" s="1772" t="s">
        <v>421</v>
      </c>
      <c r="H62" s="1782"/>
      <c r="I62" s="1773">
        <v>49570.0</v>
      </c>
      <c r="J62" s="1779">
        <v>0.0</v>
      </c>
      <c r="K62" s="1779">
        <f t="shared" si="4"/>
        <v>80000</v>
      </c>
      <c r="L62" s="1773">
        <v>80000.0</v>
      </c>
      <c r="M62" s="1780">
        <v>0.0</v>
      </c>
      <c r="N62" s="252"/>
      <c r="O62" s="1132"/>
      <c r="P62" s="1132"/>
      <c r="Q62" s="1132"/>
      <c r="R62" s="1132"/>
      <c r="S62" s="252"/>
      <c r="T62" s="252"/>
      <c r="U62" s="252"/>
      <c r="V62" s="252"/>
      <c r="W62" s="252"/>
      <c r="X62" s="252"/>
      <c r="Y62" s="252"/>
      <c r="Z62" s="252"/>
    </row>
    <row r="63" ht="15.75" customHeight="1">
      <c r="A63" s="252"/>
      <c r="B63" s="1820"/>
      <c r="C63" s="1770"/>
      <c r="D63" s="1770" t="s">
        <v>373</v>
      </c>
      <c r="E63" s="1770"/>
      <c r="F63" s="1771"/>
      <c r="G63" s="1772" t="s">
        <v>346</v>
      </c>
      <c r="H63" s="1782"/>
      <c r="I63" s="1773">
        <v>171106.77</v>
      </c>
      <c r="J63" s="1779">
        <v>77219.12</v>
      </c>
      <c r="K63" s="1779">
        <f t="shared" si="4"/>
        <v>300780.88</v>
      </c>
      <c r="L63" s="1773">
        <v>378000.0</v>
      </c>
      <c r="M63" s="1780">
        <v>418000.0</v>
      </c>
      <c r="N63" s="252"/>
      <c r="O63" s="1132"/>
      <c r="P63" s="1132"/>
      <c r="Q63" s="1132"/>
      <c r="R63" s="1132"/>
      <c r="S63" s="252"/>
      <c r="T63" s="252"/>
      <c r="U63" s="252"/>
      <c r="V63" s="252"/>
      <c r="W63" s="252"/>
      <c r="X63" s="252"/>
      <c r="Y63" s="252"/>
      <c r="Z63" s="252"/>
    </row>
    <row r="64" ht="15.75" customHeight="1">
      <c r="A64" s="252"/>
      <c r="B64" s="1820"/>
      <c r="C64" s="1770"/>
      <c r="D64" s="1770" t="s">
        <v>151</v>
      </c>
      <c r="E64" s="1770"/>
      <c r="F64" s="1771"/>
      <c r="G64" s="1772" t="s">
        <v>152</v>
      </c>
      <c r="H64" s="1782"/>
      <c r="I64" s="1773">
        <v>9009295.14</v>
      </c>
      <c r="J64" s="1779">
        <v>3189254.7</v>
      </c>
      <c r="K64" s="1779">
        <f t="shared" si="4"/>
        <v>7945745.3</v>
      </c>
      <c r="L64" s="1773">
        <v>1.1135E7</v>
      </c>
      <c r="M64" s="1780">
        <v>1.1244E7</v>
      </c>
      <c r="N64" s="252"/>
      <c r="O64" s="1132"/>
      <c r="P64" s="1132"/>
      <c r="Q64" s="1132"/>
      <c r="R64" s="1132"/>
      <c r="S64" s="252"/>
      <c r="T64" s="252"/>
      <c r="U64" s="252"/>
      <c r="V64" s="252"/>
      <c r="W64" s="252"/>
      <c r="X64" s="252"/>
      <c r="Y64" s="252"/>
      <c r="Z64" s="252"/>
    </row>
    <row r="65" ht="15.75" customHeight="1">
      <c r="A65" s="252"/>
      <c r="B65" s="1820"/>
      <c r="C65" s="1770"/>
      <c r="D65" s="1770" t="s">
        <v>403</v>
      </c>
      <c r="E65" s="1770"/>
      <c r="F65" s="1771"/>
      <c r="G65" s="1772" t="s">
        <v>80</v>
      </c>
      <c r="H65" s="1782"/>
      <c r="I65" s="1773">
        <v>88332.0</v>
      </c>
      <c r="J65" s="1779">
        <v>86017.0</v>
      </c>
      <c r="K65" s="1779">
        <f t="shared" si="4"/>
        <v>120283</v>
      </c>
      <c r="L65" s="1773">
        <v>206300.0</v>
      </c>
      <c r="M65" s="1780">
        <v>200700.0</v>
      </c>
      <c r="N65" s="252"/>
      <c r="O65" s="1132"/>
      <c r="P65" s="1132"/>
      <c r="Q65" s="1132"/>
      <c r="R65" s="1132"/>
      <c r="S65" s="252"/>
      <c r="T65" s="252"/>
      <c r="U65" s="252"/>
      <c r="V65" s="252"/>
      <c r="W65" s="252"/>
      <c r="X65" s="252"/>
      <c r="Y65" s="252"/>
      <c r="Z65" s="252"/>
    </row>
    <row r="66" ht="15.75" customHeight="1">
      <c r="A66" s="252"/>
      <c r="B66" s="1820"/>
      <c r="C66" s="1770"/>
      <c r="D66" s="1770" t="s">
        <v>1575</v>
      </c>
      <c r="E66" s="1770"/>
      <c r="F66" s="1771"/>
      <c r="G66" s="1772" t="s">
        <v>82</v>
      </c>
      <c r="H66" s="1782"/>
      <c r="I66" s="1773">
        <v>8081755.77</v>
      </c>
      <c r="J66" s="1779">
        <v>3338115.09</v>
      </c>
      <c r="K66" s="1779">
        <f t="shared" si="4"/>
        <v>5432870.37</v>
      </c>
      <c r="L66" s="1773">
        <v>8770985.46</v>
      </c>
      <c r="M66" s="1780">
        <f>823800+8011000</f>
        <v>8834800</v>
      </c>
      <c r="N66" s="252"/>
      <c r="O66" s="1132"/>
      <c r="P66" s="1132"/>
      <c r="Q66" s="1132"/>
      <c r="R66" s="1132"/>
      <c r="S66" s="252"/>
      <c r="T66" s="252"/>
      <c r="U66" s="252"/>
      <c r="V66" s="252"/>
      <c r="W66" s="252"/>
      <c r="X66" s="252"/>
      <c r="Y66" s="252"/>
      <c r="Z66" s="252"/>
    </row>
    <row r="67" ht="15.75" customHeight="1">
      <c r="A67" s="252"/>
      <c r="B67" s="1820"/>
      <c r="C67" s="1770"/>
      <c r="D67" s="1770" t="s">
        <v>85</v>
      </c>
      <c r="E67" s="1770"/>
      <c r="F67" s="1771"/>
      <c r="G67" s="1772" t="s">
        <v>86</v>
      </c>
      <c r="H67" s="1782"/>
      <c r="I67" s="1773">
        <v>1476080.22</v>
      </c>
      <c r="J67" s="1779">
        <v>620844.5</v>
      </c>
      <c r="K67" s="1779">
        <f t="shared" si="4"/>
        <v>1707305.5</v>
      </c>
      <c r="L67" s="1773">
        <v>2328150.0</v>
      </c>
      <c r="M67" s="1780">
        <v>2106900.0</v>
      </c>
      <c r="N67" s="252"/>
      <c r="O67" s="1132"/>
      <c r="P67" s="1132"/>
      <c r="Q67" s="1132"/>
      <c r="R67" s="1132"/>
      <c r="S67" s="252"/>
      <c r="T67" s="252"/>
      <c r="U67" s="252"/>
      <c r="V67" s="252"/>
      <c r="W67" s="252"/>
      <c r="X67" s="252"/>
      <c r="Y67" s="252"/>
      <c r="Z67" s="252"/>
    </row>
    <row r="68" ht="15.75" customHeight="1">
      <c r="A68" s="252"/>
      <c r="B68" s="1820"/>
      <c r="C68" s="1770"/>
      <c r="D68" s="1821" t="s">
        <v>442</v>
      </c>
      <c r="E68" s="522"/>
      <c r="F68" s="1771"/>
      <c r="G68" s="1772" t="s">
        <v>443</v>
      </c>
      <c r="H68" s="1782"/>
      <c r="I68" s="1773">
        <v>8002.69</v>
      </c>
      <c r="J68" s="1779">
        <v>5894.0</v>
      </c>
      <c r="K68" s="1779">
        <f t="shared" si="4"/>
        <v>15106</v>
      </c>
      <c r="L68" s="1773">
        <v>21000.0</v>
      </c>
      <c r="M68" s="1780">
        <v>21000.0</v>
      </c>
      <c r="N68" s="252"/>
      <c r="O68" s="1132"/>
      <c r="P68" s="1132"/>
      <c r="Q68" s="1132"/>
      <c r="R68" s="1132"/>
      <c r="S68" s="252"/>
      <c r="T68" s="252"/>
      <c r="U68" s="252"/>
      <c r="V68" s="252"/>
      <c r="W68" s="252"/>
      <c r="X68" s="252"/>
      <c r="Y68" s="252"/>
      <c r="Z68" s="252"/>
    </row>
    <row r="69" ht="15.75" customHeight="1">
      <c r="A69" s="252"/>
      <c r="B69" s="1822"/>
      <c r="C69" s="1770"/>
      <c r="D69" s="1823" t="s">
        <v>1035</v>
      </c>
      <c r="E69" s="1824"/>
      <c r="F69" s="1824"/>
      <c r="G69" s="1825" t="s">
        <v>590</v>
      </c>
      <c r="H69" s="1826"/>
      <c r="I69" s="1827">
        <v>3687187.0</v>
      </c>
      <c r="J69" s="1828">
        <v>2195000.0</v>
      </c>
      <c r="K69" s="1779">
        <f t="shared" si="4"/>
        <v>4588000</v>
      </c>
      <c r="L69" s="1828">
        <v>6783000.0</v>
      </c>
      <c r="M69" s="1829">
        <v>4255850.0</v>
      </c>
      <c r="N69" s="252"/>
      <c r="O69" s="1132"/>
      <c r="P69" s="1132"/>
      <c r="Q69" s="1132"/>
      <c r="R69" s="1132"/>
      <c r="S69" s="252"/>
      <c r="T69" s="252"/>
      <c r="U69" s="252"/>
      <c r="V69" s="252"/>
      <c r="W69" s="252"/>
      <c r="X69" s="252"/>
      <c r="Y69" s="252"/>
      <c r="Z69" s="252"/>
    </row>
    <row r="70" ht="15.75" customHeight="1">
      <c r="A70" s="252"/>
      <c r="B70" s="1830"/>
      <c r="C70" s="611"/>
      <c r="D70" s="1831" t="s">
        <v>143</v>
      </c>
      <c r="E70" s="1832"/>
      <c r="F70" s="1832"/>
      <c r="G70" s="1833" t="s">
        <v>144</v>
      </c>
      <c r="H70" s="1834"/>
      <c r="I70" s="1500">
        <f>5800946-931750</f>
        <v>4869196</v>
      </c>
      <c r="J70" s="1835">
        <v>95000.0</v>
      </c>
      <c r="K70" s="1499">
        <f t="shared" si="4"/>
        <v>6375000</v>
      </c>
      <c r="L70" s="1835">
        <v>6470000.0</v>
      </c>
      <c r="M70" s="1836">
        <v>4771000.0</v>
      </c>
      <c r="N70" s="252"/>
      <c r="O70" s="1132"/>
      <c r="P70" s="1132"/>
      <c r="Q70" s="1132"/>
      <c r="R70" s="1132"/>
      <c r="S70" s="252"/>
      <c r="T70" s="252"/>
      <c r="U70" s="252"/>
      <c r="V70" s="252"/>
      <c r="W70" s="252"/>
      <c r="X70" s="252"/>
      <c r="Y70" s="252"/>
      <c r="Z70" s="252"/>
    </row>
    <row r="71" ht="15.75" customHeight="1">
      <c r="A71" s="252"/>
      <c r="B71" s="1822"/>
      <c r="C71" s="1824"/>
      <c r="D71" s="1837" t="s">
        <v>1576</v>
      </c>
      <c r="E71" s="1824"/>
      <c r="F71" s="1824"/>
      <c r="G71" s="1825" t="s">
        <v>144</v>
      </c>
      <c r="H71" s="1838"/>
      <c r="I71" s="1827">
        <v>931750.0</v>
      </c>
      <c r="J71" s="1839"/>
      <c r="K71" s="1828"/>
      <c r="L71" s="1828"/>
      <c r="M71" s="1829">
        <v>2500000.0</v>
      </c>
      <c r="N71" s="252"/>
      <c r="O71" s="1132"/>
      <c r="P71" s="1132"/>
      <c r="Q71" s="1132"/>
      <c r="R71" s="1132"/>
      <c r="S71" s="252"/>
      <c r="T71" s="252"/>
      <c r="U71" s="252"/>
      <c r="V71" s="252"/>
      <c r="W71" s="252"/>
      <c r="X71" s="252"/>
      <c r="Y71" s="252"/>
      <c r="Z71" s="252"/>
    </row>
    <row r="72" ht="15.75" customHeight="1">
      <c r="A72" s="252"/>
      <c r="B72" s="1822"/>
      <c r="C72" s="1770"/>
      <c r="D72" s="1823" t="s">
        <v>1577</v>
      </c>
      <c r="E72" s="1824"/>
      <c r="F72" s="1824"/>
      <c r="G72" s="1825" t="s">
        <v>502</v>
      </c>
      <c r="H72" s="1826"/>
      <c r="I72" s="1827">
        <v>0.0</v>
      </c>
      <c r="J72" s="1828">
        <v>0.0</v>
      </c>
      <c r="K72" s="1828">
        <f t="shared" ref="K72:K73" si="5">L72-J72</f>
        <v>320000</v>
      </c>
      <c r="L72" s="1828">
        <v>320000.0</v>
      </c>
      <c r="M72" s="1829">
        <v>500000.0</v>
      </c>
      <c r="N72" s="252"/>
      <c r="O72" s="1132"/>
      <c r="P72" s="1132"/>
      <c r="Q72" s="1132"/>
      <c r="R72" s="1132"/>
      <c r="S72" s="252"/>
      <c r="T72" s="252"/>
      <c r="U72" s="252"/>
      <c r="V72" s="252"/>
      <c r="W72" s="252"/>
      <c r="X72" s="252"/>
      <c r="Y72" s="252"/>
      <c r="Z72" s="252"/>
    </row>
    <row r="73" ht="15.75" customHeight="1">
      <c r="A73" s="252"/>
      <c r="B73" s="1840"/>
      <c r="C73" s="1841"/>
      <c r="D73" s="1842" t="s">
        <v>1578</v>
      </c>
      <c r="E73" s="1843"/>
      <c r="F73" s="1843"/>
      <c r="G73" s="1844" t="s">
        <v>258</v>
      </c>
      <c r="H73" s="1845"/>
      <c r="I73" s="1846">
        <v>305913.58</v>
      </c>
      <c r="J73" s="1847">
        <v>541196.84</v>
      </c>
      <c r="K73" s="1847">
        <f t="shared" si="5"/>
        <v>2458803.16</v>
      </c>
      <c r="L73" s="1847">
        <v>3000000.0</v>
      </c>
      <c r="M73" s="1848"/>
      <c r="N73" s="252"/>
      <c r="O73" s="1132"/>
      <c r="P73" s="1132"/>
      <c r="Q73" s="1132"/>
      <c r="R73" s="1132"/>
      <c r="S73" s="252"/>
      <c r="T73" s="252"/>
      <c r="U73" s="252"/>
      <c r="V73" s="252"/>
      <c r="W73" s="252"/>
      <c r="X73" s="252"/>
      <c r="Y73" s="252"/>
      <c r="Z73" s="252"/>
    </row>
    <row r="74" ht="15.75" customHeight="1">
      <c r="A74" s="252"/>
      <c r="B74" s="252"/>
      <c r="C74" s="252"/>
      <c r="D74" s="252"/>
      <c r="E74" s="252"/>
      <c r="F74" s="252"/>
      <c r="G74" s="876"/>
      <c r="H74" s="252"/>
      <c r="I74" s="316"/>
      <c r="J74" s="378"/>
      <c r="K74" s="1741"/>
      <c r="L74" s="316"/>
      <c r="M74" s="316"/>
      <c r="N74" s="252"/>
      <c r="O74" s="1132"/>
      <c r="P74" s="1132"/>
      <c r="Q74" s="1132"/>
      <c r="R74" s="1132"/>
      <c r="S74" s="252"/>
      <c r="T74" s="252"/>
      <c r="U74" s="252"/>
      <c r="V74" s="252"/>
      <c r="W74" s="252"/>
      <c r="X74" s="252"/>
      <c r="Y74" s="252"/>
      <c r="Z74" s="252"/>
    </row>
    <row r="75" ht="15.75" customHeight="1">
      <c r="A75" s="252"/>
      <c r="B75" s="252"/>
      <c r="C75" s="1494" t="s">
        <v>1564</v>
      </c>
      <c r="N75" s="252"/>
      <c r="O75" s="1132"/>
      <c r="P75" s="1132"/>
      <c r="Q75" s="1132"/>
      <c r="R75" s="1132"/>
      <c r="S75" s="252"/>
      <c r="T75" s="252"/>
      <c r="U75" s="252"/>
      <c r="V75" s="252"/>
      <c r="W75" s="252"/>
      <c r="X75" s="252"/>
      <c r="Y75" s="252"/>
      <c r="Z75" s="252"/>
    </row>
    <row r="76" ht="15.75" customHeight="1">
      <c r="A76" s="252"/>
      <c r="B76" s="252"/>
      <c r="C76" s="259" t="s">
        <v>1565</v>
      </c>
      <c r="N76" s="252"/>
      <c r="O76" s="1132"/>
      <c r="P76" s="1132"/>
      <c r="Q76" s="1132"/>
      <c r="R76" s="1132"/>
      <c r="S76" s="252"/>
      <c r="T76" s="252"/>
      <c r="U76" s="252"/>
      <c r="V76" s="252"/>
      <c r="W76" s="252"/>
      <c r="X76" s="252"/>
      <c r="Y76" s="252"/>
      <c r="Z76" s="252"/>
    </row>
    <row r="77" ht="15.75" customHeight="1">
      <c r="A77" s="252"/>
      <c r="B77" s="252"/>
      <c r="C77" s="259" t="s">
        <v>3</v>
      </c>
      <c r="N77" s="252"/>
      <c r="O77" s="1132"/>
      <c r="P77" s="1132"/>
      <c r="Q77" s="1132"/>
      <c r="R77" s="1132"/>
      <c r="S77" s="252"/>
      <c r="T77" s="252"/>
      <c r="U77" s="252"/>
      <c r="V77" s="252"/>
      <c r="W77" s="252"/>
      <c r="X77" s="252"/>
      <c r="Y77" s="252"/>
      <c r="Z77" s="252"/>
    </row>
    <row r="78" ht="15.75" customHeight="1">
      <c r="A78" s="252"/>
      <c r="B78" s="252"/>
      <c r="C78" s="259" t="s">
        <v>77</v>
      </c>
      <c r="N78" s="252"/>
      <c r="O78" s="1132"/>
      <c r="P78" s="1132"/>
      <c r="Q78" s="1132"/>
      <c r="R78" s="1132"/>
      <c r="S78" s="252"/>
      <c r="T78" s="252"/>
      <c r="U78" s="252"/>
      <c r="V78" s="252"/>
      <c r="W78" s="252"/>
      <c r="X78" s="252"/>
      <c r="Y78" s="252"/>
      <c r="Z78" s="252"/>
    </row>
    <row r="79" ht="15.75" customHeight="1">
      <c r="A79" s="252"/>
      <c r="B79" s="252"/>
      <c r="C79" s="252"/>
      <c r="D79" s="252"/>
      <c r="E79" s="252"/>
      <c r="F79" s="252"/>
      <c r="G79" s="876"/>
      <c r="H79" s="252"/>
      <c r="I79" s="316"/>
      <c r="J79" s="378"/>
      <c r="K79" s="1741"/>
      <c r="L79" s="316"/>
      <c r="M79" s="316"/>
      <c r="N79" s="252"/>
      <c r="O79" s="1132"/>
      <c r="P79" s="1132"/>
      <c r="Q79" s="1132"/>
      <c r="R79" s="1132"/>
      <c r="S79" s="252"/>
      <c r="T79" s="252"/>
      <c r="U79" s="252"/>
      <c r="V79" s="252"/>
      <c r="W79" s="252"/>
      <c r="X79" s="252"/>
      <c r="Y79" s="252"/>
      <c r="Z79" s="252"/>
    </row>
    <row r="80" ht="15.0" customHeight="1">
      <c r="A80" s="252"/>
      <c r="B80" s="1745" t="s">
        <v>6</v>
      </c>
      <c r="C80" s="1746"/>
      <c r="D80" s="1746"/>
      <c r="E80" s="1746"/>
      <c r="F80" s="1747"/>
      <c r="G80" s="1748" t="s">
        <v>329</v>
      </c>
      <c r="H80" s="1748"/>
      <c r="I80" s="1749" t="s">
        <v>1566</v>
      </c>
      <c r="J80" s="1750" t="s">
        <v>9</v>
      </c>
      <c r="K80" s="1746"/>
      <c r="L80" s="1747"/>
      <c r="M80" s="1751" t="s">
        <v>10</v>
      </c>
      <c r="N80" s="252"/>
      <c r="O80" s="1132"/>
      <c r="P80" s="1132"/>
      <c r="Q80" s="1132"/>
      <c r="R80" s="1132"/>
      <c r="S80" s="252"/>
      <c r="T80" s="252"/>
      <c r="U80" s="252"/>
      <c r="V80" s="252"/>
      <c r="W80" s="252"/>
      <c r="X80" s="252"/>
      <c r="Y80" s="252"/>
      <c r="Z80" s="252"/>
    </row>
    <row r="81" ht="15.75" customHeight="1">
      <c r="A81" s="252"/>
      <c r="B81" s="1752"/>
      <c r="F81" s="19"/>
      <c r="G81" s="798" t="s">
        <v>11</v>
      </c>
      <c r="H81" s="798"/>
      <c r="I81" s="1753" t="s">
        <v>12</v>
      </c>
      <c r="J81" s="21" t="s">
        <v>13</v>
      </c>
      <c r="K81" s="22" t="s">
        <v>14</v>
      </c>
      <c r="L81" s="21" t="s">
        <v>15</v>
      </c>
      <c r="M81" s="1754" t="s">
        <v>16</v>
      </c>
      <c r="N81" s="252"/>
      <c r="O81" s="1132"/>
      <c r="P81" s="1132"/>
      <c r="Q81" s="1132"/>
      <c r="R81" s="1132"/>
      <c r="S81" s="252"/>
      <c r="T81" s="252"/>
      <c r="U81" s="252"/>
      <c r="V81" s="252"/>
      <c r="W81" s="252"/>
      <c r="X81" s="252"/>
      <c r="Y81" s="252"/>
      <c r="Z81" s="252"/>
    </row>
    <row r="82" ht="15.75" customHeight="1">
      <c r="A82" s="252"/>
      <c r="B82" s="1755"/>
      <c r="C82" s="1756"/>
      <c r="D82" s="1756"/>
      <c r="E82" s="1756"/>
      <c r="F82" s="1757"/>
      <c r="G82" s="1758"/>
      <c r="H82" s="1759"/>
      <c r="I82" s="1760" t="s">
        <v>17</v>
      </c>
      <c r="J82" s="1761" t="s">
        <v>17</v>
      </c>
      <c r="K82" s="1761" t="s">
        <v>18</v>
      </c>
      <c r="L82" s="1761" t="s">
        <v>18</v>
      </c>
      <c r="M82" s="1762" t="s">
        <v>18</v>
      </c>
      <c r="N82" s="252"/>
      <c r="O82" s="1132"/>
      <c r="P82" s="1132"/>
      <c r="Q82" s="1132"/>
      <c r="R82" s="1132"/>
      <c r="S82" s="252"/>
      <c r="T82" s="252"/>
      <c r="U82" s="252"/>
      <c r="V82" s="252"/>
      <c r="W82" s="252"/>
      <c r="X82" s="252"/>
      <c r="Y82" s="252"/>
      <c r="Z82" s="252"/>
    </row>
    <row r="83" ht="14.25" customHeight="1">
      <c r="A83" s="252"/>
      <c r="B83" s="1822"/>
      <c r="C83" s="1770"/>
      <c r="D83" s="1823" t="s">
        <v>1151</v>
      </c>
      <c r="E83" s="1824"/>
      <c r="F83" s="1824"/>
      <c r="G83" s="1825" t="s">
        <v>1152</v>
      </c>
      <c r="H83" s="1826"/>
      <c r="I83" s="1827">
        <v>107125.42</v>
      </c>
      <c r="J83" s="1828">
        <v>47073.1</v>
      </c>
      <c r="K83" s="1828">
        <f t="shared" ref="K83:K103" si="6">L83-J83</f>
        <v>102926.9</v>
      </c>
      <c r="L83" s="1828">
        <v>150000.0</v>
      </c>
      <c r="M83" s="1829">
        <v>200000.0</v>
      </c>
      <c r="N83" s="252"/>
      <c r="O83" s="1132"/>
      <c r="P83" s="1132"/>
      <c r="Q83" s="1132"/>
      <c r="R83" s="1132"/>
      <c r="S83" s="252"/>
      <c r="T83" s="252"/>
      <c r="U83" s="252"/>
      <c r="V83" s="252"/>
      <c r="W83" s="252"/>
      <c r="X83" s="252"/>
      <c r="Y83" s="252"/>
      <c r="Z83" s="252"/>
    </row>
    <row r="84" ht="14.25" customHeight="1">
      <c r="A84" s="252"/>
      <c r="B84" s="1820"/>
      <c r="C84" s="1770"/>
      <c r="D84" s="1770" t="s">
        <v>1579</v>
      </c>
      <c r="E84" s="1849"/>
      <c r="F84" s="1771"/>
      <c r="G84" s="1772" t="s">
        <v>109</v>
      </c>
      <c r="H84" s="1782"/>
      <c r="I84" s="1773">
        <v>4235293.73</v>
      </c>
      <c r="J84" s="1779">
        <v>268867.46</v>
      </c>
      <c r="K84" s="1828">
        <f t="shared" si="6"/>
        <v>12667132.54</v>
      </c>
      <c r="L84" s="1773">
        <v>1.2936E7</v>
      </c>
      <c r="M84" s="1780">
        <v>1.595184E7</v>
      </c>
      <c r="N84" s="252"/>
      <c r="O84" s="1132"/>
      <c r="P84" s="1132"/>
      <c r="Q84" s="1132"/>
      <c r="R84" s="1132"/>
      <c r="S84" s="252"/>
      <c r="T84" s="252"/>
      <c r="U84" s="252"/>
      <c r="V84" s="252"/>
      <c r="W84" s="252"/>
      <c r="X84" s="252"/>
      <c r="Y84" s="252"/>
      <c r="Z84" s="252"/>
    </row>
    <row r="85" ht="14.25" customHeight="1">
      <c r="A85" s="252"/>
      <c r="B85" s="1822"/>
      <c r="C85" s="1770"/>
      <c r="D85" s="1823" t="s">
        <v>116</v>
      </c>
      <c r="E85" s="1824"/>
      <c r="F85" s="1824"/>
      <c r="G85" s="1825" t="s">
        <v>117</v>
      </c>
      <c r="H85" s="1826"/>
      <c r="I85" s="1827">
        <v>658080.0</v>
      </c>
      <c r="J85" s="1828">
        <v>330000.0</v>
      </c>
      <c r="K85" s="1828">
        <f t="shared" si="6"/>
        <v>206500</v>
      </c>
      <c r="L85" s="1828">
        <v>536500.0</v>
      </c>
      <c r="M85" s="1829">
        <v>494000.0</v>
      </c>
      <c r="N85" s="252"/>
      <c r="O85" s="1132"/>
      <c r="P85" s="1132"/>
      <c r="Q85" s="1132"/>
      <c r="R85" s="1132"/>
      <c r="S85" s="252"/>
      <c r="T85" s="252"/>
      <c r="U85" s="252"/>
      <c r="V85" s="252"/>
      <c r="W85" s="252"/>
      <c r="X85" s="252"/>
      <c r="Y85" s="252"/>
      <c r="Z85" s="252"/>
    </row>
    <row r="86" ht="14.25" customHeight="1">
      <c r="A86" s="252"/>
      <c r="B86" s="1822"/>
      <c r="C86" s="1770"/>
      <c r="D86" s="1823" t="s">
        <v>110</v>
      </c>
      <c r="E86" s="1824"/>
      <c r="F86" s="1824"/>
      <c r="G86" s="1825" t="s">
        <v>111</v>
      </c>
      <c r="H86" s="1826"/>
      <c r="I86" s="1827">
        <v>508838.82</v>
      </c>
      <c r="J86" s="1828">
        <v>0.0</v>
      </c>
      <c r="K86" s="1828">
        <f t="shared" si="6"/>
        <v>1361000</v>
      </c>
      <c r="L86" s="1828">
        <v>1361000.0</v>
      </c>
      <c r="M86" s="1829">
        <v>1127250.0</v>
      </c>
      <c r="N86" s="252"/>
      <c r="O86" s="1132"/>
      <c r="P86" s="1132"/>
      <c r="Q86" s="1132"/>
      <c r="R86" s="1132"/>
      <c r="S86" s="252"/>
      <c r="T86" s="252"/>
      <c r="U86" s="252"/>
      <c r="V86" s="252"/>
      <c r="W86" s="252"/>
      <c r="X86" s="252"/>
      <c r="Y86" s="252"/>
      <c r="Z86" s="252"/>
    </row>
    <row r="87" ht="14.25" customHeight="1">
      <c r="A87" s="252"/>
      <c r="B87" s="1822"/>
      <c r="C87" s="1770"/>
      <c r="D87" s="1823" t="s">
        <v>112</v>
      </c>
      <c r="E87" s="1824"/>
      <c r="F87" s="1824"/>
      <c r="G87" s="1825" t="s">
        <v>113</v>
      </c>
      <c r="H87" s="1826"/>
      <c r="I87" s="1827">
        <v>817150.5</v>
      </c>
      <c r="J87" s="1828">
        <v>466420.0</v>
      </c>
      <c r="K87" s="1828">
        <f t="shared" si="6"/>
        <v>1101080</v>
      </c>
      <c r="L87" s="1828">
        <v>1567500.0</v>
      </c>
      <c r="M87" s="1829">
        <v>1363750.0</v>
      </c>
      <c r="N87" s="252"/>
      <c r="O87" s="1132"/>
      <c r="P87" s="1132"/>
      <c r="Q87" s="1132"/>
      <c r="R87" s="1132"/>
      <c r="S87" s="252"/>
      <c r="T87" s="252"/>
      <c r="U87" s="252"/>
      <c r="V87" s="252"/>
      <c r="W87" s="252"/>
      <c r="X87" s="252"/>
      <c r="Y87" s="252"/>
      <c r="Z87" s="252"/>
    </row>
    <row r="88" ht="14.25" customHeight="1">
      <c r="A88" s="252"/>
      <c r="B88" s="1822"/>
      <c r="C88" s="1770"/>
      <c r="D88" s="1823" t="s">
        <v>114</v>
      </c>
      <c r="E88" s="1824"/>
      <c r="F88" s="1824"/>
      <c r="G88" s="1825" t="s">
        <v>115</v>
      </c>
      <c r="H88" s="1826"/>
      <c r="I88" s="1827">
        <v>1224490.84</v>
      </c>
      <c r="J88" s="1828">
        <v>409549.3</v>
      </c>
      <c r="K88" s="1828">
        <f t="shared" si="6"/>
        <v>1090450.7</v>
      </c>
      <c r="L88" s="1828">
        <v>1500000.0</v>
      </c>
      <c r="M88" s="1829">
        <v>1400000.0</v>
      </c>
      <c r="N88" s="252"/>
      <c r="O88" s="1132"/>
      <c r="P88" s="1132"/>
      <c r="Q88" s="1132"/>
      <c r="R88" s="1132"/>
      <c r="S88" s="252"/>
      <c r="T88" s="252"/>
      <c r="U88" s="252"/>
      <c r="V88" s="252"/>
      <c r="W88" s="252"/>
      <c r="X88" s="252"/>
      <c r="Y88" s="252"/>
      <c r="Z88" s="252"/>
    </row>
    <row r="89" ht="14.25" customHeight="1">
      <c r="A89" s="252"/>
      <c r="B89" s="1822"/>
      <c r="C89" s="1770"/>
      <c r="D89" s="1823" t="s">
        <v>118</v>
      </c>
      <c r="E89" s="1824"/>
      <c r="F89" s="1824"/>
      <c r="G89" s="1825" t="s">
        <v>119</v>
      </c>
      <c r="H89" s="1826"/>
      <c r="I89" s="1827">
        <v>174140.0</v>
      </c>
      <c r="J89" s="1828">
        <v>29070.0</v>
      </c>
      <c r="K89" s="1828">
        <f t="shared" si="6"/>
        <v>229910</v>
      </c>
      <c r="L89" s="1828">
        <v>258980.0</v>
      </c>
      <c r="M89" s="1829">
        <v>242200.0</v>
      </c>
      <c r="N89" s="252"/>
      <c r="O89" s="1132"/>
      <c r="P89" s="1132"/>
      <c r="Q89" s="1132"/>
      <c r="R89" s="1132"/>
      <c r="S89" s="252"/>
      <c r="T89" s="252"/>
      <c r="U89" s="252"/>
      <c r="V89" s="252"/>
      <c r="W89" s="252"/>
      <c r="X89" s="252"/>
      <c r="Y89" s="252"/>
      <c r="Z89" s="252"/>
    </row>
    <row r="90" ht="14.25" customHeight="1">
      <c r="A90" s="252"/>
      <c r="B90" s="1820"/>
      <c r="C90" s="1770"/>
      <c r="D90" s="1770" t="s">
        <v>1580</v>
      </c>
      <c r="E90" s="1849"/>
      <c r="F90" s="1771"/>
      <c r="G90" s="1772" t="s">
        <v>90</v>
      </c>
      <c r="H90" s="1782"/>
      <c r="I90" s="1773">
        <v>794144.95</v>
      </c>
      <c r="J90" s="1779">
        <v>42299.0</v>
      </c>
      <c r="K90" s="1828">
        <f t="shared" si="6"/>
        <v>542787.45</v>
      </c>
      <c r="L90" s="1773">
        <v>585086.45</v>
      </c>
      <c r="M90" s="1780">
        <v>873444.0</v>
      </c>
      <c r="N90" s="252"/>
      <c r="O90" s="1132"/>
      <c r="P90" s="1132"/>
      <c r="Q90" s="1132"/>
      <c r="R90" s="1132"/>
      <c r="S90" s="252"/>
      <c r="T90" s="252"/>
      <c r="U90" s="252"/>
      <c r="V90" s="252"/>
      <c r="W90" s="252"/>
      <c r="X90" s="252"/>
      <c r="Y90" s="252"/>
      <c r="Z90" s="252"/>
    </row>
    <row r="91" ht="14.25" customHeight="1">
      <c r="A91" s="252"/>
      <c r="B91" s="1822"/>
      <c r="C91" s="1770"/>
      <c r="D91" s="1823" t="s">
        <v>1345</v>
      </c>
      <c r="E91" s="1824"/>
      <c r="F91" s="1824"/>
      <c r="G91" s="1825" t="s">
        <v>1346</v>
      </c>
      <c r="H91" s="1826"/>
      <c r="I91" s="1827">
        <v>19253.0</v>
      </c>
      <c r="J91" s="1828">
        <v>0.0</v>
      </c>
      <c r="K91" s="1828">
        <f t="shared" si="6"/>
        <v>164000</v>
      </c>
      <c r="L91" s="1828">
        <v>164000.0</v>
      </c>
      <c r="M91" s="1829">
        <v>140500.0</v>
      </c>
      <c r="N91" s="252"/>
      <c r="O91" s="1132"/>
      <c r="P91" s="1132"/>
      <c r="Q91" s="1132"/>
      <c r="R91" s="1132"/>
      <c r="S91" s="252"/>
      <c r="T91" s="252"/>
      <c r="U91" s="252"/>
      <c r="V91" s="252"/>
      <c r="W91" s="252"/>
      <c r="X91" s="252"/>
      <c r="Y91" s="252"/>
      <c r="Z91" s="252"/>
    </row>
    <row r="92" ht="14.25" customHeight="1">
      <c r="A92" s="252"/>
      <c r="B92" s="1822"/>
      <c r="C92" s="1770"/>
      <c r="D92" s="1823" t="s">
        <v>173</v>
      </c>
      <c r="E92" s="1824"/>
      <c r="F92" s="1824"/>
      <c r="G92" s="1825" t="s">
        <v>174</v>
      </c>
      <c r="H92" s="1826"/>
      <c r="I92" s="1827">
        <v>1.25972485E7</v>
      </c>
      <c r="J92" s="1828">
        <v>8376424.31</v>
      </c>
      <c r="K92" s="1828">
        <f t="shared" si="6"/>
        <v>18650291.69</v>
      </c>
      <c r="L92" s="1828">
        <v>2.7026716E7</v>
      </c>
      <c r="M92" s="1829">
        <v>3.6187792E7</v>
      </c>
      <c r="N92" s="252"/>
      <c r="O92" s="1132"/>
      <c r="P92" s="1132"/>
      <c r="Q92" s="1132"/>
      <c r="R92" s="1132"/>
      <c r="S92" s="252"/>
      <c r="T92" s="252"/>
      <c r="U92" s="252"/>
      <c r="V92" s="252"/>
      <c r="W92" s="252"/>
      <c r="X92" s="252"/>
      <c r="Y92" s="252"/>
      <c r="Z92" s="252"/>
    </row>
    <row r="93" ht="14.25" customHeight="1">
      <c r="A93" s="252"/>
      <c r="B93" s="1822"/>
      <c r="C93" s="1770"/>
      <c r="D93" s="1823" t="s">
        <v>91</v>
      </c>
      <c r="E93" s="1824"/>
      <c r="F93" s="1824"/>
      <c r="G93" s="1825" t="s">
        <v>92</v>
      </c>
      <c r="H93" s="1826"/>
      <c r="I93" s="1827">
        <v>87776.74</v>
      </c>
      <c r="J93" s="1828">
        <v>463998.98</v>
      </c>
      <c r="K93" s="1828">
        <f t="shared" si="6"/>
        <v>992789.02</v>
      </c>
      <c r="L93" s="1828">
        <v>1456788.0</v>
      </c>
      <c r="M93" s="1829">
        <v>1253376.0</v>
      </c>
      <c r="N93" s="252"/>
      <c r="O93" s="1132"/>
      <c r="P93" s="1132"/>
      <c r="Q93" s="1132"/>
      <c r="R93" s="1132"/>
      <c r="S93" s="252"/>
      <c r="T93" s="252"/>
      <c r="U93" s="252"/>
      <c r="V93" s="252"/>
      <c r="W93" s="252"/>
      <c r="X93" s="252"/>
      <c r="Y93" s="252"/>
      <c r="Z93" s="252"/>
    </row>
    <row r="94" ht="14.25" customHeight="1">
      <c r="A94" s="252"/>
      <c r="B94" s="1822"/>
      <c r="C94" s="1770"/>
      <c r="D94" s="1823" t="s">
        <v>180</v>
      </c>
      <c r="E94" s="1824"/>
      <c r="F94" s="1824"/>
      <c r="G94" s="1825" t="s">
        <v>94</v>
      </c>
      <c r="H94" s="1826"/>
      <c r="I94" s="1827">
        <v>1.804385645E7</v>
      </c>
      <c r="J94" s="1828">
        <v>1.093436974E7</v>
      </c>
      <c r="K94" s="1828">
        <f t="shared" si="6"/>
        <v>17886545.26</v>
      </c>
      <c r="L94" s="1828">
        <v>2.8820915E7</v>
      </c>
      <c r="M94" s="1829">
        <v>3.184364E7</v>
      </c>
      <c r="N94" s="252"/>
      <c r="O94" s="1132"/>
      <c r="P94" s="1132"/>
      <c r="Q94" s="1132"/>
      <c r="R94" s="1132"/>
      <c r="S94" s="252"/>
      <c r="T94" s="252"/>
      <c r="U94" s="252"/>
      <c r="V94" s="252"/>
      <c r="W94" s="252"/>
      <c r="X94" s="252"/>
      <c r="Y94" s="252"/>
      <c r="Z94" s="252"/>
    </row>
    <row r="95" ht="14.25" customHeight="1">
      <c r="A95" s="252"/>
      <c r="B95" s="1822"/>
      <c r="C95" s="1770"/>
      <c r="D95" s="1823" t="s">
        <v>149</v>
      </c>
      <c r="E95" s="1824"/>
      <c r="F95" s="1824"/>
      <c r="G95" s="1825" t="s">
        <v>150</v>
      </c>
      <c r="H95" s="1826"/>
      <c r="I95" s="1827">
        <v>7268515.19</v>
      </c>
      <c r="J95" s="1828">
        <v>8290520.28</v>
      </c>
      <c r="K95" s="1828">
        <f t="shared" si="6"/>
        <v>576894.26</v>
      </c>
      <c r="L95" s="1828">
        <v>8867414.54</v>
      </c>
      <c r="M95" s="1829">
        <v>1.0755E7</v>
      </c>
      <c r="N95" s="252"/>
      <c r="O95" s="1132"/>
      <c r="P95" s="1132"/>
      <c r="Q95" s="1132"/>
      <c r="R95" s="1132"/>
      <c r="S95" s="252"/>
      <c r="T95" s="252"/>
      <c r="U95" s="252"/>
      <c r="V95" s="252"/>
      <c r="W95" s="252"/>
      <c r="X95" s="252"/>
      <c r="Y95" s="252"/>
      <c r="Z95" s="252"/>
    </row>
    <row r="96" ht="14.25" customHeight="1">
      <c r="A96" s="252"/>
      <c r="B96" s="1822"/>
      <c r="C96" s="1770"/>
      <c r="D96" s="1823" t="s">
        <v>1202</v>
      </c>
      <c r="E96" s="1824"/>
      <c r="F96" s="1824"/>
      <c r="G96" s="1825" t="s">
        <v>1203</v>
      </c>
      <c r="H96" s="1826"/>
      <c r="I96" s="1827">
        <v>450000.0</v>
      </c>
      <c r="J96" s="1828">
        <v>916000.0</v>
      </c>
      <c r="K96" s="1828">
        <f t="shared" si="6"/>
        <v>1134000</v>
      </c>
      <c r="L96" s="1828">
        <v>2050000.0</v>
      </c>
      <c r="M96" s="1829">
        <v>2400000.0</v>
      </c>
      <c r="N96" s="252"/>
      <c r="O96" s="1132"/>
      <c r="P96" s="1132"/>
      <c r="Q96" s="1132"/>
      <c r="R96" s="1132"/>
      <c r="S96" s="252"/>
      <c r="T96" s="252"/>
      <c r="U96" s="252"/>
      <c r="V96" s="252"/>
      <c r="W96" s="252"/>
      <c r="X96" s="252"/>
      <c r="Y96" s="252"/>
      <c r="Z96" s="252"/>
    </row>
    <row r="97" ht="14.25" customHeight="1">
      <c r="A97" s="252"/>
      <c r="B97" s="1822"/>
      <c r="C97" s="1770"/>
      <c r="D97" s="1823" t="s">
        <v>1581</v>
      </c>
      <c r="E97" s="1824"/>
      <c r="F97" s="1824"/>
      <c r="G97" s="1825" t="s">
        <v>1582</v>
      </c>
      <c r="H97" s="1826"/>
      <c r="I97" s="1827">
        <v>0.0</v>
      </c>
      <c r="J97" s="1828">
        <v>0.0</v>
      </c>
      <c r="K97" s="1828">
        <f t="shared" si="6"/>
        <v>1500000</v>
      </c>
      <c r="L97" s="1828">
        <v>1500000.0</v>
      </c>
      <c r="M97" s="1829">
        <v>0.0</v>
      </c>
      <c r="N97" s="252"/>
      <c r="O97" s="1132"/>
      <c r="P97" s="1132"/>
      <c r="Q97" s="1132"/>
      <c r="R97" s="1132"/>
      <c r="S97" s="252"/>
      <c r="T97" s="252"/>
      <c r="U97" s="252"/>
      <c r="V97" s="252"/>
      <c r="W97" s="252"/>
      <c r="X97" s="252"/>
      <c r="Y97" s="252"/>
      <c r="Z97" s="252"/>
    </row>
    <row r="98" ht="14.25" customHeight="1">
      <c r="A98" s="252"/>
      <c r="B98" s="1822"/>
      <c r="C98" s="1824"/>
      <c r="D98" s="1823" t="s">
        <v>670</v>
      </c>
      <c r="E98" s="1824"/>
      <c r="F98" s="1824"/>
      <c r="G98" s="1825" t="s">
        <v>462</v>
      </c>
      <c r="H98" s="1826"/>
      <c r="I98" s="1827">
        <v>5729790.370000001</v>
      </c>
      <c r="J98" s="1828">
        <v>1542600.0</v>
      </c>
      <c r="K98" s="1828">
        <f t="shared" si="6"/>
        <v>4878400</v>
      </c>
      <c r="L98" s="1828">
        <v>6421000.0</v>
      </c>
      <c r="M98" s="1829">
        <v>4000000.0</v>
      </c>
      <c r="N98" s="252"/>
      <c r="O98" s="1132"/>
      <c r="P98" s="1132"/>
      <c r="Q98" s="1132"/>
      <c r="R98" s="1132"/>
      <c r="S98" s="252"/>
      <c r="T98" s="252"/>
      <c r="U98" s="252"/>
      <c r="V98" s="252"/>
      <c r="W98" s="252"/>
      <c r="X98" s="252"/>
      <c r="Y98" s="252"/>
      <c r="Z98" s="252"/>
    </row>
    <row r="99" ht="14.25" customHeight="1">
      <c r="A99" s="1850"/>
      <c r="B99" s="1822"/>
      <c r="C99" s="1770"/>
      <c r="D99" s="1823" t="s">
        <v>622</v>
      </c>
      <c r="E99" s="1824"/>
      <c r="F99" s="1824"/>
      <c r="G99" s="1825" t="s">
        <v>353</v>
      </c>
      <c r="H99" s="1826"/>
      <c r="I99" s="1827">
        <v>4989952.8</v>
      </c>
      <c r="J99" s="1828">
        <v>1054765.5</v>
      </c>
      <c r="K99" s="1828">
        <f t="shared" si="6"/>
        <v>10811234.5</v>
      </c>
      <c r="L99" s="1828">
        <v>1.1866E7</v>
      </c>
      <c r="M99" s="1829">
        <v>4944000.0</v>
      </c>
      <c r="N99" s="252"/>
      <c r="O99" s="1132"/>
      <c r="P99" s="1132"/>
      <c r="Q99" s="1132"/>
      <c r="R99" s="1132"/>
      <c r="S99" s="252"/>
      <c r="T99" s="252"/>
      <c r="U99" s="252"/>
      <c r="V99" s="252"/>
      <c r="W99" s="252"/>
      <c r="X99" s="252"/>
      <c r="Y99" s="252"/>
      <c r="Z99" s="252"/>
    </row>
    <row r="100" ht="14.25" customHeight="1">
      <c r="A100" s="1850"/>
      <c r="B100" s="1822"/>
      <c r="C100" s="1770"/>
      <c r="D100" s="1823" t="s">
        <v>98</v>
      </c>
      <c r="E100" s="1824"/>
      <c r="F100" s="1824"/>
      <c r="G100" s="1825" t="s">
        <v>99</v>
      </c>
      <c r="H100" s="1826"/>
      <c r="I100" s="1827">
        <v>2210840.48</v>
      </c>
      <c r="J100" s="1828">
        <v>250303.0</v>
      </c>
      <c r="K100" s="1828">
        <f t="shared" si="6"/>
        <v>5036952</v>
      </c>
      <c r="L100" s="1828">
        <v>5287255.0</v>
      </c>
      <c r="M100" s="1829">
        <v>4956800.0</v>
      </c>
      <c r="N100" s="252"/>
      <c r="O100" s="1132"/>
      <c r="P100" s="1132"/>
      <c r="Q100" s="1132"/>
      <c r="R100" s="1132"/>
      <c r="S100" s="252"/>
      <c r="T100" s="252"/>
      <c r="U100" s="252"/>
      <c r="V100" s="252"/>
      <c r="W100" s="252"/>
      <c r="X100" s="252"/>
      <c r="Y100" s="252"/>
      <c r="Z100" s="252"/>
    </row>
    <row r="101" ht="14.25" customHeight="1">
      <c r="A101" s="1850"/>
      <c r="B101" s="1822"/>
      <c r="C101" s="1824"/>
      <c r="D101" s="1823" t="s">
        <v>100</v>
      </c>
      <c r="E101" s="1824"/>
      <c r="F101" s="1824"/>
      <c r="G101" s="1825" t="s">
        <v>101</v>
      </c>
      <c r="H101" s="1826"/>
      <c r="I101" s="1827">
        <v>3540060.48</v>
      </c>
      <c r="J101" s="1828">
        <v>1670146.9</v>
      </c>
      <c r="K101" s="1828">
        <f t="shared" si="6"/>
        <v>3762853.1</v>
      </c>
      <c r="L101" s="1828">
        <v>5433000.0</v>
      </c>
      <c r="M101" s="1829">
        <v>5201000.0</v>
      </c>
      <c r="N101" s="252"/>
      <c r="O101" s="1132"/>
      <c r="P101" s="1132"/>
      <c r="Q101" s="1132"/>
      <c r="R101" s="1132"/>
      <c r="S101" s="252"/>
      <c r="T101" s="252"/>
      <c r="U101" s="252"/>
      <c r="V101" s="252"/>
      <c r="W101" s="252"/>
      <c r="X101" s="252"/>
      <c r="Y101" s="252"/>
      <c r="Z101" s="252"/>
    </row>
    <row r="102" ht="14.25" customHeight="1">
      <c r="A102" s="1850"/>
      <c r="B102" s="1822"/>
      <c r="C102" s="1824"/>
      <c r="D102" s="1823" t="s">
        <v>1004</v>
      </c>
      <c r="E102" s="1824"/>
      <c r="F102" s="1824"/>
      <c r="G102" s="1825" t="s">
        <v>577</v>
      </c>
      <c r="H102" s="1826"/>
      <c r="I102" s="1827">
        <v>8620.0</v>
      </c>
      <c r="J102" s="1828">
        <v>6000.0</v>
      </c>
      <c r="K102" s="1828">
        <f t="shared" si="6"/>
        <v>62000</v>
      </c>
      <c r="L102" s="1828">
        <v>68000.0</v>
      </c>
      <c r="M102" s="1829">
        <v>73600.0</v>
      </c>
      <c r="N102" s="252"/>
      <c r="O102" s="1132"/>
      <c r="P102" s="1132"/>
      <c r="Q102" s="1132"/>
      <c r="R102" s="1132"/>
      <c r="S102" s="252"/>
      <c r="T102" s="252"/>
      <c r="U102" s="252"/>
      <c r="V102" s="252"/>
      <c r="W102" s="252"/>
      <c r="X102" s="252"/>
      <c r="Y102" s="252"/>
      <c r="Z102" s="252"/>
    </row>
    <row r="103" ht="14.25" customHeight="1">
      <c r="A103" s="1850"/>
      <c r="B103" s="1822"/>
      <c r="C103" s="1824"/>
      <c r="D103" s="1823" t="s">
        <v>102</v>
      </c>
      <c r="E103" s="1824"/>
      <c r="F103" s="1824"/>
      <c r="G103" s="1825" t="s">
        <v>103</v>
      </c>
      <c r="H103" s="1826"/>
      <c r="I103" s="1827">
        <v>10000.0</v>
      </c>
      <c r="J103" s="1828">
        <v>2000.0</v>
      </c>
      <c r="K103" s="1828">
        <f t="shared" si="6"/>
        <v>58000</v>
      </c>
      <c r="L103" s="1828">
        <v>60000.0</v>
      </c>
      <c r="M103" s="1829">
        <v>72000.0</v>
      </c>
      <c r="N103" s="252"/>
      <c r="O103" s="1132"/>
      <c r="P103" s="1132"/>
      <c r="Q103" s="1132"/>
      <c r="R103" s="1132"/>
      <c r="S103" s="252"/>
      <c r="T103" s="252"/>
      <c r="U103" s="252"/>
      <c r="V103" s="252"/>
      <c r="W103" s="252"/>
      <c r="X103" s="252"/>
      <c r="Y103" s="252"/>
      <c r="Z103" s="252"/>
    </row>
    <row r="104" ht="15.75" customHeight="1">
      <c r="A104" s="1850"/>
      <c r="B104" s="1851"/>
      <c r="C104" s="611"/>
      <c r="D104" s="611" t="s">
        <v>1583</v>
      </c>
      <c r="E104" s="1852"/>
      <c r="F104" s="1853"/>
      <c r="G104" s="1854" t="s">
        <v>121</v>
      </c>
      <c r="H104" s="1855"/>
      <c r="I104" s="1500">
        <v>9093092.47</v>
      </c>
      <c r="J104" s="1500"/>
      <c r="K104" s="1835"/>
      <c r="L104" s="1500"/>
      <c r="M104" s="1856">
        <v>1.3939E7</v>
      </c>
      <c r="N104" s="252"/>
      <c r="O104" s="1132"/>
      <c r="P104" s="1132"/>
      <c r="Q104" s="1132"/>
      <c r="R104" s="1132"/>
      <c r="S104" s="252"/>
      <c r="T104" s="252"/>
      <c r="U104" s="252"/>
      <c r="V104" s="252"/>
      <c r="W104" s="252"/>
      <c r="X104" s="252"/>
      <c r="Y104" s="252"/>
      <c r="Z104" s="252"/>
    </row>
    <row r="105" ht="11.25" customHeight="1">
      <c r="A105" s="1850"/>
      <c r="B105" s="1857"/>
      <c r="C105" s="252"/>
      <c r="D105" s="303"/>
      <c r="E105" s="1858"/>
      <c r="F105" s="1859" t="s">
        <v>1584</v>
      </c>
      <c r="G105" s="493"/>
      <c r="H105" s="823"/>
      <c r="I105" s="493"/>
      <c r="J105" s="493"/>
      <c r="K105" s="493"/>
      <c r="L105" s="493"/>
      <c r="M105" s="1860"/>
      <c r="N105" s="252"/>
      <c r="O105" s="1132"/>
      <c r="P105" s="1132"/>
      <c r="Q105" s="1132"/>
      <c r="R105" s="1132"/>
      <c r="S105" s="252"/>
      <c r="T105" s="252"/>
      <c r="U105" s="252"/>
      <c r="V105" s="252"/>
      <c r="W105" s="252"/>
      <c r="X105" s="252"/>
      <c r="Y105" s="252"/>
      <c r="Z105" s="252"/>
    </row>
    <row r="106" ht="15.75" customHeight="1">
      <c r="A106" s="1850"/>
      <c r="B106" s="1820"/>
      <c r="C106" s="1770"/>
      <c r="D106" s="1861" t="s">
        <v>1585</v>
      </c>
      <c r="E106" s="1862"/>
      <c r="F106" s="1863"/>
      <c r="G106" s="1864" t="s">
        <v>121</v>
      </c>
      <c r="H106" s="823"/>
      <c r="I106" s="1865">
        <v>2.5E7</v>
      </c>
      <c r="J106" s="1866"/>
      <c r="K106" s="1867"/>
      <c r="L106" s="844"/>
      <c r="M106" s="1868">
        <v>8000000.0</v>
      </c>
      <c r="N106" s="611"/>
      <c r="O106" s="1869"/>
      <c r="P106" s="1869"/>
      <c r="Q106" s="1869"/>
      <c r="R106" s="1869"/>
      <c r="S106" s="611"/>
      <c r="T106" s="611"/>
      <c r="U106" s="611"/>
      <c r="V106" s="611"/>
      <c r="W106" s="611"/>
      <c r="X106" s="611"/>
      <c r="Y106" s="611"/>
      <c r="Z106" s="611"/>
    </row>
    <row r="107" ht="15.75" customHeight="1">
      <c r="A107" s="1850"/>
      <c r="B107" s="1820"/>
      <c r="C107" s="1770"/>
      <c r="D107" s="1870" t="s">
        <v>1586</v>
      </c>
      <c r="E107" s="1849"/>
      <c r="F107" s="1771"/>
      <c r="G107" s="1772" t="s">
        <v>121</v>
      </c>
      <c r="H107" s="1782"/>
      <c r="I107" s="1871">
        <v>399198.0</v>
      </c>
      <c r="J107" s="1872"/>
      <c r="K107" s="1873"/>
      <c r="L107" s="1779"/>
      <c r="M107" s="1874">
        <v>750000.0</v>
      </c>
      <c r="N107" s="252"/>
      <c r="O107" s="1132"/>
      <c r="P107" s="1132"/>
      <c r="Q107" s="1132"/>
      <c r="R107" s="1132"/>
      <c r="S107" s="252"/>
      <c r="T107" s="252"/>
      <c r="U107" s="252"/>
      <c r="V107" s="252"/>
      <c r="W107" s="252"/>
      <c r="X107" s="252"/>
      <c r="Y107" s="252"/>
      <c r="Z107" s="252"/>
    </row>
    <row r="108" ht="15.75" customHeight="1">
      <c r="A108" s="1850"/>
      <c r="B108" s="1875"/>
      <c r="C108" s="1841"/>
      <c r="D108" s="1841" t="s">
        <v>1116</v>
      </c>
      <c r="E108" s="1876"/>
      <c r="F108" s="1877"/>
      <c r="G108" s="1878" t="s">
        <v>590</v>
      </c>
      <c r="H108" s="1879"/>
      <c r="I108" s="1880">
        <v>1000000.0</v>
      </c>
      <c r="J108" s="1880"/>
      <c r="K108" s="1881"/>
      <c r="L108" s="1882"/>
      <c r="M108" s="1883">
        <v>2912500.0</v>
      </c>
      <c r="N108" s="1884"/>
      <c r="O108" s="1885"/>
      <c r="P108" s="1885"/>
      <c r="Q108" s="1885"/>
      <c r="R108" s="1885"/>
      <c r="S108" s="1884"/>
      <c r="T108" s="1884"/>
      <c r="U108" s="1884"/>
      <c r="V108" s="1884"/>
      <c r="W108" s="1884"/>
      <c r="X108" s="1884"/>
      <c r="Y108" s="1884"/>
      <c r="Z108" s="1884"/>
    </row>
    <row r="109" ht="6.75" customHeight="1">
      <c r="A109" s="252"/>
      <c r="B109" s="1494"/>
      <c r="C109" s="252"/>
      <c r="D109" s="303"/>
      <c r="E109" s="1858"/>
      <c r="F109" s="1886"/>
      <c r="G109" s="1887"/>
      <c r="H109" s="259"/>
      <c r="I109" s="359"/>
      <c r="J109" s="359"/>
      <c r="K109" s="1888"/>
      <c r="L109" s="359"/>
      <c r="M109" s="359"/>
      <c r="N109" s="252"/>
      <c r="O109" s="1132"/>
      <c r="P109" s="1132"/>
      <c r="Q109" s="1132"/>
      <c r="R109" s="1132"/>
      <c r="S109" s="252"/>
      <c r="T109" s="252"/>
      <c r="U109" s="252"/>
      <c r="V109" s="252"/>
      <c r="W109" s="252"/>
      <c r="X109" s="252"/>
      <c r="Y109" s="252"/>
      <c r="Z109" s="252"/>
    </row>
    <row r="110" ht="16.5" customHeight="1">
      <c r="A110" s="1799"/>
      <c r="B110" s="252"/>
      <c r="C110" s="1494" t="s">
        <v>1564</v>
      </c>
      <c r="N110" s="252"/>
      <c r="O110" s="1132"/>
      <c r="P110" s="1132"/>
      <c r="Q110" s="1132"/>
      <c r="R110" s="1132"/>
      <c r="S110" s="252"/>
      <c r="T110" s="252"/>
      <c r="U110" s="252"/>
      <c r="V110" s="252"/>
      <c r="W110" s="252"/>
      <c r="X110" s="252"/>
      <c r="Y110" s="252"/>
      <c r="Z110" s="252"/>
    </row>
    <row r="111" ht="15.75" customHeight="1">
      <c r="A111" s="1799"/>
      <c r="B111" s="252"/>
      <c r="C111" s="259" t="s">
        <v>1565</v>
      </c>
      <c r="N111" s="252"/>
      <c r="O111" s="1132"/>
      <c r="P111" s="1132"/>
      <c r="Q111" s="1132"/>
      <c r="R111" s="1132"/>
      <c r="S111" s="252"/>
      <c r="T111" s="252"/>
      <c r="U111" s="252"/>
      <c r="V111" s="252"/>
      <c r="W111" s="252"/>
      <c r="X111" s="252"/>
      <c r="Y111" s="252"/>
      <c r="Z111" s="252"/>
    </row>
    <row r="112" ht="15.75" customHeight="1">
      <c r="A112" s="1799"/>
      <c r="B112" s="252"/>
      <c r="C112" s="259" t="s">
        <v>3</v>
      </c>
      <c r="N112" s="252"/>
      <c r="O112" s="1132"/>
      <c r="P112" s="1132"/>
      <c r="Q112" s="1132"/>
      <c r="R112" s="1132"/>
      <c r="S112" s="252"/>
      <c r="T112" s="252"/>
      <c r="U112" s="252"/>
      <c r="V112" s="252"/>
      <c r="W112" s="252"/>
      <c r="X112" s="252"/>
      <c r="Y112" s="252"/>
      <c r="Z112" s="252"/>
    </row>
    <row r="113" ht="15.75" customHeight="1">
      <c r="A113" s="1799"/>
      <c r="B113" s="252"/>
      <c r="C113" s="259" t="s">
        <v>77</v>
      </c>
      <c r="N113" s="252"/>
      <c r="O113" s="1132"/>
      <c r="P113" s="1132"/>
      <c r="Q113" s="1132"/>
      <c r="R113" s="1132"/>
      <c r="S113" s="252"/>
      <c r="T113" s="252"/>
      <c r="U113" s="252"/>
      <c r="V113" s="252"/>
      <c r="W113" s="252"/>
      <c r="X113" s="252"/>
      <c r="Y113" s="252"/>
      <c r="Z113" s="252"/>
    </row>
    <row r="114" ht="15.75" customHeight="1">
      <c r="A114" s="1494"/>
      <c r="B114" s="1494"/>
      <c r="C114" s="1494"/>
      <c r="D114" s="1494"/>
      <c r="E114" s="1494"/>
      <c r="F114" s="1494"/>
      <c r="G114" s="927"/>
      <c r="H114" s="1494"/>
      <c r="I114" s="1742"/>
      <c r="J114" s="1743"/>
      <c r="K114" s="1744"/>
      <c r="L114" s="548"/>
      <c r="M114" s="316"/>
      <c r="N114" s="252"/>
      <c r="O114" s="1132"/>
      <c r="P114" s="1132"/>
      <c r="Q114" s="1132"/>
      <c r="R114" s="1132"/>
      <c r="S114" s="252"/>
      <c r="T114" s="252"/>
      <c r="U114" s="252"/>
      <c r="V114" s="252"/>
      <c r="W114" s="252"/>
      <c r="X114" s="252"/>
      <c r="Y114" s="252"/>
      <c r="Z114" s="252"/>
    </row>
    <row r="115" ht="15.0" customHeight="1">
      <c r="A115" s="1494"/>
      <c r="B115" s="1745" t="s">
        <v>6</v>
      </c>
      <c r="C115" s="1746"/>
      <c r="D115" s="1746"/>
      <c r="E115" s="1746"/>
      <c r="F115" s="1747"/>
      <c r="G115" s="1748" t="s">
        <v>329</v>
      </c>
      <c r="H115" s="1748"/>
      <c r="I115" s="1749" t="s">
        <v>1566</v>
      </c>
      <c r="J115" s="1750" t="s">
        <v>9</v>
      </c>
      <c r="K115" s="1746"/>
      <c r="L115" s="1747"/>
      <c r="M115" s="1751" t="s">
        <v>10</v>
      </c>
      <c r="N115" s="252"/>
      <c r="O115" s="1132"/>
      <c r="P115" s="1132"/>
      <c r="Q115" s="1132"/>
      <c r="R115" s="1132"/>
      <c r="S115" s="252"/>
      <c r="T115" s="252"/>
      <c r="U115" s="252"/>
      <c r="V115" s="252"/>
      <c r="W115" s="252"/>
      <c r="X115" s="252"/>
      <c r="Y115" s="252"/>
      <c r="Z115" s="252"/>
    </row>
    <row r="116" ht="15.75" customHeight="1">
      <c r="A116" s="1494"/>
      <c r="B116" s="1752"/>
      <c r="F116" s="19"/>
      <c r="G116" s="798" t="s">
        <v>11</v>
      </c>
      <c r="H116" s="798"/>
      <c r="I116" s="1753" t="s">
        <v>12</v>
      </c>
      <c r="J116" s="21" t="s">
        <v>13</v>
      </c>
      <c r="K116" s="22" t="s">
        <v>14</v>
      </c>
      <c r="L116" s="21" t="s">
        <v>15</v>
      </c>
      <c r="M116" s="1754" t="s">
        <v>16</v>
      </c>
      <c r="N116" s="252"/>
      <c r="O116" s="1132"/>
      <c r="P116" s="1132"/>
      <c r="Q116" s="1132"/>
      <c r="R116" s="1132"/>
      <c r="S116" s="252"/>
      <c r="T116" s="252"/>
      <c r="U116" s="252"/>
      <c r="V116" s="252"/>
      <c r="W116" s="252"/>
      <c r="X116" s="252"/>
      <c r="Y116" s="252"/>
      <c r="Z116" s="252"/>
    </row>
    <row r="117" ht="15.75" customHeight="1">
      <c r="A117" s="1494"/>
      <c r="B117" s="1755"/>
      <c r="C117" s="1756"/>
      <c r="D117" s="1756"/>
      <c r="E117" s="1756"/>
      <c r="F117" s="1757"/>
      <c r="G117" s="1758"/>
      <c r="H117" s="1759"/>
      <c r="I117" s="1760" t="s">
        <v>17</v>
      </c>
      <c r="J117" s="1761" t="s">
        <v>17</v>
      </c>
      <c r="K117" s="1761" t="s">
        <v>18</v>
      </c>
      <c r="L117" s="1761" t="s">
        <v>18</v>
      </c>
      <c r="M117" s="1762" t="s">
        <v>18</v>
      </c>
      <c r="N117" s="252"/>
      <c r="O117" s="1132"/>
      <c r="P117" s="1132"/>
      <c r="Q117" s="1132"/>
      <c r="R117" s="1132"/>
      <c r="S117" s="252"/>
      <c r="T117" s="252"/>
      <c r="U117" s="252"/>
      <c r="V117" s="252"/>
      <c r="W117" s="252"/>
      <c r="X117" s="252"/>
      <c r="Y117" s="252"/>
      <c r="Z117" s="252"/>
    </row>
    <row r="118" ht="15.75" customHeight="1">
      <c r="A118" s="1494"/>
      <c r="B118" s="1820"/>
      <c r="C118" s="1770"/>
      <c r="D118" s="1770" t="s">
        <v>255</v>
      </c>
      <c r="E118" s="1849"/>
      <c r="F118" s="1771"/>
      <c r="G118" s="1772" t="s">
        <v>121</v>
      </c>
      <c r="H118" s="1782"/>
      <c r="I118" s="1889">
        <v>70000.0</v>
      </c>
      <c r="J118" s="1889"/>
      <c r="K118" s="1890"/>
      <c r="L118" s="1773"/>
      <c r="M118" s="1780">
        <v>300000.0</v>
      </c>
      <c r="N118" s="252"/>
      <c r="O118" s="1132"/>
      <c r="P118" s="1132"/>
      <c r="Q118" s="1132"/>
      <c r="R118" s="1132"/>
      <c r="S118" s="252"/>
      <c r="T118" s="252"/>
      <c r="U118" s="252"/>
      <c r="V118" s="252"/>
      <c r="W118" s="252"/>
      <c r="X118" s="252"/>
      <c r="Y118" s="252"/>
      <c r="Z118" s="252"/>
    </row>
    <row r="119" ht="15.75" customHeight="1">
      <c r="A119" s="1494"/>
      <c r="B119" s="1820"/>
      <c r="C119" s="1770"/>
      <c r="D119" s="1770" t="s">
        <v>1587</v>
      </c>
      <c r="E119" s="1849"/>
      <c r="F119" s="1771"/>
      <c r="G119" s="1772" t="s">
        <v>121</v>
      </c>
      <c r="H119" s="1782"/>
      <c r="I119" s="1889">
        <v>80000.0</v>
      </c>
      <c r="J119" s="1889"/>
      <c r="K119" s="1890"/>
      <c r="L119" s="1773"/>
      <c r="M119" s="1780">
        <v>300000.0</v>
      </c>
      <c r="N119" s="252"/>
      <c r="O119" s="1132"/>
      <c r="P119" s="1132"/>
      <c r="Q119" s="1132"/>
      <c r="R119" s="1132"/>
      <c r="S119" s="252"/>
      <c r="T119" s="252"/>
      <c r="U119" s="252"/>
      <c r="V119" s="252"/>
      <c r="W119" s="252"/>
      <c r="X119" s="252"/>
      <c r="Y119" s="252"/>
      <c r="Z119" s="252"/>
    </row>
    <row r="120" ht="15.75" customHeight="1">
      <c r="A120" s="1494"/>
      <c r="B120" s="1820"/>
      <c r="C120" s="1770"/>
      <c r="D120" s="1770" t="s">
        <v>1111</v>
      </c>
      <c r="E120" s="1849"/>
      <c r="F120" s="1771"/>
      <c r="G120" s="1772" t="s">
        <v>121</v>
      </c>
      <c r="H120" s="1782"/>
      <c r="I120" s="1889">
        <v>0.0</v>
      </c>
      <c r="J120" s="1891"/>
      <c r="K120" s="1890"/>
      <c r="L120" s="1773"/>
      <c r="M120" s="1780">
        <v>1000000.0</v>
      </c>
      <c r="N120" s="252"/>
      <c r="O120" s="1132"/>
      <c r="P120" s="1132"/>
      <c r="Q120" s="1132"/>
      <c r="R120" s="1132"/>
      <c r="S120" s="252"/>
      <c r="T120" s="252"/>
      <c r="U120" s="252"/>
      <c r="V120" s="252"/>
      <c r="W120" s="252"/>
      <c r="X120" s="252"/>
      <c r="Y120" s="252"/>
      <c r="Z120" s="252"/>
    </row>
    <row r="121" ht="15.75" customHeight="1">
      <c r="A121" s="1494"/>
      <c r="B121" s="1820"/>
      <c r="C121" s="1770"/>
      <c r="D121" s="1770" t="s">
        <v>1588</v>
      </c>
      <c r="E121" s="1849"/>
      <c r="F121" s="1771"/>
      <c r="G121" s="1772" t="s">
        <v>123</v>
      </c>
      <c r="H121" s="1782"/>
      <c r="I121" s="1889">
        <v>0.0</v>
      </c>
      <c r="J121" s="1891"/>
      <c r="K121" s="1890"/>
      <c r="L121" s="1773"/>
      <c r="M121" s="1780"/>
      <c r="N121" s="252"/>
      <c r="O121" s="1132"/>
      <c r="P121" s="1132"/>
      <c r="Q121" s="1132"/>
      <c r="R121" s="1132"/>
      <c r="S121" s="252"/>
      <c r="T121" s="252"/>
      <c r="U121" s="252"/>
      <c r="V121" s="252"/>
      <c r="W121" s="252"/>
      <c r="X121" s="252"/>
      <c r="Y121" s="252"/>
      <c r="Z121" s="252"/>
    </row>
    <row r="122" ht="15.75" customHeight="1">
      <c r="A122" s="1494"/>
      <c r="B122" s="1820"/>
      <c r="C122" s="1770"/>
      <c r="D122" s="1770" t="s">
        <v>1314</v>
      </c>
      <c r="E122" s="1849"/>
      <c r="F122" s="1771"/>
      <c r="G122" s="1772" t="s">
        <v>128</v>
      </c>
      <c r="H122" s="1782"/>
      <c r="I122" s="1889">
        <v>5500000.0</v>
      </c>
      <c r="J122" s="1891"/>
      <c r="K122" s="1890"/>
      <c r="L122" s="1773"/>
      <c r="M122" s="1780">
        <v>1000000.0</v>
      </c>
      <c r="N122" s="252"/>
      <c r="O122" s="1132"/>
      <c r="P122" s="1132"/>
      <c r="Q122" s="1132"/>
      <c r="R122" s="1132"/>
      <c r="S122" s="252"/>
      <c r="T122" s="252"/>
      <c r="U122" s="252"/>
      <c r="V122" s="252"/>
      <c r="W122" s="252"/>
      <c r="X122" s="252"/>
      <c r="Y122" s="252"/>
      <c r="Z122" s="252"/>
    </row>
    <row r="123" ht="15.75" customHeight="1">
      <c r="A123" s="1494"/>
      <c r="B123" s="1820"/>
      <c r="C123" s="1770"/>
      <c r="D123" s="1770" t="s">
        <v>1589</v>
      </c>
      <c r="E123" s="1849"/>
      <c r="F123" s="1771"/>
      <c r="G123" s="1772" t="s">
        <v>121</v>
      </c>
      <c r="H123" s="1782"/>
      <c r="I123" s="1892">
        <v>1.56096E7</v>
      </c>
      <c r="J123" s="1893"/>
      <c r="K123" s="1890"/>
      <c r="L123" s="1773"/>
      <c r="M123" s="1780">
        <v>1.7E7</v>
      </c>
      <c r="N123" s="252"/>
      <c r="O123" s="1132"/>
      <c r="P123" s="1132"/>
      <c r="Q123" s="1132"/>
      <c r="R123" s="1132"/>
      <c r="S123" s="252"/>
      <c r="T123" s="252"/>
      <c r="U123" s="252"/>
      <c r="V123" s="252"/>
      <c r="W123" s="252"/>
      <c r="X123" s="252"/>
      <c r="Y123" s="252"/>
      <c r="Z123" s="252"/>
    </row>
    <row r="124" ht="15.75" customHeight="1">
      <c r="A124" s="1494"/>
      <c r="B124" s="1820"/>
      <c r="C124" s="1770"/>
      <c r="D124" s="1770" t="s">
        <v>1590</v>
      </c>
      <c r="E124" s="1849"/>
      <c r="F124" s="1771"/>
      <c r="G124" s="1772" t="s">
        <v>258</v>
      </c>
      <c r="H124" s="1782"/>
      <c r="I124" s="1889">
        <v>305913.58</v>
      </c>
      <c r="J124" s="1893"/>
      <c r="K124" s="1890"/>
      <c r="L124" s="1773"/>
      <c r="M124" s="1780">
        <v>3000000.0</v>
      </c>
      <c r="N124" s="252"/>
      <c r="O124" s="1132"/>
      <c r="P124" s="1132"/>
      <c r="Q124" s="1132"/>
      <c r="R124" s="1132"/>
      <c r="S124" s="252"/>
      <c r="T124" s="252"/>
      <c r="U124" s="252"/>
      <c r="V124" s="252"/>
      <c r="W124" s="252"/>
      <c r="X124" s="252"/>
      <c r="Y124" s="252"/>
      <c r="Z124" s="252"/>
    </row>
    <row r="125" ht="15.75" customHeight="1">
      <c r="A125" s="1494"/>
      <c r="B125" s="1820"/>
      <c r="C125" s="1770"/>
      <c r="D125" s="1770" t="s">
        <v>1149</v>
      </c>
      <c r="E125" s="1849"/>
      <c r="F125" s="1771"/>
      <c r="G125" s="1772" t="s">
        <v>971</v>
      </c>
      <c r="H125" s="1782"/>
      <c r="I125" s="1773">
        <f>7195000-7000000</f>
        <v>195000</v>
      </c>
      <c r="J125" s="1894"/>
      <c r="K125" s="1828"/>
      <c r="L125" s="1773"/>
      <c r="M125" s="1780">
        <v>260000.0</v>
      </c>
      <c r="N125" s="252"/>
      <c r="O125" s="1132"/>
      <c r="P125" s="1132"/>
      <c r="Q125" s="1132"/>
      <c r="R125" s="1132"/>
      <c r="S125" s="252"/>
      <c r="T125" s="252"/>
      <c r="U125" s="252"/>
      <c r="V125" s="252"/>
      <c r="W125" s="252"/>
      <c r="X125" s="252"/>
      <c r="Y125" s="252"/>
      <c r="Z125" s="252"/>
    </row>
    <row r="126" ht="15.75" customHeight="1">
      <c r="A126" s="1494"/>
      <c r="B126" s="1851"/>
      <c r="C126" s="611"/>
      <c r="D126" s="1831" t="s">
        <v>969</v>
      </c>
      <c r="E126" s="1895"/>
      <c r="F126" s="882"/>
      <c r="G126" s="1896"/>
      <c r="H126" s="1855"/>
      <c r="I126" s="621"/>
      <c r="J126" s="1897"/>
      <c r="K126" s="1835"/>
      <c r="L126" s="621"/>
      <c r="M126" s="1775"/>
      <c r="N126" s="252"/>
      <c r="O126" s="1132"/>
      <c r="P126" s="1132"/>
      <c r="Q126" s="1132"/>
      <c r="R126" s="1132"/>
      <c r="S126" s="252"/>
      <c r="T126" s="252"/>
      <c r="U126" s="252"/>
      <c r="V126" s="252"/>
      <c r="W126" s="252"/>
      <c r="X126" s="252"/>
      <c r="Y126" s="252"/>
      <c r="Z126" s="252"/>
    </row>
    <row r="127" ht="15.75" customHeight="1">
      <c r="A127" s="1494"/>
      <c r="B127" s="1809"/>
      <c r="C127" s="522"/>
      <c r="D127" s="1898" t="s">
        <v>970</v>
      </c>
      <c r="E127" s="1811"/>
      <c r="F127" s="507"/>
      <c r="G127" s="1864" t="s">
        <v>971</v>
      </c>
      <c r="H127" s="823"/>
      <c r="I127" s="299"/>
      <c r="J127" s="1899"/>
      <c r="K127" s="1900"/>
      <c r="L127" s="299"/>
      <c r="M127" s="1901">
        <v>2000000.0</v>
      </c>
      <c r="N127" s="252"/>
      <c r="O127" s="1132"/>
      <c r="P127" s="1132"/>
      <c r="Q127" s="1132"/>
      <c r="R127" s="1132"/>
      <c r="S127" s="252"/>
      <c r="T127" s="252"/>
      <c r="U127" s="252"/>
      <c r="V127" s="252"/>
      <c r="W127" s="252"/>
      <c r="X127" s="252"/>
      <c r="Y127" s="252"/>
      <c r="Z127" s="252"/>
    </row>
    <row r="128" ht="15.75" customHeight="1">
      <c r="A128" s="1494"/>
      <c r="B128" s="1820"/>
      <c r="C128" s="1770"/>
      <c r="D128" s="1770" t="s">
        <v>1591</v>
      </c>
      <c r="E128" s="1849"/>
      <c r="F128" s="1771"/>
      <c r="G128" s="1772" t="s">
        <v>121</v>
      </c>
      <c r="H128" s="1782"/>
      <c r="I128" s="1773">
        <v>200000.0</v>
      </c>
      <c r="J128" s="1894"/>
      <c r="K128" s="1900"/>
      <c r="L128" s="1773"/>
      <c r="M128" s="1780">
        <v>600000.0</v>
      </c>
      <c r="N128" s="252"/>
      <c r="O128" s="1132"/>
      <c r="P128" s="1132"/>
      <c r="Q128" s="1132"/>
      <c r="R128" s="1132"/>
      <c r="S128" s="252"/>
      <c r="T128" s="252"/>
      <c r="U128" s="252"/>
      <c r="V128" s="252"/>
      <c r="W128" s="252"/>
      <c r="X128" s="252"/>
      <c r="Y128" s="252"/>
      <c r="Z128" s="252"/>
    </row>
    <row r="129" ht="15.75" customHeight="1">
      <c r="A129" s="1494"/>
      <c r="B129" s="1820"/>
      <c r="C129" s="1770"/>
      <c r="D129" s="1770" t="s">
        <v>1592</v>
      </c>
      <c r="E129" s="1770"/>
      <c r="F129" s="1771"/>
      <c r="G129" s="1902" t="s">
        <v>134</v>
      </c>
      <c r="H129" s="1782"/>
      <c r="I129" s="1773">
        <v>3665000.0</v>
      </c>
      <c r="J129" s="1779">
        <v>1670000.0</v>
      </c>
      <c r="K129" s="1779">
        <f t="shared" ref="K129:K130" si="7">L129-J129</f>
        <v>3630000</v>
      </c>
      <c r="L129" s="1773">
        <v>5300000.0</v>
      </c>
      <c r="M129" s="1780">
        <v>7578000.0</v>
      </c>
      <c r="N129" s="252"/>
      <c r="O129" s="1132"/>
      <c r="P129" s="1132"/>
      <c r="Q129" s="1132"/>
      <c r="R129" s="1132"/>
      <c r="S129" s="252"/>
      <c r="T129" s="252"/>
      <c r="U129" s="252"/>
      <c r="V129" s="252"/>
      <c r="W129" s="252"/>
      <c r="X129" s="252"/>
      <c r="Y129" s="252"/>
      <c r="Z129" s="252"/>
    </row>
    <row r="130" ht="15.75" customHeight="1">
      <c r="A130" s="1494"/>
      <c r="B130" s="1851"/>
      <c r="C130" s="611"/>
      <c r="D130" s="611" t="s">
        <v>1593</v>
      </c>
      <c r="E130" s="1895"/>
      <c r="F130" s="882"/>
      <c r="G130" s="1854" t="s">
        <v>128</v>
      </c>
      <c r="H130" s="1855"/>
      <c r="I130" s="765">
        <v>4500000.0</v>
      </c>
      <c r="J130" s="765">
        <v>6000000.0</v>
      </c>
      <c r="K130" s="1903">
        <f t="shared" si="7"/>
        <v>0</v>
      </c>
      <c r="L130" s="765">
        <v>6000000.0</v>
      </c>
      <c r="M130" s="1904">
        <v>7500000.0</v>
      </c>
      <c r="N130" s="252"/>
      <c r="O130" s="1132"/>
      <c r="P130" s="1132"/>
      <c r="Q130" s="1132"/>
      <c r="R130" s="1132"/>
      <c r="S130" s="252"/>
      <c r="T130" s="252"/>
      <c r="U130" s="252"/>
      <c r="V130" s="252"/>
      <c r="W130" s="252"/>
      <c r="X130" s="252"/>
      <c r="Y130" s="252"/>
      <c r="Z130" s="252"/>
    </row>
    <row r="131" ht="12.75" customHeight="1">
      <c r="A131" s="1494"/>
      <c r="B131" s="1809"/>
      <c r="C131" s="522"/>
      <c r="D131" s="1905" t="s">
        <v>1594</v>
      </c>
      <c r="E131" s="252"/>
      <c r="F131" s="507"/>
      <c r="G131" s="493"/>
      <c r="H131" s="823"/>
      <c r="I131" s="493"/>
      <c r="J131" s="493"/>
      <c r="K131" s="493"/>
      <c r="L131" s="493"/>
      <c r="M131" s="1860"/>
      <c r="N131" s="252"/>
      <c r="O131" s="1132"/>
      <c r="P131" s="1132"/>
      <c r="Q131" s="1132"/>
      <c r="R131" s="1132"/>
      <c r="S131" s="252"/>
      <c r="T131" s="252"/>
      <c r="U131" s="252"/>
      <c r="V131" s="252"/>
      <c r="W131" s="252"/>
      <c r="X131" s="252"/>
      <c r="Y131" s="252"/>
      <c r="Z131" s="252"/>
    </row>
    <row r="132" ht="15.75" customHeight="1">
      <c r="A132" s="1494"/>
      <c r="B132" s="1820"/>
      <c r="C132" s="1770"/>
      <c r="D132" s="1770" t="s">
        <v>1595</v>
      </c>
      <c r="E132" s="1849"/>
      <c r="F132" s="1771"/>
      <c r="G132" s="1772" t="s">
        <v>105</v>
      </c>
      <c r="H132" s="1782"/>
      <c r="I132" s="1773">
        <v>3.76E7</v>
      </c>
      <c r="J132" s="1779">
        <v>3.9E7</v>
      </c>
      <c r="K132" s="1900">
        <f>L132-J132</f>
        <v>21000000</v>
      </c>
      <c r="L132" s="1773">
        <v>6.0E7</v>
      </c>
      <c r="M132" s="1780">
        <v>6.5E7</v>
      </c>
      <c r="N132" s="252"/>
      <c r="O132" s="1132"/>
      <c r="P132" s="1132"/>
      <c r="Q132" s="1132"/>
      <c r="R132" s="1132"/>
      <c r="S132" s="252"/>
      <c r="T132" s="252"/>
      <c r="U132" s="252"/>
      <c r="V132" s="252"/>
      <c r="W132" s="252"/>
      <c r="X132" s="252"/>
      <c r="Y132" s="252"/>
      <c r="Z132" s="252"/>
    </row>
    <row r="133" ht="15.75" customHeight="1">
      <c r="A133" s="1494"/>
      <c r="B133" s="1820"/>
      <c r="C133" s="1770"/>
      <c r="D133" s="1770" t="s">
        <v>1596</v>
      </c>
      <c r="E133" s="1849"/>
      <c r="F133" s="1771"/>
      <c r="G133" s="1772" t="s">
        <v>279</v>
      </c>
      <c r="H133" s="1782"/>
      <c r="I133" s="1773">
        <v>9000000.0</v>
      </c>
      <c r="J133" s="1779"/>
      <c r="K133" s="1900"/>
      <c r="L133" s="1773"/>
      <c r="M133" s="1780"/>
      <c r="N133" s="252"/>
      <c r="O133" s="1132"/>
      <c r="P133" s="1132"/>
      <c r="Q133" s="1132"/>
      <c r="R133" s="1132"/>
      <c r="S133" s="252"/>
      <c r="T133" s="252"/>
      <c r="U133" s="252"/>
      <c r="V133" s="252"/>
      <c r="W133" s="252"/>
      <c r="X133" s="252"/>
      <c r="Y133" s="252"/>
      <c r="Z133" s="252"/>
    </row>
    <row r="134" ht="15.75" customHeight="1">
      <c r="A134" s="1494"/>
      <c r="B134" s="1820"/>
      <c r="C134" s="1770"/>
      <c r="D134" s="1770" t="s">
        <v>87</v>
      </c>
      <c r="E134" s="1849"/>
      <c r="F134" s="1771"/>
      <c r="G134" s="1772" t="s">
        <v>88</v>
      </c>
      <c r="H134" s="1782"/>
      <c r="I134" s="1773">
        <v>0.0</v>
      </c>
      <c r="J134" s="1779">
        <v>0.0</v>
      </c>
      <c r="K134" s="1900">
        <f t="shared" ref="K134:K135" si="8">L134-J134</f>
        <v>327600</v>
      </c>
      <c r="L134" s="1773">
        <v>327600.0</v>
      </c>
      <c r="M134" s="1780">
        <v>468024.0</v>
      </c>
      <c r="N134" s="252"/>
      <c r="O134" s="1132"/>
      <c r="P134" s="1132"/>
      <c r="Q134" s="1132"/>
      <c r="R134" s="1132"/>
      <c r="S134" s="252"/>
      <c r="T134" s="252"/>
      <c r="U134" s="252"/>
      <c r="V134" s="252"/>
      <c r="W134" s="252"/>
      <c r="X134" s="252"/>
      <c r="Y134" s="252"/>
      <c r="Z134" s="252"/>
    </row>
    <row r="135" ht="15.0" customHeight="1">
      <c r="A135" s="1494"/>
      <c r="B135" s="1820"/>
      <c r="C135" s="1770"/>
      <c r="D135" s="1770" t="s">
        <v>106</v>
      </c>
      <c r="E135" s="1849"/>
      <c r="F135" s="1771"/>
      <c r="G135" s="1772" t="s">
        <v>107</v>
      </c>
      <c r="H135" s="1782"/>
      <c r="I135" s="1773">
        <v>474910.52</v>
      </c>
      <c r="J135" s="1779">
        <v>163171.44</v>
      </c>
      <c r="K135" s="1900">
        <f t="shared" si="8"/>
        <v>662328.56</v>
      </c>
      <c r="L135" s="1773">
        <v>825500.0</v>
      </c>
      <c r="M135" s="1780">
        <v>893000.0</v>
      </c>
      <c r="N135" s="252"/>
      <c r="O135" s="1132"/>
      <c r="P135" s="1132"/>
      <c r="Q135" s="1132"/>
      <c r="R135" s="1132"/>
      <c r="S135" s="252"/>
      <c r="T135" s="252"/>
      <c r="U135" s="252"/>
      <c r="V135" s="252"/>
      <c r="W135" s="252"/>
      <c r="X135" s="252"/>
      <c r="Y135" s="252"/>
      <c r="Z135" s="252"/>
    </row>
    <row r="136" ht="30.0" customHeight="1">
      <c r="A136" s="1494"/>
      <c r="B136" s="1820"/>
      <c r="C136" s="1770"/>
      <c r="D136" s="1906" t="s">
        <v>1597</v>
      </c>
      <c r="E136" s="1512"/>
      <c r="F136" s="1513"/>
      <c r="G136" s="1907" t="s">
        <v>121</v>
      </c>
      <c r="H136" s="1908"/>
      <c r="I136" s="1909">
        <v>93180.0</v>
      </c>
      <c r="J136" s="1827"/>
      <c r="K136" s="1900"/>
      <c r="L136" s="1909"/>
      <c r="M136" s="1910">
        <v>110000.0</v>
      </c>
      <c r="N136" s="252"/>
      <c r="O136" s="1132"/>
      <c r="P136" s="1132"/>
      <c r="Q136" s="1132"/>
      <c r="R136" s="1132"/>
      <c r="S136" s="252"/>
      <c r="T136" s="252"/>
      <c r="U136" s="252"/>
      <c r="V136" s="252"/>
      <c r="W136" s="252"/>
      <c r="X136" s="252"/>
      <c r="Y136" s="252"/>
      <c r="Z136" s="252"/>
    </row>
    <row r="137" ht="15.75" customHeight="1">
      <c r="A137" s="1494"/>
      <c r="B137" s="1820"/>
      <c r="C137" s="1770"/>
      <c r="D137" s="1770" t="s">
        <v>1153</v>
      </c>
      <c r="E137" s="1849"/>
      <c r="F137" s="1771"/>
      <c r="G137" s="1772" t="s">
        <v>123</v>
      </c>
      <c r="H137" s="1782"/>
      <c r="I137" s="1773">
        <v>103368.25</v>
      </c>
      <c r="J137" s="1781"/>
      <c r="K137" s="1900"/>
      <c r="L137" s="1773"/>
      <c r="M137" s="1780"/>
      <c r="N137" s="252"/>
      <c r="O137" s="1132"/>
      <c r="P137" s="1132"/>
      <c r="Q137" s="1132"/>
      <c r="R137" s="1132"/>
      <c r="S137" s="252"/>
      <c r="T137" s="252"/>
      <c r="U137" s="252"/>
      <c r="V137" s="252"/>
      <c r="W137" s="252"/>
      <c r="X137" s="252"/>
      <c r="Y137" s="252"/>
      <c r="Z137" s="252"/>
    </row>
    <row r="138" ht="15.75" customHeight="1">
      <c r="A138" s="1494"/>
      <c r="B138" s="1820"/>
      <c r="C138" s="1770"/>
      <c r="D138" s="1770" t="s">
        <v>122</v>
      </c>
      <c r="E138" s="1849"/>
      <c r="F138" s="1771"/>
      <c r="G138" s="1772" t="s">
        <v>123</v>
      </c>
      <c r="H138" s="1782"/>
      <c r="I138" s="1773">
        <f>5269900.6-500000</f>
        <v>4769900.6</v>
      </c>
      <c r="J138" s="1779"/>
      <c r="K138" s="1900"/>
      <c r="L138" s="1773"/>
      <c r="M138" s="1780">
        <v>5856900.0</v>
      </c>
      <c r="N138" s="252"/>
      <c r="O138" s="1132"/>
      <c r="P138" s="1132"/>
      <c r="Q138" s="1132"/>
      <c r="R138" s="1132"/>
      <c r="S138" s="252"/>
      <c r="T138" s="252"/>
      <c r="U138" s="252"/>
      <c r="V138" s="252"/>
      <c r="W138" s="252"/>
      <c r="X138" s="252"/>
      <c r="Y138" s="252"/>
      <c r="Z138" s="252"/>
    </row>
    <row r="139" ht="15.75" customHeight="1">
      <c r="A139" s="1494"/>
      <c r="B139" s="1820"/>
      <c r="C139" s="1770"/>
      <c r="D139" s="1770" t="s">
        <v>1598</v>
      </c>
      <c r="E139" s="1849"/>
      <c r="F139" s="1771"/>
      <c r="G139" s="1786" t="s">
        <v>123</v>
      </c>
      <c r="H139" s="1782"/>
      <c r="I139" s="1773">
        <v>0.0</v>
      </c>
      <c r="J139" s="1779"/>
      <c r="K139" s="1900"/>
      <c r="L139" s="1773"/>
      <c r="M139" s="1780">
        <v>100000.0</v>
      </c>
      <c r="N139" s="252"/>
      <c r="O139" s="1132"/>
      <c r="P139" s="1132"/>
      <c r="Q139" s="1132"/>
      <c r="R139" s="1132"/>
      <c r="S139" s="252"/>
      <c r="T139" s="252"/>
      <c r="U139" s="252"/>
      <c r="V139" s="252"/>
      <c r="W139" s="252"/>
      <c r="X139" s="252"/>
      <c r="Y139" s="252"/>
      <c r="Z139" s="252"/>
    </row>
    <row r="140" ht="15.75" customHeight="1">
      <c r="A140" s="1494"/>
      <c r="B140" s="1851"/>
      <c r="C140" s="611"/>
      <c r="D140" s="611" t="s">
        <v>1006</v>
      </c>
      <c r="E140" s="1895"/>
      <c r="F140" s="882"/>
      <c r="G140" s="1896" t="s">
        <v>123</v>
      </c>
      <c r="H140" s="1855"/>
      <c r="I140" s="621">
        <v>0.0</v>
      </c>
      <c r="J140" s="1499"/>
      <c r="K140" s="1835"/>
      <c r="L140" s="621"/>
      <c r="M140" s="1775">
        <v>150000.0</v>
      </c>
      <c r="N140" s="252"/>
      <c r="O140" s="1132"/>
      <c r="P140" s="1132"/>
      <c r="Q140" s="1132"/>
      <c r="R140" s="1132"/>
      <c r="S140" s="252"/>
      <c r="T140" s="252"/>
      <c r="U140" s="252"/>
      <c r="V140" s="252"/>
      <c r="W140" s="252"/>
      <c r="X140" s="252"/>
      <c r="Y140" s="252"/>
      <c r="Z140" s="252"/>
    </row>
    <row r="141" ht="15.75" customHeight="1">
      <c r="A141" s="1494"/>
      <c r="B141" s="1820"/>
      <c r="C141" s="1770"/>
      <c r="D141" s="1906" t="s">
        <v>1599</v>
      </c>
      <c r="E141" s="1512"/>
      <c r="F141" s="1513"/>
      <c r="G141" s="1907" t="s">
        <v>123</v>
      </c>
      <c r="H141" s="1908"/>
      <c r="I141" s="1909">
        <v>0.0</v>
      </c>
      <c r="J141" s="1827"/>
      <c r="K141" s="1828"/>
      <c r="L141" s="1909"/>
      <c r="M141" s="1910">
        <v>60000.0</v>
      </c>
      <c r="N141" s="252"/>
      <c r="O141" s="1132"/>
      <c r="P141" s="1132"/>
      <c r="Q141" s="1132"/>
      <c r="R141" s="1132"/>
      <c r="S141" s="252"/>
      <c r="T141" s="252"/>
      <c r="U141" s="252"/>
      <c r="V141" s="252"/>
      <c r="W141" s="252"/>
      <c r="X141" s="252"/>
      <c r="Y141" s="252"/>
      <c r="Z141" s="252"/>
    </row>
    <row r="142" ht="15.75" customHeight="1">
      <c r="A142" s="1494"/>
      <c r="B142" s="1911"/>
      <c r="C142" s="1912"/>
      <c r="D142" s="1913" t="s">
        <v>1600</v>
      </c>
      <c r="E142" s="1914"/>
      <c r="F142" s="1915"/>
      <c r="G142" s="1916" t="s">
        <v>123</v>
      </c>
      <c r="H142" s="1917"/>
      <c r="I142" s="1918">
        <v>1500000.0</v>
      </c>
      <c r="J142" s="1846"/>
      <c r="K142" s="1919"/>
      <c r="L142" s="1847"/>
      <c r="M142" s="1848">
        <v>0.0</v>
      </c>
      <c r="N142" s="252"/>
      <c r="O142" s="1132"/>
      <c r="P142" s="1132"/>
      <c r="Q142" s="1132"/>
      <c r="R142" s="1132"/>
      <c r="S142" s="252"/>
      <c r="T142" s="252"/>
      <c r="U142" s="252"/>
      <c r="V142" s="252"/>
      <c r="W142" s="252"/>
      <c r="X142" s="252"/>
      <c r="Y142" s="252"/>
      <c r="Z142" s="252"/>
    </row>
    <row r="143" ht="15.75" customHeight="1">
      <c r="A143" s="1494"/>
      <c r="B143" s="1494"/>
      <c r="C143" s="252"/>
      <c r="D143" s="252"/>
      <c r="E143" s="1494"/>
      <c r="F143" s="252"/>
      <c r="G143" s="876"/>
      <c r="H143" s="259"/>
      <c r="I143" s="316"/>
      <c r="J143" s="378"/>
      <c r="K143" s="1888"/>
      <c r="L143" s="316"/>
      <c r="M143" s="316"/>
      <c r="N143" s="252"/>
      <c r="O143" s="1132"/>
      <c r="P143" s="1132"/>
      <c r="Q143" s="1132"/>
      <c r="R143" s="1132"/>
      <c r="S143" s="252"/>
      <c r="T143" s="252"/>
      <c r="U143" s="252"/>
      <c r="V143" s="252"/>
      <c r="W143" s="252"/>
      <c r="X143" s="252"/>
      <c r="Y143" s="252"/>
      <c r="Z143" s="252"/>
    </row>
    <row r="144" ht="15.75" customHeight="1">
      <c r="A144" s="1494"/>
      <c r="B144" s="1494"/>
      <c r="C144" s="252"/>
      <c r="D144" s="252"/>
      <c r="E144" s="1494"/>
      <c r="F144" s="252"/>
      <c r="G144" s="876"/>
      <c r="H144" s="259"/>
      <c r="I144" s="316"/>
      <c r="J144" s="378"/>
      <c r="K144" s="1888"/>
      <c r="L144" s="316"/>
      <c r="M144" s="316"/>
      <c r="N144" s="252"/>
      <c r="O144" s="1132"/>
      <c r="P144" s="1132"/>
      <c r="Q144" s="1132"/>
      <c r="R144" s="1132"/>
      <c r="S144" s="252"/>
      <c r="T144" s="252"/>
      <c r="U144" s="252"/>
      <c r="V144" s="252"/>
      <c r="W144" s="252"/>
      <c r="X144" s="252"/>
      <c r="Y144" s="252"/>
      <c r="Z144" s="252"/>
    </row>
    <row r="145" ht="15.75" customHeight="1">
      <c r="A145" s="1494"/>
      <c r="B145" s="1494" t="s">
        <v>1564</v>
      </c>
      <c r="N145" s="252"/>
      <c r="O145" s="1132"/>
      <c r="P145" s="1132"/>
      <c r="Q145" s="1132"/>
      <c r="R145" s="1132"/>
      <c r="S145" s="252"/>
      <c r="T145" s="252"/>
      <c r="U145" s="252"/>
      <c r="V145" s="252"/>
      <c r="W145" s="252"/>
      <c r="X145" s="252"/>
      <c r="Y145" s="252"/>
      <c r="Z145" s="252"/>
    </row>
    <row r="146" ht="15.75" customHeight="1">
      <c r="A146" s="1494"/>
      <c r="B146" s="259" t="s">
        <v>1565</v>
      </c>
      <c r="N146" s="252"/>
      <c r="O146" s="1132"/>
      <c r="P146" s="1132"/>
      <c r="Q146" s="1132"/>
      <c r="R146" s="1132"/>
      <c r="S146" s="252"/>
      <c r="T146" s="252"/>
      <c r="U146" s="252"/>
      <c r="V146" s="252"/>
      <c r="W146" s="252"/>
      <c r="X146" s="252"/>
      <c r="Y146" s="252"/>
      <c r="Z146" s="252"/>
    </row>
    <row r="147" ht="15.75" customHeight="1">
      <c r="A147" s="1494"/>
      <c r="B147" s="259" t="s">
        <v>3</v>
      </c>
      <c r="N147" s="252"/>
      <c r="O147" s="1132"/>
      <c r="P147" s="1132"/>
      <c r="Q147" s="1132"/>
      <c r="R147" s="1132"/>
      <c r="S147" s="252"/>
      <c r="T147" s="252"/>
      <c r="U147" s="252"/>
      <c r="V147" s="252"/>
      <c r="W147" s="252"/>
      <c r="X147" s="252"/>
      <c r="Y147" s="252"/>
      <c r="Z147" s="252"/>
    </row>
    <row r="148" ht="15.75" customHeight="1">
      <c r="A148" s="1494"/>
      <c r="B148" s="259" t="s">
        <v>77</v>
      </c>
      <c r="N148" s="252"/>
      <c r="O148" s="1132"/>
      <c r="P148" s="1132"/>
      <c r="Q148" s="1132"/>
      <c r="R148" s="1132"/>
      <c r="S148" s="252"/>
      <c r="T148" s="252"/>
      <c r="U148" s="252"/>
      <c r="V148" s="252"/>
      <c r="W148" s="252"/>
      <c r="X148" s="252"/>
      <c r="Y148" s="252"/>
      <c r="Z148" s="252"/>
    </row>
    <row r="149" ht="10.5" customHeight="1">
      <c r="A149" s="1494"/>
      <c r="B149" s="925"/>
      <c r="C149" s="1494"/>
      <c r="D149" s="1494"/>
      <c r="E149" s="1494"/>
      <c r="F149" s="1494"/>
      <c r="G149" s="927"/>
      <c r="H149" s="1494"/>
      <c r="I149" s="1742"/>
      <c r="J149" s="1743"/>
      <c r="K149" s="1744"/>
      <c r="L149" s="548"/>
      <c r="M149" s="1494"/>
      <c r="N149" s="252"/>
      <c r="O149" s="1132"/>
      <c r="P149" s="1132"/>
      <c r="Q149" s="1132"/>
      <c r="R149" s="1132"/>
      <c r="S149" s="252"/>
      <c r="T149" s="252"/>
      <c r="U149" s="252"/>
      <c r="V149" s="252"/>
      <c r="W149" s="252"/>
      <c r="X149" s="252"/>
      <c r="Y149" s="252"/>
      <c r="Z149" s="252"/>
    </row>
    <row r="150" ht="15.0" customHeight="1">
      <c r="A150" s="1494"/>
      <c r="B150" s="1745" t="s">
        <v>6</v>
      </c>
      <c r="C150" s="1746"/>
      <c r="D150" s="1746"/>
      <c r="E150" s="1746"/>
      <c r="F150" s="1747"/>
      <c r="G150" s="1748" t="s">
        <v>329</v>
      </c>
      <c r="H150" s="1748"/>
      <c r="I150" s="1749" t="s">
        <v>1566</v>
      </c>
      <c r="J150" s="1750" t="s">
        <v>9</v>
      </c>
      <c r="K150" s="1746"/>
      <c r="L150" s="1747"/>
      <c r="M150" s="1751" t="s">
        <v>10</v>
      </c>
      <c r="N150" s="252"/>
      <c r="O150" s="1132"/>
      <c r="P150" s="1132"/>
      <c r="Q150" s="1132"/>
      <c r="R150" s="1132"/>
      <c r="S150" s="252"/>
      <c r="T150" s="252"/>
      <c r="U150" s="252"/>
      <c r="V150" s="252"/>
      <c r="W150" s="252"/>
      <c r="X150" s="252"/>
      <c r="Y150" s="252"/>
      <c r="Z150" s="252"/>
    </row>
    <row r="151" ht="15.0" customHeight="1">
      <c r="A151" s="1494"/>
      <c r="B151" s="1752"/>
      <c r="F151" s="19"/>
      <c r="G151" s="798" t="s">
        <v>11</v>
      </c>
      <c r="H151" s="798"/>
      <c r="I151" s="1753" t="s">
        <v>12</v>
      </c>
      <c r="J151" s="21" t="s">
        <v>13</v>
      </c>
      <c r="K151" s="22" t="s">
        <v>14</v>
      </c>
      <c r="L151" s="21" t="s">
        <v>15</v>
      </c>
      <c r="M151" s="1754" t="s">
        <v>16</v>
      </c>
      <c r="N151" s="252"/>
      <c r="O151" s="1132"/>
      <c r="P151" s="1132"/>
      <c r="Q151" s="1132"/>
      <c r="R151" s="1132"/>
      <c r="S151" s="252"/>
      <c r="T151" s="252"/>
      <c r="U151" s="252"/>
      <c r="V151" s="252"/>
      <c r="W151" s="252"/>
      <c r="X151" s="252"/>
      <c r="Y151" s="252"/>
      <c r="Z151" s="252"/>
    </row>
    <row r="152" ht="15.0" customHeight="1">
      <c r="A152" s="1494"/>
      <c r="B152" s="1755"/>
      <c r="C152" s="1756"/>
      <c r="D152" s="1756"/>
      <c r="E152" s="1756"/>
      <c r="F152" s="1757"/>
      <c r="G152" s="1758"/>
      <c r="H152" s="1759"/>
      <c r="I152" s="1760" t="s">
        <v>17</v>
      </c>
      <c r="J152" s="1761" t="s">
        <v>17</v>
      </c>
      <c r="K152" s="1761" t="s">
        <v>18</v>
      </c>
      <c r="L152" s="1761" t="s">
        <v>18</v>
      </c>
      <c r="M152" s="1762" t="s">
        <v>18</v>
      </c>
      <c r="N152" s="252"/>
      <c r="O152" s="1132"/>
      <c r="P152" s="1132"/>
      <c r="Q152" s="1132"/>
      <c r="R152" s="1132"/>
      <c r="S152" s="252"/>
      <c r="T152" s="252"/>
      <c r="U152" s="252"/>
      <c r="V152" s="252"/>
      <c r="W152" s="252"/>
      <c r="X152" s="252"/>
      <c r="Y152" s="252"/>
      <c r="Z152" s="252"/>
    </row>
    <row r="153" ht="15.75" customHeight="1">
      <c r="A153" s="1494"/>
      <c r="B153" s="1920"/>
      <c r="C153" s="1921"/>
      <c r="D153" s="1823" t="s">
        <v>1601</v>
      </c>
      <c r="E153" s="1921"/>
      <c r="F153" s="1922"/>
      <c r="G153" s="1923" t="s">
        <v>123</v>
      </c>
      <c r="H153" s="1838"/>
      <c r="I153" s="1909">
        <v>12500.0</v>
      </c>
      <c r="J153" s="1827"/>
      <c r="K153" s="1900"/>
      <c r="L153" s="1828"/>
      <c r="M153" s="1829">
        <v>300000.0</v>
      </c>
      <c r="N153" s="252"/>
      <c r="O153" s="1132"/>
      <c r="P153" s="1132"/>
      <c r="Q153" s="1132"/>
      <c r="R153" s="1132"/>
      <c r="S153" s="252"/>
      <c r="T153" s="252"/>
      <c r="U153" s="252"/>
      <c r="V153" s="252"/>
      <c r="W153" s="252"/>
      <c r="X153" s="252"/>
      <c r="Y153" s="252"/>
      <c r="Z153" s="252"/>
    </row>
    <row r="154" ht="15.75" customHeight="1">
      <c r="A154" s="1494"/>
      <c r="B154" s="1920"/>
      <c r="C154" s="1921"/>
      <c r="D154" s="1823" t="s">
        <v>1602</v>
      </c>
      <c r="E154" s="1921"/>
      <c r="F154" s="1922"/>
      <c r="G154" s="1923" t="s">
        <v>123</v>
      </c>
      <c r="H154" s="1838"/>
      <c r="I154" s="1909">
        <v>1191051.4</v>
      </c>
      <c r="J154" s="1827"/>
      <c r="K154" s="1900"/>
      <c r="L154" s="1828"/>
      <c r="M154" s="1829">
        <v>1500000.0</v>
      </c>
      <c r="N154" s="252"/>
      <c r="O154" s="1132"/>
      <c r="P154" s="1132"/>
      <c r="Q154" s="1132"/>
      <c r="R154" s="1132"/>
      <c r="S154" s="252"/>
      <c r="T154" s="252"/>
      <c r="U154" s="252"/>
      <c r="V154" s="252"/>
      <c r="W154" s="252"/>
      <c r="X154" s="252"/>
      <c r="Y154" s="252"/>
      <c r="Z154" s="252"/>
    </row>
    <row r="155" ht="15.75" customHeight="1">
      <c r="A155" s="1494"/>
      <c r="B155" s="1920"/>
      <c r="C155" s="1921"/>
      <c r="D155" s="1924" t="s">
        <v>1033</v>
      </c>
      <c r="E155" s="1921"/>
      <c r="F155" s="1922"/>
      <c r="G155" s="1923" t="s">
        <v>123</v>
      </c>
      <c r="H155" s="1838"/>
      <c r="I155" s="1909">
        <v>1979808.2</v>
      </c>
      <c r="J155" s="1827"/>
      <c r="K155" s="1900"/>
      <c r="L155" s="1828"/>
      <c r="M155" s="1829">
        <v>6000000.0</v>
      </c>
      <c r="N155" s="252"/>
      <c r="O155" s="1132"/>
      <c r="P155" s="1132"/>
      <c r="Q155" s="1132"/>
      <c r="R155" s="1132"/>
      <c r="S155" s="252"/>
      <c r="T155" s="252"/>
      <c r="U155" s="252"/>
      <c r="V155" s="252"/>
      <c r="W155" s="252"/>
      <c r="X155" s="252"/>
      <c r="Y155" s="252"/>
      <c r="Z155" s="252"/>
    </row>
    <row r="156" ht="15.75" customHeight="1">
      <c r="A156" s="1494"/>
      <c r="B156" s="1920"/>
      <c r="C156" s="1921"/>
      <c r="D156" s="1861" t="s">
        <v>409</v>
      </c>
      <c r="E156" s="1921"/>
      <c r="F156" s="1922"/>
      <c r="G156" s="1923" t="s">
        <v>123</v>
      </c>
      <c r="H156" s="1838"/>
      <c r="I156" s="1909">
        <v>387716.64</v>
      </c>
      <c r="J156" s="1827"/>
      <c r="K156" s="1900"/>
      <c r="L156" s="1828"/>
      <c r="M156" s="1829">
        <v>0.0</v>
      </c>
      <c r="N156" s="252"/>
      <c r="O156" s="1132"/>
      <c r="P156" s="1132"/>
      <c r="Q156" s="1132"/>
      <c r="R156" s="1132"/>
      <c r="S156" s="252"/>
      <c r="T156" s="252"/>
      <c r="U156" s="252"/>
      <c r="V156" s="252"/>
      <c r="W156" s="252"/>
      <c r="X156" s="252"/>
      <c r="Y156" s="252"/>
      <c r="Z156" s="252"/>
    </row>
    <row r="157" ht="17.25" customHeight="1">
      <c r="A157" s="1494"/>
      <c r="B157" s="1920"/>
      <c r="C157" s="1921"/>
      <c r="D157" s="1925" t="s">
        <v>284</v>
      </c>
      <c r="E157" s="1921"/>
      <c r="F157" s="1922"/>
      <c r="G157" s="1923"/>
      <c r="H157" s="1838"/>
      <c r="I157" s="1926">
        <f t="shared" ref="I157:M157" si="9">SUM(I49:I156)</f>
        <v>317381085.2</v>
      </c>
      <c r="J157" s="1926">
        <f t="shared" si="9"/>
        <v>176199826.7</v>
      </c>
      <c r="K157" s="1926">
        <f t="shared" si="9"/>
        <v>233656655.7</v>
      </c>
      <c r="L157" s="1926">
        <f t="shared" si="9"/>
        <v>409856482.5</v>
      </c>
      <c r="M157" s="1926">
        <f t="shared" si="9"/>
        <v>440468171</v>
      </c>
      <c r="N157" s="252"/>
      <c r="O157" s="1132"/>
      <c r="P157" s="1132"/>
      <c r="Q157" s="1132"/>
      <c r="R157" s="1132"/>
      <c r="S157" s="252"/>
      <c r="T157" s="252"/>
      <c r="U157" s="252"/>
      <c r="V157" s="252"/>
      <c r="W157" s="252"/>
      <c r="X157" s="252"/>
      <c r="Y157" s="252"/>
      <c r="Z157" s="252"/>
    </row>
    <row r="158" ht="15.75" customHeight="1">
      <c r="A158" s="1494"/>
      <c r="B158" s="1920"/>
      <c r="C158" s="1927" t="s">
        <v>356</v>
      </c>
      <c r="D158" s="1770"/>
      <c r="E158" s="1921"/>
      <c r="F158" s="1922"/>
      <c r="G158" s="1923"/>
      <c r="H158" s="1838"/>
      <c r="I158" s="1928"/>
      <c r="J158" s="1839"/>
      <c r="K158" s="1929"/>
      <c r="L158" s="1828"/>
      <c r="M158" s="1829"/>
      <c r="N158" s="252"/>
      <c r="O158" s="1132"/>
      <c r="P158" s="1132"/>
      <c r="Q158" s="1132"/>
      <c r="R158" s="1132"/>
      <c r="S158" s="252"/>
      <c r="T158" s="252"/>
      <c r="U158" s="252"/>
      <c r="V158" s="252"/>
      <c r="W158" s="252"/>
      <c r="X158" s="252"/>
      <c r="Y158" s="252"/>
      <c r="Z158" s="252"/>
    </row>
    <row r="159" ht="14.25" customHeight="1">
      <c r="A159" s="1494"/>
      <c r="B159" s="1920"/>
      <c r="C159" s="1921"/>
      <c r="D159" s="1770" t="s">
        <v>308</v>
      </c>
      <c r="E159" s="1921"/>
      <c r="F159" s="1922"/>
      <c r="G159" s="1923" t="s">
        <v>288</v>
      </c>
      <c r="H159" s="1838"/>
      <c r="I159" s="1827">
        <v>3120459.0</v>
      </c>
      <c r="J159" s="1839">
        <v>1484745.0</v>
      </c>
      <c r="K159" s="1828">
        <f t="shared" ref="K159:K165" si="10">L159-J159</f>
        <v>450255</v>
      </c>
      <c r="L159" s="1828">
        <v>1935000.0</v>
      </c>
      <c r="M159" s="1829">
        <v>1868500.0</v>
      </c>
      <c r="N159" s="252"/>
      <c r="O159" s="1132"/>
      <c r="P159" s="1132"/>
      <c r="Q159" s="1132"/>
      <c r="R159" s="1132"/>
      <c r="S159" s="252"/>
      <c r="T159" s="252"/>
      <c r="U159" s="252"/>
      <c r="V159" s="252"/>
      <c r="W159" s="252"/>
      <c r="X159" s="252"/>
      <c r="Y159" s="252"/>
      <c r="Z159" s="252"/>
    </row>
    <row r="160" ht="14.25" customHeight="1">
      <c r="A160" s="1494"/>
      <c r="B160" s="1920"/>
      <c r="C160" s="1921"/>
      <c r="D160" s="1770" t="s">
        <v>465</v>
      </c>
      <c r="E160" s="1921"/>
      <c r="F160" s="1922"/>
      <c r="G160" s="1923" t="s">
        <v>300</v>
      </c>
      <c r="H160" s="1838"/>
      <c r="I160" s="1827">
        <v>3618587.59</v>
      </c>
      <c r="J160" s="1839">
        <v>339000.0</v>
      </c>
      <c r="K160" s="1828">
        <f t="shared" si="10"/>
        <v>337000</v>
      </c>
      <c r="L160" s="1828">
        <v>676000.0</v>
      </c>
      <c r="M160" s="1829">
        <v>606000.0</v>
      </c>
      <c r="N160" s="252"/>
      <c r="O160" s="1132"/>
      <c r="P160" s="1132"/>
      <c r="Q160" s="1132"/>
      <c r="R160" s="1132"/>
      <c r="S160" s="252"/>
      <c r="T160" s="252"/>
      <c r="U160" s="252"/>
      <c r="V160" s="252"/>
      <c r="W160" s="252"/>
      <c r="X160" s="252"/>
      <c r="Y160" s="252"/>
      <c r="Z160" s="252"/>
    </row>
    <row r="161" ht="14.25" customHeight="1">
      <c r="A161" s="1494"/>
      <c r="B161" s="1920"/>
      <c r="C161" s="1921"/>
      <c r="D161" s="1870" t="s">
        <v>1053</v>
      </c>
      <c r="E161" s="1921"/>
      <c r="F161" s="1922"/>
      <c r="G161" s="1923" t="s">
        <v>290</v>
      </c>
      <c r="H161" s="1838"/>
      <c r="I161" s="1827">
        <v>5040746.82</v>
      </c>
      <c r="J161" s="1839">
        <v>7405850.48</v>
      </c>
      <c r="K161" s="1828">
        <f t="shared" si="10"/>
        <v>1540149.52</v>
      </c>
      <c r="L161" s="1828">
        <v>8946000.0</v>
      </c>
      <c r="M161" s="1829">
        <v>7099500.0</v>
      </c>
      <c r="N161" s="252"/>
      <c r="O161" s="1132"/>
      <c r="P161" s="1132"/>
      <c r="Q161" s="1132"/>
      <c r="R161" s="1132"/>
      <c r="S161" s="252"/>
      <c r="T161" s="252"/>
      <c r="U161" s="252"/>
      <c r="V161" s="252"/>
      <c r="W161" s="252"/>
      <c r="X161" s="252"/>
      <c r="Y161" s="252"/>
      <c r="Z161" s="252"/>
    </row>
    <row r="162" ht="14.25" customHeight="1">
      <c r="A162" s="1494"/>
      <c r="B162" s="1920"/>
      <c r="C162" s="1921"/>
      <c r="D162" s="1770" t="s">
        <v>309</v>
      </c>
      <c r="E162" s="1921"/>
      <c r="F162" s="1922"/>
      <c r="G162" s="1923" t="s">
        <v>298</v>
      </c>
      <c r="H162" s="1838"/>
      <c r="I162" s="1827">
        <v>274022.95</v>
      </c>
      <c r="J162" s="1839">
        <v>330075.15</v>
      </c>
      <c r="K162" s="1828">
        <f t="shared" si="10"/>
        <v>19424.85</v>
      </c>
      <c r="L162" s="1828">
        <v>349500.0</v>
      </c>
      <c r="M162" s="1829">
        <v>126000.0</v>
      </c>
      <c r="N162" s="252"/>
      <c r="O162" s="1132"/>
      <c r="P162" s="1132"/>
      <c r="Q162" s="1132"/>
      <c r="R162" s="1132"/>
      <c r="S162" s="252"/>
      <c r="T162" s="252"/>
      <c r="U162" s="252"/>
      <c r="V162" s="252"/>
      <c r="W162" s="252"/>
      <c r="X162" s="252"/>
      <c r="Y162" s="252"/>
      <c r="Z162" s="252"/>
    </row>
    <row r="163" ht="14.25" customHeight="1">
      <c r="A163" s="1494"/>
      <c r="B163" s="1920"/>
      <c r="C163" s="1921"/>
      <c r="D163" s="1770" t="s">
        <v>695</v>
      </c>
      <c r="E163" s="1921"/>
      <c r="F163" s="1922"/>
      <c r="G163" s="1930" t="s">
        <v>696</v>
      </c>
      <c r="H163" s="1838"/>
      <c r="I163" s="1827">
        <v>0.0</v>
      </c>
      <c r="J163" s="1839">
        <v>3500000.0</v>
      </c>
      <c r="K163" s="1828">
        <f t="shared" si="10"/>
        <v>0</v>
      </c>
      <c r="L163" s="1828">
        <v>3500000.0</v>
      </c>
      <c r="M163" s="1829"/>
      <c r="N163" s="252"/>
      <c r="O163" s="1132"/>
      <c r="P163" s="1132"/>
      <c r="Q163" s="1132"/>
      <c r="R163" s="1132"/>
      <c r="S163" s="252"/>
      <c r="T163" s="252"/>
      <c r="U163" s="252"/>
      <c r="V163" s="252"/>
      <c r="W163" s="252"/>
      <c r="X163" s="252"/>
      <c r="Y163" s="252"/>
      <c r="Z163" s="252"/>
    </row>
    <row r="164" ht="14.25" customHeight="1">
      <c r="A164" s="1494"/>
      <c r="B164" s="1920"/>
      <c r="C164" s="1921"/>
      <c r="D164" s="1770" t="s">
        <v>625</v>
      </c>
      <c r="E164" s="1921"/>
      <c r="F164" s="1922"/>
      <c r="G164" s="1923" t="s">
        <v>384</v>
      </c>
      <c r="H164" s="1838"/>
      <c r="I164" s="1827">
        <v>7885280.0</v>
      </c>
      <c r="J164" s="1839">
        <v>1590000.0</v>
      </c>
      <c r="K164" s="1828">
        <f t="shared" si="10"/>
        <v>0</v>
      </c>
      <c r="L164" s="1828">
        <v>1590000.0</v>
      </c>
      <c r="M164" s="1829">
        <v>1188000.0</v>
      </c>
      <c r="N164" s="252"/>
      <c r="O164" s="1132"/>
      <c r="P164" s="1132"/>
      <c r="Q164" s="1132"/>
      <c r="R164" s="1132"/>
      <c r="S164" s="252"/>
      <c r="T164" s="252"/>
      <c r="U164" s="252"/>
      <c r="V164" s="252"/>
      <c r="W164" s="252"/>
      <c r="X164" s="252"/>
      <c r="Y164" s="252"/>
      <c r="Z164" s="252"/>
    </row>
    <row r="165" ht="14.25" customHeight="1">
      <c r="A165" s="1494"/>
      <c r="B165" s="1920"/>
      <c r="C165" s="1921"/>
      <c r="D165" s="1770" t="s">
        <v>694</v>
      </c>
      <c r="E165" s="1921"/>
      <c r="F165" s="1922"/>
      <c r="G165" s="1923" t="s">
        <v>294</v>
      </c>
      <c r="H165" s="1838"/>
      <c r="I165" s="1827">
        <v>656710.0</v>
      </c>
      <c r="J165" s="1839">
        <v>123000.0</v>
      </c>
      <c r="K165" s="1828">
        <f t="shared" si="10"/>
        <v>72000</v>
      </c>
      <c r="L165" s="1828">
        <v>195000.0</v>
      </c>
      <c r="M165" s="1829">
        <v>193000.0</v>
      </c>
      <c r="N165" s="252"/>
      <c r="O165" s="1132"/>
      <c r="P165" s="1132"/>
      <c r="Q165" s="1132"/>
      <c r="R165" s="1132"/>
      <c r="S165" s="252"/>
      <c r="T165" s="252"/>
      <c r="U165" s="252"/>
      <c r="V165" s="252"/>
      <c r="W165" s="252"/>
      <c r="X165" s="252"/>
      <c r="Y165" s="252"/>
      <c r="Z165" s="252"/>
    </row>
    <row r="166" ht="14.25" customHeight="1">
      <c r="A166" s="1494"/>
      <c r="B166" s="1920"/>
      <c r="C166" s="1921"/>
      <c r="D166" s="1770" t="s">
        <v>1603</v>
      </c>
      <c r="E166" s="1921"/>
      <c r="F166" s="1922"/>
      <c r="G166" s="1923" t="s">
        <v>412</v>
      </c>
      <c r="H166" s="1838"/>
      <c r="I166" s="1827">
        <v>50540.0</v>
      </c>
      <c r="J166" s="1839"/>
      <c r="K166" s="1828"/>
      <c r="L166" s="1828"/>
      <c r="M166" s="1829"/>
      <c r="N166" s="252"/>
      <c r="O166" s="1132"/>
      <c r="P166" s="1132"/>
      <c r="Q166" s="1132"/>
      <c r="R166" s="1132"/>
      <c r="S166" s="252"/>
      <c r="T166" s="252"/>
      <c r="U166" s="252"/>
      <c r="V166" s="252"/>
      <c r="W166" s="252"/>
      <c r="X166" s="252"/>
      <c r="Y166" s="252"/>
      <c r="Z166" s="252"/>
    </row>
    <row r="167" ht="14.25" customHeight="1">
      <c r="A167" s="1494"/>
      <c r="B167" s="1920"/>
      <c r="C167" s="1921"/>
      <c r="D167" s="1770" t="s">
        <v>697</v>
      </c>
      <c r="E167" s="1921"/>
      <c r="F167" s="1922"/>
      <c r="G167" s="1923" t="s">
        <v>302</v>
      </c>
      <c r="H167" s="1838"/>
      <c r="I167" s="1827">
        <v>725300.0</v>
      </c>
      <c r="J167" s="1839">
        <v>210000.0</v>
      </c>
      <c r="K167" s="1828">
        <f t="shared" ref="K167:K168" si="11">L167-J167</f>
        <v>500000</v>
      </c>
      <c r="L167" s="1828">
        <v>710000.0</v>
      </c>
      <c r="M167" s="1829">
        <v>190000.0</v>
      </c>
      <c r="N167" s="252"/>
      <c r="O167" s="1132"/>
      <c r="P167" s="1132"/>
      <c r="Q167" s="1132"/>
      <c r="R167" s="1132"/>
      <c r="S167" s="252"/>
      <c r="T167" s="252"/>
      <c r="U167" s="252"/>
      <c r="V167" s="252"/>
      <c r="W167" s="252"/>
      <c r="X167" s="252"/>
      <c r="Y167" s="252"/>
      <c r="Z167" s="252"/>
    </row>
    <row r="168" ht="14.25" customHeight="1">
      <c r="A168" s="1494"/>
      <c r="B168" s="1920"/>
      <c r="C168" s="1921"/>
      <c r="D168" s="1770" t="s">
        <v>1604</v>
      </c>
      <c r="E168" s="1921"/>
      <c r="F168" s="1922"/>
      <c r="G168" s="1923" t="s">
        <v>630</v>
      </c>
      <c r="H168" s="1838"/>
      <c r="I168" s="1827">
        <v>8280000.0</v>
      </c>
      <c r="J168" s="1839">
        <v>2.7793E7</v>
      </c>
      <c r="K168" s="1828">
        <f t="shared" si="11"/>
        <v>84000</v>
      </c>
      <c r="L168" s="1828">
        <v>2.7877E7</v>
      </c>
      <c r="M168" s="1829">
        <v>3823000.0</v>
      </c>
      <c r="N168" s="252"/>
      <c r="O168" s="1132"/>
      <c r="P168" s="1132"/>
      <c r="Q168" s="1132"/>
      <c r="R168" s="1132"/>
      <c r="S168" s="252"/>
      <c r="T168" s="252"/>
      <c r="U168" s="252"/>
      <c r="V168" s="252"/>
      <c r="W168" s="252"/>
      <c r="X168" s="252"/>
      <c r="Y168" s="252"/>
      <c r="Z168" s="252"/>
    </row>
    <row r="169" ht="14.25" customHeight="1">
      <c r="A169" s="1494"/>
      <c r="B169" s="1920"/>
      <c r="C169" s="1921"/>
      <c r="D169" s="1770" t="s">
        <v>1605</v>
      </c>
      <c r="E169" s="1921"/>
      <c r="F169" s="1922"/>
      <c r="G169" s="1923" t="s">
        <v>1606</v>
      </c>
      <c r="H169" s="1838"/>
      <c r="I169" s="1827">
        <v>0.0</v>
      </c>
      <c r="J169" s="1839"/>
      <c r="K169" s="1828"/>
      <c r="L169" s="1828"/>
      <c r="M169" s="1829"/>
      <c r="N169" s="252"/>
      <c r="O169" s="1132"/>
      <c r="P169" s="1132"/>
      <c r="Q169" s="1132"/>
      <c r="R169" s="1132"/>
      <c r="S169" s="252"/>
      <c r="T169" s="252"/>
      <c r="U169" s="252"/>
      <c r="V169" s="252"/>
      <c r="W169" s="252"/>
      <c r="X169" s="252"/>
      <c r="Y169" s="252"/>
      <c r="Z169" s="252"/>
    </row>
    <row r="170" ht="14.25" customHeight="1">
      <c r="A170" s="1494"/>
      <c r="B170" s="1920"/>
      <c r="C170" s="1921"/>
      <c r="D170" s="1770" t="s">
        <v>1607</v>
      </c>
      <c r="E170" s="1921"/>
      <c r="F170" s="1922"/>
      <c r="G170" s="1923" t="s">
        <v>1608</v>
      </c>
      <c r="H170" s="1838"/>
      <c r="I170" s="1827">
        <v>0.0</v>
      </c>
      <c r="J170" s="1839"/>
      <c r="K170" s="1828"/>
      <c r="L170" s="1828"/>
      <c r="M170" s="1829">
        <v>80000.0</v>
      </c>
      <c r="N170" s="252"/>
      <c r="O170" s="1132"/>
      <c r="P170" s="1132"/>
      <c r="Q170" s="1132"/>
      <c r="R170" s="1132"/>
      <c r="S170" s="252"/>
      <c r="T170" s="252"/>
      <c r="U170" s="252"/>
      <c r="V170" s="252"/>
      <c r="W170" s="252"/>
      <c r="X170" s="252"/>
      <c r="Y170" s="252"/>
      <c r="Z170" s="252"/>
    </row>
    <row r="171" ht="14.25" customHeight="1">
      <c r="A171" s="1494"/>
      <c r="B171" s="1920"/>
      <c r="C171" s="1921"/>
      <c r="D171" s="1770" t="s">
        <v>626</v>
      </c>
      <c r="E171" s="1921"/>
      <c r="F171" s="1922"/>
      <c r="G171" s="1923" t="s">
        <v>296</v>
      </c>
      <c r="H171" s="1838"/>
      <c r="I171" s="1827">
        <v>6410000.0</v>
      </c>
      <c r="J171" s="1839">
        <v>705000.0</v>
      </c>
      <c r="K171" s="1828">
        <f>L171-J171</f>
        <v>1660000</v>
      </c>
      <c r="L171" s="1828">
        <v>2365000.0</v>
      </c>
      <c r="M171" s="1829">
        <v>1.065E7</v>
      </c>
      <c r="N171" s="252"/>
      <c r="O171" s="1132"/>
      <c r="P171" s="1132"/>
      <c r="Q171" s="1132"/>
      <c r="R171" s="1132"/>
      <c r="S171" s="252"/>
      <c r="T171" s="252"/>
      <c r="U171" s="252"/>
      <c r="V171" s="252"/>
      <c r="W171" s="252"/>
      <c r="X171" s="252"/>
      <c r="Y171" s="252"/>
      <c r="Z171" s="252"/>
    </row>
    <row r="172" ht="14.25" customHeight="1">
      <c r="A172" s="1494"/>
      <c r="B172" s="1920"/>
      <c r="C172" s="1921"/>
      <c r="D172" s="1770" t="s">
        <v>1609</v>
      </c>
      <c r="E172" s="1921"/>
      <c r="F172" s="1922"/>
      <c r="G172" s="1923" t="s">
        <v>1610</v>
      </c>
      <c r="H172" s="1838"/>
      <c r="I172" s="1827">
        <v>0.0</v>
      </c>
      <c r="J172" s="1839"/>
      <c r="K172" s="1828"/>
      <c r="L172" s="1931"/>
      <c r="M172" s="1932"/>
      <c r="N172" s="252"/>
      <c r="O172" s="1132"/>
      <c r="P172" s="1132"/>
      <c r="Q172" s="1132"/>
      <c r="R172" s="1132"/>
      <c r="S172" s="252"/>
      <c r="T172" s="252"/>
      <c r="U172" s="252"/>
      <c r="V172" s="252"/>
      <c r="W172" s="252"/>
      <c r="X172" s="252"/>
      <c r="Y172" s="252"/>
      <c r="Z172" s="252"/>
    </row>
    <row r="173" ht="14.25" customHeight="1">
      <c r="A173" s="1494"/>
      <c r="B173" s="1933"/>
      <c r="C173" s="262"/>
      <c r="D173" s="611" t="s">
        <v>381</v>
      </c>
      <c r="E173" s="262"/>
      <c r="F173" s="263"/>
      <c r="G173" s="1934" t="s">
        <v>292</v>
      </c>
      <c r="H173" s="1935"/>
      <c r="I173" s="1500">
        <v>4558433.35</v>
      </c>
      <c r="J173" s="1936">
        <v>1112942.0</v>
      </c>
      <c r="K173" s="1835">
        <f t="shared" ref="K173:K174" si="12">L173-J173</f>
        <v>3685058</v>
      </c>
      <c r="L173" s="1937">
        <v>4798000.0</v>
      </c>
      <c r="M173" s="1938">
        <v>2827440.0</v>
      </c>
      <c r="N173" s="252"/>
      <c r="O173" s="1132"/>
      <c r="P173" s="1132"/>
      <c r="Q173" s="1132"/>
      <c r="R173" s="1132"/>
      <c r="S173" s="252"/>
      <c r="T173" s="252"/>
      <c r="U173" s="252"/>
      <c r="V173" s="252"/>
      <c r="W173" s="252"/>
      <c r="X173" s="252"/>
      <c r="Y173" s="252"/>
      <c r="Z173" s="252"/>
    </row>
    <row r="174" ht="13.5" customHeight="1">
      <c r="A174" s="252"/>
      <c r="B174" s="1920"/>
      <c r="C174" s="1921"/>
      <c r="D174" s="1770" t="s">
        <v>423</v>
      </c>
      <c r="E174" s="1921"/>
      <c r="F174" s="1922"/>
      <c r="G174" s="1923" t="s">
        <v>424</v>
      </c>
      <c r="H174" s="1838"/>
      <c r="I174" s="1827">
        <v>30000.0</v>
      </c>
      <c r="J174" s="1828">
        <v>0.0</v>
      </c>
      <c r="K174" s="1828">
        <f t="shared" si="12"/>
        <v>30000</v>
      </c>
      <c r="L174" s="1773">
        <v>30000.0</v>
      </c>
      <c r="M174" s="1780">
        <v>80000.0</v>
      </c>
      <c r="N174" s="252"/>
      <c r="O174" s="1132"/>
      <c r="P174" s="1132"/>
      <c r="Q174" s="1132"/>
      <c r="R174" s="1132"/>
      <c r="S174" s="252"/>
      <c r="T174" s="252"/>
      <c r="U174" s="252"/>
      <c r="V174" s="252"/>
      <c r="W174" s="252"/>
      <c r="X174" s="252"/>
      <c r="Y174" s="252"/>
      <c r="Z174" s="252"/>
    </row>
    <row r="175" ht="15.75" customHeight="1">
      <c r="A175" s="252"/>
      <c r="B175" s="1920"/>
      <c r="C175" s="1921"/>
      <c r="D175" s="1770" t="s">
        <v>1188</v>
      </c>
      <c r="E175" s="1921"/>
      <c r="F175" s="1922"/>
      <c r="G175" s="1923" t="s">
        <v>1189</v>
      </c>
      <c r="H175" s="1838"/>
      <c r="I175" s="1827">
        <v>0.0</v>
      </c>
      <c r="J175" s="1828"/>
      <c r="K175" s="1828"/>
      <c r="L175" s="299"/>
      <c r="M175" s="1901">
        <v>65000.0</v>
      </c>
      <c r="N175" s="252"/>
      <c r="O175" s="1132"/>
      <c r="P175" s="1132"/>
      <c r="Q175" s="1132"/>
      <c r="R175" s="1132"/>
      <c r="S175" s="252"/>
      <c r="T175" s="252"/>
      <c r="U175" s="252"/>
      <c r="V175" s="252"/>
      <c r="W175" s="252"/>
      <c r="X175" s="252"/>
      <c r="Y175" s="252"/>
      <c r="Z175" s="252"/>
    </row>
    <row r="176" ht="15.75" customHeight="1">
      <c r="A176" s="252"/>
      <c r="B176" s="1920"/>
      <c r="C176" s="1921"/>
      <c r="D176" s="1921" t="s">
        <v>1611</v>
      </c>
      <c r="E176" s="1921"/>
      <c r="F176" s="1922"/>
      <c r="G176" s="1939" t="s">
        <v>1012</v>
      </c>
      <c r="H176" s="1838"/>
      <c r="I176" s="1827"/>
      <c r="J176" s="1828"/>
      <c r="K176" s="1828"/>
      <c r="L176" s="299"/>
      <c r="M176" s="1901">
        <v>1000000.0</v>
      </c>
      <c r="N176" s="252"/>
      <c r="O176" s="1132"/>
      <c r="P176" s="1132"/>
      <c r="Q176" s="1132"/>
      <c r="R176" s="1132"/>
      <c r="S176" s="252"/>
      <c r="T176" s="252"/>
      <c r="U176" s="252"/>
      <c r="V176" s="252"/>
      <c r="W176" s="252"/>
      <c r="X176" s="252"/>
      <c r="Y176" s="252"/>
      <c r="Z176" s="252"/>
    </row>
    <row r="177" ht="15.75" customHeight="1">
      <c r="A177" s="252"/>
      <c r="B177" s="1920"/>
      <c r="C177" s="1921"/>
      <c r="D177" s="1927" t="s">
        <v>385</v>
      </c>
      <c r="E177" s="1921"/>
      <c r="F177" s="1922"/>
      <c r="G177" s="1923"/>
      <c r="H177" s="1838"/>
      <c r="I177" s="1940">
        <f t="shared" ref="I177:M177" si="13">SUM(I159:I176)</f>
        <v>40650079.71</v>
      </c>
      <c r="J177" s="1940">
        <f t="shared" si="13"/>
        <v>44593612.63</v>
      </c>
      <c r="K177" s="1940">
        <f t="shared" si="13"/>
        <v>8377887.37</v>
      </c>
      <c r="L177" s="1940">
        <f t="shared" si="13"/>
        <v>52971500</v>
      </c>
      <c r="M177" s="1941">
        <f t="shared" si="13"/>
        <v>29796440</v>
      </c>
      <c r="N177" s="252"/>
      <c r="O177" s="1132"/>
      <c r="P177" s="1132"/>
      <c r="Q177" s="1132"/>
      <c r="R177" s="1132"/>
      <c r="S177" s="252"/>
      <c r="T177" s="252"/>
      <c r="U177" s="252"/>
      <c r="V177" s="252"/>
      <c r="W177" s="252"/>
      <c r="X177" s="252"/>
      <c r="Y177" s="252"/>
      <c r="Z177" s="252"/>
    </row>
    <row r="178" ht="15.75" customHeight="1">
      <c r="A178" s="252"/>
      <c r="B178" s="1942"/>
      <c r="C178" s="1943" t="s">
        <v>317</v>
      </c>
      <c r="D178" s="1944"/>
      <c r="E178" s="1944"/>
      <c r="F178" s="1945"/>
      <c r="G178" s="1946"/>
      <c r="H178" s="1947"/>
      <c r="I178" s="1948">
        <f t="shared" ref="I178:M178" si="14">I177</f>
        <v>40650079.71</v>
      </c>
      <c r="J178" s="1948">
        <f t="shared" si="14"/>
        <v>44593612.63</v>
      </c>
      <c r="K178" s="1948">
        <f t="shared" si="14"/>
        <v>8377887.37</v>
      </c>
      <c r="L178" s="1948">
        <f t="shared" si="14"/>
        <v>52971500</v>
      </c>
      <c r="M178" s="1949">
        <f t="shared" si="14"/>
        <v>29796440</v>
      </c>
      <c r="N178" s="252"/>
      <c r="O178" s="1132"/>
      <c r="P178" s="1132"/>
      <c r="Q178" s="1132"/>
      <c r="R178" s="1132"/>
      <c r="S178" s="252"/>
      <c r="T178" s="252"/>
      <c r="U178" s="252"/>
      <c r="V178" s="252"/>
      <c r="W178" s="252"/>
      <c r="X178" s="252"/>
      <c r="Y178" s="252"/>
      <c r="Z178" s="252"/>
    </row>
    <row r="179" ht="15.75" customHeight="1">
      <c r="A179" s="252"/>
      <c r="B179" s="252"/>
      <c r="C179" s="252"/>
      <c r="D179" s="252"/>
      <c r="E179" s="252"/>
      <c r="F179" s="252"/>
      <c r="G179" s="252"/>
      <c r="H179" s="252"/>
      <c r="I179" s="252"/>
      <c r="J179" s="252"/>
      <c r="K179" s="252"/>
      <c r="L179" s="252"/>
      <c r="M179" s="252"/>
      <c r="N179" s="252"/>
      <c r="O179" s="1132"/>
      <c r="P179" s="1132"/>
      <c r="Q179" s="1132"/>
      <c r="R179" s="1132"/>
      <c r="S179" s="252"/>
      <c r="T179" s="252"/>
      <c r="U179" s="252"/>
      <c r="V179" s="252"/>
      <c r="W179" s="252"/>
      <c r="X179" s="252"/>
      <c r="Y179" s="252"/>
      <c r="Z179" s="252"/>
    </row>
    <row r="180" ht="15.75" customHeight="1">
      <c r="A180" s="1494"/>
      <c r="B180" s="1494" t="s">
        <v>1564</v>
      </c>
      <c r="N180" s="252"/>
      <c r="O180" s="1132"/>
      <c r="P180" s="1132"/>
      <c r="Q180" s="1132"/>
      <c r="R180" s="1132"/>
      <c r="S180" s="252"/>
      <c r="T180" s="252"/>
      <c r="U180" s="252"/>
      <c r="V180" s="252"/>
      <c r="W180" s="252"/>
      <c r="X180" s="252"/>
      <c r="Y180" s="252"/>
      <c r="Z180" s="252"/>
    </row>
    <row r="181" ht="15.75" customHeight="1">
      <c r="A181" s="1494"/>
      <c r="B181" s="259" t="s">
        <v>1565</v>
      </c>
      <c r="N181" s="252"/>
      <c r="O181" s="1132"/>
      <c r="P181" s="1132"/>
      <c r="Q181" s="1132"/>
      <c r="R181" s="1132"/>
      <c r="S181" s="252"/>
      <c r="T181" s="252"/>
      <c r="U181" s="252"/>
      <c r="V181" s="252"/>
      <c r="W181" s="252"/>
      <c r="X181" s="252"/>
      <c r="Y181" s="252"/>
      <c r="Z181" s="252"/>
    </row>
    <row r="182" ht="15.75" customHeight="1">
      <c r="A182" s="1494"/>
      <c r="B182" s="259" t="s">
        <v>3</v>
      </c>
      <c r="N182" s="252"/>
      <c r="O182" s="1132"/>
      <c r="P182" s="1132"/>
      <c r="Q182" s="1132"/>
      <c r="R182" s="1132"/>
      <c r="S182" s="252"/>
      <c r="T182" s="252"/>
      <c r="U182" s="252"/>
      <c r="V182" s="252"/>
      <c r="W182" s="252"/>
      <c r="X182" s="252"/>
      <c r="Y182" s="252"/>
      <c r="Z182" s="252"/>
    </row>
    <row r="183" ht="15.75" customHeight="1">
      <c r="A183" s="1494"/>
      <c r="B183" s="259" t="s">
        <v>77</v>
      </c>
      <c r="N183" s="252"/>
      <c r="O183" s="1132"/>
      <c r="P183" s="1132"/>
      <c r="Q183" s="1132"/>
      <c r="R183" s="1132"/>
      <c r="S183" s="252"/>
      <c r="T183" s="252"/>
      <c r="U183" s="252"/>
      <c r="V183" s="252"/>
      <c r="W183" s="252"/>
      <c r="X183" s="252"/>
      <c r="Y183" s="252"/>
      <c r="Z183" s="252"/>
    </row>
    <row r="184" ht="15.75" customHeight="1">
      <c r="A184" s="1494"/>
      <c r="B184" s="925"/>
      <c r="C184" s="1494"/>
      <c r="D184" s="1494"/>
      <c r="E184" s="1494"/>
      <c r="F184" s="1494"/>
      <c r="G184" s="927"/>
      <c r="H184" s="1494"/>
      <c r="I184" s="1742"/>
      <c r="J184" s="1743"/>
      <c r="K184" s="1744"/>
      <c r="L184" s="548"/>
      <c r="M184" s="1494"/>
      <c r="N184" s="252"/>
      <c r="O184" s="1132"/>
      <c r="P184" s="1132"/>
      <c r="Q184" s="1132"/>
      <c r="R184" s="1132"/>
      <c r="S184" s="252"/>
      <c r="T184" s="252"/>
      <c r="U184" s="252"/>
      <c r="V184" s="252"/>
      <c r="W184" s="252"/>
      <c r="X184" s="252"/>
      <c r="Y184" s="252"/>
      <c r="Z184" s="252"/>
    </row>
    <row r="185" ht="15.0" customHeight="1">
      <c r="A185" s="1494"/>
      <c r="B185" s="1745" t="s">
        <v>6</v>
      </c>
      <c r="C185" s="1746"/>
      <c r="D185" s="1746"/>
      <c r="E185" s="1746"/>
      <c r="F185" s="1747"/>
      <c r="G185" s="1748" t="s">
        <v>329</v>
      </c>
      <c r="H185" s="1748"/>
      <c r="I185" s="1749" t="s">
        <v>1566</v>
      </c>
      <c r="J185" s="1750" t="s">
        <v>9</v>
      </c>
      <c r="K185" s="1746"/>
      <c r="L185" s="1747"/>
      <c r="M185" s="1751" t="s">
        <v>10</v>
      </c>
      <c r="N185" s="252"/>
      <c r="O185" s="1132"/>
      <c r="P185" s="1132"/>
      <c r="Q185" s="1132"/>
      <c r="R185" s="1132"/>
      <c r="S185" s="252"/>
      <c r="T185" s="252"/>
      <c r="U185" s="252"/>
      <c r="V185" s="252"/>
      <c r="W185" s="252"/>
      <c r="X185" s="252"/>
      <c r="Y185" s="252"/>
      <c r="Z185" s="252"/>
    </row>
    <row r="186" ht="15.75" customHeight="1">
      <c r="A186" s="1494"/>
      <c r="B186" s="1752"/>
      <c r="F186" s="19"/>
      <c r="G186" s="798" t="s">
        <v>11</v>
      </c>
      <c r="H186" s="798"/>
      <c r="I186" s="1753" t="s">
        <v>12</v>
      </c>
      <c r="J186" s="21" t="s">
        <v>13</v>
      </c>
      <c r="K186" s="22" t="s">
        <v>14</v>
      </c>
      <c r="L186" s="21" t="s">
        <v>15</v>
      </c>
      <c r="M186" s="1754" t="s">
        <v>16</v>
      </c>
      <c r="N186" s="252"/>
      <c r="O186" s="1132"/>
      <c r="P186" s="1132"/>
      <c r="Q186" s="1132"/>
      <c r="R186" s="1132"/>
      <c r="S186" s="252"/>
      <c r="T186" s="252"/>
      <c r="U186" s="252"/>
      <c r="V186" s="252"/>
      <c r="W186" s="252"/>
      <c r="X186" s="252"/>
      <c r="Y186" s="252"/>
      <c r="Z186" s="252"/>
    </row>
    <row r="187" ht="15.75" customHeight="1">
      <c r="A187" s="1494"/>
      <c r="B187" s="1755"/>
      <c r="C187" s="1756"/>
      <c r="D187" s="1756"/>
      <c r="E187" s="1756"/>
      <c r="F187" s="1757"/>
      <c r="G187" s="1758"/>
      <c r="H187" s="1759"/>
      <c r="I187" s="1760" t="s">
        <v>17</v>
      </c>
      <c r="J187" s="1761" t="s">
        <v>17</v>
      </c>
      <c r="K187" s="1761" t="s">
        <v>18</v>
      </c>
      <c r="L187" s="1761" t="s">
        <v>18</v>
      </c>
      <c r="M187" s="1762" t="s">
        <v>18</v>
      </c>
      <c r="N187" s="252"/>
      <c r="O187" s="1132"/>
      <c r="P187" s="1132"/>
      <c r="Q187" s="1132"/>
      <c r="R187" s="1132"/>
      <c r="S187" s="252"/>
      <c r="T187" s="252"/>
      <c r="U187" s="252"/>
      <c r="V187" s="252"/>
      <c r="W187" s="252"/>
      <c r="X187" s="252"/>
      <c r="Y187" s="252"/>
      <c r="Z187" s="252"/>
    </row>
    <row r="188" ht="15.75" customHeight="1">
      <c r="A188" s="925"/>
      <c r="B188" s="1920"/>
      <c r="C188" s="1950" t="s">
        <v>1612</v>
      </c>
      <c r="D188" s="1950"/>
      <c r="E188" s="1950"/>
      <c r="F188" s="1951"/>
      <c r="G188" s="1952"/>
      <c r="H188" s="1953">
        <f t="shared" ref="H188:M188" si="15">H38+H157+H178</f>
        <v>0</v>
      </c>
      <c r="I188" s="1954">
        <f t="shared" si="15"/>
        <v>832481818.2</v>
      </c>
      <c r="J188" s="1954">
        <f t="shared" si="15"/>
        <v>446927741.8</v>
      </c>
      <c r="K188" s="1954">
        <f t="shared" si="15"/>
        <v>524939980.7</v>
      </c>
      <c r="L188" s="1954">
        <f t="shared" si="15"/>
        <v>971867722.5</v>
      </c>
      <c r="M188" s="1955">
        <f t="shared" si="15"/>
        <v>1006577174</v>
      </c>
      <c r="N188" s="252"/>
      <c r="O188" s="1132"/>
      <c r="P188" s="1132"/>
      <c r="Q188" s="1132"/>
      <c r="R188" s="1132"/>
      <c r="S188" s="252"/>
      <c r="T188" s="252"/>
      <c r="U188" s="252"/>
      <c r="V188" s="252"/>
      <c r="W188" s="252"/>
      <c r="X188" s="252"/>
      <c r="Y188" s="252"/>
      <c r="Z188" s="252"/>
    </row>
    <row r="189" ht="15.75" customHeight="1">
      <c r="A189" s="925"/>
      <c r="B189" s="1920"/>
      <c r="C189" s="1950" t="s">
        <v>1613</v>
      </c>
      <c r="D189" s="1950"/>
      <c r="E189" s="1950"/>
      <c r="F189" s="1951"/>
      <c r="G189" s="1956"/>
      <c r="H189" s="1957"/>
      <c r="I189" s="1958"/>
      <c r="J189" s="1958"/>
      <c r="K189" s="1958"/>
      <c r="L189" s="1958"/>
      <c r="M189" s="1959">
        <v>1.34232971E8</v>
      </c>
      <c r="N189" s="252"/>
      <c r="O189" s="1132"/>
      <c r="P189" s="1132"/>
      <c r="Q189" s="1132"/>
      <c r="R189" s="1132"/>
      <c r="S189" s="252"/>
      <c r="T189" s="252"/>
      <c r="U189" s="252"/>
      <c r="V189" s="252"/>
      <c r="W189" s="252"/>
      <c r="X189" s="252"/>
      <c r="Y189" s="252"/>
      <c r="Z189" s="252"/>
    </row>
    <row r="190" ht="15.75" customHeight="1">
      <c r="A190" s="252"/>
      <c r="B190" s="1776"/>
      <c r="C190" s="1950" t="s">
        <v>1614</v>
      </c>
      <c r="D190" s="1921"/>
      <c r="E190" s="1770"/>
      <c r="F190" s="1771"/>
      <c r="G190" s="1864"/>
      <c r="H190" s="543"/>
      <c r="I190" s="299"/>
      <c r="J190" s="844"/>
      <c r="K190" s="1960"/>
      <c r="L190" s="299"/>
      <c r="M190" s="1901"/>
      <c r="N190" s="252"/>
      <c r="O190" s="1132"/>
      <c r="P190" s="1132"/>
      <c r="Q190" s="1132"/>
      <c r="R190" s="1132"/>
      <c r="S190" s="252"/>
      <c r="T190" s="252"/>
      <c r="U190" s="252"/>
      <c r="V190" s="252"/>
      <c r="W190" s="252"/>
      <c r="X190" s="252"/>
      <c r="Y190" s="252"/>
      <c r="Z190" s="252"/>
    </row>
    <row r="191" ht="15.75" customHeight="1">
      <c r="A191" s="252"/>
      <c r="B191" s="1776"/>
      <c r="C191" s="1770"/>
      <c r="D191" s="1770" t="s">
        <v>1615</v>
      </c>
      <c r="E191" s="1770"/>
      <c r="F191" s="1771"/>
      <c r="G191" s="1772"/>
      <c r="H191" s="1961"/>
      <c r="I191" s="1773">
        <v>7000000.0</v>
      </c>
      <c r="J191" s="1779">
        <v>7000000.0</v>
      </c>
      <c r="K191" s="1779">
        <f t="shared" ref="K191:K193" si="16">L191-J191</f>
        <v>0</v>
      </c>
      <c r="L191" s="1909">
        <v>7000000.0</v>
      </c>
      <c r="M191" s="1910">
        <v>7000000.0</v>
      </c>
      <c r="N191" s="252"/>
      <c r="O191" s="1132"/>
      <c r="P191" s="1132"/>
      <c r="Q191" s="1132"/>
      <c r="R191" s="1132"/>
      <c r="S191" s="252"/>
      <c r="T191" s="252"/>
      <c r="U191" s="252"/>
      <c r="V191" s="252"/>
      <c r="W191" s="252"/>
      <c r="X191" s="252"/>
      <c r="Y191" s="252"/>
      <c r="Z191" s="252"/>
    </row>
    <row r="192" ht="15.75" customHeight="1">
      <c r="A192" s="252"/>
      <c r="B192" s="1776"/>
      <c r="C192" s="1770"/>
      <c r="D192" s="1862" t="s">
        <v>1364</v>
      </c>
      <c r="E192" s="1512"/>
      <c r="F192" s="1513"/>
      <c r="G192" s="1772"/>
      <c r="H192" s="1961"/>
      <c r="I192" s="1773">
        <v>5.1846346E7</v>
      </c>
      <c r="J192" s="1779">
        <v>1.471615829E7</v>
      </c>
      <c r="K192" s="1779">
        <f t="shared" si="16"/>
        <v>52431097.71</v>
      </c>
      <c r="L192" s="1909">
        <v>6.7147256E7</v>
      </c>
      <c r="M192" s="1910">
        <v>7.081245535E7</v>
      </c>
      <c r="N192" s="252"/>
      <c r="O192" s="1132"/>
      <c r="P192" s="1132"/>
      <c r="Q192" s="1132"/>
      <c r="R192" s="1132"/>
      <c r="S192" s="252"/>
      <c r="T192" s="252"/>
      <c r="U192" s="252"/>
      <c r="V192" s="252"/>
      <c r="W192" s="252"/>
      <c r="X192" s="252"/>
      <c r="Y192" s="252"/>
      <c r="Z192" s="252"/>
    </row>
    <row r="193" ht="15.75" customHeight="1">
      <c r="A193" s="252"/>
      <c r="B193" s="1962"/>
      <c r="C193" s="1792"/>
      <c r="D193" s="1792" t="s">
        <v>1616</v>
      </c>
      <c r="E193" s="1963"/>
      <c r="F193" s="1793"/>
      <c r="G193" s="1964"/>
      <c r="H193" s="1965"/>
      <c r="I193" s="1796">
        <v>1.4553440179E8</v>
      </c>
      <c r="J193" s="1797">
        <v>240150.0</v>
      </c>
      <c r="K193" s="1779">
        <f t="shared" si="16"/>
        <v>23396847.41</v>
      </c>
      <c r="L193" s="1966">
        <v>2.363699741E7</v>
      </c>
      <c r="M193" s="1967">
        <v>2.72464E8</v>
      </c>
      <c r="N193" s="252"/>
      <c r="O193" s="1132"/>
      <c r="P193" s="1132"/>
      <c r="Q193" s="1132"/>
      <c r="R193" s="1132"/>
      <c r="S193" s="252"/>
      <c r="T193" s="252"/>
      <c r="U193" s="252"/>
      <c r="V193" s="252"/>
      <c r="W193" s="252"/>
      <c r="X193" s="252"/>
      <c r="Y193" s="252"/>
      <c r="Z193" s="252"/>
    </row>
    <row r="194" ht="15.75" customHeight="1">
      <c r="A194" s="252"/>
      <c r="B194" s="1968"/>
      <c r="C194" s="1969"/>
      <c r="D194" s="1969" t="s">
        <v>1617</v>
      </c>
      <c r="E194" s="887"/>
      <c r="F194" s="886"/>
      <c r="G194" s="1970"/>
      <c r="H194" s="884"/>
      <c r="I194" s="1971">
        <f t="shared" ref="I194:M194" si="17">SUM(I191:I193)</f>
        <v>204380747.8</v>
      </c>
      <c r="J194" s="1971">
        <f t="shared" si="17"/>
        <v>21956308.29</v>
      </c>
      <c r="K194" s="1971">
        <f t="shared" si="17"/>
        <v>75827945.12</v>
      </c>
      <c r="L194" s="1971">
        <f t="shared" si="17"/>
        <v>97784253.41</v>
      </c>
      <c r="M194" s="1972">
        <f t="shared" si="17"/>
        <v>350276455.4</v>
      </c>
      <c r="N194" s="252"/>
      <c r="O194" s="1132"/>
      <c r="P194" s="1132"/>
      <c r="Q194" s="1132"/>
      <c r="R194" s="1132"/>
      <c r="S194" s="252"/>
      <c r="T194" s="252"/>
      <c r="U194" s="252"/>
      <c r="V194" s="252"/>
      <c r="W194" s="252"/>
      <c r="X194" s="252"/>
      <c r="Y194" s="252"/>
      <c r="Z194" s="252"/>
    </row>
    <row r="195" ht="15.75" customHeight="1">
      <c r="A195" s="252"/>
      <c r="B195" s="1973"/>
      <c r="C195" s="1764" t="s">
        <v>1618</v>
      </c>
      <c r="D195" s="522"/>
      <c r="E195" s="522"/>
      <c r="F195" s="507"/>
      <c r="G195" s="1864"/>
      <c r="H195" s="1974">
        <f t="shared" ref="H195:L195" si="18">H188+H194</f>
        <v>0</v>
      </c>
      <c r="I195" s="1975">
        <f t="shared" si="18"/>
        <v>1036862566</v>
      </c>
      <c r="J195" s="1975">
        <f t="shared" si="18"/>
        <v>468884050.1</v>
      </c>
      <c r="K195" s="1975">
        <f t="shared" si="18"/>
        <v>600767925.8</v>
      </c>
      <c r="L195" s="1975">
        <f t="shared" si="18"/>
        <v>1069651976</v>
      </c>
      <c r="M195" s="1976">
        <f>M188+M194+M189</f>
        <v>1491086600</v>
      </c>
      <c r="N195" s="252"/>
      <c r="O195" s="1132"/>
      <c r="P195" s="1132"/>
      <c r="Q195" s="1132"/>
      <c r="R195" s="1132"/>
      <c r="S195" s="252"/>
      <c r="T195" s="252"/>
      <c r="U195" s="252"/>
      <c r="V195" s="252"/>
      <c r="W195" s="252"/>
      <c r="X195" s="252"/>
      <c r="Y195" s="252"/>
      <c r="Z195" s="252"/>
    </row>
    <row r="196" ht="15.75" customHeight="1">
      <c r="A196" s="252"/>
      <c r="B196" s="1977"/>
      <c r="C196" s="1799" t="s">
        <v>1619</v>
      </c>
      <c r="D196" s="252"/>
      <c r="E196" s="252"/>
      <c r="F196" s="306"/>
      <c r="G196" s="1765"/>
      <c r="H196" s="1978"/>
      <c r="I196" s="1289"/>
      <c r="J196" s="1289"/>
      <c r="K196" s="1289"/>
      <c r="L196" s="1289"/>
      <c r="M196" s="1979"/>
      <c r="N196" s="252"/>
      <c r="O196" s="1132"/>
      <c r="P196" s="1132"/>
      <c r="Q196" s="1132"/>
      <c r="R196" s="1132"/>
      <c r="S196" s="252"/>
      <c r="T196" s="252"/>
      <c r="U196" s="252"/>
      <c r="V196" s="252"/>
      <c r="W196" s="252"/>
      <c r="X196" s="252"/>
      <c r="Y196" s="252"/>
      <c r="Z196" s="252"/>
    </row>
    <row r="197" ht="15.75" customHeight="1">
      <c r="A197" s="252"/>
      <c r="B197" s="1980"/>
      <c r="C197" s="1981" t="s">
        <v>1620</v>
      </c>
      <c r="D197" s="1588"/>
      <c r="E197" s="1588"/>
      <c r="F197" s="500"/>
      <c r="G197" s="1982"/>
      <c r="H197" s="1974"/>
      <c r="I197" s="1975"/>
      <c r="J197" s="1975"/>
      <c r="K197" s="1975"/>
      <c r="L197" s="1975"/>
      <c r="M197" s="1976">
        <v>2.81859798E8</v>
      </c>
      <c r="N197" s="252"/>
      <c r="O197" s="1132"/>
      <c r="P197" s="1132"/>
      <c r="Q197" s="1132"/>
      <c r="R197" s="1132"/>
      <c r="S197" s="252"/>
      <c r="T197" s="252"/>
      <c r="U197" s="252"/>
      <c r="V197" s="252"/>
      <c r="W197" s="252"/>
      <c r="X197" s="252"/>
      <c r="Y197" s="252"/>
      <c r="Z197" s="252"/>
    </row>
    <row r="198" ht="15.75" customHeight="1">
      <c r="A198" s="252"/>
      <c r="B198" s="1977"/>
      <c r="C198" s="1799" t="s">
        <v>1621</v>
      </c>
      <c r="D198" s="252"/>
      <c r="E198" s="252"/>
      <c r="F198" s="306"/>
      <c r="G198" s="1765"/>
      <c r="H198" s="1978"/>
      <c r="I198" s="1289"/>
      <c r="J198" s="1289"/>
      <c r="K198" s="1289"/>
      <c r="L198" s="1289"/>
      <c r="M198" s="1979">
        <f>M195+M197</f>
        <v>1772946398</v>
      </c>
      <c r="N198" s="252"/>
      <c r="O198" s="1132"/>
      <c r="P198" s="1132"/>
      <c r="Q198" s="1132"/>
      <c r="R198" s="1132"/>
      <c r="S198" s="252"/>
      <c r="T198" s="252"/>
      <c r="U198" s="252"/>
      <c r="V198" s="252"/>
      <c r="W198" s="252"/>
      <c r="X198" s="252"/>
      <c r="Y198" s="252"/>
      <c r="Z198" s="252"/>
    </row>
    <row r="199" ht="15.75" customHeight="1">
      <c r="A199" s="1983"/>
      <c r="B199" s="1984" t="s">
        <v>1622</v>
      </c>
      <c r="C199" s="1985"/>
      <c r="D199" s="1985"/>
      <c r="E199" s="1985"/>
      <c r="F199" s="1986"/>
      <c r="G199" s="1987"/>
      <c r="H199" s="1988"/>
      <c r="I199" s="1989"/>
      <c r="J199" s="1989"/>
      <c r="K199" s="1989"/>
      <c r="L199" s="1989"/>
      <c r="M199" s="1990"/>
      <c r="N199" s="252"/>
      <c r="O199" s="1132"/>
      <c r="P199" s="1132"/>
      <c r="Q199" s="1132"/>
      <c r="R199" s="1132"/>
      <c r="S199" s="252"/>
      <c r="T199" s="252"/>
      <c r="U199" s="252"/>
      <c r="V199" s="252"/>
      <c r="W199" s="252"/>
      <c r="X199" s="252"/>
      <c r="Y199" s="252"/>
      <c r="Z199" s="252"/>
    </row>
    <row r="200" ht="15.75" customHeight="1">
      <c r="A200" s="252"/>
      <c r="B200" s="1991"/>
      <c r="C200" s="1007"/>
      <c r="D200" s="1992"/>
      <c r="E200" s="1007"/>
      <c r="F200" s="1007"/>
      <c r="G200" s="1007"/>
      <c r="H200" s="1993"/>
      <c r="I200" s="1007"/>
      <c r="J200" s="1994"/>
      <c r="K200" s="1995"/>
      <c r="L200" s="1996"/>
      <c r="M200" s="1997"/>
      <c r="N200" s="252"/>
      <c r="O200" s="1132"/>
      <c r="P200" s="1132"/>
      <c r="Q200" s="1132"/>
      <c r="R200" s="1132"/>
      <c r="S200" s="252"/>
      <c r="T200" s="252"/>
      <c r="U200" s="252"/>
      <c r="V200" s="252"/>
      <c r="W200" s="252"/>
      <c r="X200" s="252"/>
      <c r="Y200" s="252"/>
      <c r="Z200" s="252"/>
    </row>
    <row r="201" ht="15.75" customHeight="1">
      <c r="A201" s="252"/>
      <c r="B201" s="363"/>
      <c r="C201" s="252"/>
      <c r="D201" s="2" t="s">
        <v>1623</v>
      </c>
      <c r="E201" s="252"/>
      <c r="F201" s="252"/>
      <c r="G201" s="252"/>
      <c r="H201" s="275"/>
      <c r="I201" s="252"/>
      <c r="J201" s="252"/>
      <c r="K201" s="252"/>
      <c r="L201" s="252"/>
      <c r="M201" s="306"/>
      <c r="N201" s="252"/>
      <c r="O201" s="1132"/>
      <c r="P201" s="1132"/>
      <c r="Q201" s="1132"/>
      <c r="R201" s="1132"/>
      <c r="S201" s="252"/>
      <c r="T201" s="252"/>
      <c r="U201" s="252"/>
      <c r="V201" s="252"/>
      <c r="W201" s="252"/>
      <c r="X201" s="252"/>
      <c r="Y201" s="252"/>
      <c r="Z201" s="252"/>
    </row>
    <row r="202" ht="15.75" customHeight="1">
      <c r="A202" s="252"/>
      <c r="B202" s="363"/>
      <c r="C202" s="252"/>
      <c r="D202" s="174" t="s">
        <v>1624</v>
      </c>
      <c r="E202" s="252"/>
      <c r="F202" s="252"/>
      <c r="G202" s="252"/>
      <c r="H202" s="275"/>
      <c r="I202" s="252"/>
      <c r="J202" s="252"/>
      <c r="K202" s="252"/>
      <c r="L202" s="252"/>
      <c r="M202" s="306"/>
      <c r="N202" s="252"/>
      <c r="O202" s="1132"/>
      <c r="P202" s="1132"/>
      <c r="Q202" s="1132"/>
      <c r="R202" s="1132"/>
      <c r="S202" s="252"/>
      <c r="T202" s="252"/>
      <c r="U202" s="252"/>
      <c r="V202" s="252"/>
      <c r="W202" s="252"/>
      <c r="X202" s="252"/>
      <c r="Y202" s="252"/>
      <c r="Z202" s="252"/>
    </row>
    <row r="203" ht="15.75" customHeight="1">
      <c r="A203" s="252"/>
      <c r="B203" s="363"/>
      <c r="C203" s="252"/>
      <c r="D203" s="174"/>
      <c r="E203" s="252"/>
      <c r="F203" s="252"/>
      <c r="G203" s="252"/>
      <c r="H203" s="275"/>
      <c r="I203" s="252"/>
      <c r="J203" s="252"/>
      <c r="K203" s="252"/>
      <c r="L203" s="252"/>
      <c r="M203" s="306"/>
      <c r="N203" s="252"/>
      <c r="O203" s="1132"/>
      <c r="P203" s="1132"/>
      <c r="Q203" s="1132"/>
      <c r="R203" s="1132"/>
      <c r="S203" s="252"/>
      <c r="T203" s="252"/>
      <c r="U203" s="252"/>
      <c r="V203" s="252"/>
      <c r="W203" s="252"/>
      <c r="X203" s="252"/>
      <c r="Y203" s="252"/>
      <c r="Z203" s="252"/>
    </row>
    <row r="204" ht="15.75" customHeight="1">
      <c r="A204" s="252"/>
      <c r="B204" s="363"/>
      <c r="C204" s="252"/>
      <c r="D204" s="174"/>
      <c r="E204" s="252"/>
      <c r="F204" s="252"/>
      <c r="G204" s="252"/>
      <c r="H204" s="275"/>
      <c r="I204" s="252"/>
      <c r="J204" s="252"/>
      <c r="K204" s="252"/>
      <c r="L204" s="252"/>
      <c r="M204" s="306"/>
      <c r="N204" s="252"/>
      <c r="O204" s="1132"/>
      <c r="P204" s="1132"/>
      <c r="Q204" s="1132"/>
      <c r="R204" s="1132"/>
      <c r="S204" s="252"/>
      <c r="T204" s="252"/>
      <c r="U204" s="252"/>
      <c r="V204" s="252"/>
      <c r="W204" s="252"/>
      <c r="X204" s="252"/>
      <c r="Y204" s="252"/>
      <c r="Z204" s="252"/>
    </row>
    <row r="205" ht="15.75" customHeight="1">
      <c r="A205" s="252"/>
      <c r="B205" s="363"/>
      <c r="C205" s="252"/>
      <c r="D205" s="174"/>
      <c r="E205" s="252"/>
      <c r="F205" s="252"/>
      <c r="G205" s="252"/>
      <c r="H205" s="275"/>
      <c r="I205" s="252"/>
      <c r="J205" s="252"/>
      <c r="K205" s="252"/>
      <c r="L205" s="252"/>
      <c r="M205" s="306"/>
      <c r="N205" s="252"/>
      <c r="O205" s="1132"/>
      <c r="P205" s="1132"/>
      <c r="Q205" s="1132"/>
      <c r="R205" s="1132"/>
      <c r="S205" s="252"/>
      <c r="T205" s="252"/>
      <c r="U205" s="252"/>
      <c r="V205" s="252"/>
      <c r="W205" s="252"/>
      <c r="X205" s="252"/>
      <c r="Y205" s="252"/>
      <c r="Z205" s="252"/>
    </row>
    <row r="206" ht="15.75" customHeight="1">
      <c r="A206" s="252"/>
      <c r="B206" s="363"/>
      <c r="C206" s="252"/>
      <c r="D206" s="174"/>
      <c r="E206" s="252"/>
      <c r="F206" s="252"/>
      <c r="G206" s="252"/>
      <c r="H206" s="275"/>
      <c r="I206" s="252"/>
      <c r="J206" s="252"/>
      <c r="K206" s="252"/>
      <c r="L206" s="252"/>
      <c r="M206" s="306"/>
      <c r="N206" s="252"/>
      <c r="O206" s="1132"/>
      <c r="P206" s="1132"/>
      <c r="Q206" s="1132"/>
      <c r="R206" s="1132"/>
      <c r="S206" s="252"/>
      <c r="T206" s="252"/>
      <c r="U206" s="252"/>
      <c r="V206" s="252"/>
      <c r="W206" s="252"/>
      <c r="X206" s="252"/>
      <c r="Y206" s="252"/>
      <c r="Z206" s="252"/>
    </row>
    <row r="207" ht="15.75" customHeight="1">
      <c r="A207" s="252"/>
      <c r="B207" s="363"/>
      <c r="C207" s="252"/>
      <c r="D207" s="252"/>
      <c r="E207" s="252"/>
      <c r="F207" s="252"/>
      <c r="G207" s="252"/>
      <c r="H207" s="876"/>
      <c r="I207" s="252"/>
      <c r="J207" s="316"/>
      <c r="K207" s="378"/>
      <c r="L207" s="1741"/>
      <c r="M207" s="499"/>
      <c r="N207" s="252"/>
      <c r="O207" s="1132"/>
      <c r="P207" s="1132"/>
      <c r="Q207" s="1132"/>
      <c r="R207" s="1132"/>
      <c r="S207" s="252"/>
      <c r="T207" s="252"/>
      <c r="U207" s="252"/>
      <c r="V207" s="252"/>
      <c r="W207" s="252"/>
      <c r="X207" s="252"/>
      <c r="Y207" s="252"/>
      <c r="Z207" s="252"/>
    </row>
    <row r="208" ht="15.75" customHeight="1">
      <c r="A208" s="252"/>
      <c r="B208" s="363"/>
      <c r="C208" s="252"/>
      <c r="D208" s="252"/>
      <c r="E208" s="252"/>
      <c r="F208" s="252"/>
      <c r="G208" s="252"/>
      <c r="H208" s="876"/>
      <c r="I208" s="252"/>
      <c r="J208" s="316"/>
      <c r="K208" s="378"/>
      <c r="L208" s="1741"/>
      <c r="M208" s="499"/>
      <c r="N208" s="252"/>
      <c r="O208" s="1132"/>
      <c r="P208" s="1132"/>
      <c r="Q208" s="1132"/>
      <c r="R208" s="1132"/>
      <c r="S208" s="252"/>
      <c r="T208" s="252"/>
      <c r="U208" s="252"/>
      <c r="V208" s="252"/>
      <c r="W208" s="252"/>
      <c r="X208" s="252"/>
      <c r="Y208" s="252"/>
      <c r="Z208" s="252"/>
    </row>
    <row r="209" ht="15.75" customHeight="1">
      <c r="A209" s="252"/>
      <c r="B209" s="363"/>
      <c r="C209" s="252"/>
      <c r="D209" s="252"/>
      <c r="E209" s="252"/>
      <c r="F209" s="252"/>
      <c r="G209" s="275"/>
      <c r="H209" s="252"/>
      <c r="I209" s="252"/>
      <c r="J209" s="252"/>
      <c r="K209" s="252"/>
      <c r="L209" s="252"/>
      <c r="M209" s="306"/>
      <c r="N209" s="252"/>
      <c r="O209" s="1132"/>
      <c r="P209" s="1132"/>
      <c r="Q209" s="1132"/>
      <c r="R209" s="1132"/>
      <c r="S209" s="252"/>
      <c r="T209" s="252"/>
      <c r="U209" s="252"/>
      <c r="V209" s="252"/>
      <c r="W209" s="252"/>
      <c r="X209" s="252"/>
      <c r="Y209" s="252"/>
      <c r="Z209" s="252"/>
    </row>
    <row r="210" ht="15.75" customHeight="1">
      <c r="A210" s="252"/>
      <c r="B210" s="363"/>
      <c r="C210" s="252"/>
      <c r="D210" s="252"/>
      <c r="E210" s="252"/>
      <c r="F210" s="252"/>
      <c r="G210" s="275"/>
      <c r="H210" s="252"/>
      <c r="I210" s="252"/>
      <c r="J210" s="252"/>
      <c r="K210" s="252"/>
      <c r="L210" s="252"/>
      <c r="M210" s="306"/>
      <c r="N210" s="252"/>
      <c r="O210" s="1132"/>
      <c r="P210" s="1132"/>
      <c r="Q210" s="1132"/>
      <c r="R210" s="1132"/>
      <c r="S210" s="252"/>
      <c r="T210" s="252"/>
      <c r="U210" s="252"/>
      <c r="V210" s="252"/>
      <c r="W210" s="252"/>
      <c r="X210" s="252"/>
      <c r="Y210" s="252"/>
      <c r="Z210" s="252"/>
    </row>
    <row r="211" ht="15.75" customHeight="1">
      <c r="A211" s="252"/>
      <c r="B211" s="363"/>
      <c r="C211" s="252"/>
      <c r="D211" s="259"/>
      <c r="E211" s="252"/>
      <c r="F211" s="252"/>
      <c r="G211" s="275"/>
      <c r="H211" s="252"/>
      <c r="I211" s="252"/>
      <c r="J211" s="252"/>
      <c r="K211" s="252"/>
      <c r="L211" s="252"/>
      <c r="M211" s="306"/>
      <c r="N211" s="252"/>
      <c r="O211" s="1132"/>
      <c r="P211" s="1132"/>
      <c r="Q211" s="1132"/>
      <c r="R211" s="1132"/>
      <c r="S211" s="252"/>
      <c r="T211" s="252"/>
      <c r="U211" s="252"/>
      <c r="V211" s="252"/>
      <c r="W211" s="252"/>
      <c r="X211" s="252"/>
      <c r="Y211" s="252"/>
      <c r="Z211" s="252"/>
    </row>
    <row r="212" ht="15.75" customHeight="1">
      <c r="A212" s="252"/>
      <c r="B212" s="363"/>
      <c r="C212" s="252"/>
      <c r="D212" s="252"/>
      <c r="E212" s="252"/>
      <c r="F212" s="252"/>
      <c r="G212" s="275"/>
      <c r="H212" s="252"/>
      <c r="I212" s="252"/>
      <c r="J212" s="252"/>
      <c r="K212" s="252"/>
      <c r="L212" s="252"/>
      <c r="M212" s="306"/>
      <c r="N212" s="252"/>
      <c r="O212" s="1132"/>
      <c r="P212" s="1132"/>
      <c r="Q212" s="1132"/>
      <c r="R212" s="1132"/>
      <c r="S212" s="252"/>
      <c r="T212" s="252"/>
      <c r="U212" s="252"/>
      <c r="V212" s="252"/>
      <c r="W212" s="252"/>
      <c r="X212" s="252"/>
      <c r="Y212" s="252"/>
      <c r="Z212" s="252"/>
    </row>
    <row r="213" ht="15.75" customHeight="1">
      <c r="A213" s="252"/>
      <c r="B213" s="363"/>
      <c r="C213" s="252"/>
      <c r="D213" s="252"/>
      <c r="E213" s="252"/>
      <c r="F213" s="252"/>
      <c r="G213" s="275"/>
      <c r="H213" s="252"/>
      <c r="I213" s="252"/>
      <c r="J213" s="252"/>
      <c r="K213" s="252"/>
      <c r="L213" s="252"/>
      <c r="M213" s="306"/>
      <c r="N213" s="252"/>
      <c r="O213" s="1132"/>
      <c r="P213" s="1132"/>
      <c r="Q213" s="1132"/>
      <c r="R213" s="1132"/>
      <c r="S213" s="252"/>
      <c r="T213" s="252"/>
      <c r="U213" s="252"/>
      <c r="V213" s="252"/>
      <c r="W213" s="252"/>
      <c r="X213" s="252"/>
      <c r="Y213" s="252"/>
      <c r="Z213" s="252"/>
    </row>
    <row r="214" ht="15.75" customHeight="1">
      <c r="A214" s="252"/>
      <c r="B214" s="363"/>
      <c r="C214" s="1998" t="s">
        <v>324</v>
      </c>
      <c r="M214" s="19"/>
      <c r="N214" s="252"/>
      <c r="O214" s="1132"/>
      <c r="P214" s="1132"/>
      <c r="Q214" s="1132"/>
      <c r="R214" s="1132"/>
      <c r="S214" s="252"/>
      <c r="T214" s="252"/>
      <c r="U214" s="252"/>
      <c r="V214" s="252"/>
      <c r="W214" s="252"/>
      <c r="X214" s="252"/>
      <c r="Y214" s="252"/>
      <c r="Z214" s="252"/>
    </row>
    <row r="215" ht="15.75" customHeight="1">
      <c r="A215" s="252"/>
      <c r="B215" s="543"/>
      <c r="C215" s="1999" t="s">
        <v>327</v>
      </c>
      <c r="D215" s="24"/>
      <c r="E215" s="24"/>
      <c r="F215" s="24"/>
      <c r="G215" s="24"/>
      <c r="H215" s="24"/>
      <c r="I215" s="24"/>
      <c r="J215" s="24"/>
      <c r="K215" s="24"/>
      <c r="L215" s="24"/>
      <c r="M215" s="25"/>
      <c r="N215" s="252"/>
      <c r="O215" s="1132"/>
      <c r="P215" s="1132"/>
      <c r="Q215" s="1132"/>
      <c r="R215" s="1132"/>
      <c r="S215" s="252"/>
      <c r="T215" s="252"/>
      <c r="U215" s="252"/>
      <c r="V215" s="252"/>
      <c r="W215" s="252"/>
      <c r="X215" s="252"/>
      <c r="Y215" s="252"/>
      <c r="Z215" s="252"/>
    </row>
    <row r="216" ht="15.75" customHeight="1">
      <c r="A216" s="252"/>
      <c r="B216" s="252"/>
      <c r="C216" s="252"/>
      <c r="D216" s="252"/>
      <c r="E216" s="252"/>
      <c r="F216" s="252"/>
      <c r="G216" s="876"/>
      <c r="H216" s="252"/>
      <c r="I216" s="316"/>
      <c r="J216" s="378"/>
      <c r="K216" s="1741"/>
      <c r="L216" s="316"/>
      <c r="M216" s="316"/>
      <c r="N216" s="252"/>
      <c r="O216" s="1132"/>
      <c r="P216" s="1132"/>
      <c r="Q216" s="1132"/>
      <c r="R216" s="1132"/>
      <c r="S216" s="252"/>
      <c r="T216" s="252"/>
      <c r="U216" s="252"/>
      <c r="V216" s="252"/>
      <c r="W216" s="252"/>
      <c r="X216" s="252"/>
      <c r="Y216" s="252"/>
      <c r="Z216" s="252"/>
    </row>
    <row r="217" ht="15.75" customHeight="1">
      <c r="A217" s="252"/>
      <c r="B217" s="252"/>
      <c r="C217" s="252"/>
      <c r="D217" s="252"/>
      <c r="E217" s="252"/>
      <c r="F217" s="252"/>
      <c r="G217" s="876"/>
      <c r="H217" s="252"/>
      <c r="I217" s="316"/>
      <c r="J217" s="378"/>
      <c r="K217" s="1741"/>
      <c r="L217" s="316"/>
      <c r="M217" s="316"/>
      <c r="N217" s="252"/>
      <c r="O217" s="1132"/>
      <c r="P217" s="1132"/>
      <c r="Q217" s="1132"/>
      <c r="R217" s="1132"/>
      <c r="S217" s="252"/>
      <c r="T217" s="252"/>
      <c r="U217" s="252"/>
      <c r="V217" s="252"/>
      <c r="W217" s="252"/>
      <c r="X217" s="252"/>
      <c r="Y217" s="252"/>
      <c r="Z217" s="252"/>
    </row>
    <row r="218" ht="15.75" customHeight="1">
      <c r="A218" s="252"/>
      <c r="B218" s="252"/>
      <c r="C218" s="252"/>
      <c r="D218" s="252"/>
      <c r="E218" s="252"/>
      <c r="F218" s="252"/>
      <c r="G218" s="876"/>
      <c r="H218" s="252"/>
      <c r="I218" s="316"/>
      <c r="J218" s="378"/>
      <c r="K218" s="1741"/>
      <c r="L218" s="316"/>
      <c r="M218" s="316"/>
      <c r="N218" s="252"/>
      <c r="O218" s="1132"/>
      <c r="P218" s="1132"/>
      <c r="Q218" s="1132"/>
      <c r="R218" s="1132"/>
      <c r="S218" s="252"/>
      <c r="T218" s="252"/>
      <c r="U218" s="252"/>
      <c r="V218" s="252"/>
      <c r="W218" s="252"/>
      <c r="X218" s="252"/>
      <c r="Y218" s="252"/>
      <c r="Z218" s="252"/>
    </row>
    <row r="219" ht="15.75" customHeight="1">
      <c r="A219" s="252"/>
      <c r="B219" s="252"/>
      <c r="C219" s="252"/>
      <c r="D219" s="252"/>
      <c r="E219" s="252"/>
      <c r="F219" s="252"/>
      <c r="G219" s="876"/>
      <c r="H219" s="252"/>
      <c r="I219" s="316"/>
      <c r="J219" s="378"/>
      <c r="K219" s="1741"/>
      <c r="L219" s="316"/>
      <c r="M219" s="316"/>
      <c r="N219" s="252"/>
      <c r="O219" s="1132"/>
      <c r="P219" s="1132"/>
      <c r="Q219" s="1132"/>
      <c r="R219" s="1132"/>
      <c r="S219" s="252"/>
      <c r="T219" s="252"/>
      <c r="U219" s="252"/>
      <c r="V219" s="252"/>
      <c r="W219" s="252"/>
      <c r="X219" s="252"/>
      <c r="Y219" s="252"/>
      <c r="Z219" s="252"/>
    </row>
    <row r="220" ht="15.75" customHeight="1">
      <c r="A220" s="252"/>
      <c r="B220" s="252"/>
      <c r="C220" s="252"/>
      <c r="D220" s="252"/>
      <c r="E220" s="252"/>
      <c r="F220" s="252"/>
      <c r="G220" s="876"/>
      <c r="H220" s="252"/>
      <c r="I220" s="316"/>
      <c r="J220" s="378"/>
      <c r="K220" s="1741"/>
      <c r="L220" s="316"/>
      <c r="M220" s="316"/>
      <c r="N220" s="252"/>
      <c r="O220" s="1132"/>
      <c r="P220" s="1132"/>
      <c r="Q220" s="1132"/>
      <c r="R220" s="1132"/>
      <c r="S220" s="252"/>
      <c r="T220" s="252"/>
      <c r="U220" s="252"/>
      <c r="V220" s="252"/>
      <c r="W220" s="252"/>
      <c r="X220" s="252"/>
      <c r="Y220" s="252"/>
      <c r="Z220" s="252"/>
    </row>
    <row r="221" ht="15.75" customHeight="1">
      <c r="A221" s="252"/>
      <c r="B221" s="252"/>
      <c r="C221" s="252"/>
      <c r="D221" s="252"/>
      <c r="E221" s="252"/>
      <c r="F221" s="252"/>
      <c r="G221" s="876"/>
      <c r="H221" s="252"/>
      <c r="I221" s="316"/>
      <c r="J221" s="378"/>
      <c r="K221" s="1741"/>
      <c r="L221" s="316"/>
      <c r="M221" s="316"/>
      <c r="N221" s="252"/>
      <c r="O221" s="1132"/>
      <c r="P221" s="1132"/>
      <c r="Q221" s="1132"/>
      <c r="R221" s="1132"/>
      <c r="S221" s="252"/>
      <c r="T221" s="252"/>
      <c r="U221" s="252"/>
      <c r="V221" s="252"/>
      <c r="W221" s="252"/>
      <c r="X221" s="252"/>
      <c r="Y221" s="252"/>
      <c r="Z221" s="252"/>
    </row>
    <row r="222" ht="15.75" customHeight="1">
      <c r="A222" s="252"/>
      <c r="B222" s="252"/>
      <c r="C222" s="252"/>
      <c r="D222" s="252"/>
      <c r="E222" s="252"/>
      <c r="F222" s="252"/>
      <c r="G222" s="876"/>
      <c r="H222" s="252"/>
      <c r="I222" s="316"/>
      <c r="J222" s="378"/>
      <c r="K222" s="1741"/>
      <c r="L222" s="316"/>
      <c r="M222" s="316"/>
      <c r="N222" s="252"/>
      <c r="O222" s="1132"/>
      <c r="P222" s="1132"/>
      <c r="Q222" s="1132"/>
      <c r="R222" s="1132"/>
      <c r="S222" s="252"/>
      <c r="T222" s="252"/>
      <c r="U222" s="252"/>
      <c r="V222" s="252"/>
      <c r="W222" s="252"/>
      <c r="X222" s="252"/>
      <c r="Y222" s="252"/>
      <c r="Z222" s="252"/>
    </row>
    <row r="223" ht="15.75" customHeight="1">
      <c r="A223" s="252"/>
      <c r="B223" s="252"/>
      <c r="C223" s="252"/>
      <c r="D223" s="252"/>
      <c r="E223" s="252"/>
      <c r="F223" s="252"/>
      <c r="G223" s="876"/>
      <c r="H223" s="252"/>
      <c r="I223" s="316"/>
      <c r="J223" s="378"/>
      <c r="K223" s="1741"/>
      <c r="L223" s="316"/>
      <c r="M223" s="316"/>
      <c r="N223" s="252"/>
      <c r="O223" s="1132"/>
      <c r="P223" s="1132"/>
      <c r="Q223" s="1132"/>
      <c r="R223" s="1132"/>
      <c r="S223" s="252"/>
      <c r="T223" s="252"/>
      <c r="U223" s="252"/>
      <c r="V223" s="252"/>
      <c r="W223" s="252"/>
      <c r="X223" s="252"/>
      <c r="Y223" s="252"/>
      <c r="Z223" s="252"/>
    </row>
    <row r="224" ht="15.75" customHeight="1">
      <c r="A224" s="252"/>
      <c r="B224" s="252"/>
      <c r="C224" s="252"/>
      <c r="D224" s="252"/>
      <c r="E224" s="252"/>
      <c r="F224" s="252"/>
      <c r="G224" s="876"/>
      <c r="H224" s="252"/>
      <c r="I224" s="316"/>
      <c r="J224" s="378"/>
      <c r="K224" s="1741"/>
      <c r="L224" s="316"/>
      <c r="M224" s="316"/>
      <c r="N224" s="252"/>
      <c r="O224" s="1132"/>
      <c r="P224" s="1132"/>
      <c r="Q224" s="1132"/>
      <c r="R224" s="1132"/>
      <c r="S224" s="252"/>
      <c r="T224" s="252"/>
      <c r="U224" s="252"/>
      <c r="V224" s="252"/>
      <c r="W224" s="252"/>
      <c r="X224" s="252"/>
      <c r="Y224" s="252"/>
      <c r="Z224" s="252"/>
    </row>
    <row r="225" ht="15.75" customHeight="1">
      <c r="A225" s="252"/>
      <c r="B225" s="252"/>
      <c r="C225" s="252"/>
      <c r="D225" s="252"/>
      <c r="E225" s="252"/>
      <c r="F225" s="252"/>
      <c r="G225" s="876"/>
      <c r="H225" s="252"/>
      <c r="I225" s="316"/>
      <c r="J225" s="378"/>
      <c r="K225" s="1741"/>
      <c r="L225" s="316"/>
      <c r="M225" s="316"/>
      <c r="N225" s="252"/>
      <c r="O225" s="1132"/>
      <c r="P225" s="1132"/>
      <c r="Q225" s="1132"/>
      <c r="R225" s="1132"/>
      <c r="S225" s="252"/>
      <c r="T225" s="252"/>
      <c r="U225" s="252"/>
      <c r="V225" s="252"/>
      <c r="W225" s="252"/>
      <c r="X225" s="252"/>
      <c r="Y225" s="252"/>
      <c r="Z225" s="252"/>
    </row>
    <row r="226" ht="15.75" customHeight="1">
      <c r="A226" s="252"/>
      <c r="B226" s="252"/>
      <c r="C226" s="252"/>
      <c r="D226" s="252"/>
      <c r="E226" s="252"/>
      <c r="F226" s="252"/>
      <c r="G226" s="876"/>
      <c r="H226" s="252"/>
      <c r="I226" s="316"/>
      <c r="J226" s="378"/>
      <c r="K226" s="1741"/>
      <c r="L226" s="316"/>
      <c r="M226" s="316"/>
      <c r="N226" s="252"/>
      <c r="O226" s="1132"/>
      <c r="P226" s="1132"/>
      <c r="Q226" s="1132"/>
      <c r="R226" s="1132"/>
      <c r="S226" s="252"/>
      <c r="T226" s="252"/>
      <c r="U226" s="252"/>
      <c r="V226" s="252"/>
      <c r="W226" s="252"/>
      <c r="X226" s="252"/>
      <c r="Y226" s="252"/>
      <c r="Z226" s="252"/>
    </row>
    <row r="227" ht="15.75" customHeight="1">
      <c r="A227" s="252"/>
      <c r="B227" s="252"/>
      <c r="C227" s="252"/>
      <c r="D227" s="252"/>
      <c r="E227" s="252"/>
      <c r="F227" s="252"/>
      <c r="G227" s="876"/>
      <c r="H227" s="252"/>
      <c r="I227" s="316"/>
      <c r="J227" s="378"/>
      <c r="K227" s="1741"/>
      <c r="L227" s="316"/>
      <c r="M227" s="316"/>
      <c r="N227" s="252"/>
      <c r="O227" s="1132"/>
      <c r="P227" s="1132"/>
      <c r="Q227" s="1132"/>
      <c r="R227" s="1132"/>
      <c r="S227" s="252"/>
      <c r="T227" s="252"/>
      <c r="U227" s="252"/>
      <c r="V227" s="252"/>
      <c r="W227" s="252"/>
      <c r="X227" s="252"/>
      <c r="Y227" s="252"/>
      <c r="Z227" s="252"/>
    </row>
    <row r="228" ht="15.75" customHeight="1">
      <c r="A228" s="252"/>
      <c r="B228" s="252"/>
      <c r="C228" s="252"/>
      <c r="D228" s="252"/>
      <c r="E228" s="252"/>
      <c r="F228" s="252"/>
      <c r="G228" s="876"/>
      <c r="H228" s="252"/>
      <c r="I228" s="316"/>
      <c r="J228" s="378"/>
      <c r="K228" s="1741"/>
      <c r="L228" s="316"/>
      <c r="M228" s="316"/>
      <c r="N228" s="252"/>
      <c r="O228" s="1132"/>
      <c r="P228" s="1132"/>
      <c r="Q228" s="1132"/>
      <c r="R228" s="1132"/>
      <c r="S228" s="252"/>
      <c r="T228" s="252"/>
      <c r="U228" s="252"/>
      <c r="V228" s="252"/>
      <c r="W228" s="252"/>
      <c r="X228" s="252"/>
      <c r="Y228" s="252"/>
      <c r="Z228" s="252"/>
    </row>
    <row r="229" ht="15.75" customHeight="1">
      <c r="A229" s="252"/>
      <c r="B229" s="252"/>
      <c r="C229" s="252"/>
      <c r="D229" s="252"/>
      <c r="E229" s="252"/>
      <c r="F229" s="252"/>
      <c r="G229" s="876"/>
      <c r="H229" s="252"/>
      <c r="I229" s="316"/>
      <c r="J229" s="378"/>
      <c r="K229" s="1741"/>
      <c r="L229" s="316"/>
      <c r="M229" s="316"/>
      <c r="N229" s="252"/>
      <c r="O229" s="1132"/>
      <c r="P229" s="1132"/>
      <c r="Q229" s="1132"/>
      <c r="R229" s="1132"/>
      <c r="S229" s="252"/>
      <c r="T229" s="252"/>
      <c r="U229" s="252"/>
      <c r="V229" s="252"/>
      <c r="W229" s="252"/>
      <c r="X229" s="252"/>
      <c r="Y229" s="252"/>
      <c r="Z229" s="252"/>
    </row>
    <row r="230" ht="15.75" customHeight="1">
      <c r="A230" s="252"/>
      <c r="B230" s="252"/>
      <c r="C230" s="252"/>
      <c r="D230" s="252"/>
      <c r="E230" s="252"/>
      <c r="F230" s="252"/>
      <c r="G230" s="876"/>
      <c r="H230" s="252"/>
      <c r="I230" s="316"/>
      <c r="J230" s="378"/>
      <c r="K230" s="1741"/>
      <c r="L230" s="316"/>
      <c r="M230" s="316"/>
      <c r="N230" s="252"/>
      <c r="O230" s="1132"/>
      <c r="P230" s="1132"/>
      <c r="Q230" s="1132"/>
      <c r="R230" s="1132"/>
      <c r="S230" s="252"/>
      <c r="T230" s="252"/>
      <c r="U230" s="252"/>
      <c r="V230" s="252"/>
      <c r="W230" s="252"/>
      <c r="X230" s="252"/>
      <c r="Y230" s="252"/>
      <c r="Z230" s="252"/>
    </row>
    <row r="231" ht="15.75" customHeight="1">
      <c r="A231" s="252"/>
      <c r="B231" s="252"/>
      <c r="C231" s="252"/>
      <c r="D231" s="252"/>
      <c r="E231" s="252"/>
      <c r="F231" s="252"/>
      <c r="G231" s="876"/>
      <c r="H231" s="252"/>
      <c r="I231" s="316"/>
      <c r="J231" s="378"/>
      <c r="K231" s="1741"/>
      <c r="L231" s="316"/>
      <c r="M231" s="316"/>
      <c r="N231" s="252"/>
      <c r="O231" s="1132"/>
      <c r="P231" s="1132"/>
      <c r="Q231" s="1132"/>
      <c r="R231" s="1132"/>
      <c r="S231" s="252"/>
      <c r="T231" s="252"/>
      <c r="U231" s="252"/>
      <c r="V231" s="252"/>
      <c r="W231" s="252"/>
      <c r="X231" s="252"/>
      <c r="Y231" s="252"/>
      <c r="Z231" s="252"/>
    </row>
    <row r="232" ht="15.75" customHeight="1">
      <c r="A232" s="252"/>
      <c r="B232" s="252"/>
      <c r="C232" s="252"/>
      <c r="D232" s="252"/>
      <c r="E232" s="252"/>
      <c r="F232" s="252"/>
      <c r="G232" s="876"/>
      <c r="H232" s="252"/>
      <c r="I232" s="316"/>
      <c r="J232" s="378"/>
      <c r="K232" s="1741"/>
      <c r="L232" s="316"/>
      <c r="M232" s="316"/>
      <c r="N232" s="252"/>
      <c r="O232" s="1132"/>
      <c r="P232" s="1132"/>
      <c r="Q232" s="1132"/>
      <c r="R232" s="1132"/>
      <c r="S232" s="252"/>
      <c r="T232" s="252"/>
      <c r="U232" s="252"/>
      <c r="V232" s="252"/>
      <c r="W232" s="252"/>
      <c r="X232" s="252"/>
      <c r="Y232" s="252"/>
      <c r="Z232" s="252"/>
    </row>
    <row r="233" ht="15.75" customHeight="1">
      <c r="A233" s="252"/>
      <c r="B233" s="252"/>
      <c r="C233" s="252"/>
      <c r="D233" s="252"/>
      <c r="E233" s="252"/>
      <c r="F233" s="252"/>
      <c r="G233" s="876"/>
      <c r="H233" s="252"/>
      <c r="I233" s="316"/>
      <c r="J233" s="378"/>
      <c r="K233" s="1741"/>
      <c r="L233" s="316"/>
      <c r="M233" s="316"/>
      <c r="N233" s="252"/>
      <c r="O233" s="1132"/>
      <c r="P233" s="1132"/>
      <c r="Q233" s="1132"/>
      <c r="R233" s="1132"/>
      <c r="S233" s="252"/>
      <c r="T233" s="252"/>
      <c r="U233" s="252"/>
      <c r="V233" s="252"/>
      <c r="W233" s="252"/>
      <c r="X233" s="252"/>
      <c r="Y233" s="252"/>
      <c r="Z233" s="252"/>
    </row>
    <row r="234" ht="15.75" customHeight="1">
      <c r="A234" s="252"/>
      <c r="B234" s="252"/>
      <c r="C234" s="252"/>
      <c r="D234" s="252"/>
      <c r="E234" s="252"/>
      <c r="F234" s="252"/>
      <c r="G234" s="876"/>
      <c r="H234" s="252"/>
      <c r="I234" s="316"/>
      <c r="J234" s="378"/>
      <c r="K234" s="1741"/>
      <c r="L234" s="316"/>
      <c r="M234" s="316"/>
      <c r="N234" s="252"/>
      <c r="O234" s="1132"/>
      <c r="P234" s="1132"/>
      <c r="Q234" s="1132"/>
      <c r="R234" s="1132"/>
      <c r="S234" s="252"/>
      <c r="T234" s="252"/>
      <c r="U234" s="252"/>
      <c r="V234" s="252"/>
      <c r="W234" s="252"/>
      <c r="X234" s="252"/>
      <c r="Y234" s="252"/>
      <c r="Z234" s="252"/>
    </row>
    <row r="235" ht="15.75" customHeight="1">
      <c r="A235" s="252"/>
      <c r="B235" s="252"/>
      <c r="C235" s="252"/>
      <c r="D235" s="252"/>
      <c r="E235" s="252"/>
      <c r="F235" s="252"/>
      <c r="G235" s="876"/>
      <c r="H235" s="252"/>
      <c r="I235" s="316"/>
      <c r="J235" s="378"/>
      <c r="K235" s="1741"/>
      <c r="L235" s="316"/>
      <c r="M235" s="316"/>
      <c r="N235" s="252"/>
      <c r="O235" s="1132"/>
      <c r="P235" s="1132"/>
      <c r="Q235" s="1132"/>
      <c r="R235" s="1132"/>
      <c r="S235" s="252"/>
      <c r="T235" s="252"/>
      <c r="U235" s="252"/>
      <c r="V235" s="252"/>
      <c r="W235" s="252"/>
      <c r="X235" s="252"/>
      <c r="Y235" s="252"/>
      <c r="Z235" s="252"/>
    </row>
    <row r="236" ht="15.75" customHeight="1">
      <c r="A236" s="252"/>
      <c r="B236" s="252"/>
      <c r="C236" s="252"/>
      <c r="D236" s="252"/>
      <c r="E236" s="252"/>
      <c r="F236" s="252"/>
      <c r="G236" s="876"/>
      <c r="H236" s="252"/>
      <c r="I236" s="316"/>
      <c r="J236" s="378"/>
      <c r="K236" s="1741"/>
      <c r="L236" s="316"/>
      <c r="M236" s="316"/>
      <c r="N236" s="252"/>
      <c r="O236" s="1132"/>
      <c r="P236" s="1132"/>
      <c r="Q236" s="1132"/>
      <c r="R236" s="1132"/>
      <c r="S236" s="252"/>
      <c r="T236" s="252"/>
      <c r="U236" s="252"/>
      <c r="V236" s="252"/>
      <c r="W236" s="252"/>
      <c r="X236" s="252"/>
      <c r="Y236" s="252"/>
      <c r="Z236" s="252"/>
    </row>
    <row r="237" ht="15.75" customHeight="1">
      <c r="A237" s="252"/>
      <c r="B237" s="252"/>
      <c r="C237" s="252"/>
      <c r="D237" s="252"/>
      <c r="E237" s="252"/>
      <c r="F237" s="252"/>
      <c r="G237" s="876"/>
      <c r="H237" s="252"/>
      <c r="I237" s="316"/>
      <c r="J237" s="378"/>
      <c r="K237" s="1741"/>
      <c r="L237" s="316"/>
      <c r="M237" s="316"/>
      <c r="N237" s="252"/>
      <c r="O237" s="1132"/>
      <c r="P237" s="1132"/>
      <c r="Q237" s="1132"/>
      <c r="R237" s="1132"/>
      <c r="S237" s="252"/>
      <c r="T237" s="252"/>
      <c r="U237" s="252"/>
      <c r="V237" s="252"/>
      <c r="W237" s="252"/>
      <c r="X237" s="252"/>
      <c r="Y237" s="252"/>
      <c r="Z237" s="252"/>
    </row>
    <row r="238" ht="15.75" customHeight="1">
      <c r="A238" s="252"/>
      <c r="B238" s="252"/>
      <c r="C238" s="252"/>
      <c r="D238" s="252"/>
      <c r="E238" s="252"/>
      <c r="F238" s="252"/>
      <c r="G238" s="876"/>
      <c r="H238" s="252"/>
      <c r="I238" s="316"/>
      <c r="J238" s="378"/>
      <c r="K238" s="1741"/>
      <c r="L238" s="316"/>
      <c r="M238" s="316"/>
      <c r="N238" s="252"/>
      <c r="O238" s="1132"/>
      <c r="P238" s="1132"/>
      <c r="Q238" s="1132"/>
      <c r="R238" s="1132"/>
      <c r="S238" s="252"/>
      <c r="T238" s="252"/>
      <c r="U238" s="252"/>
      <c r="V238" s="252"/>
      <c r="W238" s="252"/>
      <c r="X238" s="252"/>
      <c r="Y238" s="252"/>
      <c r="Z238" s="252"/>
    </row>
    <row r="239" ht="15.75" customHeight="1">
      <c r="A239" s="252"/>
      <c r="B239" s="252"/>
      <c r="C239" s="252"/>
      <c r="D239" s="252"/>
      <c r="E239" s="252"/>
      <c r="F239" s="252"/>
      <c r="G239" s="876"/>
      <c r="H239" s="252"/>
      <c r="I239" s="316"/>
      <c r="J239" s="378"/>
      <c r="K239" s="1741"/>
      <c r="L239" s="316"/>
      <c r="M239" s="316"/>
      <c r="N239" s="252"/>
      <c r="O239" s="1132"/>
      <c r="P239" s="1132"/>
      <c r="Q239" s="1132"/>
      <c r="R239" s="1132"/>
      <c r="S239" s="252"/>
      <c r="T239" s="252"/>
      <c r="U239" s="252"/>
      <c r="V239" s="252"/>
      <c r="W239" s="252"/>
      <c r="X239" s="252"/>
      <c r="Y239" s="252"/>
      <c r="Z239" s="252"/>
    </row>
    <row r="240" ht="15.75" customHeight="1">
      <c r="A240" s="252"/>
      <c r="B240" s="252"/>
      <c r="C240" s="252"/>
      <c r="D240" s="252"/>
      <c r="E240" s="252"/>
      <c r="F240" s="252"/>
      <c r="G240" s="876"/>
      <c r="H240" s="252"/>
      <c r="I240" s="316"/>
      <c r="J240" s="378"/>
      <c r="K240" s="1741"/>
      <c r="L240" s="316"/>
      <c r="M240" s="316"/>
      <c r="N240" s="252"/>
      <c r="O240" s="1132"/>
      <c r="P240" s="1132"/>
      <c r="Q240" s="1132"/>
      <c r="R240" s="1132"/>
      <c r="S240" s="252"/>
      <c r="T240" s="252"/>
      <c r="U240" s="252"/>
      <c r="V240" s="252"/>
      <c r="W240" s="252"/>
      <c r="X240" s="252"/>
      <c r="Y240" s="252"/>
      <c r="Z240" s="252"/>
    </row>
    <row r="241" ht="15.75" customHeight="1">
      <c r="A241" s="252"/>
      <c r="B241" s="252"/>
      <c r="C241" s="252"/>
      <c r="D241" s="252"/>
      <c r="E241" s="252"/>
      <c r="F241" s="252"/>
      <c r="G241" s="876"/>
      <c r="H241" s="252"/>
      <c r="I241" s="316"/>
      <c r="J241" s="378"/>
      <c r="K241" s="1741"/>
      <c r="L241" s="316"/>
      <c r="M241" s="316"/>
      <c r="N241" s="252"/>
      <c r="O241" s="1132"/>
      <c r="P241" s="1132"/>
      <c r="Q241" s="1132"/>
      <c r="R241" s="1132"/>
      <c r="S241" s="252"/>
      <c r="T241" s="252"/>
      <c r="U241" s="252"/>
      <c r="V241" s="252"/>
      <c r="W241" s="252"/>
      <c r="X241" s="252"/>
      <c r="Y241" s="252"/>
      <c r="Z241" s="252"/>
    </row>
    <row r="242" ht="15.75" customHeight="1">
      <c r="A242" s="252"/>
      <c r="B242" s="252"/>
      <c r="C242" s="252"/>
      <c r="D242" s="252"/>
      <c r="E242" s="252"/>
      <c r="F242" s="252"/>
      <c r="G242" s="876"/>
      <c r="H242" s="252"/>
      <c r="I242" s="316"/>
      <c r="J242" s="378"/>
      <c r="K242" s="1741"/>
      <c r="L242" s="316"/>
      <c r="M242" s="316"/>
      <c r="N242" s="252"/>
      <c r="O242" s="1132"/>
      <c r="P242" s="1132"/>
      <c r="Q242" s="1132"/>
      <c r="R242" s="1132"/>
      <c r="S242" s="252"/>
      <c r="T242" s="252"/>
      <c r="U242" s="252"/>
      <c r="V242" s="252"/>
      <c r="W242" s="252"/>
      <c r="X242" s="252"/>
      <c r="Y242" s="252"/>
      <c r="Z242" s="252"/>
    </row>
    <row r="243" ht="15.75" customHeight="1">
      <c r="A243" s="252"/>
      <c r="B243" s="252"/>
      <c r="C243" s="252"/>
      <c r="D243" s="252"/>
      <c r="E243" s="252"/>
      <c r="F243" s="252"/>
      <c r="G243" s="876"/>
      <c r="H243" s="252"/>
      <c r="I243" s="316"/>
      <c r="J243" s="378"/>
      <c r="K243" s="1741"/>
      <c r="L243" s="316"/>
      <c r="M243" s="316"/>
      <c r="N243" s="252"/>
      <c r="O243" s="1132"/>
      <c r="P243" s="1132"/>
      <c r="Q243" s="1132"/>
      <c r="R243" s="1132"/>
      <c r="S243" s="252"/>
      <c r="T243" s="252"/>
      <c r="U243" s="252"/>
      <c r="V243" s="252"/>
      <c r="W243" s="252"/>
      <c r="X243" s="252"/>
      <c r="Y243" s="252"/>
      <c r="Z243" s="252"/>
    </row>
    <row r="244" ht="15.75" customHeight="1">
      <c r="A244" s="252"/>
      <c r="B244" s="252"/>
      <c r="C244" s="252"/>
      <c r="D244" s="252"/>
      <c r="E244" s="252"/>
      <c r="F244" s="252"/>
      <c r="G244" s="876"/>
      <c r="H244" s="252"/>
      <c r="I244" s="316"/>
      <c r="J244" s="378"/>
      <c r="K244" s="1741"/>
      <c r="L244" s="316"/>
      <c r="M244" s="316"/>
      <c r="N244" s="252"/>
      <c r="O244" s="1132"/>
      <c r="P244" s="1132"/>
      <c r="Q244" s="1132"/>
      <c r="R244" s="1132"/>
      <c r="S244" s="252"/>
      <c r="T244" s="252"/>
      <c r="U244" s="252"/>
      <c r="V244" s="252"/>
      <c r="W244" s="252"/>
      <c r="X244" s="252"/>
      <c r="Y244" s="252"/>
      <c r="Z244" s="252"/>
    </row>
    <row r="245" ht="15.75" customHeight="1">
      <c r="A245" s="252"/>
      <c r="B245" s="252"/>
      <c r="C245" s="252"/>
      <c r="D245" s="252"/>
      <c r="E245" s="252"/>
      <c r="F245" s="252"/>
      <c r="G245" s="876"/>
      <c r="H245" s="252"/>
      <c r="I245" s="316"/>
      <c r="J245" s="378"/>
      <c r="K245" s="1741"/>
      <c r="L245" s="316"/>
      <c r="M245" s="316"/>
      <c r="N245" s="252"/>
      <c r="O245" s="1132"/>
      <c r="P245" s="1132"/>
      <c r="Q245" s="1132"/>
      <c r="R245" s="1132"/>
      <c r="S245" s="252"/>
      <c r="T245" s="252"/>
      <c r="U245" s="252"/>
      <c r="V245" s="252"/>
      <c r="W245" s="252"/>
      <c r="X245" s="252"/>
      <c r="Y245" s="252"/>
      <c r="Z245" s="252"/>
    </row>
    <row r="246" ht="15.75" customHeight="1">
      <c r="A246" s="252"/>
      <c r="B246" s="252"/>
      <c r="C246" s="252"/>
      <c r="D246" s="252"/>
      <c r="E246" s="252"/>
      <c r="F246" s="252"/>
      <c r="G246" s="876"/>
      <c r="H246" s="252"/>
      <c r="I246" s="316"/>
      <c r="J246" s="378"/>
      <c r="K246" s="1741"/>
      <c r="L246" s="316"/>
      <c r="M246" s="316"/>
      <c r="N246" s="252"/>
      <c r="O246" s="1132"/>
      <c r="P246" s="1132"/>
      <c r="Q246" s="1132"/>
      <c r="R246" s="1132"/>
      <c r="S246" s="252"/>
      <c r="T246" s="252"/>
      <c r="U246" s="252"/>
      <c r="V246" s="252"/>
      <c r="W246" s="252"/>
      <c r="X246" s="252"/>
      <c r="Y246" s="252"/>
      <c r="Z246" s="252"/>
    </row>
    <row r="247" ht="15.75" customHeight="1">
      <c r="A247" s="252"/>
      <c r="B247" s="252"/>
      <c r="C247" s="252"/>
      <c r="D247" s="252"/>
      <c r="E247" s="252"/>
      <c r="F247" s="252"/>
      <c r="G247" s="876"/>
      <c r="H247" s="252"/>
      <c r="I247" s="316"/>
      <c r="J247" s="378"/>
      <c r="K247" s="1741"/>
      <c r="L247" s="316"/>
      <c r="M247" s="316"/>
      <c r="N247" s="252"/>
      <c r="O247" s="1132"/>
      <c r="P247" s="1132"/>
      <c r="Q247" s="1132"/>
      <c r="R247" s="1132"/>
      <c r="S247" s="252"/>
      <c r="T247" s="252"/>
      <c r="U247" s="252"/>
      <c r="V247" s="252"/>
      <c r="W247" s="252"/>
      <c r="X247" s="252"/>
      <c r="Y247" s="252"/>
      <c r="Z247" s="252"/>
    </row>
    <row r="248" ht="15.75" customHeight="1">
      <c r="A248" s="252"/>
      <c r="B248" s="252"/>
      <c r="C248" s="252"/>
      <c r="D248" s="252"/>
      <c r="E248" s="252"/>
      <c r="F248" s="252"/>
      <c r="G248" s="876"/>
      <c r="H248" s="252"/>
      <c r="I248" s="316"/>
      <c r="J248" s="378"/>
      <c r="K248" s="1741"/>
      <c r="L248" s="316"/>
      <c r="M248" s="316"/>
      <c r="N248" s="252"/>
      <c r="O248" s="1132"/>
      <c r="P248" s="1132"/>
      <c r="Q248" s="1132"/>
      <c r="R248" s="1132"/>
      <c r="S248" s="252"/>
      <c r="T248" s="252"/>
      <c r="U248" s="252"/>
      <c r="V248" s="252"/>
      <c r="W248" s="252"/>
      <c r="X248" s="252"/>
      <c r="Y248" s="252"/>
      <c r="Z248" s="252"/>
    </row>
    <row r="249" ht="15.75" customHeight="1">
      <c r="A249" s="252"/>
      <c r="B249" s="252"/>
      <c r="C249" s="252"/>
      <c r="D249" s="252"/>
      <c r="E249" s="252"/>
      <c r="F249" s="252"/>
      <c r="G249" s="876"/>
      <c r="H249" s="252"/>
      <c r="I249" s="316"/>
      <c r="J249" s="378"/>
      <c r="K249" s="1741"/>
      <c r="L249" s="316"/>
      <c r="M249" s="316"/>
      <c r="N249" s="252"/>
      <c r="O249" s="1132"/>
      <c r="P249" s="1132"/>
      <c r="Q249" s="1132"/>
      <c r="R249" s="1132"/>
      <c r="S249" s="252"/>
      <c r="T249" s="252"/>
      <c r="U249" s="252"/>
      <c r="V249" s="252"/>
      <c r="W249" s="252"/>
      <c r="X249" s="252"/>
      <c r="Y249" s="252"/>
      <c r="Z249" s="252"/>
    </row>
    <row r="250" ht="15.75" customHeight="1">
      <c r="A250" s="252"/>
      <c r="B250" s="252"/>
      <c r="C250" s="252"/>
      <c r="D250" s="252"/>
      <c r="E250" s="252"/>
      <c r="F250" s="252"/>
      <c r="G250" s="876"/>
      <c r="H250" s="252"/>
      <c r="I250" s="316"/>
      <c r="J250" s="378"/>
      <c r="K250" s="1741"/>
      <c r="L250" s="316"/>
      <c r="M250" s="316"/>
      <c r="N250" s="252"/>
      <c r="O250" s="1132"/>
      <c r="P250" s="1132"/>
      <c r="Q250" s="1132"/>
      <c r="R250" s="1132"/>
      <c r="S250" s="252"/>
      <c r="T250" s="252"/>
      <c r="U250" s="252"/>
      <c r="V250" s="252"/>
      <c r="W250" s="252"/>
      <c r="X250" s="252"/>
      <c r="Y250" s="252"/>
      <c r="Z250" s="252"/>
    </row>
    <row r="251" ht="15.75" customHeight="1">
      <c r="A251" s="252"/>
      <c r="B251" s="252"/>
      <c r="C251" s="252"/>
      <c r="D251" s="252"/>
      <c r="E251" s="252"/>
      <c r="F251" s="252"/>
      <c r="G251" s="876"/>
      <c r="H251" s="252"/>
      <c r="I251" s="316"/>
      <c r="J251" s="378"/>
      <c r="K251" s="1741"/>
      <c r="L251" s="316"/>
      <c r="M251" s="316"/>
      <c r="N251" s="252"/>
      <c r="O251" s="1132"/>
      <c r="P251" s="1132"/>
      <c r="Q251" s="1132"/>
      <c r="R251" s="1132"/>
      <c r="S251" s="252"/>
      <c r="T251" s="252"/>
      <c r="U251" s="252"/>
      <c r="V251" s="252"/>
      <c r="W251" s="252"/>
      <c r="X251" s="252"/>
      <c r="Y251" s="252"/>
      <c r="Z251" s="252"/>
    </row>
    <row r="252" ht="15.75" customHeight="1">
      <c r="A252" s="252"/>
      <c r="B252" s="252"/>
      <c r="C252" s="252"/>
      <c r="D252" s="252"/>
      <c r="E252" s="252"/>
      <c r="F252" s="252"/>
      <c r="G252" s="876"/>
      <c r="H252" s="252"/>
      <c r="I252" s="316"/>
      <c r="J252" s="378"/>
      <c r="K252" s="1741"/>
      <c r="L252" s="316"/>
      <c r="M252" s="316"/>
      <c r="N252" s="252"/>
      <c r="O252" s="1132"/>
      <c r="P252" s="1132"/>
      <c r="Q252" s="1132"/>
      <c r="R252" s="1132"/>
      <c r="S252" s="252"/>
      <c r="T252" s="252"/>
      <c r="U252" s="252"/>
      <c r="V252" s="252"/>
      <c r="W252" s="252"/>
      <c r="X252" s="252"/>
      <c r="Y252" s="252"/>
      <c r="Z252" s="252"/>
    </row>
    <row r="253" ht="15.75" customHeight="1">
      <c r="A253" s="252"/>
      <c r="B253" s="252"/>
      <c r="C253" s="252"/>
      <c r="D253" s="252"/>
      <c r="E253" s="252"/>
      <c r="F253" s="252"/>
      <c r="G253" s="876"/>
      <c r="H253" s="252"/>
      <c r="I253" s="316"/>
      <c r="J253" s="378"/>
      <c r="K253" s="1741"/>
      <c r="L253" s="316"/>
      <c r="M253" s="316"/>
      <c r="N253" s="252"/>
      <c r="O253" s="1132"/>
      <c r="P253" s="1132"/>
      <c r="Q253" s="1132"/>
      <c r="R253" s="1132"/>
      <c r="S253" s="252"/>
      <c r="T253" s="252"/>
      <c r="U253" s="252"/>
      <c r="V253" s="252"/>
      <c r="W253" s="252"/>
      <c r="X253" s="252"/>
      <c r="Y253" s="252"/>
      <c r="Z253" s="252"/>
    </row>
    <row r="254" ht="15.75" customHeight="1">
      <c r="A254" s="252"/>
      <c r="B254" s="252"/>
      <c r="C254" s="252"/>
      <c r="D254" s="252"/>
      <c r="E254" s="252"/>
      <c r="F254" s="252"/>
      <c r="G254" s="876"/>
      <c r="H254" s="252"/>
      <c r="I254" s="316"/>
      <c r="J254" s="378"/>
      <c r="K254" s="1741"/>
      <c r="L254" s="316"/>
      <c r="M254" s="316"/>
      <c r="N254" s="252"/>
      <c r="O254" s="1132"/>
      <c r="P254" s="1132"/>
      <c r="Q254" s="1132"/>
      <c r="R254" s="1132"/>
      <c r="S254" s="252"/>
      <c r="T254" s="252"/>
      <c r="U254" s="252"/>
      <c r="V254" s="252"/>
      <c r="W254" s="252"/>
      <c r="X254" s="252"/>
      <c r="Y254" s="252"/>
      <c r="Z254" s="252"/>
    </row>
    <row r="255" ht="15.75" customHeight="1">
      <c r="A255" s="252"/>
      <c r="B255" s="252"/>
      <c r="C255" s="252"/>
      <c r="D255" s="252"/>
      <c r="E255" s="252"/>
      <c r="F255" s="252"/>
      <c r="G255" s="876"/>
      <c r="H255" s="252"/>
      <c r="I255" s="316"/>
      <c r="J255" s="378"/>
      <c r="K255" s="1741"/>
      <c r="L255" s="316"/>
      <c r="M255" s="316"/>
      <c r="N255" s="252"/>
      <c r="O255" s="1132"/>
      <c r="P255" s="1132"/>
      <c r="Q255" s="1132"/>
      <c r="R255" s="1132"/>
      <c r="S255" s="252"/>
      <c r="T255" s="252"/>
      <c r="U255" s="252"/>
      <c r="V255" s="252"/>
      <c r="W255" s="252"/>
      <c r="X255" s="252"/>
      <c r="Y255" s="252"/>
      <c r="Z255" s="252"/>
    </row>
    <row r="256" ht="15.75" customHeight="1">
      <c r="A256" s="252"/>
      <c r="B256" s="252"/>
      <c r="C256" s="252"/>
      <c r="D256" s="252"/>
      <c r="E256" s="252"/>
      <c r="F256" s="252"/>
      <c r="G256" s="876"/>
      <c r="H256" s="252"/>
      <c r="I256" s="316"/>
      <c r="J256" s="378"/>
      <c r="K256" s="1741"/>
      <c r="L256" s="316"/>
      <c r="M256" s="316"/>
      <c r="N256" s="252"/>
      <c r="O256" s="1132"/>
      <c r="P256" s="1132"/>
      <c r="Q256" s="1132"/>
      <c r="R256" s="1132"/>
      <c r="S256" s="252"/>
      <c r="T256" s="252"/>
      <c r="U256" s="252"/>
      <c r="V256" s="252"/>
      <c r="W256" s="252"/>
      <c r="X256" s="252"/>
      <c r="Y256" s="252"/>
      <c r="Z256" s="252"/>
    </row>
    <row r="257" ht="15.75" customHeight="1">
      <c r="A257" s="252"/>
      <c r="B257" s="252"/>
      <c r="C257" s="252"/>
      <c r="D257" s="252"/>
      <c r="E257" s="252"/>
      <c r="F257" s="252"/>
      <c r="G257" s="876"/>
      <c r="H257" s="252"/>
      <c r="I257" s="316"/>
      <c r="J257" s="378"/>
      <c r="K257" s="1741"/>
      <c r="L257" s="316"/>
      <c r="M257" s="316"/>
      <c r="N257" s="252"/>
      <c r="O257" s="1132"/>
      <c r="P257" s="1132"/>
      <c r="Q257" s="1132"/>
      <c r="R257" s="1132"/>
      <c r="S257" s="252"/>
      <c r="T257" s="252"/>
      <c r="U257" s="252"/>
      <c r="V257" s="252"/>
      <c r="W257" s="252"/>
      <c r="X257" s="252"/>
      <c r="Y257" s="252"/>
      <c r="Z257" s="252"/>
    </row>
    <row r="258" ht="15.75" customHeight="1">
      <c r="A258" s="252"/>
      <c r="B258" s="252"/>
      <c r="C258" s="252"/>
      <c r="D258" s="252"/>
      <c r="E258" s="252"/>
      <c r="F258" s="252"/>
      <c r="G258" s="876"/>
      <c r="H258" s="252"/>
      <c r="I258" s="316"/>
      <c r="J258" s="378"/>
      <c r="K258" s="1741"/>
      <c r="L258" s="316"/>
      <c r="M258" s="316"/>
      <c r="N258" s="252"/>
      <c r="O258" s="1132"/>
      <c r="P258" s="1132"/>
      <c r="Q258" s="1132"/>
      <c r="R258" s="1132"/>
      <c r="S258" s="252"/>
      <c r="T258" s="252"/>
      <c r="U258" s="252"/>
      <c r="V258" s="252"/>
      <c r="W258" s="252"/>
      <c r="X258" s="252"/>
      <c r="Y258" s="252"/>
      <c r="Z258" s="252"/>
    </row>
    <row r="259" ht="15.75" customHeight="1">
      <c r="A259" s="252"/>
      <c r="B259" s="252"/>
      <c r="C259" s="252"/>
      <c r="D259" s="252"/>
      <c r="E259" s="252"/>
      <c r="F259" s="252"/>
      <c r="G259" s="876"/>
      <c r="H259" s="252"/>
      <c r="I259" s="316"/>
      <c r="J259" s="378"/>
      <c r="K259" s="1741"/>
      <c r="L259" s="316"/>
      <c r="M259" s="316"/>
      <c r="N259" s="252"/>
      <c r="O259" s="1132"/>
      <c r="P259" s="1132"/>
      <c r="Q259" s="1132"/>
      <c r="R259" s="1132"/>
      <c r="S259" s="252"/>
      <c r="T259" s="252"/>
      <c r="U259" s="252"/>
      <c r="V259" s="252"/>
      <c r="W259" s="252"/>
      <c r="X259" s="252"/>
      <c r="Y259" s="252"/>
      <c r="Z259" s="252"/>
    </row>
    <row r="260" ht="15.75" customHeight="1">
      <c r="A260" s="252"/>
      <c r="B260" s="252"/>
      <c r="C260" s="252"/>
      <c r="D260" s="252"/>
      <c r="E260" s="252"/>
      <c r="F260" s="252"/>
      <c r="G260" s="876"/>
      <c r="H260" s="252"/>
      <c r="I260" s="316"/>
      <c r="J260" s="378"/>
      <c r="K260" s="1741"/>
      <c r="L260" s="316"/>
      <c r="M260" s="316"/>
      <c r="N260" s="252"/>
      <c r="O260" s="1132"/>
      <c r="P260" s="1132"/>
      <c r="Q260" s="1132"/>
      <c r="R260" s="1132"/>
      <c r="S260" s="252"/>
      <c r="T260" s="252"/>
      <c r="U260" s="252"/>
      <c r="V260" s="252"/>
      <c r="W260" s="252"/>
      <c r="X260" s="252"/>
      <c r="Y260" s="252"/>
      <c r="Z260" s="252"/>
    </row>
    <row r="261" ht="15.75" customHeight="1">
      <c r="A261" s="252"/>
      <c r="B261" s="252"/>
      <c r="C261" s="252"/>
      <c r="D261" s="252"/>
      <c r="E261" s="252"/>
      <c r="F261" s="252"/>
      <c r="G261" s="876"/>
      <c r="H261" s="252"/>
      <c r="I261" s="316"/>
      <c r="J261" s="378"/>
      <c r="K261" s="1741"/>
      <c r="L261" s="316"/>
      <c r="M261" s="316"/>
      <c r="N261" s="252"/>
      <c r="O261" s="1132"/>
      <c r="P261" s="1132"/>
      <c r="Q261" s="1132"/>
      <c r="R261" s="1132"/>
      <c r="S261" s="252"/>
      <c r="T261" s="252"/>
      <c r="U261" s="252"/>
      <c r="V261" s="252"/>
      <c r="W261" s="252"/>
      <c r="X261" s="252"/>
      <c r="Y261" s="252"/>
      <c r="Z261" s="252"/>
    </row>
    <row r="262" ht="15.75" customHeight="1">
      <c r="A262" s="252"/>
      <c r="B262" s="252"/>
      <c r="C262" s="252"/>
      <c r="D262" s="252"/>
      <c r="E262" s="252"/>
      <c r="F262" s="252"/>
      <c r="G262" s="876"/>
      <c r="H262" s="252"/>
      <c r="I262" s="316"/>
      <c r="J262" s="378"/>
      <c r="K262" s="1741"/>
      <c r="L262" s="316"/>
      <c r="M262" s="316"/>
      <c r="N262" s="252"/>
      <c r="O262" s="1132"/>
      <c r="P262" s="1132"/>
      <c r="Q262" s="1132"/>
      <c r="R262" s="1132"/>
      <c r="S262" s="252"/>
      <c r="T262" s="252"/>
      <c r="U262" s="252"/>
      <c r="V262" s="252"/>
      <c r="W262" s="252"/>
      <c r="X262" s="252"/>
      <c r="Y262" s="252"/>
      <c r="Z262" s="252"/>
    </row>
    <row r="263" ht="15.75" customHeight="1">
      <c r="A263" s="252"/>
      <c r="B263" s="252"/>
      <c r="C263" s="252"/>
      <c r="D263" s="252"/>
      <c r="E263" s="252"/>
      <c r="F263" s="252"/>
      <c r="G263" s="876"/>
      <c r="H263" s="252"/>
      <c r="I263" s="316"/>
      <c r="J263" s="378"/>
      <c r="K263" s="1741"/>
      <c r="L263" s="316"/>
      <c r="M263" s="316"/>
      <c r="N263" s="252"/>
      <c r="O263" s="1132"/>
      <c r="P263" s="1132"/>
      <c r="Q263" s="1132"/>
      <c r="R263" s="1132"/>
      <c r="S263" s="252"/>
      <c r="T263" s="252"/>
      <c r="U263" s="252"/>
      <c r="V263" s="252"/>
      <c r="W263" s="252"/>
      <c r="X263" s="252"/>
      <c r="Y263" s="252"/>
      <c r="Z263" s="252"/>
    </row>
    <row r="264" ht="15.75" customHeight="1">
      <c r="A264" s="252"/>
      <c r="B264" s="252"/>
      <c r="C264" s="252"/>
      <c r="D264" s="252"/>
      <c r="E264" s="252"/>
      <c r="F264" s="252"/>
      <c r="G264" s="876"/>
      <c r="H264" s="252"/>
      <c r="I264" s="316"/>
      <c r="J264" s="378"/>
      <c r="K264" s="1741"/>
      <c r="L264" s="316"/>
      <c r="M264" s="316"/>
      <c r="N264" s="252"/>
      <c r="O264" s="1132"/>
      <c r="P264" s="1132"/>
      <c r="Q264" s="1132"/>
      <c r="R264" s="1132"/>
      <c r="S264" s="252"/>
      <c r="T264" s="252"/>
      <c r="U264" s="252"/>
      <c r="V264" s="252"/>
      <c r="W264" s="252"/>
      <c r="X264" s="252"/>
      <c r="Y264" s="252"/>
      <c r="Z264" s="252"/>
    </row>
    <row r="265" ht="15.75" customHeight="1">
      <c r="A265" s="252"/>
      <c r="B265" s="252"/>
      <c r="C265" s="252"/>
      <c r="D265" s="252"/>
      <c r="E265" s="252"/>
      <c r="F265" s="252"/>
      <c r="G265" s="876"/>
      <c r="H265" s="252"/>
      <c r="I265" s="316"/>
      <c r="J265" s="378"/>
      <c r="K265" s="1741"/>
      <c r="L265" s="316"/>
      <c r="M265" s="316"/>
      <c r="N265" s="252"/>
      <c r="O265" s="1132"/>
      <c r="P265" s="1132"/>
      <c r="Q265" s="1132"/>
      <c r="R265" s="1132"/>
      <c r="S265" s="252"/>
      <c r="T265" s="252"/>
      <c r="U265" s="252"/>
      <c r="V265" s="252"/>
      <c r="W265" s="252"/>
      <c r="X265" s="252"/>
      <c r="Y265" s="252"/>
      <c r="Z265" s="252"/>
    </row>
    <row r="266" ht="15.75" customHeight="1">
      <c r="A266" s="252"/>
      <c r="B266" s="252"/>
      <c r="C266" s="252"/>
      <c r="D266" s="252"/>
      <c r="E266" s="252"/>
      <c r="F266" s="252"/>
      <c r="G266" s="876"/>
      <c r="H266" s="252"/>
      <c r="I266" s="316"/>
      <c r="J266" s="378"/>
      <c r="K266" s="1741"/>
      <c r="L266" s="316"/>
      <c r="M266" s="316"/>
      <c r="N266" s="252"/>
      <c r="O266" s="1132"/>
      <c r="P266" s="1132"/>
      <c r="Q266" s="1132"/>
      <c r="R266" s="1132"/>
      <c r="S266" s="252"/>
      <c r="T266" s="252"/>
      <c r="U266" s="252"/>
      <c r="V266" s="252"/>
      <c r="W266" s="252"/>
      <c r="X266" s="252"/>
      <c r="Y266" s="252"/>
      <c r="Z266" s="252"/>
    </row>
    <row r="267" ht="15.75" customHeight="1">
      <c r="A267" s="252"/>
      <c r="B267" s="252"/>
      <c r="C267" s="252"/>
      <c r="D267" s="252"/>
      <c r="E267" s="252"/>
      <c r="F267" s="252"/>
      <c r="G267" s="876"/>
      <c r="H267" s="252"/>
      <c r="I267" s="316"/>
      <c r="J267" s="378"/>
      <c r="K267" s="1741"/>
      <c r="L267" s="316"/>
      <c r="M267" s="316"/>
      <c r="N267" s="252"/>
      <c r="O267" s="1132"/>
      <c r="P267" s="1132"/>
      <c r="Q267" s="1132"/>
      <c r="R267" s="1132"/>
      <c r="S267" s="252"/>
      <c r="T267" s="252"/>
      <c r="U267" s="252"/>
      <c r="V267" s="252"/>
      <c r="W267" s="252"/>
      <c r="X267" s="252"/>
      <c r="Y267" s="252"/>
      <c r="Z267" s="252"/>
    </row>
    <row r="268" ht="15.75" customHeight="1">
      <c r="A268" s="252"/>
      <c r="B268" s="252"/>
      <c r="C268" s="252"/>
      <c r="D268" s="252"/>
      <c r="E268" s="252"/>
      <c r="F268" s="252"/>
      <c r="G268" s="876"/>
      <c r="H268" s="252"/>
      <c r="I268" s="316"/>
      <c r="J268" s="378"/>
      <c r="K268" s="1741"/>
      <c r="L268" s="316"/>
      <c r="M268" s="316"/>
      <c r="N268" s="252"/>
      <c r="O268" s="1132"/>
      <c r="P268" s="1132"/>
      <c r="Q268" s="1132"/>
      <c r="R268" s="1132"/>
      <c r="S268" s="252"/>
      <c r="T268" s="252"/>
      <c r="U268" s="252"/>
      <c r="V268" s="252"/>
      <c r="W268" s="252"/>
      <c r="X268" s="252"/>
      <c r="Y268" s="252"/>
      <c r="Z268" s="252"/>
    </row>
    <row r="269" ht="15.75" customHeight="1">
      <c r="A269" s="252"/>
      <c r="B269" s="252"/>
      <c r="C269" s="252"/>
      <c r="D269" s="252"/>
      <c r="E269" s="252"/>
      <c r="F269" s="252"/>
      <c r="G269" s="876"/>
      <c r="H269" s="252"/>
      <c r="I269" s="316"/>
      <c r="J269" s="378"/>
      <c r="K269" s="1741"/>
      <c r="L269" s="316"/>
      <c r="M269" s="316"/>
      <c r="N269" s="252"/>
      <c r="O269" s="1132"/>
      <c r="P269" s="1132"/>
      <c r="Q269" s="1132"/>
      <c r="R269" s="1132"/>
      <c r="S269" s="252"/>
      <c r="T269" s="252"/>
      <c r="U269" s="252"/>
      <c r="V269" s="252"/>
      <c r="W269" s="252"/>
      <c r="X269" s="252"/>
      <c r="Y269" s="252"/>
      <c r="Z269" s="252"/>
    </row>
    <row r="270" ht="15.75" customHeight="1">
      <c r="A270" s="252"/>
      <c r="B270" s="252"/>
      <c r="C270" s="252"/>
      <c r="D270" s="252"/>
      <c r="E270" s="252"/>
      <c r="F270" s="252"/>
      <c r="G270" s="876"/>
      <c r="H270" s="252"/>
      <c r="I270" s="316"/>
      <c r="J270" s="378"/>
      <c r="K270" s="1741"/>
      <c r="L270" s="316"/>
      <c r="M270" s="316"/>
      <c r="N270" s="252"/>
      <c r="O270" s="1132"/>
      <c r="P270" s="1132"/>
      <c r="Q270" s="1132"/>
      <c r="R270" s="1132"/>
      <c r="S270" s="252"/>
      <c r="T270" s="252"/>
      <c r="U270" s="252"/>
      <c r="V270" s="252"/>
      <c r="W270" s="252"/>
      <c r="X270" s="252"/>
      <c r="Y270" s="252"/>
      <c r="Z270" s="252"/>
    </row>
    <row r="271" ht="15.75" customHeight="1">
      <c r="A271" s="252"/>
      <c r="B271" s="252"/>
      <c r="C271" s="252"/>
      <c r="D271" s="252"/>
      <c r="E271" s="252"/>
      <c r="F271" s="252"/>
      <c r="G271" s="876"/>
      <c r="H271" s="252"/>
      <c r="I271" s="316"/>
      <c r="J271" s="378"/>
      <c r="K271" s="1741"/>
      <c r="L271" s="316"/>
      <c r="M271" s="316"/>
      <c r="N271" s="252"/>
      <c r="O271" s="1132"/>
      <c r="P271" s="1132"/>
      <c r="Q271" s="1132"/>
      <c r="R271" s="1132"/>
      <c r="S271" s="252"/>
      <c r="T271" s="252"/>
      <c r="U271" s="252"/>
      <c r="V271" s="252"/>
      <c r="W271" s="252"/>
      <c r="X271" s="252"/>
      <c r="Y271" s="252"/>
      <c r="Z271" s="252"/>
    </row>
    <row r="272" ht="15.75" customHeight="1">
      <c r="A272" s="252"/>
      <c r="B272" s="252"/>
      <c r="C272" s="252"/>
      <c r="D272" s="252"/>
      <c r="E272" s="252"/>
      <c r="F272" s="252"/>
      <c r="G272" s="876"/>
      <c r="H272" s="252"/>
      <c r="I272" s="316"/>
      <c r="J272" s="378"/>
      <c r="K272" s="1741"/>
      <c r="L272" s="316"/>
      <c r="M272" s="316"/>
      <c r="N272" s="252"/>
      <c r="O272" s="1132"/>
      <c r="P272" s="1132"/>
      <c r="Q272" s="1132"/>
      <c r="R272" s="1132"/>
      <c r="S272" s="252"/>
      <c r="T272" s="252"/>
      <c r="U272" s="252"/>
      <c r="V272" s="252"/>
      <c r="W272" s="252"/>
      <c r="X272" s="252"/>
      <c r="Y272" s="252"/>
      <c r="Z272" s="252"/>
    </row>
    <row r="273" ht="15.75" customHeight="1">
      <c r="A273" s="252"/>
      <c r="B273" s="252"/>
      <c r="C273" s="252"/>
      <c r="D273" s="252"/>
      <c r="E273" s="252"/>
      <c r="F273" s="252"/>
      <c r="G273" s="876"/>
      <c r="H273" s="252"/>
      <c r="I273" s="316"/>
      <c r="J273" s="378"/>
      <c r="K273" s="1741"/>
      <c r="L273" s="316"/>
      <c r="M273" s="316"/>
      <c r="N273" s="252"/>
      <c r="O273" s="1132"/>
      <c r="P273" s="1132"/>
      <c r="Q273" s="1132"/>
      <c r="R273" s="1132"/>
      <c r="S273" s="252"/>
      <c r="T273" s="252"/>
      <c r="U273" s="252"/>
      <c r="V273" s="252"/>
      <c r="W273" s="252"/>
      <c r="X273" s="252"/>
      <c r="Y273" s="252"/>
      <c r="Z273" s="252"/>
    </row>
    <row r="274" ht="15.75" customHeight="1">
      <c r="A274" s="252"/>
      <c r="B274" s="252"/>
      <c r="C274" s="252"/>
      <c r="D274" s="252"/>
      <c r="E274" s="252"/>
      <c r="F274" s="252"/>
      <c r="G274" s="876"/>
      <c r="H274" s="252"/>
      <c r="I274" s="316"/>
      <c r="J274" s="378"/>
      <c r="K274" s="1741"/>
      <c r="L274" s="316"/>
      <c r="M274" s="316"/>
      <c r="N274" s="252"/>
      <c r="O274" s="1132"/>
      <c r="P274" s="1132"/>
      <c r="Q274" s="1132"/>
      <c r="R274" s="1132"/>
      <c r="S274" s="252"/>
      <c r="T274" s="252"/>
      <c r="U274" s="252"/>
      <c r="V274" s="252"/>
      <c r="W274" s="252"/>
      <c r="X274" s="252"/>
      <c r="Y274" s="252"/>
      <c r="Z274" s="252"/>
    </row>
    <row r="275" ht="15.75" customHeight="1">
      <c r="A275" s="252"/>
      <c r="B275" s="252"/>
      <c r="C275" s="252"/>
      <c r="D275" s="252"/>
      <c r="E275" s="252"/>
      <c r="F275" s="252"/>
      <c r="G275" s="876"/>
      <c r="H275" s="252"/>
      <c r="I275" s="316"/>
      <c r="J275" s="378"/>
      <c r="K275" s="1741"/>
      <c r="L275" s="316"/>
      <c r="M275" s="316"/>
      <c r="N275" s="252"/>
      <c r="O275" s="1132"/>
      <c r="P275" s="1132"/>
      <c r="Q275" s="1132"/>
      <c r="R275" s="1132"/>
      <c r="S275" s="252"/>
      <c r="T275" s="252"/>
      <c r="U275" s="252"/>
      <c r="V275" s="252"/>
      <c r="W275" s="252"/>
      <c r="X275" s="252"/>
      <c r="Y275" s="252"/>
      <c r="Z275" s="252"/>
    </row>
    <row r="276" ht="15.75" customHeight="1">
      <c r="A276" s="252"/>
      <c r="B276" s="252"/>
      <c r="C276" s="252"/>
      <c r="D276" s="252"/>
      <c r="E276" s="252"/>
      <c r="F276" s="252"/>
      <c r="G276" s="876"/>
      <c r="H276" s="252"/>
      <c r="I276" s="316"/>
      <c r="J276" s="378"/>
      <c r="K276" s="1741"/>
      <c r="L276" s="316"/>
      <c r="M276" s="316"/>
      <c r="N276" s="252"/>
      <c r="O276" s="1132"/>
      <c r="P276" s="1132"/>
      <c r="Q276" s="1132"/>
      <c r="R276" s="1132"/>
      <c r="S276" s="252"/>
      <c r="T276" s="252"/>
      <c r="U276" s="252"/>
      <c r="V276" s="252"/>
      <c r="W276" s="252"/>
      <c r="X276" s="252"/>
      <c r="Y276" s="252"/>
      <c r="Z276" s="252"/>
    </row>
    <row r="277" ht="15.75" customHeight="1">
      <c r="A277" s="252"/>
      <c r="B277" s="252"/>
      <c r="C277" s="252"/>
      <c r="D277" s="252"/>
      <c r="E277" s="252"/>
      <c r="F277" s="252"/>
      <c r="G277" s="876"/>
      <c r="H277" s="252"/>
      <c r="I277" s="316"/>
      <c r="J277" s="378"/>
      <c r="K277" s="1741"/>
      <c r="L277" s="316"/>
      <c r="M277" s="316"/>
      <c r="N277" s="252"/>
      <c r="O277" s="1132"/>
      <c r="P277" s="1132"/>
      <c r="Q277" s="1132"/>
      <c r="R277" s="1132"/>
      <c r="S277" s="252"/>
      <c r="T277" s="252"/>
      <c r="U277" s="252"/>
      <c r="V277" s="252"/>
      <c r="W277" s="252"/>
      <c r="X277" s="252"/>
      <c r="Y277" s="252"/>
      <c r="Z277" s="252"/>
    </row>
    <row r="278" ht="15.75" customHeight="1">
      <c r="A278" s="252"/>
      <c r="B278" s="252"/>
      <c r="C278" s="252"/>
      <c r="D278" s="252"/>
      <c r="E278" s="252"/>
      <c r="F278" s="252"/>
      <c r="G278" s="876"/>
      <c r="H278" s="252"/>
      <c r="I278" s="316"/>
      <c r="J278" s="378"/>
      <c r="K278" s="1741"/>
      <c r="L278" s="316"/>
      <c r="M278" s="316"/>
      <c r="N278" s="252"/>
      <c r="O278" s="1132"/>
      <c r="P278" s="1132"/>
      <c r="Q278" s="1132"/>
      <c r="R278" s="1132"/>
      <c r="S278" s="252"/>
      <c r="T278" s="252"/>
      <c r="U278" s="252"/>
      <c r="V278" s="252"/>
      <c r="W278" s="252"/>
      <c r="X278" s="252"/>
      <c r="Y278" s="252"/>
      <c r="Z278" s="252"/>
    </row>
    <row r="279" ht="15.75" customHeight="1">
      <c r="A279" s="252"/>
      <c r="B279" s="252"/>
      <c r="C279" s="252"/>
      <c r="D279" s="252"/>
      <c r="E279" s="252"/>
      <c r="F279" s="252"/>
      <c r="G279" s="876"/>
      <c r="H279" s="252"/>
      <c r="I279" s="316"/>
      <c r="J279" s="378"/>
      <c r="K279" s="1741"/>
      <c r="L279" s="316"/>
      <c r="M279" s="316"/>
      <c r="N279" s="252"/>
      <c r="O279" s="1132"/>
      <c r="P279" s="1132"/>
      <c r="Q279" s="1132"/>
      <c r="R279" s="1132"/>
      <c r="S279" s="252"/>
      <c r="T279" s="252"/>
      <c r="U279" s="252"/>
      <c r="V279" s="252"/>
      <c r="W279" s="252"/>
      <c r="X279" s="252"/>
      <c r="Y279" s="252"/>
      <c r="Z279" s="252"/>
    </row>
    <row r="280" ht="15.75" customHeight="1">
      <c r="A280" s="252"/>
      <c r="B280" s="252"/>
      <c r="C280" s="252"/>
      <c r="D280" s="252"/>
      <c r="E280" s="252"/>
      <c r="F280" s="252"/>
      <c r="G280" s="876"/>
      <c r="H280" s="252"/>
      <c r="I280" s="316"/>
      <c r="J280" s="378"/>
      <c r="K280" s="1741"/>
      <c r="L280" s="316"/>
      <c r="M280" s="316"/>
      <c r="N280" s="252"/>
      <c r="O280" s="1132"/>
      <c r="P280" s="1132"/>
      <c r="Q280" s="1132"/>
      <c r="R280" s="1132"/>
      <c r="S280" s="252"/>
      <c r="T280" s="252"/>
      <c r="U280" s="252"/>
      <c r="V280" s="252"/>
      <c r="W280" s="252"/>
      <c r="X280" s="252"/>
      <c r="Y280" s="252"/>
      <c r="Z280" s="252"/>
    </row>
    <row r="281" ht="15.75" customHeight="1">
      <c r="A281" s="252"/>
      <c r="B281" s="252"/>
      <c r="C281" s="252"/>
      <c r="D281" s="252"/>
      <c r="E281" s="252"/>
      <c r="F281" s="252"/>
      <c r="G281" s="876"/>
      <c r="H281" s="252"/>
      <c r="I281" s="316"/>
      <c r="J281" s="378"/>
      <c r="K281" s="1741"/>
      <c r="L281" s="316"/>
      <c r="M281" s="316"/>
      <c r="N281" s="252"/>
      <c r="O281" s="1132"/>
      <c r="P281" s="1132"/>
      <c r="Q281" s="1132"/>
      <c r="R281" s="1132"/>
      <c r="S281" s="252"/>
      <c r="T281" s="252"/>
      <c r="U281" s="252"/>
      <c r="V281" s="252"/>
      <c r="W281" s="252"/>
      <c r="X281" s="252"/>
      <c r="Y281" s="252"/>
      <c r="Z281" s="252"/>
    </row>
    <row r="282" ht="15.75" customHeight="1">
      <c r="A282" s="252"/>
      <c r="B282" s="252"/>
      <c r="C282" s="252"/>
      <c r="D282" s="252"/>
      <c r="E282" s="252"/>
      <c r="F282" s="252"/>
      <c r="G282" s="876"/>
      <c r="H282" s="252"/>
      <c r="I282" s="316"/>
      <c r="J282" s="378"/>
      <c r="K282" s="1741"/>
      <c r="L282" s="316"/>
      <c r="M282" s="316"/>
      <c r="N282" s="252"/>
      <c r="O282" s="1132"/>
      <c r="P282" s="1132"/>
      <c r="Q282" s="1132"/>
      <c r="R282" s="1132"/>
      <c r="S282" s="252"/>
      <c r="T282" s="252"/>
      <c r="U282" s="252"/>
      <c r="V282" s="252"/>
      <c r="W282" s="252"/>
      <c r="X282" s="252"/>
      <c r="Y282" s="252"/>
      <c r="Z282" s="252"/>
    </row>
    <row r="283" ht="15.75" customHeight="1">
      <c r="A283" s="252"/>
      <c r="B283" s="252"/>
      <c r="C283" s="252"/>
      <c r="D283" s="252"/>
      <c r="E283" s="252"/>
      <c r="F283" s="252"/>
      <c r="G283" s="876"/>
      <c r="H283" s="252"/>
      <c r="I283" s="316"/>
      <c r="J283" s="378"/>
      <c r="K283" s="1741"/>
      <c r="L283" s="316"/>
      <c r="M283" s="316"/>
      <c r="N283" s="252"/>
      <c r="O283" s="1132"/>
      <c r="P283" s="1132"/>
      <c r="Q283" s="1132"/>
      <c r="R283" s="1132"/>
      <c r="S283" s="252"/>
      <c r="T283" s="252"/>
      <c r="U283" s="252"/>
      <c r="V283" s="252"/>
      <c r="W283" s="252"/>
      <c r="X283" s="252"/>
      <c r="Y283" s="252"/>
      <c r="Z283" s="252"/>
    </row>
    <row r="284" ht="15.75" customHeight="1">
      <c r="A284" s="252"/>
      <c r="B284" s="252"/>
      <c r="C284" s="252"/>
      <c r="D284" s="252"/>
      <c r="E284" s="252"/>
      <c r="F284" s="252"/>
      <c r="G284" s="876"/>
      <c r="H284" s="252"/>
      <c r="I284" s="316"/>
      <c r="J284" s="378"/>
      <c r="K284" s="1741"/>
      <c r="L284" s="316"/>
      <c r="M284" s="316"/>
      <c r="N284" s="252"/>
      <c r="O284" s="1132"/>
      <c r="P284" s="1132"/>
      <c r="Q284" s="1132"/>
      <c r="R284" s="1132"/>
      <c r="S284" s="252"/>
      <c r="T284" s="252"/>
      <c r="U284" s="252"/>
      <c r="V284" s="252"/>
      <c r="W284" s="252"/>
      <c r="X284" s="252"/>
      <c r="Y284" s="252"/>
      <c r="Z284" s="252"/>
    </row>
    <row r="285" ht="15.75" customHeight="1">
      <c r="A285" s="252"/>
      <c r="B285" s="252"/>
      <c r="C285" s="252"/>
      <c r="D285" s="252"/>
      <c r="E285" s="252"/>
      <c r="F285" s="252"/>
      <c r="G285" s="876"/>
      <c r="H285" s="252"/>
      <c r="I285" s="316"/>
      <c r="J285" s="378"/>
      <c r="K285" s="1741"/>
      <c r="L285" s="316"/>
      <c r="M285" s="316"/>
      <c r="N285" s="252"/>
      <c r="O285" s="1132"/>
      <c r="P285" s="1132"/>
      <c r="Q285" s="1132"/>
      <c r="R285" s="1132"/>
      <c r="S285" s="252"/>
      <c r="T285" s="252"/>
      <c r="U285" s="252"/>
      <c r="V285" s="252"/>
      <c r="W285" s="252"/>
      <c r="X285" s="252"/>
      <c r="Y285" s="252"/>
      <c r="Z285" s="252"/>
    </row>
    <row r="286" ht="15.75" customHeight="1">
      <c r="A286" s="252"/>
      <c r="B286" s="252"/>
      <c r="C286" s="252"/>
      <c r="D286" s="252"/>
      <c r="E286" s="252"/>
      <c r="F286" s="252"/>
      <c r="G286" s="876"/>
      <c r="H286" s="252"/>
      <c r="I286" s="316"/>
      <c r="J286" s="378"/>
      <c r="K286" s="1741"/>
      <c r="L286" s="316"/>
      <c r="M286" s="316"/>
      <c r="N286" s="252"/>
      <c r="O286" s="1132"/>
      <c r="P286" s="1132"/>
      <c r="Q286" s="1132"/>
      <c r="R286" s="1132"/>
      <c r="S286" s="252"/>
      <c r="T286" s="252"/>
      <c r="U286" s="252"/>
      <c r="V286" s="252"/>
      <c r="W286" s="252"/>
      <c r="X286" s="252"/>
      <c r="Y286" s="252"/>
      <c r="Z286" s="252"/>
    </row>
    <row r="287" ht="15.75" customHeight="1">
      <c r="A287" s="252"/>
      <c r="B287" s="252"/>
      <c r="C287" s="252"/>
      <c r="D287" s="252"/>
      <c r="E287" s="252"/>
      <c r="F287" s="252"/>
      <c r="G287" s="876"/>
      <c r="H287" s="252"/>
      <c r="I287" s="316"/>
      <c r="J287" s="378"/>
      <c r="K287" s="1741"/>
      <c r="L287" s="316"/>
      <c r="M287" s="316"/>
      <c r="N287" s="252"/>
      <c r="O287" s="1132"/>
      <c r="P287" s="1132"/>
      <c r="Q287" s="1132"/>
      <c r="R287" s="1132"/>
      <c r="S287" s="252"/>
      <c r="T287" s="252"/>
      <c r="U287" s="252"/>
      <c r="V287" s="252"/>
      <c r="W287" s="252"/>
      <c r="X287" s="252"/>
      <c r="Y287" s="252"/>
      <c r="Z287" s="252"/>
    </row>
    <row r="288" ht="15.75" customHeight="1">
      <c r="A288" s="252"/>
      <c r="B288" s="252"/>
      <c r="C288" s="252"/>
      <c r="D288" s="252"/>
      <c r="E288" s="252"/>
      <c r="F288" s="252"/>
      <c r="G288" s="876"/>
      <c r="H288" s="252"/>
      <c r="I288" s="316"/>
      <c r="J288" s="378"/>
      <c r="K288" s="1741"/>
      <c r="L288" s="316"/>
      <c r="M288" s="316"/>
      <c r="N288" s="252"/>
      <c r="O288" s="1132"/>
      <c r="P288" s="1132"/>
      <c r="Q288" s="1132"/>
      <c r="R288" s="1132"/>
      <c r="S288" s="252"/>
      <c r="T288" s="252"/>
      <c r="U288" s="252"/>
      <c r="V288" s="252"/>
      <c r="W288" s="252"/>
      <c r="X288" s="252"/>
      <c r="Y288" s="252"/>
      <c r="Z288" s="252"/>
    </row>
    <row r="289" ht="15.75" customHeight="1">
      <c r="A289" s="252"/>
      <c r="B289" s="252"/>
      <c r="C289" s="252"/>
      <c r="D289" s="252"/>
      <c r="E289" s="252"/>
      <c r="F289" s="252"/>
      <c r="G289" s="876"/>
      <c r="H289" s="252"/>
      <c r="I289" s="316"/>
      <c r="J289" s="378"/>
      <c r="K289" s="1741"/>
      <c r="L289" s="316"/>
      <c r="M289" s="316"/>
      <c r="N289" s="252"/>
      <c r="O289" s="1132"/>
      <c r="P289" s="1132"/>
      <c r="Q289" s="1132"/>
      <c r="R289" s="1132"/>
      <c r="S289" s="252"/>
      <c r="T289" s="252"/>
      <c r="U289" s="252"/>
      <c r="V289" s="252"/>
      <c r="W289" s="252"/>
      <c r="X289" s="252"/>
      <c r="Y289" s="252"/>
      <c r="Z289" s="252"/>
    </row>
    <row r="290" ht="15.75" customHeight="1">
      <c r="A290" s="252"/>
      <c r="B290" s="252"/>
      <c r="C290" s="252"/>
      <c r="D290" s="252"/>
      <c r="E290" s="252"/>
      <c r="F290" s="252"/>
      <c r="G290" s="876"/>
      <c r="H290" s="252"/>
      <c r="I290" s="316"/>
      <c r="J290" s="378"/>
      <c r="K290" s="1741"/>
      <c r="L290" s="316"/>
      <c r="M290" s="316"/>
      <c r="N290" s="252"/>
      <c r="O290" s="1132"/>
      <c r="P290" s="1132"/>
      <c r="Q290" s="1132"/>
      <c r="R290" s="1132"/>
      <c r="S290" s="252"/>
      <c r="T290" s="252"/>
      <c r="U290" s="252"/>
      <c r="V290" s="252"/>
      <c r="W290" s="252"/>
      <c r="X290" s="252"/>
      <c r="Y290" s="252"/>
      <c r="Z290" s="252"/>
    </row>
    <row r="291" ht="15.75" customHeight="1">
      <c r="A291" s="252"/>
      <c r="B291" s="252"/>
      <c r="C291" s="252"/>
      <c r="D291" s="252"/>
      <c r="E291" s="252"/>
      <c r="F291" s="252"/>
      <c r="G291" s="876"/>
      <c r="H291" s="252"/>
      <c r="I291" s="316"/>
      <c r="J291" s="378"/>
      <c r="K291" s="1741"/>
      <c r="L291" s="316"/>
      <c r="M291" s="316"/>
      <c r="N291" s="252"/>
      <c r="O291" s="1132"/>
      <c r="P291" s="1132"/>
      <c r="Q291" s="1132"/>
      <c r="R291" s="1132"/>
      <c r="S291" s="252"/>
      <c r="T291" s="252"/>
      <c r="U291" s="252"/>
      <c r="V291" s="252"/>
      <c r="W291" s="252"/>
      <c r="X291" s="252"/>
      <c r="Y291" s="252"/>
      <c r="Z291" s="252"/>
    </row>
    <row r="292" ht="15.75" customHeight="1">
      <c r="A292" s="252"/>
      <c r="B292" s="252"/>
      <c r="C292" s="252"/>
      <c r="D292" s="252"/>
      <c r="E292" s="252"/>
      <c r="F292" s="252"/>
      <c r="G292" s="876"/>
      <c r="H292" s="252"/>
      <c r="I292" s="316"/>
      <c r="J292" s="378"/>
      <c r="K292" s="1741"/>
      <c r="L292" s="316"/>
      <c r="M292" s="316"/>
      <c r="N292" s="252"/>
      <c r="O292" s="1132"/>
      <c r="P292" s="1132"/>
      <c r="Q292" s="1132"/>
      <c r="R292" s="1132"/>
      <c r="S292" s="252"/>
      <c r="T292" s="252"/>
      <c r="U292" s="252"/>
      <c r="V292" s="252"/>
      <c r="W292" s="252"/>
      <c r="X292" s="252"/>
      <c r="Y292" s="252"/>
      <c r="Z292" s="252"/>
    </row>
    <row r="293" ht="15.75" customHeight="1">
      <c r="A293" s="252"/>
      <c r="B293" s="252"/>
      <c r="C293" s="252"/>
      <c r="D293" s="252"/>
      <c r="E293" s="252"/>
      <c r="F293" s="252"/>
      <c r="G293" s="876"/>
      <c r="H293" s="252"/>
      <c r="I293" s="316"/>
      <c r="J293" s="378"/>
      <c r="K293" s="1741"/>
      <c r="L293" s="316"/>
      <c r="M293" s="316"/>
      <c r="N293" s="252"/>
      <c r="O293" s="1132"/>
      <c r="P293" s="1132"/>
      <c r="Q293" s="1132"/>
      <c r="R293" s="1132"/>
      <c r="S293" s="252"/>
      <c r="T293" s="252"/>
      <c r="U293" s="252"/>
      <c r="V293" s="252"/>
      <c r="W293" s="252"/>
      <c r="X293" s="252"/>
      <c r="Y293" s="252"/>
      <c r="Z293" s="252"/>
    </row>
    <row r="294" ht="15.75" customHeight="1">
      <c r="A294" s="252"/>
      <c r="B294" s="252"/>
      <c r="C294" s="252"/>
      <c r="D294" s="252"/>
      <c r="E294" s="252"/>
      <c r="F294" s="252"/>
      <c r="G294" s="876"/>
      <c r="H294" s="252"/>
      <c r="I294" s="316"/>
      <c r="J294" s="378"/>
      <c r="K294" s="1741"/>
      <c r="L294" s="316"/>
      <c r="M294" s="316"/>
      <c r="N294" s="252"/>
      <c r="O294" s="1132"/>
      <c r="P294" s="1132"/>
      <c r="Q294" s="1132"/>
      <c r="R294" s="1132"/>
      <c r="S294" s="252"/>
      <c r="T294" s="252"/>
      <c r="U294" s="252"/>
      <c r="V294" s="252"/>
      <c r="W294" s="252"/>
      <c r="X294" s="252"/>
      <c r="Y294" s="252"/>
      <c r="Z294" s="252"/>
    </row>
    <row r="295" ht="15.75" customHeight="1">
      <c r="A295" s="252"/>
      <c r="B295" s="252"/>
      <c r="C295" s="252"/>
      <c r="D295" s="252"/>
      <c r="E295" s="252"/>
      <c r="F295" s="252"/>
      <c r="G295" s="876"/>
      <c r="H295" s="252"/>
      <c r="I295" s="316"/>
      <c r="J295" s="378"/>
      <c r="K295" s="1741"/>
      <c r="L295" s="316"/>
      <c r="M295" s="316"/>
      <c r="N295" s="252"/>
      <c r="O295" s="1132"/>
      <c r="P295" s="1132"/>
      <c r="Q295" s="1132"/>
      <c r="R295" s="1132"/>
      <c r="S295" s="252"/>
      <c r="T295" s="252"/>
      <c r="U295" s="252"/>
      <c r="V295" s="252"/>
      <c r="W295" s="252"/>
      <c r="X295" s="252"/>
      <c r="Y295" s="252"/>
      <c r="Z295" s="252"/>
    </row>
    <row r="296" ht="15.75" customHeight="1">
      <c r="A296" s="252"/>
      <c r="B296" s="252"/>
      <c r="C296" s="252"/>
      <c r="D296" s="252"/>
      <c r="E296" s="252"/>
      <c r="F296" s="252"/>
      <c r="G296" s="876"/>
      <c r="H296" s="252"/>
      <c r="I296" s="316"/>
      <c r="J296" s="378"/>
      <c r="K296" s="1741"/>
      <c r="L296" s="316"/>
      <c r="M296" s="316"/>
      <c r="N296" s="252"/>
      <c r="O296" s="1132"/>
      <c r="P296" s="1132"/>
      <c r="Q296" s="1132"/>
      <c r="R296" s="1132"/>
      <c r="S296" s="252"/>
      <c r="T296" s="252"/>
      <c r="U296" s="252"/>
      <c r="V296" s="252"/>
      <c r="W296" s="252"/>
      <c r="X296" s="252"/>
      <c r="Y296" s="252"/>
      <c r="Z296" s="252"/>
    </row>
    <row r="297" ht="15.75" customHeight="1">
      <c r="A297" s="252"/>
      <c r="B297" s="252"/>
      <c r="C297" s="252"/>
      <c r="D297" s="252"/>
      <c r="E297" s="252"/>
      <c r="F297" s="252"/>
      <c r="G297" s="876"/>
      <c r="H297" s="252"/>
      <c r="I297" s="316"/>
      <c r="J297" s="378"/>
      <c r="K297" s="1741"/>
      <c r="L297" s="316"/>
      <c r="M297" s="316"/>
      <c r="N297" s="252"/>
      <c r="O297" s="1132"/>
      <c r="P297" s="1132"/>
      <c r="Q297" s="1132"/>
      <c r="R297" s="1132"/>
      <c r="S297" s="252"/>
      <c r="T297" s="252"/>
      <c r="U297" s="252"/>
      <c r="V297" s="252"/>
      <c r="W297" s="252"/>
      <c r="X297" s="252"/>
      <c r="Y297" s="252"/>
      <c r="Z297" s="252"/>
    </row>
    <row r="298" ht="15.75" customHeight="1">
      <c r="A298" s="252"/>
      <c r="B298" s="252"/>
      <c r="C298" s="252"/>
      <c r="D298" s="252"/>
      <c r="E298" s="252"/>
      <c r="F298" s="252"/>
      <c r="G298" s="876"/>
      <c r="H298" s="252"/>
      <c r="I298" s="316"/>
      <c r="J298" s="378"/>
      <c r="K298" s="1741"/>
      <c r="L298" s="316"/>
      <c r="M298" s="316"/>
      <c r="N298" s="252"/>
      <c r="O298" s="1132"/>
      <c r="P298" s="1132"/>
      <c r="Q298" s="1132"/>
      <c r="R298" s="1132"/>
      <c r="S298" s="252"/>
      <c r="T298" s="252"/>
      <c r="U298" s="252"/>
      <c r="V298" s="252"/>
      <c r="W298" s="252"/>
      <c r="X298" s="252"/>
      <c r="Y298" s="252"/>
      <c r="Z298" s="252"/>
    </row>
    <row r="299" ht="15.75" customHeight="1">
      <c r="A299" s="252"/>
      <c r="B299" s="252"/>
      <c r="C299" s="252"/>
      <c r="D299" s="252"/>
      <c r="E299" s="252"/>
      <c r="F299" s="252"/>
      <c r="G299" s="876"/>
      <c r="H299" s="252"/>
      <c r="I299" s="316"/>
      <c r="J299" s="378"/>
      <c r="K299" s="1741"/>
      <c r="L299" s="316"/>
      <c r="M299" s="316"/>
      <c r="N299" s="252"/>
      <c r="O299" s="1132"/>
      <c r="P299" s="1132"/>
      <c r="Q299" s="1132"/>
      <c r="R299" s="1132"/>
      <c r="S299" s="252"/>
      <c r="T299" s="252"/>
      <c r="U299" s="252"/>
      <c r="V299" s="252"/>
      <c r="W299" s="252"/>
      <c r="X299" s="252"/>
      <c r="Y299" s="252"/>
      <c r="Z299" s="252"/>
    </row>
    <row r="300" ht="15.75" customHeight="1">
      <c r="A300" s="252"/>
      <c r="B300" s="252"/>
      <c r="C300" s="252"/>
      <c r="D300" s="252"/>
      <c r="E300" s="252"/>
      <c r="F300" s="252"/>
      <c r="G300" s="876"/>
      <c r="H300" s="252"/>
      <c r="I300" s="316"/>
      <c r="J300" s="378"/>
      <c r="K300" s="1741"/>
      <c r="L300" s="316"/>
      <c r="M300" s="316"/>
      <c r="N300" s="252"/>
      <c r="O300" s="1132"/>
      <c r="P300" s="1132"/>
      <c r="Q300" s="1132"/>
      <c r="R300" s="1132"/>
      <c r="S300" s="252"/>
      <c r="T300" s="252"/>
      <c r="U300" s="252"/>
      <c r="V300" s="252"/>
      <c r="W300" s="252"/>
      <c r="X300" s="252"/>
      <c r="Y300" s="252"/>
      <c r="Z300" s="252"/>
    </row>
    <row r="301" ht="15.75" customHeight="1">
      <c r="A301" s="252"/>
      <c r="B301" s="252"/>
      <c r="C301" s="252"/>
      <c r="D301" s="252"/>
      <c r="E301" s="252"/>
      <c r="F301" s="252"/>
      <c r="G301" s="876"/>
      <c r="H301" s="252"/>
      <c r="I301" s="316"/>
      <c r="J301" s="378"/>
      <c r="K301" s="1741"/>
      <c r="L301" s="316"/>
      <c r="M301" s="316"/>
      <c r="N301" s="252"/>
      <c r="O301" s="1132"/>
      <c r="P301" s="1132"/>
      <c r="Q301" s="1132"/>
      <c r="R301" s="1132"/>
      <c r="S301" s="252"/>
      <c r="T301" s="252"/>
      <c r="U301" s="252"/>
      <c r="V301" s="252"/>
      <c r="W301" s="252"/>
      <c r="X301" s="252"/>
      <c r="Y301" s="252"/>
      <c r="Z301" s="252"/>
    </row>
    <row r="302" ht="15.75" customHeight="1">
      <c r="A302" s="252"/>
      <c r="B302" s="252"/>
      <c r="C302" s="252"/>
      <c r="D302" s="252"/>
      <c r="E302" s="252"/>
      <c r="F302" s="252"/>
      <c r="G302" s="876"/>
      <c r="H302" s="252"/>
      <c r="I302" s="316"/>
      <c r="J302" s="378"/>
      <c r="K302" s="1741"/>
      <c r="L302" s="316"/>
      <c r="M302" s="316"/>
      <c r="N302" s="252"/>
      <c r="O302" s="1132"/>
      <c r="P302" s="1132"/>
      <c r="Q302" s="1132"/>
      <c r="R302" s="1132"/>
      <c r="S302" s="252"/>
      <c r="T302" s="252"/>
      <c r="U302" s="252"/>
      <c r="V302" s="252"/>
      <c r="W302" s="252"/>
      <c r="X302" s="252"/>
      <c r="Y302" s="252"/>
      <c r="Z302" s="252"/>
    </row>
    <row r="303" ht="15.75" customHeight="1">
      <c r="A303" s="252"/>
      <c r="B303" s="252"/>
      <c r="C303" s="252"/>
      <c r="D303" s="252"/>
      <c r="E303" s="252"/>
      <c r="F303" s="252"/>
      <c r="G303" s="876"/>
      <c r="H303" s="252"/>
      <c r="I303" s="316"/>
      <c r="J303" s="378"/>
      <c r="K303" s="1741"/>
      <c r="L303" s="316"/>
      <c r="M303" s="316"/>
      <c r="N303" s="252"/>
      <c r="O303" s="1132"/>
      <c r="P303" s="1132"/>
      <c r="Q303" s="1132"/>
      <c r="R303" s="1132"/>
      <c r="S303" s="252"/>
      <c r="T303" s="252"/>
      <c r="U303" s="252"/>
      <c r="V303" s="252"/>
      <c r="W303" s="252"/>
      <c r="X303" s="252"/>
      <c r="Y303" s="252"/>
      <c r="Z303" s="252"/>
    </row>
    <row r="304" ht="15.75" customHeight="1">
      <c r="A304" s="252"/>
      <c r="B304" s="252"/>
      <c r="C304" s="252"/>
      <c r="D304" s="252"/>
      <c r="E304" s="252"/>
      <c r="F304" s="252"/>
      <c r="G304" s="876"/>
      <c r="H304" s="252"/>
      <c r="I304" s="316"/>
      <c r="J304" s="378"/>
      <c r="K304" s="1741"/>
      <c r="L304" s="316"/>
      <c r="M304" s="316"/>
      <c r="N304" s="252"/>
      <c r="O304" s="1132"/>
      <c r="P304" s="1132"/>
      <c r="Q304" s="1132"/>
      <c r="R304" s="1132"/>
      <c r="S304" s="252"/>
      <c r="T304" s="252"/>
      <c r="U304" s="252"/>
      <c r="V304" s="252"/>
      <c r="W304" s="252"/>
      <c r="X304" s="252"/>
      <c r="Y304" s="252"/>
      <c r="Z304" s="252"/>
    </row>
    <row r="305" ht="15.75" customHeight="1">
      <c r="A305" s="252"/>
      <c r="B305" s="252"/>
      <c r="C305" s="252"/>
      <c r="D305" s="252"/>
      <c r="E305" s="252"/>
      <c r="F305" s="252"/>
      <c r="G305" s="876"/>
      <c r="H305" s="252"/>
      <c r="I305" s="316"/>
      <c r="J305" s="378"/>
      <c r="K305" s="1741"/>
      <c r="L305" s="316"/>
      <c r="M305" s="316"/>
      <c r="N305" s="252"/>
      <c r="O305" s="1132"/>
      <c r="P305" s="1132"/>
      <c r="Q305" s="1132"/>
      <c r="R305" s="1132"/>
      <c r="S305" s="252"/>
      <c r="T305" s="252"/>
      <c r="U305" s="252"/>
      <c r="V305" s="252"/>
      <c r="W305" s="252"/>
      <c r="X305" s="252"/>
      <c r="Y305" s="252"/>
      <c r="Z305" s="252"/>
    </row>
    <row r="306" ht="15.75" customHeight="1">
      <c r="A306" s="252"/>
      <c r="B306" s="252"/>
      <c r="C306" s="252"/>
      <c r="D306" s="252"/>
      <c r="E306" s="252"/>
      <c r="F306" s="252"/>
      <c r="G306" s="876"/>
      <c r="H306" s="252"/>
      <c r="I306" s="316"/>
      <c r="J306" s="378"/>
      <c r="K306" s="1741"/>
      <c r="L306" s="316"/>
      <c r="M306" s="316"/>
      <c r="N306" s="252"/>
      <c r="O306" s="1132"/>
      <c r="P306" s="1132"/>
      <c r="Q306" s="1132"/>
      <c r="R306" s="1132"/>
      <c r="S306" s="252"/>
      <c r="T306" s="252"/>
      <c r="U306" s="252"/>
      <c r="V306" s="252"/>
      <c r="W306" s="252"/>
      <c r="X306" s="252"/>
      <c r="Y306" s="252"/>
      <c r="Z306" s="252"/>
    </row>
    <row r="307" ht="15.75" customHeight="1">
      <c r="A307" s="252"/>
      <c r="B307" s="252"/>
      <c r="C307" s="252"/>
      <c r="D307" s="252"/>
      <c r="E307" s="252"/>
      <c r="F307" s="252"/>
      <c r="G307" s="876"/>
      <c r="H307" s="252"/>
      <c r="I307" s="316"/>
      <c r="J307" s="378"/>
      <c r="K307" s="1741"/>
      <c r="L307" s="316"/>
      <c r="M307" s="316"/>
      <c r="N307" s="252"/>
      <c r="O307" s="1132"/>
      <c r="P307" s="1132"/>
      <c r="Q307" s="1132"/>
      <c r="R307" s="1132"/>
      <c r="S307" s="252"/>
      <c r="T307" s="252"/>
      <c r="U307" s="252"/>
      <c r="V307" s="252"/>
      <c r="W307" s="252"/>
      <c r="X307" s="252"/>
      <c r="Y307" s="252"/>
      <c r="Z307" s="252"/>
    </row>
    <row r="308" ht="15.75" customHeight="1">
      <c r="A308" s="252"/>
      <c r="B308" s="252"/>
      <c r="C308" s="252"/>
      <c r="D308" s="252"/>
      <c r="E308" s="252"/>
      <c r="F308" s="252"/>
      <c r="G308" s="876"/>
      <c r="H308" s="252"/>
      <c r="I308" s="316"/>
      <c r="J308" s="378"/>
      <c r="K308" s="1741"/>
      <c r="L308" s="316"/>
      <c r="M308" s="316"/>
      <c r="N308" s="252"/>
      <c r="O308" s="1132"/>
      <c r="P308" s="1132"/>
      <c r="Q308" s="1132"/>
      <c r="R308" s="1132"/>
      <c r="S308" s="252"/>
      <c r="T308" s="252"/>
      <c r="U308" s="252"/>
      <c r="V308" s="252"/>
      <c r="W308" s="252"/>
      <c r="X308" s="252"/>
      <c r="Y308" s="252"/>
      <c r="Z308" s="252"/>
    </row>
    <row r="309" ht="15.75" customHeight="1">
      <c r="A309" s="252"/>
      <c r="B309" s="252"/>
      <c r="C309" s="252"/>
      <c r="D309" s="252"/>
      <c r="E309" s="252"/>
      <c r="F309" s="252"/>
      <c r="G309" s="876"/>
      <c r="H309" s="252"/>
      <c r="I309" s="316"/>
      <c r="J309" s="378"/>
      <c r="K309" s="1741"/>
      <c r="L309" s="316"/>
      <c r="M309" s="316"/>
      <c r="N309" s="252"/>
      <c r="O309" s="1132"/>
      <c r="P309" s="1132"/>
      <c r="Q309" s="1132"/>
      <c r="R309" s="1132"/>
      <c r="S309" s="252"/>
      <c r="T309" s="252"/>
      <c r="U309" s="252"/>
      <c r="V309" s="252"/>
      <c r="W309" s="252"/>
      <c r="X309" s="252"/>
      <c r="Y309" s="252"/>
      <c r="Z309" s="252"/>
    </row>
    <row r="310" ht="15.75" customHeight="1">
      <c r="A310" s="252"/>
      <c r="B310" s="252"/>
      <c r="C310" s="252"/>
      <c r="D310" s="252"/>
      <c r="E310" s="252"/>
      <c r="F310" s="252"/>
      <c r="G310" s="876"/>
      <c r="H310" s="252"/>
      <c r="I310" s="316"/>
      <c r="J310" s="378"/>
      <c r="K310" s="1741"/>
      <c r="L310" s="316"/>
      <c r="M310" s="316"/>
      <c r="N310" s="252"/>
      <c r="O310" s="1132"/>
      <c r="P310" s="1132"/>
      <c r="Q310" s="1132"/>
      <c r="R310" s="1132"/>
      <c r="S310" s="252"/>
      <c r="T310" s="252"/>
      <c r="U310" s="252"/>
      <c r="V310" s="252"/>
      <c r="W310" s="252"/>
      <c r="X310" s="252"/>
      <c r="Y310" s="252"/>
      <c r="Z310" s="252"/>
    </row>
    <row r="311" ht="15.75" customHeight="1">
      <c r="A311" s="252"/>
      <c r="B311" s="252"/>
      <c r="C311" s="252"/>
      <c r="D311" s="252"/>
      <c r="E311" s="252"/>
      <c r="F311" s="252"/>
      <c r="G311" s="876"/>
      <c r="H311" s="252"/>
      <c r="I311" s="316"/>
      <c r="J311" s="378"/>
      <c r="K311" s="1741"/>
      <c r="L311" s="316"/>
      <c r="M311" s="316"/>
      <c r="N311" s="252"/>
      <c r="O311" s="1132"/>
      <c r="P311" s="1132"/>
      <c r="Q311" s="1132"/>
      <c r="R311" s="1132"/>
      <c r="S311" s="252"/>
      <c r="T311" s="252"/>
      <c r="U311" s="252"/>
      <c r="V311" s="252"/>
      <c r="W311" s="252"/>
      <c r="X311" s="252"/>
      <c r="Y311" s="252"/>
      <c r="Z311" s="252"/>
    </row>
    <row r="312" ht="15.75" customHeight="1">
      <c r="A312" s="252"/>
      <c r="B312" s="252"/>
      <c r="C312" s="252"/>
      <c r="D312" s="252"/>
      <c r="E312" s="252"/>
      <c r="F312" s="252"/>
      <c r="G312" s="876"/>
      <c r="H312" s="252"/>
      <c r="I312" s="316"/>
      <c r="J312" s="378"/>
      <c r="K312" s="1741"/>
      <c r="L312" s="316"/>
      <c r="M312" s="316"/>
      <c r="N312" s="252"/>
      <c r="O312" s="1132"/>
      <c r="P312" s="1132"/>
      <c r="Q312" s="1132"/>
      <c r="R312" s="1132"/>
      <c r="S312" s="252"/>
      <c r="T312" s="252"/>
      <c r="U312" s="252"/>
      <c r="V312" s="252"/>
      <c r="W312" s="252"/>
      <c r="X312" s="252"/>
      <c r="Y312" s="252"/>
      <c r="Z312" s="252"/>
    </row>
    <row r="313" ht="15.75" customHeight="1">
      <c r="A313" s="252"/>
      <c r="B313" s="252"/>
      <c r="C313" s="252"/>
      <c r="D313" s="252"/>
      <c r="E313" s="252"/>
      <c r="F313" s="252"/>
      <c r="G313" s="876"/>
      <c r="H313" s="252"/>
      <c r="I313" s="316"/>
      <c r="J313" s="378"/>
      <c r="K313" s="1741"/>
      <c r="L313" s="316"/>
      <c r="M313" s="316"/>
      <c r="N313" s="252"/>
      <c r="O313" s="1132"/>
      <c r="P313" s="1132"/>
      <c r="Q313" s="1132"/>
      <c r="R313" s="1132"/>
      <c r="S313" s="252"/>
      <c r="T313" s="252"/>
      <c r="U313" s="252"/>
      <c r="V313" s="252"/>
      <c r="W313" s="252"/>
      <c r="X313" s="252"/>
      <c r="Y313" s="252"/>
      <c r="Z313" s="252"/>
    </row>
    <row r="314" ht="15.75" customHeight="1">
      <c r="A314" s="252"/>
      <c r="B314" s="252"/>
      <c r="C314" s="252"/>
      <c r="D314" s="252"/>
      <c r="E314" s="252"/>
      <c r="F314" s="252"/>
      <c r="G314" s="876"/>
      <c r="H314" s="252"/>
      <c r="I314" s="316"/>
      <c r="J314" s="378"/>
      <c r="K314" s="1741"/>
      <c r="L314" s="316"/>
      <c r="M314" s="316"/>
      <c r="N314" s="252"/>
      <c r="O314" s="1132"/>
      <c r="P314" s="1132"/>
      <c r="Q314" s="1132"/>
      <c r="R314" s="1132"/>
      <c r="S314" s="252"/>
      <c r="T314" s="252"/>
      <c r="U314" s="252"/>
      <c r="V314" s="252"/>
      <c r="W314" s="252"/>
      <c r="X314" s="252"/>
      <c r="Y314" s="252"/>
      <c r="Z314" s="252"/>
    </row>
    <row r="315" ht="15.75" customHeight="1">
      <c r="A315" s="252"/>
      <c r="B315" s="252"/>
      <c r="C315" s="252"/>
      <c r="D315" s="252"/>
      <c r="E315" s="252"/>
      <c r="F315" s="252"/>
      <c r="G315" s="876"/>
      <c r="H315" s="252"/>
      <c r="I315" s="316"/>
      <c r="J315" s="378"/>
      <c r="K315" s="1741"/>
      <c r="L315" s="316"/>
      <c r="M315" s="316"/>
      <c r="N315" s="252"/>
      <c r="O315" s="1132"/>
      <c r="P315" s="1132"/>
      <c r="Q315" s="1132"/>
      <c r="R315" s="1132"/>
      <c r="S315" s="252"/>
      <c r="T315" s="252"/>
      <c r="U315" s="252"/>
      <c r="V315" s="252"/>
      <c r="W315" s="252"/>
      <c r="X315" s="252"/>
      <c r="Y315" s="252"/>
      <c r="Z315" s="252"/>
    </row>
    <row r="316" ht="15.75" customHeight="1">
      <c r="A316" s="252"/>
      <c r="B316" s="252"/>
      <c r="C316" s="252"/>
      <c r="D316" s="252"/>
      <c r="E316" s="252"/>
      <c r="F316" s="252"/>
      <c r="G316" s="876"/>
      <c r="H316" s="252"/>
      <c r="I316" s="316"/>
      <c r="J316" s="378"/>
      <c r="K316" s="1741"/>
      <c r="L316" s="316"/>
      <c r="M316" s="316"/>
      <c r="N316" s="252"/>
      <c r="O316" s="1132"/>
      <c r="P316" s="1132"/>
      <c r="Q316" s="1132"/>
      <c r="R316" s="1132"/>
      <c r="S316" s="252"/>
      <c r="T316" s="252"/>
      <c r="U316" s="252"/>
      <c r="V316" s="252"/>
      <c r="W316" s="252"/>
      <c r="X316" s="252"/>
      <c r="Y316" s="252"/>
      <c r="Z316" s="252"/>
    </row>
    <row r="317" ht="15.75" customHeight="1">
      <c r="A317" s="252"/>
      <c r="B317" s="252"/>
      <c r="C317" s="252"/>
      <c r="D317" s="252"/>
      <c r="E317" s="252"/>
      <c r="F317" s="252"/>
      <c r="G317" s="876"/>
      <c r="H317" s="252"/>
      <c r="I317" s="316"/>
      <c r="J317" s="378"/>
      <c r="K317" s="1741"/>
      <c r="L317" s="316"/>
      <c r="M317" s="316"/>
      <c r="N317" s="252"/>
      <c r="O317" s="1132"/>
      <c r="P317" s="1132"/>
      <c r="Q317" s="1132"/>
      <c r="R317" s="1132"/>
      <c r="S317" s="252"/>
      <c r="T317" s="252"/>
      <c r="U317" s="252"/>
      <c r="V317" s="252"/>
      <c r="W317" s="252"/>
      <c r="X317" s="252"/>
      <c r="Y317" s="252"/>
      <c r="Z317" s="252"/>
    </row>
    <row r="318" ht="15.75" customHeight="1">
      <c r="A318" s="252"/>
      <c r="B318" s="252"/>
      <c r="C318" s="252"/>
      <c r="D318" s="252"/>
      <c r="E318" s="252"/>
      <c r="F318" s="252"/>
      <c r="G318" s="876"/>
      <c r="H318" s="252"/>
      <c r="I318" s="316"/>
      <c r="J318" s="378"/>
      <c r="K318" s="1741"/>
      <c r="L318" s="316"/>
      <c r="M318" s="316"/>
      <c r="N318" s="252"/>
      <c r="O318" s="1132"/>
      <c r="P318" s="1132"/>
      <c r="Q318" s="1132"/>
      <c r="R318" s="1132"/>
      <c r="S318" s="252"/>
      <c r="T318" s="252"/>
      <c r="U318" s="252"/>
      <c r="V318" s="252"/>
      <c r="W318" s="252"/>
      <c r="X318" s="252"/>
      <c r="Y318" s="252"/>
      <c r="Z318" s="252"/>
    </row>
    <row r="319" ht="15.75" customHeight="1">
      <c r="A319" s="252"/>
      <c r="B319" s="252"/>
      <c r="C319" s="252"/>
      <c r="D319" s="252"/>
      <c r="E319" s="252"/>
      <c r="F319" s="252"/>
      <c r="G319" s="876"/>
      <c r="H319" s="252"/>
      <c r="I319" s="316"/>
      <c r="J319" s="378"/>
      <c r="K319" s="1741"/>
      <c r="L319" s="316"/>
      <c r="M319" s="316"/>
      <c r="N319" s="252"/>
      <c r="O319" s="1132"/>
      <c r="P319" s="1132"/>
      <c r="Q319" s="1132"/>
      <c r="R319" s="1132"/>
      <c r="S319" s="252"/>
      <c r="T319" s="252"/>
      <c r="U319" s="252"/>
      <c r="V319" s="252"/>
      <c r="W319" s="252"/>
      <c r="X319" s="252"/>
      <c r="Y319" s="252"/>
      <c r="Z319" s="252"/>
    </row>
    <row r="320" ht="15.75" customHeight="1">
      <c r="A320" s="252"/>
      <c r="B320" s="252"/>
      <c r="C320" s="252"/>
      <c r="D320" s="252"/>
      <c r="E320" s="252"/>
      <c r="F320" s="252"/>
      <c r="G320" s="876"/>
      <c r="H320" s="252"/>
      <c r="I320" s="316"/>
      <c r="J320" s="378"/>
      <c r="K320" s="1741"/>
      <c r="L320" s="316"/>
      <c r="M320" s="316"/>
      <c r="N320" s="252"/>
      <c r="O320" s="1132"/>
      <c r="P320" s="1132"/>
      <c r="Q320" s="1132"/>
      <c r="R320" s="1132"/>
      <c r="S320" s="252"/>
      <c r="T320" s="252"/>
      <c r="U320" s="252"/>
      <c r="V320" s="252"/>
      <c r="W320" s="252"/>
      <c r="X320" s="252"/>
      <c r="Y320" s="252"/>
      <c r="Z320" s="252"/>
    </row>
    <row r="321" ht="15.75" customHeight="1">
      <c r="A321" s="252"/>
      <c r="B321" s="252"/>
      <c r="C321" s="252"/>
      <c r="D321" s="252"/>
      <c r="E321" s="252"/>
      <c r="F321" s="252"/>
      <c r="G321" s="876"/>
      <c r="H321" s="252"/>
      <c r="I321" s="316"/>
      <c r="J321" s="378"/>
      <c r="K321" s="1741"/>
      <c r="L321" s="316"/>
      <c r="M321" s="316"/>
      <c r="N321" s="252"/>
      <c r="O321" s="1132"/>
      <c r="P321" s="1132"/>
      <c r="Q321" s="1132"/>
      <c r="R321" s="1132"/>
      <c r="S321" s="252"/>
      <c r="T321" s="252"/>
      <c r="U321" s="252"/>
      <c r="V321" s="252"/>
      <c r="W321" s="252"/>
      <c r="X321" s="252"/>
      <c r="Y321" s="252"/>
      <c r="Z321" s="252"/>
    </row>
    <row r="322" ht="15.75" customHeight="1">
      <c r="A322" s="252"/>
      <c r="B322" s="252"/>
      <c r="C322" s="252"/>
      <c r="D322" s="252"/>
      <c r="E322" s="252"/>
      <c r="F322" s="252"/>
      <c r="G322" s="876"/>
      <c r="H322" s="252"/>
      <c r="I322" s="316"/>
      <c r="J322" s="378"/>
      <c r="K322" s="1741"/>
      <c r="L322" s="316"/>
      <c r="M322" s="316"/>
      <c r="N322" s="252"/>
      <c r="O322" s="1132"/>
      <c r="P322" s="1132"/>
      <c r="Q322" s="1132"/>
      <c r="R322" s="1132"/>
      <c r="S322" s="252"/>
      <c r="T322" s="252"/>
      <c r="U322" s="252"/>
      <c r="V322" s="252"/>
      <c r="W322" s="252"/>
      <c r="X322" s="252"/>
      <c r="Y322" s="252"/>
      <c r="Z322" s="252"/>
    </row>
    <row r="323" ht="15.75" customHeight="1">
      <c r="A323" s="252"/>
      <c r="B323" s="252"/>
      <c r="C323" s="252"/>
      <c r="D323" s="252"/>
      <c r="E323" s="252"/>
      <c r="F323" s="252"/>
      <c r="G323" s="876"/>
      <c r="H323" s="252"/>
      <c r="I323" s="316"/>
      <c r="J323" s="378"/>
      <c r="K323" s="1741"/>
      <c r="L323" s="316"/>
      <c r="M323" s="316"/>
      <c r="N323" s="252"/>
      <c r="O323" s="1132"/>
      <c r="P323" s="1132"/>
      <c r="Q323" s="1132"/>
      <c r="R323" s="1132"/>
      <c r="S323" s="252"/>
      <c r="T323" s="252"/>
      <c r="U323" s="252"/>
      <c r="V323" s="252"/>
      <c r="W323" s="252"/>
      <c r="X323" s="252"/>
      <c r="Y323" s="252"/>
      <c r="Z323" s="252"/>
    </row>
    <row r="324" ht="15.75" customHeight="1">
      <c r="A324" s="252"/>
      <c r="B324" s="252"/>
      <c r="C324" s="252"/>
      <c r="D324" s="252"/>
      <c r="E324" s="252"/>
      <c r="F324" s="252"/>
      <c r="G324" s="876"/>
      <c r="H324" s="252"/>
      <c r="I324" s="316"/>
      <c r="J324" s="378"/>
      <c r="K324" s="1741"/>
      <c r="L324" s="316"/>
      <c r="M324" s="316"/>
      <c r="N324" s="252"/>
      <c r="O324" s="1132"/>
      <c r="P324" s="1132"/>
      <c r="Q324" s="1132"/>
      <c r="R324" s="1132"/>
      <c r="S324" s="252"/>
      <c r="T324" s="252"/>
      <c r="U324" s="252"/>
      <c r="V324" s="252"/>
      <c r="W324" s="252"/>
      <c r="X324" s="252"/>
      <c r="Y324" s="252"/>
      <c r="Z324" s="252"/>
    </row>
    <row r="325" ht="15.75" customHeight="1">
      <c r="A325" s="252"/>
      <c r="B325" s="252"/>
      <c r="C325" s="252"/>
      <c r="D325" s="252"/>
      <c r="E325" s="252"/>
      <c r="F325" s="252"/>
      <c r="G325" s="876"/>
      <c r="H325" s="252"/>
      <c r="I325" s="316"/>
      <c r="J325" s="378"/>
      <c r="K325" s="1741"/>
      <c r="L325" s="316"/>
      <c r="M325" s="316"/>
      <c r="N325" s="252"/>
      <c r="O325" s="1132"/>
      <c r="P325" s="1132"/>
      <c r="Q325" s="1132"/>
      <c r="R325" s="1132"/>
      <c r="S325" s="252"/>
      <c r="T325" s="252"/>
      <c r="U325" s="252"/>
      <c r="V325" s="252"/>
      <c r="W325" s="252"/>
      <c r="X325" s="252"/>
      <c r="Y325" s="252"/>
      <c r="Z325" s="252"/>
    </row>
    <row r="326" ht="15.75" customHeight="1">
      <c r="A326" s="252"/>
      <c r="B326" s="252"/>
      <c r="C326" s="252"/>
      <c r="D326" s="252"/>
      <c r="E326" s="252"/>
      <c r="F326" s="252"/>
      <c r="G326" s="876"/>
      <c r="H326" s="252"/>
      <c r="I326" s="316"/>
      <c r="J326" s="378"/>
      <c r="K326" s="1741"/>
      <c r="L326" s="316"/>
      <c r="M326" s="316"/>
      <c r="N326" s="252"/>
      <c r="O326" s="1132"/>
      <c r="P326" s="1132"/>
      <c r="Q326" s="1132"/>
      <c r="R326" s="1132"/>
      <c r="S326" s="252"/>
      <c r="T326" s="252"/>
      <c r="U326" s="252"/>
      <c r="V326" s="252"/>
      <c r="W326" s="252"/>
      <c r="X326" s="252"/>
      <c r="Y326" s="252"/>
      <c r="Z326" s="252"/>
    </row>
    <row r="327" ht="15.75" customHeight="1">
      <c r="A327" s="252"/>
      <c r="B327" s="252"/>
      <c r="C327" s="252"/>
      <c r="D327" s="252"/>
      <c r="E327" s="252"/>
      <c r="F327" s="252"/>
      <c r="G327" s="876"/>
      <c r="H327" s="252"/>
      <c r="I327" s="316"/>
      <c r="J327" s="378"/>
      <c r="K327" s="1741"/>
      <c r="L327" s="316"/>
      <c r="M327" s="316"/>
      <c r="N327" s="252"/>
      <c r="O327" s="1132"/>
      <c r="P327" s="1132"/>
      <c r="Q327" s="1132"/>
      <c r="R327" s="1132"/>
      <c r="S327" s="252"/>
      <c r="T327" s="252"/>
      <c r="U327" s="252"/>
      <c r="V327" s="252"/>
      <c r="W327" s="252"/>
      <c r="X327" s="252"/>
      <c r="Y327" s="252"/>
      <c r="Z327" s="252"/>
    </row>
    <row r="328" ht="15.75" customHeight="1">
      <c r="A328" s="252"/>
      <c r="B328" s="252"/>
      <c r="C328" s="252"/>
      <c r="D328" s="252"/>
      <c r="E328" s="252"/>
      <c r="F328" s="252"/>
      <c r="G328" s="876"/>
      <c r="H328" s="252"/>
      <c r="I328" s="316"/>
      <c r="J328" s="378"/>
      <c r="K328" s="1741"/>
      <c r="L328" s="316"/>
      <c r="M328" s="316"/>
      <c r="N328" s="252"/>
      <c r="O328" s="1132"/>
      <c r="P328" s="1132"/>
      <c r="Q328" s="1132"/>
      <c r="R328" s="1132"/>
      <c r="S328" s="252"/>
      <c r="T328" s="252"/>
      <c r="U328" s="252"/>
      <c r="V328" s="252"/>
      <c r="W328" s="252"/>
      <c r="X328" s="252"/>
      <c r="Y328" s="252"/>
      <c r="Z328" s="252"/>
    </row>
    <row r="329" ht="15.75" customHeight="1">
      <c r="A329" s="252"/>
      <c r="B329" s="252"/>
      <c r="C329" s="252"/>
      <c r="D329" s="252"/>
      <c r="E329" s="252"/>
      <c r="F329" s="252"/>
      <c r="G329" s="876"/>
      <c r="H329" s="252"/>
      <c r="I329" s="316"/>
      <c r="J329" s="378"/>
      <c r="K329" s="1741"/>
      <c r="L329" s="316"/>
      <c r="M329" s="316"/>
      <c r="N329" s="252"/>
      <c r="O329" s="1132"/>
      <c r="P329" s="1132"/>
      <c r="Q329" s="1132"/>
      <c r="R329" s="1132"/>
      <c r="S329" s="252"/>
      <c r="T329" s="252"/>
      <c r="U329" s="252"/>
      <c r="V329" s="252"/>
      <c r="W329" s="252"/>
      <c r="X329" s="252"/>
      <c r="Y329" s="252"/>
      <c r="Z329" s="252"/>
    </row>
    <row r="330" ht="15.75" customHeight="1">
      <c r="A330" s="252"/>
      <c r="B330" s="252"/>
      <c r="C330" s="252"/>
      <c r="D330" s="252"/>
      <c r="E330" s="252"/>
      <c r="F330" s="252"/>
      <c r="G330" s="876"/>
      <c r="H330" s="252"/>
      <c r="I330" s="316"/>
      <c r="J330" s="378"/>
      <c r="K330" s="1741"/>
      <c r="L330" s="316"/>
      <c r="M330" s="316"/>
      <c r="N330" s="252"/>
      <c r="O330" s="1132"/>
      <c r="P330" s="1132"/>
      <c r="Q330" s="1132"/>
      <c r="R330" s="1132"/>
      <c r="S330" s="252"/>
      <c r="T330" s="252"/>
      <c r="U330" s="252"/>
      <c r="V330" s="252"/>
      <c r="W330" s="252"/>
      <c r="X330" s="252"/>
      <c r="Y330" s="252"/>
      <c r="Z330" s="252"/>
    </row>
    <row r="331" ht="15.75" customHeight="1">
      <c r="A331" s="252"/>
      <c r="B331" s="252"/>
      <c r="C331" s="252"/>
      <c r="D331" s="252"/>
      <c r="E331" s="252"/>
      <c r="F331" s="252"/>
      <c r="G331" s="876"/>
      <c r="H331" s="252"/>
      <c r="I331" s="316"/>
      <c r="J331" s="378"/>
      <c r="K331" s="1741"/>
      <c r="L331" s="316"/>
      <c r="M331" s="316"/>
      <c r="N331" s="252"/>
      <c r="O331" s="1132"/>
      <c r="P331" s="1132"/>
      <c r="Q331" s="1132"/>
      <c r="R331" s="1132"/>
      <c r="S331" s="252"/>
      <c r="T331" s="252"/>
      <c r="U331" s="252"/>
      <c r="V331" s="252"/>
      <c r="W331" s="252"/>
      <c r="X331" s="252"/>
      <c r="Y331" s="252"/>
      <c r="Z331" s="252"/>
    </row>
    <row r="332" ht="15.75" customHeight="1">
      <c r="A332" s="252"/>
      <c r="B332" s="252"/>
      <c r="C332" s="252"/>
      <c r="D332" s="252"/>
      <c r="E332" s="252"/>
      <c r="F332" s="252"/>
      <c r="G332" s="876"/>
      <c r="H332" s="252"/>
      <c r="I332" s="316"/>
      <c r="J332" s="378"/>
      <c r="K332" s="1741"/>
      <c r="L332" s="316"/>
      <c r="M332" s="316"/>
      <c r="N332" s="252"/>
      <c r="O332" s="1132"/>
      <c r="P332" s="1132"/>
      <c r="Q332" s="1132"/>
      <c r="R332" s="1132"/>
      <c r="S332" s="252"/>
      <c r="T332" s="252"/>
      <c r="U332" s="252"/>
      <c r="V332" s="252"/>
      <c r="W332" s="252"/>
      <c r="X332" s="252"/>
      <c r="Y332" s="252"/>
      <c r="Z332" s="252"/>
    </row>
    <row r="333" ht="15.75" customHeight="1">
      <c r="A333" s="252"/>
      <c r="B333" s="252"/>
      <c r="C333" s="252"/>
      <c r="D333" s="252"/>
      <c r="E333" s="252"/>
      <c r="F333" s="252"/>
      <c r="G333" s="876"/>
      <c r="H333" s="252"/>
      <c r="I333" s="316"/>
      <c r="J333" s="378"/>
      <c r="K333" s="1741"/>
      <c r="L333" s="316"/>
      <c r="M333" s="316"/>
      <c r="N333" s="252"/>
      <c r="O333" s="1132"/>
      <c r="P333" s="1132"/>
      <c r="Q333" s="1132"/>
      <c r="R333" s="1132"/>
      <c r="S333" s="252"/>
      <c r="T333" s="252"/>
      <c r="U333" s="252"/>
      <c r="V333" s="252"/>
      <c r="W333" s="252"/>
      <c r="X333" s="252"/>
      <c r="Y333" s="252"/>
      <c r="Z333" s="252"/>
    </row>
    <row r="334" ht="15.75" customHeight="1">
      <c r="A334" s="252"/>
      <c r="B334" s="252"/>
      <c r="C334" s="252"/>
      <c r="D334" s="252"/>
      <c r="E334" s="252"/>
      <c r="F334" s="252"/>
      <c r="G334" s="876"/>
      <c r="H334" s="252"/>
      <c r="I334" s="316"/>
      <c r="J334" s="378"/>
      <c r="K334" s="1741"/>
      <c r="L334" s="316"/>
      <c r="M334" s="316"/>
      <c r="N334" s="252"/>
      <c r="O334" s="1132"/>
      <c r="P334" s="1132"/>
      <c r="Q334" s="1132"/>
      <c r="R334" s="1132"/>
      <c r="S334" s="252"/>
      <c r="T334" s="252"/>
      <c r="U334" s="252"/>
      <c r="V334" s="252"/>
      <c r="W334" s="252"/>
      <c r="X334" s="252"/>
      <c r="Y334" s="252"/>
      <c r="Z334" s="252"/>
    </row>
    <row r="335" ht="15.75" customHeight="1">
      <c r="A335" s="252"/>
      <c r="B335" s="252"/>
      <c r="C335" s="252"/>
      <c r="D335" s="252"/>
      <c r="E335" s="252"/>
      <c r="F335" s="252"/>
      <c r="G335" s="876"/>
      <c r="H335" s="252"/>
      <c r="I335" s="316"/>
      <c r="J335" s="378"/>
      <c r="K335" s="1741"/>
      <c r="L335" s="316"/>
      <c r="M335" s="316"/>
      <c r="N335" s="252"/>
      <c r="O335" s="1132"/>
      <c r="P335" s="1132"/>
      <c r="Q335" s="1132"/>
      <c r="R335" s="1132"/>
      <c r="S335" s="252"/>
      <c r="T335" s="252"/>
      <c r="U335" s="252"/>
      <c r="V335" s="252"/>
      <c r="W335" s="252"/>
      <c r="X335" s="252"/>
      <c r="Y335" s="252"/>
      <c r="Z335" s="252"/>
    </row>
    <row r="336" ht="15.75" customHeight="1">
      <c r="A336" s="252"/>
      <c r="B336" s="252"/>
      <c r="C336" s="252"/>
      <c r="D336" s="252"/>
      <c r="E336" s="252"/>
      <c r="F336" s="252"/>
      <c r="G336" s="876"/>
      <c r="H336" s="252"/>
      <c r="I336" s="316"/>
      <c r="J336" s="378"/>
      <c r="K336" s="1741"/>
      <c r="L336" s="316"/>
      <c r="M336" s="316"/>
      <c r="N336" s="252"/>
      <c r="O336" s="1132"/>
      <c r="P336" s="1132"/>
      <c r="Q336" s="1132"/>
      <c r="R336" s="1132"/>
      <c r="S336" s="252"/>
      <c r="T336" s="252"/>
      <c r="U336" s="252"/>
      <c r="V336" s="252"/>
      <c r="W336" s="252"/>
      <c r="X336" s="252"/>
      <c r="Y336" s="252"/>
      <c r="Z336" s="252"/>
    </row>
    <row r="337" ht="15.75" customHeight="1">
      <c r="A337" s="252"/>
      <c r="B337" s="252"/>
      <c r="C337" s="252"/>
      <c r="D337" s="252"/>
      <c r="E337" s="252"/>
      <c r="F337" s="252"/>
      <c r="G337" s="876"/>
      <c r="H337" s="252"/>
      <c r="I337" s="316"/>
      <c r="J337" s="378"/>
      <c r="K337" s="1741"/>
      <c r="L337" s="316"/>
      <c r="M337" s="316"/>
      <c r="N337" s="252"/>
      <c r="O337" s="1132"/>
      <c r="P337" s="1132"/>
      <c r="Q337" s="1132"/>
      <c r="R337" s="1132"/>
      <c r="S337" s="252"/>
      <c r="T337" s="252"/>
      <c r="U337" s="252"/>
      <c r="V337" s="252"/>
      <c r="W337" s="252"/>
      <c r="X337" s="252"/>
      <c r="Y337" s="252"/>
      <c r="Z337" s="252"/>
    </row>
    <row r="338" ht="15.75" customHeight="1">
      <c r="A338" s="252"/>
      <c r="B338" s="252"/>
      <c r="C338" s="252"/>
      <c r="D338" s="252"/>
      <c r="E338" s="252"/>
      <c r="F338" s="252"/>
      <c r="G338" s="876"/>
      <c r="H338" s="252"/>
      <c r="I338" s="316"/>
      <c r="J338" s="378"/>
      <c r="K338" s="1741"/>
      <c r="L338" s="316"/>
      <c r="M338" s="316"/>
      <c r="N338" s="252"/>
      <c r="O338" s="1132"/>
      <c r="P338" s="1132"/>
      <c r="Q338" s="1132"/>
      <c r="R338" s="1132"/>
      <c r="S338" s="252"/>
      <c r="T338" s="252"/>
      <c r="U338" s="252"/>
      <c r="V338" s="252"/>
      <c r="W338" s="252"/>
      <c r="X338" s="252"/>
      <c r="Y338" s="252"/>
      <c r="Z338" s="252"/>
    </row>
    <row r="339" ht="15.75" customHeight="1">
      <c r="A339" s="252"/>
      <c r="B339" s="252"/>
      <c r="C339" s="252"/>
      <c r="D339" s="252"/>
      <c r="E339" s="252"/>
      <c r="F339" s="252"/>
      <c r="G339" s="876"/>
      <c r="H339" s="252"/>
      <c r="I339" s="316"/>
      <c r="J339" s="378"/>
      <c r="K339" s="1741"/>
      <c r="L339" s="316"/>
      <c r="M339" s="316"/>
      <c r="N339" s="252"/>
      <c r="O339" s="1132"/>
      <c r="P339" s="1132"/>
      <c r="Q339" s="1132"/>
      <c r="R339" s="1132"/>
      <c r="S339" s="252"/>
      <c r="T339" s="252"/>
      <c r="U339" s="252"/>
      <c r="V339" s="252"/>
      <c r="W339" s="252"/>
      <c r="X339" s="252"/>
      <c r="Y339" s="252"/>
      <c r="Z339" s="252"/>
    </row>
    <row r="340" ht="15.75" customHeight="1">
      <c r="A340" s="252"/>
      <c r="B340" s="252"/>
      <c r="C340" s="252"/>
      <c r="D340" s="252"/>
      <c r="E340" s="252"/>
      <c r="F340" s="252"/>
      <c r="G340" s="876"/>
      <c r="H340" s="252"/>
      <c r="I340" s="316"/>
      <c r="J340" s="378"/>
      <c r="K340" s="1741"/>
      <c r="L340" s="316"/>
      <c r="M340" s="316"/>
      <c r="N340" s="252"/>
      <c r="O340" s="1132"/>
      <c r="P340" s="1132"/>
      <c r="Q340" s="1132"/>
      <c r="R340" s="1132"/>
      <c r="S340" s="252"/>
      <c r="T340" s="252"/>
      <c r="U340" s="252"/>
      <c r="V340" s="252"/>
      <c r="W340" s="252"/>
      <c r="X340" s="252"/>
      <c r="Y340" s="252"/>
      <c r="Z340" s="252"/>
    </row>
    <row r="341" ht="15.75" customHeight="1">
      <c r="A341" s="252"/>
      <c r="B341" s="252"/>
      <c r="C341" s="252"/>
      <c r="D341" s="252"/>
      <c r="E341" s="252"/>
      <c r="F341" s="252"/>
      <c r="G341" s="876"/>
      <c r="H341" s="252"/>
      <c r="I341" s="316"/>
      <c r="J341" s="378"/>
      <c r="K341" s="1741"/>
      <c r="L341" s="316"/>
      <c r="M341" s="316"/>
      <c r="N341" s="252"/>
      <c r="O341" s="1132"/>
      <c r="P341" s="1132"/>
      <c r="Q341" s="1132"/>
      <c r="R341" s="1132"/>
      <c r="S341" s="252"/>
      <c r="T341" s="252"/>
      <c r="U341" s="252"/>
      <c r="V341" s="252"/>
      <c r="W341" s="252"/>
      <c r="X341" s="252"/>
      <c r="Y341" s="252"/>
      <c r="Z341" s="252"/>
    </row>
    <row r="342" ht="15.75" customHeight="1">
      <c r="A342" s="252"/>
      <c r="B342" s="252"/>
      <c r="C342" s="252"/>
      <c r="D342" s="252"/>
      <c r="E342" s="252"/>
      <c r="F342" s="252"/>
      <c r="G342" s="876"/>
      <c r="H342" s="252"/>
      <c r="I342" s="316"/>
      <c r="J342" s="378"/>
      <c r="K342" s="1741"/>
      <c r="L342" s="316"/>
      <c r="M342" s="316"/>
      <c r="N342" s="252"/>
      <c r="O342" s="1132"/>
      <c r="P342" s="1132"/>
      <c r="Q342" s="1132"/>
      <c r="R342" s="1132"/>
      <c r="S342" s="252"/>
      <c r="T342" s="252"/>
      <c r="U342" s="252"/>
      <c r="V342" s="252"/>
      <c r="W342" s="252"/>
      <c r="X342" s="252"/>
      <c r="Y342" s="252"/>
      <c r="Z342" s="252"/>
    </row>
    <row r="343" ht="15.75" customHeight="1">
      <c r="A343" s="252"/>
      <c r="B343" s="252"/>
      <c r="C343" s="252"/>
      <c r="D343" s="252"/>
      <c r="E343" s="252"/>
      <c r="F343" s="252"/>
      <c r="G343" s="876"/>
      <c r="H343" s="252"/>
      <c r="I343" s="316"/>
      <c r="J343" s="378"/>
      <c r="K343" s="1741"/>
      <c r="L343" s="316"/>
      <c r="M343" s="316"/>
      <c r="N343" s="252"/>
      <c r="O343" s="1132"/>
      <c r="P343" s="1132"/>
      <c r="Q343" s="1132"/>
      <c r="R343" s="1132"/>
      <c r="S343" s="252"/>
      <c r="T343" s="252"/>
      <c r="U343" s="252"/>
      <c r="V343" s="252"/>
      <c r="W343" s="252"/>
      <c r="X343" s="252"/>
      <c r="Y343" s="252"/>
      <c r="Z343" s="252"/>
    </row>
    <row r="344" ht="15.75" customHeight="1">
      <c r="A344" s="252"/>
      <c r="B344" s="252"/>
      <c r="C344" s="252"/>
      <c r="D344" s="252"/>
      <c r="E344" s="252"/>
      <c r="F344" s="252"/>
      <c r="G344" s="876"/>
      <c r="H344" s="252"/>
      <c r="I344" s="316"/>
      <c r="J344" s="378"/>
      <c r="K344" s="1741"/>
      <c r="L344" s="316"/>
      <c r="M344" s="316"/>
      <c r="N344" s="252"/>
      <c r="O344" s="1132"/>
      <c r="P344" s="1132"/>
      <c r="Q344" s="1132"/>
      <c r="R344" s="1132"/>
      <c r="S344" s="252"/>
      <c r="T344" s="252"/>
      <c r="U344" s="252"/>
      <c r="V344" s="252"/>
      <c r="W344" s="252"/>
      <c r="X344" s="252"/>
      <c r="Y344" s="252"/>
      <c r="Z344" s="252"/>
    </row>
    <row r="345" ht="15.75" customHeight="1">
      <c r="A345" s="252"/>
      <c r="B345" s="252"/>
      <c r="C345" s="252"/>
      <c r="D345" s="252"/>
      <c r="E345" s="252"/>
      <c r="F345" s="252"/>
      <c r="G345" s="876"/>
      <c r="H345" s="252"/>
      <c r="I345" s="316"/>
      <c r="J345" s="378"/>
      <c r="K345" s="1741"/>
      <c r="L345" s="316"/>
      <c r="M345" s="316"/>
      <c r="N345" s="252"/>
      <c r="O345" s="1132"/>
      <c r="P345" s="1132"/>
      <c r="Q345" s="1132"/>
      <c r="R345" s="1132"/>
      <c r="S345" s="252"/>
      <c r="T345" s="252"/>
      <c r="U345" s="252"/>
      <c r="V345" s="252"/>
      <c r="W345" s="252"/>
      <c r="X345" s="252"/>
      <c r="Y345" s="252"/>
      <c r="Z345" s="252"/>
    </row>
    <row r="346" ht="15.75" customHeight="1">
      <c r="A346" s="252"/>
      <c r="B346" s="252"/>
      <c r="C346" s="252"/>
      <c r="D346" s="252"/>
      <c r="E346" s="252"/>
      <c r="F346" s="252"/>
      <c r="G346" s="876"/>
      <c r="H346" s="252"/>
      <c r="I346" s="316"/>
      <c r="J346" s="378"/>
      <c r="K346" s="1741"/>
      <c r="L346" s="316"/>
      <c r="M346" s="316"/>
      <c r="N346" s="252"/>
      <c r="O346" s="1132"/>
      <c r="P346" s="1132"/>
      <c r="Q346" s="1132"/>
      <c r="R346" s="1132"/>
      <c r="S346" s="252"/>
      <c r="T346" s="252"/>
      <c r="U346" s="252"/>
      <c r="V346" s="252"/>
      <c r="W346" s="252"/>
      <c r="X346" s="252"/>
      <c r="Y346" s="252"/>
      <c r="Z346" s="252"/>
    </row>
    <row r="347" ht="15.75" customHeight="1">
      <c r="A347" s="252"/>
      <c r="B347" s="252"/>
      <c r="C347" s="252"/>
      <c r="D347" s="252"/>
      <c r="E347" s="252"/>
      <c r="F347" s="252"/>
      <c r="G347" s="876"/>
      <c r="H347" s="252"/>
      <c r="I347" s="316"/>
      <c r="J347" s="378"/>
      <c r="K347" s="1741"/>
      <c r="L347" s="316"/>
      <c r="M347" s="316"/>
      <c r="N347" s="252"/>
      <c r="O347" s="1132"/>
      <c r="P347" s="1132"/>
      <c r="Q347" s="1132"/>
      <c r="R347" s="1132"/>
      <c r="S347" s="252"/>
      <c r="T347" s="252"/>
      <c r="U347" s="252"/>
      <c r="V347" s="252"/>
      <c r="W347" s="252"/>
      <c r="X347" s="252"/>
      <c r="Y347" s="252"/>
      <c r="Z347" s="252"/>
    </row>
    <row r="348" ht="15.75" customHeight="1">
      <c r="A348" s="252"/>
      <c r="B348" s="252"/>
      <c r="C348" s="252"/>
      <c r="D348" s="252"/>
      <c r="E348" s="252"/>
      <c r="F348" s="252"/>
      <c r="G348" s="876"/>
      <c r="H348" s="252"/>
      <c r="I348" s="316"/>
      <c r="J348" s="378"/>
      <c r="K348" s="1741"/>
      <c r="L348" s="316"/>
      <c r="M348" s="316"/>
      <c r="N348" s="252"/>
      <c r="O348" s="1132"/>
      <c r="P348" s="1132"/>
      <c r="Q348" s="1132"/>
      <c r="R348" s="1132"/>
      <c r="S348" s="252"/>
      <c r="T348" s="252"/>
      <c r="U348" s="252"/>
      <c r="V348" s="252"/>
      <c r="W348" s="252"/>
      <c r="X348" s="252"/>
      <c r="Y348" s="252"/>
      <c r="Z348" s="252"/>
    </row>
    <row r="349" ht="15.75" customHeight="1">
      <c r="A349" s="252"/>
      <c r="B349" s="252"/>
      <c r="C349" s="252"/>
      <c r="D349" s="252"/>
      <c r="E349" s="252"/>
      <c r="F349" s="252"/>
      <c r="G349" s="876"/>
      <c r="H349" s="252"/>
      <c r="I349" s="316"/>
      <c r="J349" s="378"/>
      <c r="K349" s="1741"/>
      <c r="L349" s="316"/>
      <c r="M349" s="316"/>
      <c r="N349" s="252"/>
      <c r="O349" s="1132"/>
      <c r="P349" s="1132"/>
      <c r="Q349" s="1132"/>
      <c r="R349" s="1132"/>
      <c r="S349" s="252"/>
      <c r="T349" s="252"/>
      <c r="U349" s="252"/>
      <c r="V349" s="252"/>
      <c r="W349" s="252"/>
      <c r="X349" s="252"/>
      <c r="Y349" s="252"/>
      <c r="Z349" s="252"/>
    </row>
    <row r="350" ht="15.75" customHeight="1">
      <c r="A350" s="252"/>
      <c r="B350" s="252"/>
      <c r="C350" s="252"/>
      <c r="D350" s="252"/>
      <c r="E350" s="252"/>
      <c r="F350" s="252"/>
      <c r="G350" s="876"/>
      <c r="H350" s="252"/>
      <c r="I350" s="316"/>
      <c r="J350" s="378"/>
      <c r="K350" s="1741"/>
      <c r="L350" s="316"/>
      <c r="M350" s="316"/>
      <c r="N350" s="252"/>
      <c r="O350" s="1132"/>
      <c r="P350" s="1132"/>
      <c r="Q350" s="1132"/>
      <c r="R350" s="1132"/>
      <c r="S350" s="252"/>
      <c r="T350" s="252"/>
      <c r="U350" s="252"/>
      <c r="V350" s="252"/>
      <c r="W350" s="252"/>
      <c r="X350" s="252"/>
      <c r="Y350" s="252"/>
      <c r="Z350" s="252"/>
    </row>
    <row r="351" ht="15.75" customHeight="1">
      <c r="A351" s="252"/>
      <c r="B351" s="252"/>
      <c r="C351" s="252"/>
      <c r="D351" s="252"/>
      <c r="E351" s="252"/>
      <c r="F351" s="252"/>
      <c r="G351" s="876"/>
      <c r="H351" s="252"/>
      <c r="I351" s="316"/>
      <c r="J351" s="378"/>
      <c r="K351" s="1741"/>
      <c r="L351" s="316"/>
      <c r="M351" s="316"/>
      <c r="N351" s="252"/>
      <c r="O351" s="1132"/>
      <c r="P351" s="1132"/>
      <c r="Q351" s="1132"/>
      <c r="R351" s="1132"/>
      <c r="S351" s="252"/>
      <c r="T351" s="252"/>
      <c r="U351" s="252"/>
      <c r="V351" s="252"/>
      <c r="W351" s="252"/>
      <c r="X351" s="252"/>
      <c r="Y351" s="252"/>
      <c r="Z351" s="252"/>
    </row>
    <row r="352" ht="15.75" customHeight="1">
      <c r="A352" s="252"/>
      <c r="B352" s="252"/>
      <c r="C352" s="252"/>
      <c r="D352" s="252"/>
      <c r="E352" s="252"/>
      <c r="F352" s="252"/>
      <c r="G352" s="876"/>
      <c r="H352" s="252"/>
      <c r="I352" s="316"/>
      <c r="J352" s="378"/>
      <c r="K352" s="1741"/>
      <c r="L352" s="316"/>
      <c r="M352" s="316"/>
      <c r="N352" s="252"/>
      <c r="O352" s="1132"/>
      <c r="P352" s="1132"/>
      <c r="Q352" s="1132"/>
      <c r="R352" s="1132"/>
      <c r="S352" s="252"/>
      <c r="T352" s="252"/>
      <c r="U352" s="252"/>
      <c r="V352" s="252"/>
      <c r="W352" s="252"/>
      <c r="X352" s="252"/>
      <c r="Y352" s="252"/>
      <c r="Z352" s="252"/>
    </row>
    <row r="353" ht="15.75" customHeight="1">
      <c r="A353" s="252"/>
      <c r="B353" s="252"/>
      <c r="C353" s="252"/>
      <c r="D353" s="252"/>
      <c r="E353" s="252"/>
      <c r="F353" s="252"/>
      <c r="G353" s="876"/>
      <c r="H353" s="252"/>
      <c r="I353" s="316"/>
      <c r="J353" s="378"/>
      <c r="K353" s="1741"/>
      <c r="L353" s="316"/>
      <c r="M353" s="316"/>
      <c r="N353" s="252"/>
      <c r="O353" s="1132"/>
      <c r="P353" s="1132"/>
      <c r="Q353" s="1132"/>
      <c r="R353" s="1132"/>
      <c r="S353" s="252"/>
      <c r="T353" s="252"/>
      <c r="U353" s="252"/>
      <c r="V353" s="252"/>
      <c r="W353" s="252"/>
      <c r="X353" s="252"/>
      <c r="Y353" s="252"/>
      <c r="Z353" s="252"/>
    </row>
    <row r="354" ht="15.75" customHeight="1">
      <c r="A354" s="252"/>
      <c r="B354" s="252"/>
      <c r="C354" s="252"/>
      <c r="D354" s="252"/>
      <c r="E354" s="252"/>
      <c r="F354" s="252"/>
      <c r="G354" s="876"/>
      <c r="H354" s="252"/>
      <c r="I354" s="316"/>
      <c r="J354" s="378"/>
      <c r="K354" s="1741"/>
      <c r="L354" s="316"/>
      <c r="M354" s="316"/>
      <c r="N354" s="252"/>
      <c r="O354" s="1132"/>
      <c r="P354" s="1132"/>
      <c r="Q354" s="1132"/>
      <c r="R354" s="1132"/>
      <c r="S354" s="252"/>
      <c r="T354" s="252"/>
      <c r="U354" s="252"/>
      <c r="V354" s="252"/>
      <c r="W354" s="252"/>
      <c r="X354" s="252"/>
      <c r="Y354" s="252"/>
      <c r="Z354" s="252"/>
    </row>
    <row r="355" ht="15.75" customHeight="1">
      <c r="A355" s="252"/>
      <c r="B355" s="252"/>
      <c r="C355" s="252"/>
      <c r="D355" s="252"/>
      <c r="E355" s="252"/>
      <c r="F355" s="252"/>
      <c r="G355" s="876"/>
      <c r="H355" s="252"/>
      <c r="I355" s="316"/>
      <c r="J355" s="378"/>
      <c r="K355" s="1741"/>
      <c r="L355" s="316"/>
      <c r="M355" s="316"/>
      <c r="N355" s="252"/>
      <c r="O355" s="1132"/>
      <c r="P355" s="1132"/>
      <c r="Q355" s="1132"/>
      <c r="R355" s="1132"/>
      <c r="S355" s="252"/>
      <c r="T355" s="252"/>
      <c r="U355" s="252"/>
      <c r="V355" s="252"/>
      <c r="W355" s="252"/>
      <c r="X355" s="252"/>
      <c r="Y355" s="252"/>
      <c r="Z355" s="252"/>
    </row>
    <row r="356" ht="15.75" customHeight="1">
      <c r="A356" s="252"/>
      <c r="B356" s="252"/>
      <c r="C356" s="252"/>
      <c r="D356" s="252"/>
      <c r="E356" s="252"/>
      <c r="F356" s="252"/>
      <c r="G356" s="876"/>
      <c r="H356" s="252"/>
      <c r="I356" s="316"/>
      <c r="J356" s="378"/>
      <c r="K356" s="1741"/>
      <c r="L356" s="316"/>
      <c r="M356" s="316"/>
      <c r="N356" s="252"/>
      <c r="O356" s="1132"/>
      <c r="P356" s="1132"/>
      <c r="Q356" s="1132"/>
      <c r="R356" s="1132"/>
      <c r="S356" s="252"/>
      <c r="T356" s="252"/>
      <c r="U356" s="252"/>
      <c r="V356" s="252"/>
      <c r="W356" s="252"/>
      <c r="X356" s="252"/>
      <c r="Y356" s="252"/>
      <c r="Z356" s="252"/>
    </row>
    <row r="357" ht="15.75" customHeight="1">
      <c r="A357" s="252"/>
      <c r="B357" s="252"/>
      <c r="C357" s="252"/>
      <c r="D357" s="252"/>
      <c r="E357" s="252"/>
      <c r="F357" s="252"/>
      <c r="G357" s="876"/>
      <c r="H357" s="252"/>
      <c r="I357" s="316"/>
      <c r="J357" s="378"/>
      <c r="K357" s="1741"/>
      <c r="L357" s="316"/>
      <c r="M357" s="316"/>
      <c r="N357" s="252"/>
      <c r="O357" s="1132"/>
      <c r="P357" s="1132"/>
      <c r="Q357" s="1132"/>
      <c r="R357" s="1132"/>
      <c r="S357" s="252"/>
      <c r="T357" s="252"/>
      <c r="U357" s="252"/>
      <c r="V357" s="252"/>
      <c r="W357" s="252"/>
      <c r="X357" s="252"/>
      <c r="Y357" s="252"/>
      <c r="Z357" s="252"/>
    </row>
    <row r="358" ht="15.75" customHeight="1">
      <c r="A358" s="252"/>
      <c r="B358" s="252"/>
      <c r="C358" s="252"/>
      <c r="D358" s="252"/>
      <c r="E358" s="252"/>
      <c r="F358" s="252"/>
      <c r="G358" s="876"/>
      <c r="H358" s="252"/>
      <c r="I358" s="316"/>
      <c r="J358" s="378"/>
      <c r="K358" s="1741"/>
      <c r="L358" s="316"/>
      <c r="M358" s="316"/>
      <c r="N358" s="252"/>
      <c r="O358" s="1132"/>
      <c r="P358" s="1132"/>
      <c r="Q358" s="1132"/>
      <c r="R358" s="1132"/>
      <c r="S358" s="252"/>
      <c r="T358" s="252"/>
      <c r="U358" s="252"/>
      <c r="V358" s="252"/>
      <c r="W358" s="252"/>
      <c r="X358" s="252"/>
      <c r="Y358" s="252"/>
      <c r="Z358" s="252"/>
    </row>
    <row r="359" ht="15.75" customHeight="1">
      <c r="A359" s="252"/>
      <c r="B359" s="252"/>
      <c r="C359" s="252"/>
      <c r="D359" s="252"/>
      <c r="E359" s="252"/>
      <c r="F359" s="252"/>
      <c r="G359" s="876"/>
      <c r="H359" s="252"/>
      <c r="I359" s="316"/>
      <c r="J359" s="378"/>
      <c r="K359" s="1741"/>
      <c r="L359" s="316"/>
      <c r="M359" s="316"/>
      <c r="N359" s="252"/>
      <c r="O359" s="1132"/>
      <c r="P359" s="1132"/>
      <c r="Q359" s="1132"/>
      <c r="R359" s="1132"/>
      <c r="S359" s="252"/>
      <c r="T359" s="252"/>
      <c r="U359" s="252"/>
      <c r="V359" s="252"/>
      <c r="W359" s="252"/>
      <c r="X359" s="252"/>
      <c r="Y359" s="252"/>
      <c r="Z359" s="252"/>
    </row>
    <row r="360" ht="15.75" customHeight="1">
      <c r="A360" s="252"/>
      <c r="B360" s="252"/>
      <c r="C360" s="252"/>
      <c r="D360" s="252"/>
      <c r="E360" s="252"/>
      <c r="F360" s="252"/>
      <c r="G360" s="876"/>
      <c r="H360" s="252"/>
      <c r="I360" s="316"/>
      <c r="J360" s="378"/>
      <c r="K360" s="1741"/>
      <c r="L360" s="316"/>
      <c r="M360" s="316"/>
      <c r="N360" s="252"/>
      <c r="O360" s="1132"/>
      <c r="P360" s="1132"/>
      <c r="Q360" s="1132"/>
      <c r="R360" s="1132"/>
      <c r="S360" s="252"/>
      <c r="T360" s="252"/>
      <c r="U360" s="252"/>
      <c r="V360" s="252"/>
      <c r="W360" s="252"/>
      <c r="X360" s="252"/>
      <c r="Y360" s="252"/>
      <c r="Z360" s="252"/>
    </row>
    <row r="361" ht="15.75" customHeight="1">
      <c r="A361" s="252"/>
      <c r="B361" s="252"/>
      <c r="C361" s="252"/>
      <c r="D361" s="252"/>
      <c r="E361" s="252"/>
      <c r="F361" s="252"/>
      <c r="G361" s="876"/>
      <c r="H361" s="252"/>
      <c r="I361" s="316"/>
      <c r="J361" s="378"/>
      <c r="K361" s="1741"/>
      <c r="L361" s="316"/>
      <c r="M361" s="316"/>
      <c r="N361" s="252"/>
      <c r="O361" s="1132"/>
      <c r="P361" s="1132"/>
      <c r="Q361" s="1132"/>
      <c r="R361" s="1132"/>
      <c r="S361" s="252"/>
      <c r="T361" s="252"/>
      <c r="U361" s="252"/>
      <c r="V361" s="252"/>
      <c r="W361" s="252"/>
      <c r="X361" s="252"/>
      <c r="Y361" s="252"/>
      <c r="Z361" s="252"/>
    </row>
    <row r="362" ht="15.75" customHeight="1">
      <c r="A362" s="252"/>
      <c r="B362" s="252"/>
      <c r="C362" s="252"/>
      <c r="D362" s="252"/>
      <c r="E362" s="252"/>
      <c r="F362" s="252"/>
      <c r="G362" s="876"/>
      <c r="H362" s="252"/>
      <c r="I362" s="316"/>
      <c r="J362" s="378"/>
      <c r="K362" s="1741"/>
      <c r="L362" s="316"/>
      <c r="M362" s="316"/>
      <c r="N362" s="252"/>
      <c r="O362" s="1132"/>
      <c r="P362" s="1132"/>
      <c r="Q362" s="1132"/>
      <c r="R362" s="1132"/>
      <c r="S362" s="252"/>
      <c r="T362" s="252"/>
      <c r="U362" s="252"/>
      <c r="V362" s="252"/>
      <c r="W362" s="252"/>
      <c r="X362" s="252"/>
      <c r="Y362" s="252"/>
      <c r="Z362" s="252"/>
    </row>
    <row r="363" ht="15.75" customHeight="1">
      <c r="A363" s="252"/>
      <c r="B363" s="252"/>
      <c r="C363" s="252"/>
      <c r="D363" s="252"/>
      <c r="E363" s="252"/>
      <c r="F363" s="252"/>
      <c r="G363" s="876"/>
      <c r="H363" s="252"/>
      <c r="I363" s="316"/>
      <c r="J363" s="378"/>
      <c r="K363" s="1741"/>
      <c r="L363" s="316"/>
      <c r="M363" s="316"/>
      <c r="N363" s="252"/>
      <c r="O363" s="1132"/>
      <c r="P363" s="1132"/>
      <c r="Q363" s="1132"/>
      <c r="R363" s="1132"/>
      <c r="S363" s="252"/>
      <c r="T363" s="252"/>
      <c r="U363" s="252"/>
      <c r="V363" s="252"/>
      <c r="W363" s="252"/>
      <c r="X363" s="252"/>
      <c r="Y363" s="252"/>
      <c r="Z363" s="252"/>
    </row>
    <row r="364" ht="15.75" customHeight="1">
      <c r="A364" s="252"/>
      <c r="B364" s="252"/>
      <c r="C364" s="252"/>
      <c r="D364" s="252"/>
      <c r="E364" s="252"/>
      <c r="F364" s="252"/>
      <c r="G364" s="876"/>
      <c r="H364" s="252"/>
      <c r="I364" s="316"/>
      <c r="J364" s="378"/>
      <c r="K364" s="1741"/>
      <c r="L364" s="316"/>
      <c r="M364" s="316"/>
      <c r="N364" s="252"/>
      <c r="O364" s="1132"/>
      <c r="P364" s="1132"/>
      <c r="Q364" s="1132"/>
      <c r="R364" s="1132"/>
      <c r="S364" s="252"/>
      <c r="T364" s="252"/>
      <c r="U364" s="252"/>
      <c r="V364" s="252"/>
      <c r="W364" s="252"/>
      <c r="X364" s="252"/>
      <c r="Y364" s="252"/>
      <c r="Z364" s="252"/>
    </row>
    <row r="365" ht="15.75" customHeight="1">
      <c r="A365" s="252"/>
      <c r="B365" s="252"/>
      <c r="C365" s="252"/>
      <c r="D365" s="252"/>
      <c r="E365" s="252"/>
      <c r="F365" s="252"/>
      <c r="G365" s="876"/>
      <c r="H365" s="252"/>
      <c r="I365" s="316"/>
      <c r="J365" s="378"/>
      <c r="K365" s="1741"/>
      <c r="L365" s="316"/>
      <c r="M365" s="316"/>
      <c r="N365" s="252"/>
      <c r="O365" s="1132"/>
      <c r="P365" s="1132"/>
      <c r="Q365" s="1132"/>
      <c r="R365" s="1132"/>
      <c r="S365" s="252"/>
      <c r="T365" s="252"/>
      <c r="U365" s="252"/>
      <c r="V365" s="252"/>
      <c r="W365" s="252"/>
      <c r="X365" s="252"/>
      <c r="Y365" s="252"/>
      <c r="Z365" s="252"/>
    </row>
    <row r="366" ht="15.75" customHeight="1">
      <c r="A366" s="252"/>
      <c r="B366" s="252"/>
      <c r="C366" s="252"/>
      <c r="D366" s="252"/>
      <c r="E366" s="252"/>
      <c r="F366" s="252"/>
      <c r="G366" s="876"/>
      <c r="H366" s="252"/>
      <c r="I366" s="316"/>
      <c r="J366" s="378"/>
      <c r="K366" s="1741"/>
      <c r="L366" s="316"/>
      <c r="M366" s="316"/>
      <c r="N366" s="252"/>
      <c r="O366" s="1132"/>
      <c r="P366" s="1132"/>
      <c r="Q366" s="1132"/>
      <c r="R366" s="1132"/>
      <c r="S366" s="252"/>
      <c r="T366" s="252"/>
      <c r="U366" s="252"/>
      <c r="V366" s="252"/>
      <c r="W366" s="252"/>
      <c r="X366" s="252"/>
      <c r="Y366" s="252"/>
      <c r="Z366" s="252"/>
    </row>
    <row r="367" ht="15.75" customHeight="1">
      <c r="A367" s="252"/>
      <c r="B367" s="252"/>
      <c r="C367" s="252"/>
      <c r="D367" s="252"/>
      <c r="E367" s="252"/>
      <c r="F367" s="252"/>
      <c r="G367" s="876"/>
      <c r="H367" s="252"/>
      <c r="I367" s="316"/>
      <c r="J367" s="378"/>
      <c r="K367" s="1741"/>
      <c r="L367" s="316"/>
      <c r="M367" s="316"/>
      <c r="N367" s="252"/>
      <c r="O367" s="1132"/>
      <c r="P367" s="1132"/>
      <c r="Q367" s="1132"/>
      <c r="R367" s="1132"/>
      <c r="S367" s="252"/>
      <c r="T367" s="252"/>
      <c r="U367" s="252"/>
      <c r="V367" s="252"/>
      <c r="W367" s="252"/>
      <c r="X367" s="252"/>
      <c r="Y367" s="252"/>
      <c r="Z367" s="252"/>
    </row>
    <row r="368" ht="15.75" customHeight="1">
      <c r="A368" s="252"/>
      <c r="B368" s="252"/>
      <c r="C368" s="252"/>
      <c r="D368" s="252"/>
      <c r="E368" s="252"/>
      <c r="F368" s="252"/>
      <c r="G368" s="876"/>
      <c r="H368" s="252"/>
      <c r="I368" s="316"/>
      <c r="J368" s="378"/>
      <c r="K368" s="1741"/>
      <c r="L368" s="316"/>
      <c r="M368" s="316"/>
      <c r="N368" s="252"/>
      <c r="O368" s="1132"/>
      <c r="P368" s="1132"/>
      <c r="Q368" s="1132"/>
      <c r="R368" s="1132"/>
      <c r="S368" s="252"/>
      <c r="T368" s="252"/>
      <c r="U368" s="252"/>
      <c r="V368" s="252"/>
      <c r="W368" s="252"/>
      <c r="X368" s="252"/>
      <c r="Y368" s="252"/>
      <c r="Z368" s="252"/>
    </row>
    <row r="369" ht="15.75" customHeight="1">
      <c r="A369" s="252"/>
      <c r="B369" s="252"/>
      <c r="C369" s="252"/>
      <c r="D369" s="252"/>
      <c r="E369" s="252"/>
      <c r="F369" s="252"/>
      <c r="G369" s="876"/>
      <c r="H369" s="252"/>
      <c r="I369" s="316"/>
      <c r="J369" s="378"/>
      <c r="K369" s="1741"/>
      <c r="L369" s="316"/>
      <c r="M369" s="316"/>
      <c r="N369" s="252"/>
      <c r="O369" s="1132"/>
      <c r="P369" s="1132"/>
      <c r="Q369" s="1132"/>
      <c r="R369" s="1132"/>
      <c r="S369" s="252"/>
      <c r="T369" s="252"/>
      <c r="U369" s="252"/>
      <c r="V369" s="252"/>
      <c r="W369" s="252"/>
      <c r="X369" s="252"/>
      <c r="Y369" s="252"/>
      <c r="Z369" s="252"/>
    </row>
    <row r="370" ht="15.75" customHeight="1">
      <c r="A370" s="252"/>
      <c r="B370" s="252"/>
      <c r="C370" s="252"/>
      <c r="D370" s="252"/>
      <c r="E370" s="252"/>
      <c r="F370" s="252"/>
      <c r="G370" s="876"/>
      <c r="H370" s="252"/>
      <c r="I370" s="316"/>
      <c r="J370" s="378"/>
      <c r="K370" s="1741"/>
      <c r="L370" s="316"/>
      <c r="M370" s="316"/>
      <c r="N370" s="252"/>
      <c r="O370" s="1132"/>
      <c r="P370" s="1132"/>
      <c r="Q370" s="1132"/>
      <c r="R370" s="1132"/>
      <c r="S370" s="252"/>
      <c r="T370" s="252"/>
      <c r="U370" s="252"/>
      <c r="V370" s="252"/>
      <c r="W370" s="252"/>
      <c r="X370" s="252"/>
      <c r="Y370" s="252"/>
      <c r="Z370" s="252"/>
    </row>
    <row r="371" ht="15.75" customHeight="1">
      <c r="A371" s="252"/>
      <c r="B371" s="252"/>
      <c r="C371" s="252"/>
      <c r="D371" s="252"/>
      <c r="E371" s="252"/>
      <c r="F371" s="252"/>
      <c r="G371" s="876"/>
      <c r="H371" s="252"/>
      <c r="I371" s="316"/>
      <c r="J371" s="378"/>
      <c r="K371" s="1741"/>
      <c r="L371" s="316"/>
      <c r="M371" s="316"/>
      <c r="N371" s="252"/>
      <c r="O371" s="1132"/>
      <c r="P371" s="1132"/>
      <c r="Q371" s="1132"/>
      <c r="R371" s="1132"/>
      <c r="S371" s="252"/>
      <c r="T371" s="252"/>
      <c r="U371" s="252"/>
      <c r="V371" s="252"/>
      <c r="W371" s="252"/>
      <c r="X371" s="252"/>
      <c r="Y371" s="252"/>
      <c r="Z371" s="252"/>
    </row>
    <row r="372" ht="15.75" customHeight="1">
      <c r="A372" s="252"/>
      <c r="B372" s="252"/>
      <c r="C372" s="252"/>
      <c r="D372" s="252"/>
      <c r="E372" s="252"/>
      <c r="F372" s="252"/>
      <c r="G372" s="876"/>
      <c r="H372" s="252"/>
      <c r="I372" s="316"/>
      <c r="J372" s="378"/>
      <c r="K372" s="1741"/>
      <c r="L372" s="316"/>
      <c r="M372" s="316"/>
      <c r="N372" s="252"/>
      <c r="O372" s="1132"/>
      <c r="P372" s="1132"/>
      <c r="Q372" s="1132"/>
      <c r="R372" s="1132"/>
      <c r="S372" s="252"/>
      <c r="T372" s="252"/>
      <c r="U372" s="252"/>
      <c r="V372" s="252"/>
      <c r="W372" s="252"/>
      <c r="X372" s="252"/>
      <c r="Y372" s="252"/>
      <c r="Z372" s="252"/>
    </row>
    <row r="373" ht="15.75" customHeight="1">
      <c r="A373" s="252"/>
      <c r="B373" s="252"/>
      <c r="C373" s="252"/>
      <c r="D373" s="252"/>
      <c r="E373" s="252"/>
      <c r="F373" s="252"/>
      <c r="G373" s="876"/>
      <c r="H373" s="252"/>
      <c r="I373" s="316"/>
      <c r="J373" s="378"/>
      <c r="K373" s="1741"/>
      <c r="L373" s="316"/>
      <c r="M373" s="316"/>
      <c r="N373" s="252"/>
      <c r="O373" s="1132"/>
      <c r="P373" s="1132"/>
      <c r="Q373" s="1132"/>
      <c r="R373" s="1132"/>
      <c r="S373" s="252"/>
      <c r="T373" s="252"/>
      <c r="U373" s="252"/>
      <c r="V373" s="252"/>
      <c r="W373" s="252"/>
      <c r="X373" s="252"/>
      <c r="Y373" s="252"/>
      <c r="Z373" s="252"/>
    </row>
    <row r="374" ht="15.75" customHeight="1">
      <c r="A374" s="252"/>
      <c r="B374" s="252"/>
      <c r="C374" s="252"/>
      <c r="D374" s="252"/>
      <c r="E374" s="252"/>
      <c r="F374" s="252"/>
      <c r="G374" s="876"/>
      <c r="H374" s="252"/>
      <c r="I374" s="316"/>
      <c r="J374" s="378"/>
      <c r="K374" s="1741"/>
      <c r="L374" s="316"/>
      <c r="M374" s="316"/>
      <c r="N374" s="252"/>
      <c r="O374" s="1132"/>
      <c r="P374" s="1132"/>
      <c r="Q374" s="1132"/>
      <c r="R374" s="1132"/>
      <c r="S374" s="252"/>
      <c r="T374" s="252"/>
      <c r="U374" s="252"/>
      <c r="V374" s="252"/>
      <c r="W374" s="252"/>
      <c r="X374" s="252"/>
      <c r="Y374" s="252"/>
      <c r="Z374" s="252"/>
    </row>
    <row r="375" ht="15.75" customHeight="1">
      <c r="A375" s="252"/>
      <c r="B375" s="252"/>
      <c r="C375" s="252"/>
      <c r="D375" s="252"/>
      <c r="E375" s="252"/>
      <c r="F375" s="252"/>
      <c r="G375" s="876"/>
      <c r="H375" s="252"/>
      <c r="I375" s="316"/>
      <c r="J375" s="378"/>
      <c r="K375" s="1741"/>
      <c r="L375" s="316"/>
      <c r="M375" s="316"/>
      <c r="N375" s="252"/>
      <c r="O375" s="1132"/>
      <c r="P375" s="1132"/>
      <c r="Q375" s="1132"/>
      <c r="R375" s="1132"/>
      <c r="S375" s="252"/>
      <c r="T375" s="252"/>
      <c r="U375" s="252"/>
      <c r="V375" s="252"/>
      <c r="W375" s="252"/>
      <c r="X375" s="252"/>
      <c r="Y375" s="252"/>
      <c r="Z375" s="252"/>
    </row>
    <row r="376" ht="15.75" customHeight="1">
      <c r="A376" s="252"/>
      <c r="B376" s="252"/>
      <c r="C376" s="252"/>
      <c r="D376" s="252"/>
      <c r="E376" s="252"/>
      <c r="F376" s="252"/>
      <c r="G376" s="876"/>
      <c r="H376" s="252"/>
      <c r="I376" s="316"/>
      <c r="J376" s="378"/>
      <c r="K376" s="1741"/>
      <c r="L376" s="316"/>
      <c r="M376" s="316"/>
      <c r="N376" s="252"/>
      <c r="O376" s="1132"/>
      <c r="P376" s="1132"/>
      <c r="Q376" s="1132"/>
      <c r="R376" s="1132"/>
      <c r="S376" s="252"/>
      <c r="T376" s="252"/>
      <c r="U376" s="252"/>
      <c r="V376" s="252"/>
      <c r="W376" s="252"/>
      <c r="X376" s="252"/>
      <c r="Y376" s="252"/>
      <c r="Z376" s="252"/>
    </row>
    <row r="377" ht="15.75" customHeight="1">
      <c r="A377" s="252"/>
      <c r="B377" s="252"/>
      <c r="C377" s="252"/>
      <c r="D377" s="252"/>
      <c r="E377" s="252"/>
      <c r="F377" s="252"/>
      <c r="G377" s="876"/>
      <c r="H377" s="252"/>
      <c r="I377" s="316"/>
      <c r="J377" s="378"/>
      <c r="K377" s="1741"/>
      <c r="L377" s="316"/>
      <c r="M377" s="316"/>
      <c r="N377" s="252"/>
      <c r="O377" s="1132"/>
      <c r="P377" s="1132"/>
      <c r="Q377" s="1132"/>
      <c r="R377" s="1132"/>
      <c r="S377" s="252"/>
      <c r="T377" s="252"/>
      <c r="U377" s="252"/>
      <c r="V377" s="252"/>
      <c r="W377" s="252"/>
      <c r="X377" s="252"/>
      <c r="Y377" s="252"/>
      <c r="Z377" s="252"/>
    </row>
    <row r="378" ht="15.75" customHeight="1">
      <c r="A378" s="252"/>
      <c r="B378" s="252"/>
      <c r="C378" s="252"/>
      <c r="D378" s="252"/>
      <c r="E378" s="252"/>
      <c r="F378" s="252"/>
      <c r="G378" s="876"/>
      <c r="H378" s="252"/>
      <c r="I378" s="316"/>
      <c r="J378" s="378"/>
      <c r="K378" s="1741"/>
      <c r="L378" s="316"/>
      <c r="M378" s="316"/>
      <c r="N378" s="252"/>
      <c r="O378" s="1132"/>
      <c r="P378" s="1132"/>
      <c r="Q378" s="1132"/>
      <c r="R378" s="1132"/>
      <c r="S378" s="252"/>
      <c r="T378" s="252"/>
      <c r="U378" s="252"/>
      <c r="V378" s="252"/>
      <c r="W378" s="252"/>
      <c r="X378" s="252"/>
      <c r="Y378" s="252"/>
      <c r="Z378" s="252"/>
    </row>
    <row r="379" ht="15.75" customHeight="1">
      <c r="A379" s="252"/>
      <c r="B379" s="252"/>
      <c r="C379" s="252"/>
      <c r="D379" s="252"/>
      <c r="E379" s="252"/>
      <c r="F379" s="252"/>
      <c r="G379" s="876"/>
      <c r="H379" s="252"/>
      <c r="I379" s="316"/>
      <c r="J379" s="378"/>
      <c r="K379" s="1741"/>
      <c r="L379" s="316"/>
      <c r="M379" s="316"/>
      <c r="N379" s="252"/>
      <c r="O379" s="1132"/>
      <c r="P379" s="1132"/>
      <c r="Q379" s="1132"/>
      <c r="R379" s="1132"/>
      <c r="S379" s="252"/>
      <c r="T379" s="252"/>
      <c r="U379" s="252"/>
      <c r="V379" s="252"/>
      <c r="W379" s="252"/>
      <c r="X379" s="252"/>
      <c r="Y379" s="252"/>
      <c r="Z379" s="252"/>
    </row>
    <row r="380" ht="15.75" customHeight="1">
      <c r="A380" s="252"/>
      <c r="B380" s="252"/>
      <c r="C380" s="252"/>
      <c r="D380" s="252"/>
      <c r="E380" s="252"/>
      <c r="F380" s="252"/>
      <c r="G380" s="876"/>
      <c r="H380" s="252"/>
      <c r="I380" s="316"/>
      <c r="J380" s="378"/>
      <c r="K380" s="1741"/>
      <c r="L380" s="316"/>
      <c r="M380" s="316"/>
      <c r="N380" s="252"/>
      <c r="O380" s="1132"/>
      <c r="P380" s="1132"/>
      <c r="Q380" s="1132"/>
      <c r="R380" s="1132"/>
      <c r="S380" s="252"/>
      <c r="T380" s="252"/>
      <c r="U380" s="252"/>
      <c r="V380" s="252"/>
      <c r="W380" s="252"/>
      <c r="X380" s="252"/>
      <c r="Y380" s="252"/>
      <c r="Z380" s="252"/>
    </row>
    <row r="381" ht="15.75" customHeight="1">
      <c r="A381" s="252"/>
      <c r="B381" s="252"/>
      <c r="C381" s="252"/>
      <c r="D381" s="252"/>
      <c r="E381" s="252"/>
      <c r="F381" s="252"/>
      <c r="G381" s="876"/>
      <c r="H381" s="252"/>
      <c r="I381" s="316"/>
      <c r="J381" s="378"/>
      <c r="K381" s="1741"/>
      <c r="L381" s="316"/>
      <c r="M381" s="316"/>
      <c r="N381" s="252"/>
      <c r="O381" s="1132"/>
      <c r="P381" s="1132"/>
      <c r="Q381" s="1132"/>
      <c r="R381" s="1132"/>
      <c r="S381" s="252"/>
      <c r="T381" s="252"/>
      <c r="U381" s="252"/>
      <c r="V381" s="252"/>
      <c r="W381" s="252"/>
      <c r="X381" s="252"/>
      <c r="Y381" s="252"/>
      <c r="Z381" s="252"/>
    </row>
    <row r="382" ht="15.75" customHeight="1">
      <c r="A382" s="252"/>
      <c r="B382" s="252"/>
      <c r="C382" s="252"/>
      <c r="D382" s="252"/>
      <c r="E382" s="252"/>
      <c r="F382" s="252"/>
      <c r="G382" s="876"/>
      <c r="H382" s="252"/>
      <c r="I382" s="316"/>
      <c r="J382" s="378"/>
      <c r="K382" s="1741"/>
      <c r="L382" s="316"/>
      <c r="M382" s="316"/>
      <c r="N382" s="252"/>
      <c r="O382" s="1132"/>
      <c r="P382" s="1132"/>
      <c r="Q382" s="1132"/>
      <c r="R382" s="1132"/>
      <c r="S382" s="252"/>
      <c r="T382" s="252"/>
      <c r="U382" s="252"/>
      <c r="V382" s="252"/>
      <c r="W382" s="252"/>
      <c r="X382" s="252"/>
      <c r="Y382" s="252"/>
      <c r="Z382" s="252"/>
    </row>
    <row r="383" ht="15.75" customHeight="1">
      <c r="A383" s="252"/>
      <c r="B383" s="252"/>
      <c r="C383" s="252"/>
      <c r="D383" s="252"/>
      <c r="E383" s="252"/>
      <c r="F383" s="252"/>
      <c r="G383" s="876"/>
      <c r="H383" s="252"/>
      <c r="I383" s="316"/>
      <c r="J383" s="378"/>
      <c r="K383" s="1741"/>
      <c r="L383" s="316"/>
      <c r="M383" s="316"/>
      <c r="N383" s="252"/>
      <c r="O383" s="1132"/>
      <c r="P383" s="1132"/>
      <c r="Q383" s="1132"/>
      <c r="R383" s="1132"/>
      <c r="S383" s="252"/>
      <c r="T383" s="252"/>
      <c r="U383" s="252"/>
      <c r="V383" s="252"/>
      <c r="W383" s="252"/>
      <c r="X383" s="252"/>
      <c r="Y383" s="252"/>
      <c r="Z383" s="252"/>
    </row>
    <row r="384" ht="15.75" customHeight="1">
      <c r="A384" s="252"/>
      <c r="B384" s="252"/>
      <c r="C384" s="252"/>
      <c r="D384" s="252"/>
      <c r="E384" s="252"/>
      <c r="F384" s="252"/>
      <c r="G384" s="876"/>
      <c r="H384" s="252"/>
      <c r="I384" s="316"/>
      <c r="J384" s="378"/>
      <c r="K384" s="1741"/>
      <c r="L384" s="316"/>
      <c r="M384" s="316"/>
      <c r="N384" s="252"/>
      <c r="O384" s="1132"/>
      <c r="P384" s="1132"/>
      <c r="Q384" s="1132"/>
      <c r="R384" s="1132"/>
      <c r="S384" s="252"/>
      <c r="T384" s="252"/>
      <c r="U384" s="252"/>
      <c r="V384" s="252"/>
      <c r="W384" s="252"/>
      <c r="X384" s="252"/>
      <c r="Y384" s="252"/>
      <c r="Z384" s="252"/>
    </row>
    <row r="385" ht="15.75" customHeight="1">
      <c r="A385" s="252"/>
      <c r="B385" s="252"/>
      <c r="C385" s="252"/>
      <c r="D385" s="252"/>
      <c r="E385" s="252"/>
      <c r="F385" s="252"/>
      <c r="G385" s="876"/>
      <c r="H385" s="252"/>
      <c r="I385" s="316"/>
      <c r="J385" s="378"/>
      <c r="K385" s="1741"/>
      <c r="L385" s="316"/>
      <c r="M385" s="316"/>
      <c r="N385" s="252"/>
      <c r="O385" s="1132"/>
      <c r="P385" s="1132"/>
      <c r="Q385" s="1132"/>
      <c r="R385" s="1132"/>
      <c r="S385" s="252"/>
      <c r="T385" s="252"/>
      <c r="U385" s="252"/>
      <c r="V385" s="252"/>
      <c r="W385" s="252"/>
      <c r="X385" s="252"/>
      <c r="Y385" s="252"/>
      <c r="Z385" s="252"/>
    </row>
    <row r="386" ht="15.75" customHeight="1">
      <c r="A386" s="252"/>
      <c r="B386" s="252"/>
      <c r="C386" s="252"/>
      <c r="D386" s="252"/>
      <c r="E386" s="252"/>
      <c r="F386" s="252"/>
      <c r="G386" s="876"/>
      <c r="H386" s="252"/>
      <c r="I386" s="316"/>
      <c r="J386" s="378"/>
      <c r="K386" s="1741"/>
      <c r="L386" s="316"/>
      <c r="M386" s="316"/>
      <c r="N386" s="252"/>
      <c r="O386" s="1132"/>
      <c r="P386" s="1132"/>
      <c r="Q386" s="1132"/>
      <c r="R386" s="1132"/>
      <c r="S386" s="252"/>
      <c r="T386" s="252"/>
      <c r="U386" s="252"/>
      <c r="V386" s="252"/>
      <c r="W386" s="252"/>
      <c r="X386" s="252"/>
      <c r="Y386" s="252"/>
      <c r="Z386" s="252"/>
    </row>
    <row r="387" ht="15.75" customHeight="1">
      <c r="A387" s="252"/>
      <c r="B387" s="252"/>
      <c r="C387" s="252"/>
      <c r="D387" s="252"/>
      <c r="E387" s="252"/>
      <c r="F387" s="252"/>
      <c r="G387" s="876"/>
      <c r="H387" s="252"/>
      <c r="I387" s="316"/>
      <c r="J387" s="378"/>
      <c r="K387" s="1741"/>
      <c r="L387" s="316"/>
      <c r="M387" s="316"/>
      <c r="N387" s="252"/>
      <c r="O387" s="1132"/>
      <c r="P387" s="1132"/>
      <c r="Q387" s="1132"/>
      <c r="R387" s="1132"/>
      <c r="S387" s="252"/>
      <c r="T387" s="252"/>
      <c r="U387" s="252"/>
      <c r="V387" s="252"/>
      <c r="W387" s="252"/>
      <c r="X387" s="252"/>
      <c r="Y387" s="252"/>
      <c r="Z387" s="252"/>
    </row>
    <row r="388" ht="15.75" customHeight="1">
      <c r="A388" s="252"/>
      <c r="B388" s="252"/>
      <c r="C388" s="252"/>
      <c r="D388" s="252"/>
      <c r="E388" s="252"/>
      <c r="F388" s="252"/>
      <c r="G388" s="876"/>
      <c r="H388" s="252"/>
      <c r="I388" s="316"/>
      <c r="J388" s="378"/>
      <c r="K388" s="1741"/>
      <c r="L388" s="316"/>
      <c r="M388" s="316"/>
      <c r="N388" s="252"/>
      <c r="O388" s="1132"/>
      <c r="P388" s="1132"/>
      <c r="Q388" s="1132"/>
      <c r="R388" s="1132"/>
      <c r="S388" s="252"/>
      <c r="T388" s="252"/>
      <c r="U388" s="252"/>
      <c r="V388" s="252"/>
      <c r="W388" s="252"/>
      <c r="X388" s="252"/>
      <c r="Y388" s="252"/>
      <c r="Z388" s="252"/>
    </row>
    <row r="389" ht="15.75" customHeight="1">
      <c r="A389" s="252"/>
      <c r="B389" s="252"/>
      <c r="C389" s="252"/>
      <c r="D389" s="252"/>
      <c r="E389" s="252"/>
      <c r="F389" s="252"/>
      <c r="G389" s="876"/>
      <c r="H389" s="252"/>
      <c r="I389" s="316"/>
      <c r="J389" s="378"/>
      <c r="K389" s="1741"/>
      <c r="L389" s="316"/>
      <c r="M389" s="316"/>
      <c r="N389" s="252"/>
      <c r="O389" s="1132"/>
      <c r="P389" s="1132"/>
      <c r="Q389" s="1132"/>
      <c r="R389" s="1132"/>
      <c r="S389" s="252"/>
      <c r="T389" s="252"/>
      <c r="U389" s="252"/>
      <c r="V389" s="252"/>
      <c r="W389" s="252"/>
      <c r="X389" s="252"/>
      <c r="Y389" s="252"/>
      <c r="Z389" s="252"/>
    </row>
    <row r="390" ht="15.75" customHeight="1">
      <c r="A390" s="252"/>
      <c r="B390" s="252"/>
      <c r="C390" s="252"/>
      <c r="D390" s="252"/>
      <c r="E390" s="252"/>
      <c r="F390" s="252"/>
      <c r="G390" s="876"/>
      <c r="H390" s="252"/>
      <c r="I390" s="316"/>
      <c r="J390" s="378"/>
      <c r="K390" s="1741"/>
      <c r="L390" s="316"/>
      <c r="M390" s="316"/>
      <c r="N390" s="252"/>
      <c r="O390" s="1132"/>
      <c r="P390" s="1132"/>
      <c r="Q390" s="1132"/>
      <c r="R390" s="1132"/>
      <c r="S390" s="252"/>
      <c r="T390" s="252"/>
      <c r="U390" s="252"/>
      <c r="V390" s="252"/>
      <c r="W390" s="252"/>
      <c r="X390" s="252"/>
      <c r="Y390" s="252"/>
      <c r="Z390" s="252"/>
    </row>
    <row r="391" ht="15.75" customHeight="1">
      <c r="A391" s="252"/>
      <c r="B391" s="252"/>
      <c r="C391" s="252"/>
      <c r="D391" s="252"/>
      <c r="E391" s="252"/>
      <c r="F391" s="252"/>
      <c r="G391" s="876"/>
      <c r="H391" s="252"/>
      <c r="I391" s="316"/>
      <c r="J391" s="378"/>
      <c r="K391" s="1741"/>
      <c r="L391" s="316"/>
      <c r="M391" s="316"/>
      <c r="N391" s="252"/>
      <c r="O391" s="1132"/>
      <c r="P391" s="1132"/>
      <c r="Q391" s="1132"/>
      <c r="R391" s="1132"/>
      <c r="S391" s="252"/>
      <c r="T391" s="252"/>
      <c r="U391" s="252"/>
      <c r="V391" s="252"/>
      <c r="W391" s="252"/>
      <c r="X391" s="252"/>
      <c r="Y391" s="252"/>
      <c r="Z391" s="252"/>
    </row>
    <row r="392" ht="15.75" customHeight="1">
      <c r="A392" s="252"/>
      <c r="B392" s="252"/>
      <c r="C392" s="252"/>
      <c r="D392" s="252"/>
      <c r="E392" s="252"/>
      <c r="F392" s="252"/>
      <c r="G392" s="876"/>
      <c r="H392" s="252"/>
      <c r="I392" s="316"/>
      <c r="J392" s="378"/>
      <c r="K392" s="1741"/>
      <c r="L392" s="316"/>
      <c r="M392" s="316"/>
      <c r="N392" s="252"/>
      <c r="O392" s="1132"/>
      <c r="P392" s="1132"/>
      <c r="Q392" s="1132"/>
      <c r="R392" s="1132"/>
      <c r="S392" s="252"/>
      <c r="T392" s="252"/>
      <c r="U392" s="252"/>
      <c r="V392" s="252"/>
      <c r="W392" s="252"/>
      <c r="X392" s="252"/>
      <c r="Y392" s="252"/>
      <c r="Z392" s="252"/>
    </row>
    <row r="393" ht="15.75" customHeight="1">
      <c r="A393" s="252"/>
      <c r="B393" s="252"/>
      <c r="C393" s="252"/>
      <c r="D393" s="252"/>
      <c r="E393" s="252"/>
      <c r="F393" s="252"/>
      <c r="G393" s="876"/>
      <c r="H393" s="252"/>
      <c r="I393" s="316"/>
      <c r="J393" s="378"/>
      <c r="K393" s="1741"/>
      <c r="L393" s="316"/>
      <c r="M393" s="316"/>
      <c r="N393" s="252"/>
      <c r="O393" s="1132"/>
      <c r="P393" s="1132"/>
      <c r="Q393" s="1132"/>
      <c r="R393" s="1132"/>
      <c r="S393" s="252"/>
      <c r="T393" s="252"/>
      <c r="U393" s="252"/>
      <c r="V393" s="252"/>
      <c r="W393" s="252"/>
      <c r="X393" s="252"/>
      <c r="Y393" s="252"/>
      <c r="Z393" s="252"/>
    </row>
    <row r="394" ht="15.75" customHeight="1">
      <c r="A394" s="252"/>
      <c r="B394" s="252"/>
      <c r="C394" s="252"/>
      <c r="D394" s="252"/>
      <c r="E394" s="252"/>
      <c r="F394" s="252"/>
      <c r="G394" s="876"/>
      <c r="H394" s="252"/>
      <c r="I394" s="316"/>
      <c r="J394" s="378"/>
      <c r="K394" s="1741"/>
      <c r="L394" s="316"/>
      <c r="M394" s="316"/>
      <c r="N394" s="252"/>
      <c r="O394" s="1132"/>
      <c r="P394" s="1132"/>
      <c r="Q394" s="1132"/>
      <c r="R394" s="1132"/>
      <c r="S394" s="252"/>
      <c r="T394" s="252"/>
      <c r="U394" s="252"/>
      <c r="V394" s="252"/>
      <c r="W394" s="252"/>
      <c r="X394" s="252"/>
      <c r="Y394" s="252"/>
      <c r="Z394" s="252"/>
    </row>
    <row r="395" ht="15.75" customHeight="1">
      <c r="A395" s="252"/>
      <c r="B395" s="252"/>
      <c r="C395" s="252"/>
      <c r="D395" s="252"/>
      <c r="E395" s="252"/>
      <c r="F395" s="252"/>
      <c r="G395" s="876"/>
      <c r="H395" s="252"/>
      <c r="I395" s="316"/>
      <c r="J395" s="378"/>
      <c r="K395" s="1741"/>
      <c r="L395" s="316"/>
      <c r="M395" s="316"/>
      <c r="N395" s="252"/>
      <c r="O395" s="1132"/>
      <c r="P395" s="1132"/>
      <c r="Q395" s="1132"/>
      <c r="R395" s="1132"/>
      <c r="S395" s="252"/>
      <c r="T395" s="252"/>
      <c r="U395" s="252"/>
      <c r="V395" s="252"/>
      <c r="W395" s="252"/>
      <c r="X395" s="252"/>
      <c r="Y395" s="252"/>
      <c r="Z395" s="252"/>
    </row>
    <row r="396" ht="15.75" customHeight="1">
      <c r="A396" s="252"/>
      <c r="B396" s="252"/>
      <c r="C396" s="252"/>
      <c r="D396" s="252"/>
      <c r="E396" s="252"/>
      <c r="F396" s="252"/>
      <c r="G396" s="876"/>
      <c r="H396" s="252"/>
      <c r="I396" s="316"/>
      <c r="J396" s="378"/>
      <c r="K396" s="1741"/>
      <c r="L396" s="316"/>
      <c r="M396" s="316"/>
      <c r="N396" s="252"/>
      <c r="O396" s="1132"/>
      <c r="P396" s="1132"/>
      <c r="Q396" s="1132"/>
      <c r="R396" s="1132"/>
      <c r="S396" s="252"/>
      <c r="T396" s="252"/>
      <c r="U396" s="252"/>
      <c r="V396" s="252"/>
      <c r="W396" s="252"/>
      <c r="X396" s="252"/>
      <c r="Y396" s="252"/>
      <c r="Z396" s="252"/>
    </row>
    <row r="397" ht="15.75" customHeight="1">
      <c r="A397" s="252"/>
      <c r="B397" s="252"/>
      <c r="C397" s="252"/>
      <c r="D397" s="252"/>
      <c r="E397" s="252"/>
      <c r="F397" s="252"/>
      <c r="G397" s="876"/>
      <c r="H397" s="252"/>
      <c r="I397" s="316"/>
      <c r="J397" s="378"/>
      <c r="K397" s="1741"/>
      <c r="L397" s="316"/>
      <c r="M397" s="316"/>
      <c r="N397" s="252"/>
      <c r="O397" s="1132"/>
      <c r="P397" s="1132"/>
      <c r="Q397" s="1132"/>
      <c r="R397" s="1132"/>
      <c r="S397" s="252"/>
      <c r="T397" s="252"/>
      <c r="U397" s="252"/>
      <c r="V397" s="252"/>
      <c r="W397" s="252"/>
      <c r="X397" s="252"/>
      <c r="Y397" s="252"/>
      <c r="Z397" s="252"/>
    </row>
    <row r="398" ht="15.75" customHeight="1">
      <c r="A398" s="252"/>
      <c r="B398" s="252"/>
      <c r="C398" s="252"/>
      <c r="D398" s="252"/>
      <c r="E398" s="252"/>
      <c r="F398" s="252"/>
      <c r="G398" s="876"/>
      <c r="H398" s="252"/>
      <c r="I398" s="316"/>
      <c r="J398" s="378"/>
      <c r="K398" s="1741"/>
      <c r="L398" s="316"/>
      <c r="M398" s="316"/>
      <c r="N398" s="252"/>
      <c r="O398" s="1132"/>
      <c r="P398" s="1132"/>
      <c r="Q398" s="1132"/>
      <c r="R398" s="1132"/>
      <c r="S398" s="252"/>
      <c r="T398" s="252"/>
      <c r="U398" s="252"/>
      <c r="V398" s="252"/>
      <c r="W398" s="252"/>
      <c r="X398" s="252"/>
      <c r="Y398" s="252"/>
      <c r="Z398" s="252"/>
    </row>
    <row r="399" ht="15.75" customHeight="1">
      <c r="A399" s="252"/>
      <c r="B399" s="252"/>
      <c r="C399" s="252"/>
      <c r="D399" s="252"/>
      <c r="E399" s="252"/>
      <c r="F399" s="252"/>
      <c r="G399" s="876"/>
      <c r="H399" s="252"/>
      <c r="I399" s="316"/>
      <c r="J399" s="378"/>
      <c r="K399" s="1741"/>
      <c r="L399" s="316"/>
      <c r="M399" s="316"/>
      <c r="N399" s="252"/>
      <c r="O399" s="1132"/>
      <c r="P399" s="1132"/>
      <c r="Q399" s="1132"/>
      <c r="R399" s="1132"/>
      <c r="S399" s="252"/>
      <c r="T399" s="252"/>
      <c r="U399" s="252"/>
      <c r="V399" s="252"/>
      <c r="W399" s="252"/>
      <c r="X399" s="252"/>
      <c r="Y399" s="252"/>
      <c r="Z399" s="252"/>
    </row>
    <row r="400" ht="15.75" customHeight="1">
      <c r="A400" s="252"/>
      <c r="B400" s="252"/>
      <c r="C400" s="252"/>
      <c r="D400" s="252"/>
      <c r="E400" s="252"/>
      <c r="F400" s="252"/>
      <c r="G400" s="876"/>
      <c r="H400" s="252"/>
      <c r="I400" s="316"/>
      <c r="J400" s="378"/>
      <c r="K400" s="1741"/>
      <c r="L400" s="316"/>
      <c r="M400" s="316"/>
      <c r="N400" s="252"/>
      <c r="O400" s="1132"/>
      <c r="P400" s="1132"/>
      <c r="Q400" s="1132"/>
      <c r="R400" s="1132"/>
      <c r="S400" s="252"/>
      <c r="T400" s="252"/>
      <c r="U400" s="252"/>
      <c r="V400" s="252"/>
      <c r="W400" s="252"/>
      <c r="X400" s="252"/>
      <c r="Y400" s="252"/>
      <c r="Z400" s="252"/>
    </row>
    <row r="401" ht="15.75" customHeight="1">
      <c r="A401" s="252"/>
      <c r="B401" s="252"/>
      <c r="C401" s="252"/>
      <c r="D401" s="252"/>
      <c r="E401" s="252"/>
      <c r="F401" s="252"/>
      <c r="G401" s="876"/>
      <c r="H401" s="252"/>
      <c r="I401" s="316"/>
      <c r="J401" s="378"/>
      <c r="K401" s="1741"/>
      <c r="L401" s="316"/>
      <c r="M401" s="316"/>
      <c r="N401" s="252"/>
      <c r="O401" s="1132"/>
      <c r="P401" s="1132"/>
      <c r="Q401" s="1132"/>
      <c r="R401" s="1132"/>
      <c r="S401" s="252"/>
      <c r="T401" s="252"/>
      <c r="U401" s="252"/>
      <c r="V401" s="252"/>
      <c r="W401" s="252"/>
      <c r="X401" s="252"/>
      <c r="Y401" s="252"/>
      <c r="Z401" s="252"/>
    </row>
    <row r="402" ht="15.75" customHeight="1">
      <c r="A402" s="252"/>
      <c r="B402" s="252"/>
      <c r="C402" s="252"/>
      <c r="D402" s="252"/>
      <c r="E402" s="252"/>
      <c r="F402" s="252"/>
      <c r="G402" s="876"/>
      <c r="H402" s="252"/>
      <c r="I402" s="316"/>
      <c r="J402" s="378"/>
      <c r="K402" s="1741"/>
      <c r="L402" s="316"/>
      <c r="M402" s="316"/>
      <c r="N402" s="252"/>
      <c r="O402" s="1132"/>
      <c r="P402" s="1132"/>
      <c r="Q402" s="1132"/>
      <c r="R402" s="1132"/>
      <c r="S402" s="252"/>
      <c r="T402" s="252"/>
      <c r="U402" s="252"/>
      <c r="V402" s="252"/>
      <c r="W402" s="252"/>
      <c r="X402" s="252"/>
      <c r="Y402" s="252"/>
      <c r="Z402" s="252"/>
    </row>
    <row r="403" ht="15.75" customHeight="1">
      <c r="A403" s="252"/>
      <c r="B403" s="252"/>
      <c r="C403" s="252"/>
      <c r="D403" s="252"/>
      <c r="E403" s="252"/>
      <c r="F403" s="252"/>
      <c r="G403" s="876"/>
      <c r="H403" s="252"/>
      <c r="I403" s="316"/>
      <c r="J403" s="378"/>
      <c r="K403" s="1741"/>
      <c r="L403" s="316"/>
      <c r="M403" s="316"/>
      <c r="N403" s="252"/>
      <c r="O403" s="1132"/>
      <c r="P403" s="1132"/>
      <c r="Q403" s="1132"/>
      <c r="R403" s="1132"/>
      <c r="S403" s="252"/>
      <c r="T403" s="252"/>
      <c r="U403" s="252"/>
      <c r="V403" s="252"/>
      <c r="W403" s="252"/>
      <c r="X403" s="252"/>
      <c r="Y403" s="252"/>
      <c r="Z403" s="252"/>
    </row>
    <row r="404" ht="15.75" customHeight="1">
      <c r="A404" s="252"/>
      <c r="B404" s="252"/>
      <c r="C404" s="252"/>
      <c r="D404" s="252"/>
      <c r="E404" s="252"/>
      <c r="F404" s="252"/>
      <c r="G404" s="876"/>
      <c r="H404" s="252"/>
      <c r="I404" s="316"/>
      <c r="J404" s="378"/>
      <c r="K404" s="1741"/>
      <c r="L404" s="316"/>
      <c r="M404" s="316"/>
      <c r="N404" s="252"/>
      <c r="O404" s="1132"/>
      <c r="P404" s="1132"/>
      <c r="Q404" s="1132"/>
      <c r="R404" s="1132"/>
      <c r="S404" s="252"/>
      <c r="T404" s="252"/>
      <c r="U404" s="252"/>
      <c r="V404" s="252"/>
      <c r="W404" s="252"/>
      <c r="X404" s="252"/>
      <c r="Y404" s="252"/>
      <c r="Z404" s="252"/>
    </row>
    <row r="405" ht="15.75" customHeight="1">
      <c r="A405" s="252"/>
      <c r="B405" s="252"/>
      <c r="C405" s="252"/>
      <c r="D405" s="252"/>
      <c r="E405" s="252"/>
      <c r="F405" s="252"/>
      <c r="G405" s="876"/>
      <c r="H405" s="252"/>
      <c r="I405" s="316"/>
      <c r="J405" s="378"/>
      <c r="K405" s="1741"/>
      <c r="L405" s="316"/>
      <c r="M405" s="316"/>
      <c r="N405" s="252"/>
      <c r="O405" s="1132"/>
      <c r="P405" s="1132"/>
      <c r="Q405" s="1132"/>
      <c r="R405" s="1132"/>
      <c r="S405" s="252"/>
      <c r="T405" s="252"/>
      <c r="U405" s="252"/>
      <c r="V405" s="252"/>
      <c r="W405" s="252"/>
      <c r="X405" s="252"/>
      <c r="Y405" s="252"/>
      <c r="Z405" s="252"/>
    </row>
    <row r="406" ht="15.75" customHeight="1">
      <c r="A406" s="252"/>
      <c r="B406" s="252"/>
      <c r="C406" s="252"/>
      <c r="D406" s="252"/>
      <c r="E406" s="252"/>
      <c r="F406" s="252"/>
      <c r="G406" s="876"/>
      <c r="H406" s="252"/>
      <c r="I406" s="316"/>
      <c r="J406" s="378"/>
      <c r="K406" s="1741"/>
      <c r="L406" s="316"/>
      <c r="M406" s="316"/>
      <c r="N406" s="252"/>
      <c r="O406" s="1132"/>
      <c r="P406" s="1132"/>
      <c r="Q406" s="1132"/>
      <c r="R406" s="1132"/>
      <c r="S406" s="252"/>
      <c r="T406" s="252"/>
      <c r="U406" s="252"/>
      <c r="V406" s="252"/>
      <c r="W406" s="252"/>
      <c r="X406" s="252"/>
      <c r="Y406" s="252"/>
      <c r="Z406" s="252"/>
    </row>
    <row r="407" ht="15.75" customHeight="1">
      <c r="A407" s="252"/>
      <c r="B407" s="252"/>
      <c r="C407" s="252"/>
      <c r="D407" s="252"/>
      <c r="E407" s="252"/>
      <c r="F407" s="252"/>
      <c r="G407" s="876"/>
      <c r="H407" s="252"/>
      <c r="I407" s="316"/>
      <c r="J407" s="378"/>
      <c r="K407" s="1741"/>
      <c r="L407" s="316"/>
      <c r="M407" s="316"/>
      <c r="N407" s="252"/>
      <c r="O407" s="1132"/>
      <c r="P407" s="1132"/>
      <c r="Q407" s="1132"/>
      <c r="R407" s="1132"/>
      <c r="S407" s="252"/>
      <c r="T407" s="252"/>
      <c r="U407" s="252"/>
      <c r="V407" s="252"/>
      <c r="W407" s="252"/>
      <c r="X407" s="252"/>
      <c r="Y407" s="252"/>
      <c r="Z407" s="252"/>
    </row>
    <row r="408" ht="15.75" customHeight="1">
      <c r="A408" s="252"/>
      <c r="B408" s="252"/>
      <c r="C408" s="252"/>
      <c r="D408" s="252"/>
      <c r="E408" s="252"/>
      <c r="F408" s="252"/>
      <c r="G408" s="876"/>
      <c r="H408" s="252"/>
      <c r="I408" s="316"/>
      <c r="J408" s="378"/>
      <c r="K408" s="1741"/>
      <c r="L408" s="316"/>
      <c r="M408" s="316"/>
      <c r="N408" s="252"/>
      <c r="O408" s="1132"/>
      <c r="P408" s="1132"/>
      <c r="Q408" s="1132"/>
      <c r="R408" s="1132"/>
      <c r="S408" s="252"/>
      <c r="T408" s="252"/>
      <c r="U408" s="252"/>
      <c r="V408" s="252"/>
      <c r="W408" s="252"/>
      <c r="X408" s="252"/>
      <c r="Y408" s="252"/>
      <c r="Z408" s="252"/>
    </row>
    <row r="409" ht="15.75" customHeight="1">
      <c r="A409" s="252"/>
      <c r="B409" s="252"/>
      <c r="C409" s="252"/>
      <c r="D409" s="252"/>
      <c r="E409" s="252"/>
      <c r="F409" s="252"/>
      <c r="G409" s="876"/>
      <c r="H409" s="252"/>
      <c r="I409" s="316"/>
      <c r="J409" s="378"/>
      <c r="K409" s="1741"/>
      <c r="L409" s="316"/>
      <c r="M409" s="316"/>
      <c r="N409" s="252"/>
      <c r="O409" s="1132"/>
      <c r="P409" s="1132"/>
      <c r="Q409" s="1132"/>
      <c r="R409" s="1132"/>
      <c r="S409" s="252"/>
      <c r="T409" s="252"/>
      <c r="U409" s="252"/>
      <c r="V409" s="252"/>
      <c r="W409" s="252"/>
      <c r="X409" s="252"/>
      <c r="Y409" s="252"/>
      <c r="Z409" s="252"/>
    </row>
    <row r="410" ht="15.75" customHeight="1">
      <c r="A410" s="252"/>
      <c r="B410" s="252"/>
      <c r="C410" s="252"/>
      <c r="D410" s="252"/>
      <c r="E410" s="252"/>
      <c r="F410" s="252"/>
      <c r="G410" s="876"/>
      <c r="H410" s="252"/>
      <c r="I410" s="316"/>
      <c r="J410" s="378"/>
      <c r="K410" s="1741"/>
      <c r="L410" s="316"/>
      <c r="M410" s="316"/>
      <c r="N410" s="252"/>
      <c r="O410" s="1132"/>
      <c r="P410" s="1132"/>
      <c r="Q410" s="1132"/>
      <c r="R410" s="1132"/>
      <c r="S410" s="252"/>
      <c r="T410" s="252"/>
      <c r="U410" s="252"/>
      <c r="V410" s="252"/>
      <c r="W410" s="252"/>
      <c r="X410" s="252"/>
      <c r="Y410" s="252"/>
      <c r="Z410" s="252"/>
    </row>
    <row r="411" ht="15.75" customHeight="1">
      <c r="A411" s="252"/>
      <c r="B411" s="252"/>
      <c r="C411" s="252"/>
      <c r="D411" s="252"/>
      <c r="E411" s="252"/>
      <c r="F411" s="252"/>
      <c r="G411" s="876"/>
      <c r="H411" s="252"/>
      <c r="I411" s="316"/>
      <c r="J411" s="378"/>
      <c r="K411" s="1741"/>
      <c r="L411" s="316"/>
      <c r="M411" s="316"/>
      <c r="N411" s="252"/>
      <c r="O411" s="1132"/>
      <c r="P411" s="1132"/>
      <c r="Q411" s="1132"/>
      <c r="R411" s="1132"/>
      <c r="S411" s="252"/>
      <c r="T411" s="252"/>
      <c r="U411" s="252"/>
      <c r="V411" s="252"/>
      <c r="W411" s="252"/>
      <c r="X411" s="252"/>
      <c r="Y411" s="252"/>
      <c r="Z411" s="252"/>
    </row>
    <row r="412" ht="15.75" customHeight="1">
      <c r="A412" s="252"/>
      <c r="B412" s="252"/>
      <c r="C412" s="252"/>
      <c r="D412" s="252"/>
      <c r="E412" s="252"/>
      <c r="F412" s="252"/>
      <c r="G412" s="876"/>
      <c r="H412" s="252"/>
      <c r="I412" s="316"/>
      <c r="J412" s="378"/>
      <c r="K412" s="1741"/>
      <c r="L412" s="316"/>
      <c r="M412" s="316"/>
      <c r="N412" s="252"/>
      <c r="O412" s="1132"/>
      <c r="P412" s="1132"/>
      <c r="Q412" s="1132"/>
      <c r="R412" s="1132"/>
      <c r="S412" s="252"/>
      <c r="T412" s="252"/>
      <c r="U412" s="252"/>
      <c r="V412" s="252"/>
      <c r="W412" s="252"/>
      <c r="X412" s="252"/>
      <c r="Y412" s="252"/>
      <c r="Z412" s="252"/>
    </row>
    <row r="413" ht="15.75" customHeight="1">
      <c r="A413" s="252"/>
      <c r="B413" s="252"/>
      <c r="C413" s="252"/>
      <c r="D413" s="252"/>
      <c r="E413" s="252"/>
      <c r="F413" s="252"/>
      <c r="G413" s="876"/>
      <c r="H413" s="252"/>
      <c r="I413" s="316"/>
      <c r="J413" s="378"/>
      <c r="K413" s="1741"/>
      <c r="L413" s="316"/>
      <c r="M413" s="316"/>
      <c r="N413" s="252"/>
      <c r="O413" s="1132"/>
      <c r="P413" s="1132"/>
      <c r="Q413" s="1132"/>
      <c r="R413" s="1132"/>
      <c r="S413" s="252"/>
      <c r="T413" s="252"/>
      <c r="U413" s="252"/>
      <c r="V413" s="252"/>
      <c r="W413" s="252"/>
      <c r="X413" s="252"/>
      <c r="Y413" s="252"/>
      <c r="Z413" s="252"/>
    </row>
    <row r="414" ht="15.75" customHeight="1">
      <c r="A414" s="252"/>
      <c r="B414" s="252"/>
      <c r="C414" s="252"/>
      <c r="D414" s="252"/>
      <c r="E414" s="252"/>
      <c r="F414" s="252"/>
      <c r="G414" s="876"/>
      <c r="H414" s="252"/>
      <c r="I414" s="316"/>
      <c r="J414" s="378"/>
      <c r="K414" s="1741"/>
      <c r="L414" s="316"/>
      <c r="M414" s="316"/>
      <c r="N414" s="252"/>
      <c r="O414" s="1132"/>
      <c r="P414" s="1132"/>
      <c r="Q414" s="1132"/>
      <c r="R414" s="1132"/>
      <c r="S414" s="252"/>
      <c r="T414" s="252"/>
      <c r="U414" s="252"/>
      <c r="V414" s="252"/>
      <c r="W414" s="252"/>
      <c r="X414" s="252"/>
      <c r="Y414" s="252"/>
      <c r="Z414" s="252"/>
    </row>
    <row r="415" ht="15.75" customHeight="1">
      <c r="A415" s="252"/>
      <c r="B415" s="252"/>
      <c r="C415" s="252"/>
      <c r="D415" s="252"/>
      <c r="E415" s="252"/>
      <c r="F415" s="252"/>
      <c r="G415" s="876"/>
      <c r="H415" s="252"/>
      <c r="I415" s="316"/>
      <c r="J415" s="378"/>
      <c r="K415" s="1741"/>
      <c r="L415" s="316"/>
      <c r="M415" s="316"/>
      <c r="N415" s="252"/>
      <c r="O415" s="1132"/>
      <c r="P415" s="1132"/>
      <c r="Q415" s="1132"/>
      <c r="R415" s="1132"/>
      <c r="S415" s="252"/>
      <c r="T415" s="252"/>
      <c r="U415" s="252"/>
      <c r="V415" s="252"/>
      <c r="W415" s="252"/>
      <c r="X415" s="252"/>
      <c r="Y415" s="252"/>
      <c r="Z415" s="252"/>
    </row>
    <row r="416" ht="15.75" customHeight="1">
      <c r="A416" s="252"/>
      <c r="B416" s="252"/>
      <c r="C416" s="252"/>
      <c r="D416" s="252"/>
      <c r="E416" s="252"/>
      <c r="F416" s="252"/>
      <c r="G416" s="876"/>
      <c r="H416" s="252"/>
      <c r="I416" s="316"/>
      <c r="J416" s="378"/>
      <c r="K416" s="1741"/>
      <c r="L416" s="316"/>
      <c r="M416" s="316"/>
      <c r="N416" s="252"/>
      <c r="O416" s="1132"/>
      <c r="P416" s="1132"/>
      <c r="Q416" s="1132"/>
      <c r="R416" s="1132"/>
      <c r="S416" s="252"/>
      <c r="T416" s="252"/>
      <c r="U416" s="252"/>
      <c r="V416" s="252"/>
      <c r="W416" s="252"/>
      <c r="X416" s="252"/>
      <c r="Y416" s="252"/>
      <c r="Z416" s="252"/>
    </row>
    <row r="417" ht="15.75" customHeight="1">
      <c r="A417" s="252"/>
      <c r="B417" s="252"/>
      <c r="C417" s="252"/>
      <c r="D417" s="252"/>
      <c r="E417" s="252"/>
      <c r="F417" s="252"/>
      <c r="G417" s="876"/>
      <c r="H417" s="252"/>
      <c r="I417" s="316"/>
      <c r="J417" s="378"/>
      <c r="K417" s="1741"/>
      <c r="L417" s="316"/>
      <c r="M417" s="316"/>
      <c r="N417" s="252"/>
      <c r="O417" s="1132"/>
      <c r="P417" s="1132"/>
      <c r="Q417" s="1132"/>
      <c r="R417" s="1132"/>
      <c r="S417" s="252"/>
      <c r="T417" s="252"/>
      <c r="U417" s="252"/>
      <c r="V417" s="252"/>
      <c r="W417" s="252"/>
      <c r="X417" s="252"/>
      <c r="Y417" s="252"/>
      <c r="Z417" s="252"/>
    </row>
    <row r="418" ht="15.75" customHeight="1">
      <c r="A418" s="252"/>
      <c r="B418" s="252"/>
      <c r="C418" s="252"/>
      <c r="D418" s="252"/>
      <c r="E418" s="252"/>
      <c r="F418" s="252"/>
      <c r="G418" s="876"/>
      <c r="H418" s="252"/>
      <c r="I418" s="316"/>
      <c r="J418" s="378"/>
      <c r="K418" s="1741"/>
      <c r="L418" s="316"/>
      <c r="M418" s="316"/>
      <c r="N418" s="252"/>
      <c r="O418" s="1132"/>
      <c r="P418" s="1132"/>
      <c r="Q418" s="1132"/>
      <c r="R418" s="1132"/>
      <c r="S418" s="252"/>
      <c r="T418" s="252"/>
      <c r="U418" s="252"/>
      <c r="V418" s="252"/>
      <c r="W418" s="252"/>
      <c r="X418" s="252"/>
      <c r="Y418" s="252"/>
      <c r="Z418" s="252"/>
    </row>
    <row r="419" ht="15.75" customHeight="1">
      <c r="A419" s="252"/>
      <c r="B419" s="252"/>
      <c r="C419" s="252"/>
      <c r="D419" s="252"/>
      <c r="E419" s="252"/>
      <c r="F419" s="252"/>
      <c r="G419" s="876"/>
      <c r="H419" s="252"/>
      <c r="I419" s="316"/>
      <c r="J419" s="378"/>
      <c r="K419" s="1741"/>
      <c r="L419" s="316"/>
      <c r="M419" s="316"/>
      <c r="N419" s="252"/>
      <c r="O419" s="1132"/>
      <c r="P419" s="1132"/>
      <c r="Q419" s="1132"/>
      <c r="R419" s="1132"/>
      <c r="S419" s="252"/>
      <c r="T419" s="252"/>
      <c r="U419" s="252"/>
      <c r="V419" s="252"/>
      <c r="W419" s="252"/>
      <c r="X419" s="252"/>
      <c r="Y419" s="252"/>
      <c r="Z419" s="252"/>
    </row>
    <row r="420" ht="15.75" customHeight="1">
      <c r="A420" s="252"/>
      <c r="B420" s="252"/>
      <c r="C420" s="252"/>
      <c r="D420" s="252"/>
      <c r="E420" s="252"/>
      <c r="F420" s="252"/>
      <c r="G420" s="876"/>
      <c r="H420" s="252"/>
      <c r="I420" s="316"/>
      <c r="J420" s="378"/>
      <c r="K420" s="1741"/>
      <c r="L420" s="316"/>
      <c r="M420" s="316"/>
      <c r="N420" s="252"/>
      <c r="O420" s="1132"/>
      <c r="P420" s="1132"/>
      <c r="Q420" s="1132"/>
      <c r="R420" s="1132"/>
      <c r="S420" s="252"/>
      <c r="T420" s="252"/>
      <c r="U420" s="252"/>
      <c r="V420" s="252"/>
      <c r="W420" s="252"/>
      <c r="X420" s="252"/>
      <c r="Y420" s="252"/>
      <c r="Z420" s="252"/>
    </row>
    <row r="421" ht="15.75" customHeight="1">
      <c r="A421" s="252"/>
      <c r="B421" s="252"/>
      <c r="C421" s="252"/>
      <c r="D421" s="252"/>
      <c r="E421" s="252"/>
      <c r="F421" s="252"/>
      <c r="G421" s="876"/>
      <c r="H421" s="252"/>
      <c r="I421" s="316"/>
      <c r="J421" s="378"/>
      <c r="K421" s="1741"/>
      <c r="L421" s="316"/>
      <c r="M421" s="316"/>
      <c r="N421" s="252"/>
      <c r="O421" s="1132"/>
      <c r="P421" s="1132"/>
      <c r="Q421" s="1132"/>
      <c r="R421" s="1132"/>
      <c r="S421" s="252"/>
      <c r="T421" s="252"/>
      <c r="U421" s="252"/>
      <c r="V421" s="252"/>
      <c r="W421" s="252"/>
      <c r="X421" s="252"/>
      <c r="Y421" s="252"/>
      <c r="Z421" s="252"/>
    </row>
    <row r="422" ht="15.75" customHeight="1">
      <c r="A422" s="252"/>
      <c r="B422" s="252"/>
      <c r="C422" s="252"/>
      <c r="D422" s="252"/>
      <c r="E422" s="252"/>
      <c r="F422" s="252"/>
      <c r="G422" s="876"/>
      <c r="H422" s="252"/>
      <c r="I422" s="316"/>
      <c r="J422" s="378"/>
      <c r="K422" s="1741"/>
      <c r="L422" s="316"/>
      <c r="M422" s="316"/>
      <c r="N422" s="252"/>
      <c r="O422" s="1132"/>
      <c r="P422" s="1132"/>
      <c r="Q422" s="1132"/>
      <c r="R422" s="1132"/>
      <c r="S422" s="252"/>
      <c r="T422" s="252"/>
      <c r="U422" s="252"/>
      <c r="V422" s="252"/>
      <c r="W422" s="252"/>
      <c r="X422" s="252"/>
      <c r="Y422" s="252"/>
      <c r="Z422" s="252"/>
    </row>
    <row r="423" ht="15.75" customHeight="1">
      <c r="A423" s="252"/>
      <c r="B423" s="252"/>
      <c r="C423" s="252"/>
      <c r="D423" s="252"/>
      <c r="E423" s="252"/>
      <c r="F423" s="252"/>
      <c r="G423" s="876"/>
      <c r="H423" s="252"/>
      <c r="I423" s="316"/>
      <c r="J423" s="378"/>
      <c r="K423" s="1741"/>
      <c r="L423" s="316"/>
      <c r="M423" s="316"/>
      <c r="N423" s="252"/>
      <c r="O423" s="1132"/>
      <c r="P423" s="1132"/>
      <c r="Q423" s="1132"/>
      <c r="R423" s="1132"/>
      <c r="S423" s="252"/>
      <c r="T423" s="252"/>
      <c r="U423" s="252"/>
      <c r="V423" s="252"/>
      <c r="W423" s="252"/>
      <c r="X423" s="252"/>
      <c r="Y423" s="252"/>
      <c r="Z423" s="252"/>
    </row>
    <row r="424" ht="15.75" customHeight="1">
      <c r="A424" s="252"/>
      <c r="B424" s="252"/>
      <c r="C424" s="252"/>
      <c r="D424" s="252"/>
      <c r="E424" s="252"/>
      <c r="F424" s="252"/>
      <c r="G424" s="876"/>
      <c r="H424" s="252"/>
      <c r="I424" s="316"/>
      <c r="J424" s="378"/>
      <c r="K424" s="1741"/>
      <c r="L424" s="316"/>
      <c r="M424" s="316"/>
      <c r="N424" s="252"/>
      <c r="O424" s="1132"/>
      <c r="P424" s="1132"/>
      <c r="Q424" s="1132"/>
      <c r="R424" s="1132"/>
      <c r="S424" s="252"/>
      <c r="T424" s="252"/>
      <c r="U424" s="252"/>
      <c r="V424" s="252"/>
      <c r="W424" s="252"/>
      <c r="X424" s="252"/>
      <c r="Y424" s="252"/>
      <c r="Z424" s="252"/>
    </row>
    <row r="425" ht="15.75" customHeight="1">
      <c r="A425" s="252"/>
      <c r="B425" s="252"/>
      <c r="C425" s="252"/>
      <c r="D425" s="252"/>
      <c r="E425" s="252"/>
      <c r="F425" s="252"/>
      <c r="G425" s="876"/>
      <c r="H425" s="252"/>
      <c r="I425" s="316"/>
      <c r="J425" s="378"/>
      <c r="K425" s="1741"/>
      <c r="L425" s="316"/>
      <c r="M425" s="316"/>
      <c r="N425" s="252"/>
      <c r="O425" s="1132"/>
      <c r="P425" s="1132"/>
      <c r="Q425" s="1132"/>
      <c r="R425" s="1132"/>
      <c r="S425" s="252"/>
      <c r="T425" s="252"/>
      <c r="U425" s="252"/>
      <c r="V425" s="252"/>
      <c r="W425" s="252"/>
      <c r="X425" s="252"/>
      <c r="Y425" s="252"/>
      <c r="Z425" s="252"/>
    </row>
    <row r="426" ht="15.75" customHeight="1">
      <c r="A426" s="252"/>
      <c r="B426" s="252"/>
      <c r="C426" s="252"/>
      <c r="D426" s="252"/>
      <c r="E426" s="252"/>
      <c r="F426" s="252"/>
      <c r="G426" s="876"/>
      <c r="H426" s="252"/>
      <c r="I426" s="316"/>
      <c r="J426" s="378"/>
      <c r="K426" s="1741"/>
      <c r="L426" s="316"/>
      <c r="M426" s="316"/>
      <c r="N426" s="252"/>
      <c r="O426" s="1132"/>
      <c r="P426" s="1132"/>
      <c r="Q426" s="1132"/>
      <c r="R426" s="1132"/>
      <c r="S426" s="252"/>
      <c r="T426" s="252"/>
      <c r="U426" s="252"/>
      <c r="V426" s="252"/>
      <c r="W426" s="252"/>
      <c r="X426" s="252"/>
      <c r="Y426" s="252"/>
      <c r="Z426" s="252"/>
    </row>
    <row r="427" ht="15.75" customHeight="1">
      <c r="A427" s="252"/>
      <c r="B427" s="252"/>
      <c r="C427" s="252"/>
      <c r="D427" s="252"/>
      <c r="E427" s="252"/>
      <c r="F427" s="252"/>
      <c r="G427" s="876"/>
      <c r="H427" s="252"/>
      <c r="I427" s="316"/>
      <c r="J427" s="378"/>
      <c r="K427" s="1741"/>
      <c r="L427" s="316"/>
      <c r="M427" s="316"/>
      <c r="N427" s="252"/>
      <c r="O427" s="1132"/>
      <c r="P427" s="1132"/>
      <c r="Q427" s="1132"/>
      <c r="R427" s="1132"/>
      <c r="S427" s="252"/>
      <c r="T427" s="252"/>
      <c r="U427" s="252"/>
      <c r="V427" s="252"/>
      <c r="W427" s="252"/>
      <c r="X427" s="252"/>
      <c r="Y427" s="252"/>
      <c r="Z427" s="252"/>
    </row>
    <row r="428" ht="15.75" customHeight="1">
      <c r="A428" s="252"/>
      <c r="B428" s="252"/>
      <c r="C428" s="252"/>
      <c r="D428" s="252"/>
      <c r="E428" s="252"/>
      <c r="F428" s="252"/>
      <c r="G428" s="876"/>
      <c r="H428" s="252"/>
      <c r="I428" s="316"/>
      <c r="J428" s="378"/>
      <c r="K428" s="1741"/>
      <c r="L428" s="316"/>
      <c r="M428" s="316"/>
      <c r="N428" s="252"/>
      <c r="O428" s="1132"/>
      <c r="P428" s="1132"/>
      <c r="Q428" s="1132"/>
      <c r="R428" s="1132"/>
      <c r="S428" s="252"/>
      <c r="T428" s="252"/>
      <c r="U428" s="252"/>
      <c r="V428" s="252"/>
      <c r="W428" s="252"/>
      <c r="X428" s="252"/>
      <c r="Y428" s="252"/>
      <c r="Z428" s="252"/>
    </row>
    <row r="429" ht="15.75" customHeight="1">
      <c r="A429" s="252"/>
      <c r="B429" s="252"/>
      <c r="C429" s="252"/>
      <c r="D429" s="252"/>
      <c r="E429" s="252"/>
      <c r="F429" s="252"/>
      <c r="G429" s="876"/>
      <c r="H429" s="252"/>
      <c r="I429" s="316"/>
      <c r="J429" s="378"/>
      <c r="K429" s="1741"/>
      <c r="L429" s="316"/>
      <c r="M429" s="316"/>
      <c r="N429" s="252"/>
      <c r="O429" s="1132"/>
      <c r="P429" s="1132"/>
      <c r="Q429" s="1132"/>
      <c r="R429" s="1132"/>
      <c r="S429" s="252"/>
      <c r="T429" s="252"/>
      <c r="U429" s="252"/>
      <c r="V429" s="252"/>
      <c r="W429" s="252"/>
      <c r="X429" s="252"/>
      <c r="Y429" s="252"/>
      <c r="Z429" s="252"/>
    </row>
    <row r="430" ht="15.75" customHeight="1">
      <c r="A430" s="252"/>
      <c r="B430" s="252"/>
      <c r="C430" s="252"/>
      <c r="D430" s="252"/>
      <c r="E430" s="252"/>
      <c r="F430" s="252"/>
      <c r="G430" s="876"/>
      <c r="H430" s="252"/>
      <c r="I430" s="316"/>
      <c r="J430" s="378"/>
      <c r="K430" s="1741"/>
      <c r="L430" s="316"/>
      <c r="M430" s="316"/>
      <c r="N430" s="252"/>
      <c r="O430" s="1132"/>
      <c r="P430" s="1132"/>
      <c r="Q430" s="1132"/>
      <c r="R430" s="1132"/>
      <c r="S430" s="252"/>
      <c r="T430" s="252"/>
      <c r="U430" s="252"/>
      <c r="V430" s="252"/>
      <c r="W430" s="252"/>
      <c r="X430" s="252"/>
      <c r="Y430" s="252"/>
      <c r="Z430" s="252"/>
    </row>
    <row r="431" ht="15.75" customHeight="1">
      <c r="A431" s="252"/>
      <c r="B431" s="252"/>
      <c r="C431" s="252"/>
      <c r="D431" s="252"/>
      <c r="E431" s="252"/>
      <c r="F431" s="252"/>
      <c r="G431" s="876"/>
      <c r="H431" s="252"/>
      <c r="I431" s="316"/>
      <c r="J431" s="378"/>
      <c r="K431" s="1741"/>
      <c r="L431" s="316"/>
      <c r="M431" s="316"/>
      <c r="N431" s="252"/>
      <c r="O431" s="1132"/>
      <c r="P431" s="1132"/>
      <c r="Q431" s="1132"/>
      <c r="R431" s="1132"/>
      <c r="S431" s="252"/>
      <c r="T431" s="252"/>
      <c r="U431" s="252"/>
      <c r="V431" s="252"/>
      <c r="W431" s="252"/>
      <c r="X431" s="252"/>
      <c r="Y431" s="252"/>
      <c r="Z431" s="252"/>
    </row>
    <row r="432" ht="15.75" customHeight="1">
      <c r="A432" s="252"/>
      <c r="B432" s="252"/>
      <c r="C432" s="252"/>
      <c r="D432" s="252"/>
      <c r="E432" s="252"/>
      <c r="F432" s="252"/>
      <c r="G432" s="876"/>
      <c r="H432" s="252"/>
      <c r="I432" s="316"/>
      <c r="J432" s="378"/>
      <c r="K432" s="1741"/>
      <c r="L432" s="316"/>
      <c r="M432" s="316"/>
      <c r="N432" s="252"/>
      <c r="O432" s="1132"/>
      <c r="P432" s="1132"/>
      <c r="Q432" s="1132"/>
      <c r="R432" s="1132"/>
      <c r="S432" s="252"/>
      <c r="T432" s="252"/>
      <c r="U432" s="252"/>
      <c r="V432" s="252"/>
      <c r="W432" s="252"/>
      <c r="X432" s="252"/>
      <c r="Y432" s="252"/>
      <c r="Z432" s="252"/>
    </row>
    <row r="433" ht="15.75" customHeight="1">
      <c r="A433" s="252"/>
      <c r="B433" s="252"/>
      <c r="C433" s="252"/>
      <c r="D433" s="252"/>
      <c r="E433" s="252"/>
      <c r="F433" s="252"/>
      <c r="G433" s="876"/>
      <c r="H433" s="252"/>
      <c r="I433" s="316"/>
      <c r="J433" s="378"/>
      <c r="K433" s="1741"/>
      <c r="L433" s="316"/>
      <c r="M433" s="316"/>
      <c r="N433" s="252"/>
      <c r="O433" s="1132"/>
      <c r="P433" s="1132"/>
      <c r="Q433" s="1132"/>
      <c r="R433" s="1132"/>
      <c r="S433" s="252"/>
      <c r="T433" s="252"/>
      <c r="U433" s="252"/>
      <c r="V433" s="252"/>
      <c r="W433" s="252"/>
      <c r="X433" s="252"/>
      <c r="Y433" s="252"/>
      <c r="Z433" s="252"/>
    </row>
    <row r="434" ht="15.75" customHeight="1">
      <c r="A434" s="252"/>
      <c r="B434" s="252"/>
      <c r="C434" s="252"/>
      <c r="D434" s="252"/>
      <c r="E434" s="252"/>
      <c r="F434" s="252"/>
      <c r="G434" s="876"/>
      <c r="H434" s="252"/>
      <c r="I434" s="316"/>
      <c r="J434" s="378"/>
      <c r="K434" s="1741"/>
      <c r="L434" s="316"/>
      <c r="M434" s="316"/>
      <c r="N434" s="252"/>
      <c r="O434" s="1132"/>
      <c r="P434" s="1132"/>
      <c r="Q434" s="1132"/>
      <c r="R434" s="1132"/>
      <c r="S434" s="252"/>
      <c r="T434" s="252"/>
      <c r="U434" s="252"/>
      <c r="V434" s="252"/>
      <c r="W434" s="252"/>
      <c r="X434" s="252"/>
      <c r="Y434" s="252"/>
      <c r="Z434" s="252"/>
    </row>
    <row r="435" ht="15.75" customHeight="1">
      <c r="A435" s="252"/>
      <c r="B435" s="252"/>
      <c r="C435" s="252"/>
      <c r="D435" s="252"/>
      <c r="E435" s="252"/>
      <c r="F435" s="252"/>
      <c r="G435" s="876"/>
      <c r="H435" s="252"/>
      <c r="I435" s="316"/>
      <c r="J435" s="378"/>
      <c r="K435" s="1741"/>
      <c r="L435" s="316"/>
      <c r="M435" s="316"/>
      <c r="N435" s="252"/>
      <c r="O435" s="1132"/>
      <c r="P435" s="1132"/>
      <c r="Q435" s="1132"/>
      <c r="R435" s="1132"/>
      <c r="S435" s="252"/>
      <c r="T435" s="252"/>
      <c r="U435" s="252"/>
      <c r="V435" s="252"/>
      <c r="W435" s="252"/>
      <c r="X435" s="252"/>
      <c r="Y435" s="252"/>
      <c r="Z435" s="252"/>
    </row>
    <row r="436" ht="15.75" customHeight="1">
      <c r="A436" s="252"/>
      <c r="B436" s="252"/>
      <c r="C436" s="252"/>
      <c r="D436" s="252"/>
      <c r="E436" s="252"/>
      <c r="F436" s="252"/>
      <c r="G436" s="876"/>
      <c r="H436" s="252"/>
      <c r="I436" s="316"/>
      <c r="J436" s="378"/>
      <c r="K436" s="1741"/>
      <c r="L436" s="316"/>
      <c r="M436" s="316"/>
      <c r="N436" s="252"/>
      <c r="O436" s="1132"/>
      <c r="P436" s="1132"/>
      <c r="Q436" s="1132"/>
      <c r="R436" s="1132"/>
      <c r="S436" s="252"/>
      <c r="T436" s="252"/>
      <c r="U436" s="252"/>
      <c r="V436" s="252"/>
      <c r="W436" s="252"/>
      <c r="X436" s="252"/>
      <c r="Y436" s="252"/>
      <c r="Z436" s="252"/>
    </row>
    <row r="437" ht="15.75" customHeight="1">
      <c r="A437" s="252"/>
      <c r="B437" s="252"/>
      <c r="C437" s="252"/>
      <c r="D437" s="252"/>
      <c r="E437" s="252"/>
      <c r="F437" s="252"/>
      <c r="G437" s="876"/>
      <c r="H437" s="252"/>
      <c r="I437" s="316"/>
      <c r="J437" s="378"/>
      <c r="K437" s="1741"/>
      <c r="L437" s="316"/>
      <c r="M437" s="316"/>
      <c r="N437" s="252"/>
      <c r="O437" s="1132"/>
      <c r="P437" s="1132"/>
      <c r="Q437" s="1132"/>
      <c r="R437" s="1132"/>
      <c r="S437" s="252"/>
      <c r="T437" s="252"/>
      <c r="U437" s="252"/>
      <c r="V437" s="252"/>
      <c r="W437" s="252"/>
      <c r="X437" s="252"/>
      <c r="Y437" s="252"/>
      <c r="Z437" s="252"/>
    </row>
    <row r="438" ht="15.75" customHeight="1">
      <c r="A438" s="252"/>
      <c r="B438" s="252"/>
      <c r="C438" s="252"/>
      <c r="D438" s="252"/>
      <c r="E438" s="252"/>
      <c r="F438" s="252"/>
      <c r="G438" s="876"/>
      <c r="H438" s="252"/>
      <c r="I438" s="316"/>
      <c r="J438" s="378"/>
      <c r="K438" s="1741"/>
      <c r="L438" s="316"/>
      <c r="M438" s="316"/>
      <c r="N438" s="252"/>
      <c r="O438" s="1132"/>
      <c r="P438" s="1132"/>
      <c r="Q438" s="1132"/>
      <c r="R438" s="1132"/>
      <c r="S438" s="252"/>
      <c r="T438" s="252"/>
      <c r="U438" s="252"/>
      <c r="V438" s="252"/>
      <c r="W438" s="252"/>
      <c r="X438" s="252"/>
      <c r="Y438" s="252"/>
      <c r="Z438" s="252"/>
    </row>
    <row r="439" ht="15.75" customHeight="1">
      <c r="A439" s="252"/>
      <c r="B439" s="252"/>
      <c r="C439" s="252"/>
      <c r="D439" s="252"/>
      <c r="E439" s="252"/>
      <c r="F439" s="252"/>
      <c r="G439" s="876"/>
      <c r="H439" s="252"/>
      <c r="I439" s="316"/>
      <c r="J439" s="378"/>
      <c r="K439" s="1741"/>
      <c r="L439" s="316"/>
      <c r="M439" s="316"/>
      <c r="N439" s="252"/>
      <c r="O439" s="1132"/>
      <c r="P439" s="1132"/>
      <c r="Q439" s="1132"/>
      <c r="R439" s="1132"/>
      <c r="S439" s="252"/>
      <c r="T439" s="252"/>
      <c r="U439" s="252"/>
      <c r="V439" s="252"/>
      <c r="W439" s="252"/>
      <c r="X439" s="252"/>
      <c r="Y439" s="252"/>
      <c r="Z439" s="252"/>
    </row>
    <row r="440" ht="15.75" customHeight="1">
      <c r="A440" s="252"/>
      <c r="B440" s="252"/>
      <c r="C440" s="252"/>
      <c r="D440" s="252"/>
      <c r="E440" s="252"/>
      <c r="F440" s="252"/>
      <c r="G440" s="876"/>
      <c r="H440" s="252"/>
      <c r="I440" s="316"/>
      <c r="J440" s="378"/>
      <c r="K440" s="1741"/>
      <c r="L440" s="316"/>
      <c r="M440" s="316"/>
      <c r="N440" s="252"/>
      <c r="O440" s="1132"/>
      <c r="P440" s="1132"/>
      <c r="Q440" s="1132"/>
      <c r="R440" s="1132"/>
      <c r="S440" s="252"/>
      <c r="T440" s="252"/>
      <c r="U440" s="252"/>
      <c r="V440" s="252"/>
      <c r="W440" s="252"/>
      <c r="X440" s="252"/>
      <c r="Y440" s="252"/>
      <c r="Z440" s="252"/>
    </row>
    <row r="441" ht="15.75" customHeight="1">
      <c r="A441" s="252"/>
      <c r="B441" s="252"/>
      <c r="C441" s="252"/>
      <c r="D441" s="252"/>
      <c r="E441" s="252"/>
      <c r="F441" s="252"/>
      <c r="G441" s="876"/>
      <c r="H441" s="252"/>
      <c r="I441" s="316"/>
      <c r="J441" s="378"/>
      <c r="K441" s="1741"/>
      <c r="L441" s="316"/>
      <c r="M441" s="316"/>
      <c r="N441" s="252"/>
      <c r="O441" s="1132"/>
      <c r="P441" s="1132"/>
      <c r="Q441" s="1132"/>
      <c r="R441" s="1132"/>
      <c r="S441" s="252"/>
      <c r="T441" s="252"/>
      <c r="U441" s="252"/>
      <c r="V441" s="252"/>
      <c r="W441" s="252"/>
      <c r="X441" s="252"/>
      <c r="Y441" s="252"/>
      <c r="Z441" s="252"/>
    </row>
    <row r="442" ht="15.75" customHeight="1">
      <c r="A442" s="252"/>
      <c r="B442" s="252"/>
      <c r="C442" s="252"/>
      <c r="D442" s="252"/>
      <c r="E442" s="252"/>
      <c r="F442" s="252"/>
      <c r="G442" s="876"/>
      <c r="H442" s="252"/>
      <c r="I442" s="316"/>
      <c r="J442" s="378"/>
      <c r="K442" s="1741"/>
      <c r="L442" s="316"/>
      <c r="M442" s="316"/>
      <c r="N442" s="252"/>
      <c r="O442" s="1132"/>
      <c r="P442" s="1132"/>
      <c r="Q442" s="1132"/>
      <c r="R442" s="1132"/>
      <c r="S442" s="252"/>
      <c r="T442" s="252"/>
      <c r="U442" s="252"/>
      <c r="V442" s="252"/>
      <c r="W442" s="252"/>
      <c r="X442" s="252"/>
      <c r="Y442" s="252"/>
      <c r="Z442" s="252"/>
    </row>
    <row r="443" ht="15.75" customHeight="1">
      <c r="A443" s="252"/>
      <c r="B443" s="252"/>
      <c r="C443" s="252"/>
      <c r="D443" s="252"/>
      <c r="E443" s="252"/>
      <c r="F443" s="252"/>
      <c r="G443" s="876"/>
      <c r="H443" s="252"/>
      <c r="I443" s="316"/>
      <c r="J443" s="378"/>
      <c r="K443" s="1741"/>
      <c r="L443" s="316"/>
      <c r="M443" s="316"/>
      <c r="N443" s="252"/>
      <c r="O443" s="1132"/>
      <c r="P443" s="1132"/>
      <c r="Q443" s="1132"/>
      <c r="R443" s="1132"/>
      <c r="S443" s="252"/>
      <c r="T443" s="252"/>
      <c r="U443" s="252"/>
      <c r="V443" s="252"/>
      <c r="W443" s="252"/>
      <c r="X443" s="252"/>
      <c r="Y443" s="252"/>
      <c r="Z443" s="252"/>
    </row>
    <row r="444" ht="15.75" customHeight="1">
      <c r="A444" s="252"/>
      <c r="B444" s="252"/>
      <c r="C444" s="252"/>
      <c r="D444" s="252"/>
      <c r="E444" s="252"/>
      <c r="F444" s="252"/>
      <c r="G444" s="876"/>
      <c r="H444" s="252"/>
      <c r="I444" s="316"/>
      <c r="J444" s="378"/>
      <c r="K444" s="1741"/>
      <c r="L444" s="316"/>
      <c r="M444" s="316"/>
      <c r="N444" s="252"/>
      <c r="O444" s="1132"/>
      <c r="P444" s="1132"/>
      <c r="Q444" s="1132"/>
      <c r="R444" s="1132"/>
      <c r="S444" s="252"/>
      <c r="T444" s="252"/>
      <c r="U444" s="252"/>
      <c r="V444" s="252"/>
      <c r="W444" s="252"/>
      <c r="X444" s="252"/>
      <c r="Y444" s="252"/>
      <c r="Z444" s="252"/>
    </row>
    <row r="445" ht="15.75" customHeight="1">
      <c r="A445" s="252"/>
      <c r="B445" s="252"/>
      <c r="C445" s="252"/>
      <c r="D445" s="252"/>
      <c r="E445" s="252"/>
      <c r="F445" s="252"/>
      <c r="G445" s="876"/>
      <c r="H445" s="252"/>
      <c r="I445" s="316"/>
      <c r="J445" s="378"/>
      <c r="K445" s="1741"/>
      <c r="L445" s="316"/>
      <c r="M445" s="316"/>
      <c r="N445" s="252"/>
      <c r="O445" s="1132"/>
      <c r="P445" s="1132"/>
      <c r="Q445" s="1132"/>
      <c r="R445" s="1132"/>
      <c r="S445" s="252"/>
      <c r="T445" s="252"/>
      <c r="U445" s="252"/>
      <c r="V445" s="252"/>
      <c r="W445" s="252"/>
      <c r="X445" s="252"/>
      <c r="Y445" s="252"/>
      <c r="Z445" s="252"/>
    </row>
    <row r="446" ht="15.75" customHeight="1">
      <c r="A446" s="252"/>
      <c r="B446" s="252"/>
      <c r="C446" s="252"/>
      <c r="D446" s="252"/>
      <c r="E446" s="252"/>
      <c r="F446" s="252"/>
      <c r="G446" s="876"/>
      <c r="H446" s="252"/>
      <c r="I446" s="316"/>
      <c r="J446" s="378"/>
      <c r="K446" s="1741"/>
      <c r="L446" s="316"/>
      <c r="M446" s="316"/>
      <c r="N446" s="252"/>
      <c r="O446" s="1132"/>
      <c r="P446" s="1132"/>
      <c r="Q446" s="1132"/>
      <c r="R446" s="1132"/>
      <c r="S446" s="252"/>
      <c r="T446" s="252"/>
      <c r="U446" s="252"/>
      <c r="V446" s="252"/>
      <c r="W446" s="252"/>
      <c r="X446" s="252"/>
      <c r="Y446" s="252"/>
      <c r="Z446" s="252"/>
    </row>
    <row r="447" ht="15.75" customHeight="1">
      <c r="A447" s="252"/>
      <c r="B447" s="252"/>
      <c r="C447" s="252"/>
      <c r="D447" s="252"/>
      <c r="E447" s="252"/>
      <c r="F447" s="252"/>
      <c r="G447" s="876"/>
      <c r="H447" s="252"/>
      <c r="I447" s="316"/>
      <c r="J447" s="378"/>
      <c r="K447" s="1741"/>
      <c r="L447" s="316"/>
      <c r="M447" s="316"/>
      <c r="N447" s="252"/>
      <c r="O447" s="1132"/>
      <c r="P447" s="1132"/>
      <c r="Q447" s="1132"/>
      <c r="R447" s="1132"/>
      <c r="S447" s="252"/>
      <c r="T447" s="252"/>
      <c r="U447" s="252"/>
      <c r="V447" s="252"/>
      <c r="W447" s="252"/>
      <c r="X447" s="252"/>
      <c r="Y447" s="252"/>
      <c r="Z447" s="252"/>
    </row>
    <row r="448" ht="15.75" customHeight="1">
      <c r="A448" s="252"/>
      <c r="B448" s="252"/>
      <c r="C448" s="252"/>
      <c r="D448" s="252"/>
      <c r="E448" s="252"/>
      <c r="F448" s="252"/>
      <c r="G448" s="876"/>
      <c r="H448" s="252"/>
      <c r="I448" s="316"/>
      <c r="J448" s="378"/>
      <c r="K448" s="1741"/>
      <c r="L448" s="316"/>
      <c r="M448" s="316"/>
      <c r="N448" s="252"/>
      <c r="O448" s="1132"/>
      <c r="P448" s="1132"/>
      <c r="Q448" s="1132"/>
      <c r="R448" s="1132"/>
      <c r="S448" s="252"/>
      <c r="T448" s="252"/>
      <c r="U448" s="252"/>
      <c r="V448" s="252"/>
      <c r="W448" s="252"/>
      <c r="X448" s="252"/>
      <c r="Y448" s="252"/>
      <c r="Z448" s="252"/>
    </row>
    <row r="449" ht="15.75" customHeight="1">
      <c r="A449" s="252"/>
      <c r="B449" s="252"/>
      <c r="C449" s="252"/>
      <c r="D449" s="252"/>
      <c r="E449" s="252"/>
      <c r="F449" s="252"/>
      <c r="G449" s="876"/>
      <c r="H449" s="252"/>
      <c r="I449" s="316"/>
      <c r="J449" s="378"/>
      <c r="K449" s="1741"/>
      <c r="L449" s="316"/>
      <c r="M449" s="316"/>
      <c r="N449" s="252"/>
      <c r="O449" s="1132"/>
      <c r="P449" s="1132"/>
      <c r="Q449" s="1132"/>
      <c r="R449" s="1132"/>
      <c r="S449" s="252"/>
      <c r="T449" s="252"/>
      <c r="U449" s="252"/>
      <c r="V449" s="252"/>
      <c r="W449" s="252"/>
      <c r="X449" s="252"/>
      <c r="Y449" s="252"/>
      <c r="Z449" s="252"/>
    </row>
    <row r="450" ht="15.75" customHeight="1">
      <c r="A450" s="252"/>
      <c r="B450" s="252"/>
      <c r="C450" s="252"/>
      <c r="D450" s="252"/>
      <c r="E450" s="252"/>
      <c r="F450" s="252"/>
      <c r="G450" s="876"/>
      <c r="H450" s="252"/>
      <c r="I450" s="316"/>
      <c r="J450" s="378"/>
      <c r="K450" s="1741"/>
      <c r="L450" s="316"/>
      <c r="M450" s="316"/>
      <c r="N450" s="252"/>
      <c r="O450" s="1132"/>
      <c r="P450" s="1132"/>
      <c r="Q450" s="1132"/>
      <c r="R450" s="1132"/>
      <c r="S450" s="252"/>
      <c r="T450" s="252"/>
      <c r="U450" s="252"/>
      <c r="V450" s="252"/>
      <c r="W450" s="252"/>
      <c r="X450" s="252"/>
      <c r="Y450" s="252"/>
      <c r="Z450" s="252"/>
    </row>
    <row r="451" ht="15.75" customHeight="1">
      <c r="A451" s="252"/>
      <c r="B451" s="252"/>
      <c r="C451" s="252"/>
      <c r="D451" s="252"/>
      <c r="E451" s="252"/>
      <c r="F451" s="252"/>
      <c r="G451" s="876"/>
      <c r="H451" s="252"/>
      <c r="I451" s="316"/>
      <c r="J451" s="378"/>
      <c r="K451" s="1741"/>
      <c r="L451" s="316"/>
      <c r="M451" s="316"/>
      <c r="N451" s="252"/>
      <c r="O451" s="1132"/>
      <c r="P451" s="1132"/>
      <c r="Q451" s="1132"/>
      <c r="R451" s="1132"/>
      <c r="S451" s="252"/>
      <c r="T451" s="252"/>
      <c r="U451" s="252"/>
      <c r="V451" s="252"/>
      <c r="W451" s="252"/>
      <c r="X451" s="252"/>
      <c r="Y451" s="252"/>
      <c r="Z451" s="252"/>
    </row>
    <row r="452" ht="15.75" customHeight="1">
      <c r="A452" s="252"/>
      <c r="B452" s="252"/>
      <c r="C452" s="252"/>
      <c r="D452" s="252"/>
      <c r="E452" s="252"/>
      <c r="F452" s="252"/>
      <c r="G452" s="876"/>
      <c r="H452" s="252"/>
      <c r="I452" s="316"/>
      <c r="J452" s="378"/>
      <c r="K452" s="1741"/>
      <c r="L452" s="316"/>
      <c r="M452" s="316"/>
      <c r="N452" s="252"/>
      <c r="O452" s="1132"/>
      <c r="P452" s="1132"/>
      <c r="Q452" s="1132"/>
      <c r="R452" s="1132"/>
      <c r="S452" s="252"/>
      <c r="T452" s="252"/>
      <c r="U452" s="252"/>
      <c r="V452" s="252"/>
      <c r="W452" s="252"/>
      <c r="X452" s="252"/>
      <c r="Y452" s="252"/>
      <c r="Z452" s="252"/>
    </row>
    <row r="453" ht="15.75" customHeight="1">
      <c r="A453" s="252"/>
      <c r="B453" s="252"/>
      <c r="C453" s="252"/>
      <c r="D453" s="252"/>
      <c r="E453" s="252"/>
      <c r="F453" s="252"/>
      <c r="G453" s="876"/>
      <c r="H453" s="252"/>
      <c r="I453" s="316"/>
      <c r="J453" s="378"/>
      <c r="K453" s="1741"/>
      <c r="L453" s="316"/>
      <c r="M453" s="316"/>
      <c r="N453" s="252"/>
      <c r="O453" s="1132"/>
      <c r="P453" s="1132"/>
      <c r="Q453" s="1132"/>
      <c r="R453" s="1132"/>
      <c r="S453" s="252"/>
      <c r="T453" s="252"/>
      <c r="U453" s="252"/>
      <c r="V453" s="252"/>
      <c r="W453" s="252"/>
      <c r="X453" s="252"/>
      <c r="Y453" s="252"/>
      <c r="Z453" s="252"/>
    </row>
    <row r="454" ht="15.75" customHeight="1">
      <c r="A454" s="252"/>
      <c r="B454" s="252"/>
      <c r="C454" s="252"/>
      <c r="D454" s="252"/>
      <c r="E454" s="252"/>
      <c r="F454" s="252"/>
      <c r="G454" s="876"/>
      <c r="H454" s="252"/>
      <c r="I454" s="316"/>
      <c r="J454" s="378"/>
      <c r="K454" s="1741"/>
      <c r="L454" s="316"/>
      <c r="M454" s="316"/>
      <c r="N454" s="252"/>
      <c r="O454" s="1132"/>
      <c r="P454" s="1132"/>
      <c r="Q454" s="1132"/>
      <c r="R454" s="1132"/>
      <c r="S454" s="252"/>
      <c r="T454" s="252"/>
      <c r="U454" s="252"/>
      <c r="V454" s="252"/>
      <c r="W454" s="252"/>
      <c r="X454" s="252"/>
      <c r="Y454" s="252"/>
      <c r="Z454" s="252"/>
    </row>
    <row r="455" ht="15.75" customHeight="1">
      <c r="A455" s="252"/>
      <c r="B455" s="252"/>
      <c r="C455" s="252"/>
      <c r="D455" s="252"/>
      <c r="E455" s="252"/>
      <c r="F455" s="252"/>
      <c r="G455" s="876"/>
      <c r="H455" s="252"/>
      <c r="I455" s="316"/>
      <c r="J455" s="378"/>
      <c r="K455" s="1741"/>
      <c r="L455" s="316"/>
      <c r="M455" s="316"/>
      <c r="N455" s="252"/>
      <c r="O455" s="1132"/>
      <c r="P455" s="1132"/>
      <c r="Q455" s="1132"/>
      <c r="R455" s="1132"/>
      <c r="S455" s="252"/>
      <c r="T455" s="252"/>
      <c r="U455" s="252"/>
      <c r="V455" s="252"/>
      <c r="W455" s="252"/>
      <c r="X455" s="252"/>
      <c r="Y455" s="252"/>
      <c r="Z455" s="252"/>
    </row>
    <row r="456" ht="15.75" customHeight="1">
      <c r="A456" s="252"/>
      <c r="B456" s="252"/>
      <c r="C456" s="252"/>
      <c r="D456" s="252"/>
      <c r="E456" s="252"/>
      <c r="F456" s="252"/>
      <c r="G456" s="876"/>
      <c r="H456" s="252"/>
      <c r="I456" s="316"/>
      <c r="J456" s="378"/>
      <c r="K456" s="1741"/>
      <c r="L456" s="316"/>
      <c r="M456" s="316"/>
      <c r="N456" s="252"/>
      <c r="O456" s="1132"/>
      <c r="P456" s="1132"/>
      <c r="Q456" s="1132"/>
      <c r="R456" s="1132"/>
      <c r="S456" s="252"/>
      <c r="T456" s="252"/>
      <c r="U456" s="252"/>
      <c r="V456" s="252"/>
      <c r="W456" s="252"/>
      <c r="X456" s="252"/>
      <c r="Y456" s="252"/>
      <c r="Z456" s="252"/>
    </row>
    <row r="457" ht="15.75" customHeight="1">
      <c r="A457" s="252"/>
      <c r="B457" s="252"/>
      <c r="C457" s="252"/>
      <c r="D457" s="252"/>
      <c r="E457" s="252"/>
      <c r="F457" s="252"/>
      <c r="G457" s="876"/>
      <c r="H457" s="252"/>
      <c r="I457" s="316"/>
      <c r="J457" s="378"/>
      <c r="K457" s="1741"/>
      <c r="L457" s="316"/>
      <c r="M457" s="316"/>
      <c r="N457" s="252"/>
      <c r="O457" s="1132"/>
      <c r="P457" s="1132"/>
      <c r="Q457" s="1132"/>
      <c r="R457" s="1132"/>
      <c r="S457" s="252"/>
      <c r="T457" s="252"/>
      <c r="U457" s="252"/>
      <c r="V457" s="252"/>
      <c r="W457" s="252"/>
      <c r="X457" s="252"/>
      <c r="Y457" s="252"/>
      <c r="Z457" s="252"/>
    </row>
    <row r="458" ht="15.75" customHeight="1">
      <c r="A458" s="252"/>
      <c r="B458" s="252"/>
      <c r="C458" s="252"/>
      <c r="D458" s="252"/>
      <c r="E458" s="252"/>
      <c r="F458" s="252"/>
      <c r="G458" s="876"/>
      <c r="H458" s="252"/>
      <c r="I458" s="316"/>
      <c r="J458" s="378"/>
      <c r="K458" s="1741"/>
      <c r="L458" s="316"/>
      <c r="M458" s="316"/>
      <c r="N458" s="252"/>
      <c r="O458" s="1132"/>
      <c r="P458" s="1132"/>
      <c r="Q458" s="1132"/>
      <c r="R458" s="1132"/>
      <c r="S458" s="252"/>
      <c r="T458" s="252"/>
      <c r="U458" s="252"/>
      <c r="V458" s="252"/>
      <c r="W458" s="252"/>
      <c r="X458" s="252"/>
      <c r="Y458" s="252"/>
      <c r="Z458" s="252"/>
    </row>
    <row r="459" ht="15.75" customHeight="1">
      <c r="A459" s="252"/>
      <c r="B459" s="252"/>
      <c r="C459" s="252"/>
      <c r="D459" s="252"/>
      <c r="E459" s="252"/>
      <c r="F459" s="252"/>
      <c r="G459" s="876"/>
      <c r="H459" s="252"/>
      <c r="I459" s="316"/>
      <c r="J459" s="378"/>
      <c r="K459" s="1741"/>
      <c r="L459" s="316"/>
      <c r="M459" s="316"/>
      <c r="N459" s="252"/>
      <c r="O459" s="1132"/>
      <c r="P459" s="1132"/>
      <c r="Q459" s="1132"/>
      <c r="R459" s="1132"/>
      <c r="S459" s="252"/>
      <c r="T459" s="252"/>
      <c r="U459" s="252"/>
      <c r="V459" s="252"/>
      <c r="W459" s="252"/>
      <c r="X459" s="252"/>
      <c r="Y459" s="252"/>
      <c r="Z459" s="252"/>
    </row>
    <row r="460" ht="15.75" customHeight="1">
      <c r="A460" s="252"/>
      <c r="B460" s="252"/>
      <c r="C460" s="252"/>
      <c r="D460" s="252"/>
      <c r="E460" s="252"/>
      <c r="F460" s="252"/>
      <c r="G460" s="876"/>
      <c r="H460" s="252"/>
      <c r="I460" s="316"/>
      <c r="J460" s="378"/>
      <c r="K460" s="1741"/>
      <c r="L460" s="316"/>
      <c r="M460" s="316"/>
      <c r="N460" s="252"/>
      <c r="O460" s="1132"/>
      <c r="P460" s="1132"/>
      <c r="Q460" s="1132"/>
      <c r="R460" s="1132"/>
      <c r="S460" s="252"/>
      <c r="T460" s="252"/>
      <c r="U460" s="252"/>
      <c r="V460" s="252"/>
      <c r="W460" s="252"/>
      <c r="X460" s="252"/>
      <c r="Y460" s="252"/>
      <c r="Z460" s="252"/>
    </row>
    <row r="461" ht="15.75" customHeight="1">
      <c r="A461" s="252"/>
      <c r="B461" s="252"/>
      <c r="C461" s="252"/>
      <c r="D461" s="252"/>
      <c r="E461" s="252"/>
      <c r="F461" s="252"/>
      <c r="G461" s="876"/>
      <c r="H461" s="252"/>
      <c r="I461" s="316"/>
      <c r="J461" s="378"/>
      <c r="K461" s="1741"/>
      <c r="L461" s="316"/>
      <c r="M461" s="316"/>
      <c r="N461" s="252"/>
      <c r="O461" s="1132"/>
      <c r="P461" s="1132"/>
      <c r="Q461" s="1132"/>
      <c r="R461" s="1132"/>
      <c r="S461" s="252"/>
      <c r="T461" s="252"/>
      <c r="U461" s="252"/>
      <c r="V461" s="252"/>
      <c r="W461" s="252"/>
      <c r="X461" s="252"/>
      <c r="Y461" s="252"/>
      <c r="Z461" s="252"/>
    </row>
    <row r="462" ht="15.75" customHeight="1">
      <c r="A462" s="252"/>
      <c r="B462" s="252"/>
      <c r="C462" s="252"/>
      <c r="D462" s="252"/>
      <c r="E462" s="252"/>
      <c r="F462" s="252"/>
      <c r="G462" s="876"/>
      <c r="H462" s="252"/>
      <c r="I462" s="316"/>
      <c r="J462" s="378"/>
      <c r="K462" s="1741"/>
      <c r="L462" s="316"/>
      <c r="M462" s="316"/>
      <c r="N462" s="252"/>
      <c r="O462" s="1132"/>
      <c r="P462" s="1132"/>
      <c r="Q462" s="1132"/>
      <c r="R462" s="1132"/>
      <c r="S462" s="252"/>
      <c r="T462" s="252"/>
      <c r="U462" s="252"/>
      <c r="V462" s="252"/>
      <c r="W462" s="252"/>
      <c r="X462" s="252"/>
      <c r="Y462" s="252"/>
      <c r="Z462" s="252"/>
    </row>
    <row r="463" ht="15.75" customHeight="1">
      <c r="A463" s="252"/>
      <c r="B463" s="252"/>
      <c r="C463" s="252"/>
      <c r="D463" s="252"/>
      <c r="E463" s="252"/>
      <c r="F463" s="252"/>
      <c r="G463" s="876"/>
      <c r="H463" s="252"/>
      <c r="I463" s="316"/>
      <c r="J463" s="378"/>
      <c r="K463" s="1741"/>
      <c r="L463" s="316"/>
      <c r="M463" s="316"/>
      <c r="N463" s="252"/>
      <c r="O463" s="1132"/>
      <c r="P463" s="1132"/>
      <c r="Q463" s="1132"/>
      <c r="R463" s="1132"/>
      <c r="S463" s="252"/>
      <c r="T463" s="252"/>
      <c r="U463" s="252"/>
      <c r="V463" s="252"/>
      <c r="W463" s="252"/>
      <c r="X463" s="252"/>
      <c r="Y463" s="252"/>
      <c r="Z463" s="252"/>
    </row>
    <row r="464" ht="15.75" customHeight="1">
      <c r="A464" s="252"/>
      <c r="B464" s="252"/>
      <c r="C464" s="252"/>
      <c r="D464" s="252"/>
      <c r="E464" s="252"/>
      <c r="F464" s="252"/>
      <c r="G464" s="876"/>
      <c r="H464" s="252"/>
      <c r="I464" s="316"/>
      <c r="J464" s="378"/>
      <c r="K464" s="1741"/>
      <c r="L464" s="316"/>
      <c r="M464" s="316"/>
      <c r="N464" s="252"/>
      <c r="O464" s="1132"/>
      <c r="P464" s="1132"/>
      <c r="Q464" s="1132"/>
      <c r="R464" s="1132"/>
      <c r="S464" s="252"/>
      <c r="T464" s="252"/>
      <c r="U464" s="252"/>
      <c r="V464" s="252"/>
      <c r="W464" s="252"/>
      <c r="X464" s="252"/>
      <c r="Y464" s="252"/>
      <c r="Z464" s="252"/>
    </row>
    <row r="465" ht="15.75" customHeight="1">
      <c r="A465" s="252"/>
      <c r="B465" s="252"/>
      <c r="C465" s="252"/>
      <c r="D465" s="252"/>
      <c r="E465" s="252"/>
      <c r="F465" s="252"/>
      <c r="G465" s="876"/>
      <c r="H465" s="252"/>
      <c r="I465" s="316"/>
      <c r="J465" s="378"/>
      <c r="K465" s="1741"/>
      <c r="L465" s="316"/>
      <c r="M465" s="316"/>
      <c r="N465" s="252"/>
      <c r="O465" s="1132"/>
      <c r="P465" s="1132"/>
      <c r="Q465" s="1132"/>
      <c r="R465" s="1132"/>
      <c r="S465" s="252"/>
      <c r="T465" s="252"/>
      <c r="U465" s="252"/>
      <c r="V465" s="252"/>
      <c r="W465" s="252"/>
      <c r="X465" s="252"/>
      <c r="Y465" s="252"/>
      <c r="Z465" s="252"/>
    </row>
    <row r="466" ht="15.75" customHeight="1">
      <c r="A466" s="252"/>
      <c r="B466" s="252"/>
      <c r="C466" s="252"/>
      <c r="D466" s="252"/>
      <c r="E466" s="252"/>
      <c r="F466" s="252"/>
      <c r="G466" s="876"/>
      <c r="H466" s="252"/>
      <c r="I466" s="316"/>
      <c r="J466" s="378"/>
      <c r="K466" s="1741"/>
      <c r="L466" s="316"/>
      <c r="M466" s="316"/>
      <c r="N466" s="252"/>
      <c r="O466" s="1132"/>
      <c r="P466" s="1132"/>
      <c r="Q466" s="1132"/>
      <c r="R466" s="1132"/>
      <c r="S466" s="252"/>
      <c r="T466" s="252"/>
      <c r="U466" s="252"/>
      <c r="V466" s="252"/>
      <c r="W466" s="252"/>
      <c r="X466" s="252"/>
      <c r="Y466" s="252"/>
      <c r="Z466" s="252"/>
    </row>
    <row r="467" ht="15.75" customHeight="1">
      <c r="A467" s="252"/>
      <c r="B467" s="252"/>
      <c r="C467" s="252"/>
      <c r="D467" s="252"/>
      <c r="E467" s="252"/>
      <c r="F467" s="252"/>
      <c r="G467" s="876"/>
      <c r="H467" s="252"/>
      <c r="I467" s="316"/>
      <c r="J467" s="378"/>
      <c r="K467" s="1741"/>
      <c r="L467" s="316"/>
      <c r="M467" s="316"/>
      <c r="N467" s="252"/>
      <c r="O467" s="1132"/>
      <c r="P467" s="1132"/>
      <c r="Q467" s="1132"/>
      <c r="R467" s="1132"/>
      <c r="S467" s="252"/>
      <c r="T467" s="252"/>
      <c r="U467" s="252"/>
      <c r="V467" s="252"/>
      <c r="W467" s="252"/>
      <c r="X467" s="252"/>
      <c r="Y467" s="252"/>
      <c r="Z467" s="252"/>
    </row>
    <row r="468" ht="15.75" customHeight="1">
      <c r="A468" s="252"/>
      <c r="B468" s="252"/>
      <c r="C468" s="252"/>
      <c r="D468" s="252"/>
      <c r="E468" s="252"/>
      <c r="F468" s="252"/>
      <c r="G468" s="876"/>
      <c r="H468" s="252"/>
      <c r="I468" s="316"/>
      <c r="J468" s="378"/>
      <c r="K468" s="1741"/>
      <c r="L468" s="316"/>
      <c r="M468" s="316"/>
      <c r="N468" s="252"/>
      <c r="O468" s="1132"/>
      <c r="P468" s="1132"/>
      <c r="Q468" s="1132"/>
      <c r="R468" s="1132"/>
      <c r="S468" s="252"/>
      <c r="T468" s="252"/>
      <c r="U468" s="252"/>
      <c r="V468" s="252"/>
      <c r="W468" s="252"/>
      <c r="X468" s="252"/>
      <c r="Y468" s="252"/>
      <c r="Z468" s="252"/>
    </row>
    <row r="469" ht="15.75" customHeight="1">
      <c r="A469" s="252"/>
      <c r="B469" s="252"/>
      <c r="C469" s="252"/>
      <c r="D469" s="252"/>
      <c r="E469" s="252"/>
      <c r="F469" s="252"/>
      <c r="G469" s="876"/>
      <c r="H469" s="252"/>
      <c r="I469" s="316"/>
      <c r="J469" s="378"/>
      <c r="K469" s="1741"/>
      <c r="L469" s="316"/>
      <c r="M469" s="316"/>
      <c r="N469" s="252"/>
      <c r="O469" s="1132"/>
      <c r="P469" s="1132"/>
      <c r="Q469" s="1132"/>
      <c r="R469" s="1132"/>
      <c r="S469" s="252"/>
      <c r="T469" s="252"/>
      <c r="U469" s="252"/>
      <c r="V469" s="252"/>
      <c r="W469" s="252"/>
      <c r="X469" s="252"/>
      <c r="Y469" s="252"/>
      <c r="Z469" s="252"/>
    </row>
    <row r="470" ht="15.75" customHeight="1">
      <c r="A470" s="252"/>
      <c r="B470" s="252"/>
      <c r="C470" s="252"/>
      <c r="D470" s="252"/>
      <c r="E470" s="252"/>
      <c r="F470" s="252"/>
      <c r="G470" s="876"/>
      <c r="H470" s="252"/>
      <c r="I470" s="316"/>
      <c r="J470" s="378"/>
      <c r="K470" s="1741"/>
      <c r="L470" s="316"/>
      <c r="M470" s="316"/>
      <c r="N470" s="252"/>
      <c r="O470" s="1132"/>
      <c r="P470" s="1132"/>
      <c r="Q470" s="1132"/>
      <c r="R470" s="1132"/>
      <c r="S470" s="252"/>
      <c r="T470" s="252"/>
      <c r="U470" s="252"/>
      <c r="V470" s="252"/>
      <c r="W470" s="252"/>
      <c r="X470" s="252"/>
      <c r="Y470" s="252"/>
      <c r="Z470" s="252"/>
    </row>
    <row r="471" ht="15.75" customHeight="1">
      <c r="A471" s="252"/>
      <c r="B471" s="252"/>
      <c r="C471" s="252"/>
      <c r="D471" s="252"/>
      <c r="E471" s="252"/>
      <c r="F471" s="252"/>
      <c r="G471" s="876"/>
      <c r="H471" s="252"/>
      <c r="I471" s="316"/>
      <c r="J471" s="378"/>
      <c r="K471" s="1741"/>
      <c r="L471" s="316"/>
      <c r="M471" s="316"/>
      <c r="N471" s="252"/>
      <c r="O471" s="1132"/>
      <c r="P471" s="1132"/>
      <c r="Q471" s="1132"/>
      <c r="R471" s="1132"/>
      <c r="S471" s="252"/>
      <c r="T471" s="252"/>
      <c r="U471" s="252"/>
      <c r="V471" s="252"/>
      <c r="W471" s="252"/>
      <c r="X471" s="252"/>
      <c r="Y471" s="252"/>
      <c r="Z471" s="252"/>
    </row>
    <row r="472" ht="15.75" customHeight="1">
      <c r="A472" s="252"/>
      <c r="B472" s="252"/>
      <c r="C472" s="252"/>
      <c r="D472" s="252"/>
      <c r="E472" s="252"/>
      <c r="F472" s="252"/>
      <c r="G472" s="876"/>
      <c r="H472" s="252"/>
      <c r="I472" s="316"/>
      <c r="J472" s="378"/>
      <c r="K472" s="1741"/>
      <c r="L472" s="316"/>
      <c r="M472" s="316"/>
      <c r="N472" s="252"/>
      <c r="O472" s="1132"/>
      <c r="P472" s="1132"/>
      <c r="Q472" s="1132"/>
      <c r="R472" s="1132"/>
      <c r="S472" s="252"/>
      <c r="T472" s="252"/>
      <c r="U472" s="252"/>
      <c r="V472" s="252"/>
      <c r="W472" s="252"/>
      <c r="X472" s="252"/>
      <c r="Y472" s="252"/>
      <c r="Z472" s="252"/>
    </row>
    <row r="473" ht="15.75" customHeight="1">
      <c r="A473" s="252"/>
      <c r="B473" s="252"/>
      <c r="C473" s="252"/>
      <c r="D473" s="252"/>
      <c r="E473" s="252"/>
      <c r="F473" s="252"/>
      <c r="G473" s="876"/>
      <c r="H473" s="252"/>
      <c r="I473" s="316"/>
      <c r="J473" s="378"/>
      <c r="K473" s="1741"/>
      <c r="L473" s="316"/>
      <c r="M473" s="316"/>
      <c r="N473" s="252"/>
      <c r="O473" s="1132"/>
      <c r="P473" s="1132"/>
      <c r="Q473" s="1132"/>
      <c r="R473" s="1132"/>
      <c r="S473" s="252"/>
      <c r="T473" s="252"/>
      <c r="U473" s="252"/>
      <c r="V473" s="252"/>
      <c r="W473" s="252"/>
      <c r="X473" s="252"/>
      <c r="Y473" s="252"/>
      <c r="Z473" s="252"/>
    </row>
    <row r="474" ht="15.75" customHeight="1">
      <c r="A474" s="252"/>
      <c r="B474" s="252"/>
      <c r="C474" s="252"/>
      <c r="D474" s="252"/>
      <c r="E474" s="252"/>
      <c r="F474" s="252"/>
      <c r="G474" s="876"/>
      <c r="H474" s="252"/>
      <c r="I474" s="316"/>
      <c r="J474" s="378"/>
      <c r="K474" s="1741"/>
      <c r="L474" s="316"/>
      <c r="M474" s="316"/>
      <c r="N474" s="252"/>
      <c r="O474" s="1132"/>
      <c r="P474" s="1132"/>
      <c r="Q474" s="1132"/>
      <c r="R474" s="1132"/>
      <c r="S474" s="252"/>
      <c r="T474" s="252"/>
      <c r="U474" s="252"/>
      <c r="V474" s="252"/>
      <c r="W474" s="252"/>
      <c r="X474" s="252"/>
      <c r="Y474" s="252"/>
      <c r="Z474" s="252"/>
    </row>
    <row r="475" ht="15.75" customHeight="1">
      <c r="A475" s="252"/>
      <c r="B475" s="252"/>
      <c r="C475" s="252"/>
      <c r="D475" s="252"/>
      <c r="E475" s="252"/>
      <c r="F475" s="252"/>
      <c r="G475" s="876"/>
      <c r="H475" s="252"/>
      <c r="I475" s="316"/>
      <c r="J475" s="378"/>
      <c r="K475" s="1741"/>
      <c r="L475" s="316"/>
      <c r="M475" s="316"/>
      <c r="N475" s="252"/>
      <c r="O475" s="1132"/>
      <c r="P475" s="1132"/>
      <c r="Q475" s="1132"/>
      <c r="R475" s="1132"/>
      <c r="S475" s="252"/>
      <c r="T475" s="252"/>
      <c r="U475" s="252"/>
      <c r="V475" s="252"/>
      <c r="W475" s="252"/>
      <c r="X475" s="252"/>
      <c r="Y475" s="252"/>
      <c r="Z475" s="252"/>
    </row>
    <row r="476" ht="15.75" customHeight="1">
      <c r="A476" s="252"/>
      <c r="B476" s="252"/>
      <c r="C476" s="252"/>
      <c r="D476" s="252"/>
      <c r="E476" s="252"/>
      <c r="F476" s="252"/>
      <c r="G476" s="876"/>
      <c r="H476" s="252"/>
      <c r="I476" s="316"/>
      <c r="J476" s="378"/>
      <c r="K476" s="1741"/>
      <c r="L476" s="316"/>
      <c r="M476" s="316"/>
      <c r="N476" s="252"/>
      <c r="O476" s="1132"/>
      <c r="P476" s="1132"/>
      <c r="Q476" s="1132"/>
      <c r="R476" s="1132"/>
      <c r="S476" s="252"/>
      <c r="T476" s="252"/>
      <c r="U476" s="252"/>
      <c r="V476" s="252"/>
      <c r="W476" s="252"/>
      <c r="X476" s="252"/>
      <c r="Y476" s="252"/>
      <c r="Z476" s="252"/>
    </row>
    <row r="477" ht="15.75" customHeight="1">
      <c r="A477" s="252"/>
      <c r="B477" s="252"/>
      <c r="C477" s="252"/>
      <c r="D477" s="252"/>
      <c r="E477" s="252"/>
      <c r="F477" s="252"/>
      <c r="G477" s="876"/>
      <c r="H477" s="252"/>
      <c r="I477" s="316"/>
      <c r="J477" s="378"/>
      <c r="K477" s="1741"/>
      <c r="L477" s="316"/>
      <c r="M477" s="316"/>
      <c r="N477" s="252"/>
      <c r="O477" s="1132"/>
      <c r="P477" s="1132"/>
      <c r="Q477" s="1132"/>
      <c r="R477" s="1132"/>
      <c r="S477" s="252"/>
      <c r="T477" s="252"/>
      <c r="U477" s="252"/>
      <c r="V477" s="252"/>
      <c r="W477" s="252"/>
      <c r="X477" s="252"/>
      <c r="Y477" s="252"/>
      <c r="Z477" s="252"/>
    </row>
    <row r="478" ht="15.75" customHeight="1">
      <c r="A478" s="252"/>
      <c r="B478" s="252"/>
      <c r="C478" s="252"/>
      <c r="D478" s="252"/>
      <c r="E478" s="252"/>
      <c r="F478" s="252"/>
      <c r="G478" s="876"/>
      <c r="H478" s="252"/>
      <c r="I478" s="316"/>
      <c r="J478" s="378"/>
      <c r="K478" s="1741"/>
      <c r="L478" s="316"/>
      <c r="M478" s="316"/>
      <c r="N478" s="252"/>
      <c r="O478" s="1132"/>
      <c r="P478" s="1132"/>
      <c r="Q478" s="1132"/>
      <c r="R478" s="1132"/>
      <c r="S478" s="252"/>
      <c r="T478" s="252"/>
      <c r="U478" s="252"/>
      <c r="V478" s="252"/>
      <c r="W478" s="252"/>
      <c r="X478" s="252"/>
      <c r="Y478" s="252"/>
      <c r="Z478" s="252"/>
    </row>
    <row r="479" ht="15.75" customHeight="1">
      <c r="A479" s="252"/>
      <c r="B479" s="252"/>
      <c r="C479" s="252"/>
      <c r="D479" s="252"/>
      <c r="E479" s="252"/>
      <c r="F479" s="252"/>
      <c r="G479" s="876"/>
      <c r="H479" s="252"/>
      <c r="I479" s="316"/>
      <c r="J479" s="378"/>
      <c r="K479" s="1741"/>
      <c r="L479" s="316"/>
      <c r="M479" s="316"/>
      <c r="N479" s="252"/>
      <c r="O479" s="1132"/>
      <c r="P479" s="1132"/>
      <c r="Q479" s="1132"/>
      <c r="R479" s="1132"/>
      <c r="S479" s="252"/>
      <c r="T479" s="252"/>
      <c r="U479" s="252"/>
      <c r="V479" s="252"/>
      <c r="W479" s="252"/>
      <c r="X479" s="252"/>
      <c r="Y479" s="252"/>
      <c r="Z479" s="252"/>
    </row>
    <row r="480" ht="15.75" customHeight="1">
      <c r="A480" s="252"/>
      <c r="B480" s="252"/>
      <c r="C480" s="252"/>
      <c r="D480" s="252"/>
      <c r="E480" s="252"/>
      <c r="F480" s="252"/>
      <c r="G480" s="876"/>
      <c r="H480" s="252"/>
      <c r="I480" s="316"/>
      <c r="J480" s="378"/>
      <c r="K480" s="1741"/>
      <c r="L480" s="316"/>
      <c r="M480" s="316"/>
      <c r="N480" s="252"/>
      <c r="O480" s="1132"/>
      <c r="P480" s="1132"/>
      <c r="Q480" s="1132"/>
      <c r="R480" s="1132"/>
      <c r="S480" s="252"/>
      <c r="T480" s="252"/>
      <c r="U480" s="252"/>
      <c r="V480" s="252"/>
      <c r="W480" s="252"/>
      <c r="X480" s="252"/>
      <c r="Y480" s="252"/>
      <c r="Z480" s="252"/>
    </row>
    <row r="481" ht="15.75" customHeight="1">
      <c r="A481" s="252"/>
      <c r="B481" s="252"/>
      <c r="C481" s="252"/>
      <c r="D481" s="252"/>
      <c r="E481" s="252"/>
      <c r="F481" s="252"/>
      <c r="G481" s="876"/>
      <c r="H481" s="252"/>
      <c r="I481" s="316"/>
      <c r="J481" s="378"/>
      <c r="K481" s="1741"/>
      <c r="L481" s="316"/>
      <c r="M481" s="316"/>
      <c r="N481" s="252"/>
      <c r="O481" s="1132"/>
      <c r="P481" s="1132"/>
      <c r="Q481" s="1132"/>
      <c r="R481" s="1132"/>
      <c r="S481" s="252"/>
      <c r="T481" s="252"/>
      <c r="U481" s="252"/>
      <c r="V481" s="252"/>
      <c r="W481" s="252"/>
      <c r="X481" s="252"/>
      <c r="Y481" s="252"/>
      <c r="Z481" s="252"/>
    </row>
    <row r="482" ht="15.75" customHeight="1">
      <c r="A482" s="252"/>
      <c r="B482" s="252"/>
      <c r="C482" s="252"/>
      <c r="D482" s="252"/>
      <c r="E482" s="252"/>
      <c r="F482" s="252"/>
      <c r="G482" s="876"/>
      <c r="H482" s="252"/>
      <c r="I482" s="316"/>
      <c r="J482" s="378"/>
      <c r="K482" s="1741"/>
      <c r="L482" s="316"/>
      <c r="M482" s="316"/>
      <c r="N482" s="252"/>
      <c r="O482" s="1132"/>
      <c r="P482" s="1132"/>
      <c r="Q482" s="1132"/>
      <c r="R482" s="1132"/>
      <c r="S482" s="252"/>
      <c r="T482" s="252"/>
      <c r="U482" s="252"/>
      <c r="V482" s="252"/>
      <c r="W482" s="252"/>
      <c r="X482" s="252"/>
      <c r="Y482" s="252"/>
      <c r="Z482" s="252"/>
    </row>
    <row r="483" ht="15.75" customHeight="1">
      <c r="A483" s="252"/>
      <c r="B483" s="252"/>
      <c r="C483" s="252"/>
      <c r="D483" s="252"/>
      <c r="E483" s="252"/>
      <c r="F483" s="252"/>
      <c r="G483" s="876"/>
      <c r="H483" s="252"/>
      <c r="I483" s="316"/>
      <c r="J483" s="378"/>
      <c r="K483" s="1741"/>
      <c r="L483" s="316"/>
      <c r="M483" s="316"/>
      <c r="N483" s="252"/>
      <c r="O483" s="1132"/>
      <c r="P483" s="1132"/>
      <c r="Q483" s="1132"/>
      <c r="R483" s="1132"/>
      <c r="S483" s="252"/>
      <c r="T483" s="252"/>
      <c r="U483" s="252"/>
      <c r="V483" s="252"/>
      <c r="W483" s="252"/>
      <c r="X483" s="252"/>
      <c r="Y483" s="252"/>
      <c r="Z483" s="252"/>
    </row>
    <row r="484" ht="15.75" customHeight="1">
      <c r="A484" s="252"/>
      <c r="B484" s="252"/>
      <c r="C484" s="252"/>
      <c r="D484" s="252"/>
      <c r="E484" s="252"/>
      <c r="F484" s="252"/>
      <c r="G484" s="876"/>
      <c r="H484" s="252"/>
      <c r="I484" s="316"/>
      <c r="J484" s="378"/>
      <c r="K484" s="1741"/>
      <c r="L484" s="316"/>
      <c r="M484" s="316"/>
      <c r="N484" s="252"/>
      <c r="O484" s="1132"/>
      <c r="P484" s="1132"/>
      <c r="Q484" s="1132"/>
      <c r="R484" s="1132"/>
      <c r="S484" s="252"/>
      <c r="T484" s="252"/>
      <c r="U484" s="252"/>
      <c r="V484" s="252"/>
      <c r="W484" s="252"/>
      <c r="X484" s="252"/>
      <c r="Y484" s="252"/>
      <c r="Z484" s="252"/>
    </row>
    <row r="485" ht="15.75" customHeight="1">
      <c r="A485" s="252"/>
      <c r="B485" s="252"/>
      <c r="C485" s="252"/>
      <c r="D485" s="252"/>
      <c r="E485" s="252"/>
      <c r="F485" s="252"/>
      <c r="G485" s="876"/>
      <c r="H485" s="252"/>
      <c r="I485" s="316"/>
      <c r="J485" s="378"/>
      <c r="K485" s="1741"/>
      <c r="L485" s="316"/>
      <c r="M485" s="316"/>
      <c r="N485" s="252"/>
      <c r="O485" s="1132"/>
      <c r="P485" s="1132"/>
      <c r="Q485" s="1132"/>
      <c r="R485" s="1132"/>
      <c r="S485" s="252"/>
      <c r="T485" s="252"/>
      <c r="U485" s="252"/>
      <c r="V485" s="252"/>
      <c r="W485" s="252"/>
      <c r="X485" s="252"/>
      <c r="Y485" s="252"/>
      <c r="Z485" s="252"/>
    </row>
    <row r="486" ht="15.75" customHeight="1">
      <c r="A486" s="252"/>
      <c r="B486" s="252"/>
      <c r="C486" s="252"/>
      <c r="D486" s="252"/>
      <c r="E486" s="252"/>
      <c r="F486" s="252"/>
      <c r="G486" s="876"/>
      <c r="H486" s="252"/>
      <c r="I486" s="316"/>
      <c r="J486" s="378"/>
      <c r="K486" s="1741"/>
      <c r="L486" s="316"/>
      <c r="M486" s="316"/>
      <c r="N486" s="252"/>
      <c r="O486" s="1132"/>
      <c r="P486" s="1132"/>
      <c r="Q486" s="1132"/>
      <c r="R486" s="1132"/>
      <c r="S486" s="252"/>
      <c r="T486" s="252"/>
      <c r="U486" s="252"/>
      <c r="V486" s="252"/>
      <c r="W486" s="252"/>
      <c r="X486" s="252"/>
      <c r="Y486" s="252"/>
      <c r="Z486" s="252"/>
    </row>
    <row r="487" ht="15.75" customHeight="1">
      <c r="A487" s="252"/>
      <c r="B487" s="252"/>
      <c r="C487" s="252"/>
      <c r="D487" s="252"/>
      <c r="E487" s="252"/>
      <c r="F487" s="252"/>
      <c r="G487" s="876"/>
      <c r="H487" s="252"/>
      <c r="I487" s="316"/>
      <c r="J487" s="378"/>
      <c r="K487" s="1741"/>
      <c r="L487" s="316"/>
      <c r="M487" s="316"/>
      <c r="N487" s="252"/>
      <c r="O487" s="1132"/>
      <c r="P487" s="1132"/>
      <c r="Q487" s="1132"/>
      <c r="R487" s="1132"/>
      <c r="S487" s="252"/>
      <c r="T487" s="252"/>
      <c r="U487" s="252"/>
      <c r="V487" s="252"/>
      <c r="W487" s="252"/>
      <c r="X487" s="252"/>
      <c r="Y487" s="252"/>
      <c r="Z487" s="252"/>
    </row>
    <row r="488" ht="15.75" customHeight="1">
      <c r="A488" s="252"/>
      <c r="B488" s="252"/>
      <c r="C488" s="252"/>
      <c r="D488" s="252"/>
      <c r="E488" s="252"/>
      <c r="F488" s="252"/>
      <c r="G488" s="876"/>
      <c r="H488" s="252"/>
      <c r="I488" s="316"/>
      <c r="J488" s="378"/>
      <c r="K488" s="1741"/>
      <c r="L488" s="316"/>
      <c r="M488" s="316"/>
      <c r="N488" s="252"/>
      <c r="O488" s="1132"/>
      <c r="P488" s="1132"/>
      <c r="Q488" s="1132"/>
      <c r="R488" s="1132"/>
      <c r="S488" s="252"/>
      <c r="T488" s="252"/>
      <c r="U488" s="252"/>
      <c r="V488" s="252"/>
      <c r="W488" s="252"/>
      <c r="X488" s="252"/>
      <c r="Y488" s="252"/>
      <c r="Z488" s="252"/>
    </row>
    <row r="489" ht="15.75" customHeight="1">
      <c r="A489" s="252"/>
      <c r="B489" s="252"/>
      <c r="C489" s="252"/>
      <c r="D489" s="252"/>
      <c r="E489" s="252"/>
      <c r="F489" s="252"/>
      <c r="G489" s="876"/>
      <c r="H489" s="252"/>
      <c r="I489" s="316"/>
      <c r="J489" s="378"/>
      <c r="K489" s="1741"/>
      <c r="L489" s="316"/>
      <c r="M489" s="316"/>
      <c r="N489" s="252"/>
      <c r="O489" s="1132"/>
      <c r="P489" s="1132"/>
      <c r="Q489" s="1132"/>
      <c r="R489" s="1132"/>
      <c r="S489" s="252"/>
      <c r="T489" s="252"/>
      <c r="U489" s="252"/>
      <c r="V489" s="252"/>
      <c r="W489" s="252"/>
      <c r="X489" s="252"/>
      <c r="Y489" s="252"/>
      <c r="Z489" s="252"/>
    </row>
    <row r="490" ht="15.75" customHeight="1">
      <c r="A490" s="252"/>
      <c r="B490" s="252"/>
      <c r="C490" s="252"/>
      <c r="D490" s="252"/>
      <c r="E490" s="252"/>
      <c r="F490" s="252"/>
      <c r="G490" s="876"/>
      <c r="H490" s="252"/>
      <c r="I490" s="316"/>
      <c r="J490" s="378"/>
      <c r="K490" s="1741"/>
      <c r="L490" s="316"/>
      <c r="M490" s="316"/>
      <c r="N490" s="252"/>
      <c r="O490" s="1132"/>
      <c r="P490" s="1132"/>
      <c r="Q490" s="1132"/>
      <c r="R490" s="1132"/>
      <c r="S490" s="252"/>
      <c r="T490" s="252"/>
      <c r="U490" s="252"/>
      <c r="V490" s="252"/>
      <c r="W490" s="252"/>
      <c r="X490" s="252"/>
      <c r="Y490" s="252"/>
      <c r="Z490" s="252"/>
    </row>
    <row r="491" ht="15.75" customHeight="1">
      <c r="A491" s="252"/>
      <c r="B491" s="252"/>
      <c r="C491" s="252"/>
      <c r="D491" s="252"/>
      <c r="E491" s="252"/>
      <c r="F491" s="252"/>
      <c r="G491" s="876"/>
      <c r="H491" s="252"/>
      <c r="I491" s="316"/>
      <c r="J491" s="378"/>
      <c r="K491" s="1741"/>
      <c r="L491" s="316"/>
      <c r="M491" s="316"/>
      <c r="N491" s="252"/>
      <c r="O491" s="1132"/>
      <c r="P491" s="1132"/>
      <c r="Q491" s="1132"/>
      <c r="R491" s="1132"/>
      <c r="S491" s="252"/>
      <c r="T491" s="252"/>
      <c r="U491" s="252"/>
      <c r="V491" s="252"/>
      <c r="W491" s="252"/>
      <c r="X491" s="252"/>
      <c r="Y491" s="252"/>
      <c r="Z491" s="252"/>
    </row>
    <row r="492" ht="15.75" customHeight="1">
      <c r="A492" s="252"/>
      <c r="B492" s="252"/>
      <c r="C492" s="252"/>
      <c r="D492" s="252"/>
      <c r="E492" s="252"/>
      <c r="F492" s="252"/>
      <c r="G492" s="876"/>
      <c r="H492" s="252"/>
      <c r="I492" s="316"/>
      <c r="J492" s="378"/>
      <c r="K492" s="1741"/>
      <c r="L492" s="316"/>
      <c r="M492" s="316"/>
      <c r="N492" s="252"/>
      <c r="O492" s="1132"/>
      <c r="P492" s="1132"/>
      <c r="Q492" s="1132"/>
      <c r="R492" s="1132"/>
      <c r="S492" s="252"/>
      <c r="T492" s="252"/>
      <c r="U492" s="252"/>
      <c r="V492" s="252"/>
      <c r="W492" s="252"/>
      <c r="X492" s="252"/>
      <c r="Y492" s="252"/>
      <c r="Z492" s="252"/>
    </row>
    <row r="493" ht="15.75" customHeight="1">
      <c r="A493" s="252"/>
      <c r="B493" s="252"/>
      <c r="C493" s="252"/>
      <c r="D493" s="252"/>
      <c r="E493" s="252"/>
      <c r="F493" s="252"/>
      <c r="G493" s="876"/>
      <c r="H493" s="252"/>
      <c r="I493" s="316"/>
      <c r="J493" s="378"/>
      <c r="K493" s="1741"/>
      <c r="L493" s="316"/>
      <c r="M493" s="316"/>
      <c r="N493" s="252"/>
      <c r="O493" s="1132"/>
      <c r="P493" s="1132"/>
      <c r="Q493" s="1132"/>
      <c r="R493" s="1132"/>
      <c r="S493" s="252"/>
      <c r="T493" s="252"/>
      <c r="U493" s="252"/>
      <c r="V493" s="252"/>
      <c r="W493" s="252"/>
      <c r="X493" s="252"/>
      <c r="Y493" s="252"/>
      <c r="Z493" s="252"/>
    </row>
    <row r="494" ht="15.75" customHeight="1">
      <c r="A494" s="252"/>
      <c r="B494" s="252"/>
      <c r="C494" s="252"/>
      <c r="D494" s="252"/>
      <c r="E494" s="252"/>
      <c r="F494" s="252"/>
      <c r="G494" s="876"/>
      <c r="H494" s="252"/>
      <c r="I494" s="316"/>
      <c r="J494" s="378"/>
      <c r="K494" s="1741"/>
      <c r="L494" s="316"/>
      <c r="M494" s="316"/>
      <c r="N494" s="252"/>
      <c r="O494" s="1132"/>
      <c r="P494" s="1132"/>
      <c r="Q494" s="1132"/>
      <c r="R494" s="1132"/>
      <c r="S494" s="252"/>
      <c r="T494" s="252"/>
      <c r="U494" s="252"/>
      <c r="V494" s="252"/>
      <c r="W494" s="252"/>
      <c r="X494" s="252"/>
      <c r="Y494" s="252"/>
      <c r="Z494" s="252"/>
    </row>
    <row r="495" ht="15.75" customHeight="1">
      <c r="A495" s="252"/>
      <c r="B495" s="252"/>
      <c r="C495" s="252"/>
      <c r="D495" s="252"/>
      <c r="E495" s="252"/>
      <c r="F495" s="252"/>
      <c r="G495" s="876"/>
      <c r="H495" s="252"/>
      <c r="I495" s="316"/>
      <c r="J495" s="378"/>
      <c r="K495" s="1741"/>
      <c r="L495" s="316"/>
      <c r="M495" s="316"/>
      <c r="N495" s="252"/>
      <c r="O495" s="1132"/>
      <c r="P495" s="1132"/>
      <c r="Q495" s="1132"/>
      <c r="R495" s="1132"/>
      <c r="S495" s="252"/>
      <c r="T495" s="252"/>
      <c r="U495" s="252"/>
      <c r="V495" s="252"/>
      <c r="W495" s="252"/>
      <c r="X495" s="252"/>
      <c r="Y495" s="252"/>
      <c r="Z495" s="252"/>
    </row>
    <row r="496" ht="15.75" customHeight="1">
      <c r="A496" s="252"/>
      <c r="B496" s="252"/>
      <c r="C496" s="252"/>
      <c r="D496" s="252"/>
      <c r="E496" s="252"/>
      <c r="F496" s="252"/>
      <c r="G496" s="876"/>
      <c r="H496" s="252"/>
      <c r="I496" s="316"/>
      <c r="J496" s="378"/>
      <c r="K496" s="1741"/>
      <c r="L496" s="316"/>
      <c r="M496" s="316"/>
      <c r="N496" s="252"/>
      <c r="O496" s="1132"/>
      <c r="P496" s="1132"/>
      <c r="Q496" s="1132"/>
      <c r="R496" s="1132"/>
      <c r="S496" s="252"/>
      <c r="T496" s="252"/>
      <c r="U496" s="252"/>
      <c r="V496" s="252"/>
      <c r="W496" s="252"/>
      <c r="X496" s="252"/>
      <c r="Y496" s="252"/>
      <c r="Z496" s="252"/>
    </row>
    <row r="497" ht="15.75" customHeight="1">
      <c r="A497" s="252"/>
      <c r="B497" s="252"/>
      <c r="C497" s="252"/>
      <c r="D497" s="252"/>
      <c r="E497" s="252"/>
      <c r="F497" s="252"/>
      <c r="G497" s="876"/>
      <c r="H497" s="252"/>
      <c r="I497" s="316"/>
      <c r="J497" s="378"/>
      <c r="K497" s="1741"/>
      <c r="L497" s="316"/>
      <c r="M497" s="316"/>
      <c r="N497" s="252"/>
      <c r="O497" s="1132"/>
      <c r="P497" s="1132"/>
      <c r="Q497" s="1132"/>
      <c r="R497" s="1132"/>
      <c r="S497" s="252"/>
      <c r="T497" s="252"/>
      <c r="U497" s="252"/>
      <c r="V497" s="252"/>
      <c r="W497" s="252"/>
      <c r="X497" s="252"/>
      <c r="Y497" s="252"/>
      <c r="Z497" s="252"/>
    </row>
    <row r="498" ht="15.75" customHeight="1">
      <c r="A498" s="252"/>
      <c r="B498" s="252"/>
      <c r="C498" s="252"/>
      <c r="D498" s="252"/>
      <c r="E498" s="252"/>
      <c r="F498" s="252"/>
      <c r="G498" s="876"/>
      <c r="H498" s="252"/>
      <c r="I498" s="316"/>
      <c r="J498" s="378"/>
      <c r="K498" s="1741"/>
      <c r="L498" s="316"/>
      <c r="M498" s="316"/>
      <c r="N498" s="252"/>
      <c r="O498" s="1132"/>
      <c r="P498" s="1132"/>
      <c r="Q498" s="1132"/>
      <c r="R498" s="1132"/>
      <c r="S498" s="252"/>
      <c r="T498" s="252"/>
      <c r="U498" s="252"/>
      <c r="V498" s="252"/>
      <c r="W498" s="252"/>
      <c r="X498" s="252"/>
      <c r="Y498" s="252"/>
      <c r="Z498" s="252"/>
    </row>
    <row r="499" ht="15.75" customHeight="1">
      <c r="A499" s="252"/>
      <c r="B499" s="252"/>
      <c r="C499" s="252"/>
      <c r="D499" s="252"/>
      <c r="E499" s="252"/>
      <c r="F499" s="252"/>
      <c r="G499" s="876"/>
      <c r="H499" s="252"/>
      <c r="I499" s="316"/>
      <c r="J499" s="378"/>
      <c r="K499" s="1741"/>
      <c r="L499" s="316"/>
      <c r="M499" s="316"/>
      <c r="N499" s="252"/>
      <c r="O499" s="1132"/>
      <c r="P499" s="1132"/>
      <c r="Q499" s="1132"/>
      <c r="R499" s="1132"/>
      <c r="S499" s="252"/>
      <c r="T499" s="252"/>
      <c r="U499" s="252"/>
      <c r="V499" s="252"/>
      <c r="W499" s="252"/>
      <c r="X499" s="252"/>
      <c r="Y499" s="252"/>
      <c r="Z499" s="252"/>
    </row>
    <row r="500" ht="15.75" customHeight="1">
      <c r="A500" s="252"/>
      <c r="B500" s="252"/>
      <c r="C500" s="252"/>
      <c r="D500" s="252"/>
      <c r="E500" s="252"/>
      <c r="F500" s="252"/>
      <c r="G500" s="876"/>
      <c r="H500" s="252"/>
      <c r="I500" s="316"/>
      <c r="J500" s="378"/>
      <c r="K500" s="1741"/>
      <c r="L500" s="316"/>
      <c r="M500" s="316"/>
      <c r="N500" s="252"/>
      <c r="O500" s="1132"/>
      <c r="P500" s="1132"/>
      <c r="Q500" s="1132"/>
      <c r="R500" s="1132"/>
      <c r="S500" s="252"/>
      <c r="T500" s="252"/>
      <c r="U500" s="252"/>
      <c r="V500" s="252"/>
      <c r="W500" s="252"/>
      <c r="X500" s="252"/>
      <c r="Y500" s="252"/>
      <c r="Z500" s="252"/>
    </row>
    <row r="501" ht="15.75" customHeight="1">
      <c r="A501" s="252"/>
      <c r="B501" s="252"/>
      <c r="C501" s="252"/>
      <c r="D501" s="252"/>
      <c r="E501" s="252"/>
      <c r="F501" s="252"/>
      <c r="G501" s="876"/>
      <c r="H501" s="252"/>
      <c r="I501" s="316"/>
      <c r="J501" s="378"/>
      <c r="K501" s="1741"/>
      <c r="L501" s="316"/>
      <c r="M501" s="316"/>
      <c r="N501" s="252"/>
      <c r="O501" s="1132"/>
      <c r="P501" s="1132"/>
      <c r="Q501" s="1132"/>
      <c r="R501" s="1132"/>
      <c r="S501" s="252"/>
      <c r="T501" s="252"/>
      <c r="U501" s="252"/>
      <c r="V501" s="252"/>
      <c r="W501" s="252"/>
      <c r="X501" s="252"/>
      <c r="Y501" s="252"/>
      <c r="Z501" s="252"/>
    </row>
    <row r="502" ht="15.75" customHeight="1">
      <c r="A502" s="252"/>
      <c r="B502" s="252"/>
      <c r="C502" s="252"/>
      <c r="D502" s="252"/>
      <c r="E502" s="252"/>
      <c r="F502" s="252"/>
      <c r="G502" s="876"/>
      <c r="H502" s="252"/>
      <c r="I502" s="316"/>
      <c r="J502" s="378"/>
      <c r="K502" s="1741"/>
      <c r="L502" s="316"/>
      <c r="M502" s="316"/>
      <c r="N502" s="252"/>
      <c r="O502" s="1132"/>
      <c r="P502" s="1132"/>
      <c r="Q502" s="1132"/>
      <c r="R502" s="1132"/>
      <c r="S502" s="252"/>
      <c r="T502" s="252"/>
      <c r="U502" s="252"/>
      <c r="V502" s="252"/>
      <c r="W502" s="252"/>
      <c r="X502" s="252"/>
      <c r="Y502" s="252"/>
      <c r="Z502" s="252"/>
    </row>
    <row r="503" ht="15.75" customHeight="1">
      <c r="A503" s="252"/>
      <c r="B503" s="252"/>
      <c r="C503" s="252"/>
      <c r="D503" s="252"/>
      <c r="E503" s="252"/>
      <c r="F503" s="252"/>
      <c r="G503" s="876"/>
      <c r="H503" s="252"/>
      <c r="I503" s="316"/>
      <c r="J503" s="378"/>
      <c r="K503" s="1741"/>
      <c r="L503" s="316"/>
      <c r="M503" s="316"/>
      <c r="N503" s="252"/>
      <c r="O503" s="1132"/>
      <c r="P503" s="1132"/>
      <c r="Q503" s="1132"/>
      <c r="R503" s="1132"/>
      <c r="S503" s="252"/>
      <c r="T503" s="252"/>
      <c r="U503" s="252"/>
      <c r="V503" s="252"/>
      <c r="W503" s="252"/>
      <c r="X503" s="252"/>
      <c r="Y503" s="252"/>
      <c r="Z503" s="252"/>
    </row>
    <row r="504" ht="15.75" customHeight="1">
      <c r="A504" s="252"/>
      <c r="B504" s="252"/>
      <c r="C504" s="252"/>
      <c r="D504" s="252"/>
      <c r="E504" s="252"/>
      <c r="F504" s="252"/>
      <c r="G504" s="876"/>
      <c r="H504" s="252"/>
      <c r="I504" s="316"/>
      <c r="J504" s="378"/>
      <c r="K504" s="1741"/>
      <c r="L504" s="316"/>
      <c r="M504" s="316"/>
      <c r="N504" s="252"/>
      <c r="O504" s="1132"/>
      <c r="P504" s="1132"/>
      <c r="Q504" s="1132"/>
      <c r="R504" s="1132"/>
      <c r="S504" s="252"/>
      <c r="T504" s="252"/>
      <c r="U504" s="252"/>
      <c r="V504" s="252"/>
      <c r="W504" s="252"/>
      <c r="X504" s="252"/>
      <c r="Y504" s="252"/>
      <c r="Z504" s="252"/>
    </row>
    <row r="505" ht="15.75" customHeight="1">
      <c r="A505" s="252"/>
      <c r="B505" s="252"/>
      <c r="C505" s="252"/>
      <c r="D505" s="252"/>
      <c r="E505" s="252"/>
      <c r="F505" s="252"/>
      <c r="G505" s="876"/>
      <c r="H505" s="252"/>
      <c r="I505" s="316"/>
      <c r="J505" s="378"/>
      <c r="K505" s="1741"/>
      <c r="L505" s="316"/>
      <c r="M505" s="316"/>
      <c r="N505" s="252"/>
      <c r="O505" s="1132"/>
      <c r="P505" s="1132"/>
      <c r="Q505" s="1132"/>
      <c r="R505" s="1132"/>
      <c r="S505" s="252"/>
      <c r="T505" s="252"/>
      <c r="U505" s="252"/>
      <c r="V505" s="252"/>
      <c r="W505" s="252"/>
      <c r="X505" s="252"/>
      <c r="Y505" s="252"/>
      <c r="Z505" s="252"/>
    </row>
    <row r="506" ht="15.75" customHeight="1">
      <c r="A506" s="252"/>
      <c r="B506" s="252"/>
      <c r="C506" s="252"/>
      <c r="D506" s="252"/>
      <c r="E506" s="252"/>
      <c r="F506" s="252"/>
      <c r="G506" s="876"/>
      <c r="H506" s="252"/>
      <c r="I506" s="316"/>
      <c r="J506" s="378"/>
      <c r="K506" s="1741"/>
      <c r="L506" s="316"/>
      <c r="M506" s="316"/>
      <c r="N506" s="252"/>
      <c r="O506" s="1132"/>
      <c r="P506" s="1132"/>
      <c r="Q506" s="1132"/>
      <c r="R506" s="1132"/>
      <c r="S506" s="252"/>
      <c r="T506" s="252"/>
      <c r="U506" s="252"/>
      <c r="V506" s="252"/>
      <c r="W506" s="252"/>
      <c r="X506" s="252"/>
      <c r="Y506" s="252"/>
      <c r="Z506" s="252"/>
    </row>
    <row r="507" ht="15.75" customHeight="1">
      <c r="A507" s="252"/>
      <c r="B507" s="252"/>
      <c r="C507" s="252"/>
      <c r="D507" s="252"/>
      <c r="E507" s="252"/>
      <c r="F507" s="252"/>
      <c r="G507" s="876"/>
      <c r="H507" s="252"/>
      <c r="I507" s="316"/>
      <c r="J507" s="378"/>
      <c r="K507" s="1741"/>
      <c r="L507" s="316"/>
      <c r="M507" s="316"/>
      <c r="N507" s="252"/>
      <c r="O507" s="1132"/>
      <c r="P507" s="1132"/>
      <c r="Q507" s="1132"/>
      <c r="R507" s="1132"/>
      <c r="S507" s="252"/>
      <c r="T507" s="252"/>
      <c r="U507" s="252"/>
      <c r="V507" s="252"/>
      <c r="W507" s="252"/>
      <c r="X507" s="252"/>
      <c r="Y507" s="252"/>
      <c r="Z507" s="252"/>
    </row>
    <row r="508" ht="15.75" customHeight="1">
      <c r="A508" s="252"/>
      <c r="B508" s="252"/>
      <c r="C508" s="252"/>
      <c r="D508" s="252"/>
      <c r="E508" s="252"/>
      <c r="F508" s="252"/>
      <c r="G508" s="876"/>
      <c r="H508" s="252"/>
      <c r="I508" s="316"/>
      <c r="J508" s="378"/>
      <c r="K508" s="1741"/>
      <c r="L508" s="316"/>
      <c r="M508" s="316"/>
      <c r="N508" s="252"/>
      <c r="O508" s="1132"/>
      <c r="P508" s="1132"/>
      <c r="Q508" s="1132"/>
      <c r="R508" s="1132"/>
      <c r="S508" s="252"/>
      <c r="T508" s="252"/>
      <c r="U508" s="252"/>
      <c r="V508" s="252"/>
      <c r="W508" s="252"/>
      <c r="X508" s="252"/>
      <c r="Y508" s="252"/>
      <c r="Z508" s="252"/>
    </row>
    <row r="509" ht="15.75" customHeight="1">
      <c r="A509" s="252"/>
      <c r="B509" s="252"/>
      <c r="C509" s="252"/>
      <c r="D509" s="252"/>
      <c r="E509" s="252"/>
      <c r="F509" s="252"/>
      <c r="G509" s="876"/>
      <c r="H509" s="252"/>
      <c r="I509" s="316"/>
      <c r="J509" s="378"/>
      <c r="K509" s="1741"/>
      <c r="L509" s="316"/>
      <c r="M509" s="316"/>
      <c r="N509" s="252"/>
      <c r="O509" s="1132"/>
      <c r="P509" s="1132"/>
      <c r="Q509" s="1132"/>
      <c r="R509" s="1132"/>
      <c r="S509" s="252"/>
      <c r="T509" s="252"/>
      <c r="U509" s="252"/>
      <c r="V509" s="252"/>
      <c r="W509" s="252"/>
      <c r="X509" s="252"/>
      <c r="Y509" s="252"/>
      <c r="Z509" s="252"/>
    </row>
    <row r="510" ht="15.75" customHeight="1">
      <c r="A510" s="252"/>
      <c r="B510" s="252"/>
      <c r="C510" s="252"/>
      <c r="D510" s="252"/>
      <c r="E510" s="252"/>
      <c r="F510" s="252"/>
      <c r="G510" s="876"/>
      <c r="H510" s="252"/>
      <c r="I510" s="316"/>
      <c r="J510" s="378"/>
      <c r="K510" s="1741"/>
      <c r="L510" s="316"/>
      <c r="M510" s="316"/>
      <c r="N510" s="252"/>
      <c r="O510" s="1132"/>
      <c r="P510" s="1132"/>
      <c r="Q510" s="1132"/>
      <c r="R510" s="1132"/>
      <c r="S510" s="252"/>
      <c r="T510" s="252"/>
      <c r="U510" s="252"/>
      <c r="V510" s="252"/>
      <c r="W510" s="252"/>
      <c r="X510" s="252"/>
      <c r="Y510" s="252"/>
      <c r="Z510" s="252"/>
    </row>
    <row r="511" ht="15.75" customHeight="1">
      <c r="A511" s="252"/>
      <c r="B511" s="252"/>
      <c r="C511" s="252"/>
      <c r="D511" s="252"/>
      <c r="E511" s="252"/>
      <c r="F511" s="252"/>
      <c r="G511" s="876"/>
      <c r="H511" s="252"/>
      <c r="I511" s="316"/>
      <c r="J511" s="378"/>
      <c r="K511" s="1741"/>
      <c r="L511" s="316"/>
      <c r="M511" s="316"/>
      <c r="N511" s="252"/>
      <c r="O511" s="1132"/>
      <c r="P511" s="1132"/>
      <c r="Q511" s="1132"/>
      <c r="R511" s="1132"/>
      <c r="S511" s="252"/>
      <c r="T511" s="252"/>
      <c r="U511" s="252"/>
      <c r="V511" s="252"/>
      <c r="W511" s="252"/>
      <c r="X511" s="252"/>
      <c r="Y511" s="252"/>
      <c r="Z511" s="252"/>
    </row>
    <row r="512" ht="15.75" customHeight="1">
      <c r="A512" s="252"/>
      <c r="B512" s="252"/>
      <c r="C512" s="252"/>
      <c r="D512" s="252"/>
      <c r="E512" s="252"/>
      <c r="F512" s="252"/>
      <c r="G512" s="876"/>
      <c r="H512" s="252"/>
      <c r="I512" s="316"/>
      <c r="J512" s="378"/>
      <c r="K512" s="1741"/>
      <c r="L512" s="316"/>
      <c r="M512" s="316"/>
      <c r="N512" s="252"/>
      <c r="O512" s="1132"/>
      <c r="P512" s="1132"/>
      <c r="Q512" s="1132"/>
      <c r="R512" s="1132"/>
      <c r="S512" s="252"/>
      <c r="T512" s="252"/>
      <c r="U512" s="252"/>
      <c r="V512" s="252"/>
      <c r="W512" s="252"/>
      <c r="X512" s="252"/>
      <c r="Y512" s="252"/>
      <c r="Z512" s="252"/>
    </row>
    <row r="513" ht="15.75" customHeight="1">
      <c r="A513" s="252"/>
      <c r="B513" s="252"/>
      <c r="C513" s="252"/>
      <c r="D513" s="252"/>
      <c r="E513" s="252"/>
      <c r="F513" s="252"/>
      <c r="G513" s="876"/>
      <c r="H513" s="252"/>
      <c r="I513" s="316"/>
      <c r="J513" s="378"/>
      <c r="K513" s="1741"/>
      <c r="L513" s="316"/>
      <c r="M513" s="316"/>
      <c r="N513" s="252"/>
      <c r="O513" s="1132"/>
      <c r="P513" s="1132"/>
      <c r="Q513" s="1132"/>
      <c r="R513" s="1132"/>
      <c r="S513" s="252"/>
      <c r="T513" s="252"/>
      <c r="U513" s="252"/>
      <c r="V513" s="252"/>
      <c r="W513" s="252"/>
      <c r="X513" s="252"/>
      <c r="Y513" s="252"/>
      <c r="Z513" s="252"/>
    </row>
    <row r="514" ht="15.75" customHeight="1">
      <c r="A514" s="252"/>
      <c r="B514" s="252"/>
      <c r="C514" s="252"/>
      <c r="D514" s="252"/>
      <c r="E514" s="252"/>
      <c r="F514" s="252"/>
      <c r="G514" s="876"/>
      <c r="H514" s="252"/>
      <c r="I514" s="316"/>
      <c r="J514" s="378"/>
      <c r="K514" s="1741"/>
      <c r="L514" s="316"/>
      <c r="M514" s="316"/>
      <c r="N514" s="252"/>
      <c r="O514" s="1132"/>
      <c r="P514" s="1132"/>
      <c r="Q514" s="1132"/>
      <c r="R514" s="1132"/>
      <c r="S514" s="252"/>
      <c r="T514" s="252"/>
      <c r="U514" s="252"/>
      <c r="V514" s="252"/>
      <c r="W514" s="252"/>
      <c r="X514" s="252"/>
      <c r="Y514" s="252"/>
      <c r="Z514" s="252"/>
    </row>
    <row r="515" ht="15.75" customHeight="1">
      <c r="A515" s="252"/>
      <c r="B515" s="252"/>
      <c r="C515" s="252"/>
      <c r="D515" s="252"/>
      <c r="E515" s="252"/>
      <c r="F515" s="252"/>
      <c r="G515" s="876"/>
      <c r="H515" s="252"/>
      <c r="I515" s="316"/>
      <c r="J515" s="378"/>
      <c r="K515" s="1741"/>
      <c r="L515" s="316"/>
      <c r="M515" s="316"/>
      <c r="N515" s="252"/>
      <c r="O515" s="1132"/>
      <c r="P515" s="1132"/>
      <c r="Q515" s="1132"/>
      <c r="R515" s="1132"/>
      <c r="S515" s="252"/>
      <c r="T515" s="252"/>
      <c r="U515" s="252"/>
      <c r="V515" s="252"/>
      <c r="W515" s="252"/>
      <c r="X515" s="252"/>
      <c r="Y515" s="252"/>
      <c r="Z515" s="252"/>
    </row>
    <row r="516" ht="15.75" customHeight="1">
      <c r="A516" s="252"/>
      <c r="B516" s="252"/>
      <c r="C516" s="252"/>
      <c r="D516" s="252"/>
      <c r="E516" s="252"/>
      <c r="F516" s="252"/>
      <c r="G516" s="876"/>
      <c r="H516" s="252"/>
      <c r="I516" s="316"/>
      <c r="J516" s="378"/>
      <c r="K516" s="1741"/>
      <c r="L516" s="316"/>
      <c r="M516" s="316"/>
      <c r="N516" s="252"/>
      <c r="O516" s="1132"/>
      <c r="P516" s="1132"/>
      <c r="Q516" s="1132"/>
      <c r="R516" s="1132"/>
      <c r="S516" s="252"/>
      <c r="T516" s="252"/>
      <c r="U516" s="252"/>
      <c r="V516" s="252"/>
      <c r="W516" s="252"/>
      <c r="X516" s="252"/>
      <c r="Y516" s="252"/>
      <c r="Z516" s="252"/>
    </row>
    <row r="517" ht="15.75" customHeight="1">
      <c r="A517" s="252"/>
      <c r="B517" s="252"/>
      <c r="C517" s="252"/>
      <c r="D517" s="252"/>
      <c r="E517" s="252"/>
      <c r="F517" s="252"/>
      <c r="G517" s="876"/>
      <c r="H517" s="252"/>
      <c r="I517" s="316"/>
      <c r="J517" s="378"/>
      <c r="K517" s="1741"/>
      <c r="L517" s="316"/>
      <c r="M517" s="316"/>
      <c r="N517" s="252"/>
      <c r="O517" s="1132"/>
      <c r="P517" s="1132"/>
      <c r="Q517" s="1132"/>
      <c r="R517" s="1132"/>
      <c r="S517" s="252"/>
      <c r="T517" s="252"/>
      <c r="U517" s="252"/>
      <c r="V517" s="252"/>
      <c r="W517" s="252"/>
      <c r="X517" s="252"/>
      <c r="Y517" s="252"/>
      <c r="Z517" s="252"/>
    </row>
    <row r="518" ht="15.75" customHeight="1">
      <c r="A518" s="252"/>
      <c r="B518" s="252"/>
      <c r="C518" s="252"/>
      <c r="D518" s="252"/>
      <c r="E518" s="252"/>
      <c r="F518" s="252"/>
      <c r="G518" s="876"/>
      <c r="H518" s="252"/>
      <c r="I518" s="316"/>
      <c r="J518" s="378"/>
      <c r="K518" s="1741"/>
      <c r="L518" s="316"/>
      <c r="M518" s="316"/>
      <c r="N518" s="252"/>
      <c r="O518" s="1132"/>
      <c r="P518" s="1132"/>
      <c r="Q518" s="1132"/>
      <c r="R518" s="1132"/>
      <c r="S518" s="252"/>
      <c r="T518" s="252"/>
      <c r="U518" s="252"/>
      <c r="V518" s="252"/>
      <c r="W518" s="252"/>
      <c r="X518" s="252"/>
      <c r="Y518" s="252"/>
      <c r="Z518" s="252"/>
    </row>
    <row r="519" ht="15.75" customHeight="1">
      <c r="A519" s="252"/>
      <c r="B519" s="252"/>
      <c r="C519" s="252"/>
      <c r="D519" s="252"/>
      <c r="E519" s="252"/>
      <c r="F519" s="252"/>
      <c r="G519" s="876"/>
      <c r="H519" s="252"/>
      <c r="I519" s="316"/>
      <c r="J519" s="378"/>
      <c r="K519" s="1741"/>
      <c r="L519" s="316"/>
      <c r="M519" s="316"/>
      <c r="N519" s="252"/>
      <c r="O519" s="1132"/>
      <c r="P519" s="1132"/>
      <c r="Q519" s="1132"/>
      <c r="R519" s="1132"/>
      <c r="S519" s="252"/>
      <c r="T519" s="252"/>
      <c r="U519" s="252"/>
      <c r="V519" s="252"/>
      <c r="W519" s="252"/>
      <c r="X519" s="252"/>
      <c r="Y519" s="252"/>
      <c r="Z519" s="252"/>
    </row>
    <row r="520" ht="15.75" customHeight="1">
      <c r="A520" s="252"/>
      <c r="B520" s="252"/>
      <c r="C520" s="252"/>
      <c r="D520" s="252"/>
      <c r="E520" s="252"/>
      <c r="F520" s="252"/>
      <c r="G520" s="876"/>
      <c r="H520" s="252"/>
      <c r="I520" s="316"/>
      <c r="J520" s="378"/>
      <c r="K520" s="1741"/>
      <c r="L520" s="316"/>
      <c r="M520" s="316"/>
      <c r="N520" s="252"/>
      <c r="O520" s="1132"/>
      <c r="P520" s="1132"/>
      <c r="Q520" s="1132"/>
      <c r="R520" s="1132"/>
      <c r="S520" s="252"/>
      <c r="T520" s="252"/>
      <c r="U520" s="252"/>
      <c r="V520" s="252"/>
      <c r="W520" s="252"/>
      <c r="X520" s="252"/>
      <c r="Y520" s="252"/>
      <c r="Z520" s="252"/>
    </row>
    <row r="521" ht="15.75" customHeight="1">
      <c r="A521" s="252"/>
      <c r="B521" s="252"/>
      <c r="C521" s="252"/>
      <c r="D521" s="252"/>
      <c r="E521" s="252"/>
      <c r="F521" s="252"/>
      <c r="G521" s="876"/>
      <c r="H521" s="252"/>
      <c r="I521" s="316"/>
      <c r="J521" s="378"/>
      <c r="K521" s="1741"/>
      <c r="L521" s="316"/>
      <c r="M521" s="316"/>
      <c r="N521" s="252"/>
      <c r="O521" s="1132"/>
      <c r="P521" s="1132"/>
      <c r="Q521" s="1132"/>
      <c r="R521" s="1132"/>
      <c r="S521" s="252"/>
      <c r="T521" s="252"/>
      <c r="U521" s="252"/>
      <c r="V521" s="252"/>
      <c r="W521" s="252"/>
      <c r="X521" s="252"/>
      <c r="Y521" s="252"/>
      <c r="Z521" s="252"/>
    </row>
    <row r="522" ht="15.75" customHeight="1">
      <c r="A522" s="252"/>
      <c r="B522" s="252"/>
      <c r="C522" s="252"/>
      <c r="D522" s="252"/>
      <c r="E522" s="252"/>
      <c r="F522" s="252"/>
      <c r="G522" s="876"/>
      <c r="H522" s="252"/>
      <c r="I522" s="316"/>
      <c r="J522" s="378"/>
      <c r="K522" s="1741"/>
      <c r="L522" s="316"/>
      <c r="M522" s="316"/>
      <c r="N522" s="252"/>
      <c r="O522" s="1132"/>
      <c r="P522" s="1132"/>
      <c r="Q522" s="1132"/>
      <c r="R522" s="1132"/>
      <c r="S522" s="252"/>
      <c r="T522" s="252"/>
      <c r="U522" s="252"/>
      <c r="V522" s="252"/>
      <c r="W522" s="252"/>
      <c r="X522" s="252"/>
      <c r="Y522" s="252"/>
      <c r="Z522" s="252"/>
    </row>
    <row r="523" ht="15.75" customHeight="1">
      <c r="A523" s="252"/>
      <c r="B523" s="252"/>
      <c r="C523" s="252"/>
      <c r="D523" s="252"/>
      <c r="E523" s="252"/>
      <c r="F523" s="252"/>
      <c r="G523" s="876"/>
      <c r="H523" s="252"/>
      <c r="I523" s="316"/>
      <c r="J523" s="378"/>
      <c r="K523" s="1741"/>
      <c r="L523" s="316"/>
      <c r="M523" s="316"/>
      <c r="N523" s="252"/>
      <c r="O523" s="1132"/>
      <c r="P523" s="1132"/>
      <c r="Q523" s="1132"/>
      <c r="R523" s="1132"/>
      <c r="S523" s="252"/>
      <c r="T523" s="252"/>
      <c r="U523" s="252"/>
      <c r="V523" s="252"/>
      <c r="W523" s="252"/>
      <c r="X523" s="252"/>
      <c r="Y523" s="252"/>
      <c r="Z523" s="252"/>
    </row>
    <row r="524" ht="15.75" customHeight="1">
      <c r="A524" s="252"/>
      <c r="B524" s="252"/>
      <c r="C524" s="252"/>
      <c r="D524" s="252"/>
      <c r="E524" s="252"/>
      <c r="F524" s="252"/>
      <c r="G524" s="876"/>
      <c r="H524" s="252"/>
      <c r="I524" s="316"/>
      <c r="J524" s="378"/>
      <c r="K524" s="1741"/>
      <c r="L524" s="316"/>
      <c r="M524" s="316"/>
      <c r="N524" s="252"/>
      <c r="O524" s="1132"/>
      <c r="P524" s="1132"/>
      <c r="Q524" s="1132"/>
      <c r="R524" s="1132"/>
      <c r="S524" s="252"/>
      <c r="T524" s="252"/>
      <c r="U524" s="252"/>
      <c r="V524" s="252"/>
      <c r="W524" s="252"/>
      <c r="X524" s="252"/>
      <c r="Y524" s="252"/>
      <c r="Z524" s="252"/>
    </row>
    <row r="525" ht="15.75" customHeight="1">
      <c r="A525" s="252"/>
      <c r="B525" s="252"/>
      <c r="C525" s="252"/>
      <c r="D525" s="252"/>
      <c r="E525" s="252"/>
      <c r="F525" s="252"/>
      <c r="G525" s="876"/>
      <c r="H525" s="252"/>
      <c r="I525" s="316"/>
      <c r="J525" s="378"/>
      <c r="K525" s="1741"/>
      <c r="L525" s="316"/>
      <c r="M525" s="316"/>
      <c r="N525" s="252"/>
      <c r="O525" s="1132"/>
      <c r="P525" s="1132"/>
      <c r="Q525" s="1132"/>
      <c r="R525" s="1132"/>
      <c r="S525" s="252"/>
      <c r="T525" s="252"/>
      <c r="U525" s="252"/>
      <c r="V525" s="252"/>
      <c r="W525" s="252"/>
      <c r="X525" s="252"/>
      <c r="Y525" s="252"/>
      <c r="Z525" s="252"/>
    </row>
    <row r="526" ht="15.75" customHeight="1">
      <c r="A526" s="252"/>
      <c r="B526" s="252"/>
      <c r="C526" s="252"/>
      <c r="D526" s="252"/>
      <c r="E526" s="252"/>
      <c r="F526" s="252"/>
      <c r="G526" s="876"/>
      <c r="H526" s="252"/>
      <c r="I526" s="316"/>
      <c r="J526" s="378"/>
      <c r="K526" s="1741"/>
      <c r="L526" s="316"/>
      <c r="M526" s="316"/>
      <c r="N526" s="252"/>
      <c r="O526" s="1132"/>
      <c r="P526" s="1132"/>
      <c r="Q526" s="1132"/>
      <c r="R526" s="1132"/>
      <c r="S526" s="252"/>
      <c r="T526" s="252"/>
      <c r="U526" s="252"/>
      <c r="V526" s="252"/>
      <c r="W526" s="252"/>
      <c r="X526" s="252"/>
      <c r="Y526" s="252"/>
      <c r="Z526" s="252"/>
    </row>
    <row r="527" ht="15.75" customHeight="1">
      <c r="A527" s="252"/>
      <c r="B527" s="252"/>
      <c r="C527" s="252"/>
      <c r="D527" s="252"/>
      <c r="E527" s="252"/>
      <c r="F527" s="252"/>
      <c r="G527" s="876"/>
      <c r="H527" s="252"/>
      <c r="I527" s="316"/>
      <c r="J527" s="378"/>
      <c r="K527" s="1741"/>
      <c r="L527" s="316"/>
      <c r="M527" s="316"/>
      <c r="N527" s="252"/>
      <c r="O527" s="1132"/>
      <c r="P527" s="1132"/>
      <c r="Q527" s="1132"/>
      <c r="R527" s="1132"/>
      <c r="S527" s="252"/>
      <c r="T527" s="252"/>
      <c r="U527" s="252"/>
      <c r="V527" s="252"/>
      <c r="W527" s="252"/>
      <c r="X527" s="252"/>
      <c r="Y527" s="252"/>
      <c r="Z527" s="252"/>
    </row>
    <row r="528" ht="15.75" customHeight="1">
      <c r="A528" s="252"/>
      <c r="B528" s="252"/>
      <c r="C528" s="252"/>
      <c r="D528" s="252"/>
      <c r="E528" s="252"/>
      <c r="F528" s="252"/>
      <c r="G528" s="876"/>
      <c r="H528" s="252"/>
      <c r="I528" s="316"/>
      <c r="J528" s="378"/>
      <c r="K528" s="1741"/>
      <c r="L528" s="316"/>
      <c r="M528" s="316"/>
      <c r="N528" s="252"/>
      <c r="O528" s="1132"/>
      <c r="P528" s="1132"/>
      <c r="Q528" s="1132"/>
      <c r="R528" s="1132"/>
      <c r="S528" s="252"/>
      <c r="T528" s="252"/>
      <c r="U528" s="252"/>
      <c r="V528" s="252"/>
      <c r="W528" s="252"/>
      <c r="X528" s="252"/>
      <c r="Y528" s="252"/>
      <c r="Z528" s="252"/>
    </row>
    <row r="529" ht="15.75" customHeight="1">
      <c r="A529" s="252"/>
      <c r="B529" s="252"/>
      <c r="C529" s="252"/>
      <c r="D529" s="252"/>
      <c r="E529" s="252"/>
      <c r="F529" s="252"/>
      <c r="G529" s="876"/>
      <c r="H529" s="252"/>
      <c r="I529" s="316"/>
      <c r="J529" s="378"/>
      <c r="K529" s="1741"/>
      <c r="L529" s="316"/>
      <c r="M529" s="316"/>
      <c r="N529" s="252"/>
      <c r="O529" s="1132"/>
      <c r="P529" s="1132"/>
      <c r="Q529" s="1132"/>
      <c r="R529" s="1132"/>
      <c r="S529" s="252"/>
      <c r="T529" s="252"/>
      <c r="U529" s="252"/>
      <c r="V529" s="252"/>
      <c r="W529" s="252"/>
      <c r="X529" s="252"/>
      <c r="Y529" s="252"/>
      <c r="Z529" s="252"/>
    </row>
    <row r="530" ht="15.75" customHeight="1">
      <c r="A530" s="252"/>
      <c r="B530" s="252"/>
      <c r="C530" s="252"/>
      <c r="D530" s="252"/>
      <c r="E530" s="252"/>
      <c r="F530" s="252"/>
      <c r="G530" s="876"/>
      <c r="H530" s="252"/>
      <c r="I530" s="316"/>
      <c r="J530" s="378"/>
      <c r="K530" s="1741"/>
      <c r="L530" s="316"/>
      <c r="M530" s="316"/>
      <c r="N530" s="252"/>
      <c r="O530" s="1132"/>
      <c r="P530" s="1132"/>
      <c r="Q530" s="1132"/>
      <c r="R530" s="1132"/>
      <c r="S530" s="252"/>
      <c r="T530" s="252"/>
      <c r="U530" s="252"/>
      <c r="V530" s="252"/>
      <c r="W530" s="252"/>
      <c r="X530" s="252"/>
      <c r="Y530" s="252"/>
      <c r="Z530" s="252"/>
    </row>
    <row r="531" ht="15.75" customHeight="1">
      <c r="A531" s="252"/>
      <c r="B531" s="252"/>
      <c r="C531" s="252"/>
      <c r="D531" s="252"/>
      <c r="E531" s="252"/>
      <c r="F531" s="252"/>
      <c r="G531" s="876"/>
      <c r="H531" s="252"/>
      <c r="I531" s="316"/>
      <c r="J531" s="378"/>
      <c r="K531" s="1741"/>
      <c r="L531" s="316"/>
      <c r="M531" s="316"/>
      <c r="N531" s="252"/>
      <c r="O531" s="1132"/>
      <c r="P531" s="1132"/>
      <c r="Q531" s="1132"/>
      <c r="R531" s="1132"/>
      <c r="S531" s="252"/>
      <c r="T531" s="252"/>
      <c r="U531" s="252"/>
      <c r="V531" s="252"/>
      <c r="W531" s="252"/>
      <c r="X531" s="252"/>
      <c r="Y531" s="252"/>
      <c r="Z531" s="252"/>
    </row>
    <row r="532" ht="15.75" customHeight="1">
      <c r="A532" s="252"/>
      <c r="B532" s="252"/>
      <c r="C532" s="252"/>
      <c r="D532" s="252"/>
      <c r="E532" s="252"/>
      <c r="F532" s="252"/>
      <c r="G532" s="876"/>
      <c r="H532" s="252"/>
      <c r="I532" s="316"/>
      <c r="J532" s="378"/>
      <c r="K532" s="1741"/>
      <c r="L532" s="316"/>
      <c r="M532" s="316"/>
      <c r="N532" s="252"/>
      <c r="O532" s="1132"/>
      <c r="P532" s="1132"/>
      <c r="Q532" s="1132"/>
      <c r="R532" s="1132"/>
      <c r="S532" s="252"/>
      <c r="T532" s="252"/>
      <c r="U532" s="252"/>
      <c r="V532" s="252"/>
      <c r="W532" s="252"/>
      <c r="X532" s="252"/>
      <c r="Y532" s="252"/>
      <c r="Z532" s="252"/>
    </row>
    <row r="533" ht="15.75" customHeight="1">
      <c r="A533" s="252"/>
      <c r="B533" s="252"/>
      <c r="C533" s="252"/>
      <c r="D533" s="252"/>
      <c r="E533" s="252"/>
      <c r="F533" s="252"/>
      <c r="G533" s="876"/>
      <c r="H533" s="252"/>
      <c r="I533" s="316"/>
      <c r="J533" s="378"/>
      <c r="K533" s="1741"/>
      <c r="L533" s="316"/>
      <c r="M533" s="316"/>
      <c r="N533" s="252"/>
      <c r="O533" s="1132"/>
      <c r="P533" s="1132"/>
      <c r="Q533" s="1132"/>
      <c r="R533" s="1132"/>
      <c r="S533" s="252"/>
      <c r="T533" s="252"/>
      <c r="U533" s="252"/>
      <c r="V533" s="252"/>
      <c r="W533" s="252"/>
      <c r="X533" s="252"/>
      <c r="Y533" s="252"/>
      <c r="Z533" s="252"/>
    </row>
    <row r="534" ht="15.75" customHeight="1">
      <c r="A534" s="252"/>
      <c r="B534" s="252"/>
      <c r="C534" s="252"/>
      <c r="D534" s="252"/>
      <c r="E534" s="252"/>
      <c r="F534" s="252"/>
      <c r="G534" s="876"/>
      <c r="H534" s="252"/>
      <c r="I534" s="316"/>
      <c r="J534" s="378"/>
      <c r="K534" s="1741"/>
      <c r="L534" s="316"/>
      <c r="M534" s="316"/>
      <c r="N534" s="252"/>
      <c r="O534" s="1132"/>
      <c r="P534" s="1132"/>
      <c r="Q534" s="1132"/>
      <c r="R534" s="1132"/>
      <c r="S534" s="252"/>
      <c r="T534" s="252"/>
      <c r="U534" s="252"/>
      <c r="V534" s="252"/>
      <c r="W534" s="252"/>
      <c r="X534" s="252"/>
      <c r="Y534" s="252"/>
      <c r="Z534" s="252"/>
    </row>
    <row r="535" ht="15.75" customHeight="1">
      <c r="A535" s="252"/>
      <c r="B535" s="252"/>
      <c r="C535" s="252"/>
      <c r="D535" s="252"/>
      <c r="E535" s="252"/>
      <c r="F535" s="252"/>
      <c r="G535" s="876"/>
      <c r="H535" s="252"/>
      <c r="I535" s="316"/>
      <c r="J535" s="378"/>
      <c r="K535" s="1741"/>
      <c r="L535" s="316"/>
      <c r="M535" s="316"/>
      <c r="N535" s="252"/>
      <c r="O535" s="1132"/>
      <c r="P535" s="1132"/>
      <c r="Q535" s="1132"/>
      <c r="R535" s="1132"/>
      <c r="S535" s="252"/>
      <c r="T535" s="252"/>
      <c r="U535" s="252"/>
      <c r="V535" s="252"/>
      <c r="W535" s="252"/>
      <c r="X535" s="252"/>
      <c r="Y535" s="252"/>
      <c r="Z535" s="252"/>
    </row>
    <row r="536" ht="15.75" customHeight="1">
      <c r="A536" s="252"/>
      <c r="B536" s="252"/>
      <c r="C536" s="252"/>
      <c r="D536" s="252"/>
      <c r="E536" s="252"/>
      <c r="F536" s="252"/>
      <c r="G536" s="876"/>
      <c r="H536" s="252"/>
      <c r="I536" s="316"/>
      <c r="J536" s="378"/>
      <c r="K536" s="1741"/>
      <c r="L536" s="316"/>
      <c r="M536" s="316"/>
      <c r="N536" s="252"/>
      <c r="O536" s="1132"/>
      <c r="P536" s="1132"/>
      <c r="Q536" s="1132"/>
      <c r="R536" s="1132"/>
      <c r="S536" s="252"/>
      <c r="T536" s="252"/>
      <c r="U536" s="252"/>
      <c r="V536" s="252"/>
      <c r="W536" s="252"/>
      <c r="X536" s="252"/>
      <c r="Y536" s="252"/>
      <c r="Z536" s="252"/>
    </row>
    <row r="537" ht="15.75" customHeight="1">
      <c r="A537" s="252"/>
      <c r="B537" s="252"/>
      <c r="C537" s="252"/>
      <c r="D537" s="252"/>
      <c r="E537" s="252"/>
      <c r="F537" s="252"/>
      <c r="G537" s="876"/>
      <c r="H537" s="252"/>
      <c r="I537" s="316"/>
      <c r="J537" s="378"/>
      <c r="K537" s="1741"/>
      <c r="L537" s="316"/>
      <c r="M537" s="316"/>
      <c r="N537" s="252"/>
      <c r="O537" s="1132"/>
      <c r="P537" s="1132"/>
      <c r="Q537" s="1132"/>
      <c r="R537" s="1132"/>
      <c r="S537" s="252"/>
      <c r="T537" s="252"/>
      <c r="U537" s="252"/>
      <c r="V537" s="252"/>
      <c r="W537" s="252"/>
      <c r="X537" s="252"/>
      <c r="Y537" s="252"/>
      <c r="Z537" s="252"/>
    </row>
    <row r="538" ht="15.75" customHeight="1">
      <c r="A538" s="252"/>
      <c r="B538" s="252"/>
      <c r="C538" s="252"/>
      <c r="D538" s="252"/>
      <c r="E538" s="252"/>
      <c r="F538" s="252"/>
      <c r="G538" s="876"/>
      <c r="H538" s="252"/>
      <c r="I538" s="316"/>
      <c r="J538" s="378"/>
      <c r="K538" s="1741"/>
      <c r="L538" s="316"/>
      <c r="M538" s="316"/>
      <c r="N538" s="252"/>
      <c r="O538" s="1132"/>
      <c r="P538" s="1132"/>
      <c r="Q538" s="1132"/>
      <c r="R538" s="1132"/>
      <c r="S538" s="252"/>
      <c r="T538" s="252"/>
      <c r="U538" s="252"/>
      <c r="V538" s="252"/>
      <c r="W538" s="252"/>
      <c r="X538" s="252"/>
      <c r="Y538" s="252"/>
      <c r="Z538" s="252"/>
    </row>
    <row r="539" ht="15.75" customHeight="1">
      <c r="A539" s="252"/>
      <c r="B539" s="252"/>
      <c r="C539" s="252"/>
      <c r="D539" s="252"/>
      <c r="E539" s="252"/>
      <c r="F539" s="252"/>
      <c r="G539" s="876"/>
      <c r="H539" s="252"/>
      <c r="I539" s="316"/>
      <c r="J539" s="378"/>
      <c r="K539" s="1741"/>
      <c r="L539" s="316"/>
      <c r="M539" s="316"/>
      <c r="N539" s="252"/>
      <c r="O539" s="1132"/>
      <c r="P539" s="1132"/>
      <c r="Q539" s="1132"/>
      <c r="R539" s="1132"/>
      <c r="S539" s="252"/>
      <c r="T539" s="252"/>
      <c r="U539" s="252"/>
      <c r="V539" s="252"/>
      <c r="W539" s="252"/>
      <c r="X539" s="252"/>
      <c r="Y539" s="252"/>
      <c r="Z539" s="252"/>
    </row>
    <row r="540" ht="15.75" customHeight="1">
      <c r="A540" s="252"/>
      <c r="B540" s="252"/>
      <c r="C540" s="252"/>
      <c r="D540" s="252"/>
      <c r="E540" s="252"/>
      <c r="F540" s="252"/>
      <c r="G540" s="876"/>
      <c r="H540" s="252"/>
      <c r="I540" s="316"/>
      <c r="J540" s="378"/>
      <c r="K540" s="1741"/>
      <c r="L540" s="316"/>
      <c r="M540" s="316"/>
      <c r="N540" s="252"/>
      <c r="O540" s="1132"/>
      <c r="P540" s="1132"/>
      <c r="Q540" s="1132"/>
      <c r="R540" s="1132"/>
      <c r="S540" s="252"/>
      <c r="T540" s="252"/>
      <c r="U540" s="252"/>
      <c r="V540" s="252"/>
      <c r="W540" s="252"/>
      <c r="X540" s="252"/>
      <c r="Y540" s="252"/>
      <c r="Z540" s="252"/>
    </row>
    <row r="541" ht="15.75" customHeight="1">
      <c r="A541" s="252"/>
      <c r="B541" s="252"/>
      <c r="C541" s="252"/>
      <c r="D541" s="252"/>
      <c r="E541" s="252"/>
      <c r="F541" s="252"/>
      <c r="G541" s="876"/>
      <c r="H541" s="252"/>
      <c r="I541" s="316"/>
      <c r="J541" s="378"/>
      <c r="K541" s="1741"/>
      <c r="L541" s="316"/>
      <c r="M541" s="316"/>
      <c r="N541" s="252"/>
      <c r="O541" s="1132"/>
      <c r="P541" s="1132"/>
      <c r="Q541" s="1132"/>
      <c r="R541" s="1132"/>
      <c r="S541" s="252"/>
      <c r="T541" s="252"/>
      <c r="U541" s="252"/>
      <c r="V541" s="252"/>
      <c r="W541" s="252"/>
      <c r="X541" s="252"/>
      <c r="Y541" s="252"/>
      <c r="Z541" s="252"/>
    </row>
    <row r="542" ht="15.75" customHeight="1">
      <c r="A542" s="252"/>
      <c r="B542" s="252"/>
      <c r="C542" s="252"/>
      <c r="D542" s="252"/>
      <c r="E542" s="252"/>
      <c r="F542" s="252"/>
      <c r="G542" s="876"/>
      <c r="H542" s="252"/>
      <c r="I542" s="316"/>
      <c r="J542" s="378"/>
      <c r="K542" s="1741"/>
      <c r="L542" s="316"/>
      <c r="M542" s="316"/>
      <c r="N542" s="252"/>
      <c r="O542" s="1132"/>
      <c r="P542" s="1132"/>
      <c r="Q542" s="1132"/>
      <c r="R542" s="1132"/>
      <c r="S542" s="252"/>
      <c r="T542" s="252"/>
      <c r="U542" s="252"/>
      <c r="V542" s="252"/>
      <c r="W542" s="252"/>
      <c r="X542" s="252"/>
      <c r="Y542" s="252"/>
      <c r="Z542" s="252"/>
    </row>
    <row r="543" ht="15.75" customHeight="1">
      <c r="A543" s="252"/>
      <c r="B543" s="252"/>
      <c r="C543" s="252"/>
      <c r="D543" s="252"/>
      <c r="E543" s="252"/>
      <c r="F543" s="252"/>
      <c r="G543" s="876"/>
      <c r="H543" s="252"/>
      <c r="I543" s="316"/>
      <c r="J543" s="378"/>
      <c r="K543" s="1741"/>
      <c r="L543" s="316"/>
      <c r="M543" s="316"/>
      <c r="N543" s="252"/>
      <c r="O543" s="1132"/>
      <c r="P543" s="1132"/>
      <c r="Q543" s="1132"/>
      <c r="R543" s="1132"/>
      <c r="S543" s="252"/>
      <c r="T543" s="252"/>
      <c r="U543" s="252"/>
      <c r="V543" s="252"/>
      <c r="W543" s="252"/>
      <c r="X543" s="252"/>
      <c r="Y543" s="252"/>
      <c r="Z543" s="252"/>
    </row>
    <row r="544" ht="15.75" customHeight="1">
      <c r="A544" s="252"/>
      <c r="B544" s="252"/>
      <c r="C544" s="252"/>
      <c r="D544" s="252"/>
      <c r="E544" s="252"/>
      <c r="F544" s="252"/>
      <c r="G544" s="876"/>
      <c r="H544" s="252"/>
      <c r="I544" s="316"/>
      <c r="J544" s="378"/>
      <c r="K544" s="1741"/>
      <c r="L544" s="316"/>
      <c r="M544" s="316"/>
      <c r="N544" s="252"/>
      <c r="O544" s="1132"/>
      <c r="P544" s="1132"/>
      <c r="Q544" s="1132"/>
      <c r="R544" s="1132"/>
      <c r="S544" s="252"/>
      <c r="T544" s="252"/>
      <c r="U544" s="252"/>
      <c r="V544" s="252"/>
      <c r="W544" s="252"/>
      <c r="X544" s="252"/>
      <c r="Y544" s="252"/>
      <c r="Z544" s="252"/>
    </row>
    <row r="545" ht="15.75" customHeight="1">
      <c r="A545" s="252"/>
      <c r="B545" s="252"/>
      <c r="C545" s="252"/>
      <c r="D545" s="252"/>
      <c r="E545" s="252"/>
      <c r="F545" s="252"/>
      <c r="G545" s="876"/>
      <c r="H545" s="252"/>
      <c r="I545" s="316"/>
      <c r="J545" s="378"/>
      <c r="K545" s="1741"/>
      <c r="L545" s="316"/>
      <c r="M545" s="316"/>
      <c r="N545" s="252"/>
      <c r="O545" s="1132"/>
      <c r="P545" s="1132"/>
      <c r="Q545" s="1132"/>
      <c r="R545" s="1132"/>
      <c r="S545" s="252"/>
      <c r="T545" s="252"/>
      <c r="U545" s="252"/>
      <c r="V545" s="252"/>
      <c r="W545" s="252"/>
      <c r="X545" s="252"/>
      <c r="Y545" s="252"/>
      <c r="Z545" s="252"/>
    </row>
    <row r="546" ht="15.75" customHeight="1">
      <c r="A546" s="252"/>
      <c r="B546" s="252"/>
      <c r="C546" s="252"/>
      <c r="D546" s="252"/>
      <c r="E546" s="252"/>
      <c r="F546" s="252"/>
      <c r="G546" s="876"/>
      <c r="H546" s="252"/>
      <c r="I546" s="316"/>
      <c r="J546" s="378"/>
      <c r="K546" s="1741"/>
      <c r="L546" s="316"/>
      <c r="M546" s="316"/>
      <c r="N546" s="252"/>
      <c r="O546" s="1132"/>
      <c r="P546" s="1132"/>
      <c r="Q546" s="1132"/>
      <c r="R546" s="1132"/>
      <c r="S546" s="252"/>
      <c r="T546" s="252"/>
      <c r="U546" s="252"/>
      <c r="V546" s="252"/>
      <c r="W546" s="252"/>
      <c r="X546" s="252"/>
      <c r="Y546" s="252"/>
      <c r="Z546" s="252"/>
    </row>
    <row r="547" ht="15.75" customHeight="1">
      <c r="A547" s="252"/>
      <c r="B547" s="252"/>
      <c r="C547" s="252"/>
      <c r="D547" s="252"/>
      <c r="E547" s="252"/>
      <c r="F547" s="252"/>
      <c r="G547" s="876"/>
      <c r="H547" s="252"/>
      <c r="I547" s="316"/>
      <c r="J547" s="378"/>
      <c r="K547" s="1741"/>
      <c r="L547" s="316"/>
      <c r="M547" s="316"/>
      <c r="N547" s="252"/>
      <c r="O547" s="1132"/>
      <c r="P547" s="1132"/>
      <c r="Q547" s="1132"/>
      <c r="R547" s="1132"/>
      <c r="S547" s="252"/>
      <c r="T547" s="252"/>
      <c r="U547" s="252"/>
      <c r="V547" s="252"/>
      <c r="W547" s="252"/>
      <c r="X547" s="252"/>
      <c r="Y547" s="252"/>
      <c r="Z547" s="252"/>
    </row>
    <row r="548" ht="15.75" customHeight="1">
      <c r="A548" s="252"/>
      <c r="B548" s="252"/>
      <c r="C548" s="252"/>
      <c r="D548" s="252"/>
      <c r="E548" s="252"/>
      <c r="F548" s="252"/>
      <c r="G548" s="876"/>
      <c r="H548" s="252"/>
      <c r="I548" s="316"/>
      <c r="J548" s="378"/>
      <c r="K548" s="1741"/>
      <c r="L548" s="316"/>
      <c r="M548" s="316"/>
      <c r="N548" s="252"/>
      <c r="O548" s="1132"/>
      <c r="P548" s="1132"/>
      <c r="Q548" s="1132"/>
      <c r="R548" s="1132"/>
      <c r="S548" s="252"/>
      <c r="T548" s="252"/>
      <c r="U548" s="252"/>
      <c r="V548" s="252"/>
      <c r="W548" s="252"/>
      <c r="X548" s="252"/>
      <c r="Y548" s="252"/>
      <c r="Z548" s="252"/>
    </row>
    <row r="549" ht="15.75" customHeight="1">
      <c r="A549" s="252"/>
      <c r="B549" s="252"/>
      <c r="C549" s="252"/>
      <c r="D549" s="252"/>
      <c r="E549" s="252"/>
      <c r="F549" s="252"/>
      <c r="G549" s="876"/>
      <c r="H549" s="252"/>
      <c r="I549" s="316"/>
      <c r="J549" s="378"/>
      <c r="K549" s="1741"/>
      <c r="L549" s="316"/>
      <c r="M549" s="316"/>
      <c r="N549" s="252"/>
      <c r="O549" s="1132"/>
      <c r="P549" s="1132"/>
      <c r="Q549" s="1132"/>
      <c r="R549" s="1132"/>
      <c r="S549" s="252"/>
      <c r="T549" s="252"/>
      <c r="U549" s="252"/>
      <c r="V549" s="252"/>
      <c r="W549" s="252"/>
      <c r="X549" s="252"/>
      <c r="Y549" s="252"/>
      <c r="Z549" s="252"/>
    </row>
    <row r="550" ht="15.75" customHeight="1">
      <c r="A550" s="252"/>
      <c r="B550" s="252"/>
      <c r="C550" s="252"/>
      <c r="D550" s="252"/>
      <c r="E550" s="252"/>
      <c r="F550" s="252"/>
      <c r="G550" s="876"/>
      <c r="H550" s="252"/>
      <c r="I550" s="316"/>
      <c r="J550" s="378"/>
      <c r="K550" s="1741"/>
      <c r="L550" s="316"/>
      <c r="M550" s="316"/>
      <c r="N550" s="252"/>
      <c r="O550" s="1132"/>
      <c r="P550" s="1132"/>
      <c r="Q550" s="1132"/>
      <c r="R550" s="1132"/>
      <c r="S550" s="252"/>
      <c r="T550" s="252"/>
      <c r="U550" s="252"/>
      <c r="V550" s="252"/>
      <c r="W550" s="252"/>
      <c r="X550" s="252"/>
      <c r="Y550" s="252"/>
      <c r="Z550" s="252"/>
    </row>
    <row r="551" ht="15.75" customHeight="1">
      <c r="A551" s="252"/>
      <c r="B551" s="252"/>
      <c r="C551" s="252"/>
      <c r="D551" s="252"/>
      <c r="E551" s="252"/>
      <c r="F551" s="252"/>
      <c r="G551" s="876"/>
      <c r="H551" s="252"/>
      <c r="I551" s="316"/>
      <c r="J551" s="378"/>
      <c r="K551" s="1741"/>
      <c r="L551" s="316"/>
      <c r="M551" s="316"/>
      <c r="N551" s="252"/>
      <c r="O551" s="1132"/>
      <c r="P551" s="1132"/>
      <c r="Q551" s="1132"/>
      <c r="R551" s="1132"/>
      <c r="S551" s="252"/>
      <c r="T551" s="252"/>
      <c r="U551" s="252"/>
      <c r="V551" s="252"/>
      <c r="W551" s="252"/>
      <c r="X551" s="252"/>
      <c r="Y551" s="252"/>
      <c r="Z551" s="252"/>
    </row>
    <row r="552" ht="15.75" customHeight="1">
      <c r="A552" s="252"/>
      <c r="B552" s="252"/>
      <c r="C552" s="252"/>
      <c r="D552" s="252"/>
      <c r="E552" s="252"/>
      <c r="F552" s="252"/>
      <c r="G552" s="876"/>
      <c r="H552" s="252"/>
      <c r="I552" s="316"/>
      <c r="J552" s="378"/>
      <c r="K552" s="1741"/>
      <c r="L552" s="316"/>
      <c r="M552" s="316"/>
      <c r="N552" s="252"/>
      <c r="O552" s="1132"/>
      <c r="P552" s="1132"/>
      <c r="Q552" s="1132"/>
      <c r="R552" s="1132"/>
      <c r="S552" s="252"/>
      <c r="T552" s="252"/>
      <c r="U552" s="252"/>
      <c r="V552" s="252"/>
      <c r="W552" s="252"/>
      <c r="X552" s="252"/>
      <c r="Y552" s="252"/>
      <c r="Z552" s="252"/>
    </row>
    <row r="553" ht="15.75" customHeight="1">
      <c r="A553" s="252"/>
      <c r="B553" s="252"/>
      <c r="C553" s="252"/>
      <c r="D553" s="252"/>
      <c r="E553" s="252"/>
      <c r="F553" s="252"/>
      <c r="G553" s="876"/>
      <c r="H553" s="252"/>
      <c r="I553" s="316"/>
      <c r="J553" s="378"/>
      <c r="K553" s="1741"/>
      <c r="L553" s="316"/>
      <c r="M553" s="316"/>
      <c r="N553" s="252"/>
      <c r="O553" s="1132"/>
      <c r="P553" s="1132"/>
      <c r="Q553" s="1132"/>
      <c r="R553" s="1132"/>
      <c r="S553" s="252"/>
      <c r="T553" s="252"/>
      <c r="U553" s="252"/>
      <c r="V553" s="252"/>
      <c r="W553" s="252"/>
      <c r="X553" s="252"/>
      <c r="Y553" s="252"/>
      <c r="Z553" s="252"/>
    </row>
    <row r="554" ht="15.75" customHeight="1">
      <c r="A554" s="252"/>
      <c r="B554" s="252"/>
      <c r="C554" s="252"/>
      <c r="D554" s="252"/>
      <c r="E554" s="252"/>
      <c r="F554" s="252"/>
      <c r="G554" s="876"/>
      <c r="H554" s="252"/>
      <c r="I554" s="316"/>
      <c r="J554" s="378"/>
      <c r="K554" s="1741"/>
      <c r="L554" s="316"/>
      <c r="M554" s="316"/>
      <c r="N554" s="252"/>
      <c r="O554" s="1132"/>
      <c r="P554" s="1132"/>
      <c r="Q554" s="1132"/>
      <c r="R554" s="1132"/>
      <c r="S554" s="252"/>
      <c r="T554" s="252"/>
      <c r="U554" s="252"/>
      <c r="V554" s="252"/>
      <c r="W554" s="252"/>
      <c r="X554" s="252"/>
      <c r="Y554" s="252"/>
      <c r="Z554" s="252"/>
    </row>
    <row r="555" ht="15.75" customHeight="1">
      <c r="A555" s="252"/>
      <c r="B555" s="252"/>
      <c r="C555" s="252"/>
      <c r="D555" s="252"/>
      <c r="E555" s="252"/>
      <c r="F555" s="252"/>
      <c r="G555" s="876"/>
      <c r="H555" s="252"/>
      <c r="I555" s="316"/>
      <c r="J555" s="378"/>
      <c r="K555" s="1741"/>
      <c r="L555" s="316"/>
      <c r="M555" s="316"/>
      <c r="N555" s="252"/>
      <c r="O555" s="1132"/>
      <c r="P555" s="1132"/>
      <c r="Q555" s="1132"/>
      <c r="R555" s="1132"/>
      <c r="S555" s="252"/>
      <c r="T555" s="252"/>
      <c r="U555" s="252"/>
      <c r="V555" s="252"/>
      <c r="W555" s="252"/>
      <c r="X555" s="252"/>
      <c r="Y555" s="252"/>
      <c r="Z555" s="252"/>
    </row>
    <row r="556" ht="15.75" customHeight="1">
      <c r="A556" s="252"/>
      <c r="B556" s="252"/>
      <c r="C556" s="252"/>
      <c r="D556" s="252"/>
      <c r="E556" s="252"/>
      <c r="F556" s="252"/>
      <c r="G556" s="876"/>
      <c r="H556" s="252"/>
      <c r="I556" s="316"/>
      <c r="J556" s="378"/>
      <c r="K556" s="1741"/>
      <c r="L556" s="316"/>
      <c r="M556" s="316"/>
      <c r="N556" s="252"/>
      <c r="O556" s="1132"/>
      <c r="P556" s="1132"/>
      <c r="Q556" s="1132"/>
      <c r="R556" s="1132"/>
      <c r="S556" s="252"/>
      <c r="T556" s="252"/>
      <c r="U556" s="252"/>
      <c r="V556" s="252"/>
      <c r="W556" s="252"/>
      <c r="X556" s="252"/>
      <c r="Y556" s="252"/>
      <c r="Z556" s="252"/>
    </row>
    <row r="557" ht="15.75" customHeight="1">
      <c r="A557" s="252"/>
      <c r="B557" s="252"/>
      <c r="C557" s="252"/>
      <c r="D557" s="252"/>
      <c r="E557" s="252"/>
      <c r="F557" s="252"/>
      <c r="G557" s="876"/>
      <c r="H557" s="252"/>
      <c r="I557" s="316"/>
      <c r="J557" s="378"/>
      <c r="K557" s="1741"/>
      <c r="L557" s="316"/>
      <c r="M557" s="316"/>
      <c r="N557" s="252"/>
      <c r="O557" s="1132"/>
      <c r="P557" s="1132"/>
      <c r="Q557" s="1132"/>
      <c r="R557" s="1132"/>
      <c r="S557" s="252"/>
      <c r="T557" s="252"/>
      <c r="U557" s="252"/>
      <c r="V557" s="252"/>
      <c r="W557" s="252"/>
      <c r="X557" s="252"/>
      <c r="Y557" s="252"/>
      <c r="Z557" s="252"/>
    </row>
    <row r="558" ht="15.75" customHeight="1">
      <c r="A558" s="252"/>
      <c r="B558" s="252"/>
      <c r="C558" s="252"/>
      <c r="D558" s="252"/>
      <c r="E558" s="252"/>
      <c r="F558" s="252"/>
      <c r="G558" s="876"/>
      <c r="H558" s="252"/>
      <c r="I558" s="316"/>
      <c r="J558" s="378"/>
      <c r="K558" s="1741"/>
      <c r="L558" s="316"/>
      <c r="M558" s="316"/>
      <c r="N558" s="252"/>
      <c r="O558" s="1132"/>
      <c r="P558" s="1132"/>
      <c r="Q558" s="1132"/>
      <c r="R558" s="1132"/>
      <c r="S558" s="252"/>
      <c r="T558" s="252"/>
      <c r="U558" s="252"/>
      <c r="V558" s="252"/>
      <c r="W558" s="252"/>
      <c r="X558" s="252"/>
      <c r="Y558" s="252"/>
      <c r="Z558" s="252"/>
    </row>
    <row r="559" ht="15.75" customHeight="1">
      <c r="A559" s="252"/>
      <c r="B559" s="252"/>
      <c r="C559" s="252"/>
      <c r="D559" s="252"/>
      <c r="E559" s="252"/>
      <c r="F559" s="252"/>
      <c r="G559" s="876"/>
      <c r="H559" s="252"/>
      <c r="I559" s="316"/>
      <c r="J559" s="378"/>
      <c r="K559" s="1741"/>
      <c r="L559" s="316"/>
      <c r="M559" s="316"/>
      <c r="N559" s="252"/>
      <c r="O559" s="1132"/>
      <c r="P559" s="1132"/>
      <c r="Q559" s="1132"/>
      <c r="R559" s="1132"/>
      <c r="S559" s="252"/>
      <c r="T559" s="252"/>
      <c r="U559" s="252"/>
      <c r="V559" s="252"/>
      <c r="W559" s="252"/>
      <c r="X559" s="252"/>
      <c r="Y559" s="252"/>
      <c r="Z559" s="252"/>
    </row>
    <row r="560" ht="15.75" customHeight="1">
      <c r="A560" s="252"/>
      <c r="B560" s="252"/>
      <c r="C560" s="252"/>
      <c r="D560" s="252"/>
      <c r="E560" s="252"/>
      <c r="F560" s="252"/>
      <c r="G560" s="876"/>
      <c r="H560" s="252"/>
      <c r="I560" s="316"/>
      <c r="J560" s="378"/>
      <c r="K560" s="1741"/>
      <c r="L560" s="316"/>
      <c r="M560" s="316"/>
      <c r="N560" s="252"/>
      <c r="O560" s="1132"/>
      <c r="P560" s="1132"/>
      <c r="Q560" s="1132"/>
      <c r="R560" s="1132"/>
      <c r="S560" s="252"/>
      <c r="T560" s="252"/>
      <c r="U560" s="252"/>
      <c r="V560" s="252"/>
      <c r="W560" s="252"/>
      <c r="X560" s="252"/>
      <c r="Y560" s="252"/>
      <c r="Z560" s="252"/>
    </row>
    <row r="561" ht="15.75" customHeight="1">
      <c r="A561" s="252"/>
      <c r="B561" s="252"/>
      <c r="C561" s="252"/>
      <c r="D561" s="252"/>
      <c r="E561" s="252"/>
      <c r="F561" s="252"/>
      <c r="G561" s="876"/>
      <c r="H561" s="252"/>
      <c r="I561" s="316"/>
      <c r="J561" s="378"/>
      <c r="K561" s="1741"/>
      <c r="L561" s="316"/>
      <c r="M561" s="316"/>
      <c r="N561" s="252"/>
      <c r="O561" s="1132"/>
      <c r="P561" s="1132"/>
      <c r="Q561" s="1132"/>
      <c r="R561" s="1132"/>
      <c r="S561" s="252"/>
      <c r="T561" s="252"/>
      <c r="U561" s="252"/>
      <c r="V561" s="252"/>
      <c r="W561" s="252"/>
      <c r="X561" s="252"/>
      <c r="Y561" s="252"/>
      <c r="Z561" s="252"/>
    </row>
    <row r="562" ht="15.75" customHeight="1">
      <c r="A562" s="252"/>
      <c r="B562" s="252"/>
      <c r="C562" s="252"/>
      <c r="D562" s="252"/>
      <c r="E562" s="252"/>
      <c r="F562" s="252"/>
      <c r="G562" s="876"/>
      <c r="H562" s="252"/>
      <c r="I562" s="316"/>
      <c r="J562" s="378"/>
      <c r="K562" s="1741"/>
      <c r="L562" s="316"/>
      <c r="M562" s="316"/>
      <c r="N562" s="252"/>
      <c r="O562" s="1132"/>
      <c r="P562" s="1132"/>
      <c r="Q562" s="1132"/>
      <c r="R562" s="1132"/>
      <c r="S562" s="252"/>
      <c r="T562" s="252"/>
      <c r="U562" s="252"/>
      <c r="V562" s="252"/>
      <c r="W562" s="252"/>
      <c r="X562" s="252"/>
      <c r="Y562" s="252"/>
      <c r="Z562" s="252"/>
    </row>
    <row r="563" ht="15.75" customHeight="1">
      <c r="A563" s="252"/>
      <c r="B563" s="252"/>
      <c r="C563" s="252"/>
      <c r="D563" s="252"/>
      <c r="E563" s="252"/>
      <c r="F563" s="252"/>
      <c r="G563" s="876"/>
      <c r="H563" s="252"/>
      <c r="I563" s="316"/>
      <c r="J563" s="378"/>
      <c r="K563" s="1741"/>
      <c r="L563" s="316"/>
      <c r="M563" s="316"/>
      <c r="N563" s="252"/>
      <c r="O563" s="1132"/>
      <c r="P563" s="1132"/>
      <c r="Q563" s="1132"/>
      <c r="R563" s="1132"/>
      <c r="S563" s="252"/>
      <c r="T563" s="252"/>
      <c r="U563" s="252"/>
      <c r="V563" s="252"/>
      <c r="W563" s="252"/>
      <c r="X563" s="252"/>
      <c r="Y563" s="252"/>
      <c r="Z563" s="252"/>
    </row>
    <row r="564" ht="15.75" customHeight="1">
      <c r="A564" s="252"/>
      <c r="B564" s="252"/>
      <c r="C564" s="252"/>
      <c r="D564" s="252"/>
      <c r="E564" s="252"/>
      <c r="F564" s="252"/>
      <c r="G564" s="876"/>
      <c r="H564" s="252"/>
      <c r="I564" s="316"/>
      <c r="J564" s="378"/>
      <c r="K564" s="1741"/>
      <c r="L564" s="316"/>
      <c r="M564" s="316"/>
      <c r="N564" s="252"/>
      <c r="O564" s="1132"/>
      <c r="P564" s="1132"/>
      <c r="Q564" s="1132"/>
      <c r="R564" s="1132"/>
      <c r="S564" s="252"/>
      <c r="T564" s="252"/>
      <c r="U564" s="252"/>
      <c r="V564" s="252"/>
      <c r="W564" s="252"/>
      <c r="X564" s="252"/>
      <c r="Y564" s="252"/>
      <c r="Z564" s="252"/>
    </row>
    <row r="565" ht="15.75" customHeight="1">
      <c r="A565" s="252"/>
      <c r="B565" s="252"/>
      <c r="C565" s="252"/>
      <c r="D565" s="252"/>
      <c r="E565" s="252"/>
      <c r="F565" s="252"/>
      <c r="G565" s="876"/>
      <c r="H565" s="252"/>
      <c r="I565" s="316"/>
      <c r="J565" s="378"/>
      <c r="K565" s="1741"/>
      <c r="L565" s="316"/>
      <c r="M565" s="316"/>
      <c r="N565" s="252"/>
      <c r="O565" s="1132"/>
      <c r="P565" s="1132"/>
      <c r="Q565" s="1132"/>
      <c r="R565" s="1132"/>
      <c r="S565" s="252"/>
      <c r="T565" s="252"/>
      <c r="U565" s="252"/>
      <c r="V565" s="252"/>
      <c r="W565" s="252"/>
      <c r="X565" s="252"/>
      <c r="Y565" s="252"/>
      <c r="Z565" s="252"/>
    </row>
    <row r="566" ht="15.75" customHeight="1">
      <c r="A566" s="252"/>
      <c r="B566" s="252"/>
      <c r="C566" s="252"/>
      <c r="D566" s="252"/>
      <c r="E566" s="252"/>
      <c r="F566" s="252"/>
      <c r="G566" s="876"/>
      <c r="H566" s="252"/>
      <c r="I566" s="316"/>
      <c r="J566" s="378"/>
      <c r="K566" s="1741"/>
      <c r="L566" s="316"/>
      <c r="M566" s="316"/>
      <c r="N566" s="252"/>
      <c r="O566" s="1132"/>
      <c r="P566" s="1132"/>
      <c r="Q566" s="1132"/>
      <c r="R566" s="1132"/>
      <c r="S566" s="252"/>
      <c r="T566" s="252"/>
      <c r="U566" s="252"/>
      <c r="V566" s="252"/>
      <c r="W566" s="252"/>
      <c r="X566" s="252"/>
      <c r="Y566" s="252"/>
      <c r="Z566" s="252"/>
    </row>
    <row r="567" ht="15.75" customHeight="1">
      <c r="A567" s="252"/>
      <c r="B567" s="252"/>
      <c r="C567" s="252"/>
      <c r="D567" s="252"/>
      <c r="E567" s="252"/>
      <c r="F567" s="252"/>
      <c r="G567" s="876"/>
      <c r="H567" s="252"/>
      <c r="I567" s="316"/>
      <c r="J567" s="378"/>
      <c r="K567" s="1741"/>
      <c r="L567" s="316"/>
      <c r="M567" s="316"/>
      <c r="N567" s="252"/>
      <c r="O567" s="1132"/>
      <c r="P567" s="1132"/>
      <c r="Q567" s="1132"/>
      <c r="R567" s="1132"/>
      <c r="S567" s="252"/>
      <c r="T567" s="252"/>
      <c r="U567" s="252"/>
      <c r="V567" s="252"/>
      <c r="W567" s="252"/>
      <c r="X567" s="252"/>
      <c r="Y567" s="252"/>
      <c r="Z567" s="252"/>
    </row>
    <row r="568" ht="15.75" customHeight="1">
      <c r="A568" s="252"/>
      <c r="B568" s="252"/>
      <c r="C568" s="252"/>
      <c r="D568" s="252"/>
      <c r="E568" s="252"/>
      <c r="F568" s="252"/>
      <c r="G568" s="876"/>
      <c r="H568" s="252"/>
      <c r="I568" s="316"/>
      <c r="J568" s="378"/>
      <c r="K568" s="1741"/>
      <c r="L568" s="316"/>
      <c r="M568" s="316"/>
      <c r="N568" s="252"/>
      <c r="O568" s="1132"/>
      <c r="P568" s="1132"/>
      <c r="Q568" s="1132"/>
      <c r="R568" s="1132"/>
      <c r="S568" s="252"/>
      <c r="T568" s="252"/>
      <c r="U568" s="252"/>
      <c r="V568" s="252"/>
      <c r="W568" s="252"/>
      <c r="X568" s="252"/>
      <c r="Y568" s="252"/>
      <c r="Z568" s="252"/>
    </row>
    <row r="569" ht="15.75" customHeight="1">
      <c r="A569" s="252"/>
      <c r="B569" s="252"/>
      <c r="C569" s="252"/>
      <c r="D569" s="252"/>
      <c r="E569" s="252"/>
      <c r="F569" s="252"/>
      <c r="G569" s="876"/>
      <c r="H569" s="252"/>
      <c r="I569" s="316"/>
      <c r="J569" s="378"/>
      <c r="K569" s="1741"/>
      <c r="L569" s="316"/>
      <c r="M569" s="316"/>
      <c r="N569" s="252"/>
      <c r="O569" s="1132"/>
      <c r="P569" s="1132"/>
      <c r="Q569" s="1132"/>
      <c r="R569" s="1132"/>
      <c r="S569" s="252"/>
      <c r="T569" s="252"/>
      <c r="U569" s="252"/>
      <c r="V569" s="252"/>
      <c r="W569" s="252"/>
      <c r="X569" s="252"/>
      <c r="Y569" s="252"/>
      <c r="Z569" s="252"/>
    </row>
    <row r="570" ht="15.75" customHeight="1">
      <c r="A570" s="252"/>
      <c r="B570" s="252"/>
      <c r="C570" s="252"/>
      <c r="D570" s="252"/>
      <c r="E570" s="252"/>
      <c r="F570" s="252"/>
      <c r="G570" s="876"/>
      <c r="H570" s="252"/>
      <c r="I570" s="316"/>
      <c r="J570" s="378"/>
      <c r="K570" s="1741"/>
      <c r="L570" s="316"/>
      <c r="M570" s="316"/>
      <c r="N570" s="252"/>
      <c r="O570" s="1132"/>
      <c r="P570" s="1132"/>
      <c r="Q570" s="1132"/>
      <c r="R570" s="1132"/>
      <c r="S570" s="252"/>
      <c r="T570" s="252"/>
      <c r="U570" s="252"/>
      <c r="V570" s="252"/>
      <c r="W570" s="252"/>
      <c r="X570" s="252"/>
      <c r="Y570" s="252"/>
      <c r="Z570" s="252"/>
    </row>
    <row r="571" ht="15.75" customHeight="1">
      <c r="A571" s="252"/>
      <c r="B571" s="252"/>
      <c r="C571" s="252"/>
      <c r="D571" s="252"/>
      <c r="E571" s="252"/>
      <c r="F571" s="252"/>
      <c r="G571" s="876"/>
      <c r="H571" s="252"/>
      <c r="I571" s="316"/>
      <c r="J571" s="378"/>
      <c r="K571" s="1741"/>
      <c r="L571" s="316"/>
      <c r="M571" s="316"/>
      <c r="N571" s="252"/>
      <c r="O571" s="1132"/>
      <c r="P571" s="1132"/>
      <c r="Q571" s="1132"/>
      <c r="R571" s="1132"/>
      <c r="S571" s="252"/>
      <c r="T571" s="252"/>
      <c r="U571" s="252"/>
      <c r="V571" s="252"/>
      <c r="W571" s="252"/>
      <c r="X571" s="252"/>
      <c r="Y571" s="252"/>
      <c r="Z571" s="252"/>
    </row>
    <row r="572" ht="15.75" customHeight="1">
      <c r="A572" s="252"/>
      <c r="B572" s="252"/>
      <c r="C572" s="252"/>
      <c r="D572" s="252"/>
      <c r="E572" s="252"/>
      <c r="F572" s="252"/>
      <c r="G572" s="876"/>
      <c r="H572" s="252"/>
      <c r="I572" s="316"/>
      <c r="J572" s="378"/>
      <c r="K572" s="1741"/>
      <c r="L572" s="316"/>
      <c r="M572" s="316"/>
      <c r="N572" s="252"/>
      <c r="O572" s="1132"/>
      <c r="P572" s="1132"/>
      <c r="Q572" s="1132"/>
      <c r="R572" s="1132"/>
      <c r="S572" s="252"/>
      <c r="T572" s="252"/>
      <c r="U572" s="252"/>
      <c r="V572" s="252"/>
      <c r="W572" s="252"/>
      <c r="X572" s="252"/>
      <c r="Y572" s="252"/>
      <c r="Z572" s="252"/>
    </row>
    <row r="573" ht="15.75" customHeight="1">
      <c r="A573" s="252"/>
      <c r="B573" s="252"/>
      <c r="C573" s="252"/>
      <c r="D573" s="252"/>
      <c r="E573" s="252"/>
      <c r="F573" s="252"/>
      <c r="G573" s="876"/>
      <c r="H573" s="252"/>
      <c r="I573" s="316"/>
      <c r="J573" s="378"/>
      <c r="K573" s="1741"/>
      <c r="L573" s="316"/>
      <c r="M573" s="316"/>
      <c r="N573" s="252"/>
      <c r="O573" s="1132"/>
      <c r="P573" s="1132"/>
      <c r="Q573" s="1132"/>
      <c r="R573" s="1132"/>
      <c r="S573" s="252"/>
      <c r="T573" s="252"/>
      <c r="U573" s="252"/>
      <c r="V573" s="252"/>
      <c r="W573" s="252"/>
      <c r="X573" s="252"/>
      <c r="Y573" s="252"/>
      <c r="Z573" s="252"/>
    </row>
    <row r="574" ht="15.75" customHeight="1">
      <c r="A574" s="252"/>
      <c r="B574" s="252"/>
      <c r="C574" s="252"/>
      <c r="D574" s="252"/>
      <c r="E574" s="252"/>
      <c r="F574" s="252"/>
      <c r="G574" s="876"/>
      <c r="H574" s="252"/>
      <c r="I574" s="316"/>
      <c r="J574" s="378"/>
      <c r="K574" s="1741"/>
      <c r="L574" s="316"/>
      <c r="M574" s="316"/>
      <c r="N574" s="252"/>
      <c r="O574" s="1132"/>
      <c r="P574" s="1132"/>
      <c r="Q574" s="1132"/>
      <c r="R574" s="1132"/>
      <c r="S574" s="252"/>
      <c r="T574" s="252"/>
      <c r="U574" s="252"/>
      <c r="V574" s="252"/>
      <c r="W574" s="252"/>
      <c r="X574" s="252"/>
      <c r="Y574" s="252"/>
      <c r="Z574" s="252"/>
    </row>
    <row r="575" ht="15.75" customHeight="1">
      <c r="A575" s="252"/>
      <c r="B575" s="252"/>
      <c r="C575" s="252"/>
      <c r="D575" s="252"/>
      <c r="E575" s="252"/>
      <c r="F575" s="252"/>
      <c r="G575" s="876"/>
      <c r="H575" s="252"/>
      <c r="I575" s="316"/>
      <c r="J575" s="378"/>
      <c r="K575" s="1741"/>
      <c r="L575" s="316"/>
      <c r="M575" s="316"/>
      <c r="N575" s="252"/>
      <c r="O575" s="1132"/>
      <c r="P575" s="1132"/>
      <c r="Q575" s="1132"/>
      <c r="R575" s="1132"/>
      <c r="S575" s="252"/>
      <c r="T575" s="252"/>
      <c r="U575" s="252"/>
      <c r="V575" s="252"/>
      <c r="W575" s="252"/>
      <c r="X575" s="252"/>
      <c r="Y575" s="252"/>
      <c r="Z575" s="252"/>
    </row>
    <row r="576" ht="15.75" customHeight="1">
      <c r="A576" s="252"/>
      <c r="B576" s="252"/>
      <c r="C576" s="252"/>
      <c r="D576" s="252"/>
      <c r="E576" s="252"/>
      <c r="F576" s="252"/>
      <c r="G576" s="876"/>
      <c r="H576" s="252"/>
      <c r="I576" s="316"/>
      <c r="J576" s="378"/>
      <c r="K576" s="1741"/>
      <c r="L576" s="316"/>
      <c r="M576" s="316"/>
      <c r="N576" s="252"/>
      <c r="O576" s="1132"/>
      <c r="P576" s="1132"/>
      <c r="Q576" s="1132"/>
      <c r="R576" s="1132"/>
      <c r="S576" s="252"/>
      <c r="T576" s="252"/>
      <c r="U576" s="252"/>
      <c r="V576" s="252"/>
      <c r="W576" s="252"/>
      <c r="X576" s="252"/>
      <c r="Y576" s="252"/>
      <c r="Z576" s="252"/>
    </row>
    <row r="577" ht="15.75" customHeight="1">
      <c r="A577" s="252"/>
      <c r="B577" s="252"/>
      <c r="C577" s="252"/>
      <c r="D577" s="252"/>
      <c r="E577" s="252"/>
      <c r="F577" s="252"/>
      <c r="G577" s="876"/>
      <c r="H577" s="252"/>
      <c r="I577" s="316"/>
      <c r="J577" s="378"/>
      <c r="K577" s="1741"/>
      <c r="L577" s="316"/>
      <c r="M577" s="316"/>
      <c r="N577" s="252"/>
      <c r="O577" s="1132"/>
      <c r="P577" s="1132"/>
      <c r="Q577" s="1132"/>
      <c r="R577" s="1132"/>
      <c r="S577" s="252"/>
      <c r="T577" s="252"/>
      <c r="U577" s="252"/>
      <c r="V577" s="252"/>
      <c r="W577" s="252"/>
      <c r="X577" s="252"/>
      <c r="Y577" s="252"/>
      <c r="Z577" s="252"/>
    </row>
    <row r="578" ht="15.75" customHeight="1">
      <c r="A578" s="252"/>
      <c r="B578" s="252"/>
      <c r="C578" s="252"/>
      <c r="D578" s="252"/>
      <c r="E578" s="252"/>
      <c r="F578" s="252"/>
      <c r="G578" s="876"/>
      <c r="H578" s="252"/>
      <c r="I578" s="316"/>
      <c r="J578" s="378"/>
      <c r="K578" s="1741"/>
      <c r="L578" s="316"/>
      <c r="M578" s="316"/>
      <c r="N578" s="252"/>
      <c r="O578" s="1132"/>
      <c r="P578" s="1132"/>
      <c r="Q578" s="1132"/>
      <c r="R578" s="1132"/>
      <c r="S578" s="252"/>
      <c r="T578" s="252"/>
      <c r="U578" s="252"/>
      <c r="V578" s="252"/>
      <c r="W578" s="252"/>
      <c r="X578" s="252"/>
      <c r="Y578" s="252"/>
      <c r="Z578" s="252"/>
    </row>
    <row r="579" ht="15.75" customHeight="1">
      <c r="A579" s="252"/>
      <c r="B579" s="252"/>
      <c r="C579" s="252"/>
      <c r="D579" s="252"/>
      <c r="E579" s="252"/>
      <c r="F579" s="252"/>
      <c r="G579" s="876"/>
      <c r="H579" s="252"/>
      <c r="I579" s="316"/>
      <c r="J579" s="378"/>
      <c r="K579" s="1741"/>
      <c r="L579" s="316"/>
      <c r="M579" s="316"/>
      <c r="N579" s="252"/>
      <c r="O579" s="1132"/>
      <c r="P579" s="1132"/>
      <c r="Q579" s="1132"/>
      <c r="R579" s="1132"/>
      <c r="S579" s="252"/>
      <c r="T579" s="252"/>
      <c r="U579" s="252"/>
      <c r="V579" s="252"/>
      <c r="W579" s="252"/>
      <c r="X579" s="252"/>
      <c r="Y579" s="252"/>
      <c r="Z579" s="252"/>
    </row>
    <row r="580" ht="15.75" customHeight="1">
      <c r="A580" s="252"/>
      <c r="B580" s="252"/>
      <c r="C580" s="252"/>
      <c r="D580" s="252"/>
      <c r="E580" s="252"/>
      <c r="F580" s="252"/>
      <c r="G580" s="876"/>
      <c r="H580" s="252"/>
      <c r="I580" s="316"/>
      <c r="J580" s="378"/>
      <c r="K580" s="1741"/>
      <c r="L580" s="316"/>
      <c r="M580" s="316"/>
      <c r="N580" s="252"/>
      <c r="O580" s="1132"/>
      <c r="P580" s="1132"/>
      <c r="Q580" s="1132"/>
      <c r="R580" s="1132"/>
      <c r="S580" s="252"/>
      <c r="T580" s="252"/>
      <c r="U580" s="252"/>
      <c r="V580" s="252"/>
      <c r="W580" s="252"/>
      <c r="X580" s="252"/>
      <c r="Y580" s="252"/>
      <c r="Z580" s="252"/>
    </row>
    <row r="581" ht="15.75" customHeight="1">
      <c r="A581" s="252"/>
      <c r="B581" s="252"/>
      <c r="C581" s="252"/>
      <c r="D581" s="252"/>
      <c r="E581" s="252"/>
      <c r="F581" s="252"/>
      <c r="G581" s="876"/>
      <c r="H581" s="252"/>
      <c r="I581" s="316"/>
      <c r="J581" s="378"/>
      <c r="K581" s="1741"/>
      <c r="L581" s="316"/>
      <c r="M581" s="316"/>
      <c r="N581" s="252"/>
      <c r="O581" s="1132"/>
      <c r="P581" s="1132"/>
      <c r="Q581" s="1132"/>
      <c r="R581" s="1132"/>
      <c r="S581" s="252"/>
      <c r="T581" s="252"/>
      <c r="U581" s="252"/>
      <c r="V581" s="252"/>
      <c r="W581" s="252"/>
      <c r="X581" s="252"/>
      <c r="Y581" s="252"/>
      <c r="Z581" s="252"/>
    </row>
    <row r="582" ht="15.75" customHeight="1">
      <c r="A582" s="252"/>
      <c r="B582" s="252"/>
      <c r="C582" s="252"/>
      <c r="D582" s="252"/>
      <c r="E582" s="252"/>
      <c r="F582" s="252"/>
      <c r="G582" s="876"/>
      <c r="H582" s="252"/>
      <c r="I582" s="316"/>
      <c r="J582" s="378"/>
      <c r="K582" s="1741"/>
      <c r="L582" s="316"/>
      <c r="M582" s="316"/>
      <c r="N582" s="252"/>
      <c r="O582" s="1132"/>
      <c r="P582" s="1132"/>
      <c r="Q582" s="1132"/>
      <c r="R582" s="1132"/>
      <c r="S582" s="252"/>
      <c r="T582" s="252"/>
      <c r="U582" s="252"/>
      <c r="V582" s="252"/>
      <c r="W582" s="252"/>
      <c r="X582" s="252"/>
      <c r="Y582" s="252"/>
      <c r="Z582" s="252"/>
    </row>
    <row r="583" ht="15.75" customHeight="1">
      <c r="A583" s="252"/>
      <c r="B583" s="252"/>
      <c r="C583" s="252"/>
      <c r="D583" s="252"/>
      <c r="E583" s="252"/>
      <c r="F583" s="252"/>
      <c r="G583" s="876"/>
      <c r="H583" s="252"/>
      <c r="I583" s="316"/>
      <c r="J583" s="378"/>
      <c r="K583" s="1741"/>
      <c r="L583" s="316"/>
      <c r="M583" s="316"/>
      <c r="N583" s="252"/>
      <c r="O583" s="1132"/>
      <c r="P583" s="1132"/>
      <c r="Q583" s="1132"/>
      <c r="R583" s="1132"/>
      <c r="S583" s="252"/>
      <c r="T583" s="252"/>
      <c r="U583" s="252"/>
      <c r="V583" s="252"/>
      <c r="W583" s="252"/>
      <c r="X583" s="252"/>
      <c r="Y583" s="252"/>
      <c r="Z583" s="252"/>
    </row>
    <row r="584" ht="15.75" customHeight="1">
      <c r="A584" s="252"/>
      <c r="B584" s="252"/>
      <c r="C584" s="252"/>
      <c r="D584" s="252"/>
      <c r="E584" s="252"/>
      <c r="F584" s="252"/>
      <c r="G584" s="876"/>
      <c r="H584" s="252"/>
      <c r="I584" s="316"/>
      <c r="J584" s="378"/>
      <c r="K584" s="1741"/>
      <c r="L584" s="316"/>
      <c r="M584" s="316"/>
      <c r="N584" s="252"/>
      <c r="O584" s="1132"/>
      <c r="P584" s="1132"/>
      <c r="Q584" s="1132"/>
      <c r="R584" s="1132"/>
      <c r="S584" s="252"/>
      <c r="T584" s="252"/>
      <c r="U584" s="252"/>
      <c r="V584" s="252"/>
      <c r="W584" s="252"/>
      <c r="X584" s="252"/>
      <c r="Y584" s="252"/>
      <c r="Z584" s="252"/>
    </row>
    <row r="585" ht="15.75" customHeight="1">
      <c r="A585" s="252"/>
      <c r="B585" s="252"/>
      <c r="C585" s="252"/>
      <c r="D585" s="252"/>
      <c r="E585" s="252"/>
      <c r="F585" s="252"/>
      <c r="G585" s="876"/>
      <c r="H585" s="252"/>
      <c r="I585" s="316"/>
      <c r="J585" s="378"/>
      <c r="K585" s="1741"/>
      <c r="L585" s="316"/>
      <c r="M585" s="316"/>
      <c r="N585" s="252"/>
      <c r="O585" s="1132"/>
      <c r="P585" s="1132"/>
      <c r="Q585" s="1132"/>
      <c r="R585" s="1132"/>
      <c r="S585" s="252"/>
      <c r="T585" s="252"/>
      <c r="U585" s="252"/>
      <c r="V585" s="252"/>
      <c r="W585" s="252"/>
      <c r="X585" s="252"/>
      <c r="Y585" s="252"/>
      <c r="Z585" s="252"/>
    </row>
    <row r="586" ht="15.75" customHeight="1">
      <c r="A586" s="252"/>
      <c r="B586" s="252"/>
      <c r="C586" s="252"/>
      <c r="D586" s="252"/>
      <c r="E586" s="252"/>
      <c r="F586" s="252"/>
      <c r="G586" s="876"/>
      <c r="H586" s="252"/>
      <c r="I586" s="316"/>
      <c r="J586" s="378"/>
      <c r="K586" s="1741"/>
      <c r="L586" s="316"/>
      <c r="M586" s="316"/>
      <c r="N586" s="252"/>
      <c r="O586" s="1132"/>
      <c r="P586" s="1132"/>
      <c r="Q586" s="1132"/>
      <c r="R586" s="1132"/>
      <c r="S586" s="252"/>
      <c r="T586" s="252"/>
      <c r="U586" s="252"/>
      <c r="V586" s="252"/>
      <c r="W586" s="252"/>
      <c r="X586" s="252"/>
      <c r="Y586" s="252"/>
      <c r="Z586" s="252"/>
    </row>
    <row r="587" ht="15.75" customHeight="1">
      <c r="A587" s="252"/>
      <c r="B587" s="252"/>
      <c r="C587" s="252"/>
      <c r="D587" s="252"/>
      <c r="E587" s="252"/>
      <c r="F587" s="252"/>
      <c r="G587" s="876"/>
      <c r="H587" s="252"/>
      <c r="I587" s="316"/>
      <c r="J587" s="378"/>
      <c r="K587" s="1741"/>
      <c r="L587" s="316"/>
      <c r="M587" s="316"/>
      <c r="N587" s="252"/>
      <c r="O587" s="1132"/>
      <c r="P587" s="1132"/>
      <c r="Q587" s="1132"/>
      <c r="R587" s="1132"/>
      <c r="S587" s="252"/>
      <c r="T587" s="252"/>
      <c r="U587" s="252"/>
      <c r="V587" s="252"/>
      <c r="W587" s="252"/>
      <c r="X587" s="252"/>
      <c r="Y587" s="252"/>
      <c r="Z587" s="252"/>
    </row>
    <row r="588" ht="15.75" customHeight="1">
      <c r="A588" s="252"/>
      <c r="B588" s="252"/>
      <c r="C588" s="252"/>
      <c r="D588" s="252"/>
      <c r="E588" s="252"/>
      <c r="F588" s="252"/>
      <c r="G588" s="876"/>
      <c r="H588" s="252"/>
      <c r="I588" s="316"/>
      <c r="J588" s="378"/>
      <c r="K588" s="1741"/>
      <c r="L588" s="316"/>
      <c r="M588" s="316"/>
      <c r="N588" s="252"/>
      <c r="O588" s="1132"/>
      <c r="P588" s="1132"/>
      <c r="Q588" s="1132"/>
      <c r="R588" s="1132"/>
      <c r="S588" s="252"/>
      <c r="T588" s="252"/>
      <c r="U588" s="252"/>
      <c r="V588" s="252"/>
      <c r="W588" s="252"/>
      <c r="X588" s="252"/>
      <c r="Y588" s="252"/>
      <c r="Z588" s="252"/>
    </row>
    <row r="589" ht="15.75" customHeight="1">
      <c r="A589" s="252"/>
      <c r="B589" s="252"/>
      <c r="C589" s="252"/>
      <c r="D589" s="252"/>
      <c r="E589" s="252"/>
      <c r="F589" s="252"/>
      <c r="G589" s="876"/>
      <c r="H589" s="252"/>
      <c r="I589" s="316"/>
      <c r="J589" s="378"/>
      <c r="K589" s="1741"/>
      <c r="L589" s="316"/>
      <c r="M589" s="316"/>
      <c r="N589" s="252"/>
      <c r="O589" s="1132"/>
      <c r="P589" s="1132"/>
      <c r="Q589" s="1132"/>
      <c r="R589" s="1132"/>
      <c r="S589" s="252"/>
      <c r="T589" s="252"/>
      <c r="U589" s="252"/>
      <c r="V589" s="252"/>
      <c r="W589" s="252"/>
      <c r="X589" s="252"/>
      <c r="Y589" s="252"/>
      <c r="Z589" s="252"/>
    </row>
    <row r="590" ht="15.75" customHeight="1">
      <c r="A590" s="252"/>
      <c r="B590" s="252"/>
      <c r="C590" s="252"/>
      <c r="D590" s="252"/>
      <c r="E590" s="252"/>
      <c r="F590" s="252"/>
      <c r="G590" s="876"/>
      <c r="H590" s="252"/>
      <c r="I590" s="316"/>
      <c r="J590" s="378"/>
      <c r="K590" s="1741"/>
      <c r="L590" s="316"/>
      <c r="M590" s="316"/>
      <c r="N590" s="252"/>
      <c r="O590" s="1132"/>
      <c r="P590" s="1132"/>
      <c r="Q590" s="1132"/>
      <c r="R590" s="1132"/>
      <c r="S590" s="252"/>
      <c r="T590" s="252"/>
      <c r="U590" s="252"/>
      <c r="V590" s="252"/>
      <c r="W590" s="252"/>
      <c r="X590" s="252"/>
      <c r="Y590" s="252"/>
      <c r="Z590" s="252"/>
    </row>
    <row r="591" ht="15.75" customHeight="1">
      <c r="A591" s="252"/>
      <c r="B591" s="252"/>
      <c r="C591" s="252"/>
      <c r="D591" s="252"/>
      <c r="E591" s="252"/>
      <c r="F591" s="252"/>
      <c r="G591" s="876"/>
      <c r="H591" s="252"/>
      <c r="I591" s="316"/>
      <c r="J591" s="378"/>
      <c r="K591" s="1741"/>
      <c r="L591" s="316"/>
      <c r="M591" s="316"/>
      <c r="N591" s="252"/>
      <c r="O591" s="1132"/>
      <c r="P591" s="1132"/>
      <c r="Q591" s="1132"/>
      <c r="R591" s="1132"/>
      <c r="S591" s="252"/>
      <c r="T591" s="252"/>
      <c r="U591" s="252"/>
      <c r="V591" s="252"/>
      <c r="W591" s="252"/>
      <c r="X591" s="252"/>
      <c r="Y591" s="252"/>
      <c r="Z591" s="252"/>
    </row>
    <row r="592" ht="15.75" customHeight="1">
      <c r="A592" s="252"/>
      <c r="B592" s="252"/>
      <c r="C592" s="252"/>
      <c r="D592" s="252"/>
      <c r="E592" s="252"/>
      <c r="F592" s="252"/>
      <c r="G592" s="876"/>
      <c r="H592" s="252"/>
      <c r="I592" s="316"/>
      <c r="J592" s="378"/>
      <c r="K592" s="1741"/>
      <c r="L592" s="316"/>
      <c r="M592" s="316"/>
      <c r="N592" s="252"/>
      <c r="O592" s="1132"/>
      <c r="P592" s="1132"/>
      <c r="Q592" s="1132"/>
      <c r="R592" s="1132"/>
      <c r="S592" s="252"/>
      <c r="T592" s="252"/>
      <c r="U592" s="252"/>
      <c r="V592" s="252"/>
      <c r="W592" s="252"/>
      <c r="X592" s="252"/>
      <c r="Y592" s="252"/>
      <c r="Z592" s="252"/>
    </row>
    <row r="593" ht="15.75" customHeight="1">
      <c r="A593" s="252"/>
      <c r="B593" s="252"/>
      <c r="C593" s="252"/>
      <c r="D593" s="252"/>
      <c r="E593" s="252"/>
      <c r="F593" s="252"/>
      <c r="G593" s="876"/>
      <c r="H593" s="252"/>
      <c r="I593" s="316"/>
      <c r="J593" s="378"/>
      <c r="K593" s="1741"/>
      <c r="L593" s="316"/>
      <c r="M593" s="316"/>
      <c r="N593" s="252"/>
      <c r="O593" s="1132"/>
      <c r="P593" s="1132"/>
      <c r="Q593" s="1132"/>
      <c r="R593" s="1132"/>
      <c r="S593" s="252"/>
      <c r="T593" s="252"/>
      <c r="U593" s="252"/>
      <c r="V593" s="252"/>
      <c r="W593" s="252"/>
      <c r="X593" s="252"/>
      <c r="Y593" s="252"/>
      <c r="Z593" s="252"/>
    </row>
    <row r="594" ht="15.75" customHeight="1">
      <c r="A594" s="252"/>
      <c r="B594" s="252"/>
      <c r="C594" s="252"/>
      <c r="D594" s="252"/>
      <c r="E594" s="252"/>
      <c r="F594" s="252"/>
      <c r="G594" s="876"/>
      <c r="H594" s="252"/>
      <c r="I594" s="316"/>
      <c r="J594" s="378"/>
      <c r="K594" s="1741"/>
      <c r="L594" s="316"/>
      <c r="M594" s="316"/>
      <c r="N594" s="252"/>
      <c r="O594" s="1132"/>
      <c r="P594" s="1132"/>
      <c r="Q594" s="1132"/>
      <c r="R594" s="1132"/>
      <c r="S594" s="252"/>
      <c r="T594" s="252"/>
      <c r="U594" s="252"/>
      <c r="V594" s="252"/>
      <c r="W594" s="252"/>
      <c r="X594" s="252"/>
      <c r="Y594" s="252"/>
      <c r="Z594" s="252"/>
    </row>
    <row r="595" ht="15.75" customHeight="1">
      <c r="A595" s="252"/>
      <c r="B595" s="252"/>
      <c r="C595" s="252"/>
      <c r="D595" s="252"/>
      <c r="E595" s="252"/>
      <c r="F595" s="252"/>
      <c r="G595" s="876"/>
      <c r="H595" s="252"/>
      <c r="I595" s="316"/>
      <c r="J595" s="378"/>
      <c r="K595" s="1741"/>
      <c r="L595" s="316"/>
      <c r="M595" s="316"/>
      <c r="N595" s="252"/>
      <c r="O595" s="1132"/>
      <c r="P595" s="1132"/>
      <c r="Q595" s="1132"/>
      <c r="R595" s="1132"/>
      <c r="S595" s="252"/>
      <c r="T595" s="252"/>
      <c r="U595" s="252"/>
      <c r="V595" s="252"/>
      <c r="W595" s="252"/>
      <c r="X595" s="252"/>
      <c r="Y595" s="252"/>
      <c r="Z595" s="252"/>
    </row>
    <row r="596" ht="15.75" customHeight="1">
      <c r="A596" s="252"/>
      <c r="B596" s="252"/>
      <c r="C596" s="252"/>
      <c r="D596" s="252"/>
      <c r="E596" s="252"/>
      <c r="F596" s="252"/>
      <c r="G596" s="876"/>
      <c r="H596" s="252"/>
      <c r="I596" s="316"/>
      <c r="J596" s="378"/>
      <c r="K596" s="1741"/>
      <c r="L596" s="316"/>
      <c r="M596" s="316"/>
      <c r="N596" s="252"/>
      <c r="O596" s="1132"/>
      <c r="P596" s="1132"/>
      <c r="Q596" s="1132"/>
      <c r="R596" s="1132"/>
      <c r="S596" s="252"/>
      <c r="T596" s="252"/>
      <c r="U596" s="252"/>
      <c r="V596" s="252"/>
      <c r="W596" s="252"/>
      <c r="X596" s="252"/>
      <c r="Y596" s="252"/>
      <c r="Z596" s="252"/>
    </row>
    <row r="597" ht="15.75" customHeight="1">
      <c r="A597" s="252"/>
      <c r="B597" s="252"/>
      <c r="C597" s="252"/>
      <c r="D597" s="252"/>
      <c r="E597" s="252"/>
      <c r="F597" s="252"/>
      <c r="G597" s="876"/>
      <c r="H597" s="252"/>
      <c r="I597" s="316"/>
      <c r="J597" s="378"/>
      <c r="K597" s="1741"/>
      <c r="L597" s="316"/>
      <c r="M597" s="316"/>
      <c r="N597" s="252"/>
      <c r="O597" s="1132"/>
      <c r="P597" s="1132"/>
      <c r="Q597" s="1132"/>
      <c r="R597" s="1132"/>
      <c r="S597" s="252"/>
      <c r="T597" s="252"/>
      <c r="U597" s="252"/>
      <c r="V597" s="252"/>
      <c r="W597" s="252"/>
      <c r="X597" s="252"/>
      <c r="Y597" s="252"/>
      <c r="Z597" s="252"/>
    </row>
    <row r="598" ht="15.75" customHeight="1">
      <c r="A598" s="252"/>
      <c r="B598" s="252"/>
      <c r="C598" s="252"/>
      <c r="D598" s="252"/>
      <c r="E598" s="252"/>
      <c r="F598" s="252"/>
      <c r="G598" s="876"/>
      <c r="H598" s="252"/>
      <c r="I598" s="316"/>
      <c r="J598" s="378"/>
      <c r="K598" s="1741"/>
      <c r="L598" s="316"/>
      <c r="M598" s="316"/>
      <c r="N598" s="252"/>
      <c r="O598" s="1132"/>
      <c r="P598" s="1132"/>
      <c r="Q598" s="1132"/>
      <c r="R598" s="1132"/>
      <c r="S598" s="252"/>
      <c r="T598" s="252"/>
      <c r="U598" s="252"/>
      <c r="V598" s="252"/>
      <c r="W598" s="252"/>
      <c r="X598" s="252"/>
      <c r="Y598" s="252"/>
      <c r="Z598" s="252"/>
    </row>
    <row r="599" ht="15.75" customHeight="1">
      <c r="A599" s="252"/>
      <c r="B599" s="252"/>
      <c r="C599" s="252"/>
      <c r="D599" s="252"/>
      <c r="E599" s="252"/>
      <c r="F599" s="252"/>
      <c r="G599" s="876"/>
      <c r="H599" s="252"/>
      <c r="I599" s="316"/>
      <c r="J599" s="378"/>
      <c r="K599" s="1741"/>
      <c r="L599" s="316"/>
      <c r="M599" s="316"/>
      <c r="N599" s="252"/>
      <c r="O599" s="1132"/>
      <c r="P599" s="1132"/>
      <c r="Q599" s="1132"/>
      <c r="R599" s="1132"/>
      <c r="S599" s="252"/>
      <c r="T599" s="252"/>
      <c r="U599" s="252"/>
      <c r="V599" s="252"/>
      <c r="W599" s="252"/>
      <c r="X599" s="252"/>
      <c r="Y599" s="252"/>
      <c r="Z599" s="252"/>
    </row>
    <row r="600" ht="15.75" customHeight="1">
      <c r="A600" s="252"/>
      <c r="B600" s="252"/>
      <c r="C600" s="252"/>
      <c r="D600" s="252"/>
      <c r="E600" s="252"/>
      <c r="F600" s="252"/>
      <c r="G600" s="876"/>
      <c r="H600" s="252"/>
      <c r="I600" s="316"/>
      <c r="J600" s="378"/>
      <c r="K600" s="1741"/>
      <c r="L600" s="316"/>
      <c r="M600" s="316"/>
      <c r="N600" s="252"/>
      <c r="O600" s="1132"/>
      <c r="P600" s="1132"/>
      <c r="Q600" s="1132"/>
      <c r="R600" s="1132"/>
      <c r="S600" s="252"/>
      <c r="T600" s="252"/>
      <c r="U600" s="252"/>
      <c r="V600" s="252"/>
      <c r="W600" s="252"/>
      <c r="X600" s="252"/>
      <c r="Y600" s="252"/>
      <c r="Z600" s="252"/>
    </row>
    <row r="601" ht="15.75" customHeight="1">
      <c r="A601" s="252"/>
      <c r="B601" s="252"/>
      <c r="C601" s="252"/>
      <c r="D601" s="252"/>
      <c r="E601" s="252"/>
      <c r="F601" s="252"/>
      <c r="G601" s="876"/>
      <c r="H601" s="252"/>
      <c r="I601" s="316"/>
      <c r="J601" s="378"/>
      <c r="K601" s="1741"/>
      <c r="L601" s="316"/>
      <c r="M601" s="316"/>
      <c r="N601" s="252"/>
      <c r="O601" s="1132"/>
      <c r="P601" s="1132"/>
      <c r="Q601" s="1132"/>
      <c r="R601" s="1132"/>
      <c r="S601" s="252"/>
      <c r="T601" s="252"/>
      <c r="U601" s="252"/>
      <c r="V601" s="252"/>
      <c r="W601" s="252"/>
      <c r="X601" s="252"/>
      <c r="Y601" s="252"/>
      <c r="Z601" s="252"/>
    </row>
    <row r="602" ht="15.75" customHeight="1">
      <c r="A602" s="252"/>
      <c r="B602" s="252"/>
      <c r="C602" s="252"/>
      <c r="D602" s="252"/>
      <c r="E602" s="252"/>
      <c r="F602" s="252"/>
      <c r="G602" s="876"/>
      <c r="H602" s="252"/>
      <c r="I602" s="316"/>
      <c r="J602" s="378"/>
      <c r="K602" s="1741"/>
      <c r="L602" s="316"/>
      <c r="M602" s="316"/>
      <c r="N602" s="252"/>
      <c r="O602" s="1132"/>
      <c r="P602" s="1132"/>
      <c r="Q602" s="1132"/>
      <c r="R602" s="1132"/>
      <c r="S602" s="252"/>
      <c r="T602" s="252"/>
      <c r="U602" s="252"/>
      <c r="V602" s="252"/>
      <c r="W602" s="252"/>
      <c r="X602" s="252"/>
      <c r="Y602" s="252"/>
      <c r="Z602" s="252"/>
    </row>
    <row r="603" ht="15.75" customHeight="1">
      <c r="A603" s="252"/>
      <c r="B603" s="252"/>
      <c r="C603" s="252"/>
      <c r="D603" s="252"/>
      <c r="E603" s="252"/>
      <c r="F603" s="252"/>
      <c r="G603" s="876"/>
      <c r="H603" s="252"/>
      <c r="I603" s="316"/>
      <c r="J603" s="378"/>
      <c r="K603" s="1741"/>
      <c r="L603" s="316"/>
      <c r="M603" s="316"/>
      <c r="N603" s="252"/>
      <c r="O603" s="1132"/>
      <c r="P603" s="1132"/>
      <c r="Q603" s="1132"/>
      <c r="R603" s="1132"/>
      <c r="S603" s="252"/>
      <c r="T603" s="252"/>
      <c r="U603" s="252"/>
      <c r="V603" s="252"/>
      <c r="W603" s="252"/>
      <c r="X603" s="252"/>
      <c r="Y603" s="252"/>
      <c r="Z603" s="252"/>
    </row>
    <row r="604" ht="15.75" customHeight="1">
      <c r="A604" s="252"/>
      <c r="B604" s="252"/>
      <c r="C604" s="252"/>
      <c r="D604" s="252"/>
      <c r="E604" s="252"/>
      <c r="F604" s="252"/>
      <c r="G604" s="876"/>
      <c r="H604" s="252"/>
      <c r="I604" s="316"/>
      <c r="J604" s="378"/>
      <c r="K604" s="1741"/>
      <c r="L604" s="316"/>
      <c r="M604" s="316"/>
      <c r="N604" s="252"/>
      <c r="O604" s="1132"/>
      <c r="P604" s="1132"/>
      <c r="Q604" s="1132"/>
      <c r="R604" s="1132"/>
      <c r="S604" s="252"/>
      <c r="T604" s="252"/>
      <c r="U604" s="252"/>
      <c r="V604" s="252"/>
      <c r="W604" s="252"/>
      <c r="X604" s="252"/>
      <c r="Y604" s="252"/>
      <c r="Z604" s="252"/>
    </row>
    <row r="605" ht="15.75" customHeight="1">
      <c r="A605" s="252"/>
      <c r="B605" s="252"/>
      <c r="C605" s="252"/>
      <c r="D605" s="252"/>
      <c r="E605" s="252"/>
      <c r="F605" s="252"/>
      <c r="G605" s="876"/>
      <c r="H605" s="252"/>
      <c r="I605" s="316"/>
      <c r="J605" s="378"/>
      <c r="K605" s="1741"/>
      <c r="L605" s="316"/>
      <c r="M605" s="316"/>
      <c r="N605" s="252"/>
      <c r="O605" s="1132"/>
      <c r="P605" s="1132"/>
      <c r="Q605" s="1132"/>
      <c r="R605" s="1132"/>
      <c r="S605" s="252"/>
      <c r="T605" s="252"/>
      <c r="U605" s="252"/>
      <c r="V605" s="252"/>
      <c r="W605" s="252"/>
      <c r="X605" s="252"/>
      <c r="Y605" s="252"/>
      <c r="Z605" s="252"/>
    </row>
    <row r="606" ht="15.75" customHeight="1">
      <c r="A606" s="252"/>
      <c r="B606" s="252"/>
      <c r="C606" s="252"/>
      <c r="D606" s="252"/>
      <c r="E606" s="252"/>
      <c r="F606" s="252"/>
      <c r="G606" s="876"/>
      <c r="H606" s="252"/>
      <c r="I606" s="316"/>
      <c r="J606" s="378"/>
      <c r="K606" s="1741"/>
      <c r="L606" s="316"/>
      <c r="M606" s="316"/>
      <c r="N606" s="252"/>
      <c r="O606" s="1132"/>
      <c r="P606" s="1132"/>
      <c r="Q606" s="1132"/>
      <c r="R606" s="1132"/>
      <c r="S606" s="252"/>
      <c r="T606" s="252"/>
      <c r="U606" s="252"/>
      <c r="V606" s="252"/>
      <c r="W606" s="252"/>
      <c r="X606" s="252"/>
      <c r="Y606" s="252"/>
      <c r="Z606" s="252"/>
    </row>
    <row r="607" ht="15.75" customHeight="1">
      <c r="A607" s="252"/>
      <c r="B607" s="252"/>
      <c r="C607" s="252"/>
      <c r="D607" s="252"/>
      <c r="E607" s="252"/>
      <c r="F607" s="252"/>
      <c r="G607" s="876"/>
      <c r="H607" s="252"/>
      <c r="I607" s="316"/>
      <c r="J607" s="378"/>
      <c r="K607" s="1741"/>
      <c r="L607" s="316"/>
      <c r="M607" s="316"/>
      <c r="N607" s="252"/>
      <c r="O607" s="1132"/>
      <c r="P607" s="1132"/>
      <c r="Q607" s="1132"/>
      <c r="R607" s="1132"/>
      <c r="S607" s="252"/>
      <c r="T607" s="252"/>
      <c r="U607" s="252"/>
      <c r="V607" s="252"/>
      <c r="W607" s="252"/>
      <c r="X607" s="252"/>
      <c r="Y607" s="252"/>
      <c r="Z607" s="252"/>
    </row>
    <row r="608" ht="15.75" customHeight="1">
      <c r="A608" s="252"/>
      <c r="B608" s="252"/>
      <c r="C608" s="252"/>
      <c r="D608" s="252"/>
      <c r="E608" s="252"/>
      <c r="F608" s="252"/>
      <c r="G608" s="876"/>
      <c r="H608" s="252"/>
      <c r="I608" s="316"/>
      <c r="J608" s="378"/>
      <c r="K608" s="1741"/>
      <c r="L608" s="316"/>
      <c r="M608" s="316"/>
      <c r="N608" s="252"/>
      <c r="O608" s="1132"/>
      <c r="P608" s="1132"/>
      <c r="Q608" s="1132"/>
      <c r="R608" s="1132"/>
      <c r="S608" s="252"/>
      <c r="T608" s="252"/>
      <c r="U608" s="252"/>
      <c r="V608" s="252"/>
      <c r="W608" s="252"/>
      <c r="X608" s="252"/>
      <c r="Y608" s="252"/>
      <c r="Z608" s="252"/>
    </row>
    <row r="609" ht="15.75" customHeight="1">
      <c r="A609" s="252"/>
      <c r="B609" s="252"/>
      <c r="C609" s="252"/>
      <c r="D609" s="252"/>
      <c r="E609" s="252"/>
      <c r="F609" s="252"/>
      <c r="G609" s="876"/>
      <c r="H609" s="252"/>
      <c r="I609" s="316"/>
      <c r="J609" s="378"/>
      <c r="K609" s="1741"/>
      <c r="L609" s="316"/>
      <c r="M609" s="316"/>
      <c r="N609" s="252"/>
      <c r="O609" s="1132"/>
      <c r="P609" s="1132"/>
      <c r="Q609" s="1132"/>
      <c r="R609" s="1132"/>
      <c r="S609" s="252"/>
      <c r="T609" s="252"/>
      <c r="U609" s="252"/>
      <c r="V609" s="252"/>
      <c r="W609" s="252"/>
      <c r="X609" s="252"/>
      <c r="Y609" s="252"/>
      <c r="Z609" s="252"/>
    </row>
    <row r="610" ht="15.75" customHeight="1">
      <c r="A610" s="252"/>
      <c r="B610" s="252"/>
      <c r="C610" s="252"/>
      <c r="D610" s="252"/>
      <c r="E610" s="252"/>
      <c r="F610" s="252"/>
      <c r="G610" s="876"/>
      <c r="H610" s="252"/>
      <c r="I610" s="316"/>
      <c r="J610" s="378"/>
      <c r="K610" s="1741"/>
      <c r="L610" s="316"/>
      <c r="M610" s="316"/>
      <c r="N610" s="252"/>
      <c r="O610" s="1132"/>
      <c r="P610" s="1132"/>
      <c r="Q610" s="1132"/>
      <c r="R610" s="1132"/>
      <c r="S610" s="252"/>
      <c r="T610" s="252"/>
      <c r="U610" s="252"/>
      <c r="V610" s="252"/>
      <c r="W610" s="252"/>
      <c r="X610" s="252"/>
      <c r="Y610" s="252"/>
      <c r="Z610" s="252"/>
    </row>
    <row r="611" ht="15.75" customHeight="1">
      <c r="A611" s="252"/>
      <c r="B611" s="252"/>
      <c r="C611" s="252"/>
      <c r="D611" s="252"/>
      <c r="E611" s="252"/>
      <c r="F611" s="252"/>
      <c r="G611" s="876"/>
      <c r="H611" s="252"/>
      <c r="I611" s="316"/>
      <c r="J611" s="378"/>
      <c r="K611" s="1741"/>
      <c r="L611" s="316"/>
      <c r="M611" s="316"/>
      <c r="N611" s="252"/>
      <c r="O611" s="1132"/>
      <c r="P611" s="1132"/>
      <c r="Q611" s="1132"/>
      <c r="R611" s="1132"/>
      <c r="S611" s="252"/>
      <c r="T611" s="252"/>
      <c r="U611" s="252"/>
      <c r="V611" s="252"/>
      <c r="W611" s="252"/>
      <c r="X611" s="252"/>
      <c r="Y611" s="252"/>
      <c r="Z611" s="252"/>
    </row>
    <row r="612" ht="15.75" customHeight="1">
      <c r="A612" s="252"/>
      <c r="B612" s="252"/>
      <c r="C612" s="252"/>
      <c r="D612" s="252"/>
      <c r="E612" s="252"/>
      <c r="F612" s="252"/>
      <c r="G612" s="876"/>
      <c r="H612" s="252"/>
      <c r="I612" s="316"/>
      <c r="J612" s="378"/>
      <c r="K612" s="1741"/>
      <c r="L612" s="316"/>
      <c r="M612" s="316"/>
      <c r="N612" s="252"/>
      <c r="O612" s="1132"/>
      <c r="P612" s="1132"/>
      <c r="Q612" s="1132"/>
      <c r="R612" s="1132"/>
      <c r="S612" s="252"/>
      <c r="T612" s="252"/>
      <c r="U612" s="252"/>
      <c r="V612" s="252"/>
      <c r="W612" s="252"/>
      <c r="X612" s="252"/>
      <c r="Y612" s="252"/>
      <c r="Z612" s="252"/>
    </row>
    <row r="613" ht="15.75" customHeight="1">
      <c r="A613" s="252"/>
      <c r="B613" s="252"/>
      <c r="C613" s="252"/>
      <c r="D613" s="252"/>
      <c r="E613" s="252"/>
      <c r="F613" s="252"/>
      <c r="G613" s="876"/>
      <c r="H613" s="252"/>
      <c r="I613" s="316"/>
      <c r="J613" s="378"/>
      <c r="K613" s="1741"/>
      <c r="L613" s="316"/>
      <c r="M613" s="316"/>
      <c r="N613" s="252"/>
      <c r="O613" s="1132"/>
      <c r="P613" s="1132"/>
      <c r="Q613" s="1132"/>
      <c r="R613" s="1132"/>
      <c r="S613" s="252"/>
      <c r="T613" s="252"/>
      <c r="U613" s="252"/>
      <c r="V613" s="252"/>
      <c r="W613" s="252"/>
      <c r="X613" s="252"/>
      <c r="Y613" s="252"/>
      <c r="Z613" s="252"/>
    </row>
    <row r="614" ht="15.75" customHeight="1">
      <c r="A614" s="252"/>
      <c r="B614" s="252"/>
      <c r="C614" s="252"/>
      <c r="D614" s="252"/>
      <c r="E614" s="252"/>
      <c r="F614" s="252"/>
      <c r="G614" s="876"/>
      <c r="H614" s="252"/>
      <c r="I614" s="316"/>
      <c r="J614" s="378"/>
      <c r="K614" s="1741"/>
      <c r="L614" s="316"/>
      <c r="M614" s="316"/>
      <c r="N614" s="252"/>
      <c r="O614" s="1132"/>
      <c r="P614" s="1132"/>
      <c r="Q614" s="1132"/>
      <c r="R614" s="1132"/>
      <c r="S614" s="252"/>
      <c r="T614" s="252"/>
      <c r="U614" s="252"/>
      <c r="V614" s="252"/>
      <c r="W614" s="252"/>
      <c r="X614" s="252"/>
      <c r="Y614" s="252"/>
      <c r="Z614" s="252"/>
    </row>
    <row r="615" ht="15.75" customHeight="1">
      <c r="A615" s="252"/>
      <c r="B615" s="252"/>
      <c r="C615" s="252"/>
      <c r="D615" s="252"/>
      <c r="E615" s="252"/>
      <c r="F615" s="252"/>
      <c r="G615" s="876"/>
      <c r="H615" s="252"/>
      <c r="I615" s="316"/>
      <c r="J615" s="378"/>
      <c r="K615" s="1741"/>
      <c r="L615" s="316"/>
      <c r="M615" s="316"/>
      <c r="N615" s="252"/>
      <c r="O615" s="1132"/>
      <c r="P615" s="1132"/>
      <c r="Q615" s="1132"/>
      <c r="R615" s="1132"/>
      <c r="S615" s="252"/>
      <c r="T615" s="252"/>
      <c r="U615" s="252"/>
      <c r="V615" s="252"/>
      <c r="W615" s="252"/>
      <c r="X615" s="252"/>
      <c r="Y615" s="252"/>
      <c r="Z615" s="252"/>
    </row>
    <row r="616" ht="15.75" customHeight="1">
      <c r="A616" s="252"/>
      <c r="B616" s="252"/>
      <c r="C616" s="252"/>
      <c r="D616" s="252"/>
      <c r="E616" s="252"/>
      <c r="F616" s="252"/>
      <c r="G616" s="876"/>
      <c r="H616" s="252"/>
      <c r="I616" s="316"/>
      <c r="J616" s="378"/>
      <c r="K616" s="1741"/>
      <c r="L616" s="316"/>
      <c r="M616" s="316"/>
      <c r="N616" s="252"/>
      <c r="O616" s="1132"/>
      <c r="P616" s="1132"/>
      <c r="Q616" s="1132"/>
      <c r="R616" s="1132"/>
      <c r="S616" s="252"/>
      <c r="T616" s="252"/>
      <c r="U616" s="252"/>
      <c r="V616" s="252"/>
      <c r="W616" s="252"/>
      <c r="X616" s="252"/>
      <c r="Y616" s="252"/>
      <c r="Z616" s="252"/>
    </row>
    <row r="617" ht="15.75" customHeight="1">
      <c r="A617" s="252"/>
      <c r="B617" s="252"/>
      <c r="C617" s="252"/>
      <c r="D617" s="252"/>
      <c r="E617" s="252"/>
      <c r="F617" s="252"/>
      <c r="G617" s="876"/>
      <c r="H617" s="252"/>
      <c r="I617" s="316"/>
      <c r="J617" s="378"/>
      <c r="K617" s="1741"/>
      <c r="L617" s="316"/>
      <c r="M617" s="316"/>
      <c r="N617" s="252"/>
      <c r="O617" s="1132"/>
      <c r="P617" s="1132"/>
      <c r="Q617" s="1132"/>
      <c r="R617" s="1132"/>
      <c r="S617" s="252"/>
      <c r="T617" s="252"/>
      <c r="U617" s="252"/>
      <c r="V617" s="252"/>
      <c r="W617" s="252"/>
      <c r="X617" s="252"/>
      <c r="Y617" s="252"/>
      <c r="Z617" s="252"/>
    </row>
    <row r="618" ht="15.75" customHeight="1">
      <c r="A618" s="252"/>
      <c r="B618" s="252"/>
      <c r="C618" s="252"/>
      <c r="D618" s="252"/>
      <c r="E618" s="252"/>
      <c r="F618" s="252"/>
      <c r="G618" s="876"/>
      <c r="H618" s="252"/>
      <c r="I618" s="316"/>
      <c r="J618" s="378"/>
      <c r="K618" s="1741"/>
      <c r="L618" s="316"/>
      <c r="M618" s="316"/>
      <c r="N618" s="252"/>
      <c r="O618" s="1132"/>
      <c r="P618" s="1132"/>
      <c r="Q618" s="1132"/>
      <c r="R618" s="1132"/>
      <c r="S618" s="252"/>
      <c r="T618" s="252"/>
      <c r="U618" s="252"/>
      <c r="V618" s="252"/>
      <c r="W618" s="252"/>
      <c r="X618" s="252"/>
      <c r="Y618" s="252"/>
      <c r="Z618" s="252"/>
    </row>
    <row r="619" ht="15.75" customHeight="1">
      <c r="A619" s="252"/>
      <c r="B619" s="252"/>
      <c r="C619" s="252"/>
      <c r="D619" s="252"/>
      <c r="E619" s="252"/>
      <c r="F619" s="252"/>
      <c r="G619" s="876"/>
      <c r="H619" s="252"/>
      <c r="I619" s="316"/>
      <c r="J619" s="378"/>
      <c r="K619" s="1741"/>
      <c r="L619" s="316"/>
      <c r="M619" s="316"/>
      <c r="N619" s="252"/>
      <c r="O619" s="1132"/>
      <c r="P619" s="1132"/>
      <c r="Q619" s="1132"/>
      <c r="R619" s="1132"/>
      <c r="S619" s="252"/>
      <c r="T619" s="252"/>
      <c r="U619" s="252"/>
      <c r="V619" s="252"/>
      <c r="W619" s="252"/>
      <c r="X619" s="252"/>
      <c r="Y619" s="252"/>
      <c r="Z619" s="252"/>
    </row>
    <row r="620" ht="15.75" customHeight="1">
      <c r="A620" s="252"/>
      <c r="B620" s="252"/>
      <c r="C620" s="252"/>
      <c r="D620" s="252"/>
      <c r="E620" s="252"/>
      <c r="F620" s="252"/>
      <c r="G620" s="876"/>
      <c r="H620" s="252"/>
      <c r="I620" s="316"/>
      <c r="J620" s="378"/>
      <c r="K620" s="1741"/>
      <c r="L620" s="316"/>
      <c r="M620" s="316"/>
      <c r="N620" s="252"/>
      <c r="O620" s="1132"/>
      <c r="P620" s="1132"/>
      <c r="Q620" s="1132"/>
      <c r="R620" s="1132"/>
      <c r="S620" s="252"/>
      <c r="T620" s="252"/>
      <c r="U620" s="252"/>
      <c r="V620" s="252"/>
      <c r="W620" s="252"/>
      <c r="X620" s="252"/>
      <c r="Y620" s="252"/>
      <c r="Z620" s="252"/>
    </row>
    <row r="621" ht="15.75" customHeight="1">
      <c r="A621" s="252"/>
      <c r="B621" s="252"/>
      <c r="C621" s="252"/>
      <c r="D621" s="252"/>
      <c r="E621" s="252"/>
      <c r="F621" s="252"/>
      <c r="G621" s="876"/>
      <c r="H621" s="252"/>
      <c r="I621" s="316"/>
      <c r="J621" s="378"/>
      <c r="K621" s="1741"/>
      <c r="L621" s="316"/>
      <c r="M621" s="316"/>
      <c r="N621" s="252"/>
      <c r="O621" s="1132"/>
      <c r="P621" s="1132"/>
      <c r="Q621" s="1132"/>
      <c r="R621" s="1132"/>
      <c r="S621" s="252"/>
      <c r="T621" s="252"/>
      <c r="U621" s="252"/>
      <c r="V621" s="252"/>
      <c r="W621" s="252"/>
      <c r="X621" s="252"/>
      <c r="Y621" s="252"/>
      <c r="Z621" s="252"/>
    </row>
    <row r="622" ht="15.75" customHeight="1">
      <c r="A622" s="252"/>
      <c r="B622" s="252"/>
      <c r="C622" s="252"/>
      <c r="D622" s="252"/>
      <c r="E622" s="252"/>
      <c r="F622" s="252"/>
      <c r="G622" s="876"/>
      <c r="H622" s="252"/>
      <c r="I622" s="316"/>
      <c r="J622" s="378"/>
      <c r="K622" s="1741"/>
      <c r="L622" s="316"/>
      <c r="M622" s="316"/>
      <c r="N622" s="252"/>
      <c r="O622" s="1132"/>
      <c r="P622" s="1132"/>
      <c r="Q622" s="1132"/>
      <c r="R622" s="1132"/>
      <c r="S622" s="252"/>
      <c r="T622" s="252"/>
      <c r="U622" s="252"/>
      <c r="V622" s="252"/>
      <c r="W622" s="252"/>
      <c r="X622" s="252"/>
      <c r="Y622" s="252"/>
      <c r="Z622" s="252"/>
    </row>
    <row r="623" ht="15.75" customHeight="1">
      <c r="A623" s="252"/>
      <c r="B623" s="252"/>
      <c r="C623" s="252"/>
      <c r="D623" s="252"/>
      <c r="E623" s="252"/>
      <c r="F623" s="252"/>
      <c r="G623" s="876"/>
      <c r="H623" s="252"/>
      <c r="I623" s="316"/>
      <c r="J623" s="378"/>
      <c r="K623" s="1741"/>
      <c r="L623" s="316"/>
      <c r="M623" s="316"/>
      <c r="N623" s="252"/>
      <c r="O623" s="1132"/>
      <c r="P623" s="1132"/>
      <c r="Q623" s="1132"/>
      <c r="R623" s="1132"/>
      <c r="S623" s="252"/>
      <c r="T623" s="252"/>
      <c r="U623" s="252"/>
      <c r="V623" s="252"/>
      <c r="W623" s="252"/>
      <c r="X623" s="252"/>
      <c r="Y623" s="252"/>
      <c r="Z623" s="252"/>
    </row>
    <row r="624" ht="15.75" customHeight="1">
      <c r="A624" s="252"/>
      <c r="B624" s="252"/>
      <c r="C624" s="252"/>
      <c r="D624" s="252"/>
      <c r="E624" s="252"/>
      <c r="F624" s="252"/>
      <c r="G624" s="876"/>
      <c r="H624" s="252"/>
      <c r="I624" s="316"/>
      <c r="J624" s="378"/>
      <c r="K624" s="1741"/>
      <c r="L624" s="316"/>
      <c r="M624" s="316"/>
      <c r="N624" s="252"/>
      <c r="O624" s="1132"/>
      <c r="P624" s="1132"/>
      <c r="Q624" s="1132"/>
      <c r="R624" s="1132"/>
      <c r="S624" s="252"/>
      <c r="T624" s="252"/>
      <c r="U624" s="252"/>
      <c r="V624" s="252"/>
      <c r="W624" s="252"/>
      <c r="X624" s="252"/>
      <c r="Y624" s="252"/>
      <c r="Z624" s="252"/>
    </row>
    <row r="625" ht="15.75" customHeight="1">
      <c r="A625" s="252"/>
      <c r="B625" s="252"/>
      <c r="C625" s="252"/>
      <c r="D625" s="252"/>
      <c r="E625" s="252"/>
      <c r="F625" s="252"/>
      <c r="G625" s="876"/>
      <c r="H625" s="252"/>
      <c r="I625" s="316"/>
      <c r="J625" s="378"/>
      <c r="K625" s="1741"/>
      <c r="L625" s="316"/>
      <c r="M625" s="316"/>
      <c r="N625" s="252"/>
      <c r="O625" s="1132"/>
      <c r="P625" s="1132"/>
      <c r="Q625" s="1132"/>
      <c r="R625" s="1132"/>
      <c r="S625" s="252"/>
      <c r="T625" s="252"/>
      <c r="U625" s="252"/>
      <c r="V625" s="252"/>
      <c r="W625" s="252"/>
      <c r="X625" s="252"/>
      <c r="Y625" s="252"/>
      <c r="Z625" s="252"/>
    </row>
    <row r="626" ht="15.75" customHeight="1">
      <c r="A626" s="252"/>
      <c r="B626" s="252"/>
      <c r="C626" s="252"/>
      <c r="D626" s="252"/>
      <c r="E626" s="252"/>
      <c r="F626" s="252"/>
      <c r="G626" s="876"/>
      <c r="H626" s="252"/>
      <c r="I626" s="316"/>
      <c r="J626" s="378"/>
      <c r="K626" s="1741"/>
      <c r="L626" s="316"/>
      <c r="M626" s="316"/>
      <c r="N626" s="252"/>
      <c r="O626" s="1132"/>
      <c r="P626" s="1132"/>
      <c r="Q626" s="1132"/>
      <c r="R626" s="1132"/>
      <c r="S626" s="252"/>
      <c r="T626" s="252"/>
      <c r="U626" s="252"/>
      <c r="V626" s="252"/>
      <c r="W626" s="252"/>
      <c r="X626" s="252"/>
      <c r="Y626" s="252"/>
      <c r="Z626" s="252"/>
    </row>
    <row r="627" ht="15.75" customHeight="1">
      <c r="A627" s="252"/>
      <c r="B627" s="252"/>
      <c r="C627" s="252"/>
      <c r="D627" s="252"/>
      <c r="E627" s="252"/>
      <c r="F627" s="252"/>
      <c r="G627" s="876"/>
      <c r="H627" s="252"/>
      <c r="I627" s="316"/>
      <c r="J627" s="378"/>
      <c r="K627" s="1741"/>
      <c r="L627" s="316"/>
      <c r="M627" s="316"/>
      <c r="N627" s="252"/>
      <c r="O627" s="1132"/>
      <c r="P627" s="1132"/>
      <c r="Q627" s="1132"/>
      <c r="R627" s="1132"/>
      <c r="S627" s="252"/>
      <c r="T627" s="252"/>
      <c r="U627" s="252"/>
      <c r="V627" s="252"/>
      <c r="W627" s="252"/>
      <c r="X627" s="252"/>
      <c r="Y627" s="252"/>
      <c r="Z627" s="252"/>
    </row>
    <row r="628" ht="15.75" customHeight="1">
      <c r="A628" s="252"/>
      <c r="B628" s="252"/>
      <c r="C628" s="252"/>
      <c r="D628" s="252"/>
      <c r="E628" s="252"/>
      <c r="F628" s="252"/>
      <c r="G628" s="876"/>
      <c r="H628" s="252"/>
      <c r="I628" s="316"/>
      <c r="J628" s="378"/>
      <c r="K628" s="1741"/>
      <c r="L628" s="316"/>
      <c r="M628" s="316"/>
      <c r="N628" s="252"/>
      <c r="O628" s="1132"/>
      <c r="P628" s="1132"/>
      <c r="Q628" s="1132"/>
      <c r="R628" s="1132"/>
      <c r="S628" s="252"/>
      <c r="T628" s="252"/>
      <c r="U628" s="252"/>
      <c r="V628" s="252"/>
      <c r="W628" s="252"/>
      <c r="X628" s="252"/>
      <c r="Y628" s="252"/>
      <c r="Z628" s="252"/>
    </row>
    <row r="629" ht="15.75" customHeight="1">
      <c r="A629" s="252"/>
      <c r="B629" s="252"/>
      <c r="C629" s="252"/>
      <c r="D629" s="252"/>
      <c r="E629" s="252"/>
      <c r="F629" s="252"/>
      <c r="G629" s="876"/>
      <c r="H629" s="252"/>
      <c r="I629" s="316"/>
      <c r="J629" s="378"/>
      <c r="K629" s="1741"/>
      <c r="L629" s="316"/>
      <c r="M629" s="316"/>
      <c r="N629" s="252"/>
      <c r="O629" s="1132"/>
      <c r="P629" s="1132"/>
      <c r="Q629" s="1132"/>
      <c r="R629" s="1132"/>
      <c r="S629" s="252"/>
      <c r="T629" s="252"/>
      <c r="U629" s="252"/>
      <c r="V629" s="252"/>
      <c r="W629" s="252"/>
      <c r="X629" s="252"/>
      <c r="Y629" s="252"/>
      <c r="Z629" s="252"/>
    </row>
    <row r="630" ht="15.75" customHeight="1">
      <c r="A630" s="252"/>
      <c r="B630" s="252"/>
      <c r="C630" s="252"/>
      <c r="D630" s="252"/>
      <c r="E630" s="252"/>
      <c r="F630" s="252"/>
      <c r="G630" s="876"/>
      <c r="H630" s="252"/>
      <c r="I630" s="316"/>
      <c r="J630" s="378"/>
      <c r="K630" s="1741"/>
      <c r="L630" s="316"/>
      <c r="M630" s="316"/>
      <c r="N630" s="252"/>
      <c r="O630" s="1132"/>
      <c r="P630" s="1132"/>
      <c r="Q630" s="1132"/>
      <c r="R630" s="1132"/>
      <c r="S630" s="252"/>
      <c r="T630" s="252"/>
      <c r="U630" s="252"/>
      <c r="V630" s="252"/>
      <c r="W630" s="252"/>
      <c r="X630" s="252"/>
      <c r="Y630" s="252"/>
      <c r="Z630" s="252"/>
    </row>
    <row r="631" ht="15.75" customHeight="1">
      <c r="A631" s="252"/>
      <c r="B631" s="252"/>
      <c r="C631" s="252"/>
      <c r="D631" s="252"/>
      <c r="E631" s="252"/>
      <c r="F631" s="252"/>
      <c r="G631" s="876"/>
      <c r="H631" s="252"/>
      <c r="I631" s="316"/>
      <c r="J631" s="378"/>
      <c r="K631" s="1741"/>
      <c r="L631" s="316"/>
      <c r="M631" s="316"/>
      <c r="N631" s="252"/>
      <c r="O631" s="1132"/>
      <c r="P631" s="1132"/>
      <c r="Q631" s="1132"/>
      <c r="R631" s="1132"/>
      <c r="S631" s="252"/>
      <c r="T631" s="252"/>
      <c r="U631" s="252"/>
      <c r="V631" s="252"/>
      <c r="W631" s="252"/>
      <c r="X631" s="252"/>
      <c r="Y631" s="252"/>
      <c r="Z631" s="252"/>
    </row>
    <row r="632" ht="15.75" customHeight="1">
      <c r="A632" s="252"/>
      <c r="B632" s="252"/>
      <c r="C632" s="252"/>
      <c r="D632" s="252"/>
      <c r="E632" s="252"/>
      <c r="F632" s="252"/>
      <c r="G632" s="876"/>
      <c r="H632" s="252"/>
      <c r="I632" s="316"/>
      <c r="J632" s="378"/>
      <c r="K632" s="1741"/>
      <c r="L632" s="316"/>
      <c r="M632" s="316"/>
      <c r="N632" s="252"/>
      <c r="O632" s="1132"/>
      <c r="P632" s="1132"/>
      <c r="Q632" s="1132"/>
      <c r="R632" s="1132"/>
      <c r="S632" s="252"/>
      <c r="T632" s="252"/>
      <c r="U632" s="252"/>
      <c r="V632" s="252"/>
      <c r="W632" s="252"/>
      <c r="X632" s="252"/>
      <c r="Y632" s="252"/>
      <c r="Z632" s="252"/>
    </row>
    <row r="633" ht="15.75" customHeight="1">
      <c r="A633" s="252"/>
      <c r="B633" s="252"/>
      <c r="C633" s="252"/>
      <c r="D633" s="252"/>
      <c r="E633" s="252"/>
      <c r="F633" s="252"/>
      <c r="G633" s="876"/>
      <c r="H633" s="252"/>
      <c r="I633" s="316"/>
      <c r="J633" s="378"/>
      <c r="K633" s="1741"/>
      <c r="L633" s="316"/>
      <c r="M633" s="316"/>
      <c r="N633" s="252"/>
      <c r="O633" s="1132"/>
      <c r="P633" s="1132"/>
      <c r="Q633" s="1132"/>
      <c r="R633" s="1132"/>
      <c r="S633" s="252"/>
      <c r="T633" s="252"/>
      <c r="U633" s="252"/>
      <c r="V633" s="252"/>
      <c r="W633" s="252"/>
      <c r="X633" s="252"/>
      <c r="Y633" s="252"/>
      <c r="Z633" s="252"/>
    </row>
    <row r="634" ht="15.75" customHeight="1">
      <c r="A634" s="252"/>
      <c r="B634" s="252"/>
      <c r="C634" s="252"/>
      <c r="D634" s="252"/>
      <c r="E634" s="252"/>
      <c r="F634" s="252"/>
      <c r="G634" s="876"/>
      <c r="H634" s="252"/>
      <c r="I634" s="316"/>
      <c r="J634" s="378"/>
      <c r="K634" s="1741"/>
      <c r="L634" s="316"/>
      <c r="M634" s="316"/>
      <c r="N634" s="252"/>
      <c r="O634" s="1132"/>
      <c r="P634" s="1132"/>
      <c r="Q634" s="1132"/>
      <c r="R634" s="1132"/>
      <c r="S634" s="252"/>
      <c r="T634" s="252"/>
      <c r="U634" s="252"/>
      <c r="V634" s="252"/>
      <c r="W634" s="252"/>
      <c r="X634" s="252"/>
      <c r="Y634" s="252"/>
      <c r="Z634" s="252"/>
    </row>
    <row r="635" ht="15.75" customHeight="1">
      <c r="A635" s="252"/>
      <c r="B635" s="252"/>
      <c r="C635" s="252"/>
      <c r="D635" s="252"/>
      <c r="E635" s="252"/>
      <c r="F635" s="252"/>
      <c r="G635" s="876"/>
      <c r="H635" s="252"/>
      <c r="I635" s="316"/>
      <c r="J635" s="378"/>
      <c r="K635" s="1741"/>
      <c r="L635" s="316"/>
      <c r="M635" s="316"/>
      <c r="N635" s="252"/>
      <c r="O635" s="1132"/>
      <c r="P635" s="1132"/>
      <c r="Q635" s="1132"/>
      <c r="R635" s="1132"/>
      <c r="S635" s="252"/>
      <c r="T635" s="252"/>
      <c r="U635" s="252"/>
      <c r="V635" s="252"/>
      <c r="W635" s="252"/>
      <c r="X635" s="252"/>
      <c r="Y635" s="252"/>
      <c r="Z635" s="252"/>
    </row>
    <row r="636" ht="15.75" customHeight="1">
      <c r="A636" s="252"/>
      <c r="B636" s="252"/>
      <c r="C636" s="252"/>
      <c r="D636" s="252"/>
      <c r="E636" s="252"/>
      <c r="F636" s="252"/>
      <c r="G636" s="876"/>
      <c r="H636" s="252"/>
      <c r="I636" s="316"/>
      <c r="J636" s="378"/>
      <c r="K636" s="1741"/>
      <c r="L636" s="316"/>
      <c r="M636" s="316"/>
      <c r="N636" s="252"/>
      <c r="O636" s="1132"/>
      <c r="P636" s="1132"/>
      <c r="Q636" s="1132"/>
      <c r="R636" s="1132"/>
      <c r="S636" s="252"/>
      <c r="T636" s="252"/>
      <c r="U636" s="252"/>
      <c r="V636" s="252"/>
      <c r="W636" s="252"/>
      <c r="X636" s="252"/>
      <c r="Y636" s="252"/>
      <c r="Z636" s="252"/>
    </row>
    <row r="637" ht="15.75" customHeight="1">
      <c r="A637" s="252"/>
      <c r="B637" s="252"/>
      <c r="C637" s="252"/>
      <c r="D637" s="252"/>
      <c r="E637" s="252"/>
      <c r="F637" s="252"/>
      <c r="G637" s="876"/>
      <c r="H637" s="252"/>
      <c r="I637" s="316"/>
      <c r="J637" s="378"/>
      <c r="K637" s="1741"/>
      <c r="L637" s="316"/>
      <c r="M637" s="316"/>
      <c r="N637" s="252"/>
      <c r="O637" s="1132"/>
      <c r="P637" s="1132"/>
      <c r="Q637" s="1132"/>
      <c r="R637" s="1132"/>
      <c r="S637" s="252"/>
      <c r="T637" s="252"/>
      <c r="U637" s="252"/>
      <c r="V637" s="252"/>
      <c r="W637" s="252"/>
      <c r="X637" s="252"/>
      <c r="Y637" s="252"/>
      <c r="Z637" s="252"/>
    </row>
    <row r="638" ht="15.75" customHeight="1">
      <c r="A638" s="252"/>
      <c r="B638" s="252"/>
      <c r="C638" s="252"/>
      <c r="D638" s="252"/>
      <c r="E638" s="252"/>
      <c r="F638" s="252"/>
      <c r="G638" s="876"/>
      <c r="H638" s="252"/>
      <c r="I638" s="316"/>
      <c r="J638" s="378"/>
      <c r="K638" s="1741"/>
      <c r="L638" s="316"/>
      <c r="M638" s="316"/>
      <c r="N638" s="252"/>
      <c r="O638" s="1132"/>
      <c r="P638" s="1132"/>
      <c r="Q638" s="1132"/>
      <c r="R638" s="1132"/>
      <c r="S638" s="252"/>
      <c r="T638" s="252"/>
      <c r="U638" s="252"/>
      <c r="V638" s="252"/>
      <c r="W638" s="252"/>
      <c r="X638" s="252"/>
      <c r="Y638" s="252"/>
      <c r="Z638" s="252"/>
    </row>
    <row r="639" ht="15.75" customHeight="1">
      <c r="A639" s="252"/>
      <c r="B639" s="252"/>
      <c r="C639" s="252"/>
      <c r="D639" s="252"/>
      <c r="E639" s="252"/>
      <c r="F639" s="252"/>
      <c r="G639" s="876"/>
      <c r="H639" s="252"/>
      <c r="I639" s="316"/>
      <c r="J639" s="378"/>
      <c r="K639" s="1741"/>
      <c r="L639" s="316"/>
      <c r="M639" s="316"/>
      <c r="N639" s="252"/>
      <c r="O639" s="1132"/>
      <c r="P639" s="1132"/>
      <c r="Q639" s="1132"/>
      <c r="R639" s="1132"/>
      <c r="S639" s="252"/>
      <c r="T639" s="252"/>
      <c r="U639" s="252"/>
      <c r="V639" s="252"/>
      <c r="W639" s="252"/>
      <c r="X639" s="252"/>
      <c r="Y639" s="252"/>
      <c r="Z639" s="252"/>
    </row>
    <row r="640" ht="15.75" customHeight="1">
      <c r="A640" s="252"/>
      <c r="B640" s="252"/>
      <c r="C640" s="252"/>
      <c r="D640" s="252"/>
      <c r="E640" s="252"/>
      <c r="F640" s="252"/>
      <c r="G640" s="876"/>
      <c r="H640" s="252"/>
      <c r="I640" s="316"/>
      <c r="J640" s="378"/>
      <c r="K640" s="1741"/>
      <c r="L640" s="316"/>
      <c r="M640" s="316"/>
      <c r="N640" s="252"/>
      <c r="O640" s="1132"/>
      <c r="P640" s="1132"/>
      <c r="Q640" s="1132"/>
      <c r="R640" s="1132"/>
      <c r="S640" s="252"/>
      <c r="T640" s="252"/>
      <c r="U640" s="252"/>
      <c r="V640" s="252"/>
      <c r="W640" s="252"/>
      <c r="X640" s="252"/>
      <c r="Y640" s="252"/>
      <c r="Z640" s="252"/>
    </row>
    <row r="641" ht="15.75" customHeight="1">
      <c r="A641" s="252"/>
      <c r="B641" s="252"/>
      <c r="C641" s="252"/>
      <c r="D641" s="252"/>
      <c r="E641" s="252"/>
      <c r="F641" s="252"/>
      <c r="G641" s="876"/>
      <c r="H641" s="252"/>
      <c r="I641" s="316"/>
      <c r="J641" s="378"/>
      <c r="K641" s="1741"/>
      <c r="L641" s="316"/>
      <c r="M641" s="316"/>
      <c r="N641" s="252"/>
      <c r="O641" s="1132"/>
      <c r="P641" s="1132"/>
      <c r="Q641" s="1132"/>
      <c r="R641" s="1132"/>
      <c r="S641" s="252"/>
      <c r="T641" s="252"/>
      <c r="U641" s="252"/>
      <c r="V641" s="252"/>
      <c r="W641" s="252"/>
      <c r="X641" s="252"/>
      <c r="Y641" s="252"/>
      <c r="Z641" s="252"/>
    </row>
    <row r="642" ht="15.75" customHeight="1">
      <c r="A642" s="252"/>
      <c r="B642" s="252"/>
      <c r="C642" s="252"/>
      <c r="D642" s="252"/>
      <c r="E642" s="252"/>
      <c r="F642" s="252"/>
      <c r="G642" s="876"/>
      <c r="H642" s="252"/>
      <c r="I642" s="316"/>
      <c r="J642" s="378"/>
      <c r="K642" s="1741"/>
      <c r="L642" s="316"/>
      <c r="M642" s="316"/>
      <c r="N642" s="252"/>
      <c r="O642" s="1132"/>
      <c r="P642" s="1132"/>
      <c r="Q642" s="1132"/>
      <c r="R642" s="1132"/>
      <c r="S642" s="252"/>
      <c r="T642" s="252"/>
      <c r="U642" s="252"/>
      <c r="V642" s="252"/>
      <c r="W642" s="252"/>
      <c r="X642" s="252"/>
      <c r="Y642" s="252"/>
      <c r="Z642" s="252"/>
    </row>
    <row r="643" ht="15.75" customHeight="1">
      <c r="A643" s="252"/>
      <c r="B643" s="252"/>
      <c r="C643" s="252"/>
      <c r="D643" s="252"/>
      <c r="E643" s="252"/>
      <c r="F643" s="252"/>
      <c r="G643" s="876"/>
      <c r="H643" s="252"/>
      <c r="I643" s="316"/>
      <c r="J643" s="378"/>
      <c r="K643" s="1741"/>
      <c r="L643" s="316"/>
      <c r="M643" s="316"/>
      <c r="N643" s="252"/>
      <c r="O643" s="1132"/>
      <c r="P643" s="1132"/>
      <c r="Q643" s="1132"/>
      <c r="R643" s="1132"/>
      <c r="S643" s="252"/>
      <c r="T643" s="252"/>
      <c r="U643" s="252"/>
      <c r="V643" s="252"/>
      <c r="W643" s="252"/>
      <c r="X643" s="252"/>
      <c r="Y643" s="252"/>
      <c r="Z643" s="252"/>
    </row>
    <row r="644" ht="15.75" customHeight="1">
      <c r="A644" s="252"/>
      <c r="B644" s="252"/>
      <c r="C644" s="252"/>
      <c r="D644" s="252"/>
      <c r="E644" s="252"/>
      <c r="F644" s="252"/>
      <c r="G644" s="876"/>
      <c r="H644" s="252"/>
      <c r="I644" s="316"/>
      <c r="J644" s="378"/>
      <c r="K644" s="1741"/>
      <c r="L644" s="316"/>
      <c r="M644" s="316"/>
      <c r="N644" s="252"/>
      <c r="O644" s="1132"/>
      <c r="P644" s="1132"/>
      <c r="Q644" s="1132"/>
      <c r="R644" s="1132"/>
      <c r="S644" s="252"/>
      <c r="T644" s="252"/>
      <c r="U644" s="252"/>
      <c r="V644" s="252"/>
      <c r="W644" s="252"/>
      <c r="X644" s="252"/>
      <c r="Y644" s="252"/>
      <c r="Z644" s="252"/>
    </row>
    <row r="645" ht="15.75" customHeight="1">
      <c r="A645" s="252"/>
      <c r="B645" s="252"/>
      <c r="C645" s="252"/>
      <c r="D645" s="252"/>
      <c r="E645" s="252"/>
      <c r="F645" s="252"/>
      <c r="G645" s="876"/>
      <c r="H645" s="252"/>
      <c r="I645" s="316"/>
      <c r="J645" s="378"/>
      <c r="K645" s="1741"/>
      <c r="L645" s="316"/>
      <c r="M645" s="316"/>
      <c r="N645" s="252"/>
      <c r="O645" s="1132"/>
      <c r="P645" s="1132"/>
      <c r="Q645" s="1132"/>
      <c r="R645" s="1132"/>
      <c r="S645" s="252"/>
      <c r="T645" s="252"/>
      <c r="U645" s="252"/>
      <c r="V645" s="252"/>
      <c r="W645" s="252"/>
      <c r="X645" s="252"/>
      <c r="Y645" s="252"/>
      <c r="Z645" s="252"/>
    </row>
    <row r="646" ht="15.75" customHeight="1">
      <c r="A646" s="252"/>
      <c r="B646" s="252"/>
      <c r="C646" s="252"/>
      <c r="D646" s="252"/>
      <c r="E646" s="252"/>
      <c r="F646" s="252"/>
      <c r="G646" s="876"/>
      <c r="H646" s="252"/>
      <c r="I646" s="316"/>
      <c r="J646" s="378"/>
      <c r="K646" s="1741"/>
      <c r="L646" s="316"/>
      <c r="M646" s="316"/>
      <c r="N646" s="252"/>
      <c r="O646" s="1132"/>
      <c r="P646" s="1132"/>
      <c r="Q646" s="1132"/>
      <c r="R646" s="1132"/>
      <c r="S646" s="252"/>
      <c r="T646" s="252"/>
      <c r="U646" s="252"/>
      <c r="V646" s="252"/>
      <c r="W646" s="252"/>
      <c r="X646" s="252"/>
      <c r="Y646" s="252"/>
      <c r="Z646" s="252"/>
    </row>
    <row r="647" ht="15.75" customHeight="1">
      <c r="A647" s="252"/>
      <c r="B647" s="252"/>
      <c r="C647" s="252"/>
      <c r="D647" s="252"/>
      <c r="E647" s="252"/>
      <c r="F647" s="252"/>
      <c r="G647" s="876"/>
      <c r="H647" s="252"/>
      <c r="I647" s="316"/>
      <c r="J647" s="378"/>
      <c r="K647" s="1741"/>
      <c r="L647" s="316"/>
      <c r="M647" s="316"/>
      <c r="N647" s="252"/>
      <c r="O647" s="1132"/>
      <c r="P647" s="1132"/>
      <c r="Q647" s="1132"/>
      <c r="R647" s="1132"/>
      <c r="S647" s="252"/>
      <c r="T647" s="252"/>
      <c r="U647" s="252"/>
      <c r="V647" s="252"/>
      <c r="W647" s="252"/>
      <c r="X647" s="252"/>
      <c r="Y647" s="252"/>
      <c r="Z647" s="252"/>
    </row>
    <row r="648" ht="15.75" customHeight="1">
      <c r="A648" s="252"/>
      <c r="B648" s="252"/>
      <c r="C648" s="252"/>
      <c r="D648" s="252"/>
      <c r="E648" s="252"/>
      <c r="F648" s="252"/>
      <c r="G648" s="876"/>
      <c r="H648" s="252"/>
      <c r="I648" s="316"/>
      <c r="J648" s="378"/>
      <c r="K648" s="1741"/>
      <c r="L648" s="316"/>
      <c r="M648" s="316"/>
      <c r="N648" s="252"/>
      <c r="O648" s="1132"/>
      <c r="P648" s="1132"/>
      <c r="Q648" s="1132"/>
      <c r="R648" s="1132"/>
      <c r="S648" s="252"/>
      <c r="T648" s="252"/>
      <c r="U648" s="252"/>
      <c r="V648" s="252"/>
      <c r="W648" s="252"/>
      <c r="X648" s="252"/>
      <c r="Y648" s="252"/>
      <c r="Z648" s="252"/>
    </row>
    <row r="649" ht="15.75" customHeight="1">
      <c r="A649" s="252"/>
      <c r="B649" s="252"/>
      <c r="C649" s="252"/>
      <c r="D649" s="252"/>
      <c r="E649" s="252"/>
      <c r="F649" s="252"/>
      <c r="G649" s="876"/>
      <c r="H649" s="252"/>
      <c r="I649" s="316"/>
      <c r="J649" s="378"/>
      <c r="K649" s="1741"/>
      <c r="L649" s="316"/>
      <c r="M649" s="316"/>
      <c r="N649" s="252"/>
      <c r="O649" s="1132"/>
      <c r="P649" s="1132"/>
      <c r="Q649" s="1132"/>
      <c r="R649" s="1132"/>
      <c r="S649" s="252"/>
      <c r="T649" s="252"/>
      <c r="U649" s="252"/>
      <c r="V649" s="252"/>
      <c r="W649" s="252"/>
      <c r="X649" s="252"/>
      <c r="Y649" s="252"/>
      <c r="Z649" s="252"/>
    </row>
    <row r="650" ht="15.75" customHeight="1">
      <c r="A650" s="252"/>
      <c r="B650" s="252"/>
      <c r="C650" s="252"/>
      <c r="D650" s="252"/>
      <c r="E650" s="252"/>
      <c r="F650" s="252"/>
      <c r="G650" s="876"/>
      <c r="H650" s="252"/>
      <c r="I650" s="316"/>
      <c r="J650" s="378"/>
      <c r="K650" s="1741"/>
      <c r="L650" s="316"/>
      <c r="M650" s="316"/>
      <c r="N650" s="252"/>
      <c r="O650" s="1132"/>
      <c r="P650" s="1132"/>
      <c r="Q650" s="1132"/>
      <c r="R650" s="1132"/>
      <c r="S650" s="252"/>
      <c r="T650" s="252"/>
      <c r="U650" s="252"/>
      <c r="V650" s="252"/>
      <c r="W650" s="252"/>
      <c r="X650" s="252"/>
      <c r="Y650" s="252"/>
      <c r="Z650" s="252"/>
    </row>
    <row r="651" ht="15.75" customHeight="1">
      <c r="A651" s="252"/>
      <c r="B651" s="252"/>
      <c r="C651" s="252"/>
      <c r="D651" s="252"/>
      <c r="E651" s="252"/>
      <c r="F651" s="252"/>
      <c r="G651" s="876"/>
      <c r="H651" s="252"/>
      <c r="I651" s="316"/>
      <c r="J651" s="378"/>
      <c r="K651" s="1741"/>
      <c r="L651" s="316"/>
      <c r="M651" s="316"/>
      <c r="N651" s="252"/>
      <c r="O651" s="1132"/>
      <c r="P651" s="1132"/>
      <c r="Q651" s="1132"/>
      <c r="R651" s="1132"/>
      <c r="S651" s="252"/>
      <c r="T651" s="252"/>
      <c r="U651" s="252"/>
      <c r="V651" s="252"/>
      <c r="W651" s="252"/>
      <c r="X651" s="252"/>
      <c r="Y651" s="252"/>
      <c r="Z651" s="252"/>
    </row>
    <row r="652" ht="15.75" customHeight="1">
      <c r="A652" s="252"/>
      <c r="B652" s="252"/>
      <c r="C652" s="252"/>
      <c r="D652" s="252"/>
      <c r="E652" s="252"/>
      <c r="F652" s="252"/>
      <c r="G652" s="876"/>
      <c r="H652" s="252"/>
      <c r="I652" s="316"/>
      <c r="J652" s="378"/>
      <c r="K652" s="1741"/>
      <c r="L652" s="316"/>
      <c r="M652" s="316"/>
      <c r="N652" s="252"/>
      <c r="O652" s="1132"/>
      <c r="P652" s="1132"/>
      <c r="Q652" s="1132"/>
      <c r="R652" s="1132"/>
      <c r="S652" s="252"/>
      <c r="T652" s="252"/>
      <c r="U652" s="252"/>
      <c r="V652" s="252"/>
      <c r="W652" s="252"/>
      <c r="X652" s="252"/>
      <c r="Y652" s="252"/>
      <c r="Z652" s="252"/>
    </row>
    <row r="653" ht="15.75" customHeight="1">
      <c r="A653" s="252"/>
      <c r="B653" s="252"/>
      <c r="C653" s="252"/>
      <c r="D653" s="252"/>
      <c r="E653" s="252"/>
      <c r="F653" s="252"/>
      <c r="G653" s="876"/>
      <c r="H653" s="252"/>
      <c r="I653" s="316"/>
      <c r="J653" s="378"/>
      <c r="K653" s="1741"/>
      <c r="L653" s="316"/>
      <c r="M653" s="316"/>
      <c r="N653" s="252"/>
      <c r="O653" s="1132"/>
      <c r="P653" s="1132"/>
      <c r="Q653" s="1132"/>
      <c r="R653" s="1132"/>
      <c r="S653" s="252"/>
      <c r="T653" s="252"/>
      <c r="U653" s="252"/>
      <c r="V653" s="252"/>
      <c r="W653" s="252"/>
      <c r="X653" s="252"/>
      <c r="Y653" s="252"/>
      <c r="Z653" s="252"/>
    </row>
    <row r="654" ht="15.75" customHeight="1">
      <c r="A654" s="252"/>
      <c r="B654" s="252"/>
      <c r="C654" s="252"/>
      <c r="D654" s="252"/>
      <c r="E654" s="252"/>
      <c r="F654" s="252"/>
      <c r="G654" s="876"/>
      <c r="H654" s="252"/>
      <c r="I654" s="316"/>
      <c r="J654" s="378"/>
      <c r="K654" s="1741"/>
      <c r="L654" s="316"/>
      <c r="M654" s="316"/>
      <c r="N654" s="252"/>
      <c r="O654" s="1132"/>
      <c r="P654" s="1132"/>
      <c r="Q654" s="1132"/>
      <c r="R654" s="1132"/>
      <c r="S654" s="252"/>
      <c r="T654" s="252"/>
      <c r="U654" s="252"/>
      <c r="V654" s="252"/>
      <c r="W654" s="252"/>
      <c r="X654" s="252"/>
      <c r="Y654" s="252"/>
      <c r="Z654" s="252"/>
    </row>
    <row r="655" ht="15.75" customHeight="1">
      <c r="A655" s="252"/>
      <c r="B655" s="252"/>
      <c r="C655" s="252"/>
      <c r="D655" s="252"/>
      <c r="E655" s="252"/>
      <c r="F655" s="252"/>
      <c r="G655" s="876"/>
      <c r="H655" s="252"/>
      <c r="I655" s="316"/>
      <c r="J655" s="378"/>
      <c r="K655" s="1741"/>
      <c r="L655" s="316"/>
      <c r="M655" s="316"/>
      <c r="N655" s="252"/>
      <c r="O655" s="1132"/>
      <c r="P655" s="1132"/>
      <c r="Q655" s="1132"/>
      <c r="R655" s="1132"/>
      <c r="S655" s="252"/>
      <c r="T655" s="252"/>
      <c r="U655" s="252"/>
      <c r="V655" s="252"/>
      <c r="W655" s="252"/>
      <c r="X655" s="252"/>
      <c r="Y655" s="252"/>
      <c r="Z655" s="252"/>
    </row>
    <row r="656" ht="15.75" customHeight="1">
      <c r="A656" s="252"/>
      <c r="B656" s="252"/>
      <c r="C656" s="252"/>
      <c r="D656" s="252"/>
      <c r="E656" s="252"/>
      <c r="F656" s="252"/>
      <c r="G656" s="876"/>
      <c r="H656" s="252"/>
      <c r="I656" s="316"/>
      <c r="J656" s="378"/>
      <c r="K656" s="1741"/>
      <c r="L656" s="316"/>
      <c r="M656" s="316"/>
      <c r="N656" s="252"/>
      <c r="O656" s="1132"/>
      <c r="P656" s="1132"/>
      <c r="Q656" s="1132"/>
      <c r="R656" s="1132"/>
      <c r="S656" s="252"/>
      <c r="T656" s="252"/>
      <c r="U656" s="252"/>
      <c r="V656" s="252"/>
      <c r="W656" s="252"/>
      <c r="X656" s="252"/>
      <c r="Y656" s="252"/>
      <c r="Z656" s="252"/>
    </row>
    <row r="657" ht="15.75" customHeight="1">
      <c r="A657" s="252"/>
      <c r="B657" s="252"/>
      <c r="C657" s="252"/>
      <c r="D657" s="252"/>
      <c r="E657" s="252"/>
      <c r="F657" s="252"/>
      <c r="G657" s="876"/>
      <c r="H657" s="252"/>
      <c r="I657" s="316"/>
      <c r="J657" s="378"/>
      <c r="K657" s="1741"/>
      <c r="L657" s="316"/>
      <c r="M657" s="316"/>
      <c r="N657" s="252"/>
      <c r="O657" s="1132"/>
      <c r="P657" s="1132"/>
      <c r="Q657" s="1132"/>
      <c r="R657" s="1132"/>
      <c r="S657" s="252"/>
      <c r="T657" s="252"/>
      <c r="U657" s="252"/>
      <c r="V657" s="252"/>
      <c r="W657" s="252"/>
      <c r="X657" s="252"/>
      <c r="Y657" s="252"/>
      <c r="Z657" s="252"/>
    </row>
    <row r="658" ht="15.75" customHeight="1">
      <c r="A658" s="252"/>
      <c r="B658" s="252"/>
      <c r="C658" s="252"/>
      <c r="D658" s="252"/>
      <c r="E658" s="252"/>
      <c r="F658" s="252"/>
      <c r="G658" s="876"/>
      <c r="H658" s="252"/>
      <c r="I658" s="316"/>
      <c r="J658" s="378"/>
      <c r="K658" s="1741"/>
      <c r="L658" s="316"/>
      <c r="M658" s="316"/>
      <c r="N658" s="252"/>
      <c r="O658" s="1132"/>
      <c r="P658" s="1132"/>
      <c r="Q658" s="1132"/>
      <c r="R658" s="1132"/>
      <c r="S658" s="252"/>
      <c r="T658" s="252"/>
      <c r="U658" s="252"/>
      <c r="V658" s="252"/>
      <c r="W658" s="252"/>
      <c r="X658" s="252"/>
      <c r="Y658" s="252"/>
      <c r="Z658" s="252"/>
    </row>
    <row r="659" ht="15.75" customHeight="1">
      <c r="A659" s="252"/>
      <c r="B659" s="252"/>
      <c r="C659" s="252"/>
      <c r="D659" s="252"/>
      <c r="E659" s="252"/>
      <c r="F659" s="252"/>
      <c r="G659" s="876"/>
      <c r="H659" s="252"/>
      <c r="I659" s="316"/>
      <c r="J659" s="378"/>
      <c r="K659" s="1741"/>
      <c r="L659" s="316"/>
      <c r="M659" s="316"/>
      <c r="N659" s="252"/>
      <c r="O659" s="1132"/>
      <c r="P659" s="1132"/>
      <c r="Q659" s="1132"/>
      <c r="R659" s="1132"/>
      <c r="S659" s="252"/>
      <c r="T659" s="252"/>
      <c r="U659" s="252"/>
      <c r="V659" s="252"/>
      <c r="W659" s="252"/>
      <c r="X659" s="252"/>
      <c r="Y659" s="252"/>
      <c r="Z659" s="252"/>
    </row>
    <row r="660" ht="15.75" customHeight="1">
      <c r="A660" s="252"/>
      <c r="B660" s="252"/>
      <c r="C660" s="252"/>
      <c r="D660" s="252"/>
      <c r="E660" s="252"/>
      <c r="F660" s="252"/>
      <c r="G660" s="876"/>
      <c r="H660" s="252"/>
      <c r="I660" s="316"/>
      <c r="J660" s="378"/>
      <c r="K660" s="1741"/>
      <c r="L660" s="316"/>
      <c r="M660" s="316"/>
      <c r="N660" s="252"/>
      <c r="O660" s="1132"/>
      <c r="P660" s="1132"/>
      <c r="Q660" s="1132"/>
      <c r="R660" s="1132"/>
      <c r="S660" s="252"/>
      <c r="T660" s="252"/>
      <c r="U660" s="252"/>
      <c r="V660" s="252"/>
      <c r="W660" s="252"/>
      <c r="X660" s="252"/>
      <c r="Y660" s="252"/>
      <c r="Z660" s="252"/>
    </row>
    <row r="661" ht="15.75" customHeight="1">
      <c r="A661" s="252"/>
      <c r="B661" s="252"/>
      <c r="C661" s="252"/>
      <c r="D661" s="252"/>
      <c r="E661" s="252"/>
      <c r="F661" s="252"/>
      <c r="G661" s="876"/>
      <c r="H661" s="252"/>
      <c r="I661" s="316"/>
      <c r="J661" s="378"/>
      <c r="K661" s="1741"/>
      <c r="L661" s="316"/>
      <c r="M661" s="316"/>
      <c r="N661" s="252"/>
      <c r="O661" s="1132"/>
      <c r="P661" s="1132"/>
      <c r="Q661" s="1132"/>
      <c r="R661" s="1132"/>
      <c r="S661" s="252"/>
      <c r="T661" s="252"/>
      <c r="U661" s="252"/>
      <c r="V661" s="252"/>
      <c r="W661" s="252"/>
      <c r="X661" s="252"/>
      <c r="Y661" s="252"/>
      <c r="Z661" s="252"/>
    </row>
    <row r="662" ht="15.75" customHeight="1">
      <c r="A662" s="252"/>
      <c r="B662" s="252"/>
      <c r="C662" s="252"/>
      <c r="D662" s="252"/>
      <c r="E662" s="252"/>
      <c r="F662" s="252"/>
      <c r="G662" s="876"/>
      <c r="H662" s="252"/>
      <c r="I662" s="316"/>
      <c r="J662" s="378"/>
      <c r="K662" s="1741"/>
      <c r="L662" s="316"/>
      <c r="M662" s="316"/>
      <c r="N662" s="252"/>
      <c r="O662" s="1132"/>
      <c r="P662" s="1132"/>
      <c r="Q662" s="1132"/>
      <c r="R662" s="1132"/>
      <c r="S662" s="252"/>
      <c r="T662" s="252"/>
      <c r="U662" s="252"/>
      <c r="V662" s="252"/>
      <c r="W662" s="252"/>
      <c r="X662" s="252"/>
      <c r="Y662" s="252"/>
      <c r="Z662" s="252"/>
    </row>
    <row r="663" ht="15.75" customHeight="1">
      <c r="A663" s="252"/>
      <c r="B663" s="252"/>
      <c r="C663" s="252"/>
      <c r="D663" s="252"/>
      <c r="E663" s="252"/>
      <c r="F663" s="252"/>
      <c r="G663" s="876"/>
      <c r="H663" s="252"/>
      <c r="I663" s="316"/>
      <c r="J663" s="378"/>
      <c r="K663" s="1741"/>
      <c r="L663" s="316"/>
      <c r="M663" s="316"/>
      <c r="N663" s="252"/>
      <c r="O663" s="1132"/>
      <c r="P663" s="1132"/>
      <c r="Q663" s="1132"/>
      <c r="R663" s="1132"/>
      <c r="S663" s="252"/>
      <c r="T663" s="252"/>
      <c r="U663" s="252"/>
      <c r="V663" s="252"/>
      <c r="W663" s="252"/>
      <c r="X663" s="252"/>
      <c r="Y663" s="252"/>
      <c r="Z663" s="252"/>
    </row>
    <row r="664" ht="15.75" customHeight="1">
      <c r="A664" s="252"/>
      <c r="B664" s="252"/>
      <c r="C664" s="252"/>
      <c r="D664" s="252"/>
      <c r="E664" s="252"/>
      <c r="F664" s="252"/>
      <c r="G664" s="876"/>
      <c r="H664" s="252"/>
      <c r="I664" s="316"/>
      <c r="J664" s="378"/>
      <c r="K664" s="1741"/>
      <c r="L664" s="316"/>
      <c r="M664" s="316"/>
      <c r="N664" s="252"/>
      <c r="O664" s="1132"/>
      <c r="P664" s="1132"/>
      <c r="Q664" s="1132"/>
      <c r="R664" s="1132"/>
      <c r="S664" s="252"/>
      <c r="T664" s="252"/>
      <c r="U664" s="252"/>
      <c r="V664" s="252"/>
      <c r="W664" s="252"/>
      <c r="X664" s="252"/>
      <c r="Y664" s="252"/>
      <c r="Z664" s="252"/>
    </row>
    <row r="665" ht="15.75" customHeight="1">
      <c r="A665" s="252"/>
      <c r="B665" s="252"/>
      <c r="C665" s="252"/>
      <c r="D665" s="252"/>
      <c r="E665" s="252"/>
      <c r="F665" s="252"/>
      <c r="G665" s="876"/>
      <c r="H665" s="252"/>
      <c r="I665" s="316"/>
      <c r="J665" s="378"/>
      <c r="K665" s="1741"/>
      <c r="L665" s="316"/>
      <c r="M665" s="316"/>
      <c r="N665" s="252"/>
      <c r="O665" s="1132"/>
      <c r="P665" s="1132"/>
      <c r="Q665" s="1132"/>
      <c r="R665" s="1132"/>
      <c r="S665" s="252"/>
      <c r="T665" s="252"/>
      <c r="U665" s="252"/>
      <c r="V665" s="252"/>
      <c r="W665" s="252"/>
      <c r="X665" s="252"/>
      <c r="Y665" s="252"/>
      <c r="Z665" s="252"/>
    </row>
    <row r="666" ht="15.75" customHeight="1">
      <c r="A666" s="252"/>
      <c r="B666" s="252"/>
      <c r="C666" s="252"/>
      <c r="D666" s="252"/>
      <c r="E666" s="252"/>
      <c r="F666" s="252"/>
      <c r="G666" s="876"/>
      <c r="H666" s="252"/>
      <c r="I666" s="316"/>
      <c r="J666" s="378"/>
      <c r="K666" s="1741"/>
      <c r="L666" s="316"/>
      <c r="M666" s="316"/>
      <c r="N666" s="252"/>
      <c r="O666" s="1132"/>
      <c r="P666" s="1132"/>
      <c r="Q666" s="1132"/>
      <c r="R666" s="1132"/>
      <c r="S666" s="252"/>
      <c r="T666" s="252"/>
      <c r="U666" s="252"/>
      <c r="V666" s="252"/>
      <c r="W666" s="252"/>
      <c r="X666" s="252"/>
      <c r="Y666" s="252"/>
      <c r="Z666" s="252"/>
    </row>
    <row r="667" ht="15.75" customHeight="1">
      <c r="A667" s="252"/>
      <c r="B667" s="252"/>
      <c r="C667" s="252"/>
      <c r="D667" s="252"/>
      <c r="E667" s="252"/>
      <c r="F667" s="252"/>
      <c r="G667" s="876"/>
      <c r="H667" s="252"/>
      <c r="I667" s="316"/>
      <c r="J667" s="378"/>
      <c r="K667" s="1741"/>
      <c r="L667" s="316"/>
      <c r="M667" s="316"/>
      <c r="N667" s="252"/>
      <c r="O667" s="1132"/>
      <c r="P667" s="1132"/>
      <c r="Q667" s="1132"/>
      <c r="R667" s="1132"/>
      <c r="S667" s="252"/>
      <c r="T667" s="252"/>
      <c r="U667" s="252"/>
      <c r="V667" s="252"/>
      <c r="W667" s="252"/>
      <c r="X667" s="252"/>
      <c r="Y667" s="252"/>
      <c r="Z667" s="252"/>
    </row>
    <row r="668" ht="15.75" customHeight="1">
      <c r="A668" s="252"/>
      <c r="B668" s="252"/>
      <c r="C668" s="252"/>
      <c r="D668" s="252"/>
      <c r="E668" s="252"/>
      <c r="F668" s="252"/>
      <c r="G668" s="876"/>
      <c r="H668" s="252"/>
      <c r="I668" s="316"/>
      <c r="J668" s="378"/>
      <c r="K668" s="1741"/>
      <c r="L668" s="316"/>
      <c r="M668" s="316"/>
      <c r="N668" s="252"/>
      <c r="O668" s="1132"/>
      <c r="P668" s="1132"/>
      <c r="Q668" s="1132"/>
      <c r="R668" s="1132"/>
      <c r="S668" s="252"/>
      <c r="T668" s="252"/>
      <c r="U668" s="252"/>
      <c r="V668" s="252"/>
      <c r="W668" s="252"/>
      <c r="X668" s="252"/>
      <c r="Y668" s="252"/>
      <c r="Z668" s="252"/>
    </row>
    <row r="669" ht="15.75" customHeight="1">
      <c r="A669" s="252"/>
      <c r="B669" s="252"/>
      <c r="C669" s="252"/>
      <c r="D669" s="252"/>
      <c r="E669" s="252"/>
      <c r="F669" s="252"/>
      <c r="G669" s="876"/>
      <c r="H669" s="252"/>
      <c r="I669" s="316"/>
      <c r="J669" s="378"/>
      <c r="K669" s="1741"/>
      <c r="L669" s="316"/>
      <c r="M669" s="316"/>
      <c r="N669" s="252"/>
      <c r="O669" s="1132"/>
      <c r="P669" s="1132"/>
      <c r="Q669" s="1132"/>
      <c r="R669" s="1132"/>
      <c r="S669" s="252"/>
      <c r="T669" s="252"/>
      <c r="U669" s="252"/>
      <c r="V669" s="252"/>
      <c r="W669" s="252"/>
      <c r="X669" s="252"/>
      <c r="Y669" s="252"/>
      <c r="Z669" s="252"/>
    </row>
    <row r="670" ht="15.75" customHeight="1">
      <c r="A670" s="252"/>
      <c r="B670" s="252"/>
      <c r="C670" s="252"/>
      <c r="D670" s="252"/>
      <c r="E670" s="252"/>
      <c r="F670" s="252"/>
      <c r="G670" s="876"/>
      <c r="H670" s="252"/>
      <c r="I670" s="316"/>
      <c r="J670" s="378"/>
      <c r="K670" s="1741"/>
      <c r="L670" s="316"/>
      <c r="M670" s="316"/>
      <c r="N670" s="252"/>
      <c r="O670" s="1132"/>
      <c r="P670" s="1132"/>
      <c r="Q670" s="1132"/>
      <c r="R670" s="1132"/>
      <c r="S670" s="252"/>
      <c r="T670" s="252"/>
      <c r="U670" s="252"/>
      <c r="V670" s="252"/>
      <c r="W670" s="252"/>
      <c r="X670" s="252"/>
      <c r="Y670" s="252"/>
      <c r="Z670" s="252"/>
    </row>
    <row r="671" ht="15.75" customHeight="1">
      <c r="A671" s="252"/>
      <c r="B671" s="252"/>
      <c r="C671" s="252"/>
      <c r="D671" s="252"/>
      <c r="E671" s="252"/>
      <c r="F671" s="252"/>
      <c r="G671" s="876"/>
      <c r="H671" s="252"/>
      <c r="I671" s="316"/>
      <c r="J671" s="378"/>
      <c r="K671" s="1741"/>
      <c r="L671" s="316"/>
      <c r="M671" s="316"/>
      <c r="N671" s="252"/>
      <c r="O671" s="1132"/>
      <c r="P671" s="1132"/>
      <c r="Q671" s="1132"/>
      <c r="R671" s="1132"/>
      <c r="S671" s="252"/>
      <c r="T671" s="252"/>
      <c r="U671" s="252"/>
      <c r="V671" s="252"/>
      <c r="W671" s="252"/>
      <c r="X671" s="252"/>
      <c r="Y671" s="252"/>
      <c r="Z671" s="252"/>
    </row>
    <row r="672" ht="15.75" customHeight="1">
      <c r="A672" s="252"/>
      <c r="B672" s="252"/>
      <c r="C672" s="252"/>
      <c r="D672" s="252"/>
      <c r="E672" s="252"/>
      <c r="F672" s="252"/>
      <c r="G672" s="876"/>
      <c r="H672" s="252"/>
      <c r="I672" s="316"/>
      <c r="J672" s="378"/>
      <c r="K672" s="1741"/>
      <c r="L672" s="316"/>
      <c r="M672" s="316"/>
      <c r="N672" s="252"/>
      <c r="O672" s="1132"/>
      <c r="P672" s="1132"/>
      <c r="Q672" s="1132"/>
      <c r="R672" s="1132"/>
      <c r="S672" s="252"/>
      <c r="T672" s="252"/>
      <c r="U672" s="252"/>
      <c r="V672" s="252"/>
      <c r="W672" s="252"/>
      <c r="X672" s="252"/>
      <c r="Y672" s="252"/>
      <c r="Z672" s="252"/>
    </row>
    <row r="673" ht="15.75" customHeight="1">
      <c r="A673" s="252"/>
      <c r="B673" s="252"/>
      <c r="C673" s="252"/>
      <c r="D673" s="252"/>
      <c r="E673" s="252"/>
      <c r="F673" s="252"/>
      <c r="G673" s="876"/>
      <c r="H673" s="252"/>
      <c r="I673" s="316"/>
      <c r="J673" s="378"/>
      <c r="K673" s="1741"/>
      <c r="L673" s="316"/>
      <c r="M673" s="316"/>
      <c r="N673" s="252"/>
      <c r="O673" s="1132"/>
      <c r="P673" s="1132"/>
      <c r="Q673" s="1132"/>
      <c r="R673" s="1132"/>
      <c r="S673" s="252"/>
      <c r="T673" s="252"/>
      <c r="U673" s="252"/>
      <c r="V673" s="252"/>
      <c r="W673" s="252"/>
      <c r="X673" s="252"/>
      <c r="Y673" s="252"/>
      <c r="Z673" s="252"/>
    </row>
    <row r="674" ht="15.75" customHeight="1">
      <c r="A674" s="252"/>
      <c r="B674" s="252"/>
      <c r="C674" s="252"/>
      <c r="D674" s="252"/>
      <c r="E674" s="252"/>
      <c r="F674" s="252"/>
      <c r="G674" s="876"/>
      <c r="H674" s="252"/>
      <c r="I674" s="316"/>
      <c r="J674" s="378"/>
      <c r="K674" s="1741"/>
      <c r="L674" s="316"/>
      <c r="M674" s="316"/>
      <c r="N674" s="252"/>
      <c r="O674" s="1132"/>
      <c r="P674" s="1132"/>
      <c r="Q674" s="1132"/>
      <c r="R674" s="1132"/>
      <c r="S674" s="252"/>
      <c r="T674" s="252"/>
      <c r="U674" s="252"/>
      <c r="V674" s="252"/>
      <c r="W674" s="252"/>
      <c r="X674" s="252"/>
      <c r="Y674" s="252"/>
      <c r="Z674" s="252"/>
    </row>
    <row r="675" ht="15.75" customHeight="1">
      <c r="A675" s="252"/>
      <c r="B675" s="252"/>
      <c r="C675" s="252"/>
      <c r="D675" s="252"/>
      <c r="E675" s="252"/>
      <c r="F675" s="252"/>
      <c r="G675" s="876"/>
      <c r="H675" s="252"/>
      <c r="I675" s="316"/>
      <c r="J675" s="378"/>
      <c r="K675" s="1741"/>
      <c r="L675" s="316"/>
      <c r="M675" s="316"/>
      <c r="N675" s="252"/>
      <c r="O675" s="1132"/>
      <c r="P675" s="1132"/>
      <c r="Q675" s="1132"/>
      <c r="R675" s="1132"/>
      <c r="S675" s="252"/>
      <c r="T675" s="252"/>
      <c r="U675" s="252"/>
      <c r="V675" s="252"/>
      <c r="W675" s="252"/>
      <c r="X675" s="252"/>
      <c r="Y675" s="252"/>
      <c r="Z675" s="252"/>
    </row>
    <row r="676" ht="15.75" customHeight="1">
      <c r="A676" s="252"/>
      <c r="B676" s="252"/>
      <c r="C676" s="252"/>
      <c r="D676" s="252"/>
      <c r="E676" s="252"/>
      <c r="F676" s="252"/>
      <c r="G676" s="876"/>
      <c r="H676" s="252"/>
      <c r="I676" s="316"/>
      <c r="J676" s="378"/>
      <c r="K676" s="1741"/>
      <c r="L676" s="316"/>
      <c r="M676" s="316"/>
      <c r="N676" s="252"/>
      <c r="O676" s="1132"/>
      <c r="P676" s="1132"/>
      <c r="Q676" s="1132"/>
      <c r="R676" s="1132"/>
      <c r="S676" s="252"/>
      <c r="T676" s="252"/>
      <c r="U676" s="252"/>
      <c r="V676" s="252"/>
      <c r="W676" s="252"/>
      <c r="X676" s="252"/>
      <c r="Y676" s="252"/>
      <c r="Z676" s="252"/>
    </row>
    <row r="677" ht="15.75" customHeight="1">
      <c r="A677" s="252"/>
      <c r="B677" s="252"/>
      <c r="C677" s="252"/>
      <c r="D677" s="252"/>
      <c r="E677" s="252"/>
      <c r="F677" s="252"/>
      <c r="G677" s="876"/>
      <c r="H677" s="252"/>
      <c r="I677" s="316"/>
      <c r="J677" s="378"/>
      <c r="K677" s="1741"/>
      <c r="L677" s="316"/>
      <c r="M677" s="316"/>
      <c r="N677" s="252"/>
      <c r="O677" s="1132"/>
      <c r="P677" s="1132"/>
      <c r="Q677" s="1132"/>
      <c r="R677" s="1132"/>
      <c r="S677" s="252"/>
      <c r="T677" s="252"/>
      <c r="U677" s="252"/>
      <c r="V677" s="252"/>
      <c r="W677" s="252"/>
      <c r="X677" s="252"/>
      <c r="Y677" s="252"/>
      <c r="Z677" s="252"/>
    </row>
    <row r="678" ht="15.75" customHeight="1">
      <c r="A678" s="252"/>
      <c r="B678" s="252"/>
      <c r="C678" s="252"/>
      <c r="D678" s="252"/>
      <c r="E678" s="252"/>
      <c r="F678" s="252"/>
      <c r="G678" s="876"/>
      <c r="H678" s="252"/>
      <c r="I678" s="316"/>
      <c r="J678" s="378"/>
      <c r="K678" s="1741"/>
      <c r="L678" s="316"/>
      <c r="M678" s="316"/>
      <c r="N678" s="252"/>
      <c r="O678" s="1132"/>
      <c r="P678" s="1132"/>
      <c r="Q678" s="1132"/>
      <c r="R678" s="1132"/>
      <c r="S678" s="252"/>
      <c r="T678" s="252"/>
      <c r="U678" s="252"/>
      <c r="V678" s="252"/>
      <c r="W678" s="252"/>
      <c r="X678" s="252"/>
      <c r="Y678" s="252"/>
      <c r="Z678" s="252"/>
    </row>
    <row r="679" ht="15.75" customHeight="1">
      <c r="A679" s="252"/>
      <c r="B679" s="252"/>
      <c r="C679" s="252"/>
      <c r="D679" s="252"/>
      <c r="E679" s="252"/>
      <c r="F679" s="252"/>
      <c r="G679" s="876"/>
      <c r="H679" s="252"/>
      <c r="I679" s="316"/>
      <c r="J679" s="378"/>
      <c r="K679" s="1741"/>
      <c r="L679" s="316"/>
      <c r="M679" s="316"/>
      <c r="N679" s="252"/>
      <c r="O679" s="1132"/>
      <c r="P679" s="1132"/>
      <c r="Q679" s="1132"/>
      <c r="R679" s="1132"/>
      <c r="S679" s="252"/>
      <c r="T679" s="252"/>
      <c r="U679" s="252"/>
      <c r="V679" s="252"/>
      <c r="W679" s="252"/>
      <c r="X679" s="252"/>
      <c r="Y679" s="252"/>
      <c r="Z679" s="252"/>
    </row>
    <row r="680" ht="15.75" customHeight="1">
      <c r="A680" s="252"/>
      <c r="B680" s="252"/>
      <c r="C680" s="252"/>
      <c r="D680" s="252"/>
      <c r="E680" s="252"/>
      <c r="F680" s="252"/>
      <c r="G680" s="876"/>
      <c r="H680" s="252"/>
      <c r="I680" s="316"/>
      <c r="J680" s="378"/>
      <c r="K680" s="1741"/>
      <c r="L680" s="316"/>
      <c r="M680" s="316"/>
      <c r="N680" s="252"/>
      <c r="O680" s="1132"/>
      <c r="P680" s="1132"/>
      <c r="Q680" s="1132"/>
      <c r="R680" s="1132"/>
      <c r="S680" s="252"/>
      <c r="T680" s="252"/>
      <c r="U680" s="252"/>
      <c r="V680" s="252"/>
      <c r="W680" s="252"/>
      <c r="X680" s="252"/>
      <c r="Y680" s="252"/>
      <c r="Z680" s="252"/>
    </row>
    <row r="681" ht="15.75" customHeight="1">
      <c r="A681" s="252"/>
      <c r="B681" s="252"/>
      <c r="C681" s="252"/>
      <c r="D681" s="252"/>
      <c r="E681" s="252"/>
      <c r="F681" s="252"/>
      <c r="G681" s="876"/>
      <c r="H681" s="252"/>
      <c r="I681" s="316"/>
      <c r="J681" s="378"/>
      <c r="K681" s="1741"/>
      <c r="L681" s="316"/>
      <c r="M681" s="316"/>
      <c r="N681" s="252"/>
      <c r="O681" s="1132"/>
      <c r="P681" s="1132"/>
      <c r="Q681" s="1132"/>
      <c r="R681" s="1132"/>
      <c r="S681" s="252"/>
      <c r="T681" s="252"/>
      <c r="U681" s="252"/>
      <c r="V681" s="252"/>
      <c r="W681" s="252"/>
      <c r="X681" s="252"/>
      <c r="Y681" s="252"/>
      <c r="Z681" s="252"/>
    </row>
    <row r="682" ht="15.75" customHeight="1">
      <c r="A682" s="252"/>
      <c r="B682" s="252"/>
      <c r="C682" s="252"/>
      <c r="D682" s="252"/>
      <c r="E682" s="252"/>
      <c r="F682" s="252"/>
      <c r="G682" s="876"/>
      <c r="H682" s="252"/>
      <c r="I682" s="316"/>
      <c r="J682" s="378"/>
      <c r="K682" s="1741"/>
      <c r="L682" s="316"/>
      <c r="M682" s="316"/>
      <c r="N682" s="252"/>
      <c r="O682" s="1132"/>
      <c r="P682" s="1132"/>
      <c r="Q682" s="1132"/>
      <c r="R682" s="1132"/>
      <c r="S682" s="252"/>
      <c r="T682" s="252"/>
      <c r="U682" s="252"/>
      <c r="V682" s="252"/>
      <c r="W682" s="252"/>
      <c r="X682" s="252"/>
      <c r="Y682" s="252"/>
      <c r="Z682" s="252"/>
    </row>
    <row r="683" ht="15.75" customHeight="1">
      <c r="A683" s="252"/>
      <c r="B683" s="252"/>
      <c r="C683" s="252"/>
      <c r="D683" s="252"/>
      <c r="E683" s="252"/>
      <c r="F683" s="252"/>
      <c r="G683" s="876"/>
      <c r="H683" s="252"/>
      <c r="I683" s="316"/>
      <c r="J683" s="378"/>
      <c r="K683" s="1741"/>
      <c r="L683" s="316"/>
      <c r="M683" s="316"/>
      <c r="N683" s="252"/>
      <c r="O683" s="1132"/>
      <c r="P683" s="1132"/>
      <c r="Q683" s="1132"/>
      <c r="R683" s="1132"/>
      <c r="S683" s="252"/>
      <c r="T683" s="252"/>
      <c r="U683" s="252"/>
      <c r="V683" s="252"/>
      <c r="W683" s="252"/>
      <c r="X683" s="252"/>
      <c r="Y683" s="252"/>
      <c r="Z683" s="252"/>
    </row>
    <row r="684" ht="15.75" customHeight="1">
      <c r="A684" s="252"/>
      <c r="B684" s="252"/>
      <c r="C684" s="252"/>
      <c r="D684" s="252"/>
      <c r="E684" s="252"/>
      <c r="F684" s="252"/>
      <c r="G684" s="876"/>
      <c r="H684" s="252"/>
      <c r="I684" s="316"/>
      <c r="J684" s="378"/>
      <c r="K684" s="1741"/>
      <c r="L684" s="316"/>
      <c r="M684" s="316"/>
      <c r="N684" s="252"/>
      <c r="O684" s="1132"/>
      <c r="P684" s="1132"/>
      <c r="Q684" s="1132"/>
      <c r="R684" s="1132"/>
      <c r="S684" s="252"/>
      <c r="T684" s="252"/>
      <c r="U684" s="252"/>
      <c r="V684" s="252"/>
      <c r="W684" s="252"/>
      <c r="X684" s="252"/>
      <c r="Y684" s="252"/>
      <c r="Z684" s="252"/>
    </row>
    <row r="685" ht="15.75" customHeight="1">
      <c r="A685" s="252"/>
      <c r="B685" s="252"/>
      <c r="C685" s="252"/>
      <c r="D685" s="252"/>
      <c r="E685" s="252"/>
      <c r="F685" s="252"/>
      <c r="G685" s="876"/>
      <c r="H685" s="252"/>
      <c r="I685" s="316"/>
      <c r="J685" s="378"/>
      <c r="K685" s="1741"/>
      <c r="L685" s="316"/>
      <c r="M685" s="316"/>
      <c r="N685" s="252"/>
      <c r="O685" s="1132"/>
      <c r="P685" s="1132"/>
      <c r="Q685" s="1132"/>
      <c r="R685" s="1132"/>
      <c r="S685" s="252"/>
      <c r="T685" s="252"/>
      <c r="U685" s="252"/>
      <c r="V685" s="252"/>
      <c r="W685" s="252"/>
      <c r="X685" s="252"/>
      <c r="Y685" s="252"/>
      <c r="Z685" s="252"/>
    </row>
    <row r="686" ht="15.75" customHeight="1">
      <c r="A686" s="252"/>
      <c r="B686" s="252"/>
      <c r="C686" s="252"/>
      <c r="D686" s="252"/>
      <c r="E686" s="252"/>
      <c r="F686" s="252"/>
      <c r="G686" s="876"/>
      <c r="H686" s="252"/>
      <c r="I686" s="316"/>
      <c r="J686" s="378"/>
      <c r="K686" s="1741"/>
      <c r="L686" s="316"/>
      <c r="M686" s="316"/>
      <c r="N686" s="252"/>
      <c r="O686" s="1132"/>
      <c r="P686" s="1132"/>
      <c r="Q686" s="1132"/>
      <c r="R686" s="1132"/>
      <c r="S686" s="252"/>
      <c r="T686" s="252"/>
      <c r="U686" s="252"/>
      <c r="V686" s="252"/>
      <c r="W686" s="252"/>
      <c r="X686" s="252"/>
      <c r="Y686" s="252"/>
      <c r="Z686" s="252"/>
    </row>
    <row r="687" ht="15.75" customHeight="1">
      <c r="A687" s="252"/>
      <c r="B687" s="252"/>
      <c r="C687" s="252"/>
      <c r="D687" s="252"/>
      <c r="E687" s="252"/>
      <c r="F687" s="252"/>
      <c r="G687" s="876"/>
      <c r="H687" s="252"/>
      <c r="I687" s="316"/>
      <c r="J687" s="378"/>
      <c r="K687" s="1741"/>
      <c r="L687" s="316"/>
      <c r="M687" s="316"/>
      <c r="N687" s="252"/>
      <c r="O687" s="1132"/>
      <c r="P687" s="1132"/>
      <c r="Q687" s="1132"/>
      <c r="R687" s="1132"/>
      <c r="S687" s="252"/>
      <c r="T687" s="252"/>
      <c r="U687" s="252"/>
      <c r="V687" s="252"/>
      <c r="W687" s="252"/>
      <c r="X687" s="252"/>
      <c r="Y687" s="252"/>
      <c r="Z687" s="252"/>
    </row>
    <row r="688" ht="15.75" customHeight="1">
      <c r="A688" s="252"/>
      <c r="B688" s="252"/>
      <c r="C688" s="252"/>
      <c r="D688" s="252"/>
      <c r="E688" s="252"/>
      <c r="F688" s="252"/>
      <c r="G688" s="876"/>
      <c r="H688" s="252"/>
      <c r="I688" s="316"/>
      <c r="J688" s="378"/>
      <c r="K688" s="1741"/>
      <c r="L688" s="316"/>
      <c r="M688" s="316"/>
      <c r="N688" s="252"/>
      <c r="O688" s="1132"/>
      <c r="P688" s="1132"/>
      <c r="Q688" s="1132"/>
      <c r="R688" s="1132"/>
      <c r="S688" s="252"/>
      <c r="T688" s="252"/>
      <c r="U688" s="252"/>
      <c r="V688" s="252"/>
      <c r="W688" s="252"/>
      <c r="X688" s="252"/>
      <c r="Y688" s="252"/>
      <c r="Z688" s="252"/>
    </row>
    <row r="689" ht="15.75" customHeight="1">
      <c r="A689" s="252"/>
      <c r="B689" s="252"/>
      <c r="C689" s="252"/>
      <c r="D689" s="252"/>
      <c r="E689" s="252"/>
      <c r="F689" s="252"/>
      <c r="G689" s="876"/>
      <c r="H689" s="252"/>
      <c r="I689" s="316"/>
      <c r="J689" s="378"/>
      <c r="K689" s="1741"/>
      <c r="L689" s="316"/>
      <c r="M689" s="316"/>
      <c r="N689" s="252"/>
      <c r="O689" s="1132"/>
      <c r="P689" s="1132"/>
      <c r="Q689" s="1132"/>
      <c r="R689" s="1132"/>
      <c r="S689" s="252"/>
      <c r="T689" s="252"/>
      <c r="U689" s="252"/>
      <c r="V689" s="252"/>
      <c r="W689" s="252"/>
      <c r="X689" s="252"/>
      <c r="Y689" s="252"/>
      <c r="Z689" s="252"/>
    </row>
    <row r="690" ht="15.75" customHeight="1">
      <c r="A690" s="252"/>
      <c r="B690" s="252"/>
      <c r="C690" s="252"/>
      <c r="D690" s="252"/>
      <c r="E690" s="252"/>
      <c r="F690" s="252"/>
      <c r="G690" s="876"/>
      <c r="H690" s="252"/>
      <c r="I690" s="316"/>
      <c r="J690" s="378"/>
      <c r="K690" s="1741"/>
      <c r="L690" s="316"/>
      <c r="M690" s="316"/>
      <c r="N690" s="252"/>
      <c r="O690" s="1132"/>
      <c r="P690" s="1132"/>
      <c r="Q690" s="1132"/>
      <c r="R690" s="1132"/>
      <c r="S690" s="252"/>
      <c r="T690" s="252"/>
      <c r="U690" s="252"/>
      <c r="V690" s="252"/>
      <c r="W690" s="252"/>
      <c r="X690" s="252"/>
      <c r="Y690" s="252"/>
      <c r="Z690" s="252"/>
    </row>
    <row r="691" ht="15.75" customHeight="1">
      <c r="A691" s="252"/>
      <c r="B691" s="252"/>
      <c r="C691" s="252"/>
      <c r="D691" s="252"/>
      <c r="E691" s="252"/>
      <c r="F691" s="252"/>
      <c r="G691" s="876"/>
      <c r="H691" s="252"/>
      <c r="I691" s="316"/>
      <c r="J691" s="378"/>
      <c r="K691" s="1741"/>
      <c r="L691" s="316"/>
      <c r="M691" s="316"/>
      <c r="N691" s="252"/>
      <c r="O691" s="1132"/>
      <c r="P691" s="1132"/>
      <c r="Q691" s="1132"/>
      <c r="R691" s="1132"/>
      <c r="S691" s="252"/>
      <c r="T691" s="252"/>
      <c r="U691" s="252"/>
      <c r="V691" s="252"/>
      <c r="W691" s="252"/>
      <c r="X691" s="252"/>
      <c r="Y691" s="252"/>
      <c r="Z691" s="252"/>
    </row>
    <row r="692" ht="15.75" customHeight="1">
      <c r="A692" s="252"/>
      <c r="B692" s="252"/>
      <c r="C692" s="252"/>
      <c r="D692" s="252"/>
      <c r="E692" s="252"/>
      <c r="F692" s="252"/>
      <c r="G692" s="876"/>
      <c r="H692" s="252"/>
      <c r="I692" s="316"/>
      <c r="J692" s="378"/>
      <c r="K692" s="1741"/>
      <c r="L692" s="316"/>
      <c r="M692" s="316"/>
      <c r="N692" s="252"/>
      <c r="O692" s="1132"/>
      <c r="P692" s="1132"/>
      <c r="Q692" s="1132"/>
      <c r="R692" s="1132"/>
      <c r="S692" s="252"/>
      <c r="T692" s="252"/>
      <c r="U692" s="252"/>
      <c r="V692" s="252"/>
      <c r="W692" s="252"/>
      <c r="X692" s="252"/>
      <c r="Y692" s="252"/>
      <c r="Z692" s="252"/>
    </row>
    <row r="693" ht="15.75" customHeight="1">
      <c r="A693" s="252"/>
      <c r="B693" s="252"/>
      <c r="C693" s="252"/>
      <c r="D693" s="252"/>
      <c r="E693" s="252"/>
      <c r="F693" s="252"/>
      <c r="G693" s="876"/>
      <c r="H693" s="252"/>
      <c r="I693" s="316"/>
      <c r="J693" s="378"/>
      <c r="K693" s="1741"/>
      <c r="L693" s="316"/>
      <c r="M693" s="316"/>
      <c r="N693" s="252"/>
      <c r="O693" s="1132"/>
      <c r="P693" s="1132"/>
      <c r="Q693" s="1132"/>
      <c r="R693" s="1132"/>
      <c r="S693" s="252"/>
      <c r="T693" s="252"/>
      <c r="U693" s="252"/>
      <c r="V693" s="252"/>
      <c r="W693" s="252"/>
      <c r="X693" s="252"/>
      <c r="Y693" s="252"/>
      <c r="Z693" s="252"/>
    </row>
    <row r="694" ht="15.75" customHeight="1">
      <c r="A694" s="252"/>
      <c r="B694" s="252"/>
      <c r="C694" s="252"/>
      <c r="D694" s="252"/>
      <c r="E694" s="252"/>
      <c r="F694" s="252"/>
      <c r="G694" s="876"/>
      <c r="H694" s="252"/>
      <c r="I694" s="316"/>
      <c r="J694" s="378"/>
      <c r="K694" s="1741"/>
      <c r="L694" s="316"/>
      <c r="M694" s="316"/>
      <c r="N694" s="252"/>
      <c r="O694" s="1132"/>
      <c r="P694" s="1132"/>
      <c r="Q694" s="1132"/>
      <c r="R694" s="1132"/>
      <c r="S694" s="252"/>
      <c r="T694" s="252"/>
      <c r="U694" s="252"/>
      <c r="V694" s="252"/>
      <c r="W694" s="252"/>
      <c r="X694" s="252"/>
      <c r="Y694" s="252"/>
      <c r="Z694" s="252"/>
    </row>
    <row r="695" ht="15.75" customHeight="1">
      <c r="A695" s="252"/>
      <c r="B695" s="252"/>
      <c r="C695" s="252"/>
      <c r="D695" s="252"/>
      <c r="E695" s="252"/>
      <c r="F695" s="252"/>
      <c r="G695" s="876"/>
      <c r="H695" s="252"/>
      <c r="I695" s="316"/>
      <c r="J695" s="378"/>
      <c r="K695" s="1741"/>
      <c r="L695" s="316"/>
      <c r="M695" s="316"/>
      <c r="N695" s="252"/>
      <c r="O695" s="1132"/>
      <c r="P695" s="1132"/>
      <c r="Q695" s="1132"/>
      <c r="R695" s="1132"/>
      <c r="S695" s="252"/>
      <c r="T695" s="252"/>
      <c r="U695" s="252"/>
      <c r="V695" s="252"/>
      <c r="W695" s="252"/>
      <c r="X695" s="252"/>
      <c r="Y695" s="252"/>
      <c r="Z695" s="252"/>
    </row>
    <row r="696" ht="15.75" customHeight="1">
      <c r="A696" s="252"/>
      <c r="B696" s="252"/>
      <c r="C696" s="252"/>
      <c r="D696" s="252"/>
      <c r="E696" s="252"/>
      <c r="F696" s="252"/>
      <c r="G696" s="876"/>
      <c r="H696" s="252"/>
      <c r="I696" s="316"/>
      <c r="J696" s="378"/>
      <c r="K696" s="1741"/>
      <c r="L696" s="316"/>
      <c r="M696" s="316"/>
      <c r="N696" s="252"/>
      <c r="O696" s="1132"/>
      <c r="P696" s="1132"/>
      <c r="Q696" s="1132"/>
      <c r="R696" s="1132"/>
      <c r="S696" s="252"/>
      <c r="T696" s="252"/>
      <c r="U696" s="252"/>
      <c r="V696" s="252"/>
      <c r="W696" s="252"/>
      <c r="X696" s="252"/>
      <c r="Y696" s="252"/>
      <c r="Z696" s="252"/>
    </row>
    <row r="697" ht="15.75" customHeight="1">
      <c r="A697" s="252"/>
      <c r="B697" s="252"/>
      <c r="C697" s="252"/>
      <c r="D697" s="252"/>
      <c r="E697" s="252"/>
      <c r="F697" s="252"/>
      <c r="G697" s="876"/>
      <c r="H697" s="252"/>
      <c r="I697" s="316"/>
      <c r="J697" s="378"/>
      <c r="K697" s="1741"/>
      <c r="L697" s="316"/>
      <c r="M697" s="316"/>
      <c r="N697" s="252"/>
      <c r="O697" s="1132"/>
      <c r="P697" s="1132"/>
      <c r="Q697" s="1132"/>
      <c r="R697" s="1132"/>
      <c r="S697" s="252"/>
      <c r="T697" s="252"/>
      <c r="U697" s="252"/>
      <c r="V697" s="252"/>
      <c r="W697" s="252"/>
      <c r="X697" s="252"/>
      <c r="Y697" s="252"/>
      <c r="Z697" s="252"/>
    </row>
    <row r="698" ht="15.75" customHeight="1">
      <c r="A698" s="252"/>
      <c r="B698" s="252"/>
      <c r="C698" s="252"/>
      <c r="D698" s="252"/>
      <c r="E698" s="252"/>
      <c r="F698" s="252"/>
      <c r="G698" s="876"/>
      <c r="H698" s="252"/>
      <c r="I698" s="316"/>
      <c r="J698" s="378"/>
      <c r="K698" s="1741"/>
      <c r="L698" s="316"/>
      <c r="M698" s="316"/>
      <c r="N698" s="252"/>
      <c r="O698" s="1132"/>
      <c r="P698" s="1132"/>
      <c r="Q698" s="1132"/>
      <c r="R698" s="1132"/>
      <c r="S698" s="252"/>
      <c r="T698" s="252"/>
      <c r="U698" s="252"/>
      <c r="V698" s="252"/>
      <c r="W698" s="252"/>
      <c r="X698" s="252"/>
      <c r="Y698" s="252"/>
      <c r="Z698" s="252"/>
    </row>
    <row r="699" ht="15.75" customHeight="1">
      <c r="A699" s="252"/>
      <c r="B699" s="252"/>
      <c r="C699" s="252"/>
      <c r="D699" s="252"/>
      <c r="E699" s="252"/>
      <c r="F699" s="252"/>
      <c r="G699" s="876"/>
      <c r="H699" s="252"/>
      <c r="I699" s="316"/>
      <c r="J699" s="378"/>
      <c r="K699" s="1741"/>
      <c r="L699" s="316"/>
      <c r="M699" s="316"/>
      <c r="N699" s="252"/>
      <c r="O699" s="1132"/>
      <c r="P699" s="1132"/>
      <c r="Q699" s="1132"/>
      <c r="R699" s="1132"/>
      <c r="S699" s="252"/>
      <c r="T699" s="252"/>
      <c r="U699" s="252"/>
      <c r="V699" s="252"/>
      <c r="W699" s="252"/>
      <c r="X699" s="252"/>
      <c r="Y699" s="252"/>
      <c r="Z699" s="252"/>
    </row>
    <row r="700" ht="15.75" customHeight="1">
      <c r="A700" s="252"/>
      <c r="B700" s="252"/>
      <c r="C700" s="252"/>
      <c r="D700" s="252"/>
      <c r="E700" s="252"/>
      <c r="F700" s="252"/>
      <c r="G700" s="876"/>
      <c r="H700" s="252"/>
      <c r="I700" s="316"/>
      <c r="J700" s="378"/>
      <c r="K700" s="1741"/>
      <c r="L700" s="316"/>
      <c r="M700" s="316"/>
      <c r="N700" s="252"/>
      <c r="O700" s="1132"/>
      <c r="P700" s="1132"/>
      <c r="Q700" s="1132"/>
      <c r="R700" s="1132"/>
      <c r="S700" s="252"/>
      <c r="T700" s="252"/>
      <c r="U700" s="252"/>
      <c r="V700" s="252"/>
      <c r="W700" s="252"/>
      <c r="X700" s="252"/>
      <c r="Y700" s="252"/>
      <c r="Z700" s="252"/>
    </row>
    <row r="701" ht="15.75" customHeight="1">
      <c r="A701" s="252"/>
      <c r="B701" s="252"/>
      <c r="C701" s="252"/>
      <c r="D701" s="252"/>
      <c r="E701" s="252"/>
      <c r="F701" s="252"/>
      <c r="G701" s="876"/>
      <c r="H701" s="252"/>
      <c r="I701" s="316"/>
      <c r="J701" s="378"/>
      <c r="K701" s="1741"/>
      <c r="L701" s="316"/>
      <c r="M701" s="316"/>
      <c r="N701" s="252"/>
      <c r="O701" s="1132"/>
      <c r="P701" s="1132"/>
      <c r="Q701" s="1132"/>
      <c r="R701" s="1132"/>
      <c r="S701" s="252"/>
      <c r="T701" s="252"/>
      <c r="U701" s="252"/>
      <c r="V701" s="252"/>
      <c r="W701" s="252"/>
      <c r="X701" s="252"/>
      <c r="Y701" s="252"/>
      <c r="Z701" s="252"/>
    </row>
    <row r="702" ht="15.75" customHeight="1">
      <c r="A702" s="252"/>
      <c r="B702" s="252"/>
      <c r="C702" s="252"/>
      <c r="D702" s="252"/>
      <c r="E702" s="252"/>
      <c r="F702" s="252"/>
      <c r="G702" s="876"/>
      <c r="H702" s="252"/>
      <c r="I702" s="316"/>
      <c r="J702" s="378"/>
      <c r="K702" s="1741"/>
      <c r="L702" s="316"/>
      <c r="M702" s="316"/>
      <c r="N702" s="252"/>
      <c r="O702" s="1132"/>
      <c r="P702" s="1132"/>
      <c r="Q702" s="1132"/>
      <c r="R702" s="1132"/>
      <c r="S702" s="252"/>
      <c r="T702" s="252"/>
      <c r="U702" s="252"/>
      <c r="V702" s="252"/>
      <c r="W702" s="252"/>
      <c r="X702" s="252"/>
      <c r="Y702" s="252"/>
      <c r="Z702" s="252"/>
    </row>
    <row r="703" ht="15.75" customHeight="1">
      <c r="A703" s="252"/>
      <c r="B703" s="252"/>
      <c r="C703" s="252"/>
      <c r="D703" s="252"/>
      <c r="E703" s="252"/>
      <c r="F703" s="252"/>
      <c r="G703" s="876"/>
      <c r="H703" s="252"/>
      <c r="I703" s="316"/>
      <c r="J703" s="378"/>
      <c r="K703" s="1741"/>
      <c r="L703" s="316"/>
      <c r="M703" s="316"/>
      <c r="N703" s="252"/>
      <c r="O703" s="1132"/>
      <c r="P703" s="1132"/>
      <c r="Q703" s="1132"/>
      <c r="R703" s="1132"/>
      <c r="S703" s="252"/>
      <c r="T703" s="252"/>
      <c r="U703" s="252"/>
      <c r="V703" s="252"/>
      <c r="W703" s="252"/>
      <c r="X703" s="252"/>
      <c r="Y703" s="252"/>
      <c r="Z703" s="252"/>
    </row>
    <row r="704" ht="15.75" customHeight="1">
      <c r="A704" s="252"/>
      <c r="B704" s="252"/>
      <c r="C704" s="252"/>
      <c r="D704" s="252"/>
      <c r="E704" s="252"/>
      <c r="F704" s="252"/>
      <c r="G704" s="876"/>
      <c r="H704" s="252"/>
      <c r="I704" s="316"/>
      <c r="J704" s="378"/>
      <c r="K704" s="1741"/>
      <c r="L704" s="316"/>
      <c r="M704" s="316"/>
      <c r="N704" s="252"/>
      <c r="O704" s="1132"/>
      <c r="P704" s="1132"/>
      <c r="Q704" s="1132"/>
      <c r="R704" s="1132"/>
      <c r="S704" s="252"/>
      <c r="T704" s="252"/>
      <c r="U704" s="252"/>
      <c r="V704" s="252"/>
      <c r="W704" s="252"/>
      <c r="X704" s="252"/>
      <c r="Y704" s="252"/>
      <c r="Z704" s="252"/>
    </row>
    <row r="705" ht="15.75" customHeight="1">
      <c r="A705" s="252"/>
      <c r="B705" s="252"/>
      <c r="C705" s="252"/>
      <c r="D705" s="252"/>
      <c r="E705" s="252"/>
      <c r="F705" s="252"/>
      <c r="G705" s="876"/>
      <c r="H705" s="252"/>
      <c r="I705" s="316"/>
      <c r="J705" s="378"/>
      <c r="K705" s="1741"/>
      <c r="L705" s="316"/>
      <c r="M705" s="316"/>
      <c r="N705" s="252"/>
      <c r="O705" s="1132"/>
      <c r="P705" s="1132"/>
      <c r="Q705" s="1132"/>
      <c r="R705" s="1132"/>
      <c r="S705" s="252"/>
      <c r="T705" s="252"/>
      <c r="U705" s="252"/>
      <c r="V705" s="252"/>
      <c r="W705" s="252"/>
      <c r="X705" s="252"/>
      <c r="Y705" s="252"/>
      <c r="Z705" s="252"/>
    </row>
    <row r="706" ht="15.75" customHeight="1">
      <c r="A706" s="252"/>
      <c r="B706" s="252"/>
      <c r="C706" s="252"/>
      <c r="D706" s="252"/>
      <c r="E706" s="252"/>
      <c r="F706" s="252"/>
      <c r="G706" s="876"/>
      <c r="H706" s="252"/>
      <c r="I706" s="316"/>
      <c r="J706" s="378"/>
      <c r="K706" s="1741"/>
      <c r="L706" s="316"/>
      <c r="M706" s="316"/>
      <c r="N706" s="252"/>
      <c r="O706" s="1132"/>
      <c r="P706" s="1132"/>
      <c r="Q706" s="1132"/>
      <c r="R706" s="1132"/>
      <c r="S706" s="252"/>
      <c r="T706" s="252"/>
      <c r="U706" s="252"/>
      <c r="V706" s="252"/>
      <c r="W706" s="252"/>
      <c r="X706" s="252"/>
      <c r="Y706" s="252"/>
      <c r="Z706" s="252"/>
    </row>
    <row r="707" ht="15.75" customHeight="1">
      <c r="A707" s="252"/>
      <c r="B707" s="252"/>
      <c r="C707" s="252"/>
      <c r="D707" s="252"/>
      <c r="E707" s="252"/>
      <c r="F707" s="252"/>
      <c r="G707" s="876"/>
      <c r="H707" s="252"/>
      <c r="I707" s="316"/>
      <c r="J707" s="378"/>
      <c r="K707" s="1741"/>
      <c r="L707" s="316"/>
      <c r="M707" s="316"/>
      <c r="N707" s="252"/>
      <c r="O707" s="1132"/>
      <c r="P707" s="1132"/>
      <c r="Q707" s="1132"/>
      <c r="R707" s="1132"/>
      <c r="S707" s="252"/>
      <c r="T707" s="252"/>
      <c r="U707" s="252"/>
      <c r="V707" s="252"/>
      <c r="W707" s="252"/>
      <c r="X707" s="252"/>
      <c r="Y707" s="252"/>
      <c r="Z707" s="252"/>
    </row>
    <row r="708" ht="15.75" customHeight="1">
      <c r="A708" s="252"/>
      <c r="B708" s="252"/>
      <c r="C708" s="252"/>
      <c r="D708" s="252"/>
      <c r="E708" s="252"/>
      <c r="F708" s="252"/>
      <c r="G708" s="876"/>
      <c r="H708" s="252"/>
      <c r="I708" s="316"/>
      <c r="J708" s="378"/>
      <c r="K708" s="1741"/>
      <c r="L708" s="316"/>
      <c r="M708" s="316"/>
      <c r="N708" s="252"/>
      <c r="O708" s="1132"/>
      <c r="P708" s="1132"/>
      <c r="Q708" s="1132"/>
      <c r="R708" s="1132"/>
      <c r="S708" s="252"/>
      <c r="T708" s="252"/>
      <c r="U708" s="252"/>
      <c r="V708" s="252"/>
      <c r="W708" s="252"/>
      <c r="X708" s="252"/>
      <c r="Y708" s="252"/>
      <c r="Z708" s="252"/>
    </row>
    <row r="709" ht="15.75" customHeight="1">
      <c r="A709" s="252"/>
      <c r="B709" s="252"/>
      <c r="C709" s="252"/>
      <c r="D709" s="252"/>
      <c r="E709" s="252"/>
      <c r="F709" s="252"/>
      <c r="G709" s="876"/>
      <c r="H709" s="252"/>
      <c r="I709" s="316"/>
      <c r="J709" s="378"/>
      <c r="K709" s="1741"/>
      <c r="L709" s="316"/>
      <c r="M709" s="316"/>
      <c r="N709" s="252"/>
      <c r="O709" s="1132"/>
      <c r="P709" s="1132"/>
      <c r="Q709" s="1132"/>
      <c r="R709" s="1132"/>
      <c r="S709" s="252"/>
      <c r="T709" s="252"/>
      <c r="U709" s="252"/>
      <c r="V709" s="252"/>
      <c r="W709" s="252"/>
      <c r="X709" s="252"/>
      <c r="Y709" s="252"/>
      <c r="Z709" s="252"/>
    </row>
    <row r="710" ht="15.75" customHeight="1">
      <c r="A710" s="252"/>
      <c r="B710" s="252"/>
      <c r="C710" s="252"/>
      <c r="D710" s="252"/>
      <c r="E710" s="252"/>
      <c r="F710" s="252"/>
      <c r="G710" s="876"/>
      <c r="H710" s="252"/>
      <c r="I710" s="316"/>
      <c r="J710" s="378"/>
      <c r="K710" s="1741"/>
      <c r="L710" s="316"/>
      <c r="M710" s="316"/>
      <c r="N710" s="252"/>
      <c r="O710" s="1132"/>
      <c r="P710" s="1132"/>
      <c r="Q710" s="1132"/>
      <c r="R710" s="1132"/>
      <c r="S710" s="252"/>
      <c r="T710" s="252"/>
      <c r="U710" s="252"/>
      <c r="V710" s="252"/>
      <c r="W710" s="252"/>
      <c r="X710" s="252"/>
      <c r="Y710" s="252"/>
      <c r="Z710" s="252"/>
    </row>
    <row r="711" ht="15.75" customHeight="1">
      <c r="A711" s="252"/>
      <c r="B711" s="252"/>
      <c r="C711" s="252"/>
      <c r="D711" s="252"/>
      <c r="E711" s="252"/>
      <c r="F711" s="252"/>
      <c r="G711" s="876"/>
      <c r="H711" s="252"/>
      <c r="I711" s="316"/>
      <c r="J711" s="378"/>
      <c r="K711" s="1741"/>
      <c r="L711" s="316"/>
      <c r="M711" s="316"/>
      <c r="N711" s="252"/>
      <c r="O711" s="1132"/>
      <c r="P711" s="1132"/>
      <c r="Q711" s="1132"/>
      <c r="R711" s="1132"/>
      <c r="S711" s="252"/>
      <c r="T711" s="252"/>
      <c r="U711" s="252"/>
      <c r="V711" s="252"/>
      <c r="W711" s="252"/>
      <c r="X711" s="252"/>
      <c r="Y711" s="252"/>
      <c r="Z711" s="252"/>
    </row>
    <row r="712" ht="15.75" customHeight="1">
      <c r="A712" s="252"/>
      <c r="B712" s="252"/>
      <c r="C712" s="252"/>
      <c r="D712" s="252"/>
      <c r="E712" s="252"/>
      <c r="F712" s="252"/>
      <c r="G712" s="876"/>
      <c r="H712" s="252"/>
      <c r="I712" s="316"/>
      <c r="J712" s="378"/>
      <c r="K712" s="1741"/>
      <c r="L712" s="316"/>
      <c r="M712" s="316"/>
      <c r="N712" s="252"/>
      <c r="O712" s="1132"/>
      <c r="P712" s="1132"/>
      <c r="Q712" s="1132"/>
      <c r="R712" s="1132"/>
      <c r="S712" s="252"/>
      <c r="T712" s="252"/>
      <c r="U712" s="252"/>
      <c r="V712" s="252"/>
      <c r="W712" s="252"/>
      <c r="X712" s="252"/>
      <c r="Y712" s="252"/>
      <c r="Z712" s="252"/>
    </row>
    <row r="713" ht="15.75" customHeight="1">
      <c r="A713" s="252"/>
      <c r="B713" s="252"/>
      <c r="C713" s="252"/>
      <c r="D713" s="252"/>
      <c r="E713" s="252"/>
      <c r="F713" s="252"/>
      <c r="G713" s="876"/>
      <c r="H713" s="252"/>
      <c r="I713" s="316"/>
      <c r="J713" s="378"/>
      <c r="K713" s="1741"/>
      <c r="L713" s="316"/>
      <c r="M713" s="316"/>
      <c r="N713" s="252"/>
      <c r="O713" s="1132"/>
      <c r="P713" s="1132"/>
      <c r="Q713" s="1132"/>
      <c r="R713" s="1132"/>
      <c r="S713" s="252"/>
      <c r="T713" s="252"/>
      <c r="U713" s="252"/>
      <c r="V713" s="252"/>
      <c r="W713" s="252"/>
      <c r="X713" s="252"/>
      <c r="Y713" s="252"/>
      <c r="Z713" s="252"/>
    </row>
    <row r="714" ht="15.75" customHeight="1">
      <c r="A714" s="252"/>
      <c r="B714" s="252"/>
      <c r="C714" s="252"/>
      <c r="D714" s="252"/>
      <c r="E714" s="252"/>
      <c r="F714" s="252"/>
      <c r="G714" s="876"/>
      <c r="H714" s="252"/>
      <c r="I714" s="316"/>
      <c r="J714" s="378"/>
      <c r="K714" s="1741"/>
      <c r="L714" s="316"/>
      <c r="M714" s="316"/>
      <c r="N714" s="252"/>
      <c r="O714" s="1132"/>
      <c r="P714" s="1132"/>
      <c r="Q714" s="1132"/>
      <c r="R714" s="1132"/>
      <c r="S714" s="252"/>
      <c r="T714" s="252"/>
      <c r="U714" s="252"/>
      <c r="V714" s="252"/>
      <c r="W714" s="252"/>
      <c r="X714" s="252"/>
      <c r="Y714" s="252"/>
      <c r="Z714" s="252"/>
    </row>
    <row r="715" ht="15.75" customHeight="1">
      <c r="A715" s="252"/>
      <c r="B715" s="252"/>
      <c r="C715" s="252"/>
      <c r="D715" s="252"/>
      <c r="E715" s="252"/>
      <c r="F715" s="252"/>
      <c r="G715" s="876"/>
      <c r="H715" s="252"/>
      <c r="I715" s="316"/>
      <c r="J715" s="378"/>
      <c r="K715" s="1741"/>
      <c r="L715" s="316"/>
      <c r="M715" s="316"/>
      <c r="N715" s="252"/>
      <c r="O715" s="1132"/>
      <c r="P715" s="1132"/>
      <c r="Q715" s="1132"/>
      <c r="R715" s="1132"/>
      <c r="S715" s="252"/>
      <c r="T715" s="252"/>
      <c r="U715" s="252"/>
      <c r="V715" s="252"/>
      <c r="W715" s="252"/>
      <c r="X715" s="252"/>
      <c r="Y715" s="252"/>
      <c r="Z715" s="252"/>
    </row>
    <row r="716" ht="15.75" customHeight="1">
      <c r="A716" s="252"/>
      <c r="B716" s="252"/>
      <c r="C716" s="252"/>
      <c r="D716" s="252"/>
      <c r="E716" s="252"/>
      <c r="F716" s="252"/>
      <c r="G716" s="876"/>
      <c r="H716" s="252"/>
      <c r="I716" s="316"/>
      <c r="J716" s="378"/>
      <c r="K716" s="1741"/>
      <c r="L716" s="316"/>
      <c r="M716" s="316"/>
      <c r="N716" s="252"/>
      <c r="O716" s="1132"/>
      <c r="P716" s="1132"/>
      <c r="Q716" s="1132"/>
      <c r="R716" s="1132"/>
      <c r="S716" s="252"/>
      <c r="T716" s="252"/>
      <c r="U716" s="252"/>
      <c r="V716" s="252"/>
      <c r="W716" s="252"/>
      <c r="X716" s="252"/>
      <c r="Y716" s="252"/>
      <c r="Z716" s="252"/>
    </row>
    <row r="717" ht="15.75" customHeight="1">
      <c r="A717" s="252"/>
      <c r="B717" s="252"/>
      <c r="C717" s="252"/>
      <c r="D717" s="252"/>
      <c r="E717" s="252"/>
      <c r="F717" s="252"/>
      <c r="G717" s="876"/>
      <c r="H717" s="252"/>
      <c r="I717" s="316"/>
      <c r="J717" s="378"/>
      <c r="K717" s="1741"/>
      <c r="L717" s="316"/>
      <c r="M717" s="316"/>
      <c r="N717" s="252"/>
      <c r="O717" s="1132"/>
      <c r="P717" s="1132"/>
      <c r="Q717" s="1132"/>
      <c r="R717" s="1132"/>
      <c r="S717" s="252"/>
      <c r="T717" s="252"/>
      <c r="U717" s="252"/>
      <c r="V717" s="252"/>
      <c r="W717" s="252"/>
      <c r="X717" s="252"/>
      <c r="Y717" s="252"/>
      <c r="Z717" s="252"/>
    </row>
    <row r="718" ht="15.75" customHeight="1">
      <c r="A718" s="252"/>
      <c r="B718" s="252"/>
      <c r="C718" s="252"/>
      <c r="D718" s="252"/>
      <c r="E718" s="252"/>
      <c r="F718" s="252"/>
      <c r="G718" s="876"/>
      <c r="H718" s="252"/>
      <c r="I718" s="316"/>
      <c r="J718" s="378"/>
      <c r="K718" s="1741"/>
      <c r="L718" s="316"/>
      <c r="M718" s="316"/>
      <c r="N718" s="252"/>
      <c r="O718" s="1132"/>
      <c r="P718" s="1132"/>
      <c r="Q718" s="1132"/>
      <c r="R718" s="1132"/>
      <c r="S718" s="252"/>
      <c r="T718" s="252"/>
      <c r="U718" s="252"/>
      <c r="V718" s="252"/>
      <c r="W718" s="252"/>
      <c r="X718" s="252"/>
      <c r="Y718" s="252"/>
      <c r="Z718" s="252"/>
    </row>
    <row r="719" ht="15.75" customHeight="1">
      <c r="A719" s="252"/>
      <c r="B719" s="252"/>
      <c r="C719" s="252"/>
      <c r="D719" s="252"/>
      <c r="E719" s="252"/>
      <c r="F719" s="252"/>
      <c r="G719" s="876"/>
      <c r="H719" s="252"/>
      <c r="I719" s="316"/>
      <c r="J719" s="378"/>
      <c r="K719" s="1741"/>
      <c r="L719" s="316"/>
      <c r="M719" s="316"/>
      <c r="N719" s="252"/>
      <c r="O719" s="1132"/>
      <c r="P719" s="1132"/>
      <c r="Q719" s="1132"/>
      <c r="R719" s="1132"/>
      <c r="S719" s="252"/>
      <c r="T719" s="252"/>
      <c r="U719" s="252"/>
      <c r="V719" s="252"/>
      <c r="W719" s="252"/>
      <c r="X719" s="252"/>
      <c r="Y719" s="252"/>
      <c r="Z719" s="252"/>
    </row>
    <row r="720" ht="15.75" customHeight="1">
      <c r="A720" s="252"/>
      <c r="B720" s="252"/>
      <c r="C720" s="252"/>
      <c r="D720" s="252"/>
      <c r="E720" s="252"/>
      <c r="F720" s="252"/>
      <c r="G720" s="876"/>
      <c r="H720" s="252"/>
      <c r="I720" s="316"/>
      <c r="J720" s="378"/>
      <c r="K720" s="1741"/>
      <c r="L720" s="316"/>
      <c r="M720" s="316"/>
      <c r="N720" s="252"/>
      <c r="O720" s="1132"/>
      <c r="P720" s="1132"/>
      <c r="Q720" s="1132"/>
      <c r="R720" s="1132"/>
      <c r="S720" s="252"/>
      <c r="T720" s="252"/>
      <c r="U720" s="252"/>
      <c r="V720" s="252"/>
      <c r="W720" s="252"/>
      <c r="X720" s="252"/>
      <c r="Y720" s="252"/>
      <c r="Z720" s="252"/>
    </row>
    <row r="721" ht="15.75" customHeight="1">
      <c r="A721" s="252"/>
      <c r="B721" s="252"/>
      <c r="C721" s="252"/>
      <c r="D721" s="252"/>
      <c r="E721" s="252"/>
      <c r="F721" s="252"/>
      <c r="G721" s="876"/>
      <c r="H721" s="252"/>
      <c r="I721" s="316"/>
      <c r="J721" s="378"/>
      <c r="K721" s="1741"/>
      <c r="L721" s="316"/>
      <c r="M721" s="316"/>
      <c r="N721" s="252"/>
      <c r="O721" s="1132"/>
      <c r="P721" s="1132"/>
      <c r="Q721" s="1132"/>
      <c r="R721" s="1132"/>
      <c r="S721" s="252"/>
      <c r="T721" s="252"/>
      <c r="U721" s="252"/>
      <c r="V721" s="252"/>
      <c r="W721" s="252"/>
      <c r="X721" s="252"/>
      <c r="Y721" s="252"/>
      <c r="Z721" s="252"/>
    </row>
    <row r="722" ht="15.75" customHeight="1">
      <c r="A722" s="252"/>
      <c r="B722" s="252"/>
      <c r="C722" s="252"/>
      <c r="D722" s="252"/>
      <c r="E722" s="252"/>
      <c r="F722" s="252"/>
      <c r="G722" s="876"/>
      <c r="H722" s="252"/>
      <c r="I722" s="316"/>
      <c r="J722" s="378"/>
      <c r="K722" s="1741"/>
      <c r="L722" s="316"/>
      <c r="M722" s="316"/>
      <c r="N722" s="252"/>
      <c r="O722" s="1132"/>
      <c r="P722" s="1132"/>
      <c r="Q722" s="1132"/>
      <c r="R722" s="1132"/>
      <c r="S722" s="252"/>
      <c r="T722" s="252"/>
      <c r="U722" s="252"/>
      <c r="V722" s="252"/>
      <c r="W722" s="252"/>
      <c r="X722" s="252"/>
      <c r="Y722" s="252"/>
      <c r="Z722" s="252"/>
    </row>
    <row r="723" ht="15.75" customHeight="1">
      <c r="A723" s="252"/>
      <c r="B723" s="252"/>
      <c r="C723" s="252"/>
      <c r="D723" s="252"/>
      <c r="E723" s="252"/>
      <c r="F723" s="252"/>
      <c r="G723" s="876"/>
      <c r="H723" s="252"/>
      <c r="I723" s="316"/>
      <c r="J723" s="378"/>
      <c r="K723" s="1741"/>
      <c r="L723" s="316"/>
      <c r="M723" s="316"/>
      <c r="N723" s="252"/>
      <c r="O723" s="1132"/>
      <c r="P723" s="1132"/>
      <c r="Q723" s="1132"/>
      <c r="R723" s="1132"/>
      <c r="S723" s="252"/>
      <c r="T723" s="252"/>
      <c r="U723" s="252"/>
      <c r="V723" s="252"/>
      <c r="W723" s="252"/>
      <c r="X723" s="252"/>
      <c r="Y723" s="252"/>
      <c r="Z723" s="252"/>
    </row>
    <row r="724" ht="15.75" customHeight="1">
      <c r="A724" s="252"/>
      <c r="B724" s="252"/>
      <c r="C724" s="252"/>
      <c r="D724" s="252"/>
      <c r="E724" s="252"/>
      <c r="F724" s="252"/>
      <c r="G724" s="876"/>
      <c r="H724" s="252"/>
      <c r="I724" s="316"/>
      <c r="J724" s="378"/>
      <c r="K724" s="1741"/>
      <c r="L724" s="316"/>
      <c r="M724" s="316"/>
      <c r="N724" s="252"/>
      <c r="O724" s="1132"/>
      <c r="P724" s="1132"/>
      <c r="Q724" s="1132"/>
      <c r="R724" s="1132"/>
      <c r="S724" s="252"/>
      <c r="T724" s="252"/>
      <c r="U724" s="252"/>
      <c r="V724" s="252"/>
      <c r="W724" s="252"/>
      <c r="X724" s="252"/>
      <c r="Y724" s="252"/>
      <c r="Z724" s="252"/>
    </row>
    <row r="725" ht="15.75" customHeight="1">
      <c r="A725" s="252"/>
      <c r="B725" s="252"/>
      <c r="C725" s="252"/>
      <c r="D725" s="252"/>
      <c r="E725" s="252"/>
      <c r="F725" s="252"/>
      <c r="G725" s="876"/>
      <c r="H725" s="252"/>
      <c r="I725" s="316"/>
      <c r="J725" s="378"/>
      <c r="K725" s="1741"/>
      <c r="L725" s="316"/>
      <c r="M725" s="316"/>
      <c r="N725" s="252"/>
      <c r="O725" s="1132"/>
      <c r="P725" s="1132"/>
      <c r="Q725" s="1132"/>
      <c r="R725" s="1132"/>
      <c r="S725" s="252"/>
      <c r="T725" s="252"/>
      <c r="U725" s="252"/>
      <c r="V725" s="252"/>
      <c r="W725" s="252"/>
      <c r="X725" s="252"/>
      <c r="Y725" s="252"/>
      <c r="Z725" s="252"/>
    </row>
    <row r="726" ht="15.75" customHeight="1">
      <c r="A726" s="252"/>
      <c r="B726" s="252"/>
      <c r="C726" s="252"/>
      <c r="D726" s="252"/>
      <c r="E726" s="252"/>
      <c r="F726" s="252"/>
      <c r="G726" s="876"/>
      <c r="H726" s="252"/>
      <c r="I726" s="316"/>
      <c r="J726" s="378"/>
      <c r="K726" s="1741"/>
      <c r="L726" s="316"/>
      <c r="M726" s="316"/>
      <c r="N726" s="252"/>
      <c r="O726" s="1132"/>
      <c r="P726" s="1132"/>
      <c r="Q726" s="1132"/>
      <c r="R726" s="1132"/>
      <c r="S726" s="252"/>
      <c r="T726" s="252"/>
      <c r="U726" s="252"/>
      <c r="V726" s="252"/>
      <c r="W726" s="252"/>
      <c r="X726" s="252"/>
      <c r="Y726" s="252"/>
      <c r="Z726" s="252"/>
    </row>
    <row r="727" ht="15.75" customHeight="1">
      <c r="A727" s="252"/>
      <c r="B727" s="252"/>
      <c r="C727" s="252"/>
      <c r="D727" s="252"/>
      <c r="E727" s="252"/>
      <c r="F727" s="252"/>
      <c r="G727" s="876"/>
      <c r="H727" s="252"/>
      <c r="I727" s="316"/>
      <c r="J727" s="378"/>
      <c r="K727" s="1741"/>
      <c r="L727" s="316"/>
      <c r="M727" s="316"/>
      <c r="N727" s="252"/>
      <c r="O727" s="1132"/>
      <c r="P727" s="1132"/>
      <c r="Q727" s="1132"/>
      <c r="R727" s="1132"/>
      <c r="S727" s="252"/>
      <c r="T727" s="252"/>
      <c r="U727" s="252"/>
      <c r="V727" s="252"/>
      <c r="W727" s="252"/>
      <c r="X727" s="252"/>
      <c r="Y727" s="252"/>
      <c r="Z727" s="252"/>
    </row>
    <row r="728" ht="15.75" customHeight="1">
      <c r="A728" s="252"/>
      <c r="B728" s="252"/>
      <c r="C728" s="252"/>
      <c r="D728" s="252"/>
      <c r="E728" s="252"/>
      <c r="F728" s="252"/>
      <c r="G728" s="876"/>
      <c r="H728" s="252"/>
      <c r="I728" s="316"/>
      <c r="J728" s="378"/>
      <c r="K728" s="1741"/>
      <c r="L728" s="316"/>
      <c r="M728" s="316"/>
      <c r="N728" s="252"/>
      <c r="O728" s="1132"/>
      <c r="P728" s="1132"/>
      <c r="Q728" s="1132"/>
      <c r="R728" s="1132"/>
      <c r="S728" s="252"/>
      <c r="T728" s="252"/>
      <c r="U728" s="252"/>
      <c r="V728" s="252"/>
      <c r="W728" s="252"/>
      <c r="X728" s="252"/>
      <c r="Y728" s="252"/>
      <c r="Z728" s="252"/>
    </row>
    <row r="729" ht="15.75" customHeight="1">
      <c r="A729" s="252"/>
      <c r="B729" s="252"/>
      <c r="C729" s="252"/>
      <c r="D729" s="252"/>
      <c r="E729" s="252"/>
      <c r="F729" s="252"/>
      <c r="G729" s="876"/>
      <c r="H729" s="252"/>
      <c r="I729" s="316"/>
      <c r="J729" s="378"/>
      <c r="K729" s="1741"/>
      <c r="L729" s="316"/>
      <c r="M729" s="316"/>
      <c r="N729" s="252"/>
      <c r="O729" s="1132"/>
      <c r="P729" s="1132"/>
      <c r="Q729" s="1132"/>
      <c r="R729" s="1132"/>
      <c r="S729" s="252"/>
      <c r="T729" s="252"/>
      <c r="U729" s="252"/>
      <c r="V729" s="252"/>
      <c r="W729" s="252"/>
      <c r="X729" s="252"/>
      <c r="Y729" s="252"/>
      <c r="Z729" s="252"/>
    </row>
    <row r="730" ht="15.75" customHeight="1">
      <c r="A730" s="252"/>
      <c r="B730" s="252"/>
      <c r="C730" s="252"/>
      <c r="D730" s="252"/>
      <c r="E730" s="252"/>
      <c r="F730" s="252"/>
      <c r="G730" s="876"/>
      <c r="H730" s="252"/>
      <c r="I730" s="316"/>
      <c r="J730" s="378"/>
      <c r="K730" s="1741"/>
      <c r="L730" s="316"/>
      <c r="M730" s="316"/>
      <c r="N730" s="252"/>
      <c r="O730" s="1132"/>
      <c r="P730" s="1132"/>
      <c r="Q730" s="1132"/>
      <c r="R730" s="1132"/>
      <c r="S730" s="252"/>
      <c r="T730" s="252"/>
      <c r="U730" s="252"/>
      <c r="V730" s="252"/>
      <c r="W730" s="252"/>
      <c r="X730" s="252"/>
      <c r="Y730" s="252"/>
      <c r="Z730" s="252"/>
    </row>
    <row r="731" ht="15.75" customHeight="1">
      <c r="A731" s="252"/>
      <c r="B731" s="252"/>
      <c r="C731" s="252"/>
      <c r="D731" s="252"/>
      <c r="E731" s="252"/>
      <c r="F731" s="252"/>
      <c r="G731" s="876"/>
      <c r="H731" s="252"/>
      <c r="I731" s="316"/>
      <c r="J731" s="378"/>
      <c r="K731" s="1741"/>
      <c r="L731" s="316"/>
      <c r="M731" s="316"/>
      <c r="N731" s="252"/>
      <c r="O731" s="1132"/>
      <c r="P731" s="1132"/>
      <c r="Q731" s="1132"/>
      <c r="R731" s="1132"/>
      <c r="S731" s="252"/>
      <c r="T731" s="252"/>
      <c r="U731" s="252"/>
      <c r="V731" s="252"/>
      <c r="W731" s="252"/>
      <c r="X731" s="252"/>
      <c r="Y731" s="252"/>
      <c r="Z731" s="252"/>
    </row>
    <row r="732" ht="15.75" customHeight="1">
      <c r="A732" s="252"/>
      <c r="B732" s="252"/>
      <c r="C732" s="252"/>
      <c r="D732" s="252"/>
      <c r="E732" s="252"/>
      <c r="F732" s="252"/>
      <c r="G732" s="876"/>
      <c r="H732" s="252"/>
      <c r="I732" s="316"/>
      <c r="J732" s="378"/>
      <c r="K732" s="1741"/>
      <c r="L732" s="316"/>
      <c r="M732" s="316"/>
      <c r="N732" s="252"/>
      <c r="O732" s="1132"/>
      <c r="P732" s="1132"/>
      <c r="Q732" s="1132"/>
      <c r="R732" s="1132"/>
      <c r="S732" s="252"/>
      <c r="T732" s="252"/>
      <c r="U732" s="252"/>
      <c r="V732" s="252"/>
      <c r="W732" s="252"/>
      <c r="X732" s="252"/>
      <c r="Y732" s="252"/>
      <c r="Z732" s="252"/>
    </row>
    <row r="733" ht="15.75" customHeight="1">
      <c r="A733" s="252"/>
      <c r="B733" s="252"/>
      <c r="C733" s="252"/>
      <c r="D733" s="252"/>
      <c r="E733" s="252"/>
      <c r="F733" s="252"/>
      <c r="G733" s="876"/>
      <c r="H733" s="252"/>
      <c r="I733" s="316"/>
      <c r="J733" s="378"/>
      <c r="K733" s="1741"/>
      <c r="L733" s="316"/>
      <c r="M733" s="316"/>
      <c r="N733" s="252"/>
      <c r="O733" s="1132"/>
      <c r="P733" s="1132"/>
      <c r="Q733" s="1132"/>
      <c r="R733" s="1132"/>
      <c r="S733" s="252"/>
      <c r="T733" s="252"/>
      <c r="U733" s="252"/>
      <c r="V733" s="252"/>
      <c r="W733" s="252"/>
      <c r="X733" s="252"/>
      <c r="Y733" s="252"/>
      <c r="Z733" s="252"/>
    </row>
    <row r="734" ht="15.75" customHeight="1">
      <c r="A734" s="252"/>
      <c r="B734" s="252"/>
      <c r="C734" s="252"/>
      <c r="D734" s="252"/>
      <c r="E734" s="252"/>
      <c r="F734" s="252"/>
      <c r="G734" s="876"/>
      <c r="H734" s="252"/>
      <c r="I734" s="316"/>
      <c r="J734" s="378"/>
      <c r="K734" s="1741"/>
      <c r="L734" s="316"/>
      <c r="M734" s="316"/>
      <c r="N734" s="252"/>
      <c r="O734" s="1132"/>
      <c r="P734" s="1132"/>
      <c r="Q734" s="1132"/>
      <c r="R734" s="1132"/>
      <c r="S734" s="252"/>
      <c r="T734" s="252"/>
      <c r="U734" s="252"/>
      <c r="V734" s="252"/>
      <c r="W734" s="252"/>
      <c r="X734" s="252"/>
      <c r="Y734" s="252"/>
      <c r="Z734" s="252"/>
    </row>
    <row r="735" ht="15.75" customHeight="1">
      <c r="A735" s="252"/>
      <c r="B735" s="252"/>
      <c r="C735" s="252"/>
      <c r="D735" s="252"/>
      <c r="E735" s="252"/>
      <c r="F735" s="252"/>
      <c r="G735" s="876"/>
      <c r="H735" s="252"/>
      <c r="I735" s="316"/>
      <c r="J735" s="378"/>
      <c r="K735" s="1741"/>
      <c r="L735" s="316"/>
      <c r="M735" s="316"/>
      <c r="N735" s="252"/>
      <c r="O735" s="1132"/>
      <c r="P735" s="1132"/>
      <c r="Q735" s="1132"/>
      <c r="R735" s="1132"/>
      <c r="S735" s="252"/>
      <c r="T735" s="252"/>
      <c r="U735" s="252"/>
      <c r="V735" s="252"/>
      <c r="W735" s="252"/>
      <c r="X735" s="252"/>
      <c r="Y735" s="252"/>
      <c r="Z735" s="252"/>
    </row>
    <row r="736" ht="15.75" customHeight="1">
      <c r="A736" s="252"/>
      <c r="B736" s="252"/>
      <c r="C736" s="252"/>
      <c r="D736" s="252"/>
      <c r="E736" s="252"/>
      <c r="F736" s="252"/>
      <c r="G736" s="876"/>
      <c r="H736" s="252"/>
      <c r="I736" s="316"/>
      <c r="J736" s="378"/>
      <c r="K736" s="1741"/>
      <c r="L736" s="316"/>
      <c r="M736" s="316"/>
      <c r="N736" s="252"/>
      <c r="O736" s="1132"/>
      <c r="P736" s="1132"/>
      <c r="Q736" s="1132"/>
      <c r="R736" s="1132"/>
      <c r="S736" s="252"/>
      <c r="T736" s="252"/>
      <c r="U736" s="252"/>
      <c r="V736" s="252"/>
      <c r="W736" s="252"/>
      <c r="X736" s="252"/>
      <c r="Y736" s="252"/>
      <c r="Z736" s="252"/>
    </row>
    <row r="737" ht="15.75" customHeight="1">
      <c r="A737" s="252"/>
      <c r="B737" s="252"/>
      <c r="C737" s="252"/>
      <c r="D737" s="252"/>
      <c r="E737" s="252"/>
      <c r="F737" s="252"/>
      <c r="G737" s="876"/>
      <c r="H737" s="252"/>
      <c r="I737" s="316"/>
      <c r="J737" s="378"/>
      <c r="K737" s="1741"/>
      <c r="L737" s="316"/>
      <c r="M737" s="316"/>
      <c r="N737" s="252"/>
      <c r="O737" s="1132"/>
      <c r="P737" s="1132"/>
      <c r="Q737" s="1132"/>
      <c r="R737" s="1132"/>
      <c r="S737" s="252"/>
      <c r="T737" s="252"/>
      <c r="U737" s="252"/>
      <c r="V737" s="252"/>
      <c r="W737" s="252"/>
      <c r="X737" s="252"/>
      <c r="Y737" s="252"/>
      <c r="Z737" s="252"/>
    </row>
    <row r="738" ht="15.75" customHeight="1">
      <c r="A738" s="252"/>
      <c r="B738" s="252"/>
      <c r="C738" s="252"/>
      <c r="D738" s="252"/>
      <c r="E738" s="252"/>
      <c r="F738" s="252"/>
      <c r="G738" s="876"/>
      <c r="H738" s="252"/>
      <c r="I738" s="316"/>
      <c r="J738" s="378"/>
      <c r="K738" s="1741"/>
      <c r="L738" s="316"/>
      <c r="M738" s="316"/>
      <c r="N738" s="252"/>
      <c r="O738" s="1132"/>
      <c r="P738" s="1132"/>
      <c r="Q738" s="1132"/>
      <c r="R738" s="1132"/>
      <c r="S738" s="252"/>
      <c r="T738" s="252"/>
      <c r="U738" s="252"/>
      <c r="V738" s="252"/>
      <c r="W738" s="252"/>
      <c r="X738" s="252"/>
      <c r="Y738" s="252"/>
      <c r="Z738" s="252"/>
    </row>
    <row r="739" ht="15.75" customHeight="1">
      <c r="A739" s="252"/>
      <c r="B739" s="252"/>
      <c r="C739" s="252"/>
      <c r="D739" s="252"/>
      <c r="E739" s="252"/>
      <c r="F739" s="252"/>
      <c r="G739" s="876"/>
      <c r="H739" s="252"/>
      <c r="I739" s="316"/>
      <c r="J739" s="378"/>
      <c r="K739" s="1741"/>
      <c r="L739" s="316"/>
      <c r="M739" s="316"/>
      <c r="N739" s="252"/>
      <c r="O739" s="1132"/>
      <c r="P739" s="1132"/>
      <c r="Q739" s="1132"/>
      <c r="R739" s="1132"/>
      <c r="S739" s="252"/>
      <c r="T739" s="252"/>
      <c r="U739" s="252"/>
      <c r="V739" s="252"/>
      <c r="W739" s="252"/>
      <c r="X739" s="252"/>
      <c r="Y739" s="252"/>
      <c r="Z739" s="252"/>
    </row>
    <row r="740" ht="15.75" customHeight="1">
      <c r="A740" s="252"/>
      <c r="B740" s="252"/>
      <c r="C740" s="252"/>
      <c r="D740" s="252"/>
      <c r="E740" s="252"/>
      <c r="F740" s="252"/>
      <c r="G740" s="876"/>
      <c r="H740" s="252"/>
      <c r="I740" s="316"/>
      <c r="J740" s="378"/>
      <c r="K740" s="1741"/>
      <c r="L740" s="316"/>
      <c r="M740" s="316"/>
      <c r="N740" s="252"/>
      <c r="O740" s="1132"/>
      <c r="P740" s="1132"/>
      <c r="Q740" s="1132"/>
      <c r="R740" s="1132"/>
      <c r="S740" s="252"/>
      <c r="T740" s="252"/>
      <c r="U740" s="252"/>
      <c r="V740" s="252"/>
      <c r="W740" s="252"/>
      <c r="X740" s="252"/>
      <c r="Y740" s="252"/>
      <c r="Z740" s="252"/>
    </row>
    <row r="741" ht="15.75" customHeight="1">
      <c r="A741" s="252"/>
      <c r="B741" s="252"/>
      <c r="C741" s="252"/>
      <c r="D741" s="252"/>
      <c r="E741" s="252"/>
      <c r="F741" s="252"/>
      <c r="G741" s="876"/>
      <c r="H741" s="252"/>
      <c r="I741" s="316"/>
      <c r="J741" s="378"/>
      <c r="K741" s="1741"/>
      <c r="L741" s="316"/>
      <c r="M741" s="316"/>
      <c r="N741" s="252"/>
      <c r="O741" s="1132"/>
      <c r="P741" s="1132"/>
      <c r="Q741" s="1132"/>
      <c r="R741" s="1132"/>
      <c r="S741" s="252"/>
      <c r="T741" s="252"/>
      <c r="U741" s="252"/>
      <c r="V741" s="252"/>
      <c r="W741" s="252"/>
      <c r="X741" s="252"/>
      <c r="Y741" s="252"/>
      <c r="Z741" s="252"/>
    </row>
    <row r="742" ht="15.75" customHeight="1">
      <c r="A742" s="252"/>
      <c r="B742" s="252"/>
      <c r="C742" s="252"/>
      <c r="D742" s="252"/>
      <c r="E742" s="252"/>
      <c r="F742" s="252"/>
      <c r="G742" s="876"/>
      <c r="H742" s="252"/>
      <c r="I742" s="316"/>
      <c r="J742" s="378"/>
      <c r="K742" s="1741"/>
      <c r="L742" s="316"/>
      <c r="M742" s="316"/>
      <c r="N742" s="252"/>
      <c r="O742" s="1132"/>
      <c r="P742" s="1132"/>
      <c r="Q742" s="1132"/>
      <c r="R742" s="1132"/>
      <c r="S742" s="252"/>
      <c r="T742" s="252"/>
      <c r="U742" s="252"/>
      <c r="V742" s="252"/>
      <c r="W742" s="252"/>
      <c r="X742" s="252"/>
      <c r="Y742" s="252"/>
      <c r="Z742" s="252"/>
    </row>
    <row r="743" ht="15.75" customHeight="1">
      <c r="A743" s="252"/>
      <c r="B743" s="252"/>
      <c r="C743" s="252"/>
      <c r="D743" s="252"/>
      <c r="E743" s="252"/>
      <c r="F743" s="252"/>
      <c r="G743" s="876"/>
      <c r="H743" s="252"/>
      <c r="I743" s="316"/>
      <c r="J743" s="378"/>
      <c r="K743" s="1741"/>
      <c r="L743" s="316"/>
      <c r="M743" s="316"/>
      <c r="N743" s="252"/>
      <c r="O743" s="1132"/>
      <c r="P743" s="1132"/>
      <c r="Q743" s="1132"/>
      <c r="R743" s="1132"/>
      <c r="S743" s="252"/>
      <c r="T743" s="252"/>
      <c r="U743" s="252"/>
      <c r="V743" s="252"/>
      <c r="W743" s="252"/>
      <c r="X743" s="252"/>
      <c r="Y743" s="252"/>
      <c r="Z743" s="252"/>
    </row>
    <row r="744" ht="15.75" customHeight="1">
      <c r="A744" s="252"/>
      <c r="B744" s="252"/>
      <c r="C744" s="252"/>
      <c r="D744" s="252"/>
      <c r="E744" s="252"/>
      <c r="F744" s="252"/>
      <c r="G744" s="876"/>
      <c r="H744" s="252"/>
      <c r="I744" s="316"/>
      <c r="J744" s="378"/>
      <c r="K744" s="1741"/>
      <c r="L744" s="316"/>
      <c r="M744" s="316"/>
      <c r="N744" s="252"/>
      <c r="O744" s="1132"/>
      <c r="P744" s="1132"/>
      <c r="Q744" s="1132"/>
      <c r="R744" s="1132"/>
      <c r="S744" s="252"/>
      <c r="T744" s="252"/>
      <c r="U744" s="252"/>
      <c r="V744" s="252"/>
      <c r="W744" s="252"/>
      <c r="X744" s="252"/>
      <c r="Y744" s="252"/>
      <c r="Z744" s="252"/>
    </row>
    <row r="745" ht="15.75" customHeight="1">
      <c r="A745" s="252"/>
      <c r="B745" s="252"/>
      <c r="C745" s="252"/>
      <c r="D745" s="252"/>
      <c r="E745" s="252"/>
      <c r="F745" s="252"/>
      <c r="G745" s="876"/>
      <c r="H745" s="252"/>
      <c r="I745" s="316"/>
      <c r="J745" s="378"/>
      <c r="K745" s="1741"/>
      <c r="L745" s="316"/>
      <c r="M745" s="316"/>
      <c r="N745" s="252"/>
      <c r="O745" s="1132"/>
      <c r="P745" s="1132"/>
      <c r="Q745" s="1132"/>
      <c r="R745" s="1132"/>
      <c r="S745" s="252"/>
      <c r="T745" s="252"/>
      <c r="U745" s="252"/>
      <c r="V745" s="252"/>
      <c r="W745" s="252"/>
      <c r="X745" s="252"/>
      <c r="Y745" s="252"/>
      <c r="Z745" s="252"/>
    </row>
    <row r="746" ht="15.75" customHeight="1">
      <c r="A746" s="252"/>
      <c r="B746" s="252"/>
      <c r="C746" s="252"/>
      <c r="D746" s="252"/>
      <c r="E746" s="252"/>
      <c r="F746" s="252"/>
      <c r="G746" s="876"/>
      <c r="H746" s="252"/>
      <c r="I746" s="316"/>
      <c r="J746" s="378"/>
      <c r="K746" s="1741"/>
      <c r="L746" s="316"/>
      <c r="M746" s="316"/>
      <c r="N746" s="252"/>
      <c r="O746" s="1132"/>
      <c r="P746" s="1132"/>
      <c r="Q746" s="1132"/>
      <c r="R746" s="1132"/>
      <c r="S746" s="252"/>
      <c r="T746" s="252"/>
      <c r="U746" s="252"/>
      <c r="V746" s="252"/>
      <c r="W746" s="252"/>
      <c r="X746" s="252"/>
      <c r="Y746" s="252"/>
      <c r="Z746" s="252"/>
    </row>
    <row r="747" ht="15.75" customHeight="1">
      <c r="A747" s="252"/>
      <c r="B747" s="252"/>
      <c r="C747" s="252"/>
      <c r="D747" s="252"/>
      <c r="E747" s="252"/>
      <c r="F747" s="252"/>
      <c r="G747" s="876"/>
      <c r="H747" s="252"/>
      <c r="I747" s="316"/>
      <c r="J747" s="378"/>
      <c r="K747" s="1741"/>
      <c r="L747" s="316"/>
      <c r="M747" s="316"/>
      <c r="N747" s="252"/>
      <c r="O747" s="1132"/>
      <c r="P747" s="1132"/>
      <c r="Q747" s="1132"/>
      <c r="R747" s="1132"/>
      <c r="S747" s="252"/>
      <c r="T747" s="252"/>
      <c r="U747" s="252"/>
      <c r="V747" s="252"/>
      <c r="W747" s="252"/>
      <c r="X747" s="252"/>
      <c r="Y747" s="252"/>
      <c r="Z747" s="252"/>
    </row>
    <row r="748" ht="15.75" customHeight="1">
      <c r="A748" s="252"/>
      <c r="B748" s="252"/>
      <c r="C748" s="252"/>
      <c r="D748" s="252"/>
      <c r="E748" s="252"/>
      <c r="F748" s="252"/>
      <c r="G748" s="876"/>
      <c r="H748" s="252"/>
      <c r="I748" s="316"/>
      <c r="J748" s="378"/>
      <c r="K748" s="1741"/>
      <c r="L748" s="316"/>
      <c r="M748" s="316"/>
      <c r="N748" s="252"/>
      <c r="O748" s="1132"/>
      <c r="P748" s="1132"/>
      <c r="Q748" s="1132"/>
      <c r="R748" s="1132"/>
      <c r="S748" s="252"/>
      <c r="T748" s="252"/>
      <c r="U748" s="252"/>
      <c r="V748" s="252"/>
      <c r="W748" s="252"/>
      <c r="X748" s="252"/>
      <c r="Y748" s="252"/>
      <c r="Z748" s="252"/>
    </row>
    <row r="749" ht="15.75" customHeight="1">
      <c r="A749" s="252"/>
      <c r="B749" s="252"/>
      <c r="C749" s="252"/>
      <c r="D749" s="252"/>
      <c r="E749" s="252"/>
      <c r="F749" s="252"/>
      <c r="G749" s="876"/>
      <c r="H749" s="252"/>
      <c r="I749" s="316"/>
      <c r="J749" s="378"/>
      <c r="K749" s="1741"/>
      <c r="L749" s="316"/>
      <c r="M749" s="316"/>
      <c r="N749" s="252"/>
      <c r="O749" s="1132"/>
      <c r="P749" s="1132"/>
      <c r="Q749" s="1132"/>
      <c r="R749" s="1132"/>
      <c r="S749" s="252"/>
      <c r="T749" s="252"/>
      <c r="U749" s="252"/>
      <c r="V749" s="252"/>
      <c r="W749" s="252"/>
      <c r="X749" s="252"/>
      <c r="Y749" s="252"/>
      <c r="Z749" s="252"/>
    </row>
    <row r="750" ht="15.75" customHeight="1">
      <c r="A750" s="252"/>
      <c r="B750" s="252"/>
      <c r="C750" s="252"/>
      <c r="D750" s="252"/>
      <c r="E750" s="252"/>
      <c r="F750" s="252"/>
      <c r="G750" s="876"/>
      <c r="H750" s="252"/>
      <c r="I750" s="316"/>
      <c r="J750" s="378"/>
      <c r="K750" s="1741"/>
      <c r="L750" s="316"/>
      <c r="M750" s="316"/>
      <c r="N750" s="252"/>
      <c r="O750" s="1132"/>
      <c r="P750" s="1132"/>
      <c r="Q750" s="1132"/>
      <c r="R750" s="1132"/>
      <c r="S750" s="252"/>
      <c r="T750" s="252"/>
      <c r="U750" s="252"/>
      <c r="V750" s="252"/>
      <c r="W750" s="252"/>
      <c r="X750" s="252"/>
      <c r="Y750" s="252"/>
      <c r="Z750" s="252"/>
    </row>
    <row r="751" ht="15.75" customHeight="1">
      <c r="A751" s="252"/>
      <c r="B751" s="252"/>
      <c r="C751" s="252"/>
      <c r="D751" s="252"/>
      <c r="E751" s="252"/>
      <c r="F751" s="252"/>
      <c r="G751" s="876"/>
      <c r="H751" s="252"/>
      <c r="I751" s="316"/>
      <c r="J751" s="378"/>
      <c r="K751" s="1741"/>
      <c r="L751" s="316"/>
      <c r="M751" s="316"/>
      <c r="N751" s="252"/>
      <c r="O751" s="1132"/>
      <c r="P751" s="1132"/>
      <c r="Q751" s="1132"/>
      <c r="R751" s="1132"/>
      <c r="S751" s="252"/>
      <c r="T751" s="252"/>
      <c r="U751" s="252"/>
      <c r="V751" s="252"/>
      <c r="W751" s="252"/>
      <c r="X751" s="252"/>
      <c r="Y751" s="252"/>
      <c r="Z751" s="252"/>
    </row>
    <row r="752" ht="15.75" customHeight="1">
      <c r="A752" s="252"/>
      <c r="B752" s="252"/>
      <c r="C752" s="252"/>
      <c r="D752" s="252"/>
      <c r="E752" s="252"/>
      <c r="F752" s="252"/>
      <c r="G752" s="876"/>
      <c r="H752" s="252"/>
      <c r="I752" s="316"/>
      <c r="J752" s="378"/>
      <c r="K752" s="1741"/>
      <c r="L752" s="316"/>
      <c r="M752" s="316"/>
      <c r="N752" s="252"/>
      <c r="O752" s="1132"/>
      <c r="P752" s="1132"/>
      <c r="Q752" s="1132"/>
      <c r="R752" s="1132"/>
      <c r="S752" s="252"/>
      <c r="T752" s="252"/>
      <c r="U752" s="252"/>
      <c r="V752" s="252"/>
      <c r="W752" s="252"/>
      <c r="X752" s="252"/>
      <c r="Y752" s="252"/>
      <c r="Z752" s="252"/>
    </row>
    <row r="753" ht="15.75" customHeight="1">
      <c r="A753" s="252"/>
      <c r="B753" s="252"/>
      <c r="C753" s="252"/>
      <c r="D753" s="252"/>
      <c r="E753" s="252"/>
      <c r="F753" s="252"/>
      <c r="G753" s="876"/>
      <c r="H753" s="252"/>
      <c r="I753" s="316"/>
      <c r="J753" s="378"/>
      <c r="K753" s="1741"/>
      <c r="L753" s="316"/>
      <c r="M753" s="316"/>
      <c r="N753" s="252"/>
      <c r="O753" s="1132"/>
      <c r="P753" s="1132"/>
      <c r="Q753" s="1132"/>
      <c r="R753" s="1132"/>
      <c r="S753" s="252"/>
      <c r="T753" s="252"/>
      <c r="U753" s="252"/>
      <c r="V753" s="252"/>
      <c r="W753" s="252"/>
      <c r="X753" s="252"/>
      <c r="Y753" s="252"/>
      <c r="Z753" s="252"/>
    </row>
    <row r="754" ht="15.75" customHeight="1">
      <c r="A754" s="252"/>
      <c r="B754" s="252"/>
      <c r="C754" s="252"/>
      <c r="D754" s="252"/>
      <c r="E754" s="252"/>
      <c r="F754" s="252"/>
      <c r="G754" s="876"/>
      <c r="H754" s="252"/>
      <c r="I754" s="316"/>
      <c r="J754" s="378"/>
      <c r="K754" s="1741"/>
      <c r="L754" s="316"/>
      <c r="M754" s="316"/>
      <c r="N754" s="252"/>
      <c r="O754" s="1132"/>
      <c r="P754" s="1132"/>
      <c r="Q754" s="1132"/>
      <c r="R754" s="1132"/>
      <c r="S754" s="252"/>
      <c r="T754" s="252"/>
      <c r="U754" s="252"/>
      <c r="V754" s="252"/>
      <c r="W754" s="252"/>
      <c r="X754" s="252"/>
      <c r="Y754" s="252"/>
      <c r="Z754" s="252"/>
    </row>
    <row r="755" ht="15.75" customHeight="1">
      <c r="A755" s="252"/>
      <c r="B755" s="252"/>
      <c r="C755" s="252"/>
      <c r="D755" s="252"/>
      <c r="E755" s="252"/>
      <c r="F755" s="252"/>
      <c r="G755" s="876"/>
      <c r="H755" s="252"/>
      <c r="I755" s="316"/>
      <c r="J755" s="378"/>
      <c r="K755" s="1741"/>
      <c r="L755" s="316"/>
      <c r="M755" s="316"/>
      <c r="N755" s="252"/>
      <c r="O755" s="1132"/>
      <c r="P755" s="1132"/>
      <c r="Q755" s="1132"/>
      <c r="R755" s="1132"/>
      <c r="S755" s="252"/>
      <c r="T755" s="252"/>
      <c r="U755" s="252"/>
      <c r="V755" s="252"/>
      <c r="W755" s="252"/>
      <c r="X755" s="252"/>
      <c r="Y755" s="252"/>
      <c r="Z755" s="252"/>
    </row>
    <row r="756" ht="15.75" customHeight="1">
      <c r="A756" s="252"/>
      <c r="B756" s="252"/>
      <c r="C756" s="252"/>
      <c r="D756" s="252"/>
      <c r="E756" s="252"/>
      <c r="F756" s="252"/>
      <c r="G756" s="876"/>
      <c r="H756" s="252"/>
      <c r="I756" s="316"/>
      <c r="J756" s="378"/>
      <c r="K756" s="1741"/>
      <c r="L756" s="316"/>
      <c r="M756" s="316"/>
      <c r="N756" s="252"/>
      <c r="O756" s="1132"/>
      <c r="P756" s="1132"/>
      <c r="Q756" s="1132"/>
      <c r="R756" s="1132"/>
      <c r="S756" s="252"/>
      <c r="T756" s="252"/>
      <c r="U756" s="252"/>
      <c r="V756" s="252"/>
      <c r="W756" s="252"/>
      <c r="X756" s="252"/>
      <c r="Y756" s="252"/>
      <c r="Z756" s="252"/>
    </row>
    <row r="757" ht="15.75" customHeight="1">
      <c r="A757" s="252"/>
      <c r="B757" s="252"/>
      <c r="C757" s="252"/>
      <c r="D757" s="252"/>
      <c r="E757" s="252"/>
      <c r="F757" s="252"/>
      <c r="G757" s="876"/>
      <c r="H757" s="252"/>
      <c r="I757" s="316"/>
      <c r="J757" s="378"/>
      <c r="K757" s="1741"/>
      <c r="L757" s="316"/>
      <c r="M757" s="316"/>
      <c r="N757" s="252"/>
      <c r="O757" s="1132"/>
      <c r="P757" s="1132"/>
      <c r="Q757" s="1132"/>
      <c r="R757" s="1132"/>
      <c r="S757" s="252"/>
      <c r="T757" s="252"/>
      <c r="U757" s="252"/>
      <c r="V757" s="252"/>
      <c r="W757" s="252"/>
      <c r="X757" s="252"/>
      <c r="Y757" s="252"/>
      <c r="Z757" s="252"/>
    </row>
    <row r="758" ht="15.75" customHeight="1">
      <c r="A758" s="252"/>
      <c r="B758" s="252"/>
      <c r="C758" s="252"/>
      <c r="D758" s="252"/>
      <c r="E758" s="252"/>
      <c r="F758" s="252"/>
      <c r="G758" s="876"/>
      <c r="H758" s="252"/>
      <c r="I758" s="316"/>
      <c r="J758" s="378"/>
      <c r="K758" s="1741"/>
      <c r="L758" s="316"/>
      <c r="M758" s="316"/>
      <c r="N758" s="252"/>
      <c r="O758" s="1132"/>
      <c r="P758" s="1132"/>
      <c r="Q758" s="1132"/>
      <c r="R758" s="1132"/>
      <c r="S758" s="252"/>
      <c r="T758" s="252"/>
      <c r="U758" s="252"/>
      <c r="V758" s="252"/>
      <c r="W758" s="252"/>
      <c r="X758" s="252"/>
      <c r="Y758" s="252"/>
      <c r="Z758" s="252"/>
    </row>
    <row r="759" ht="15.75" customHeight="1">
      <c r="A759" s="252"/>
      <c r="B759" s="252"/>
      <c r="C759" s="252"/>
      <c r="D759" s="252"/>
      <c r="E759" s="252"/>
      <c r="F759" s="252"/>
      <c r="G759" s="876"/>
      <c r="H759" s="252"/>
      <c r="I759" s="316"/>
      <c r="J759" s="378"/>
      <c r="K759" s="1741"/>
      <c r="L759" s="316"/>
      <c r="M759" s="316"/>
      <c r="N759" s="252"/>
      <c r="O759" s="1132"/>
      <c r="P759" s="1132"/>
      <c r="Q759" s="1132"/>
      <c r="R759" s="1132"/>
      <c r="S759" s="252"/>
      <c r="T759" s="252"/>
      <c r="U759" s="252"/>
      <c r="V759" s="252"/>
      <c r="W759" s="252"/>
      <c r="X759" s="252"/>
      <c r="Y759" s="252"/>
      <c r="Z759" s="252"/>
    </row>
    <row r="760" ht="15.75" customHeight="1">
      <c r="A760" s="252"/>
      <c r="B760" s="252"/>
      <c r="C760" s="252"/>
      <c r="D760" s="252"/>
      <c r="E760" s="252"/>
      <c r="F760" s="252"/>
      <c r="G760" s="876"/>
      <c r="H760" s="252"/>
      <c r="I760" s="316"/>
      <c r="J760" s="378"/>
      <c r="K760" s="1741"/>
      <c r="L760" s="316"/>
      <c r="M760" s="316"/>
      <c r="N760" s="252"/>
      <c r="O760" s="1132"/>
      <c r="P760" s="1132"/>
      <c r="Q760" s="1132"/>
      <c r="R760" s="1132"/>
      <c r="S760" s="252"/>
      <c r="T760" s="252"/>
      <c r="U760" s="252"/>
      <c r="V760" s="252"/>
      <c r="W760" s="252"/>
      <c r="X760" s="252"/>
      <c r="Y760" s="252"/>
      <c r="Z760" s="252"/>
    </row>
    <row r="761" ht="15.75" customHeight="1">
      <c r="A761" s="252"/>
      <c r="B761" s="252"/>
      <c r="C761" s="252"/>
      <c r="D761" s="252"/>
      <c r="E761" s="252"/>
      <c r="F761" s="252"/>
      <c r="G761" s="876"/>
      <c r="H761" s="252"/>
      <c r="I761" s="316"/>
      <c r="J761" s="378"/>
      <c r="K761" s="1741"/>
      <c r="L761" s="316"/>
      <c r="M761" s="316"/>
      <c r="N761" s="252"/>
      <c r="O761" s="1132"/>
      <c r="P761" s="1132"/>
      <c r="Q761" s="1132"/>
      <c r="R761" s="1132"/>
      <c r="S761" s="252"/>
      <c r="T761" s="252"/>
      <c r="U761" s="252"/>
      <c r="V761" s="252"/>
      <c r="W761" s="252"/>
      <c r="X761" s="252"/>
      <c r="Y761" s="252"/>
      <c r="Z761" s="252"/>
    </row>
    <row r="762" ht="15.75" customHeight="1">
      <c r="A762" s="252"/>
      <c r="B762" s="252"/>
      <c r="C762" s="252"/>
      <c r="D762" s="252"/>
      <c r="E762" s="252"/>
      <c r="F762" s="252"/>
      <c r="G762" s="876"/>
      <c r="H762" s="252"/>
      <c r="I762" s="316"/>
      <c r="J762" s="378"/>
      <c r="K762" s="1741"/>
      <c r="L762" s="316"/>
      <c r="M762" s="316"/>
      <c r="N762" s="252"/>
      <c r="O762" s="1132"/>
      <c r="P762" s="1132"/>
      <c r="Q762" s="1132"/>
      <c r="R762" s="1132"/>
      <c r="S762" s="252"/>
      <c r="T762" s="252"/>
      <c r="U762" s="252"/>
      <c r="V762" s="252"/>
      <c r="W762" s="252"/>
      <c r="X762" s="252"/>
      <c r="Y762" s="252"/>
      <c r="Z762" s="252"/>
    </row>
    <row r="763" ht="15.75" customHeight="1">
      <c r="A763" s="252"/>
      <c r="B763" s="252"/>
      <c r="C763" s="252"/>
      <c r="D763" s="252"/>
      <c r="E763" s="252"/>
      <c r="F763" s="252"/>
      <c r="G763" s="876"/>
      <c r="H763" s="252"/>
      <c r="I763" s="316"/>
      <c r="J763" s="378"/>
      <c r="K763" s="1741"/>
      <c r="L763" s="316"/>
      <c r="M763" s="316"/>
      <c r="N763" s="252"/>
      <c r="O763" s="1132"/>
      <c r="P763" s="1132"/>
      <c r="Q763" s="1132"/>
      <c r="R763" s="1132"/>
      <c r="S763" s="252"/>
      <c r="T763" s="252"/>
      <c r="U763" s="252"/>
      <c r="V763" s="252"/>
      <c r="W763" s="252"/>
      <c r="X763" s="252"/>
      <c r="Y763" s="252"/>
      <c r="Z763" s="252"/>
    </row>
    <row r="764" ht="15.75" customHeight="1">
      <c r="A764" s="252"/>
      <c r="B764" s="252"/>
      <c r="C764" s="252"/>
      <c r="D764" s="252"/>
      <c r="E764" s="252"/>
      <c r="F764" s="252"/>
      <c r="G764" s="876"/>
      <c r="H764" s="252"/>
      <c r="I764" s="316"/>
      <c r="J764" s="378"/>
      <c r="K764" s="1741"/>
      <c r="L764" s="316"/>
      <c r="M764" s="316"/>
      <c r="N764" s="252"/>
      <c r="O764" s="1132"/>
      <c r="P764" s="1132"/>
      <c r="Q764" s="1132"/>
      <c r="R764" s="1132"/>
      <c r="S764" s="252"/>
      <c r="T764" s="252"/>
      <c r="U764" s="252"/>
      <c r="V764" s="252"/>
      <c r="W764" s="252"/>
      <c r="X764" s="252"/>
      <c r="Y764" s="252"/>
      <c r="Z764" s="252"/>
    </row>
    <row r="765" ht="15.75" customHeight="1">
      <c r="A765" s="252"/>
      <c r="B765" s="252"/>
      <c r="C765" s="252"/>
      <c r="D765" s="252"/>
      <c r="E765" s="252"/>
      <c r="F765" s="252"/>
      <c r="G765" s="876"/>
      <c r="H765" s="252"/>
      <c r="I765" s="316"/>
      <c r="J765" s="378"/>
      <c r="K765" s="1741"/>
      <c r="L765" s="316"/>
      <c r="M765" s="316"/>
      <c r="N765" s="252"/>
      <c r="O765" s="1132"/>
      <c r="P765" s="1132"/>
      <c r="Q765" s="1132"/>
      <c r="R765" s="1132"/>
      <c r="S765" s="252"/>
      <c r="T765" s="252"/>
      <c r="U765" s="252"/>
      <c r="V765" s="252"/>
      <c r="W765" s="252"/>
      <c r="X765" s="252"/>
      <c r="Y765" s="252"/>
      <c r="Z765" s="252"/>
    </row>
    <row r="766" ht="15.75" customHeight="1">
      <c r="A766" s="252"/>
      <c r="B766" s="252"/>
      <c r="C766" s="252"/>
      <c r="D766" s="252"/>
      <c r="E766" s="252"/>
      <c r="F766" s="252"/>
      <c r="G766" s="876"/>
      <c r="H766" s="252"/>
      <c r="I766" s="316"/>
      <c r="J766" s="378"/>
      <c r="K766" s="1741"/>
      <c r="L766" s="316"/>
      <c r="M766" s="316"/>
      <c r="N766" s="252"/>
      <c r="O766" s="1132"/>
      <c r="P766" s="1132"/>
      <c r="Q766" s="1132"/>
      <c r="R766" s="1132"/>
      <c r="S766" s="252"/>
      <c r="T766" s="252"/>
      <c r="U766" s="252"/>
      <c r="V766" s="252"/>
      <c r="W766" s="252"/>
      <c r="X766" s="252"/>
      <c r="Y766" s="252"/>
      <c r="Z766" s="252"/>
    </row>
    <row r="767" ht="15.75" customHeight="1">
      <c r="A767" s="252"/>
      <c r="B767" s="252"/>
      <c r="C767" s="252"/>
      <c r="D767" s="252"/>
      <c r="E767" s="252"/>
      <c r="F767" s="252"/>
      <c r="G767" s="876"/>
      <c r="H767" s="252"/>
      <c r="I767" s="316"/>
      <c r="J767" s="378"/>
      <c r="K767" s="1741"/>
      <c r="L767" s="316"/>
      <c r="M767" s="316"/>
      <c r="N767" s="252"/>
      <c r="O767" s="1132"/>
      <c r="P767" s="1132"/>
      <c r="Q767" s="1132"/>
      <c r="R767" s="1132"/>
      <c r="S767" s="252"/>
      <c r="T767" s="252"/>
      <c r="U767" s="252"/>
      <c r="V767" s="252"/>
      <c r="W767" s="252"/>
      <c r="X767" s="252"/>
      <c r="Y767" s="252"/>
      <c r="Z767" s="252"/>
    </row>
    <row r="768" ht="15.75" customHeight="1">
      <c r="A768" s="252"/>
      <c r="B768" s="252"/>
      <c r="C768" s="252"/>
      <c r="D768" s="252"/>
      <c r="E768" s="252"/>
      <c r="F768" s="252"/>
      <c r="G768" s="876"/>
      <c r="H768" s="252"/>
      <c r="I768" s="316"/>
      <c r="J768" s="378"/>
      <c r="K768" s="1741"/>
      <c r="L768" s="316"/>
      <c r="M768" s="316"/>
      <c r="N768" s="252"/>
      <c r="O768" s="1132"/>
      <c r="P768" s="1132"/>
      <c r="Q768" s="1132"/>
      <c r="R768" s="1132"/>
      <c r="S768" s="252"/>
      <c r="T768" s="252"/>
      <c r="U768" s="252"/>
      <c r="V768" s="252"/>
      <c r="W768" s="252"/>
      <c r="X768" s="252"/>
      <c r="Y768" s="252"/>
      <c r="Z768" s="252"/>
    </row>
    <row r="769" ht="15.75" customHeight="1">
      <c r="A769" s="252"/>
      <c r="B769" s="252"/>
      <c r="C769" s="252"/>
      <c r="D769" s="252"/>
      <c r="E769" s="252"/>
      <c r="F769" s="252"/>
      <c r="G769" s="876"/>
      <c r="H769" s="252"/>
      <c r="I769" s="316"/>
      <c r="J769" s="378"/>
      <c r="K769" s="1741"/>
      <c r="L769" s="316"/>
      <c r="M769" s="316"/>
      <c r="N769" s="252"/>
      <c r="O769" s="1132"/>
      <c r="P769" s="1132"/>
      <c r="Q769" s="1132"/>
      <c r="R769" s="1132"/>
      <c r="S769" s="252"/>
      <c r="T769" s="252"/>
      <c r="U769" s="252"/>
      <c r="V769" s="252"/>
      <c r="W769" s="252"/>
      <c r="X769" s="252"/>
      <c r="Y769" s="252"/>
      <c r="Z769" s="252"/>
    </row>
    <row r="770" ht="15.75" customHeight="1">
      <c r="A770" s="252"/>
      <c r="B770" s="252"/>
      <c r="C770" s="252"/>
      <c r="D770" s="252"/>
      <c r="E770" s="252"/>
      <c r="F770" s="252"/>
      <c r="G770" s="876"/>
      <c r="H770" s="252"/>
      <c r="I770" s="316"/>
      <c r="J770" s="378"/>
      <c r="K770" s="1741"/>
      <c r="L770" s="316"/>
      <c r="M770" s="316"/>
      <c r="N770" s="252"/>
      <c r="O770" s="1132"/>
      <c r="P770" s="1132"/>
      <c r="Q770" s="1132"/>
      <c r="R770" s="1132"/>
      <c r="S770" s="252"/>
      <c r="T770" s="252"/>
      <c r="U770" s="252"/>
      <c r="V770" s="252"/>
      <c r="W770" s="252"/>
      <c r="X770" s="252"/>
      <c r="Y770" s="252"/>
      <c r="Z770" s="252"/>
    </row>
    <row r="771" ht="15.75" customHeight="1">
      <c r="A771" s="252"/>
      <c r="B771" s="252"/>
      <c r="C771" s="252"/>
      <c r="D771" s="252"/>
      <c r="E771" s="252"/>
      <c r="F771" s="252"/>
      <c r="G771" s="876"/>
      <c r="H771" s="252"/>
      <c r="I771" s="316"/>
      <c r="J771" s="378"/>
      <c r="K771" s="1741"/>
      <c r="L771" s="316"/>
      <c r="M771" s="316"/>
      <c r="N771" s="252"/>
      <c r="O771" s="1132"/>
      <c r="P771" s="1132"/>
      <c r="Q771" s="1132"/>
      <c r="R771" s="1132"/>
      <c r="S771" s="252"/>
      <c r="T771" s="252"/>
      <c r="U771" s="252"/>
      <c r="V771" s="252"/>
      <c r="W771" s="252"/>
      <c r="X771" s="252"/>
      <c r="Y771" s="252"/>
      <c r="Z771" s="252"/>
    </row>
    <row r="772" ht="15.75" customHeight="1">
      <c r="A772" s="252"/>
      <c r="B772" s="252"/>
      <c r="C772" s="252"/>
      <c r="D772" s="252"/>
      <c r="E772" s="252"/>
      <c r="F772" s="252"/>
      <c r="G772" s="876"/>
      <c r="H772" s="252"/>
      <c r="I772" s="316"/>
      <c r="J772" s="378"/>
      <c r="K772" s="1741"/>
      <c r="L772" s="316"/>
      <c r="M772" s="316"/>
      <c r="N772" s="252"/>
      <c r="O772" s="1132"/>
      <c r="P772" s="1132"/>
      <c r="Q772" s="1132"/>
      <c r="R772" s="1132"/>
      <c r="S772" s="252"/>
      <c r="T772" s="252"/>
      <c r="U772" s="252"/>
      <c r="V772" s="252"/>
      <c r="W772" s="252"/>
      <c r="X772" s="252"/>
      <c r="Y772" s="252"/>
      <c r="Z772" s="252"/>
    </row>
    <row r="773" ht="15.75" customHeight="1">
      <c r="A773" s="252"/>
      <c r="B773" s="252"/>
      <c r="C773" s="252"/>
      <c r="D773" s="252"/>
      <c r="E773" s="252"/>
      <c r="F773" s="252"/>
      <c r="G773" s="876"/>
      <c r="H773" s="252"/>
      <c r="I773" s="316"/>
      <c r="J773" s="378"/>
      <c r="K773" s="1741"/>
      <c r="L773" s="316"/>
      <c r="M773" s="316"/>
      <c r="N773" s="252"/>
      <c r="O773" s="1132"/>
      <c r="P773" s="1132"/>
      <c r="Q773" s="1132"/>
      <c r="R773" s="1132"/>
      <c r="S773" s="252"/>
      <c r="T773" s="252"/>
      <c r="U773" s="252"/>
      <c r="V773" s="252"/>
      <c r="W773" s="252"/>
      <c r="X773" s="252"/>
      <c r="Y773" s="252"/>
      <c r="Z773" s="252"/>
    </row>
    <row r="774" ht="15.75" customHeight="1">
      <c r="A774" s="252"/>
      <c r="B774" s="252"/>
      <c r="C774" s="252"/>
      <c r="D774" s="252"/>
      <c r="E774" s="252"/>
      <c r="F774" s="252"/>
      <c r="G774" s="876"/>
      <c r="H774" s="252"/>
      <c r="I774" s="316"/>
      <c r="J774" s="378"/>
      <c r="K774" s="1741"/>
      <c r="L774" s="316"/>
      <c r="M774" s="316"/>
      <c r="N774" s="252"/>
      <c r="O774" s="1132"/>
      <c r="P774" s="1132"/>
      <c r="Q774" s="1132"/>
      <c r="R774" s="1132"/>
      <c r="S774" s="252"/>
      <c r="T774" s="252"/>
      <c r="U774" s="252"/>
      <c r="V774" s="252"/>
      <c r="W774" s="252"/>
      <c r="X774" s="252"/>
      <c r="Y774" s="252"/>
      <c r="Z774" s="252"/>
    </row>
    <row r="775" ht="15.75" customHeight="1">
      <c r="A775" s="252"/>
      <c r="B775" s="252"/>
      <c r="C775" s="252"/>
      <c r="D775" s="252"/>
      <c r="E775" s="252"/>
      <c r="F775" s="252"/>
      <c r="G775" s="876"/>
      <c r="H775" s="252"/>
      <c r="I775" s="316"/>
      <c r="J775" s="378"/>
      <c r="K775" s="1741"/>
      <c r="L775" s="316"/>
      <c r="M775" s="316"/>
      <c r="N775" s="252"/>
      <c r="O775" s="1132"/>
      <c r="P775" s="1132"/>
      <c r="Q775" s="1132"/>
      <c r="R775" s="1132"/>
      <c r="S775" s="252"/>
      <c r="T775" s="252"/>
      <c r="U775" s="252"/>
      <c r="V775" s="252"/>
      <c r="W775" s="252"/>
      <c r="X775" s="252"/>
      <c r="Y775" s="252"/>
      <c r="Z775" s="252"/>
    </row>
    <row r="776" ht="15.75" customHeight="1">
      <c r="A776" s="252"/>
      <c r="B776" s="252"/>
      <c r="C776" s="252"/>
      <c r="D776" s="252"/>
      <c r="E776" s="252"/>
      <c r="F776" s="252"/>
      <c r="G776" s="876"/>
      <c r="H776" s="252"/>
      <c r="I776" s="316"/>
      <c r="J776" s="378"/>
      <c r="K776" s="1741"/>
      <c r="L776" s="316"/>
      <c r="M776" s="316"/>
      <c r="N776" s="252"/>
      <c r="O776" s="1132"/>
      <c r="P776" s="1132"/>
      <c r="Q776" s="1132"/>
      <c r="R776" s="1132"/>
      <c r="S776" s="252"/>
      <c r="T776" s="252"/>
      <c r="U776" s="252"/>
      <c r="V776" s="252"/>
      <c r="W776" s="252"/>
      <c r="X776" s="252"/>
      <c r="Y776" s="252"/>
      <c r="Z776" s="252"/>
    </row>
    <row r="777" ht="15.75" customHeight="1">
      <c r="A777" s="252"/>
      <c r="B777" s="252"/>
      <c r="C777" s="252"/>
      <c r="D777" s="252"/>
      <c r="E777" s="252"/>
      <c r="F777" s="252"/>
      <c r="G777" s="876"/>
      <c r="H777" s="252"/>
      <c r="I777" s="316"/>
      <c r="J777" s="378"/>
      <c r="K777" s="1741"/>
      <c r="L777" s="316"/>
      <c r="M777" s="316"/>
      <c r="N777" s="252"/>
      <c r="O777" s="1132"/>
      <c r="P777" s="1132"/>
      <c r="Q777" s="1132"/>
      <c r="R777" s="1132"/>
      <c r="S777" s="252"/>
      <c r="T777" s="252"/>
      <c r="U777" s="252"/>
      <c r="V777" s="252"/>
      <c r="W777" s="252"/>
      <c r="X777" s="252"/>
      <c r="Y777" s="252"/>
      <c r="Z777" s="252"/>
    </row>
    <row r="778" ht="15.75" customHeight="1">
      <c r="A778" s="252"/>
      <c r="B778" s="252"/>
      <c r="C778" s="252"/>
      <c r="D778" s="252"/>
      <c r="E778" s="252"/>
      <c r="F778" s="252"/>
      <c r="G778" s="876"/>
      <c r="H778" s="252"/>
      <c r="I778" s="316"/>
      <c r="J778" s="378"/>
      <c r="K778" s="1741"/>
      <c r="L778" s="316"/>
      <c r="M778" s="316"/>
      <c r="N778" s="252"/>
      <c r="O778" s="1132"/>
      <c r="P778" s="1132"/>
      <c r="Q778" s="1132"/>
      <c r="R778" s="1132"/>
      <c r="S778" s="252"/>
      <c r="T778" s="252"/>
      <c r="U778" s="252"/>
      <c r="V778" s="252"/>
      <c r="W778" s="252"/>
      <c r="X778" s="252"/>
      <c r="Y778" s="252"/>
      <c r="Z778" s="252"/>
    </row>
    <row r="779" ht="15.75" customHeight="1">
      <c r="A779" s="252"/>
      <c r="B779" s="252"/>
      <c r="C779" s="252"/>
      <c r="D779" s="252"/>
      <c r="E779" s="252"/>
      <c r="F779" s="252"/>
      <c r="G779" s="876"/>
      <c r="H779" s="252"/>
      <c r="I779" s="316"/>
      <c r="J779" s="378"/>
      <c r="K779" s="1741"/>
      <c r="L779" s="316"/>
      <c r="M779" s="316"/>
      <c r="N779" s="252"/>
      <c r="O779" s="1132"/>
      <c r="P779" s="1132"/>
      <c r="Q779" s="1132"/>
      <c r="R779" s="1132"/>
      <c r="S779" s="252"/>
      <c r="T779" s="252"/>
      <c r="U779" s="252"/>
      <c r="V779" s="252"/>
      <c r="W779" s="252"/>
      <c r="X779" s="252"/>
      <c r="Y779" s="252"/>
      <c r="Z779" s="252"/>
    </row>
    <row r="780" ht="15.75" customHeight="1">
      <c r="A780" s="252"/>
      <c r="B780" s="252"/>
      <c r="C780" s="252"/>
      <c r="D780" s="252"/>
      <c r="E780" s="252"/>
      <c r="F780" s="252"/>
      <c r="G780" s="876"/>
      <c r="H780" s="252"/>
      <c r="I780" s="316"/>
      <c r="J780" s="378"/>
      <c r="K780" s="1741"/>
      <c r="L780" s="316"/>
      <c r="M780" s="316"/>
      <c r="N780" s="252"/>
      <c r="O780" s="1132"/>
      <c r="P780" s="1132"/>
      <c r="Q780" s="1132"/>
      <c r="R780" s="1132"/>
      <c r="S780" s="252"/>
      <c r="T780" s="252"/>
      <c r="U780" s="252"/>
      <c r="V780" s="252"/>
      <c r="W780" s="252"/>
      <c r="X780" s="252"/>
      <c r="Y780" s="252"/>
      <c r="Z780" s="252"/>
    </row>
    <row r="781" ht="15.75" customHeight="1">
      <c r="A781" s="252"/>
      <c r="B781" s="252"/>
      <c r="C781" s="252"/>
      <c r="D781" s="252"/>
      <c r="E781" s="252"/>
      <c r="F781" s="252"/>
      <c r="G781" s="876"/>
      <c r="H781" s="252"/>
      <c r="I781" s="316"/>
      <c r="J781" s="378"/>
      <c r="K781" s="1741"/>
      <c r="L781" s="316"/>
      <c r="M781" s="316"/>
      <c r="N781" s="252"/>
      <c r="O781" s="1132"/>
      <c r="P781" s="1132"/>
      <c r="Q781" s="1132"/>
      <c r="R781" s="1132"/>
      <c r="S781" s="252"/>
      <c r="T781" s="252"/>
      <c r="U781" s="252"/>
      <c r="V781" s="252"/>
      <c r="W781" s="252"/>
      <c r="X781" s="252"/>
      <c r="Y781" s="252"/>
      <c r="Z781" s="252"/>
    </row>
    <row r="782" ht="15.75" customHeight="1">
      <c r="A782" s="252"/>
      <c r="B782" s="252"/>
      <c r="C782" s="252"/>
      <c r="D782" s="252"/>
      <c r="E782" s="252"/>
      <c r="F782" s="252"/>
      <c r="G782" s="876"/>
      <c r="H782" s="252"/>
      <c r="I782" s="316"/>
      <c r="J782" s="378"/>
      <c r="K782" s="1741"/>
      <c r="L782" s="316"/>
      <c r="M782" s="316"/>
      <c r="N782" s="252"/>
      <c r="O782" s="1132"/>
      <c r="P782" s="1132"/>
      <c r="Q782" s="1132"/>
      <c r="R782" s="1132"/>
      <c r="S782" s="252"/>
      <c r="T782" s="252"/>
      <c r="U782" s="252"/>
      <c r="V782" s="252"/>
      <c r="W782" s="252"/>
      <c r="X782" s="252"/>
      <c r="Y782" s="252"/>
      <c r="Z782" s="252"/>
    </row>
    <row r="783" ht="15.75" customHeight="1">
      <c r="A783" s="252"/>
      <c r="B783" s="252"/>
      <c r="C783" s="252"/>
      <c r="D783" s="252"/>
      <c r="E783" s="252"/>
      <c r="F783" s="252"/>
      <c r="G783" s="876"/>
      <c r="H783" s="252"/>
      <c r="I783" s="316"/>
      <c r="J783" s="378"/>
      <c r="K783" s="1741"/>
      <c r="L783" s="316"/>
      <c r="M783" s="316"/>
      <c r="N783" s="252"/>
      <c r="O783" s="1132"/>
      <c r="P783" s="1132"/>
      <c r="Q783" s="1132"/>
      <c r="R783" s="1132"/>
      <c r="S783" s="252"/>
      <c r="T783" s="252"/>
      <c r="U783" s="252"/>
      <c r="V783" s="252"/>
      <c r="W783" s="252"/>
      <c r="X783" s="252"/>
      <c r="Y783" s="252"/>
      <c r="Z783" s="252"/>
    </row>
    <row r="784" ht="15.75" customHeight="1">
      <c r="A784" s="252"/>
      <c r="B784" s="252"/>
      <c r="C784" s="252"/>
      <c r="D784" s="252"/>
      <c r="E784" s="252"/>
      <c r="F784" s="252"/>
      <c r="G784" s="876"/>
      <c r="H784" s="252"/>
      <c r="I784" s="316"/>
      <c r="J784" s="378"/>
      <c r="K784" s="1741"/>
      <c r="L784" s="316"/>
      <c r="M784" s="316"/>
      <c r="N784" s="252"/>
      <c r="O784" s="1132"/>
      <c r="P784" s="1132"/>
      <c r="Q784" s="1132"/>
      <c r="R784" s="1132"/>
      <c r="S784" s="252"/>
      <c r="T784" s="252"/>
      <c r="U784" s="252"/>
      <c r="V784" s="252"/>
      <c r="W784" s="252"/>
      <c r="X784" s="252"/>
      <c r="Y784" s="252"/>
      <c r="Z784" s="252"/>
    </row>
    <row r="785" ht="15.75" customHeight="1">
      <c r="A785" s="252"/>
      <c r="B785" s="252"/>
      <c r="C785" s="252"/>
      <c r="D785" s="252"/>
      <c r="E785" s="252"/>
      <c r="F785" s="252"/>
      <c r="G785" s="876"/>
      <c r="H785" s="252"/>
      <c r="I785" s="316"/>
      <c r="J785" s="378"/>
      <c r="K785" s="1741"/>
      <c r="L785" s="316"/>
      <c r="M785" s="316"/>
      <c r="N785" s="252"/>
      <c r="O785" s="1132"/>
      <c r="P785" s="1132"/>
      <c r="Q785" s="1132"/>
      <c r="R785" s="1132"/>
      <c r="S785" s="252"/>
      <c r="T785" s="252"/>
      <c r="U785" s="252"/>
      <c r="V785" s="252"/>
      <c r="W785" s="252"/>
      <c r="X785" s="252"/>
      <c r="Y785" s="252"/>
      <c r="Z785" s="252"/>
    </row>
    <row r="786" ht="15.75" customHeight="1">
      <c r="A786" s="252"/>
      <c r="B786" s="252"/>
      <c r="C786" s="252"/>
      <c r="D786" s="252"/>
      <c r="E786" s="252"/>
      <c r="F786" s="252"/>
      <c r="G786" s="876"/>
      <c r="H786" s="252"/>
      <c r="I786" s="316"/>
      <c r="J786" s="378"/>
      <c r="K786" s="1741"/>
      <c r="L786" s="316"/>
      <c r="M786" s="316"/>
      <c r="N786" s="252"/>
      <c r="O786" s="1132"/>
      <c r="P786" s="1132"/>
      <c r="Q786" s="1132"/>
      <c r="R786" s="1132"/>
      <c r="S786" s="252"/>
      <c r="T786" s="252"/>
      <c r="U786" s="252"/>
      <c r="V786" s="252"/>
      <c r="W786" s="252"/>
      <c r="X786" s="252"/>
      <c r="Y786" s="252"/>
      <c r="Z786" s="252"/>
    </row>
    <row r="787" ht="15.75" customHeight="1">
      <c r="A787" s="252"/>
      <c r="B787" s="252"/>
      <c r="C787" s="252"/>
      <c r="D787" s="252"/>
      <c r="E787" s="252"/>
      <c r="F787" s="252"/>
      <c r="G787" s="876"/>
      <c r="H787" s="252"/>
      <c r="I787" s="316"/>
      <c r="J787" s="378"/>
      <c r="K787" s="1741"/>
      <c r="L787" s="316"/>
      <c r="M787" s="316"/>
      <c r="N787" s="252"/>
      <c r="O787" s="1132"/>
      <c r="P787" s="1132"/>
      <c r="Q787" s="1132"/>
      <c r="R787" s="1132"/>
      <c r="S787" s="252"/>
      <c r="T787" s="252"/>
      <c r="U787" s="252"/>
      <c r="V787" s="252"/>
      <c r="W787" s="252"/>
      <c r="X787" s="252"/>
      <c r="Y787" s="252"/>
      <c r="Z787" s="252"/>
    </row>
    <row r="788" ht="15.75" customHeight="1">
      <c r="A788" s="252"/>
      <c r="B788" s="252"/>
      <c r="C788" s="252"/>
      <c r="D788" s="252"/>
      <c r="E788" s="252"/>
      <c r="F788" s="252"/>
      <c r="G788" s="876"/>
      <c r="H788" s="252"/>
      <c r="I788" s="316"/>
      <c r="J788" s="378"/>
      <c r="K788" s="1741"/>
      <c r="L788" s="316"/>
      <c r="M788" s="316"/>
      <c r="N788" s="252"/>
      <c r="O788" s="1132"/>
      <c r="P788" s="1132"/>
      <c r="Q788" s="1132"/>
      <c r="R788" s="1132"/>
      <c r="S788" s="252"/>
      <c r="T788" s="252"/>
      <c r="U788" s="252"/>
      <c r="V788" s="252"/>
      <c r="W788" s="252"/>
      <c r="X788" s="252"/>
      <c r="Y788" s="252"/>
      <c r="Z788" s="252"/>
    </row>
    <row r="789" ht="15.75" customHeight="1">
      <c r="A789" s="252"/>
      <c r="B789" s="252"/>
      <c r="C789" s="252"/>
      <c r="D789" s="252"/>
      <c r="E789" s="252"/>
      <c r="F789" s="252"/>
      <c r="G789" s="876"/>
      <c r="H789" s="252"/>
      <c r="I789" s="316"/>
      <c r="J789" s="378"/>
      <c r="K789" s="1741"/>
      <c r="L789" s="316"/>
      <c r="M789" s="316"/>
      <c r="N789" s="252"/>
      <c r="O789" s="1132"/>
      <c r="P789" s="1132"/>
      <c r="Q789" s="1132"/>
      <c r="R789" s="1132"/>
      <c r="S789" s="252"/>
      <c r="T789" s="252"/>
      <c r="U789" s="252"/>
      <c r="V789" s="252"/>
      <c r="W789" s="252"/>
      <c r="X789" s="252"/>
      <c r="Y789" s="252"/>
      <c r="Z789" s="252"/>
    </row>
    <row r="790" ht="15.75" customHeight="1">
      <c r="A790" s="252"/>
      <c r="B790" s="252"/>
      <c r="C790" s="252"/>
      <c r="D790" s="252"/>
      <c r="E790" s="252"/>
      <c r="F790" s="252"/>
      <c r="G790" s="876"/>
      <c r="H790" s="252"/>
      <c r="I790" s="316"/>
      <c r="J790" s="378"/>
      <c r="K790" s="1741"/>
      <c r="L790" s="316"/>
      <c r="M790" s="316"/>
      <c r="N790" s="252"/>
      <c r="O790" s="1132"/>
      <c r="P790" s="1132"/>
      <c r="Q790" s="1132"/>
      <c r="R790" s="1132"/>
      <c r="S790" s="252"/>
      <c r="T790" s="252"/>
      <c r="U790" s="252"/>
      <c r="V790" s="252"/>
      <c r="W790" s="252"/>
      <c r="X790" s="252"/>
      <c r="Y790" s="252"/>
      <c r="Z790" s="252"/>
    </row>
    <row r="791" ht="15.75" customHeight="1">
      <c r="A791" s="252"/>
      <c r="B791" s="252"/>
      <c r="C791" s="252"/>
      <c r="D791" s="252"/>
      <c r="E791" s="252"/>
      <c r="F791" s="252"/>
      <c r="G791" s="876"/>
      <c r="H791" s="252"/>
      <c r="I791" s="316"/>
      <c r="J791" s="378"/>
      <c r="K791" s="1741"/>
      <c r="L791" s="316"/>
      <c r="M791" s="316"/>
      <c r="N791" s="252"/>
      <c r="O791" s="1132"/>
      <c r="P791" s="1132"/>
      <c r="Q791" s="1132"/>
      <c r="R791" s="1132"/>
      <c r="S791" s="252"/>
      <c r="T791" s="252"/>
      <c r="U791" s="252"/>
      <c r="V791" s="252"/>
      <c r="W791" s="252"/>
      <c r="X791" s="252"/>
      <c r="Y791" s="252"/>
      <c r="Z791" s="252"/>
    </row>
    <row r="792" ht="15.75" customHeight="1">
      <c r="A792" s="252"/>
      <c r="B792" s="252"/>
      <c r="C792" s="252"/>
      <c r="D792" s="252"/>
      <c r="E792" s="252"/>
      <c r="F792" s="252"/>
      <c r="G792" s="876"/>
      <c r="H792" s="252"/>
      <c r="I792" s="316"/>
      <c r="J792" s="378"/>
      <c r="K792" s="1741"/>
      <c r="L792" s="316"/>
      <c r="M792" s="316"/>
      <c r="N792" s="252"/>
      <c r="O792" s="1132"/>
      <c r="P792" s="1132"/>
      <c r="Q792" s="1132"/>
      <c r="R792" s="1132"/>
      <c r="S792" s="252"/>
      <c r="T792" s="252"/>
      <c r="U792" s="252"/>
      <c r="V792" s="252"/>
      <c r="W792" s="252"/>
      <c r="X792" s="252"/>
      <c r="Y792" s="252"/>
      <c r="Z792" s="252"/>
    </row>
    <row r="793" ht="15.75" customHeight="1">
      <c r="A793" s="252"/>
      <c r="B793" s="252"/>
      <c r="C793" s="252"/>
      <c r="D793" s="252"/>
      <c r="E793" s="252"/>
      <c r="F793" s="252"/>
      <c r="G793" s="876"/>
      <c r="H793" s="252"/>
      <c r="I793" s="316"/>
      <c r="J793" s="378"/>
      <c r="K793" s="1741"/>
      <c r="L793" s="316"/>
      <c r="M793" s="316"/>
      <c r="N793" s="252"/>
      <c r="O793" s="1132"/>
      <c r="P793" s="1132"/>
      <c r="Q793" s="1132"/>
      <c r="R793" s="1132"/>
      <c r="S793" s="252"/>
      <c r="T793" s="252"/>
      <c r="U793" s="252"/>
      <c r="V793" s="252"/>
      <c r="W793" s="252"/>
      <c r="X793" s="252"/>
      <c r="Y793" s="252"/>
      <c r="Z793" s="252"/>
    </row>
    <row r="794" ht="15.75" customHeight="1">
      <c r="A794" s="252"/>
      <c r="B794" s="252"/>
      <c r="C794" s="252"/>
      <c r="D794" s="252"/>
      <c r="E794" s="252"/>
      <c r="F794" s="252"/>
      <c r="G794" s="876"/>
      <c r="H794" s="252"/>
      <c r="I794" s="316"/>
      <c r="J794" s="378"/>
      <c r="K794" s="1741"/>
      <c r="L794" s="316"/>
      <c r="M794" s="316"/>
      <c r="N794" s="252"/>
      <c r="O794" s="1132"/>
      <c r="P794" s="1132"/>
      <c r="Q794" s="1132"/>
      <c r="R794" s="1132"/>
      <c r="S794" s="252"/>
      <c r="T794" s="252"/>
      <c r="U794" s="252"/>
      <c r="V794" s="252"/>
      <c r="W794" s="252"/>
      <c r="X794" s="252"/>
      <c r="Y794" s="252"/>
      <c r="Z794" s="252"/>
    </row>
    <row r="795" ht="15.75" customHeight="1">
      <c r="A795" s="252"/>
      <c r="B795" s="252"/>
      <c r="C795" s="252"/>
      <c r="D795" s="252"/>
      <c r="E795" s="252"/>
      <c r="F795" s="252"/>
      <c r="G795" s="876"/>
      <c r="H795" s="252"/>
      <c r="I795" s="316"/>
      <c r="J795" s="378"/>
      <c r="K795" s="1741"/>
      <c r="L795" s="316"/>
      <c r="M795" s="316"/>
      <c r="N795" s="252"/>
      <c r="O795" s="1132"/>
      <c r="P795" s="1132"/>
      <c r="Q795" s="1132"/>
      <c r="R795" s="1132"/>
      <c r="S795" s="252"/>
      <c r="T795" s="252"/>
      <c r="U795" s="252"/>
      <c r="V795" s="252"/>
      <c r="W795" s="252"/>
      <c r="X795" s="252"/>
      <c r="Y795" s="252"/>
      <c r="Z795" s="252"/>
    </row>
    <row r="796" ht="15.75" customHeight="1">
      <c r="A796" s="252"/>
      <c r="B796" s="252"/>
      <c r="C796" s="252"/>
      <c r="D796" s="252"/>
      <c r="E796" s="252"/>
      <c r="F796" s="252"/>
      <c r="G796" s="876"/>
      <c r="H796" s="252"/>
      <c r="I796" s="316"/>
      <c r="J796" s="378"/>
      <c r="K796" s="1741"/>
      <c r="L796" s="316"/>
      <c r="M796" s="316"/>
      <c r="N796" s="252"/>
      <c r="O796" s="1132"/>
      <c r="P796" s="1132"/>
      <c r="Q796" s="1132"/>
      <c r="R796" s="1132"/>
      <c r="S796" s="252"/>
      <c r="T796" s="252"/>
      <c r="U796" s="252"/>
      <c r="V796" s="252"/>
      <c r="W796" s="252"/>
      <c r="X796" s="252"/>
      <c r="Y796" s="252"/>
      <c r="Z796" s="252"/>
    </row>
    <row r="797" ht="15.75" customHeight="1">
      <c r="A797" s="252"/>
      <c r="B797" s="252"/>
      <c r="C797" s="252"/>
      <c r="D797" s="252"/>
      <c r="E797" s="252"/>
      <c r="F797" s="252"/>
      <c r="G797" s="876"/>
      <c r="H797" s="252"/>
      <c r="I797" s="316"/>
      <c r="J797" s="378"/>
      <c r="K797" s="1741"/>
      <c r="L797" s="316"/>
      <c r="M797" s="316"/>
      <c r="N797" s="252"/>
      <c r="O797" s="1132"/>
      <c r="P797" s="1132"/>
      <c r="Q797" s="1132"/>
      <c r="R797" s="1132"/>
      <c r="S797" s="252"/>
      <c r="T797" s="252"/>
      <c r="U797" s="252"/>
      <c r="V797" s="252"/>
      <c r="W797" s="252"/>
      <c r="X797" s="252"/>
      <c r="Y797" s="252"/>
      <c r="Z797" s="252"/>
    </row>
    <row r="798" ht="15.75" customHeight="1">
      <c r="A798" s="252"/>
      <c r="B798" s="252"/>
      <c r="C798" s="252"/>
      <c r="D798" s="252"/>
      <c r="E798" s="252"/>
      <c r="F798" s="252"/>
      <c r="G798" s="876"/>
      <c r="H798" s="252"/>
      <c r="I798" s="316"/>
      <c r="J798" s="378"/>
      <c r="K798" s="1741"/>
      <c r="L798" s="316"/>
      <c r="M798" s="316"/>
      <c r="N798" s="252"/>
      <c r="O798" s="1132"/>
      <c r="P798" s="1132"/>
      <c r="Q798" s="1132"/>
      <c r="R798" s="1132"/>
      <c r="S798" s="252"/>
      <c r="T798" s="252"/>
      <c r="U798" s="252"/>
      <c r="V798" s="252"/>
      <c r="W798" s="252"/>
      <c r="X798" s="252"/>
      <c r="Y798" s="252"/>
      <c r="Z798" s="252"/>
    </row>
    <row r="799" ht="15.75" customHeight="1">
      <c r="A799" s="252"/>
      <c r="B799" s="252"/>
      <c r="C799" s="252"/>
      <c r="D799" s="252"/>
      <c r="E799" s="252"/>
      <c r="F799" s="252"/>
      <c r="G799" s="876"/>
      <c r="H799" s="252"/>
      <c r="I799" s="316"/>
      <c r="J799" s="378"/>
      <c r="K799" s="1741"/>
      <c r="L799" s="316"/>
      <c r="M799" s="316"/>
      <c r="N799" s="252"/>
      <c r="O799" s="1132"/>
      <c r="P799" s="1132"/>
      <c r="Q799" s="1132"/>
      <c r="R799" s="1132"/>
      <c r="S799" s="252"/>
      <c r="T799" s="252"/>
      <c r="U799" s="252"/>
      <c r="V799" s="252"/>
      <c r="W799" s="252"/>
      <c r="X799" s="252"/>
      <c r="Y799" s="252"/>
      <c r="Z799" s="252"/>
    </row>
    <row r="800" ht="15.75" customHeight="1">
      <c r="A800" s="252"/>
      <c r="B800" s="252"/>
      <c r="C800" s="252"/>
      <c r="D800" s="252"/>
      <c r="E800" s="252"/>
      <c r="F800" s="252"/>
      <c r="G800" s="876"/>
      <c r="H800" s="252"/>
      <c r="I800" s="316"/>
      <c r="J800" s="378"/>
      <c r="K800" s="1741"/>
      <c r="L800" s="316"/>
      <c r="M800" s="316"/>
      <c r="N800" s="252"/>
      <c r="O800" s="1132"/>
      <c r="P800" s="1132"/>
      <c r="Q800" s="1132"/>
      <c r="R800" s="1132"/>
      <c r="S800" s="252"/>
      <c r="T800" s="252"/>
      <c r="U800" s="252"/>
      <c r="V800" s="252"/>
      <c r="W800" s="252"/>
      <c r="X800" s="252"/>
      <c r="Y800" s="252"/>
      <c r="Z800" s="252"/>
    </row>
    <row r="801" ht="15.75" customHeight="1">
      <c r="A801" s="252"/>
      <c r="B801" s="252"/>
      <c r="C801" s="252"/>
      <c r="D801" s="252"/>
      <c r="E801" s="252"/>
      <c r="F801" s="252"/>
      <c r="G801" s="876"/>
      <c r="H801" s="252"/>
      <c r="I801" s="316"/>
      <c r="J801" s="378"/>
      <c r="K801" s="1741"/>
      <c r="L801" s="316"/>
      <c r="M801" s="316"/>
      <c r="N801" s="252"/>
      <c r="O801" s="1132"/>
      <c r="P801" s="1132"/>
      <c r="Q801" s="1132"/>
      <c r="R801" s="1132"/>
      <c r="S801" s="252"/>
      <c r="T801" s="252"/>
      <c r="U801" s="252"/>
      <c r="V801" s="252"/>
      <c r="W801" s="252"/>
      <c r="X801" s="252"/>
      <c r="Y801" s="252"/>
      <c r="Z801" s="252"/>
    </row>
    <row r="802" ht="15.75" customHeight="1">
      <c r="A802" s="252"/>
      <c r="B802" s="252"/>
      <c r="C802" s="252"/>
      <c r="D802" s="252"/>
      <c r="E802" s="252"/>
      <c r="F802" s="252"/>
      <c r="G802" s="876"/>
      <c r="H802" s="252"/>
      <c r="I802" s="316"/>
      <c r="J802" s="378"/>
      <c r="K802" s="1741"/>
      <c r="L802" s="316"/>
      <c r="M802" s="316"/>
      <c r="N802" s="252"/>
      <c r="O802" s="1132"/>
      <c r="P802" s="1132"/>
      <c r="Q802" s="1132"/>
      <c r="R802" s="1132"/>
      <c r="S802" s="252"/>
      <c r="T802" s="252"/>
      <c r="U802" s="252"/>
      <c r="V802" s="252"/>
      <c r="W802" s="252"/>
      <c r="X802" s="252"/>
      <c r="Y802" s="252"/>
      <c r="Z802" s="252"/>
    </row>
    <row r="803" ht="15.75" customHeight="1">
      <c r="A803" s="252"/>
      <c r="B803" s="252"/>
      <c r="C803" s="252"/>
      <c r="D803" s="252"/>
      <c r="E803" s="252"/>
      <c r="F803" s="252"/>
      <c r="G803" s="876"/>
      <c r="H803" s="252"/>
      <c r="I803" s="316"/>
      <c r="J803" s="378"/>
      <c r="K803" s="1741"/>
      <c r="L803" s="316"/>
      <c r="M803" s="316"/>
      <c r="N803" s="252"/>
      <c r="O803" s="1132"/>
      <c r="P803" s="1132"/>
      <c r="Q803" s="1132"/>
      <c r="R803" s="1132"/>
      <c r="S803" s="252"/>
      <c r="T803" s="252"/>
      <c r="U803" s="252"/>
      <c r="V803" s="252"/>
      <c r="W803" s="252"/>
      <c r="X803" s="252"/>
      <c r="Y803" s="252"/>
      <c r="Z803" s="252"/>
    </row>
    <row r="804" ht="15.75" customHeight="1">
      <c r="A804" s="252"/>
      <c r="B804" s="252"/>
      <c r="C804" s="252"/>
      <c r="D804" s="252"/>
      <c r="E804" s="252"/>
      <c r="F804" s="252"/>
      <c r="G804" s="876"/>
      <c r="H804" s="252"/>
      <c r="I804" s="316"/>
      <c r="J804" s="378"/>
      <c r="K804" s="1741"/>
      <c r="L804" s="316"/>
      <c r="M804" s="316"/>
      <c r="N804" s="252"/>
      <c r="O804" s="1132"/>
      <c r="P804" s="1132"/>
      <c r="Q804" s="1132"/>
      <c r="R804" s="1132"/>
      <c r="S804" s="252"/>
      <c r="T804" s="252"/>
      <c r="U804" s="252"/>
      <c r="V804" s="252"/>
      <c r="W804" s="252"/>
      <c r="X804" s="252"/>
      <c r="Y804" s="252"/>
      <c r="Z804" s="252"/>
    </row>
    <row r="805" ht="15.75" customHeight="1">
      <c r="A805" s="252"/>
      <c r="B805" s="252"/>
      <c r="C805" s="252"/>
      <c r="D805" s="252"/>
      <c r="E805" s="252"/>
      <c r="F805" s="252"/>
      <c r="G805" s="876"/>
      <c r="H805" s="252"/>
      <c r="I805" s="316"/>
      <c r="J805" s="378"/>
      <c r="K805" s="1741"/>
      <c r="L805" s="316"/>
      <c r="M805" s="316"/>
      <c r="N805" s="252"/>
      <c r="O805" s="1132"/>
      <c r="P805" s="1132"/>
      <c r="Q805" s="1132"/>
      <c r="R805" s="1132"/>
      <c r="S805" s="252"/>
      <c r="T805" s="252"/>
      <c r="U805" s="252"/>
      <c r="V805" s="252"/>
      <c r="W805" s="252"/>
      <c r="X805" s="252"/>
      <c r="Y805" s="252"/>
      <c r="Z805" s="252"/>
    </row>
    <row r="806" ht="15.75" customHeight="1">
      <c r="A806" s="252"/>
      <c r="B806" s="252"/>
      <c r="C806" s="252"/>
      <c r="D806" s="252"/>
      <c r="E806" s="252"/>
      <c r="F806" s="252"/>
      <c r="G806" s="876"/>
      <c r="H806" s="252"/>
      <c r="I806" s="316"/>
      <c r="J806" s="378"/>
      <c r="K806" s="1741"/>
      <c r="L806" s="316"/>
      <c r="M806" s="316"/>
      <c r="N806" s="252"/>
      <c r="O806" s="1132"/>
      <c r="P806" s="1132"/>
      <c r="Q806" s="1132"/>
      <c r="R806" s="1132"/>
      <c r="S806" s="252"/>
      <c r="T806" s="252"/>
      <c r="U806" s="252"/>
      <c r="V806" s="252"/>
      <c r="W806" s="252"/>
      <c r="X806" s="252"/>
      <c r="Y806" s="252"/>
      <c r="Z806" s="252"/>
    </row>
    <row r="807" ht="15.75" customHeight="1">
      <c r="A807" s="252"/>
      <c r="B807" s="252"/>
      <c r="C807" s="252"/>
      <c r="D807" s="252"/>
      <c r="E807" s="252"/>
      <c r="F807" s="252"/>
      <c r="G807" s="876"/>
      <c r="H807" s="252"/>
      <c r="I807" s="316"/>
      <c r="J807" s="378"/>
      <c r="K807" s="1741"/>
      <c r="L807" s="316"/>
      <c r="M807" s="316"/>
      <c r="N807" s="252"/>
      <c r="O807" s="1132"/>
      <c r="P807" s="1132"/>
      <c r="Q807" s="1132"/>
      <c r="R807" s="1132"/>
      <c r="S807" s="252"/>
      <c r="T807" s="252"/>
      <c r="U807" s="252"/>
      <c r="V807" s="252"/>
      <c r="W807" s="252"/>
      <c r="X807" s="252"/>
      <c r="Y807" s="252"/>
      <c r="Z807" s="252"/>
    </row>
    <row r="808" ht="15.75" customHeight="1">
      <c r="A808" s="252"/>
      <c r="B808" s="252"/>
      <c r="C808" s="252"/>
      <c r="D808" s="252"/>
      <c r="E808" s="252"/>
      <c r="F808" s="252"/>
      <c r="G808" s="876"/>
      <c r="H808" s="252"/>
      <c r="I808" s="316"/>
      <c r="J808" s="378"/>
      <c r="K808" s="1741"/>
      <c r="L808" s="316"/>
      <c r="M808" s="316"/>
      <c r="N808" s="252"/>
      <c r="O808" s="1132"/>
      <c r="P808" s="1132"/>
      <c r="Q808" s="1132"/>
      <c r="R808" s="1132"/>
      <c r="S808" s="252"/>
      <c r="T808" s="252"/>
      <c r="U808" s="252"/>
      <c r="V808" s="252"/>
      <c r="W808" s="252"/>
      <c r="X808" s="252"/>
      <c r="Y808" s="252"/>
      <c r="Z808" s="252"/>
    </row>
    <row r="809" ht="15.75" customHeight="1">
      <c r="A809" s="252"/>
      <c r="B809" s="252"/>
      <c r="C809" s="252"/>
      <c r="D809" s="252"/>
      <c r="E809" s="252"/>
      <c r="F809" s="252"/>
      <c r="G809" s="876"/>
      <c r="H809" s="252"/>
      <c r="I809" s="316"/>
      <c r="J809" s="378"/>
      <c r="K809" s="1741"/>
      <c r="L809" s="316"/>
      <c r="M809" s="316"/>
      <c r="N809" s="252"/>
      <c r="O809" s="1132"/>
      <c r="P809" s="1132"/>
      <c r="Q809" s="1132"/>
      <c r="R809" s="1132"/>
      <c r="S809" s="252"/>
      <c r="T809" s="252"/>
      <c r="U809" s="252"/>
      <c r="V809" s="252"/>
      <c r="W809" s="252"/>
      <c r="X809" s="252"/>
      <c r="Y809" s="252"/>
      <c r="Z809" s="252"/>
    </row>
    <row r="810" ht="15.75" customHeight="1">
      <c r="A810" s="252"/>
      <c r="B810" s="252"/>
      <c r="C810" s="252"/>
      <c r="D810" s="252"/>
      <c r="E810" s="252"/>
      <c r="F810" s="252"/>
      <c r="G810" s="876"/>
      <c r="H810" s="252"/>
      <c r="I810" s="316"/>
      <c r="J810" s="378"/>
      <c r="K810" s="1741"/>
      <c r="L810" s="316"/>
      <c r="M810" s="316"/>
      <c r="N810" s="252"/>
      <c r="O810" s="1132"/>
      <c r="P810" s="1132"/>
      <c r="Q810" s="1132"/>
      <c r="R810" s="1132"/>
      <c r="S810" s="252"/>
      <c r="T810" s="252"/>
      <c r="U810" s="252"/>
      <c r="V810" s="252"/>
      <c r="W810" s="252"/>
      <c r="X810" s="252"/>
      <c r="Y810" s="252"/>
      <c r="Z810" s="252"/>
    </row>
    <row r="811" ht="15.75" customHeight="1">
      <c r="A811" s="252"/>
      <c r="B811" s="252"/>
      <c r="C811" s="252"/>
      <c r="D811" s="252"/>
      <c r="E811" s="252"/>
      <c r="F811" s="252"/>
      <c r="G811" s="876"/>
      <c r="H811" s="252"/>
      <c r="I811" s="316"/>
      <c r="J811" s="378"/>
      <c r="K811" s="1741"/>
      <c r="L811" s="316"/>
      <c r="M811" s="316"/>
      <c r="N811" s="252"/>
      <c r="O811" s="1132"/>
      <c r="P811" s="1132"/>
      <c r="Q811" s="1132"/>
      <c r="R811" s="1132"/>
      <c r="S811" s="252"/>
      <c r="T811" s="252"/>
      <c r="U811" s="252"/>
      <c r="V811" s="252"/>
      <c r="W811" s="252"/>
      <c r="X811" s="252"/>
      <c r="Y811" s="252"/>
      <c r="Z811" s="252"/>
    </row>
    <row r="812" ht="15.75" customHeight="1">
      <c r="A812" s="252"/>
      <c r="B812" s="252"/>
      <c r="C812" s="252"/>
      <c r="D812" s="252"/>
      <c r="E812" s="252"/>
      <c r="F812" s="252"/>
      <c r="G812" s="876"/>
      <c r="H812" s="252"/>
      <c r="I812" s="316"/>
      <c r="J812" s="378"/>
      <c r="K812" s="1741"/>
      <c r="L812" s="316"/>
      <c r="M812" s="316"/>
      <c r="N812" s="252"/>
      <c r="O812" s="1132"/>
      <c r="P812" s="1132"/>
      <c r="Q812" s="1132"/>
      <c r="R812" s="1132"/>
      <c r="S812" s="252"/>
      <c r="T812" s="252"/>
      <c r="U812" s="252"/>
      <c r="V812" s="252"/>
      <c r="W812" s="252"/>
      <c r="X812" s="252"/>
      <c r="Y812" s="252"/>
      <c r="Z812" s="252"/>
    </row>
    <row r="813" ht="15.75" customHeight="1">
      <c r="A813" s="252"/>
      <c r="B813" s="252"/>
      <c r="C813" s="252"/>
      <c r="D813" s="252"/>
      <c r="E813" s="252"/>
      <c r="F813" s="252"/>
      <c r="G813" s="876"/>
      <c r="H813" s="252"/>
      <c r="I813" s="316"/>
      <c r="J813" s="378"/>
      <c r="K813" s="1741"/>
      <c r="L813" s="316"/>
      <c r="M813" s="316"/>
      <c r="N813" s="252"/>
      <c r="O813" s="1132"/>
      <c r="P813" s="1132"/>
      <c r="Q813" s="1132"/>
      <c r="R813" s="1132"/>
      <c r="S813" s="252"/>
      <c r="T813" s="252"/>
      <c r="U813" s="252"/>
      <c r="V813" s="252"/>
      <c r="W813" s="252"/>
      <c r="X813" s="252"/>
      <c r="Y813" s="252"/>
      <c r="Z813" s="252"/>
    </row>
    <row r="814" ht="15.75" customHeight="1">
      <c r="A814" s="252"/>
      <c r="B814" s="252"/>
      <c r="C814" s="252"/>
      <c r="D814" s="252"/>
      <c r="E814" s="252"/>
      <c r="F814" s="252"/>
      <c r="G814" s="876"/>
      <c r="H814" s="252"/>
      <c r="I814" s="316"/>
      <c r="J814" s="378"/>
      <c r="K814" s="1741"/>
      <c r="L814" s="316"/>
      <c r="M814" s="316"/>
      <c r="N814" s="252"/>
      <c r="O814" s="1132"/>
      <c r="P814" s="1132"/>
      <c r="Q814" s="1132"/>
      <c r="R814" s="1132"/>
      <c r="S814" s="252"/>
      <c r="T814" s="252"/>
      <c r="U814" s="252"/>
      <c r="V814" s="252"/>
      <c r="W814" s="252"/>
      <c r="X814" s="252"/>
      <c r="Y814" s="252"/>
      <c r="Z814" s="252"/>
    </row>
    <row r="815" ht="15.75" customHeight="1">
      <c r="A815" s="252"/>
      <c r="B815" s="252"/>
      <c r="C815" s="252"/>
      <c r="D815" s="252"/>
      <c r="E815" s="252"/>
      <c r="F815" s="252"/>
      <c r="G815" s="876"/>
      <c r="H815" s="252"/>
      <c r="I815" s="316"/>
      <c r="J815" s="378"/>
      <c r="K815" s="1741"/>
      <c r="L815" s="316"/>
      <c r="M815" s="316"/>
      <c r="N815" s="252"/>
      <c r="O815" s="1132"/>
      <c r="P815" s="1132"/>
      <c r="Q815" s="1132"/>
      <c r="R815" s="1132"/>
      <c r="S815" s="252"/>
      <c r="T815" s="252"/>
      <c r="U815" s="252"/>
      <c r="V815" s="252"/>
      <c r="W815" s="252"/>
      <c r="X815" s="252"/>
      <c r="Y815" s="252"/>
      <c r="Z815" s="252"/>
    </row>
    <row r="816" ht="15.75" customHeight="1">
      <c r="A816" s="252"/>
      <c r="B816" s="252"/>
      <c r="C816" s="252"/>
      <c r="D816" s="252"/>
      <c r="E816" s="252"/>
      <c r="F816" s="252"/>
      <c r="G816" s="876"/>
      <c r="H816" s="252"/>
      <c r="I816" s="316"/>
      <c r="J816" s="378"/>
      <c r="K816" s="1741"/>
      <c r="L816" s="316"/>
      <c r="M816" s="316"/>
      <c r="N816" s="252"/>
      <c r="O816" s="1132"/>
      <c r="P816" s="1132"/>
      <c r="Q816" s="1132"/>
      <c r="R816" s="1132"/>
      <c r="S816" s="252"/>
      <c r="T816" s="252"/>
      <c r="U816" s="252"/>
      <c r="V816" s="252"/>
      <c r="W816" s="252"/>
      <c r="X816" s="252"/>
      <c r="Y816" s="252"/>
      <c r="Z816" s="252"/>
    </row>
    <row r="817" ht="15.75" customHeight="1">
      <c r="A817" s="252"/>
      <c r="B817" s="252"/>
      <c r="C817" s="252"/>
      <c r="D817" s="252"/>
      <c r="E817" s="252"/>
      <c r="F817" s="252"/>
      <c r="G817" s="876"/>
      <c r="H817" s="252"/>
      <c r="I817" s="316"/>
      <c r="J817" s="378"/>
      <c r="K817" s="1741"/>
      <c r="L817" s="316"/>
      <c r="M817" s="316"/>
      <c r="N817" s="252"/>
      <c r="O817" s="1132"/>
      <c r="P817" s="1132"/>
      <c r="Q817" s="1132"/>
      <c r="R817" s="1132"/>
      <c r="S817" s="252"/>
      <c r="T817" s="252"/>
      <c r="U817" s="252"/>
      <c r="V817" s="252"/>
      <c r="W817" s="252"/>
      <c r="X817" s="252"/>
      <c r="Y817" s="252"/>
      <c r="Z817" s="252"/>
    </row>
    <row r="818" ht="15.75" customHeight="1">
      <c r="A818" s="252"/>
      <c r="B818" s="252"/>
      <c r="C818" s="252"/>
      <c r="D818" s="252"/>
      <c r="E818" s="252"/>
      <c r="F818" s="252"/>
      <c r="G818" s="876"/>
      <c r="H818" s="252"/>
      <c r="I818" s="316"/>
      <c r="J818" s="378"/>
      <c r="K818" s="1741"/>
      <c r="L818" s="316"/>
      <c r="M818" s="316"/>
      <c r="N818" s="252"/>
      <c r="O818" s="1132"/>
      <c r="P818" s="1132"/>
      <c r="Q818" s="1132"/>
      <c r="R818" s="1132"/>
      <c r="S818" s="252"/>
      <c r="T818" s="252"/>
      <c r="U818" s="252"/>
      <c r="V818" s="252"/>
      <c r="W818" s="252"/>
      <c r="X818" s="252"/>
      <c r="Y818" s="252"/>
      <c r="Z818" s="252"/>
    </row>
    <row r="819" ht="15.75" customHeight="1">
      <c r="A819" s="252"/>
      <c r="B819" s="252"/>
      <c r="C819" s="252"/>
      <c r="D819" s="252"/>
      <c r="E819" s="252"/>
      <c r="F819" s="252"/>
      <c r="G819" s="876"/>
      <c r="H819" s="252"/>
      <c r="I819" s="316"/>
      <c r="J819" s="378"/>
      <c r="K819" s="1741"/>
      <c r="L819" s="316"/>
      <c r="M819" s="316"/>
      <c r="N819" s="252"/>
      <c r="O819" s="1132"/>
      <c r="P819" s="1132"/>
      <c r="Q819" s="1132"/>
      <c r="R819" s="1132"/>
      <c r="S819" s="252"/>
      <c r="T819" s="252"/>
      <c r="U819" s="252"/>
      <c r="V819" s="252"/>
      <c r="W819" s="252"/>
      <c r="X819" s="252"/>
      <c r="Y819" s="252"/>
      <c r="Z819" s="252"/>
    </row>
    <row r="820" ht="15.75" customHeight="1">
      <c r="A820" s="252"/>
      <c r="B820" s="252"/>
      <c r="C820" s="252"/>
      <c r="D820" s="252"/>
      <c r="E820" s="252"/>
      <c r="F820" s="252"/>
      <c r="G820" s="876"/>
      <c r="H820" s="252"/>
      <c r="I820" s="316"/>
      <c r="J820" s="378"/>
      <c r="K820" s="1741"/>
      <c r="L820" s="316"/>
      <c r="M820" s="316"/>
      <c r="N820" s="252"/>
      <c r="O820" s="1132"/>
      <c r="P820" s="1132"/>
      <c r="Q820" s="1132"/>
      <c r="R820" s="1132"/>
      <c r="S820" s="252"/>
      <c r="T820" s="252"/>
      <c r="U820" s="252"/>
      <c r="V820" s="252"/>
      <c r="W820" s="252"/>
      <c r="X820" s="252"/>
      <c r="Y820" s="252"/>
      <c r="Z820" s="252"/>
    </row>
    <row r="821" ht="15.75" customHeight="1">
      <c r="A821" s="252"/>
      <c r="B821" s="252"/>
      <c r="C821" s="252"/>
      <c r="D821" s="252"/>
      <c r="E821" s="252"/>
      <c r="F821" s="252"/>
      <c r="G821" s="876"/>
      <c r="H821" s="252"/>
      <c r="I821" s="316"/>
      <c r="J821" s="378"/>
      <c r="K821" s="1741"/>
      <c r="L821" s="316"/>
      <c r="M821" s="316"/>
      <c r="N821" s="252"/>
      <c r="O821" s="1132"/>
      <c r="P821" s="1132"/>
      <c r="Q821" s="1132"/>
      <c r="R821" s="1132"/>
      <c r="S821" s="252"/>
      <c r="T821" s="252"/>
      <c r="U821" s="252"/>
      <c r="V821" s="252"/>
      <c r="W821" s="252"/>
      <c r="X821" s="252"/>
      <c r="Y821" s="252"/>
      <c r="Z821" s="252"/>
    </row>
    <row r="822" ht="15.75" customHeight="1">
      <c r="A822" s="252"/>
      <c r="B822" s="252"/>
      <c r="C822" s="252"/>
      <c r="D822" s="252"/>
      <c r="E822" s="252"/>
      <c r="F822" s="252"/>
      <c r="G822" s="876"/>
      <c r="H822" s="252"/>
      <c r="I822" s="316"/>
      <c r="J822" s="378"/>
      <c r="K822" s="1741"/>
      <c r="L822" s="316"/>
      <c r="M822" s="316"/>
      <c r="N822" s="252"/>
      <c r="O822" s="1132"/>
      <c r="P822" s="1132"/>
      <c r="Q822" s="1132"/>
      <c r="R822" s="1132"/>
      <c r="S822" s="252"/>
      <c r="T822" s="252"/>
      <c r="U822" s="252"/>
      <c r="V822" s="252"/>
      <c r="W822" s="252"/>
      <c r="X822" s="252"/>
      <c r="Y822" s="252"/>
      <c r="Z822" s="252"/>
    </row>
    <row r="823" ht="15.75" customHeight="1">
      <c r="A823" s="252"/>
      <c r="B823" s="252"/>
      <c r="C823" s="252"/>
      <c r="D823" s="252"/>
      <c r="E823" s="252"/>
      <c r="F823" s="252"/>
      <c r="G823" s="876"/>
      <c r="H823" s="252"/>
      <c r="I823" s="316"/>
      <c r="J823" s="378"/>
      <c r="K823" s="1741"/>
      <c r="L823" s="316"/>
      <c r="M823" s="316"/>
      <c r="N823" s="252"/>
      <c r="O823" s="1132"/>
      <c r="P823" s="1132"/>
      <c r="Q823" s="1132"/>
      <c r="R823" s="1132"/>
      <c r="S823" s="252"/>
      <c r="T823" s="252"/>
      <c r="U823" s="252"/>
      <c r="V823" s="252"/>
      <c r="W823" s="252"/>
      <c r="X823" s="252"/>
      <c r="Y823" s="252"/>
      <c r="Z823" s="252"/>
    </row>
    <row r="824" ht="15.75" customHeight="1">
      <c r="A824" s="252"/>
      <c r="B824" s="252"/>
      <c r="C824" s="252"/>
      <c r="D824" s="252"/>
      <c r="E824" s="252"/>
      <c r="F824" s="252"/>
      <c r="G824" s="876"/>
      <c r="H824" s="252"/>
      <c r="I824" s="316"/>
      <c r="J824" s="378"/>
      <c r="K824" s="1741"/>
      <c r="L824" s="316"/>
      <c r="M824" s="316"/>
      <c r="N824" s="252"/>
      <c r="O824" s="1132"/>
      <c r="P824" s="1132"/>
      <c r="Q824" s="1132"/>
      <c r="R824" s="1132"/>
      <c r="S824" s="252"/>
      <c r="T824" s="252"/>
      <c r="U824" s="252"/>
      <c r="V824" s="252"/>
      <c r="W824" s="252"/>
      <c r="X824" s="252"/>
      <c r="Y824" s="252"/>
      <c r="Z824" s="252"/>
    </row>
    <row r="825" ht="15.75" customHeight="1">
      <c r="A825" s="252"/>
      <c r="B825" s="252"/>
      <c r="C825" s="252"/>
      <c r="D825" s="252"/>
      <c r="E825" s="252"/>
      <c r="F825" s="252"/>
      <c r="G825" s="876"/>
      <c r="H825" s="252"/>
      <c r="I825" s="316"/>
      <c r="J825" s="378"/>
      <c r="K825" s="1741"/>
      <c r="L825" s="316"/>
      <c r="M825" s="316"/>
      <c r="N825" s="252"/>
      <c r="O825" s="1132"/>
      <c r="P825" s="1132"/>
      <c r="Q825" s="1132"/>
      <c r="R825" s="1132"/>
      <c r="S825" s="252"/>
      <c r="T825" s="252"/>
      <c r="U825" s="252"/>
      <c r="V825" s="252"/>
      <c r="W825" s="252"/>
      <c r="X825" s="252"/>
      <c r="Y825" s="252"/>
      <c r="Z825" s="252"/>
    </row>
    <row r="826" ht="15.75" customHeight="1">
      <c r="A826" s="252"/>
      <c r="B826" s="252"/>
      <c r="C826" s="252"/>
      <c r="D826" s="252"/>
      <c r="E826" s="252"/>
      <c r="F826" s="252"/>
      <c r="G826" s="876"/>
      <c r="H826" s="252"/>
      <c r="I826" s="316"/>
      <c r="J826" s="378"/>
      <c r="K826" s="1741"/>
      <c r="L826" s="316"/>
      <c r="M826" s="316"/>
      <c r="N826" s="252"/>
      <c r="O826" s="1132"/>
      <c r="P826" s="1132"/>
      <c r="Q826" s="1132"/>
      <c r="R826" s="1132"/>
      <c r="S826" s="252"/>
      <c r="T826" s="252"/>
      <c r="U826" s="252"/>
      <c r="V826" s="252"/>
      <c r="W826" s="252"/>
      <c r="X826" s="252"/>
      <c r="Y826" s="252"/>
      <c r="Z826" s="252"/>
    </row>
    <row r="827" ht="15.75" customHeight="1">
      <c r="A827" s="252"/>
      <c r="B827" s="252"/>
      <c r="C827" s="252"/>
      <c r="D827" s="252"/>
      <c r="E827" s="252"/>
      <c r="F827" s="252"/>
      <c r="G827" s="876"/>
      <c r="H827" s="252"/>
      <c r="I827" s="316"/>
      <c r="J827" s="378"/>
      <c r="K827" s="1741"/>
      <c r="L827" s="316"/>
      <c r="M827" s="316"/>
      <c r="N827" s="252"/>
      <c r="O827" s="1132"/>
      <c r="P827" s="1132"/>
      <c r="Q827" s="1132"/>
      <c r="R827" s="1132"/>
      <c r="S827" s="252"/>
      <c r="T827" s="252"/>
      <c r="U827" s="252"/>
      <c r="V827" s="252"/>
      <c r="W827" s="252"/>
      <c r="X827" s="252"/>
      <c r="Y827" s="252"/>
      <c r="Z827" s="252"/>
    </row>
    <row r="828" ht="15.75" customHeight="1">
      <c r="A828" s="252"/>
      <c r="B828" s="252"/>
      <c r="C828" s="252"/>
      <c r="D828" s="252"/>
      <c r="E828" s="252"/>
      <c r="F828" s="252"/>
      <c r="G828" s="876"/>
      <c r="H828" s="252"/>
      <c r="I828" s="316"/>
      <c r="J828" s="378"/>
      <c r="K828" s="1741"/>
      <c r="L828" s="316"/>
      <c r="M828" s="316"/>
      <c r="N828" s="252"/>
      <c r="O828" s="1132"/>
      <c r="P828" s="1132"/>
      <c r="Q828" s="1132"/>
      <c r="R828" s="1132"/>
      <c r="S828" s="252"/>
      <c r="T828" s="252"/>
      <c r="U828" s="252"/>
      <c r="V828" s="252"/>
      <c r="W828" s="252"/>
      <c r="X828" s="252"/>
      <c r="Y828" s="252"/>
      <c r="Z828" s="252"/>
    </row>
    <row r="829" ht="15.75" customHeight="1">
      <c r="A829" s="252"/>
      <c r="B829" s="252"/>
      <c r="C829" s="252"/>
      <c r="D829" s="252"/>
      <c r="E829" s="252"/>
      <c r="F829" s="252"/>
      <c r="G829" s="876"/>
      <c r="H829" s="252"/>
      <c r="I829" s="316"/>
      <c r="J829" s="378"/>
      <c r="K829" s="1741"/>
      <c r="L829" s="316"/>
      <c r="M829" s="316"/>
      <c r="N829" s="252"/>
      <c r="O829" s="1132"/>
      <c r="P829" s="1132"/>
      <c r="Q829" s="1132"/>
      <c r="R829" s="1132"/>
      <c r="S829" s="252"/>
      <c r="T829" s="252"/>
      <c r="U829" s="252"/>
      <c r="V829" s="252"/>
      <c r="W829" s="252"/>
      <c r="X829" s="252"/>
      <c r="Y829" s="252"/>
      <c r="Z829" s="252"/>
    </row>
    <row r="830" ht="15.75" customHeight="1">
      <c r="A830" s="252"/>
      <c r="B830" s="252"/>
      <c r="C830" s="252"/>
      <c r="D830" s="252"/>
      <c r="E830" s="252"/>
      <c r="F830" s="252"/>
      <c r="G830" s="876"/>
      <c r="H830" s="252"/>
      <c r="I830" s="316"/>
      <c r="J830" s="378"/>
      <c r="K830" s="1741"/>
      <c r="L830" s="316"/>
      <c r="M830" s="316"/>
      <c r="N830" s="252"/>
      <c r="O830" s="1132"/>
      <c r="P830" s="1132"/>
      <c r="Q830" s="1132"/>
      <c r="R830" s="1132"/>
      <c r="S830" s="252"/>
      <c r="T830" s="252"/>
      <c r="U830" s="252"/>
      <c r="V830" s="252"/>
      <c r="W830" s="252"/>
      <c r="X830" s="252"/>
      <c r="Y830" s="252"/>
      <c r="Z830" s="252"/>
    </row>
    <row r="831" ht="15.75" customHeight="1">
      <c r="A831" s="252"/>
      <c r="B831" s="252"/>
      <c r="C831" s="252"/>
      <c r="D831" s="252"/>
      <c r="E831" s="252"/>
      <c r="F831" s="252"/>
      <c r="G831" s="876"/>
      <c r="H831" s="252"/>
      <c r="I831" s="316"/>
      <c r="J831" s="378"/>
      <c r="K831" s="1741"/>
      <c r="L831" s="316"/>
      <c r="M831" s="316"/>
      <c r="N831" s="252"/>
      <c r="O831" s="1132"/>
      <c r="P831" s="1132"/>
      <c r="Q831" s="1132"/>
      <c r="R831" s="1132"/>
      <c r="S831" s="252"/>
      <c r="T831" s="252"/>
      <c r="U831" s="252"/>
      <c r="V831" s="252"/>
      <c r="W831" s="252"/>
      <c r="X831" s="252"/>
      <c r="Y831" s="252"/>
      <c r="Z831" s="252"/>
    </row>
    <row r="832" ht="15.75" customHeight="1">
      <c r="A832" s="252"/>
      <c r="B832" s="252"/>
      <c r="C832" s="252"/>
      <c r="D832" s="252"/>
      <c r="E832" s="252"/>
      <c r="F832" s="252"/>
      <c r="G832" s="876"/>
      <c r="H832" s="252"/>
      <c r="I832" s="316"/>
      <c r="J832" s="378"/>
      <c r="K832" s="1741"/>
      <c r="L832" s="316"/>
      <c r="M832" s="316"/>
      <c r="N832" s="252"/>
      <c r="O832" s="1132"/>
      <c r="P832" s="1132"/>
      <c r="Q832" s="1132"/>
      <c r="R832" s="1132"/>
      <c r="S832" s="252"/>
      <c r="T832" s="252"/>
      <c r="U832" s="252"/>
      <c r="V832" s="252"/>
      <c r="W832" s="252"/>
      <c r="X832" s="252"/>
      <c r="Y832" s="252"/>
      <c r="Z832" s="252"/>
    </row>
    <row r="833" ht="15.75" customHeight="1">
      <c r="A833" s="252"/>
      <c r="B833" s="252"/>
      <c r="C833" s="252"/>
      <c r="D833" s="252"/>
      <c r="E833" s="252"/>
      <c r="F833" s="252"/>
      <c r="G833" s="876"/>
      <c r="H833" s="252"/>
      <c r="I833" s="316"/>
      <c r="J833" s="378"/>
      <c r="K833" s="1741"/>
      <c r="L833" s="316"/>
      <c r="M833" s="316"/>
      <c r="N833" s="252"/>
      <c r="O833" s="1132"/>
      <c r="P833" s="1132"/>
      <c r="Q833" s="1132"/>
      <c r="R833" s="1132"/>
      <c r="S833" s="252"/>
      <c r="T833" s="252"/>
      <c r="U833" s="252"/>
      <c r="V833" s="252"/>
      <c r="W833" s="252"/>
      <c r="X833" s="252"/>
      <c r="Y833" s="252"/>
      <c r="Z833" s="252"/>
    </row>
    <row r="834" ht="15.75" customHeight="1">
      <c r="A834" s="252"/>
      <c r="B834" s="252"/>
      <c r="C834" s="252"/>
      <c r="D834" s="252"/>
      <c r="E834" s="252"/>
      <c r="F834" s="252"/>
      <c r="G834" s="876"/>
      <c r="H834" s="252"/>
      <c r="I834" s="316"/>
      <c r="J834" s="378"/>
      <c r="K834" s="1741"/>
      <c r="L834" s="316"/>
      <c r="M834" s="316"/>
      <c r="N834" s="252"/>
      <c r="O834" s="1132"/>
      <c r="P834" s="1132"/>
      <c r="Q834" s="1132"/>
      <c r="R834" s="1132"/>
      <c r="S834" s="252"/>
      <c r="T834" s="252"/>
      <c r="U834" s="252"/>
      <c r="V834" s="252"/>
      <c r="W834" s="252"/>
      <c r="X834" s="252"/>
      <c r="Y834" s="252"/>
      <c r="Z834" s="252"/>
    </row>
    <row r="835" ht="15.75" customHeight="1">
      <c r="A835" s="252"/>
      <c r="B835" s="252"/>
      <c r="C835" s="252"/>
      <c r="D835" s="252"/>
      <c r="E835" s="252"/>
      <c r="F835" s="252"/>
      <c r="G835" s="876"/>
      <c r="H835" s="252"/>
      <c r="I835" s="316"/>
      <c r="J835" s="378"/>
      <c r="K835" s="1741"/>
      <c r="L835" s="316"/>
      <c r="M835" s="316"/>
      <c r="N835" s="252"/>
      <c r="O835" s="1132"/>
      <c r="P835" s="1132"/>
      <c r="Q835" s="1132"/>
      <c r="R835" s="1132"/>
      <c r="S835" s="252"/>
      <c r="T835" s="252"/>
      <c r="U835" s="252"/>
      <c r="V835" s="252"/>
      <c r="W835" s="252"/>
      <c r="X835" s="252"/>
      <c r="Y835" s="252"/>
      <c r="Z835" s="252"/>
    </row>
    <row r="836" ht="15.75" customHeight="1">
      <c r="A836" s="252"/>
      <c r="B836" s="252"/>
      <c r="C836" s="252"/>
      <c r="D836" s="252"/>
      <c r="E836" s="252"/>
      <c r="F836" s="252"/>
      <c r="G836" s="876"/>
      <c r="H836" s="252"/>
      <c r="I836" s="316"/>
      <c r="J836" s="378"/>
      <c r="K836" s="1741"/>
      <c r="L836" s="316"/>
      <c r="M836" s="316"/>
      <c r="N836" s="252"/>
      <c r="O836" s="1132"/>
      <c r="P836" s="1132"/>
      <c r="Q836" s="1132"/>
      <c r="R836" s="1132"/>
      <c r="S836" s="252"/>
      <c r="T836" s="252"/>
      <c r="U836" s="252"/>
      <c r="V836" s="252"/>
      <c r="W836" s="252"/>
      <c r="X836" s="252"/>
      <c r="Y836" s="252"/>
      <c r="Z836" s="252"/>
    </row>
    <row r="837" ht="15.75" customHeight="1">
      <c r="A837" s="252"/>
      <c r="B837" s="252"/>
      <c r="C837" s="252"/>
      <c r="D837" s="252"/>
      <c r="E837" s="252"/>
      <c r="F837" s="252"/>
      <c r="G837" s="876"/>
      <c r="H837" s="252"/>
      <c r="I837" s="316"/>
      <c r="J837" s="378"/>
      <c r="K837" s="1741"/>
      <c r="L837" s="316"/>
      <c r="M837" s="316"/>
      <c r="N837" s="252"/>
      <c r="O837" s="1132"/>
      <c r="P837" s="1132"/>
      <c r="Q837" s="1132"/>
      <c r="R837" s="1132"/>
      <c r="S837" s="252"/>
      <c r="T837" s="252"/>
      <c r="U837" s="252"/>
      <c r="V837" s="252"/>
      <c r="W837" s="252"/>
      <c r="X837" s="252"/>
      <c r="Y837" s="252"/>
      <c r="Z837" s="252"/>
    </row>
    <row r="838" ht="15.75" customHeight="1">
      <c r="A838" s="252"/>
      <c r="B838" s="252"/>
      <c r="C838" s="252"/>
      <c r="D838" s="252"/>
      <c r="E838" s="252"/>
      <c r="F838" s="252"/>
      <c r="G838" s="876"/>
      <c r="H838" s="252"/>
      <c r="I838" s="316"/>
      <c r="J838" s="378"/>
      <c r="K838" s="1741"/>
      <c r="L838" s="316"/>
      <c r="M838" s="316"/>
      <c r="N838" s="252"/>
      <c r="O838" s="1132"/>
      <c r="P838" s="1132"/>
      <c r="Q838" s="1132"/>
      <c r="R838" s="1132"/>
      <c r="S838" s="252"/>
      <c r="T838" s="252"/>
      <c r="U838" s="252"/>
      <c r="V838" s="252"/>
      <c r="W838" s="252"/>
      <c r="X838" s="252"/>
      <c r="Y838" s="252"/>
      <c r="Z838" s="252"/>
    </row>
    <row r="839" ht="15.75" customHeight="1">
      <c r="A839" s="252"/>
      <c r="B839" s="252"/>
      <c r="C839" s="252"/>
      <c r="D839" s="252"/>
      <c r="E839" s="252"/>
      <c r="F839" s="252"/>
      <c r="G839" s="876"/>
      <c r="H839" s="252"/>
      <c r="I839" s="316"/>
      <c r="J839" s="378"/>
      <c r="K839" s="1741"/>
      <c r="L839" s="316"/>
      <c r="M839" s="316"/>
      <c r="N839" s="252"/>
      <c r="O839" s="1132"/>
      <c r="P839" s="1132"/>
      <c r="Q839" s="1132"/>
      <c r="R839" s="1132"/>
      <c r="S839" s="252"/>
      <c r="T839" s="252"/>
      <c r="U839" s="252"/>
      <c r="V839" s="252"/>
      <c r="W839" s="252"/>
      <c r="X839" s="252"/>
      <c r="Y839" s="252"/>
      <c r="Z839" s="252"/>
    </row>
    <row r="840" ht="15.75" customHeight="1">
      <c r="A840" s="252"/>
      <c r="B840" s="252"/>
      <c r="C840" s="252"/>
      <c r="D840" s="252"/>
      <c r="E840" s="252"/>
      <c r="F840" s="252"/>
      <c r="G840" s="876"/>
      <c r="H840" s="252"/>
      <c r="I840" s="316"/>
      <c r="J840" s="378"/>
      <c r="K840" s="1741"/>
      <c r="L840" s="316"/>
      <c r="M840" s="316"/>
      <c r="N840" s="252"/>
      <c r="O840" s="1132"/>
      <c r="P840" s="1132"/>
      <c r="Q840" s="1132"/>
      <c r="R840" s="1132"/>
      <c r="S840" s="252"/>
      <c r="T840" s="252"/>
      <c r="U840" s="252"/>
      <c r="V840" s="252"/>
      <c r="W840" s="252"/>
      <c r="X840" s="252"/>
      <c r="Y840" s="252"/>
      <c r="Z840" s="252"/>
    </row>
    <row r="841" ht="15.75" customHeight="1">
      <c r="A841" s="252"/>
      <c r="B841" s="252"/>
      <c r="C841" s="252"/>
      <c r="D841" s="252"/>
      <c r="E841" s="252"/>
      <c r="F841" s="252"/>
      <c r="G841" s="876"/>
      <c r="H841" s="252"/>
      <c r="I841" s="316"/>
      <c r="J841" s="378"/>
      <c r="K841" s="1741"/>
      <c r="L841" s="316"/>
      <c r="M841" s="316"/>
      <c r="N841" s="252"/>
      <c r="O841" s="1132"/>
      <c r="P841" s="1132"/>
      <c r="Q841" s="1132"/>
      <c r="R841" s="1132"/>
      <c r="S841" s="252"/>
      <c r="T841" s="252"/>
      <c r="U841" s="252"/>
      <c r="V841" s="252"/>
      <c r="W841" s="252"/>
      <c r="X841" s="252"/>
      <c r="Y841" s="252"/>
      <c r="Z841" s="252"/>
    </row>
    <row r="842" ht="15.75" customHeight="1">
      <c r="A842" s="252"/>
      <c r="B842" s="252"/>
      <c r="C842" s="252"/>
      <c r="D842" s="252"/>
      <c r="E842" s="252"/>
      <c r="F842" s="252"/>
      <c r="G842" s="876"/>
      <c r="H842" s="252"/>
      <c r="I842" s="316"/>
      <c r="J842" s="378"/>
      <c r="K842" s="1741"/>
      <c r="L842" s="316"/>
      <c r="M842" s="316"/>
      <c r="N842" s="252"/>
      <c r="O842" s="1132"/>
      <c r="P842" s="1132"/>
      <c r="Q842" s="1132"/>
      <c r="R842" s="1132"/>
      <c r="S842" s="252"/>
      <c r="T842" s="252"/>
      <c r="U842" s="252"/>
      <c r="V842" s="252"/>
      <c r="W842" s="252"/>
      <c r="X842" s="252"/>
      <c r="Y842" s="252"/>
      <c r="Z842" s="252"/>
    </row>
    <row r="843" ht="15.75" customHeight="1">
      <c r="A843" s="252"/>
      <c r="B843" s="252"/>
      <c r="C843" s="252"/>
      <c r="D843" s="252"/>
      <c r="E843" s="252"/>
      <c r="F843" s="252"/>
      <c r="G843" s="876"/>
      <c r="H843" s="252"/>
      <c r="I843" s="316"/>
      <c r="J843" s="378"/>
      <c r="K843" s="1741"/>
      <c r="L843" s="316"/>
      <c r="M843" s="316"/>
      <c r="N843" s="252"/>
      <c r="O843" s="1132"/>
      <c r="P843" s="1132"/>
      <c r="Q843" s="1132"/>
      <c r="R843" s="1132"/>
      <c r="S843" s="252"/>
      <c r="T843" s="252"/>
      <c r="U843" s="252"/>
      <c r="V843" s="252"/>
      <c r="W843" s="252"/>
      <c r="X843" s="252"/>
      <c r="Y843" s="252"/>
      <c r="Z843" s="252"/>
    </row>
    <row r="844" ht="15.75" customHeight="1">
      <c r="A844" s="252"/>
      <c r="B844" s="252"/>
      <c r="C844" s="252"/>
      <c r="D844" s="252"/>
      <c r="E844" s="252"/>
      <c r="F844" s="252"/>
      <c r="G844" s="876"/>
      <c r="H844" s="252"/>
      <c r="I844" s="316"/>
      <c r="J844" s="378"/>
      <c r="K844" s="1741"/>
      <c r="L844" s="316"/>
      <c r="M844" s="316"/>
      <c r="N844" s="252"/>
      <c r="O844" s="1132"/>
      <c r="P844" s="1132"/>
      <c r="Q844" s="1132"/>
      <c r="R844" s="1132"/>
      <c r="S844" s="252"/>
      <c r="T844" s="252"/>
      <c r="U844" s="252"/>
      <c r="V844" s="252"/>
      <c r="W844" s="252"/>
      <c r="X844" s="252"/>
      <c r="Y844" s="252"/>
      <c r="Z844" s="252"/>
    </row>
    <row r="845" ht="15.75" customHeight="1">
      <c r="A845" s="252"/>
      <c r="B845" s="252"/>
      <c r="C845" s="252"/>
      <c r="D845" s="252"/>
      <c r="E845" s="252"/>
      <c r="F845" s="252"/>
      <c r="G845" s="876"/>
      <c r="H845" s="252"/>
      <c r="I845" s="316"/>
      <c r="J845" s="378"/>
      <c r="K845" s="1741"/>
      <c r="L845" s="316"/>
      <c r="M845" s="316"/>
      <c r="N845" s="252"/>
      <c r="O845" s="1132"/>
      <c r="P845" s="1132"/>
      <c r="Q845" s="1132"/>
      <c r="R845" s="1132"/>
      <c r="S845" s="252"/>
      <c r="T845" s="252"/>
      <c r="U845" s="252"/>
      <c r="V845" s="252"/>
      <c r="W845" s="252"/>
      <c r="X845" s="252"/>
      <c r="Y845" s="252"/>
      <c r="Z845" s="252"/>
    </row>
    <row r="846" ht="15.75" customHeight="1">
      <c r="A846" s="252"/>
      <c r="B846" s="252"/>
      <c r="C846" s="252"/>
      <c r="D846" s="252"/>
      <c r="E846" s="252"/>
      <c r="F846" s="252"/>
      <c r="G846" s="876"/>
      <c r="H846" s="252"/>
      <c r="I846" s="316"/>
      <c r="J846" s="378"/>
      <c r="K846" s="1741"/>
      <c r="L846" s="316"/>
      <c r="M846" s="316"/>
      <c r="N846" s="252"/>
      <c r="O846" s="1132"/>
      <c r="P846" s="1132"/>
      <c r="Q846" s="1132"/>
      <c r="R846" s="1132"/>
      <c r="S846" s="252"/>
      <c r="T846" s="252"/>
      <c r="U846" s="252"/>
      <c r="V846" s="252"/>
      <c r="W846" s="252"/>
      <c r="X846" s="252"/>
      <c r="Y846" s="252"/>
      <c r="Z846" s="252"/>
    </row>
    <row r="847" ht="15.75" customHeight="1">
      <c r="A847" s="252"/>
      <c r="B847" s="252"/>
      <c r="C847" s="252"/>
      <c r="D847" s="252"/>
      <c r="E847" s="252"/>
      <c r="F847" s="252"/>
      <c r="G847" s="876"/>
      <c r="H847" s="252"/>
      <c r="I847" s="316"/>
      <c r="J847" s="378"/>
      <c r="K847" s="1741"/>
      <c r="L847" s="316"/>
      <c r="M847" s="316"/>
      <c r="N847" s="252"/>
      <c r="O847" s="1132"/>
      <c r="P847" s="1132"/>
      <c r="Q847" s="1132"/>
      <c r="R847" s="1132"/>
      <c r="S847" s="252"/>
      <c r="T847" s="252"/>
      <c r="U847" s="252"/>
      <c r="V847" s="252"/>
      <c r="W847" s="252"/>
      <c r="X847" s="252"/>
      <c r="Y847" s="252"/>
      <c r="Z847" s="252"/>
    </row>
    <row r="848" ht="15.75" customHeight="1">
      <c r="A848" s="252"/>
      <c r="B848" s="252"/>
      <c r="C848" s="252"/>
      <c r="D848" s="252"/>
      <c r="E848" s="252"/>
      <c r="F848" s="252"/>
      <c r="G848" s="876"/>
      <c r="H848" s="252"/>
      <c r="I848" s="316"/>
      <c r="J848" s="378"/>
      <c r="K848" s="1741"/>
      <c r="L848" s="316"/>
      <c r="M848" s="316"/>
      <c r="N848" s="252"/>
      <c r="O848" s="1132"/>
      <c r="P848" s="1132"/>
      <c r="Q848" s="1132"/>
      <c r="R848" s="1132"/>
      <c r="S848" s="252"/>
      <c r="T848" s="252"/>
      <c r="U848" s="252"/>
      <c r="V848" s="252"/>
      <c r="W848" s="252"/>
      <c r="X848" s="252"/>
      <c r="Y848" s="252"/>
      <c r="Z848" s="252"/>
    </row>
    <row r="849" ht="15.75" customHeight="1">
      <c r="A849" s="252"/>
      <c r="B849" s="252"/>
      <c r="C849" s="252"/>
      <c r="D849" s="252"/>
      <c r="E849" s="252"/>
      <c r="F849" s="252"/>
      <c r="G849" s="876"/>
      <c r="H849" s="252"/>
      <c r="I849" s="316"/>
      <c r="J849" s="378"/>
      <c r="K849" s="1741"/>
      <c r="L849" s="316"/>
      <c r="M849" s="316"/>
      <c r="N849" s="252"/>
      <c r="O849" s="1132"/>
      <c r="P849" s="1132"/>
      <c r="Q849" s="1132"/>
      <c r="R849" s="1132"/>
      <c r="S849" s="252"/>
      <c r="T849" s="252"/>
      <c r="U849" s="252"/>
      <c r="V849" s="252"/>
      <c r="W849" s="252"/>
      <c r="X849" s="252"/>
      <c r="Y849" s="252"/>
      <c r="Z849" s="252"/>
    </row>
    <row r="850" ht="15.75" customHeight="1">
      <c r="A850" s="252"/>
      <c r="B850" s="252"/>
      <c r="C850" s="252"/>
      <c r="D850" s="252"/>
      <c r="E850" s="252"/>
      <c r="F850" s="252"/>
      <c r="G850" s="876"/>
      <c r="H850" s="252"/>
      <c r="I850" s="316"/>
      <c r="J850" s="378"/>
      <c r="K850" s="1741"/>
      <c r="L850" s="316"/>
      <c r="M850" s="316"/>
      <c r="N850" s="252"/>
      <c r="O850" s="1132"/>
      <c r="P850" s="1132"/>
      <c r="Q850" s="1132"/>
      <c r="R850" s="1132"/>
      <c r="S850" s="252"/>
      <c r="T850" s="252"/>
      <c r="U850" s="252"/>
      <c r="V850" s="252"/>
      <c r="W850" s="252"/>
      <c r="X850" s="252"/>
      <c r="Y850" s="252"/>
      <c r="Z850" s="252"/>
    </row>
    <row r="851" ht="15.75" customHeight="1">
      <c r="A851" s="252"/>
      <c r="B851" s="252"/>
      <c r="C851" s="252"/>
      <c r="D851" s="252"/>
      <c r="E851" s="252"/>
      <c r="F851" s="252"/>
      <c r="G851" s="876"/>
      <c r="H851" s="252"/>
      <c r="I851" s="316"/>
      <c r="J851" s="378"/>
      <c r="K851" s="1741"/>
      <c r="L851" s="316"/>
      <c r="M851" s="316"/>
      <c r="N851" s="252"/>
      <c r="O851" s="1132"/>
      <c r="P851" s="1132"/>
      <c r="Q851" s="1132"/>
      <c r="R851" s="1132"/>
      <c r="S851" s="252"/>
      <c r="T851" s="252"/>
      <c r="U851" s="252"/>
      <c r="V851" s="252"/>
      <c r="W851" s="252"/>
      <c r="X851" s="252"/>
      <c r="Y851" s="252"/>
      <c r="Z851" s="252"/>
    </row>
    <row r="852" ht="15.75" customHeight="1">
      <c r="A852" s="252"/>
      <c r="B852" s="252"/>
      <c r="C852" s="252"/>
      <c r="D852" s="252"/>
      <c r="E852" s="252"/>
      <c r="F852" s="252"/>
      <c r="G852" s="876"/>
      <c r="H852" s="252"/>
      <c r="I852" s="316"/>
      <c r="J852" s="378"/>
      <c r="K852" s="1741"/>
      <c r="L852" s="316"/>
      <c r="M852" s="316"/>
      <c r="N852" s="252"/>
      <c r="O852" s="1132"/>
      <c r="P852" s="1132"/>
      <c r="Q852" s="1132"/>
      <c r="R852" s="1132"/>
      <c r="S852" s="252"/>
      <c r="T852" s="252"/>
      <c r="U852" s="252"/>
      <c r="V852" s="252"/>
      <c r="W852" s="252"/>
      <c r="X852" s="252"/>
      <c r="Y852" s="252"/>
      <c r="Z852" s="252"/>
    </row>
    <row r="853" ht="15.75" customHeight="1">
      <c r="A853" s="252"/>
      <c r="B853" s="252"/>
      <c r="C853" s="252"/>
      <c r="D853" s="252"/>
      <c r="E853" s="252"/>
      <c r="F853" s="252"/>
      <c r="G853" s="876"/>
      <c r="H853" s="252"/>
      <c r="I853" s="316"/>
      <c r="J853" s="378"/>
      <c r="K853" s="1741"/>
      <c r="L853" s="316"/>
      <c r="M853" s="316"/>
      <c r="N853" s="252"/>
      <c r="O853" s="1132"/>
      <c r="P853" s="1132"/>
      <c r="Q853" s="1132"/>
      <c r="R853" s="1132"/>
      <c r="S853" s="252"/>
      <c r="T853" s="252"/>
      <c r="U853" s="252"/>
      <c r="V853" s="252"/>
      <c r="W853" s="252"/>
      <c r="X853" s="252"/>
      <c r="Y853" s="252"/>
      <c r="Z853" s="252"/>
    </row>
    <row r="854" ht="15.75" customHeight="1">
      <c r="A854" s="252"/>
      <c r="B854" s="252"/>
      <c r="C854" s="252"/>
      <c r="D854" s="252"/>
      <c r="E854" s="252"/>
      <c r="F854" s="252"/>
      <c r="G854" s="876"/>
      <c r="H854" s="252"/>
      <c r="I854" s="316"/>
      <c r="J854" s="378"/>
      <c r="K854" s="1741"/>
      <c r="L854" s="316"/>
      <c r="M854" s="316"/>
      <c r="N854" s="252"/>
      <c r="O854" s="1132"/>
      <c r="P854" s="1132"/>
      <c r="Q854" s="1132"/>
      <c r="R854" s="1132"/>
      <c r="S854" s="252"/>
      <c r="T854" s="252"/>
      <c r="U854" s="252"/>
      <c r="V854" s="252"/>
      <c r="W854" s="252"/>
      <c r="X854" s="252"/>
      <c r="Y854" s="252"/>
      <c r="Z854" s="252"/>
    </row>
    <row r="855" ht="15.75" customHeight="1">
      <c r="A855" s="252"/>
      <c r="B855" s="252"/>
      <c r="C855" s="252"/>
      <c r="D855" s="252"/>
      <c r="E855" s="252"/>
      <c r="F855" s="252"/>
      <c r="G855" s="876"/>
      <c r="H855" s="252"/>
      <c r="I855" s="316"/>
      <c r="J855" s="378"/>
      <c r="K855" s="1741"/>
      <c r="L855" s="316"/>
      <c r="M855" s="316"/>
      <c r="N855" s="252"/>
      <c r="O855" s="1132"/>
      <c r="P855" s="1132"/>
      <c r="Q855" s="1132"/>
      <c r="R855" s="1132"/>
      <c r="S855" s="252"/>
      <c r="T855" s="252"/>
      <c r="U855" s="252"/>
      <c r="V855" s="252"/>
      <c r="W855" s="252"/>
      <c r="X855" s="252"/>
      <c r="Y855" s="252"/>
      <c r="Z855" s="252"/>
    </row>
    <row r="856" ht="15.75" customHeight="1">
      <c r="A856" s="252"/>
      <c r="B856" s="252"/>
      <c r="C856" s="252"/>
      <c r="D856" s="252"/>
      <c r="E856" s="252"/>
      <c r="F856" s="252"/>
      <c r="G856" s="876"/>
      <c r="H856" s="252"/>
      <c r="I856" s="316"/>
      <c r="J856" s="378"/>
      <c r="K856" s="1741"/>
      <c r="L856" s="316"/>
      <c r="M856" s="316"/>
      <c r="N856" s="252"/>
      <c r="O856" s="1132"/>
      <c r="P856" s="1132"/>
      <c r="Q856" s="1132"/>
      <c r="R856" s="1132"/>
      <c r="S856" s="252"/>
      <c r="T856" s="252"/>
      <c r="U856" s="252"/>
      <c r="V856" s="252"/>
      <c r="W856" s="252"/>
      <c r="X856" s="252"/>
      <c r="Y856" s="252"/>
      <c r="Z856" s="252"/>
    </row>
    <row r="857" ht="15.75" customHeight="1">
      <c r="A857" s="252"/>
      <c r="B857" s="252"/>
      <c r="C857" s="252"/>
      <c r="D857" s="252"/>
      <c r="E857" s="252"/>
      <c r="F857" s="252"/>
      <c r="G857" s="876"/>
      <c r="H857" s="252"/>
      <c r="I857" s="316"/>
      <c r="J857" s="378"/>
      <c r="K857" s="1741"/>
      <c r="L857" s="316"/>
      <c r="M857" s="316"/>
      <c r="N857" s="252"/>
      <c r="O857" s="1132"/>
      <c r="P857" s="1132"/>
      <c r="Q857" s="1132"/>
      <c r="R857" s="1132"/>
      <c r="S857" s="252"/>
      <c r="T857" s="252"/>
      <c r="U857" s="252"/>
      <c r="V857" s="252"/>
      <c r="W857" s="252"/>
      <c r="X857" s="252"/>
      <c r="Y857" s="252"/>
      <c r="Z857" s="252"/>
    </row>
    <row r="858" ht="15.75" customHeight="1">
      <c r="A858" s="252"/>
      <c r="B858" s="252"/>
      <c r="C858" s="252"/>
      <c r="D858" s="252"/>
      <c r="E858" s="252"/>
      <c r="F858" s="252"/>
      <c r="G858" s="876"/>
      <c r="H858" s="252"/>
      <c r="I858" s="316"/>
      <c r="J858" s="378"/>
      <c r="K858" s="1741"/>
      <c r="L858" s="316"/>
      <c r="M858" s="316"/>
      <c r="N858" s="252"/>
      <c r="O858" s="1132"/>
      <c r="P858" s="1132"/>
      <c r="Q858" s="1132"/>
      <c r="R858" s="1132"/>
      <c r="S858" s="252"/>
      <c r="T858" s="252"/>
      <c r="U858" s="252"/>
      <c r="V858" s="252"/>
      <c r="W858" s="252"/>
      <c r="X858" s="252"/>
      <c r="Y858" s="252"/>
      <c r="Z858" s="252"/>
    </row>
    <row r="859" ht="15.75" customHeight="1">
      <c r="A859" s="252"/>
      <c r="B859" s="252"/>
      <c r="C859" s="252"/>
      <c r="D859" s="252"/>
      <c r="E859" s="252"/>
      <c r="F859" s="252"/>
      <c r="G859" s="876"/>
      <c r="H859" s="252"/>
      <c r="I859" s="316"/>
      <c r="J859" s="378"/>
      <c r="K859" s="1741"/>
      <c r="L859" s="316"/>
      <c r="M859" s="316"/>
      <c r="N859" s="252"/>
      <c r="O859" s="1132"/>
      <c r="P859" s="1132"/>
      <c r="Q859" s="1132"/>
      <c r="R859" s="1132"/>
      <c r="S859" s="252"/>
      <c r="T859" s="252"/>
      <c r="U859" s="252"/>
      <c r="V859" s="252"/>
      <c r="W859" s="252"/>
      <c r="X859" s="252"/>
      <c r="Y859" s="252"/>
      <c r="Z859" s="252"/>
    </row>
    <row r="860" ht="15.75" customHeight="1">
      <c r="A860" s="252"/>
      <c r="B860" s="252"/>
      <c r="C860" s="252"/>
      <c r="D860" s="252"/>
      <c r="E860" s="252"/>
      <c r="F860" s="252"/>
      <c r="G860" s="876"/>
      <c r="H860" s="252"/>
      <c r="I860" s="316"/>
      <c r="J860" s="378"/>
      <c r="K860" s="1741"/>
      <c r="L860" s="316"/>
      <c r="M860" s="316"/>
      <c r="N860" s="252"/>
      <c r="O860" s="1132"/>
      <c r="P860" s="1132"/>
      <c r="Q860" s="1132"/>
      <c r="R860" s="1132"/>
      <c r="S860" s="252"/>
      <c r="T860" s="252"/>
      <c r="U860" s="252"/>
      <c r="V860" s="252"/>
      <c r="W860" s="252"/>
      <c r="X860" s="252"/>
      <c r="Y860" s="252"/>
      <c r="Z860" s="252"/>
    </row>
    <row r="861" ht="15.75" customHeight="1">
      <c r="A861" s="252"/>
      <c r="B861" s="252"/>
      <c r="C861" s="252"/>
      <c r="D861" s="252"/>
      <c r="E861" s="252"/>
      <c r="F861" s="252"/>
      <c r="G861" s="876"/>
      <c r="H861" s="252"/>
      <c r="I861" s="316"/>
      <c r="J861" s="378"/>
      <c r="K861" s="1741"/>
      <c r="L861" s="316"/>
      <c r="M861" s="316"/>
      <c r="N861" s="252"/>
      <c r="O861" s="1132"/>
      <c r="P861" s="1132"/>
      <c r="Q861" s="1132"/>
      <c r="R861" s="1132"/>
      <c r="S861" s="252"/>
      <c r="T861" s="252"/>
      <c r="U861" s="252"/>
      <c r="V861" s="252"/>
      <c r="W861" s="252"/>
      <c r="X861" s="252"/>
      <c r="Y861" s="252"/>
      <c r="Z861" s="252"/>
    </row>
    <row r="862" ht="15.75" customHeight="1">
      <c r="A862" s="252"/>
      <c r="B862" s="252"/>
      <c r="C862" s="252"/>
      <c r="D862" s="252"/>
      <c r="E862" s="252"/>
      <c r="F862" s="252"/>
      <c r="G862" s="876"/>
      <c r="H862" s="252"/>
      <c r="I862" s="316"/>
      <c r="J862" s="378"/>
      <c r="K862" s="1741"/>
      <c r="L862" s="316"/>
      <c r="M862" s="316"/>
      <c r="N862" s="252"/>
      <c r="O862" s="1132"/>
      <c r="P862" s="1132"/>
      <c r="Q862" s="1132"/>
      <c r="R862" s="1132"/>
      <c r="S862" s="252"/>
      <c r="T862" s="252"/>
      <c r="U862" s="252"/>
      <c r="V862" s="252"/>
      <c r="W862" s="252"/>
      <c r="X862" s="252"/>
      <c r="Y862" s="252"/>
      <c r="Z862" s="252"/>
    </row>
    <row r="863" ht="15.75" customHeight="1">
      <c r="A863" s="252"/>
      <c r="B863" s="252"/>
      <c r="C863" s="252"/>
      <c r="D863" s="252"/>
      <c r="E863" s="252"/>
      <c r="F863" s="252"/>
      <c r="G863" s="876"/>
      <c r="H863" s="252"/>
      <c r="I863" s="316"/>
      <c r="J863" s="378"/>
      <c r="K863" s="1741"/>
      <c r="L863" s="316"/>
      <c r="M863" s="316"/>
      <c r="N863" s="252"/>
      <c r="O863" s="1132"/>
      <c r="P863" s="1132"/>
      <c r="Q863" s="1132"/>
      <c r="R863" s="1132"/>
      <c r="S863" s="252"/>
      <c r="T863" s="252"/>
      <c r="U863" s="252"/>
      <c r="V863" s="252"/>
      <c r="W863" s="252"/>
      <c r="X863" s="252"/>
      <c r="Y863" s="252"/>
      <c r="Z863" s="252"/>
    </row>
    <row r="864" ht="15.75" customHeight="1">
      <c r="A864" s="252"/>
      <c r="B864" s="252"/>
      <c r="C864" s="252"/>
      <c r="D864" s="252"/>
      <c r="E864" s="252"/>
      <c r="F864" s="252"/>
      <c r="G864" s="876"/>
      <c r="H864" s="252"/>
      <c r="I864" s="316"/>
      <c r="J864" s="378"/>
      <c r="K864" s="1741"/>
      <c r="L864" s="316"/>
      <c r="M864" s="316"/>
      <c r="N864" s="252"/>
      <c r="O864" s="1132"/>
      <c r="P864" s="1132"/>
      <c r="Q864" s="1132"/>
      <c r="R864" s="1132"/>
      <c r="S864" s="252"/>
      <c r="T864" s="252"/>
      <c r="U864" s="252"/>
      <c r="V864" s="252"/>
      <c r="W864" s="252"/>
      <c r="X864" s="252"/>
      <c r="Y864" s="252"/>
      <c r="Z864" s="252"/>
    </row>
    <row r="865" ht="15.75" customHeight="1">
      <c r="A865" s="252"/>
      <c r="B865" s="252"/>
      <c r="C865" s="252"/>
      <c r="D865" s="252"/>
      <c r="E865" s="252"/>
      <c r="F865" s="252"/>
      <c r="G865" s="876"/>
      <c r="H865" s="252"/>
      <c r="I865" s="316"/>
      <c r="J865" s="378"/>
      <c r="K865" s="1741"/>
      <c r="L865" s="316"/>
      <c r="M865" s="316"/>
      <c r="N865" s="252"/>
      <c r="O865" s="1132"/>
      <c r="P865" s="1132"/>
      <c r="Q865" s="1132"/>
      <c r="R865" s="1132"/>
      <c r="S865" s="252"/>
      <c r="T865" s="252"/>
      <c r="U865" s="252"/>
      <c r="V865" s="252"/>
      <c r="W865" s="252"/>
      <c r="X865" s="252"/>
      <c r="Y865" s="252"/>
      <c r="Z865" s="252"/>
    </row>
    <row r="866" ht="15.75" customHeight="1">
      <c r="A866" s="252"/>
      <c r="B866" s="252"/>
      <c r="C866" s="252"/>
      <c r="D866" s="252"/>
      <c r="E866" s="252"/>
      <c r="F866" s="252"/>
      <c r="G866" s="876"/>
      <c r="H866" s="252"/>
      <c r="I866" s="316"/>
      <c r="J866" s="378"/>
      <c r="K866" s="1741"/>
      <c r="L866" s="316"/>
      <c r="M866" s="316"/>
      <c r="N866" s="252"/>
      <c r="O866" s="1132"/>
      <c r="P866" s="1132"/>
      <c r="Q866" s="1132"/>
      <c r="R866" s="1132"/>
      <c r="S866" s="252"/>
      <c r="T866" s="252"/>
      <c r="U866" s="252"/>
      <c r="V866" s="252"/>
      <c r="W866" s="252"/>
      <c r="X866" s="252"/>
      <c r="Y866" s="252"/>
      <c r="Z866" s="252"/>
    </row>
    <row r="867" ht="15.75" customHeight="1">
      <c r="A867" s="252"/>
      <c r="B867" s="252"/>
      <c r="C867" s="252"/>
      <c r="D867" s="252"/>
      <c r="E867" s="252"/>
      <c r="F867" s="252"/>
      <c r="G867" s="876"/>
      <c r="H867" s="252"/>
      <c r="I867" s="316"/>
      <c r="J867" s="378"/>
      <c r="K867" s="1741"/>
      <c r="L867" s="316"/>
      <c r="M867" s="316"/>
      <c r="N867" s="252"/>
      <c r="O867" s="1132"/>
      <c r="P867" s="1132"/>
      <c r="Q867" s="1132"/>
      <c r="R867" s="1132"/>
      <c r="S867" s="252"/>
      <c r="T867" s="252"/>
      <c r="U867" s="252"/>
      <c r="V867" s="252"/>
      <c r="W867" s="252"/>
      <c r="X867" s="252"/>
      <c r="Y867" s="252"/>
      <c r="Z867" s="252"/>
    </row>
    <row r="868" ht="15.75" customHeight="1">
      <c r="A868" s="252"/>
      <c r="B868" s="252"/>
      <c r="C868" s="252"/>
      <c r="D868" s="252"/>
      <c r="E868" s="252"/>
      <c r="F868" s="252"/>
      <c r="G868" s="876"/>
      <c r="H868" s="252"/>
      <c r="I868" s="316"/>
      <c r="J868" s="378"/>
      <c r="K868" s="1741"/>
      <c r="L868" s="316"/>
      <c r="M868" s="316"/>
      <c r="N868" s="252"/>
      <c r="O868" s="1132"/>
      <c r="P868" s="1132"/>
      <c r="Q868" s="1132"/>
      <c r="R868" s="1132"/>
      <c r="S868" s="252"/>
      <c r="T868" s="252"/>
      <c r="U868" s="252"/>
      <c r="V868" s="252"/>
      <c r="W868" s="252"/>
      <c r="X868" s="252"/>
      <c r="Y868" s="252"/>
      <c r="Z868" s="252"/>
    </row>
    <row r="869" ht="15.75" customHeight="1">
      <c r="A869" s="252"/>
      <c r="B869" s="252"/>
      <c r="C869" s="252"/>
      <c r="D869" s="252"/>
      <c r="E869" s="252"/>
      <c r="F869" s="252"/>
      <c r="G869" s="876"/>
      <c r="H869" s="252"/>
      <c r="I869" s="316"/>
      <c r="J869" s="378"/>
      <c r="K869" s="1741"/>
      <c r="L869" s="316"/>
      <c r="M869" s="316"/>
      <c r="N869" s="252"/>
      <c r="O869" s="1132"/>
      <c r="P869" s="1132"/>
      <c r="Q869" s="1132"/>
      <c r="R869" s="1132"/>
      <c r="S869" s="252"/>
      <c r="T869" s="252"/>
      <c r="U869" s="252"/>
      <c r="V869" s="252"/>
      <c r="W869" s="252"/>
      <c r="X869" s="252"/>
      <c r="Y869" s="252"/>
      <c r="Z869" s="252"/>
    </row>
    <row r="870" ht="15.75" customHeight="1">
      <c r="A870" s="252"/>
      <c r="B870" s="252"/>
      <c r="C870" s="252"/>
      <c r="D870" s="252"/>
      <c r="E870" s="252"/>
      <c r="F870" s="252"/>
      <c r="G870" s="876"/>
      <c r="H870" s="252"/>
      <c r="I870" s="316"/>
      <c r="J870" s="378"/>
      <c r="K870" s="1741"/>
      <c r="L870" s="316"/>
      <c r="M870" s="316"/>
      <c r="N870" s="252"/>
      <c r="O870" s="1132"/>
      <c r="P870" s="1132"/>
      <c r="Q870" s="1132"/>
      <c r="R870" s="1132"/>
      <c r="S870" s="252"/>
      <c r="T870" s="252"/>
      <c r="U870" s="252"/>
      <c r="V870" s="252"/>
      <c r="W870" s="252"/>
      <c r="X870" s="252"/>
      <c r="Y870" s="252"/>
      <c r="Z870" s="252"/>
    </row>
    <row r="871" ht="15.75" customHeight="1">
      <c r="A871" s="252"/>
      <c r="B871" s="252"/>
      <c r="C871" s="252"/>
      <c r="D871" s="252"/>
      <c r="E871" s="252"/>
      <c r="F871" s="252"/>
      <c r="G871" s="876"/>
      <c r="H871" s="252"/>
      <c r="I871" s="316"/>
      <c r="J871" s="378"/>
      <c r="K871" s="1741"/>
      <c r="L871" s="316"/>
      <c r="M871" s="316"/>
      <c r="N871" s="252"/>
      <c r="O871" s="1132"/>
      <c r="P871" s="1132"/>
      <c r="Q871" s="1132"/>
      <c r="R871" s="1132"/>
      <c r="S871" s="252"/>
      <c r="T871" s="252"/>
      <c r="U871" s="252"/>
      <c r="V871" s="252"/>
      <c r="W871" s="252"/>
      <c r="X871" s="252"/>
      <c r="Y871" s="252"/>
      <c r="Z871" s="252"/>
    </row>
    <row r="872" ht="15.75" customHeight="1">
      <c r="A872" s="252"/>
      <c r="B872" s="252"/>
      <c r="C872" s="252"/>
      <c r="D872" s="252"/>
      <c r="E872" s="252"/>
      <c r="F872" s="252"/>
      <c r="G872" s="876"/>
      <c r="H872" s="252"/>
      <c r="I872" s="316"/>
      <c r="J872" s="378"/>
      <c r="K872" s="1741"/>
      <c r="L872" s="316"/>
      <c r="M872" s="316"/>
      <c r="N872" s="252"/>
      <c r="O872" s="1132"/>
      <c r="P872" s="1132"/>
      <c r="Q872" s="1132"/>
      <c r="R872" s="1132"/>
      <c r="S872" s="252"/>
      <c r="T872" s="252"/>
      <c r="U872" s="252"/>
      <c r="V872" s="252"/>
      <c r="W872" s="252"/>
      <c r="X872" s="252"/>
      <c r="Y872" s="252"/>
      <c r="Z872" s="252"/>
    </row>
    <row r="873" ht="15.75" customHeight="1">
      <c r="A873" s="252"/>
      <c r="B873" s="252"/>
      <c r="C873" s="252"/>
      <c r="D873" s="252"/>
      <c r="E873" s="252"/>
      <c r="F873" s="252"/>
      <c r="G873" s="876"/>
      <c r="H873" s="252"/>
      <c r="I873" s="316"/>
      <c r="J873" s="378"/>
      <c r="K873" s="1741"/>
      <c r="L873" s="316"/>
      <c r="M873" s="316"/>
      <c r="N873" s="252"/>
      <c r="O873" s="1132"/>
      <c r="P873" s="1132"/>
      <c r="Q873" s="1132"/>
      <c r="R873" s="1132"/>
      <c r="S873" s="252"/>
      <c r="T873" s="252"/>
      <c r="U873" s="252"/>
      <c r="V873" s="252"/>
      <c r="W873" s="252"/>
      <c r="X873" s="252"/>
      <c r="Y873" s="252"/>
      <c r="Z873" s="252"/>
    </row>
    <row r="874" ht="15.75" customHeight="1">
      <c r="A874" s="252"/>
      <c r="B874" s="252"/>
      <c r="C874" s="252"/>
      <c r="D874" s="252"/>
      <c r="E874" s="252"/>
      <c r="F874" s="252"/>
      <c r="G874" s="876"/>
      <c r="H874" s="252"/>
      <c r="I874" s="316"/>
      <c r="J874" s="378"/>
      <c r="K874" s="1741"/>
      <c r="L874" s="316"/>
      <c r="M874" s="316"/>
      <c r="N874" s="252"/>
      <c r="O874" s="1132"/>
      <c r="P874" s="1132"/>
      <c r="Q874" s="1132"/>
      <c r="R874" s="1132"/>
      <c r="S874" s="252"/>
      <c r="T874" s="252"/>
      <c r="U874" s="252"/>
      <c r="V874" s="252"/>
      <c r="W874" s="252"/>
      <c r="X874" s="252"/>
      <c r="Y874" s="252"/>
      <c r="Z874" s="252"/>
    </row>
    <row r="875" ht="15.75" customHeight="1">
      <c r="A875" s="252"/>
      <c r="B875" s="252"/>
      <c r="C875" s="252"/>
      <c r="D875" s="252"/>
      <c r="E875" s="252"/>
      <c r="F875" s="252"/>
      <c r="G875" s="876"/>
      <c r="H875" s="252"/>
      <c r="I875" s="316"/>
      <c r="J875" s="378"/>
      <c r="K875" s="1741"/>
      <c r="L875" s="316"/>
      <c r="M875" s="316"/>
      <c r="N875" s="252"/>
      <c r="O875" s="1132"/>
      <c r="P875" s="1132"/>
      <c r="Q875" s="1132"/>
      <c r="R875" s="1132"/>
      <c r="S875" s="252"/>
      <c r="T875" s="252"/>
      <c r="U875" s="252"/>
      <c r="V875" s="252"/>
      <c r="W875" s="252"/>
      <c r="X875" s="252"/>
      <c r="Y875" s="252"/>
      <c r="Z875" s="252"/>
    </row>
    <row r="876" ht="15.75" customHeight="1">
      <c r="A876" s="252"/>
      <c r="B876" s="252"/>
      <c r="C876" s="252"/>
      <c r="D876" s="252"/>
      <c r="E876" s="252"/>
      <c r="F876" s="252"/>
      <c r="G876" s="876"/>
      <c r="H876" s="252"/>
      <c r="I876" s="316"/>
      <c r="J876" s="378"/>
      <c r="K876" s="1741"/>
      <c r="L876" s="316"/>
      <c r="M876" s="316"/>
      <c r="N876" s="252"/>
      <c r="O876" s="1132"/>
      <c r="P876" s="1132"/>
      <c r="Q876" s="1132"/>
      <c r="R876" s="1132"/>
      <c r="S876" s="252"/>
      <c r="T876" s="252"/>
      <c r="U876" s="252"/>
      <c r="V876" s="252"/>
      <c r="W876" s="252"/>
      <c r="X876" s="252"/>
      <c r="Y876" s="252"/>
      <c r="Z876" s="252"/>
    </row>
    <row r="877" ht="15.75" customHeight="1">
      <c r="A877" s="252"/>
      <c r="B877" s="252"/>
      <c r="C877" s="252"/>
      <c r="D877" s="252"/>
      <c r="E877" s="252"/>
      <c r="F877" s="252"/>
      <c r="G877" s="876"/>
      <c r="H877" s="252"/>
      <c r="I877" s="316"/>
      <c r="J877" s="378"/>
      <c r="K877" s="1741"/>
      <c r="L877" s="316"/>
      <c r="M877" s="316"/>
      <c r="N877" s="252"/>
      <c r="O877" s="1132"/>
      <c r="P877" s="1132"/>
      <c r="Q877" s="1132"/>
      <c r="R877" s="1132"/>
      <c r="S877" s="252"/>
      <c r="T877" s="252"/>
      <c r="U877" s="252"/>
      <c r="V877" s="252"/>
      <c r="W877" s="252"/>
      <c r="X877" s="252"/>
      <c r="Y877" s="252"/>
      <c r="Z877" s="252"/>
    </row>
    <row r="878" ht="15.75" customHeight="1">
      <c r="A878" s="252"/>
      <c r="B878" s="252"/>
      <c r="C878" s="252"/>
      <c r="D878" s="252"/>
      <c r="E878" s="252"/>
      <c r="F878" s="252"/>
      <c r="G878" s="876"/>
      <c r="H878" s="252"/>
      <c r="I878" s="316"/>
      <c r="J878" s="378"/>
      <c r="K878" s="1741"/>
      <c r="L878" s="316"/>
      <c r="M878" s="316"/>
      <c r="N878" s="252"/>
      <c r="O878" s="1132"/>
      <c r="P878" s="1132"/>
      <c r="Q878" s="1132"/>
      <c r="R878" s="1132"/>
      <c r="S878" s="252"/>
      <c r="T878" s="252"/>
      <c r="U878" s="252"/>
      <c r="V878" s="252"/>
      <c r="W878" s="252"/>
      <c r="X878" s="252"/>
      <c r="Y878" s="252"/>
      <c r="Z878" s="252"/>
    </row>
    <row r="879" ht="15.75" customHeight="1">
      <c r="A879" s="252"/>
      <c r="B879" s="252"/>
      <c r="C879" s="252"/>
      <c r="D879" s="252"/>
      <c r="E879" s="252"/>
      <c r="F879" s="252"/>
      <c r="G879" s="876"/>
      <c r="H879" s="252"/>
      <c r="I879" s="316"/>
      <c r="J879" s="378"/>
      <c r="K879" s="1741"/>
      <c r="L879" s="316"/>
      <c r="M879" s="316"/>
      <c r="N879" s="252"/>
      <c r="O879" s="1132"/>
      <c r="P879" s="1132"/>
      <c r="Q879" s="1132"/>
      <c r="R879" s="1132"/>
      <c r="S879" s="252"/>
      <c r="T879" s="252"/>
      <c r="U879" s="252"/>
      <c r="V879" s="252"/>
      <c r="W879" s="252"/>
      <c r="X879" s="252"/>
      <c r="Y879" s="252"/>
      <c r="Z879" s="252"/>
    </row>
    <row r="880" ht="15.75" customHeight="1">
      <c r="A880" s="252"/>
      <c r="B880" s="252"/>
      <c r="C880" s="252"/>
      <c r="D880" s="252"/>
      <c r="E880" s="252"/>
      <c r="F880" s="252"/>
      <c r="G880" s="876"/>
      <c r="H880" s="252"/>
      <c r="I880" s="316"/>
      <c r="J880" s="378"/>
      <c r="K880" s="1741"/>
      <c r="L880" s="316"/>
      <c r="M880" s="316"/>
      <c r="N880" s="252"/>
      <c r="O880" s="1132"/>
      <c r="P880" s="1132"/>
      <c r="Q880" s="1132"/>
      <c r="R880" s="1132"/>
      <c r="S880" s="252"/>
      <c r="T880" s="252"/>
      <c r="U880" s="252"/>
      <c r="V880" s="252"/>
      <c r="W880" s="252"/>
      <c r="X880" s="252"/>
      <c r="Y880" s="252"/>
      <c r="Z880" s="252"/>
    </row>
    <row r="881" ht="15.75" customHeight="1">
      <c r="A881" s="252"/>
      <c r="B881" s="252"/>
      <c r="C881" s="252"/>
      <c r="D881" s="252"/>
      <c r="E881" s="252"/>
      <c r="F881" s="252"/>
      <c r="G881" s="876"/>
      <c r="H881" s="252"/>
      <c r="I881" s="316"/>
      <c r="J881" s="378"/>
      <c r="K881" s="1741"/>
      <c r="L881" s="316"/>
      <c r="M881" s="316"/>
      <c r="N881" s="252"/>
      <c r="O881" s="1132"/>
      <c r="P881" s="1132"/>
      <c r="Q881" s="1132"/>
      <c r="R881" s="1132"/>
      <c r="S881" s="252"/>
      <c r="T881" s="252"/>
      <c r="U881" s="252"/>
      <c r="V881" s="252"/>
      <c r="W881" s="252"/>
      <c r="X881" s="252"/>
      <c r="Y881" s="252"/>
      <c r="Z881" s="252"/>
    </row>
    <row r="882" ht="15.75" customHeight="1">
      <c r="A882" s="252"/>
      <c r="B882" s="252"/>
      <c r="C882" s="252"/>
      <c r="D882" s="252"/>
      <c r="E882" s="252"/>
      <c r="F882" s="252"/>
      <c r="G882" s="876"/>
      <c r="H882" s="252"/>
      <c r="I882" s="316"/>
      <c r="J882" s="378"/>
      <c r="K882" s="1741"/>
      <c r="L882" s="316"/>
      <c r="M882" s="316"/>
      <c r="N882" s="252"/>
      <c r="O882" s="1132"/>
      <c r="P882" s="1132"/>
      <c r="Q882" s="1132"/>
      <c r="R882" s="1132"/>
      <c r="S882" s="252"/>
      <c r="T882" s="252"/>
      <c r="U882" s="252"/>
      <c r="V882" s="252"/>
      <c r="W882" s="252"/>
      <c r="X882" s="252"/>
      <c r="Y882" s="252"/>
      <c r="Z882" s="252"/>
    </row>
    <row r="883" ht="15.75" customHeight="1">
      <c r="A883" s="252"/>
      <c r="B883" s="252"/>
      <c r="C883" s="252"/>
      <c r="D883" s="252"/>
      <c r="E883" s="252"/>
      <c r="F883" s="252"/>
      <c r="G883" s="876"/>
      <c r="H883" s="252"/>
      <c r="I883" s="316"/>
      <c r="J883" s="378"/>
      <c r="K883" s="1741"/>
      <c r="L883" s="316"/>
      <c r="M883" s="316"/>
      <c r="N883" s="252"/>
      <c r="O883" s="1132"/>
      <c r="P883" s="1132"/>
      <c r="Q883" s="1132"/>
      <c r="R883" s="1132"/>
      <c r="S883" s="252"/>
      <c r="T883" s="252"/>
      <c r="U883" s="252"/>
      <c r="V883" s="252"/>
      <c r="W883" s="252"/>
      <c r="X883" s="252"/>
      <c r="Y883" s="252"/>
      <c r="Z883" s="252"/>
    </row>
    <row r="884" ht="15.75" customHeight="1">
      <c r="A884" s="252"/>
      <c r="B884" s="252"/>
      <c r="C884" s="252"/>
      <c r="D884" s="252"/>
      <c r="E884" s="252"/>
      <c r="F884" s="252"/>
      <c r="G884" s="876"/>
      <c r="H884" s="252"/>
      <c r="I884" s="316"/>
      <c r="J884" s="378"/>
      <c r="K884" s="1741"/>
      <c r="L884" s="316"/>
      <c r="M884" s="316"/>
      <c r="N884" s="252"/>
      <c r="O884" s="1132"/>
      <c r="P884" s="1132"/>
      <c r="Q884" s="1132"/>
      <c r="R884" s="1132"/>
      <c r="S884" s="252"/>
      <c r="T884" s="252"/>
      <c r="U884" s="252"/>
      <c r="V884" s="252"/>
      <c r="W884" s="252"/>
      <c r="X884" s="252"/>
      <c r="Y884" s="252"/>
      <c r="Z884" s="252"/>
    </row>
    <row r="885" ht="15.75" customHeight="1">
      <c r="A885" s="252"/>
      <c r="B885" s="252"/>
      <c r="C885" s="252"/>
      <c r="D885" s="252"/>
      <c r="E885" s="252"/>
      <c r="F885" s="252"/>
      <c r="G885" s="876"/>
      <c r="H885" s="252"/>
      <c r="I885" s="316"/>
      <c r="J885" s="378"/>
      <c r="K885" s="1741"/>
      <c r="L885" s="316"/>
      <c r="M885" s="316"/>
      <c r="N885" s="252"/>
      <c r="O885" s="1132"/>
      <c r="P885" s="1132"/>
      <c r="Q885" s="1132"/>
      <c r="R885" s="1132"/>
      <c r="S885" s="252"/>
      <c r="T885" s="252"/>
      <c r="U885" s="252"/>
      <c r="V885" s="252"/>
      <c r="W885" s="252"/>
      <c r="X885" s="252"/>
      <c r="Y885" s="252"/>
      <c r="Z885" s="252"/>
    </row>
    <row r="886" ht="15.75" customHeight="1">
      <c r="A886" s="252"/>
      <c r="B886" s="252"/>
      <c r="C886" s="252"/>
      <c r="D886" s="252"/>
      <c r="E886" s="252"/>
      <c r="F886" s="252"/>
      <c r="G886" s="876"/>
      <c r="H886" s="252"/>
      <c r="I886" s="316"/>
      <c r="J886" s="378"/>
      <c r="K886" s="1741"/>
      <c r="L886" s="316"/>
      <c r="M886" s="316"/>
      <c r="N886" s="252"/>
      <c r="O886" s="1132"/>
      <c r="P886" s="1132"/>
      <c r="Q886" s="1132"/>
      <c r="R886" s="1132"/>
      <c r="S886" s="252"/>
      <c r="T886" s="252"/>
      <c r="U886" s="252"/>
      <c r="V886" s="252"/>
      <c r="W886" s="252"/>
      <c r="X886" s="252"/>
      <c r="Y886" s="252"/>
      <c r="Z886" s="252"/>
    </row>
    <row r="887" ht="15.75" customHeight="1">
      <c r="A887" s="252"/>
      <c r="B887" s="252"/>
      <c r="C887" s="252"/>
      <c r="D887" s="252"/>
      <c r="E887" s="252"/>
      <c r="F887" s="252"/>
      <c r="G887" s="876"/>
      <c r="H887" s="252"/>
      <c r="I887" s="316"/>
      <c r="J887" s="378"/>
      <c r="K887" s="1741"/>
      <c r="L887" s="316"/>
      <c r="M887" s="316"/>
      <c r="N887" s="252"/>
      <c r="O887" s="1132"/>
      <c r="P887" s="1132"/>
      <c r="Q887" s="1132"/>
      <c r="R887" s="1132"/>
      <c r="S887" s="252"/>
      <c r="T887" s="252"/>
      <c r="U887" s="252"/>
      <c r="V887" s="252"/>
      <c r="W887" s="252"/>
      <c r="X887" s="252"/>
      <c r="Y887" s="252"/>
      <c r="Z887" s="252"/>
    </row>
    <row r="888" ht="15.75" customHeight="1">
      <c r="A888" s="252"/>
      <c r="B888" s="252"/>
      <c r="C888" s="252"/>
      <c r="D888" s="252"/>
      <c r="E888" s="252"/>
      <c r="F888" s="252"/>
      <c r="G888" s="876"/>
      <c r="H888" s="252"/>
      <c r="I888" s="316"/>
      <c r="J888" s="378"/>
      <c r="K888" s="1741"/>
      <c r="L888" s="316"/>
      <c r="M888" s="316"/>
      <c r="N888" s="252"/>
      <c r="O888" s="1132"/>
      <c r="P888" s="1132"/>
      <c r="Q888" s="1132"/>
      <c r="R888" s="1132"/>
      <c r="S888" s="252"/>
      <c r="T888" s="252"/>
      <c r="U888" s="252"/>
      <c r="V888" s="252"/>
      <c r="W888" s="252"/>
      <c r="X888" s="252"/>
      <c r="Y888" s="252"/>
      <c r="Z888" s="252"/>
    </row>
    <row r="889" ht="15.75" customHeight="1">
      <c r="A889" s="252"/>
      <c r="B889" s="252"/>
      <c r="C889" s="252"/>
      <c r="D889" s="252"/>
      <c r="E889" s="252"/>
      <c r="F889" s="252"/>
      <c r="G889" s="876"/>
      <c r="H889" s="252"/>
      <c r="I889" s="316"/>
      <c r="J889" s="378"/>
      <c r="K889" s="1741"/>
      <c r="L889" s="316"/>
      <c r="M889" s="316"/>
      <c r="N889" s="252"/>
      <c r="O889" s="1132"/>
      <c r="P889" s="1132"/>
      <c r="Q889" s="1132"/>
      <c r="R889" s="1132"/>
      <c r="S889" s="252"/>
      <c r="T889" s="252"/>
      <c r="U889" s="252"/>
      <c r="V889" s="252"/>
      <c r="W889" s="252"/>
      <c r="X889" s="252"/>
      <c r="Y889" s="252"/>
      <c r="Z889" s="252"/>
    </row>
    <row r="890" ht="15.75" customHeight="1">
      <c r="A890" s="252"/>
      <c r="B890" s="252"/>
      <c r="C890" s="252"/>
      <c r="D890" s="252"/>
      <c r="E890" s="252"/>
      <c r="F890" s="252"/>
      <c r="G890" s="876"/>
      <c r="H890" s="252"/>
      <c r="I890" s="316"/>
      <c r="J890" s="378"/>
      <c r="K890" s="1741"/>
      <c r="L890" s="316"/>
      <c r="M890" s="316"/>
      <c r="N890" s="252"/>
      <c r="O890" s="1132"/>
      <c r="P890" s="1132"/>
      <c r="Q890" s="1132"/>
      <c r="R890" s="1132"/>
      <c r="S890" s="252"/>
      <c r="T890" s="252"/>
      <c r="U890" s="252"/>
      <c r="V890" s="252"/>
      <c r="W890" s="252"/>
      <c r="X890" s="252"/>
      <c r="Y890" s="252"/>
      <c r="Z890" s="252"/>
    </row>
    <row r="891" ht="15.75" customHeight="1">
      <c r="A891" s="252"/>
      <c r="B891" s="252"/>
      <c r="C891" s="252"/>
      <c r="D891" s="252"/>
      <c r="E891" s="252"/>
      <c r="F891" s="252"/>
      <c r="G891" s="876"/>
      <c r="H891" s="252"/>
      <c r="I891" s="316"/>
      <c r="J891" s="378"/>
      <c r="K891" s="1741"/>
      <c r="L891" s="316"/>
      <c r="M891" s="316"/>
      <c r="N891" s="252"/>
      <c r="O891" s="1132"/>
      <c r="P891" s="1132"/>
      <c r="Q891" s="1132"/>
      <c r="R891" s="1132"/>
      <c r="S891" s="252"/>
      <c r="T891" s="252"/>
      <c r="U891" s="252"/>
      <c r="V891" s="252"/>
      <c r="W891" s="252"/>
      <c r="X891" s="252"/>
      <c r="Y891" s="252"/>
      <c r="Z891" s="252"/>
    </row>
    <row r="892" ht="15.75" customHeight="1">
      <c r="A892" s="252"/>
      <c r="B892" s="252"/>
      <c r="C892" s="252"/>
      <c r="D892" s="252"/>
      <c r="E892" s="252"/>
      <c r="F892" s="252"/>
      <c r="G892" s="876"/>
      <c r="H892" s="252"/>
      <c r="I892" s="316"/>
      <c r="J892" s="378"/>
      <c r="K892" s="1741"/>
      <c r="L892" s="316"/>
      <c r="M892" s="316"/>
      <c r="N892" s="252"/>
      <c r="O892" s="1132"/>
      <c r="P892" s="1132"/>
      <c r="Q892" s="1132"/>
      <c r="R892" s="1132"/>
      <c r="S892" s="252"/>
      <c r="T892" s="252"/>
      <c r="U892" s="252"/>
      <c r="V892" s="252"/>
      <c r="W892" s="252"/>
      <c r="X892" s="252"/>
      <c r="Y892" s="252"/>
      <c r="Z892" s="252"/>
    </row>
    <row r="893" ht="15.75" customHeight="1">
      <c r="A893" s="252"/>
      <c r="B893" s="252"/>
      <c r="C893" s="252"/>
      <c r="D893" s="252"/>
      <c r="E893" s="252"/>
      <c r="F893" s="252"/>
      <c r="G893" s="876"/>
      <c r="H893" s="252"/>
      <c r="I893" s="316"/>
      <c r="J893" s="378"/>
      <c r="K893" s="1741"/>
      <c r="L893" s="316"/>
      <c r="M893" s="316"/>
      <c r="N893" s="252"/>
      <c r="O893" s="1132"/>
      <c r="P893" s="1132"/>
      <c r="Q893" s="1132"/>
      <c r="R893" s="1132"/>
      <c r="S893" s="252"/>
      <c r="T893" s="252"/>
      <c r="U893" s="252"/>
      <c r="V893" s="252"/>
      <c r="W893" s="252"/>
      <c r="X893" s="252"/>
      <c r="Y893" s="252"/>
      <c r="Z893" s="252"/>
    </row>
    <row r="894" ht="15.75" customHeight="1">
      <c r="A894" s="252"/>
      <c r="B894" s="252"/>
      <c r="C894" s="252"/>
      <c r="D894" s="252"/>
      <c r="E894" s="252"/>
      <c r="F894" s="252"/>
      <c r="G894" s="876"/>
      <c r="H894" s="252"/>
      <c r="I894" s="316"/>
      <c r="J894" s="378"/>
      <c r="K894" s="1741"/>
      <c r="L894" s="316"/>
      <c r="M894" s="316"/>
      <c r="N894" s="252"/>
      <c r="O894" s="1132"/>
      <c r="P894" s="1132"/>
      <c r="Q894" s="1132"/>
      <c r="R894" s="1132"/>
      <c r="S894" s="252"/>
      <c r="T894" s="252"/>
      <c r="U894" s="252"/>
      <c r="V894" s="252"/>
      <c r="W894" s="252"/>
      <c r="X894" s="252"/>
      <c r="Y894" s="252"/>
      <c r="Z894" s="252"/>
    </row>
    <row r="895" ht="15.75" customHeight="1">
      <c r="A895" s="252"/>
      <c r="B895" s="252"/>
      <c r="C895" s="252"/>
      <c r="D895" s="252"/>
      <c r="E895" s="252"/>
      <c r="F895" s="252"/>
      <c r="G895" s="876"/>
      <c r="H895" s="252"/>
      <c r="I895" s="316"/>
      <c r="J895" s="378"/>
      <c r="K895" s="1741"/>
      <c r="L895" s="316"/>
      <c r="M895" s="316"/>
      <c r="N895" s="252"/>
      <c r="O895" s="1132"/>
      <c r="P895" s="1132"/>
      <c r="Q895" s="1132"/>
      <c r="R895" s="1132"/>
      <c r="S895" s="252"/>
      <c r="T895" s="252"/>
      <c r="U895" s="252"/>
      <c r="V895" s="252"/>
      <c r="W895" s="252"/>
      <c r="X895" s="252"/>
      <c r="Y895" s="252"/>
      <c r="Z895" s="252"/>
    </row>
    <row r="896" ht="15.75" customHeight="1">
      <c r="A896" s="252"/>
      <c r="B896" s="252"/>
      <c r="C896" s="252"/>
      <c r="D896" s="252"/>
      <c r="E896" s="252"/>
      <c r="F896" s="252"/>
      <c r="G896" s="876"/>
      <c r="H896" s="252"/>
      <c r="I896" s="316"/>
      <c r="J896" s="378"/>
      <c r="K896" s="1741"/>
      <c r="L896" s="316"/>
      <c r="M896" s="316"/>
      <c r="N896" s="252"/>
      <c r="O896" s="1132"/>
      <c r="P896" s="1132"/>
      <c r="Q896" s="1132"/>
      <c r="R896" s="1132"/>
      <c r="S896" s="252"/>
      <c r="T896" s="252"/>
      <c r="U896" s="252"/>
      <c r="V896" s="252"/>
      <c r="W896" s="252"/>
      <c r="X896" s="252"/>
      <c r="Y896" s="252"/>
      <c r="Z896" s="252"/>
    </row>
    <row r="897" ht="15.75" customHeight="1">
      <c r="A897" s="252"/>
      <c r="B897" s="252"/>
      <c r="C897" s="252"/>
      <c r="D897" s="252"/>
      <c r="E897" s="252"/>
      <c r="F897" s="252"/>
      <c r="G897" s="876"/>
      <c r="H897" s="252"/>
      <c r="I897" s="316"/>
      <c r="J897" s="378"/>
      <c r="K897" s="1741"/>
      <c r="L897" s="316"/>
      <c r="M897" s="316"/>
      <c r="N897" s="252"/>
      <c r="O897" s="1132"/>
      <c r="P897" s="1132"/>
      <c r="Q897" s="1132"/>
      <c r="R897" s="1132"/>
      <c r="S897" s="252"/>
      <c r="T897" s="252"/>
      <c r="U897" s="252"/>
      <c r="V897" s="252"/>
      <c r="W897" s="252"/>
      <c r="X897" s="252"/>
      <c r="Y897" s="252"/>
      <c r="Z897" s="252"/>
    </row>
    <row r="898" ht="15.75" customHeight="1">
      <c r="A898" s="252"/>
      <c r="B898" s="252"/>
      <c r="C898" s="252"/>
      <c r="D898" s="252"/>
      <c r="E898" s="252"/>
      <c r="F898" s="252"/>
      <c r="G898" s="876"/>
      <c r="H898" s="252"/>
      <c r="I898" s="316"/>
      <c r="J898" s="378"/>
      <c r="K898" s="1741"/>
      <c r="L898" s="316"/>
      <c r="M898" s="316"/>
      <c r="N898" s="252"/>
      <c r="O898" s="1132"/>
      <c r="P898" s="1132"/>
      <c r="Q898" s="1132"/>
      <c r="R898" s="1132"/>
      <c r="S898" s="252"/>
      <c r="T898" s="252"/>
      <c r="U898" s="252"/>
      <c r="V898" s="252"/>
      <c r="W898" s="252"/>
      <c r="X898" s="252"/>
      <c r="Y898" s="252"/>
      <c r="Z898" s="252"/>
    </row>
    <row r="899" ht="15.75" customHeight="1">
      <c r="A899" s="252"/>
      <c r="B899" s="252"/>
      <c r="C899" s="252"/>
      <c r="D899" s="252"/>
      <c r="E899" s="252"/>
      <c r="F899" s="252"/>
      <c r="G899" s="876"/>
      <c r="H899" s="252"/>
      <c r="I899" s="316"/>
      <c r="J899" s="378"/>
      <c r="K899" s="1741"/>
      <c r="L899" s="316"/>
      <c r="M899" s="316"/>
      <c r="N899" s="252"/>
      <c r="O899" s="1132"/>
      <c r="P899" s="1132"/>
      <c r="Q899" s="1132"/>
      <c r="R899" s="1132"/>
      <c r="S899" s="252"/>
      <c r="T899" s="252"/>
      <c r="U899" s="252"/>
      <c r="V899" s="252"/>
      <c r="W899" s="252"/>
      <c r="X899" s="252"/>
      <c r="Y899" s="252"/>
      <c r="Z899" s="252"/>
    </row>
    <row r="900" ht="15.75" customHeight="1">
      <c r="A900" s="252"/>
      <c r="B900" s="252"/>
      <c r="C900" s="252"/>
      <c r="D900" s="252"/>
      <c r="E900" s="252"/>
      <c r="F900" s="252"/>
      <c r="G900" s="876"/>
      <c r="H900" s="252"/>
      <c r="I900" s="316"/>
      <c r="J900" s="378"/>
      <c r="K900" s="1741"/>
      <c r="L900" s="316"/>
      <c r="M900" s="316"/>
      <c r="N900" s="252"/>
      <c r="O900" s="1132"/>
      <c r="P900" s="1132"/>
      <c r="Q900" s="1132"/>
      <c r="R900" s="1132"/>
      <c r="S900" s="252"/>
      <c r="T900" s="252"/>
      <c r="U900" s="252"/>
      <c r="V900" s="252"/>
      <c r="W900" s="252"/>
      <c r="X900" s="252"/>
      <c r="Y900" s="252"/>
      <c r="Z900" s="252"/>
    </row>
    <row r="901" ht="15.75" customHeight="1">
      <c r="A901" s="252"/>
      <c r="B901" s="252"/>
      <c r="C901" s="252"/>
      <c r="D901" s="252"/>
      <c r="E901" s="252"/>
      <c r="F901" s="252"/>
      <c r="G901" s="876"/>
      <c r="H901" s="252"/>
      <c r="I901" s="316"/>
      <c r="J901" s="378"/>
      <c r="K901" s="1741"/>
      <c r="L901" s="316"/>
      <c r="M901" s="316"/>
      <c r="N901" s="252"/>
      <c r="O901" s="1132"/>
      <c r="P901" s="1132"/>
      <c r="Q901" s="1132"/>
      <c r="R901" s="1132"/>
      <c r="S901" s="252"/>
      <c r="T901" s="252"/>
      <c r="U901" s="252"/>
      <c r="V901" s="252"/>
      <c r="W901" s="252"/>
      <c r="X901" s="252"/>
      <c r="Y901" s="252"/>
      <c r="Z901" s="252"/>
    </row>
    <row r="902" ht="15.75" customHeight="1">
      <c r="A902" s="252"/>
      <c r="B902" s="252"/>
      <c r="C902" s="252"/>
      <c r="D902" s="252"/>
      <c r="E902" s="252"/>
      <c r="F902" s="252"/>
      <c r="G902" s="876"/>
      <c r="H902" s="252"/>
      <c r="I902" s="316"/>
      <c r="J902" s="378"/>
      <c r="K902" s="1741"/>
      <c r="L902" s="316"/>
      <c r="M902" s="316"/>
      <c r="N902" s="252"/>
      <c r="O902" s="1132"/>
      <c r="P902" s="1132"/>
      <c r="Q902" s="1132"/>
      <c r="R902" s="1132"/>
      <c r="S902" s="252"/>
      <c r="T902" s="252"/>
      <c r="U902" s="252"/>
      <c r="V902" s="252"/>
      <c r="W902" s="252"/>
      <c r="X902" s="252"/>
      <c r="Y902" s="252"/>
      <c r="Z902" s="252"/>
    </row>
    <row r="903" ht="15.75" customHeight="1">
      <c r="A903" s="252"/>
      <c r="B903" s="252"/>
      <c r="C903" s="252"/>
      <c r="D903" s="252"/>
      <c r="E903" s="252"/>
      <c r="F903" s="252"/>
      <c r="G903" s="876"/>
      <c r="H903" s="252"/>
      <c r="I903" s="316"/>
      <c r="J903" s="378"/>
      <c r="K903" s="1741"/>
      <c r="L903" s="316"/>
      <c r="M903" s="316"/>
      <c r="N903" s="252"/>
      <c r="O903" s="1132"/>
      <c r="P903" s="1132"/>
      <c r="Q903" s="1132"/>
      <c r="R903" s="1132"/>
      <c r="S903" s="252"/>
      <c r="T903" s="252"/>
      <c r="U903" s="252"/>
      <c r="V903" s="252"/>
      <c r="W903" s="252"/>
      <c r="X903" s="252"/>
      <c r="Y903" s="252"/>
      <c r="Z903" s="252"/>
    </row>
    <row r="904" ht="15.75" customHeight="1">
      <c r="A904" s="252"/>
      <c r="B904" s="252"/>
      <c r="C904" s="252"/>
      <c r="D904" s="252"/>
      <c r="E904" s="252"/>
      <c r="F904" s="252"/>
      <c r="G904" s="876"/>
      <c r="H904" s="252"/>
      <c r="I904" s="316"/>
      <c r="J904" s="378"/>
      <c r="K904" s="1741"/>
      <c r="L904" s="316"/>
      <c r="M904" s="316"/>
      <c r="N904" s="252"/>
      <c r="O904" s="1132"/>
      <c r="P904" s="1132"/>
      <c r="Q904" s="1132"/>
      <c r="R904" s="1132"/>
      <c r="S904" s="252"/>
      <c r="T904" s="252"/>
      <c r="U904" s="252"/>
      <c r="V904" s="252"/>
      <c r="W904" s="252"/>
      <c r="X904" s="252"/>
      <c r="Y904" s="252"/>
      <c r="Z904" s="252"/>
    </row>
    <row r="905" ht="15.75" customHeight="1">
      <c r="A905" s="252"/>
      <c r="B905" s="252"/>
      <c r="C905" s="252"/>
      <c r="D905" s="252"/>
      <c r="E905" s="252"/>
      <c r="F905" s="252"/>
      <c r="G905" s="876"/>
      <c r="H905" s="252"/>
      <c r="I905" s="316"/>
      <c r="J905" s="378"/>
      <c r="K905" s="1741"/>
      <c r="L905" s="316"/>
      <c r="M905" s="316"/>
      <c r="N905" s="252"/>
      <c r="O905" s="1132"/>
      <c r="P905" s="1132"/>
      <c r="Q905" s="1132"/>
      <c r="R905" s="1132"/>
      <c r="S905" s="252"/>
      <c r="T905" s="252"/>
      <c r="U905" s="252"/>
      <c r="V905" s="252"/>
      <c r="W905" s="252"/>
      <c r="X905" s="252"/>
      <c r="Y905" s="252"/>
      <c r="Z905" s="252"/>
    </row>
    <row r="906" ht="15.75" customHeight="1">
      <c r="A906" s="252"/>
      <c r="B906" s="252"/>
      <c r="C906" s="252"/>
      <c r="D906" s="252"/>
      <c r="E906" s="252"/>
      <c r="F906" s="252"/>
      <c r="G906" s="876"/>
      <c r="H906" s="252"/>
      <c r="I906" s="316"/>
      <c r="J906" s="378"/>
      <c r="K906" s="1741"/>
      <c r="L906" s="316"/>
      <c r="M906" s="316"/>
      <c r="N906" s="252"/>
      <c r="O906" s="1132"/>
      <c r="P906" s="1132"/>
      <c r="Q906" s="1132"/>
      <c r="R906" s="1132"/>
      <c r="S906" s="252"/>
      <c r="T906" s="252"/>
      <c r="U906" s="252"/>
      <c r="V906" s="252"/>
      <c r="W906" s="252"/>
      <c r="X906" s="252"/>
      <c r="Y906" s="252"/>
      <c r="Z906" s="252"/>
    </row>
    <row r="907" ht="15.75" customHeight="1">
      <c r="A907" s="252"/>
      <c r="B907" s="252"/>
      <c r="C907" s="252"/>
      <c r="D907" s="252"/>
      <c r="E907" s="252"/>
      <c r="F907" s="252"/>
      <c r="G907" s="876"/>
      <c r="H907" s="252"/>
      <c r="I907" s="316"/>
      <c r="J907" s="378"/>
      <c r="K907" s="1741"/>
      <c r="L907" s="316"/>
      <c r="M907" s="316"/>
      <c r="N907" s="252"/>
      <c r="O907" s="1132"/>
      <c r="P907" s="1132"/>
      <c r="Q907" s="1132"/>
      <c r="R907" s="1132"/>
      <c r="S907" s="252"/>
      <c r="T907" s="252"/>
      <c r="U907" s="252"/>
      <c r="V907" s="252"/>
      <c r="W907" s="252"/>
      <c r="X907" s="252"/>
      <c r="Y907" s="252"/>
      <c r="Z907" s="252"/>
    </row>
    <row r="908" ht="15.75" customHeight="1">
      <c r="A908" s="252"/>
      <c r="B908" s="252"/>
      <c r="C908" s="252"/>
      <c r="D908" s="252"/>
      <c r="E908" s="252"/>
      <c r="F908" s="252"/>
      <c r="G908" s="876"/>
      <c r="H908" s="252"/>
      <c r="I908" s="316"/>
      <c r="J908" s="378"/>
      <c r="K908" s="1741"/>
      <c r="L908" s="316"/>
      <c r="M908" s="316"/>
      <c r="N908" s="252"/>
      <c r="O908" s="1132"/>
      <c r="P908" s="1132"/>
      <c r="Q908" s="1132"/>
      <c r="R908" s="1132"/>
      <c r="S908" s="252"/>
      <c r="T908" s="252"/>
      <c r="U908" s="252"/>
      <c r="V908" s="252"/>
      <c r="W908" s="252"/>
      <c r="X908" s="252"/>
      <c r="Y908" s="252"/>
      <c r="Z908" s="252"/>
    </row>
    <row r="909" ht="15.75" customHeight="1">
      <c r="A909" s="252"/>
      <c r="B909" s="252"/>
      <c r="C909" s="252"/>
      <c r="D909" s="252"/>
      <c r="E909" s="252"/>
      <c r="F909" s="252"/>
      <c r="G909" s="876"/>
      <c r="H909" s="252"/>
      <c r="I909" s="316"/>
      <c r="J909" s="378"/>
      <c r="K909" s="1741"/>
      <c r="L909" s="316"/>
      <c r="M909" s="316"/>
      <c r="N909" s="252"/>
      <c r="O909" s="1132"/>
      <c r="P909" s="1132"/>
      <c r="Q909" s="1132"/>
      <c r="R909" s="1132"/>
      <c r="S909" s="252"/>
      <c r="T909" s="252"/>
      <c r="U909" s="252"/>
      <c r="V909" s="252"/>
      <c r="W909" s="252"/>
      <c r="X909" s="252"/>
      <c r="Y909" s="252"/>
      <c r="Z909" s="252"/>
    </row>
    <row r="910" ht="15.75" customHeight="1">
      <c r="A910" s="252"/>
      <c r="B910" s="252"/>
      <c r="C910" s="252"/>
      <c r="D910" s="252"/>
      <c r="E910" s="252"/>
      <c r="F910" s="252"/>
      <c r="G910" s="876"/>
      <c r="H910" s="252"/>
      <c r="I910" s="316"/>
      <c r="J910" s="378"/>
      <c r="K910" s="1741"/>
      <c r="L910" s="316"/>
      <c r="M910" s="316"/>
      <c r="N910" s="252"/>
      <c r="O910" s="1132"/>
      <c r="P910" s="1132"/>
      <c r="Q910" s="1132"/>
      <c r="R910" s="1132"/>
      <c r="S910" s="252"/>
      <c r="T910" s="252"/>
      <c r="U910" s="252"/>
      <c r="V910" s="252"/>
      <c r="W910" s="252"/>
      <c r="X910" s="252"/>
      <c r="Y910" s="252"/>
      <c r="Z910" s="252"/>
    </row>
    <row r="911" ht="15.75" customHeight="1">
      <c r="A911" s="252"/>
      <c r="B911" s="252"/>
      <c r="C911" s="252"/>
      <c r="D911" s="252"/>
      <c r="E911" s="252"/>
      <c r="F911" s="252"/>
      <c r="G911" s="876"/>
      <c r="H911" s="252"/>
      <c r="I911" s="316"/>
      <c r="J911" s="378"/>
      <c r="K911" s="1741"/>
      <c r="L911" s="316"/>
      <c r="M911" s="316"/>
      <c r="N911" s="252"/>
      <c r="O911" s="1132"/>
      <c r="P911" s="1132"/>
      <c r="Q911" s="1132"/>
      <c r="R911" s="1132"/>
      <c r="S911" s="252"/>
      <c r="T911" s="252"/>
      <c r="U911" s="252"/>
      <c r="V911" s="252"/>
      <c r="W911" s="252"/>
      <c r="X911" s="252"/>
      <c r="Y911" s="252"/>
      <c r="Z911" s="252"/>
    </row>
    <row r="912" ht="15.75" customHeight="1">
      <c r="A912" s="252"/>
      <c r="B912" s="252"/>
      <c r="C912" s="252"/>
      <c r="D912" s="252"/>
      <c r="E912" s="252"/>
      <c r="F912" s="252"/>
      <c r="G912" s="876"/>
      <c r="H912" s="252"/>
      <c r="I912" s="316"/>
      <c r="J912" s="378"/>
      <c r="K912" s="1741"/>
      <c r="L912" s="316"/>
      <c r="M912" s="316"/>
      <c r="N912" s="252"/>
      <c r="O912" s="1132"/>
      <c r="P912" s="1132"/>
      <c r="Q912" s="1132"/>
      <c r="R912" s="1132"/>
      <c r="S912" s="252"/>
      <c r="T912" s="252"/>
      <c r="U912" s="252"/>
      <c r="V912" s="252"/>
      <c r="W912" s="252"/>
      <c r="X912" s="252"/>
      <c r="Y912" s="252"/>
      <c r="Z912" s="252"/>
    </row>
    <row r="913" ht="15.75" customHeight="1">
      <c r="A913" s="252"/>
      <c r="B913" s="252"/>
      <c r="C913" s="252"/>
      <c r="D913" s="252"/>
      <c r="E913" s="252"/>
      <c r="F913" s="252"/>
      <c r="G913" s="876"/>
      <c r="H913" s="252"/>
      <c r="I913" s="316"/>
      <c r="J913" s="378"/>
      <c r="K913" s="1741"/>
      <c r="L913" s="316"/>
      <c r="M913" s="316"/>
      <c r="N913" s="252"/>
      <c r="O913" s="1132"/>
      <c r="P913" s="1132"/>
      <c r="Q913" s="1132"/>
      <c r="R913" s="1132"/>
      <c r="S913" s="252"/>
      <c r="T913" s="252"/>
      <c r="U913" s="252"/>
      <c r="V913" s="252"/>
      <c r="W913" s="252"/>
      <c r="X913" s="252"/>
      <c r="Y913" s="252"/>
      <c r="Z913" s="252"/>
    </row>
    <row r="914" ht="15.75" customHeight="1">
      <c r="A914" s="252"/>
      <c r="B914" s="252"/>
      <c r="C914" s="252"/>
      <c r="D914" s="252"/>
      <c r="E914" s="252"/>
      <c r="F914" s="252"/>
      <c r="G914" s="876"/>
      <c r="H914" s="252"/>
      <c r="I914" s="316"/>
      <c r="J914" s="378"/>
      <c r="K914" s="1741"/>
      <c r="L914" s="316"/>
      <c r="M914" s="316"/>
      <c r="N914" s="252"/>
      <c r="O914" s="1132"/>
      <c r="P914" s="1132"/>
      <c r="Q914" s="1132"/>
      <c r="R914" s="1132"/>
      <c r="S914" s="252"/>
      <c r="T914" s="252"/>
      <c r="U914" s="252"/>
      <c r="V914" s="252"/>
      <c r="W914" s="252"/>
      <c r="X914" s="252"/>
      <c r="Y914" s="252"/>
      <c r="Z914" s="252"/>
    </row>
    <row r="915" ht="15.75" customHeight="1">
      <c r="A915" s="252"/>
      <c r="B915" s="252"/>
      <c r="C915" s="252"/>
      <c r="D915" s="252"/>
      <c r="E915" s="252"/>
      <c r="F915" s="252"/>
      <c r="G915" s="876"/>
      <c r="H915" s="252"/>
      <c r="I915" s="316"/>
      <c r="J915" s="378"/>
      <c r="K915" s="1741"/>
      <c r="L915" s="316"/>
      <c r="M915" s="316"/>
      <c r="N915" s="252"/>
      <c r="O915" s="1132"/>
      <c r="P915" s="1132"/>
      <c r="Q915" s="1132"/>
      <c r="R915" s="1132"/>
      <c r="S915" s="252"/>
      <c r="T915" s="252"/>
      <c r="U915" s="252"/>
      <c r="V915" s="252"/>
      <c r="W915" s="252"/>
      <c r="X915" s="252"/>
      <c r="Y915" s="252"/>
      <c r="Z915" s="252"/>
    </row>
    <row r="916" ht="15.75" customHeight="1">
      <c r="A916" s="252"/>
      <c r="B916" s="252"/>
      <c r="C916" s="252"/>
      <c r="D916" s="252"/>
      <c r="E916" s="252"/>
      <c r="F916" s="252"/>
      <c r="G916" s="876"/>
      <c r="H916" s="252"/>
      <c r="I916" s="316"/>
      <c r="J916" s="378"/>
      <c r="K916" s="1741"/>
      <c r="L916" s="316"/>
      <c r="M916" s="316"/>
      <c r="N916" s="252"/>
      <c r="O916" s="1132"/>
      <c r="P916" s="1132"/>
      <c r="Q916" s="1132"/>
      <c r="R916" s="1132"/>
      <c r="S916" s="252"/>
      <c r="T916" s="252"/>
      <c r="U916" s="252"/>
      <c r="V916" s="252"/>
      <c r="W916" s="252"/>
      <c r="X916" s="252"/>
      <c r="Y916" s="252"/>
      <c r="Z916" s="252"/>
    </row>
    <row r="917" ht="15.75" customHeight="1">
      <c r="A917" s="252"/>
      <c r="B917" s="252"/>
      <c r="C917" s="252"/>
      <c r="D917" s="252"/>
      <c r="E917" s="252"/>
      <c r="F917" s="252"/>
      <c r="G917" s="876"/>
      <c r="H917" s="252"/>
      <c r="I917" s="316"/>
      <c r="J917" s="378"/>
      <c r="K917" s="1741"/>
      <c r="L917" s="316"/>
      <c r="M917" s="316"/>
      <c r="N917" s="252"/>
      <c r="O917" s="1132"/>
      <c r="P917" s="1132"/>
      <c r="Q917" s="1132"/>
      <c r="R917" s="1132"/>
      <c r="S917" s="252"/>
      <c r="T917" s="252"/>
      <c r="U917" s="252"/>
      <c r="V917" s="252"/>
      <c r="W917" s="252"/>
      <c r="X917" s="252"/>
      <c r="Y917" s="252"/>
      <c r="Z917" s="252"/>
    </row>
    <row r="918" ht="15.75" customHeight="1">
      <c r="A918" s="252"/>
      <c r="B918" s="252"/>
      <c r="C918" s="252"/>
      <c r="D918" s="252"/>
      <c r="E918" s="252"/>
      <c r="F918" s="252"/>
      <c r="G918" s="876"/>
      <c r="H918" s="252"/>
      <c r="I918" s="316"/>
      <c r="J918" s="378"/>
      <c r="K918" s="1741"/>
      <c r="L918" s="316"/>
      <c r="M918" s="316"/>
      <c r="N918" s="252"/>
      <c r="O918" s="1132"/>
      <c r="P918" s="1132"/>
      <c r="Q918" s="1132"/>
      <c r="R918" s="1132"/>
      <c r="S918" s="252"/>
      <c r="T918" s="252"/>
      <c r="U918" s="252"/>
      <c r="V918" s="252"/>
      <c r="W918" s="252"/>
      <c r="X918" s="252"/>
      <c r="Y918" s="252"/>
      <c r="Z918" s="252"/>
    </row>
    <row r="919" ht="15.75" customHeight="1">
      <c r="A919" s="252"/>
      <c r="B919" s="252"/>
      <c r="C919" s="252"/>
      <c r="D919" s="252"/>
      <c r="E919" s="252"/>
      <c r="F919" s="252"/>
      <c r="G919" s="876"/>
      <c r="H919" s="252"/>
      <c r="I919" s="316"/>
      <c r="J919" s="378"/>
      <c r="K919" s="1741"/>
      <c r="L919" s="316"/>
      <c r="M919" s="316"/>
      <c r="N919" s="252"/>
      <c r="O919" s="1132"/>
      <c r="P919" s="1132"/>
      <c r="Q919" s="1132"/>
      <c r="R919" s="1132"/>
      <c r="S919" s="252"/>
      <c r="T919" s="252"/>
      <c r="U919" s="252"/>
      <c r="V919" s="252"/>
      <c r="W919" s="252"/>
      <c r="X919" s="252"/>
      <c r="Y919" s="252"/>
      <c r="Z919" s="252"/>
    </row>
    <row r="920" ht="15.75" customHeight="1">
      <c r="A920" s="252"/>
      <c r="B920" s="252"/>
      <c r="C920" s="252"/>
      <c r="D920" s="252"/>
      <c r="E920" s="252"/>
      <c r="F920" s="252"/>
      <c r="G920" s="876"/>
      <c r="H920" s="252"/>
      <c r="I920" s="316"/>
      <c r="J920" s="378"/>
      <c r="K920" s="1741"/>
      <c r="L920" s="316"/>
      <c r="M920" s="316"/>
      <c r="N920" s="252"/>
      <c r="O920" s="1132"/>
      <c r="P920" s="1132"/>
      <c r="Q920" s="1132"/>
      <c r="R920" s="1132"/>
      <c r="S920" s="252"/>
      <c r="T920" s="252"/>
      <c r="U920" s="252"/>
      <c r="V920" s="252"/>
      <c r="W920" s="252"/>
      <c r="X920" s="252"/>
      <c r="Y920" s="252"/>
      <c r="Z920" s="252"/>
    </row>
    <row r="921" ht="15.75" customHeight="1">
      <c r="A921" s="252"/>
      <c r="B921" s="252"/>
      <c r="C921" s="252"/>
      <c r="D921" s="252"/>
      <c r="E921" s="252"/>
      <c r="F921" s="252"/>
      <c r="G921" s="876"/>
      <c r="H921" s="252"/>
      <c r="I921" s="316"/>
      <c r="J921" s="378"/>
      <c r="K921" s="1741"/>
      <c r="L921" s="316"/>
      <c r="M921" s="316"/>
      <c r="N921" s="252"/>
      <c r="O921" s="1132"/>
      <c r="P921" s="1132"/>
      <c r="Q921" s="1132"/>
      <c r="R921" s="1132"/>
      <c r="S921" s="252"/>
      <c r="T921" s="252"/>
      <c r="U921" s="252"/>
      <c r="V921" s="252"/>
      <c r="W921" s="252"/>
      <c r="X921" s="252"/>
      <c r="Y921" s="252"/>
      <c r="Z921" s="252"/>
    </row>
    <row r="922" ht="15.75" customHeight="1">
      <c r="A922" s="252"/>
      <c r="B922" s="252"/>
      <c r="C922" s="252"/>
      <c r="D922" s="252"/>
      <c r="E922" s="252"/>
      <c r="F922" s="252"/>
      <c r="G922" s="876"/>
      <c r="H922" s="252"/>
      <c r="I922" s="316"/>
      <c r="J922" s="378"/>
      <c r="K922" s="1741"/>
      <c r="L922" s="316"/>
      <c r="M922" s="316"/>
      <c r="N922" s="252"/>
      <c r="O922" s="1132"/>
      <c r="P922" s="1132"/>
      <c r="Q922" s="1132"/>
      <c r="R922" s="1132"/>
      <c r="S922" s="252"/>
      <c r="T922" s="252"/>
      <c r="U922" s="252"/>
      <c r="V922" s="252"/>
      <c r="W922" s="252"/>
      <c r="X922" s="252"/>
      <c r="Y922" s="252"/>
      <c r="Z922" s="252"/>
    </row>
    <row r="923" ht="15.75" customHeight="1">
      <c r="A923" s="252"/>
      <c r="B923" s="252"/>
      <c r="C923" s="252"/>
      <c r="D923" s="252"/>
      <c r="E923" s="252"/>
      <c r="F923" s="252"/>
      <c r="G923" s="876"/>
      <c r="H923" s="252"/>
      <c r="I923" s="316"/>
      <c r="J923" s="378"/>
      <c r="K923" s="1741"/>
      <c r="L923" s="316"/>
      <c r="M923" s="316"/>
      <c r="N923" s="252"/>
      <c r="O923" s="1132"/>
      <c r="P923" s="1132"/>
      <c r="Q923" s="1132"/>
      <c r="R923" s="1132"/>
      <c r="S923" s="252"/>
      <c r="T923" s="252"/>
      <c r="U923" s="252"/>
      <c r="V923" s="252"/>
      <c r="W923" s="252"/>
      <c r="X923" s="252"/>
      <c r="Y923" s="252"/>
      <c r="Z923" s="252"/>
    </row>
    <row r="924" ht="15.75" customHeight="1">
      <c r="A924" s="252"/>
      <c r="B924" s="252"/>
      <c r="C924" s="252"/>
      <c r="D924" s="252"/>
      <c r="E924" s="252"/>
      <c r="F924" s="252"/>
      <c r="G924" s="876"/>
      <c r="H924" s="252"/>
      <c r="I924" s="316"/>
      <c r="J924" s="378"/>
      <c r="K924" s="1741"/>
      <c r="L924" s="316"/>
      <c r="M924" s="316"/>
      <c r="N924" s="252"/>
      <c r="O924" s="1132"/>
      <c r="P924" s="1132"/>
      <c r="Q924" s="1132"/>
      <c r="R924" s="1132"/>
      <c r="S924" s="252"/>
      <c r="T924" s="252"/>
      <c r="U924" s="252"/>
      <c r="V924" s="252"/>
      <c r="W924" s="252"/>
      <c r="X924" s="252"/>
      <c r="Y924" s="252"/>
      <c r="Z924" s="252"/>
    </row>
    <row r="925" ht="15.75" customHeight="1">
      <c r="A925" s="252"/>
      <c r="B925" s="252"/>
      <c r="C925" s="252"/>
      <c r="D925" s="252"/>
      <c r="E925" s="252"/>
      <c r="F925" s="252"/>
      <c r="G925" s="876"/>
      <c r="H925" s="252"/>
      <c r="I925" s="316"/>
      <c r="J925" s="378"/>
      <c r="K925" s="1741"/>
      <c r="L925" s="316"/>
      <c r="M925" s="316"/>
      <c r="N925" s="252"/>
      <c r="O925" s="1132"/>
      <c r="P925" s="1132"/>
      <c r="Q925" s="1132"/>
      <c r="R925" s="1132"/>
      <c r="S925" s="252"/>
      <c r="T925" s="252"/>
      <c r="U925" s="252"/>
      <c r="V925" s="252"/>
      <c r="W925" s="252"/>
      <c r="X925" s="252"/>
      <c r="Y925" s="252"/>
      <c r="Z925" s="252"/>
    </row>
    <row r="926" ht="15.75" customHeight="1">
      <c r="A926" s="252"/>
      <c r="B926" s="252"/>
      <c r="C926" s="252"/>
      <c r="D926" s="252"/>
      <c r="E926" s="252"/>
      <c r="F926" s="252"/>
      <c r="G926" s="876"/>
      <c r="H926" s="252"/>
      <c r="I926" s="316"/>
      <c r="J926" s="378"/>
      <c r="K926" s="1741"/>
      <c r="L926" s="316"/>
      <c r="M926" s="316"/>
      <c r="N926" s="252"/>
      <c r="O926" s="1132"/>
      <c r="P926" s="1132"/>
      <c r="Q926" s="1132"/>
      <c r="R926" s="1132"/>
      <c r="S926" s="252"/>
      <c r="T926" s="252"/>
      <c r="U926" s="252"/>
      <c r="V926" s="252"/>
      <c r="W926" s="252"/>
      <c r="X926" s="252"/>
      <c r="Y926" s="252"/>
      <c r="Z926" s="252"/>
    </row>
    <row r="927" ht="15.75" customHeight="1">
      <c r="A927" s="252"/>
      <c r="B927" s="252"/>
      <c r="C927" s="252"/>
      <c r="D927" s="252"/>
      <c r="E927" s="252"/>
      <c r="F927" s="252"/>
      <c r="G927" s="876"/>
      <c r="H927" s="252"/>
      <c r="I927" s="316"/>
      <c r="J927" s="378"/>
      <c r="K927" s="1741"/>
      <c r="L927" s="316"/>
      <c r="M927" s="316"/>
      <c r="N927" s="252"/>
      <c r="O927" s="1132"/>
      <c r="P927" s="1132"/>
      <c r="Q927" s="1132"/>
      <c r="R927" s="1132"/>
      <c r="S927" s="252"/>
      <c r="T927" s="252"/>
      <c r="U927" s="252"/>
      <c r="V927" s="252"/>
      <c r="W927" s="252"/>
      <c r="X927" s="252"/>
      <c r="Y927" s="252"/>
      <c r="Z927" s="252"/>
    </row>
    <row r="928" ht="15.75" customHeight="1">
      <c r="A928" s="252"/>
      <c r="B928" s="252"/>
      <c r="C928" s="252"/>
      <c r="D928" s="252"/>
      <c r="E928" s="252"/>
      <c r="F928" s="252"/>
      <c r="G928" s="876"/>
      <c r="H928" s="252"/>
      <c r="I928" s="316"/>
      <c r="J928" s="378"/>
      <c r="K928" s="1741"/>
      <c r="L928" s="316"/>
      <c r="M928" s="316"/>
      <c r="N928" s="252"/>
      <c r="O928" s="1132"/>
      <c r="P928" s="1132"/>
      <c r="Q928" s="1132"/>
      <c r="R928" s="1132"/>
      <c r="S928" s="252"/>
      <c r="T928" s="252"/>
      <c r="U928" s="252"/>
      <c r="V928" s="252"/>
      <c r="W928" s="252"/>
      <c r="X928" s="252"/>
      <c r="Y928" s="252"/>
      <c r="Z928" s="252"/>
    </row>
    <row r="929" ht="15.75" customHeight="1">
      <c r="A929" s="252"/>
      <c r="B929" s="252"/>
      <c r="C929" s="252"/>
      <c r="D929" s="252"/>
      <c r="E929" s="252"/>
      <c r="F929" s="252"/>
      <c r="G929" s="876"/>
      <c r="H929" s="252"/>
      <c r="I929" s="316"/>
      <c r="J929" s="378"/>
      <c r="K929" s="1741"/>
      <c r="L929" s="316"/>
      <c r="M929" s="316"/>
      <c r="N929" s="252"/>
      <c r="O929" s="1132"/>
      <c r="P929" s="1132"/>
      <c r="Q929" s="1132"/>
      <c r="R929" s="1132"/>
      <c r="S929" s="252"/>
      <c r="T929" s="252"/>
      <c r="U929" s="252"/>
      <c r="V929" s="252"/>
      <c r="W929" s="252"/>
      <c r="X929" s="252"/>
      <c r="Y929" s="252"/>
      <c r="Z929" s="252"/>
    </row>
    <row r="930" ht="15.75" customHeight="1">
      <c r="A930" s="252"/>
      <c r="B930" s="252"/>
      <c r="C930" s="252"/>
      <c r="D930" s="252"/>
      <c r="E930" s="252"/>
      <c r="F930" s="252"/>
      <c r="G930" s="876"/>
      <c r="H930" s="252"/>
      <c r="I930" s="316"/>
      <c r="J930" s="378"/>
      <c r="K930" s="1741"/>
      <c r="L930" s="316"/>
      <c r="M930" s="316"/>
      <c r="N930" s="252"/>
      <c r="O930" s="1132"/>
      <c r="P930" s="1132"/>
      <c r="Q930" s="1132"/>
      <c r="R930" s="1132"/>
      <c r="S930" s="252"/>
      <c r="T930" s="252"/>
      <c r="U930" s="252"/>
      <c r="V930" s="252"/>
      <c r="W930" s="252"/>
      <c r="X930" s="252"/>
      <c r="Y930" s="252"/>
      <c r="Z930" s="252"/>
    </row>
    <row r="931" ht="15.75" customHeight="1">
      <c r="A931" s="252"/>
      <c r="B931" s="252"/>
      <c r="C931" s="252"/>
      <c r="D931" s="252"/>
      <c r="E931" s="252"/>
      <c r="F931" s="252"/>
      <c r="G931" s="876"/>
      <c r="H931" s="252"/>
      <c r="I931" s="316"/>
      <c r="J931" s="378"/>
      <c r="K931" s="1741"/>
      <c r="L931" s="316"/>
      <c r="M931" s="316"/>
      <c r="N931" s="252"/>
      <c r="O931" s="1132"/>
      <c r="P931" s="1132"/>
      <c r="Q931" s="1132"/>
      <c r="R931" s="1132"/>
      <c r="S931" s="252"/>
      <c r="T931" s="252"/>
      <c r="U931" s="252"/>
      <c r="V931" s="252"/>
      <c r="W931" s="252"/>
      <c r="X931" s="252"/>
      <c r="Y931" s="252"/>
      <c r="Z931" s="252"/>
    </row>
    <row r="932" ht="15.75" customHeight="1">
      <c r="A932" s="252"/>
      <c r="B932" s="252"/>
      <c r="C932" s="252"/>
      <c r="D932" s="252"/>
      <c r="E932" s="252"/>
      <c r="F932" s="252"/>
      <c r="G932" s="876"/>
      <c r="H932" s="252"/>
      <c r="I932" s="316"/>
      <c r="J932" s="378"/>
      <c r="K932" s="1741"/>
      <c r="L932" s="316"/>
      <c r="M932" s="316"/>
      <c r="N932" s="252"/>
      <c r="O932" s="1132"/>
      <c r="P932" s="1132"/>
      <c r="Q932" s="1132"/>
      <c r="R932" s="1132"/>
      <c r="S932" s="252"/>
      <c r="T932" s="252"/>
      <c r="U932" s="252"/>
      <c r="V932" s="252"/>
      <c r="W932" s="252"/>
      <c r="X932" s="252"/>
      <c r="Y932" s="252"/>
      <c r="Z932" s="252"/>
    </row>
    <row r="933" ht="15.75" customHeight="1">
      <c r="A933" s="252"/>
      <c r="B933" s="252"/>
      <c r="C933" s="252"/>
      <c r="D933" s="252"/>
      <c r="E933" s="252"/>
      <c r="F933" s="252"/>
      <c r="G933" s="876"/>
      <c r="H933" s="252"/>
      <c r="I933" s="316"/>
      <c r="J933" s="378"/>
      <c r="K933" s="1741"/>
      <c r="L933" s="316"/>
      <c r="M933" s="316"/>
      <c r="N933" s="252"/>
      <c r="O933" s="1132"/>
      <c r="P933" s="1132"/>
      <c r="Q933" s="1132"/>
      <c r="R933" s="1132"/>
      <c r="S933" s="252"/>
      <c r="T933" s="252"/>
      <c r="U933" s="252"/>
      <c r="V933" s="252"/>
      <c r="W933" s="252"/>
      <c r="X933" s="252"/>
      <c r="Y933" s="252"/>
      <c r="Z933" s="252"/>
    </row>
    <row r="934" ht="15.75" customHeight="1">
      <c r="A934" s="252"/>
      <c r="B934" s="252"/>
      <c r="C934" s="252"/>
      <c r="D934" s="252"/>
      <c r="E934" s="252"/>
      <c r="F934" s="252"/>
      <c r="G934" s="876"/>
      <c r="H934" s="252"/>
      <c r="I934" s="316"/>
      <c r="J934" s="378"/>
      <c r="K934" s="1741"/>
      <c r="L934" s="316"/>
      <c r="M934" s="316"/>
      <c r="N934" s="252"/>
      <c r="O934" s="1132"/>
      <c r="P934" s="1132"/>
      <c r="Q934" s="1132"/>
      <c r="R934" s="1132"/>
      <c r="S934" s="252"/>
      <c r="T934" s="252"/>
      <c r="U934" s="252"/>
      <c r="V934" s="252"/>
      <c r="W934" s="252"/>
      <c r="X934" s="252"/>
      <c r="Y934" s="252"/>
      <c r="Z934" s="252"/>
    </row>
    <row r="935" ht="15.75" customHeight="1">
      <c r="A935" s="252"/>
      <c r="B935" s="252"/>
      <c r="C935" s="252"/>
      <c r="D935" s="252"/>
      <c r="E935" s="252"/>
      <c r="F935" s="252"/>
      <c r="G935" s="876"/>
      <c r="H935" s="252"/>
      <c r="I935" s="316"/>
      <c r="J935" s="378"/>
      <c r="K935" s="1741"/>
      <c r="L935" s="316"/>
      <c r="M935" s="316"/>
      <c r="N935" s="252"/>
      <c r="O935" s="1132"/>
      <c r="P935" s="1132"/>
      <c r="Q935" s="1132"/>
      <c r="R935" s="1132"/>
      <c r="S935" s="252"/>
      <c r="T935" s="252"/>
      <c r="U935" s="252"/>
      <c r="V935" s="252"/>
      <c r="W935" s="252"/>
      <c r="X935" s="252"/>
      <c r="Y935" s="252"/>
      <c r="Z935" s="252"/>
    </row>
    <row r="936" ht="15.75" customHeight="1">
      <c r="A936" s="252"/>
      <c r="B936" s="252"/>
      <c r="C936" s="252"/>
      <c r="D936" s="252"/>
      <c r="E936" s="252"/>
      <c r="F936" s="252"/>
      <c r="G936" s="876"/>
      <c r="H936" s="252"/>
      <c r="I936" s="316"/>
      <c r="J936" s="378"/>
      <c r="K936" s="1741"/>
      <c r="L936" s="316"/>
      <c r="M936" s="316"/>
      <c r="N936" s="252"/>
      <c r="O936" s="1132"/>
      <c r="P936" s="1132"/>
      <c r="Q936" s="1132"/>
      <c r="R936" s="1132"/>
      <c r="S936" s="252"/>
      <c r="T936" s="252"/>
      <c r="U936" s="252"/>
      <c r="V936" s="252"/>
      <c r="W936" s="252"/>
      <c r="X936" s="252"/>
      <c r="Y936" s="252"/>
      <c r="Z936" s="252"/>
    </row>
    <row r="937" ht="15.75" customHeight="1">
      <c r="A937" s="252"/>
      <c r="B937" s="252"/>
      <c r="C937" s="252"/>
      <c r="D937" s="252"/>
      <c r="E937" s="252"/>
      <c r="F937" s="252"/>
      <c r="G937" s="876"/>
      <c r="H937" s="252"/>
      <c r="I937" s="316"/>
      <c r="J937" s="378"/>
      <c r="K937" s="1741"/>
      <c r="L937" s="316"/>
      <c r="M937" s="316"/>
      <c r="N937" s="252"/>
      <c r="O937" s="1132"/>
      <c r="P937" s="1132"/>
      <c r="Q937" s="1132"/>
      <c r="R937" s="1132"/>
      <c r="S937" s="252"/>
      <c r="T937" s="252"/>
      <c r="U937" s="252"/>
      <c r="V937" s="252"/>
      <c r="W937" s="252"/>
      <c r="X937" s="252"/>
      <c r="Y937" s="252"/>
      <c r="Z937" s="252"/>
    </row>
    <row r="938" ht="15.75" customHeight="1">
      <c r="A938" s="252"/>
      <c r="B938" s="252"/>
      <c r="C938" s="252"/>
      <c r="D938" s="252"/>
      <c r="E938" s="252"/>
      <c r="F938" s="252"/>
      <c r="G938" s="876"/>
      <c r="H938" s="252"/>
      <c r="I938" s="316"/>
      <c r="J938" s="378"/>
      <c r="K938" s="1741"/>
      <c r="L938" s="316"/>
      <c r="M938" s="316"/>
      <c r="N938" s="252"/>
      <c r="O938" s="1132"/>
      <c r="P938" s="1132"/>
      <c r="Q938" s="1132"/>
      <c r="R938" s="1132"/>
      <c r="S938" s="252"/>
      <c r="T938" s="252"/>
      <c r="U938" s="252"/>
      <c r="V938" s="252"/>
      <c r="W938" s="252"/>
      <c r="X938" s="252"/>
      <c r="Y938" s="252"/>
      <c r="Z938" s="252"/>
    </row>
    <row r="939" ht="15.75" customHeight="1">
      <c r="A939" s="252"/>
      <c r="B939" s="252"/>
      <c r="C939" s="252"/>
      <c r="D939" s="252"/>
      <c r="E939" s="252"/>
      <c r="F939" s="252"/>
      <c r="G939" s="876"/>
      <c r="H939" s="252"/>
      <c r="I939" s="316"/>
      <c r="J939" s="378"/>
      <c r="K939" s="1741"/>
      <c r="L939" s="316"/>
      <c r="M939" s="316"/>
      <c r="N939" s="252"/>
      <c r="O939" s="1132"/>
      <c r="P939" s="1132"/>
      <c r="Q939" s="1132"/>
      <c r="R939" s="1132"/>
      <c r="S939" s="252"/>
      <c r="T939" s="252"/>
      <c r="U939" s="252"/>
      <c r="V939" s="252"/>
      <c r="W939" s="252"/>
      <c r="X939" s="252"/>
      <c r="Y939" s="252"/>
      <c r="Z939" s="252"/>
    </row>
    <row r="940" ht="15.75" customHeight="1">
      <c r="A940" s="252"/>
      <c r="B940" s="252"/>
      <c r="C940" s="252"/>
      <c r="D940" s="252"/>
      <c r="E940" s="252"/>
      <c r="F940" s="252"/>
      <c r="G940" s="876"/>
      <c r="H940" s="252"/>
      <c r="I940" s="316"/>
      <c r="J940" s="378"/>
      <c r="K940" s="1741"/>
      <c r="L940" s="316"/>
      <c r="M940" s="316"/>
      <c r="N940" s="252"/>
      <c r="O940" s="1132"/>
      <c r="P940" s="1132"/>
      <c r="Q940" s="1132"/>
      <c r="R940" s="1132"/>
      <c r="S940" s="252"/>
      <c r="T940" s="252"/>
      <c r="U940" s="252"/>
      <c r="V940" s="252"/>
      <c r="W940" s="252"/>
      <c r="X940" s="252"/>
      <c r="Y940" s="252"/>
      <c r="Z940" s="252"/>
    </row>
    <row r="941" ht="15.75" customHeight="1">
      <c r="A941" s="252"/>
      <c r="B941" s="252"/>
      <c r="C941" s="252"/>
      <c r="D941" s="252"/>
      <c r="E941" s="252"/>
      <c r="F941" s="252"/>
      <c r="G941" s="876"/>
      <c r="H941" s="252"/>
      <c r="I941" s="316"/>
      <c r="J941" s="378"/>
      <c r="K941" s="1741"/>
      <c r="L941" s="316"/>
      <c r="M941" s="316"/>
      <c r="N941" s="252"/>
      <c r="O941" s="1132"/>
      <c r="P941" s="1132"/>
      <c r="Q941" s="1132"/>
      <c r="R941" s="1132"/>
      <c r="S941" s="252"/>
      <c r="T941" s="252"/>
      <c r="U941" s="252"/>
      <c r="V941" s="252"/>
      <c r="W941" s="252"/>
      <c r="X941" s="252"/>
      <c r="Y941" s="252"/>
      <c r="Z941" s="252"/>
    </row>
    <row r="942" ht="15.75" customHeight="1">
      <c r="A942" s="252"/>
      <c r="B942" s="252"/>
      <c r="C942" s="252"/>
      <c r="D942" s="252"/>
      <c r="E942" s="252"/>
      <c r="F942" s="252"/>
      <c r="G942" s="876"/>
      <c r="H942" s="252"/>
      <c r="I942" s="316"/>
      <c r="J942" s="378"/>
      <c r="K942" s="1741"/>
      <c r="L942" s="316"/>
      <c r="M942" s="316"/>
      <c r="N942" s="252"/>
      <c r="O942" s="1132"/>
      <c r="P942" s="1132"/>
      <c r="Q942" s="1132"/>
      <c r="R942" s="1132"/>
      <c r="S942" s="252"/>
      <c r="T942" s="252"/>
      <c r="U942" s="252"/>
      <c r="V942" s="252"/>
      <c r="W942" s="252"/>
      <c r="X942" s="252"/>
      <c r="Y942" s="252"/>
      <c r="Z942" s="252"/>
    </row>
    <row r="943" ht="15.75" customHeight="1">
      <c r="A943" s="252"/>
      <c r="B943" s="252"/>
      <c r="C943" s="252"/>
      <c r="D943" s="252"/>
      <c r="E943" s="252"/>
      <c r="F943" s="252"/>
      <c r="G943" s="876"/>
      <c r="H943" s="252"/>
      <c r="I943" s="316"/>
      <c r="J943" s="378"/>
      <c r="K943" s="1741"/>
      <c r="L943" s="316"/>
      <c r="M943" s="316"/>
      <c r="N943" s="252"/>
      <c r="O943" s="1132"/>
      <c r="P943" s="1132"/>
      <c r="Q943" s="1132"/>
      <c r="R943" s="1132"/>
      <c r="S943" s="252"/>
      <c r="T943" s="252"/>
      <c r="U943" s="252"/>
      <c r="V943" s="252"/>
      <c r="W943" s="252"/>
      <c r="X943" s="252"/>
      <c r="Y943" s="252"/>
      <c r="Z943" s="252"/>
    </row>
    <row r="944" ht="15.75" customHeight="1">
      <c r="A944" s="252"/>
      <c r="B944" s="252"/>
      <c r="C944" s="252"/>
      <c r="D944" s="252"/>
      <c r="E944" s="252"/>
      <c r="F944" s="252"/>
      <c r="G944" s="876"/>
      <c r="H944" s="252"/>
      <c r="I944" s="316"/>
      <c r="J944" s="378"/>
      <c r="K944" s="1741"/>
      <c r="L944" s="316"/>
      <c r="M944" s="316"/>
      <c r="N944" s="252"/>
      <c r="O944" s="1132"/>
      <c r="P944" s="1132"/>
      <c r="Q944" s="1132"/>
      <c r="R944" s="1132"/>
      <c r="S944" s="252"/>
      <c r="T944" s="252"/>
      <c r="U944" s="252"/>
      <c r="V944" s="252"/>
      <c r="W944" s="252"/>
      <c r="X944" s="252"/>
      <c r="Y944" s="252"/>
      <c r="Z944" s="252"/>
    </row>
    <row r="945" ht="15.75" customHeight="1">
      <c r="A945" s="252"/>
      <c r="B945" s="252"/>
      <c r="C945" s="252"/>
      <c r="D945" s="252"/>
      <c r="E945" s="252"/>
      <c r="F945" s="252"/>
      <c r="G945" s="876"/>
      <c r="H945" s="252"/>
      <c r="I945" s="316"/>
      <c r="J945" s="378"/>
      <c r="K945" s="1741"/>
      <c r="L945" s="316"/>
      <c r="M945" s="316"/>
      <c r="N945" s="252"/>
      <c r="O945" s="1132"/>
      <c r="P945" s="1132"/>
      <c r="Q945" s="1132"/>
      <c r="R945" s="1132"/>
      <c r="S945" s="252"/>
      <c r="T945" s="252"/>
      <c r="U945" s="252"/>
      <c r="V945" s="252"/>
      <c r="W945" s="252"/>
      <c r="X945" s="252"/>
      <c r="Y945" s="252"/>
      <c r="Z945" s="252"/>
    </row>
    <row r="946" ht="15.75" customHeight="1">
      <c r="A946" s="252"/>
      <c r="B946" s="252"/>
      <c r="C946" s="252"/>
      <c r="D946" s="252"/>
      <c r="E946" s="252"/>
      <c r="F946" s="252"/>
      <c r="G946" s="876"/>
      <c r="H946" s="252"/>
      <c r="I946" s="316"/>
      <c r="J946" s="378"/>
      <c r="K946" s="1741"/>
      <c r="L946" s="316"/>
      <c r="M946" s="316"/>
      <c r="N946" s="252"/>
      <c r="O946" s="1132"/>
      <c r="P946" s="1132"/>
      <c r="Q946" s="1132"/>
      <c r="R946" s="1132"/>
      <c r="S946" s="252"/>
      <c r="T946" s="252"/>
      <c r="U946" s="252"/>
      <c r="V946" s="252"/>
      <c r="W946" s="252"/>
      <c r="X946" s="252"/>
      <c r="Y946" s="252"/>
      <c r="Z946" s="252"/>
    </row>
    <row r="947" ht="15.75" customHeight="1">
      <c r="A947" s="252"/>
      <c r="B947" s="252"/>
      <c r="C947" s="252"/>
      <c r="D947" s="252"/>
      <c r="E947" s="252"/>
      <c r="F947" s="252"/>
      <c r="G947" s="876"/>
      <c r="H947" s="252"/>
      <c r="I947" s="316"/>
      <c r="J947" s="378"/>
      <c r="K947" s="1741"/>
      <c r="L947" s="316"/>
      <c r="M947" s="316"/>
      <c r="N947" s="252"/>
      <c r="O947" s="1132"/>
      <c r="P947" s="1132"/>
      <c r="Q947" s="1132"/>
      <c r="R947" s="1132"/>
      <c r="S947" s="252"/>
      <c r="T947" s="252"/>
      <c r="U947" s="252"/>
      <c r="V947" s="252"/>
      <c r="W947" s="252"/>
      <c r="X947" s="252"/>
      <c r="Y947" s="252"/>
      <c r="Z947" s="252"/>
    </row>
    <row r="948" ht="15.75" customHeight="1">
      <c r="A948" s="252"/>
      <c r="B948" s="252"/>
      <c r="C948" s="252"/>
      <c r="D948" s="252"/>
      <c r="E948" s="252"/>
      <c r="F948" s="252"/>
      <c r="G948" s="876"/>
      <c r="H948" s="252"/>
      <c r="I948" s="316"/>
      <c r="J948" s="378"/>
      <c r="K948" s="1741"/>
      <c r="L948" s="316"/>
      <c r="M948" s="316"/>
      <c r="N948" s="252"/>
      <c r="O948" s="1132"/>
      <c r="P948" s="1132"/>
      <c r="Q948" s="1132"/>
      <c r="R948" s="1132"/>
      <c r="S948" s="252"/>
      <c r="T948" s="252"/>
      <c r="U948" s="252"/>
      <c r="V948" s="252"/>
      <c r="W948" s="252"/>
      <c r="X948" s="252"/>
      <c r="Y948" s="252"/>
      <c r="Z948" s="252"/>
    </row>
    <row r="949" ht="15.75" customHeight="1">
      <c r="A949" s="252"/>
      <c r="B949" s="252"/>
      <c r="C949" s="252"/>
      <c r="D949" s="252"/>
      <c r="E949" s="252"/>
      <c r="F949" s="252"/>
      <c r="G949" s="876"/>
      <c r="H949" s="252"/>
      <c r="I949" s="316"/>
      <c r="J949" s="378"/>
      <c r="K949" s="1741"/>
      <c r="L949" s="316"/>
      <c r="M949" s="316"/>
      <c r="N949" s="252"/>
      <c r="O949" s="1132"/>
      <c r="P949" s="1132"/>
      <c r="Q949" s="1132"/>
      <c r="R949" s="1132"/>
      <c r="S949" s="252"/>
      <c r="T949" s="252"/>
      <c r="U949" s="252"/>
      <c r="V949" s="252"/>
      <c r="W949" s="252"/>
      <c r="X949" s="252"/>
      <c r="Y949" s="252"/>
      <c r="Z949" s="252"/>
    </row>
    <row r="950" ht="15.75" customHeight="1">
      <c r="A950" s="252"/>
      <c r="B950" s="252"/>
      <c r="C950" s="252"/>
      <c r="D950" s="252"/>
      <c r="E950" s="252"/>
      <c r="F950" s="252"/>
      <c r="G950" s="876"/>
      <c r="H950" s="252"/>
      <c r="I950" s="316"/>
      <c r="J950" s="378"/>
      <c r="K950" s="1741"/>
      <c r="L950" s="316"/>
      <c r="M950" s="316"/>
      <c r="N950" s="252"/>
      <c r="O950" s="1132"/>
      <c r="P950" s="1132"/>
      <c r="Q950" s="1132"/>
      <c r="R950" s="1132"/>
      <c r="S950" s="252"/>
      <c r="T950" s="252"/>
      <c r="U950" s="252"/>
      <c r="V950" s="252"/>
      <c r="W950" s="252"/>
      <c r="X950" s="252"/>
      <c r="Y950" s="252"/>
      <c r="Z950" s="252"/>
    </row>
    <row r="951" ht="15.75" customHeight="1">
      <c r="A951" s="252"/>
      <c r="B951" s="252"/>
      <c r="C951" s="252"/>
      <c r="D951" s="252"/>
      <c r="E951" s="252"/>
      <c r="F951" s="252"/>
      <c r="G951" s="876"/>
      <c r="H951" s="252"/>
      <c r="I951" s="316"/>
      <c r="J951" s="378"/>
      <c r="K951" s="1741"/>
      <c r="L951" s="316"/>
      <c r="M951" s="316"/>
      <c r="N951" s="252"/>
      <c r="O951" s="1132"/>
      <c r="P951" s="1132"/>
      <c r="Q951" s="1132"/>
      <c r="R951" s="1132"/>
      <c r="S951" s="252"/>
      <c r="T951" s="252"/>
      <c r="U951" s="252"/>
      <c r="V951" s="252"/>
      <c r="W951" s="252"/>
      <c r="X951" s="252"/>
      <c r="Y951" s="252"/>
      <c r="Z951" s="252"/>
    </row>
    <row r="952" ht="15.75" customHeight="1">
      <c r="A952" s="252"/>
      <c r="B952" s="252"/>
      <c r="C952" s="252"/>
      <c r="D952" s="252"/>
      <c r="E952" s="252"/>
      <c r="F952" s="252"/>
      <c r="G952" s="876"/>
      <c r="H952" s="252"/>
      <c r="I952" s="316"/>
      <c r="J952" s="378"/>
      <c r="K952" s="1741"/>
      <c r="L952" s="316"/>
      <c r="M952" s="316"/>
      <c r="N952" s="252"/>
      <c r="O952" s="1132"/>
      <c r="P952" s="1132"/>
      <c r="Q952" s="1132"/>
      <c r="R952" s="1132"/>
      <c r="S952" s="252"/>
      <c r="T952" s="252"/>
      <c r="U952" s="252"/>
      <c r="V952" s="252"/>
      <c r="W952" s="252"/>
      <c r="X952" s="252"/>
      <c r="Y952" s="252"/>
      <c r="Z952" s="252"/>
    </row>
    <row r="953" ht="15.75" customHeight="1">
      <c r="A953" s="252"/>
      <c r="B953" s="252"/>
      <c r="C953" s="252"/>
      <c r="D953" s="252"/>
      <c r="E953" s="252"/>
      <c r="F953" s="252"/>
      <c r="G953" s="876"/>
      <c r="H953" s="252"/>
      <c r="I953" s="316"/>
      <c r="J953" s="378"/>
      <c r="K953" s="1741"/>
      <c r="L953" s="316"/>
      <c r="M953" s="316"/>
      <c r="N953" s="252"/>
      <c r="O953" s="1132"/>
      <c r="P953" s="1132"/>
      <c r="Q953" s="1132"/>
      <c r="R953" s="1132"/>
      <c r="S953" s="252"/>
      <c r="T953" s="252"/>
      <c r="U953" s="252"/>
      <c r="V953" s="252"/>
      <c r="W953" s="252"/>
      <c r="X953" s="252"/>
      <c r="Y953" s="252"/>
      <c r="Z953" s="252"/>
    </row>
    <row r="954" ht="15.75" customHeight="1">
      <c r="A954" s="252"/>
      <c r="B954" s="252"/>
      <c r="C954" s="252"/>
      <c r="D954" s="252"/>
      <c r="E954" s="252"/>
      <c r="F954" s="252"/>
      <c r="G954" s="876"/>
      <c r="H954" s="252"/>
      <c r="I954" s="316"/>
      <c r="J954" s="378"/>
      <c r="K954" s="1741"/>
      <c r="L954" s="316"/>
      <c r="M954" s="316"/>
      <c r="N954" s="252"/>
      <c r="O954" s="1132"/>
      <c r="P954" s="1132"/>
      <c r="Q954" s="1132"/>
      <c r="R954" s="1132"/>
      <c r="S954" s="252"/>
      <c r="T954" s="252"/>
      <c r="U954" s="252"/>
      <c r="V954" s="252"/>
      <c r="W954" s="252"/>
      <c r="X954" s="252"/>
      <c r="Y954" s="252"/>
      <c r="Z954" s="252"/>
    </row>
    <row r="955" ht="15.75" customHeight="1">
      <c r="A955" s="252"/>
      <c r="B955" s="252"/>
      <c r="C955" s="252"/>
      <c r="D955" s="252"/>
      <c r="E955" s="252"/>
      <c r="F955" s="252"/>
      <c r="G955" s="876"/>
      <c r="H955" s="252"/>
      <c r="I955" s="316"/>
      <c r="J955" s="378"/>
      <c r="K955" s="1741"/>
      <c r="L955" s="316"/>
      <c r="M955" s="316"/>
      <c r="N955" s="252"/>
      <c r="O955" s="1132"/>
      <c r="P955" s="1132"/>
      <c r="Q955" s="1132"/>
      <c r="R955" s="1132"/>
      <c r="S955" s="252"/>
      <c r="T955" s="252"/>
      <c r="U955" s="252"/>
      <c r="V955" s="252"/>
      <c r="W955" s="252"/>
      <c r="X955" s="252"/>
      <c r="Y955" s="252"/>
      <c r="Z955" s="252"/>
    </row>
    <row r="956" ht="15.75" customHeight="1">
      <c r="A956" s="252"/>
      <c r="B956" s="252"/>
      <c r="C956" s="252"/>
      <c r="D956" s="252"/>
      <c r="E956" s="252"/>
      <c r="F956" s="252"/>
      <c r="G956" s="876"/>
      <c r="H956" s="252"/>
      <c r="I956" s="316"/>
      <c r="J956" s="378"/>
      <c r="K956" s="1741"/>
      <c r="L956" s="316"/>
      <c r="M956" s="316"/>
      <c r="N956" s="252"/>
      <c r="O956" s="1132"/>
      <c r="P956" s="1132"/>
      <c r="Q956" s="1132"/>
      <c r="R956" s="1132"/>
      <c r="S956" s="252"/>
      <c r="T956" s="252"/>
      <c r="U956" s="252"/>
      <c r="V956" s="252"/>
      <c r="W956" s="252"/>
      <c r="X956" s="252"/>
      <c r="Y956" s="252"/>
      <c r="Z956" s="252"/>
    </row>
    <row r="957" ht="15.75" customHeight="1">
      <c r="A957" s="252"/>
      <c r="B957" s="252"/>
      <c r="C957" s="252"/>
      <c r="D957" s="252"/>
      <c r="E957" s="252"/>
      <c r="F957" s="252"/>
      <c r="G957" s="876"/>
      <c r="H957" s="252"/>
      <c r="I957" s="316"/>
      <c r="J957" s="378"/>
      <c r="K957" s="1741"/>
      <c r="L957" s="316"/>
      <c r="M957" s="316"/>
      <c r="N957" s="252"/>
      <c r="O957" s="1132"/>
      <c r="P957" s="1132"/>
      <c r="Q957" s="1132"/>
      <c r="R957" s="1132"/>
      <c r="S957" s="252"/>
      <c r="T957" s="252"/>
      <c r="U957" s="252"/>
      <c r="V957" s="252"/>
      <c r="W957" s="252"/>
      <c r="X957" s="252"/>
      <c r="Y957" s="252"/>
      <c r="Z957" s="252"/>
    </row>
    <row r="958" ht="15.75" customHeight="1">
      <c r="A958" s="252"/>
      <c r="B958" s="252"/>
      <c r="C958" s="252"/>
      <c r="D958" s="252"/>
      <c r="E958" s="252"/>
      <c r="F958" s="252"/>
      <c r="G958" s="876"/>
      <c r="H958" s="252"/>
      <c r="I958" s="316"/>
      <c r="J958" s="378"/>
      <c r="K958" s="1741"/>
      <c r="L958" s="316"/>
      <c r="M958" s="316"/>
      <c r="N958" s="252"/>
      <c r="O958" s="1132"/>
      <c r="P958" s="1132"/>
      <c r="Q958" s="1132"/>
      <c r="R958" s="1132"/>
      <c r="S958" s="252"/>
      <c r="T958" s="252"/>
      <c r="U958" s="252"/>
      <c r="V958" s="252"/>
      <c r="W958" s="252"/>
      <c r="X958" s="252"/>
      <c r="Y958" s="252"/>
      <c r="Z958" s="252"/>
    </row>
    <row r="959" ht="15.75" customHeight="1">
      <c r="A959" s="252"/>
      <c r="B959" s="252"/>
      <c r="C959" s="252"/>
      <c r="D959" s="252"/>
      <c r="E959" s="252"/>
      <c r="F959" s="252"/>
      <c r="G959" s="876"/>
      <c r="H959" s="252"/>
      <c r="I959" s="316"/>
      <c r="J959" s="378"/>
      <c r="K959" s="1741"/>
      <c r="L959" s="316"/>
      <c r="M959" s="316"/>
      <c r="N959" s="252"/>
      <c r="O959" s="1132"/>
      <c r="P959" s="1132"/>
      <c r="Q959" s="1132"/>
      <c r="R959" s="1132"/>
      <c r="S959" s="252"/>
      <c r="T959" s="252"/>
      <c r="U959" s="252"/>
      <c r="V959" s="252"/>
      <c r="W959" s="252"/>
      <c r="X959" s="252"/>
      <c r="Y959" s="252"/>
      <c r="Z959" s="252"/>
    </row>
    <row r="960" ht="15.75" customHeight="1">
      <c r="A960" s="252"/>
      <c r="B960" s="252"/>
      <c r="C960" s="252"/>
      <c r="D960" s="252"/>
      <c r="E960" s="252"/>
      <c r="F960" s="252"/>
      <c r="G960" s="876"/>
      <c r="H960" s="252"/>
      <c r="I960" s="316"/>
      <c r="J960" s="378"/>
      <c r="K960" s="1741"/>
      <c r="L960" s="316"/>
      <c r="M960" s="316"/>
      <c r="N960" s="252"/>
      <c r="O960" s="1132"/>
      <c r="P960" s="1132"/>
      <c r="Q960" s="1132"/>
      <c r="R960" s="1132"/>
      <c r="S960" s="252"/>
      <c r="T960" s="252"/>
      <c r="U960" s="252"/>
      <c r="V960" s="252"/>
      <c r="W960" s="252"/>
      <c r="X960" s="252"/>
      <c r="Y960" s="252"/>
      <c r="Z960" s="252"/>
    </row>
    <row r="961" ht="15.75" customHeight="1">
      <c r="A961" s="252"/>
      <c r="B961" s="252"/>
      <c r="C961" s="252"/>
      <c r="D961" s="252"/>
      <c r="E961" s="252"/>
      <c r="F961" s="252"/>
      <c r="G961" s="876"/>
      <c r="H961" s="252"/>
      <c r="I961" s="316"/>
      <c r="J961" s="378"/>
      <c r="K961" s="1741"/>
      <c r="L961" s="316"/>
      <c r="M961" s="316"/>
      <c r="N961" s="252"/>
      <c r="O961" s="1132"/>
      <c r="P961" s="1132"/>
      <c r="Q961" s="1132"/>
      <c r="R961" s="1132"/>
      <c r="S961" s="252"/>
      <c r="T961" s="252"/>
      <c r="U961" s="252"/>
      <c r="V961" s="252"/>
      <c r="W961" s="252"/>
      <c r="X961" s="252"/>
      <c r="Y961" s="252"/>
      <c r="Z961" s="252"/>
    </row>
    <row r="962" ht="15.75" customHeight="1">
      <c r="A962" s="252"/>
      <c r="B962" s="252"/>
      <c r="C962" s="252"/>
      <c r="D962" s="252"/>
      <c r="E962" s="252"/>
      <c r="F962" s="252"/>
      <c r="G962" s="876"/>
      <c r="H962" s="252"/>
      <c r="I962" s="316"/>
      <c r="J962" s="378"/>
      <c r="K962" s="1741"/>
      <c r="L962" s="316"/>
      <c r="M962" s="316"/>
      <c r="N962" s="252"/>
      <c r="O962" s="1132"/>
      <c r="P962" s="1132"/>
      <c r="Q962" s="1132"/>
      <c r="R962" s="1132"/>
      <c r="S962" s="252"/>
      <c r="T962" s="252"/>
      <c r="U962" s="252"/>
      <c r="V962" s="252"/>
      <c r="W962" s="252"/>
      <c r="X962" s="252"/>
      <c r="Y962" s="252"/>
      <c r="Z962" s="252"/>
    </row>
    <row r="963" ht="15.75" customHeight="1">
      <c r="A963" s="252"/>
      <c r="B963" s="252"/>
      <c r="C963" s="252"/>
      <c r="D963" s="252"/>
      <c r="E963" s="252"/>
      <c r="F963" s="252"/>
      <c r="G963" s="876"/>
      <c r="H963" s="252"/>
      <c r="I963" s="316"/>
      <c r="J963" s="378"/>
      <c r="K963" s="1741"/>
      <c r="L963" s="316"/>
      <c r="M963" s="316"/>
      <c r="N963" s="252"/>
      <c r="O963" s="1132"/>
      <c r="P963" s="1132"/>
      <c r="Q963" s="1132"/>
      <c r="R963" s="1132"/>
      <c r="S963" s="252"/>
      <c r="T963" s="252"/>
      <c r="U963" s="252"/>
      <c r="V963" s="252"/>
      <c r="W963" s="252"/>
      <c r="X963" s="252"/>
      <c r="Y963" s="252"/>
      <c r="Z963" s="252"/>
    </row>
    <row r="964" ht="15.75" customHeight="1">
      <c r="A964" s="252"/>
      <c r="B964" s="252"/>
      <c r="C964" s="252"/>
      <c r="D964" s="252"/>
      <c r="E964" s="252"/>
      <c r="F964" s="252"/>
      <c r="G964" s="876"/>
      <c r="H964" s="252"/>
      <c r="I964" s="316"/>
      <c r="J964" s="378"/>
      <c r="K964" s="1741"/>
      <c r="L964" s="316"/>
      <c r="M964" s="316"/>
      <c r="N964" s="252"/>
      <c r="O964" s="1132"/>
      <c r="P964" s="1132"/>
      <c r="Q964" s="1132"/>
      <c r="R964" s="1132"/>
      <c r="S964" s="252"/>
      <c r="T964" s="252"/>
      <c r="U964" s="252"/>
      <c r="V964" s="252"/>
      <c r="W964" s="252"/>
      <c r="X964" s="252"/>
      <c r="Y964" s="252"/>
      <c r="Z964" s="252"/>
    </row>
    <row r="965" ht="15.75" customHeight="1">
      <c r="A965" s="252"/>
      <c r="B965" s="252"/>
      <c r="C965" s="252"/>
      <c r="D965" s="252"/>
      <c r="E965" s="252"/>
      <c r="F965" s="252"/>
      <c r="G965" s="876"/>
      <c r="H965" s="252"/>
      <c r="I965" s="316"/>
      <c r="J965" s="378"/>
      <c r="K965" s="1741"/>
      <c r="L965" s="316"/>
      <c r="M965" s="316"/>
      <c r="N965" s="252"/>
      <c r="O965" s="1132"/>
      <c r="P965" s="1132"/>
      <c r="Q965" s="1132"/>
      <c r="R965" s="1132"/>
      <c r="S965" s="252"/>
      <c r="T965" s="252"/>
      <c r="U965" s="252"/>
      <c r="V965" s="252"/>
      <c r="W965" s="252"/>
      <c r="X965" s="252"/>
      <c r="Y965" s="252"/>
      <c r="Z965" s="252"/>
    </row>
    <row r="966" ht="15.75" customHeight="1">
      <c r="A966" s="252"/>
      <c r="B966" s="252"/>
      <c r="C966" s="252"/>
      <c r="D966" s="252"/>
      <c r="E966" s="252"/>
      <c r="F966" s="252"/>
      <c r="G966" s="876"/>
      <c r="H966" s="252"/>
      <c r="I966" s="316"/>
      <c r="J966" s="378"/>
      <c r="K966" s="1741"/>
      <c r="L966" s="316"/>
      <c r="M966" s="316"/>
      <c r="N966" s="252"/>
      <c r="O966" s="1132"/>
      <c r="P966" s="1132"/>
      <c r="Q966" s="1132"/>
      <c r="R966" s="1132"/>
      <c r="S966" s="252"/>
      <c r="T966" s="252"/>
      <c r="U966" s="252"/>
      <c r="V966" s="252"/>
      <c r="W966" s="252"/>
      <c r="X966" s="252"/>
      <c r="Y966" s="252"/>
      <c r="Z966" s="252"/>
    </row>
    <row r="967" ht="15.75" customHeight="1">
      <c r="A967" s="252"/>
      <c r="B967" s="252"/>
      <c r="C967" s="252"/>
      <c r="D967" s="252"/>
      <c r="E967" s="252"/>
      <c r="F967" s="252"/>
      <c r="G967" s="876"/>
      <c r="H967" s="252"/>
      <c r="I967" s="316"/>
      <c r="J967" s="378"/>
      <c r="K967" s="1741"/>
      <c r="L967" s="316"/>
      <c r="M967" s="316"/>
      <c r="N967" s="252"/>
      <c r="O967" s="1132"/>
      <c r="P967" s="1132"/>
      <c r="Q967" s="1132"/>
      <c r="R967" s="1132"/>
      <c r="S967" s="252"/>
      <c r="T967" s="252"/>
      <c r="U967" s="252"/>
      <c r="V967" s="252"/>
      <c r="W967" s="252"/>
      <c r="X967" s="252"/>
      <c r="Y967" s="252"/>
      <c r="Z967" s="252"/>
    </row>
    <row r="968" ht="15.75" customHeight="1">
      <c r="A968" s="252"/>
      <c r="B968" s="252"/>
      <c r="C968" s="252"/>
      <c r="D968" s="252"/>
      <c r="E968" s="252"/>
      <c r="F968" s="252"/>
      <c r="G968" s="876"/>
      <c r="H968" s="252"/>
      <c r="I968" s="316"/>
      <c r="J968" s="378"/>
      <c r="K968" s="1741"/>
      <c r="L968" s="316"/>
      <c r="M968" s="316"/>
      <c r="N968" s="252"/>
      <c r="O968" s="1132"/>
      <c r="P968" s="1132"/>
      <c r="Q968" s="1132"/>
      <c r="R968" s="1132"/>
      <c r="S968" s="252"/>
      <c r="T968" s="252"/>
      <c r="U968" s="252"/>
      <c r="V968" s="252"/>
      <c r="W968" s="252"/>
      <c r="X968" s="252"/>
      <c r="Y968" s="252"/>
      <c r="Z968" s="252"/>
    </row>
    <row r="969" ht="15.75" customHeight="1">
      <c r="A969" s="252"/>
      <c r="B969" s="252"/>
      <c r="C969" s="252"/>
      <c r="D969" s="252"/>
      <c r="E969" s="252"/>
      <c r="F969" s="252"/>
      <c r="G969" s="876"/>
      <c r="H969" s="252"/>
      <c r="I969" s="316"/>
      <c r="J969" s="378"/>
      <c r="K969" s="1741"/>
      <c r="L969" s="316"/>
      <c r="M969" s="316"/>
      <c r="N969" s="252"/>
      <c r="O969" s="1132"/>
      <c r="P969" s="1132"/>
      <c r="Q969" s="1132"/>
      <c r="R969" s="1132"/>
      <c r="S969" s="252"/>
      <c r="T969" s="252"/>
      <c r="U969" s="252"/>
      <c r="V969" s="252"/>
      <c r="W969" s="252"/>
      <c r="X969" s="252"/>
      <c r="Y969" s="252"/>
      <c r="Z969" s="252"/>
    </row>
    <row r="970" ht="15.75" customHeight="1">
      <c r="A970" s="252"/>
      <c r="B970" s="252"/>
      <c r="C970" s="252"/>
      <c r="D970" s="252"/>
      <c r="E970" s="252"/>
      <c r="F970" s="252"/>
      <c r="G970" s="876"/>
      <c r="H970" s="252"/>
      <c r="I970" s="316"/>
      <c r="J970" s="378"/>
      <c r="K970" s="1741"/>
      <c r="L970" s="316"/>
      <c r="M970" s="316"/>
      <c r="N970" s="252"/>
      <c r="O970" s="1132"/>
      <c r="P970" s="1132"/>
      <c r="Q970" s="1132"/>
      <c r="R970" s="1132"/>
      <c r="S970" s="252"/>
      <c r="T970" s="252"/>
      <c r="U970" s="252"/>
      <c r="V970" s="252"/>
      <c r="W970" s="252"/>
      <c r="X970" s="252"/>
      <c r="Y970" s="252"/>
      <c r="Z970" s="252"/>
    </row>
    <row r="971" ht="15.75" customHeight="1">
      <c r="A971" s="252"/>
      <c r="B971" s="252"/>
      <c r="C971" s="252"/>
      <c r="D971" s="252"/>
      <c r="E971" s="252"/>
      <c r="F971" s="252"/>
      <c r="G971" s="876"/>
      <c r="H971" s="252"/>
      <c r="I971" s="316"/>
      <c r="J971" s="378"/>
      <c r="K971" s="1741"/>
      <c r="L971" s="316"/>
      <c r="M971" s="316"/>
      <c r="N971" s="252"/>
      <c r="O971" s="1132"/>
      <c r="P971" s="1132"/>
      <c r="Q971" s="1132"/>
      <c r="R971" s="1132"/>
      <c r="S971" s="252"/>
      <c r="T971" s="252"/>
      <c r="U971" s="252"/>
      <c r="V971" s="252"/>
      <c r="W971" s="252"/>
      <c r="X971" s="252"/>
      <c r="Y971" s="252"/>
      <c r="Z971" s="252"/>
    </row>
    <row r="972" ht="15.75" customHeight="1">
      <c r="A972" s="252"/>
      <c r="B972" s="252"/>
      <c r="C972" s="252"/>
      <c r="D972" s="252"/>
      <c r="E972" s="252"/>
      <c r="F972" s="252"/>
      <c r="G972" s="876"/>
      <c r="H972" s="252"/>
      <c r="I972" s="316"/>
      <c r="J972" s="378"/>
      <c r="K972" s="1741"/>
      <c r="L972" s="316"/>
      <c r="M972" s="316"/>
      <c r="N972" s="252"/>
      <c r="O972" s="1132"/>
      <c r="P972" s="1132"/>
      <c r="Q972" s="1132"/>
      <c r="R972" s="1132"/>
      <c r="S972" s="252"/>
      <c r="T972" s="252"/>
      <c r="U972" s="252"/>
      <c r="V972" s="252"/>
      <c r="W972" s="252"/>
      <c r="X972" s="252"/>
      <c r="Y972" s="252"/>
      <c r="Z972" s="252"/>
    </row>
    <row r="973" ht="15.75" customHeight="1">
      <c r="A973" s="252"/>
      <c r="B973" s="252"/>
      <c r="C973" s="252"/>
      <c r="D973" s="252"/>
      <c r="E973" s="252"/>
      <c r="F973" s="252"/>
      <c r="G973" s="876"/>
      <c r="H973" s="252"/>
      <c r="I973" s="316"/>
      <c r="J973" s="378"/>
      <c r="K973" s="1741"/>
      <c r="L973" s="316"/>
      <c r="M973" s="316"/>
      <c r="N973" s="252"/>
      <c r="O973" s="1132"/>
      <c r="P973" s="1132"/>
      <c r="Q973" s="1132"/>
      <c r="R973" s="1132"/>
      <c r="S973" s="252"/>
      <c r="T973" s="252"/>
      <c r="U973" s="252"/>
      <c r="V973" s="252"/>
      <c r="W973" s="252"/>
      <c r="X973" s="252"/>
      <c r="Y973" s="252"/>
      <c r="Z973" s="252"/>
    </row>
    <row r="974" ht="15.75" customHeight="1">
      <c r="A974" s="252"/>
      <c r="B974" s="252"/>
      <c r="C974" s="252"/>
      <c r="D974" s="252"/>
      <c r="E974" s="252"/>
      <c r="F974" s="252"/>
      <c r="G974" s="876"/>
      <c r="H974" s="252"/>
      <c r="I974" s="316"/>
      <c r="J974" s="378"/>
      <c r="K974" s="1741"/>
      <c r="L974" s="316"/>
      <c r="M974" s="316"/>
      <c r="N974" s="252"/>
      <c r="O974" s="1132"/>
      <c r="P974" s="1132"/>
      <c r="Q974" s="1132"/>
      <c r="R974" s="1132"/>
      <c r="S974" s="252"/>
      <c r="T974" s="252"/>
      <c r="U974" s="252"/>
      <c r="V974" s="252"/>
      <c r="W974" s="252"/>
      <c r="X974" s="252"/>
      <c r="Y974" s="252"/>
      <c r="Z974" s="252"/>
    </row>
    <row r="975" ht="15.75" customHeight="1">
      <c r="A975" s="252"/>
      <c r="B975" s="252"/>
      <c r="C975" s="252"/>
      <c r="D975" s="252"/>
      <c r="E975" s="252"/>
      <c r="F975" s="252"/>
      <c r="G975" s="876"/>
      <c r="H975" s="252"/>
      <c r="I975" s="316"/>
      <c r="J975" s="378"/>
      <c r="K975" s="1741"/>
      <c r="L975" s="316"/>
      <c r="M975" s="316"/>
      <c r="N975" s="252"/>
      <c r="O975" s="1132"/>
      <c r="P975" s="1132"/>
      <c r="Q975" s="1132"/>
      <c r="R975" s="1132"/>
      <c r="S975" s="252"/>
      <c r="T975" s="252"/>
      <c r="U975" s="252"/>
      <c r="V975" s="252"/>
      <c r="W975" s="252"/>
      <c r="X975" s="252"/>
      <c r="Y975" s="252"/>
      <c r="Z975" s="252"/>
    </row>
    <row r="976" ht="15.75" customHeight="1">
      <c r="A976" s="252"/>
      <c r="B976" s="252"/>
      <c r="C976" s="252"/>
      <c r="D976" s="252"/>
      <c r="E976" s="252"/>
      <c r="F976" s="252"/>
      <c r="G976" s="876"/>
      <c r="H976" s="252"/>
      <c r="I976" s="316"/>
      <c r="J976" s="378"/>
      <c r="K976" s="1741"/>
      <c r="L976" s="316"/>
      <c r="M976" s="316"/>
      <c r="N976" s="252"/>
      <c r="O976" s="1132"/>
      <c r="P976" s="1132"/>
      <c r="Q976" s="1132"/>
      <c r="R976" s="1132"/>
      <c r="S976" s="252"/>
      <c r="T976" s="252"/>
      <c r="U976" s="252"/>
      <c r="V976" s="252"/>
      <c r="W976" s="252"/>
      <c r="X976" s="252"/>
      <c r="Y976" s="252"/>
      <c r="Z976" s="252"/>
    </row>
    <row r="977" ht="15.75" customHeight="1">
      <c r="A977" s="252"/>
      <c r="B977" s="252"/>
      <c r="C977" s="252"/>
      <c r="D977" s="252"/>
      <c r="E977" s="252"/>
      <c r="F977" s="252"/>
      <c r="G977" s="876"/>
      <c r="H977" s="252"/>
      <c r="I977" s="316"/>
      <c r="J977" s="378"/>
      <c r="K977" s="1741"/>
      <c r="L977" s="316"/>
      <c r="M977" s="316"/>
      <c r="N977" s="252"/>
      <c r="O977" s="1132"/>
      <c r="P977" s="1132"/>
      <c r="Q977" s="1132"/>
      <c r="R977" s="1132"/>
      <c r="S977" s="252"/>
      <c r="T977" s="252"/>
      <c r="U977" s="252"/>
      <c r="V977" s="252"/>
      <c r="W977" s="252"/>
      <c r="X977" s="252"/>
      <c r="Y977" s="252"/>
      <c r="Z977" s="252"/>
    </row>
    <row r="978" ht="15.75" customHeight="1">
      <c r="A978" s="252"/>
      <c r="B978" s="252"/>
      <c r="C978" s="252"/>
      <c r="D978" s="252"/>
      <c r="E978" s="252"/>
      <c r="F978" s="252"/>
      <c r="G978" s="876"/>
      <c r="H978" s="252"/>
      <c r="I978" s="316"/>
      <c r="J978" s="378"/>
      <c r="K978" s="1741"/>
      <c r="L978" s="316"/>
      <c r="M978" s="316"/>
      <c r="N978" s="252"/>
      <c r="O978" s="1132"/>
      <c r="P978" s="1132"/>
      <c r="Q978" s="1132"/>
      <c r="R978" s="1132"/>
      <c r="S978" s="252"/>
      <c r="T978" s="252"/>
      <c r="U978" s="252"/>
      <c r="V978" s="252"/>
      <c r="W978" s="252"/>
      <c r="X978" s="252"/>
      <c r="Y978" s="252"/>
      <c r="Z978" s="252"/>
    </row>
    <row r="979" ht="15.75" customHeight="1">
      <c r="A979" s="252"/>
      <c r="B979" s="252"/>
      <c r="C979" s="252"/>
      <c r="D979" s="252"/>
      <c r="E979" s="252"/>
      <c r="F979" s="252"/>
      <c r="G979" s="876"/>
      <c r="H979" s="252"/>
      <c r="I979" s="316"/>
      <c r="J979" s="378"/>
      <c r="K979" s="1741"/>
      <c r="L979" s="316"/>
      <c r="M979" s="316"/>
      <c r="N979" s="252"/>
      <c r="O979" s="1132"/>
      <c r="P979" s="1132"/>
      <c r="Q979" s="1132"/>
      <c r="R979" s="1132"/>
      <c r="S979" s="252"/>
      <c r="T979" s="252"/>
      <c r="U979" s="252"/>
      <c r="V979" s="252"/>
      <c r="W979" s="252"/>
      <c r="X979" s="252"/>
      <c r="Y979" s="252"/>
      <c r="Z979" s="252"/>
    </row>
    <row r="980" ht="15.75" customHeight="1">
      <c r="A980" s="252"/>
      <c r="B980" s="252"/>
      <c r="C980" s="252"/>
      <c r="D980" s="252"/>
      <c r="E980" s="252"/>
      <c r="F980" s="252"/>
      <c r="G980" s="876"/>
      <c r="H980" s="252"/>
      <c r="I980" s="316"/>
      <c r="J980" s="378"/>
      <c r="K980" s="1741"/>
      <c r="L980" s="316"/>
      <c r="M980" s="316"/>
      <c r="N980" s="252"/>
      <c r="O980" s="1132"/>
      <c r="P980" s="1132"/>
      <c r="Q980" s="1132"/>
      <c r="R980" s="1132"/>
      <c r="S980" s="252"/>
      <c r="T980" s="252"/>
      <c r="U980" s="252"/>
      <c r="V980" s="252"/>
      <c r="W980" s="252"/>
      <c r="X980" s="252"/>
      <c r="Y980" s="252"/>
      <c r="Z980" s="252"/>
    </row>
    <row r="981" ht="15.75" customHeight="1">
      <c r="A981" s="252"/>
      <c r="B981" s="252"/>
      <c r="C981" s="252"/>
      <c r="D981" s="252"/>
      <c r="E981" s="252"/>
      <c r="F981" s="252"/>
      <c r="G981" s="876"/>
      <c r="H981" s="252"/>
      <c r="I981" s="316"/>
      <c r="J981" s="378"/>
      <c r="K981" s="1741"/>
      <c r="L981" s="316"/>
      <c r="M981" s="316"/>
      <c r="N981" s="252"/>
      <c r="O981" s="1132"/>
      <c r="P981" s="1132"/>
      <c r="Q981" s="1132"/>
      <c r="R981" s="1132"/>
      <c r="S981" s="252"/>
      <c r="T981" s="252"/>
      <c r="U981" s="252"/>
      <c r="V981" s="252"/>
      <c r="W981" s="252"/>
      <c r="X981" s="252"/>
      <c r="Y981" s="252"/>
      <c r="Z981" s="252"/>
    </row>
    <row r="982" ht="15.75" customHeight="1">
      <c r="A982" s="252"/>
      <c r="B982" s="252"/>
      <c r="C982" s="252"/>
      <c r="D982" s="252"/>
      <c r="E982" s="252"/>
      <c r="F982" s="252"/>
      <c r="G982" s="876"/>
      <c r="H982" s="252"/>
      <c r="I982" s="316"/>
      <c r="J982" s="378"/>
      <c r="K982" s="1741"/>
      <c r="L982" s="316"/>
      <c r="M982" s="316"/>
      <c r="N982" s="252"/>
      <c r="O982" s="1132"/>
      <c r="P982" s="1132"/>
      <c r="Q982" s="1132"/>
      <c r="R982" s="1132"/>
      <c r="S982" s="252"/>
      <c r="T982" s="252"/>
      <c r="U982" s="252"/>
      <c r="V982" s="252"/>
      <c r="W982" s="252"/>
      <c r="X982" s="252"/>
      <c r="Y982" s="252"/>
      <c r="Z982" s="252"/>
    </row>
    <row r="983" ht="15.75" customHeight="1">
      <c r="A983" s="252"/>
      <c r="B983" s="252"/>
      <c r="C983" s="252"/>
      <c r="D983" s="252"/>
      <c r="E983" s="252"/>
      <c r="F983" s="252"/>
      <c r="G983" s="876"/>
      <c r="H983" s="252"/>
      <c r="I983" s="316"/>
      <c r="J983" s="378"/>
      <c r="K983" s="1741"/>
      <c r="L983" s="316"/>
      <c r="M983" s="316"/>
      <c r="N983" s="252"/>
      <c r="O983" s="1132"/>
      <c r="P983" s="1132"/>
      <c r="Q983" s="1132"/>
      <c r="R983" s="1132"/>
      <c r="S983" s="252"/>
      <c r="T983" s="252"/>
      <c r="U983" s="252"/>
      <c r="V983" s="252"/>
      <c r="W983" s="252"/>
      <c r="X983" s="252"/>
      <c r="Y983" s="252"/>
      <c r="Z983" s="252"/>
    </row>
    <row r="984" ht="15.75" customHeight="1">
      <c r="A984" s="252"/>
      <c r="B984" s="252"/>
      <c r="C984" s="252"/>
      <c r="D984" s="252"/>
      <c r="E984" s="252"/>
      <c r="F984" s="252"/>
      <c r="G984" s="876"/>
      <c r="H984" s="252"/>
      <c r="I984" s="316"/>
      <c r="J984" s="378"/>
      <c r="K984" s="1741"/>
      <c r="L984" s="316"/>
      <c r="M984" s="316"/>
      <c r="N984" s="252"/>
      <c r="O984" s="1132"/>
      <c r="P984" s="1132"/>
      <c r="Q984" s="1132"/>
      <c r="R984" s="1132"/>
      <c r="S984" s="252"/>
      <c r="T984" s="252"/>
      <c r="U984" s="252"/>
      <c r="V984" s="252"/>
      <c r="W984" s="252"/>
      <c r="X984" s="252"/>
      <c r="Y984" s="252"/>
      <c r="Z984" s="252"/>
    </row>
    <row r="985" ht="15.75" customHeight="1">
      <c r="A985" s="252"/>
      <c r="B985" s="252"/>
      <c r="C985" s="252"/>
      <c r="D985" s="252"/>
      <c r="E985" s="252"/>
      <c r="F985" s="252"/>
      <c r="G985" s="876"/>
      <c r="H985" s="252"/>
      <c r="I985" s="316"/>
      <c r="J985" s="378"/>
      <c r="K985" s="1741"/>
      <c r="L985" s="316"/>
      <c r="M985" s="316"/>
      <c r="N985" s="252"/>
      <c r="O985" s="1132"/>
      <c r="P985" s="1132"/>
      <c r="Q985" s="1132"/>
      <c r="R985" s="1132"/>
      <c r="S985" s="252"/>
      <c r="T985" s="252"/>
      <c r="U985" s="252"/>
      <c r="V985" s="252"/>
      <c r="W985" s="252"/>
      <c r="X985" s="252"/>
      <c r="Y985" s="252"/>
      <c r="Z985" s="252"/>
    </row>
    <row r="986" ht="15.75" customHeight="1">
      <c r="A986" s="252"/>
      <c r="B986" s="252"/>
      <c r="C986" s="252"/>
      <c r="D986" s="252"/>
      <c r="E986" s="252"/>
      <c r="F986" s="252"/>
      <c r="G986" s="876"/>
      <c r="H986" s="252"/>
      <c r="I986" s="316"/>
      <c r="J986" s="378"/>
      <c r="K986" s="1741"/>
      <c r="L986" s="316"/>
      <c r="M986" s="316"/>
      <c r="N986" s="252"/>
      <c r="O986" s="1132"/>
      <c r="P986" s="1132"/>
      <c r="Q986" s="1132"/>
      <c r="R986" s="1132"/>
      <c r="S986" s="252"/>
      <c r="T986" s="252"/>
      <c r="U986" s="252"/>
      <c r="V986" s="252"/>
      <c r="W986" s="252"/>
      <c r="X986" s="252"/>
      <c r="Y986" s="252"/>
      <c r="Z986" s="252"/>
    </row>
    <row r="987" ht="15.75" customHeight="1">
      <c r="A987" s="252"/>
      <c r="B987" s="252"/>
      <c r="C987" s="252"/>
      <c r="D987" s="252"/>
      <c r="E987" s="252"/>
      <c r="F987" s="252"/>
      <c r="G987" s="876"/>
      <c r="H987" s="252"/>
      <c r="I987" s="316"/>
      <c r="J987" s="378"/>
      <c r="K987" s="1741"/>
      <c r="L987" s="316"/>
      <c r="M987" s="316"/>
      <c r="N987" s="252"/>
      <c r="O987" s="1132"/>
      <c r="P987" s="1132"/>
      <c r="Q987" s="1132"/>
      <c r="R987" s="1132"/>
      <c r="S987" s="252"/>
      <c r="T987" s="252"/>
      <c r="U987" s="252"/>
      <c r="V987" s="252"/>
      <c r="W987" s="252"/>
      <c r="X987" s="252"/>
      <c r="Y987" s="252"/>
      <c r="Z987" s="252"/>
    </row>
    <row r="988" ht="15.75" customHeight="1">
      <c r="A988" s="252"/>
      <c r="B988" s="252"/>
      <c r="C988" s="252"/>
      <c r="D988" s="252"/>
      <c r="E988" s="252"/>
      <c r="F988" s="252"/>
      <c r="G988" s="876"/>
      <c r="H988" s="252"/>
      <c r="I988" s="316"/>
      <c r="J988" s="378"/>
      <c r="K988" s="1741"/>
      <c r="L988" s="316"/>
      <c r="M988" s="316"/>
      <c r="N988" s="252"/>
      <c r="O988" s="1132"/>
      <c r="P988" s="1132"/>
      <c r="Q988" s="1132"/>
      <c r="R988" s="1132"/>
      <c r="S988" s="252"/>
      <c r="T988" s="252"/>
      <c r="U988" s="252"/>
      <c r="V988" s="252"/>
      <c r="W988" s="252"/>
      <c r="X988" s="252"/>
      <c r="Y988" s="252"/>
      <c r="Z988" s="252"/>
    </row>
    <row r="989" ht="15.75" customHeight="1">
      <c r="A989" s="252"/>
      <c r="B989" s="252"/>
      <c r="C989" s="252"/>
      <c r="D989" s="252"/>
      <c r="E989" s="252"/>
      <c r="F989" s="252"/>
      <c r="G989" s="876"/>
      <c r="H989" s="252"/>
      <c r="I989" s="316"/>
      <c r="J989" s="378"/>
      <c r="K989" s="1741"/>
      <c r="L989" s="316"/>
      <c r="M989" s="316"/>
      <c r="N989" s="252"/>
      <c r="O989" s="1132"/>
      <c r="P989" s="1132"/>
      <c r="Q989" s="1132"/>
      <c r="R989" s="1132"/>
      <c r="S989" s="252"/>
      <c r="T989" s="252"/>
      <c r="U989" s="252"/>
      <c r="V989" s="252"/>
      <c r="W989" s="252"/>
      <c r="X989" s="252"/>
      <c r="Y989" s="252"/>
      <c r="Z989" s="252"/>
    </row>
    <row r="990" ht="15.75" customHeight="1">
      <c r="A990" s="252"/>
      <c r="B990" s="252"/>
      <c r="C990" s="252"/>
      <c r="D990" s="252"/>
      <c r="E990" s="252"/>
      <c r="F990" s="252"/>
      <c r="G990" s="876"/>
      <c r="H990" s="252"/>
      <c r="I990" s="316"/>
      <c r="J990" s="378"/>
      <c r="K990" s="1741"/>
      <c r="L990" s="316"/>
      <c r="M990" s="316"/>
      <c r="N990" s="252"/>
      <c r="O990" s="1132"/>
      <c r="P990" s="1132"/>
      <c r="Q990" s="1132"/>
      <c r="R990" s="1132"/>
      <c r="S990" s="252"/>
      <c r="T990" s="252"/>
      <c r="U990" s="252"/>
      <c r="V990" s="252"/>
      <c r="W990" s="252"/>
      <c r="X990" s="252"/>
      <c r="Y990" s="252"/>
      <c r="Z990" s="252"/>
    </row>
    <row r="991" ht="15.75" customHeight="1">
      <c r="A991" s="252"/>
      <c r="B991" s="252"/>
      <c r="C991" s="252"/>
      <c r="D991" s="252"/>
      <c r="E991" s="252"/>
      <c r="F991" s="252"/>
      <c r="G991" s="876"/>
      <c r="H991" s="252"/>
      <c r="I991" s="316"/>
      <c r="J991" s="378"/>
      <c r="K991" s="1741"/>
      <c r="L991" s="316"/>
      <c r="M991" s="316"/>
      <c r="N991" s="252"/>
      <c r="O991" s="1132"/>
      <c r="P991" s="1132"/>
      <c r="Q991" s="1132"/>
      <c r="R991" s="1132"/>
      <c r="S991" s="252"/>
      <c r="T991" s="252"/>
      <c r="U991" s="252"/>
      <c r="V991" s="252"/>
      <c r="W991" s="252"/>
      <c r="X991" s="252"/>
      <c r="Y991" s="252"/>
      <c r="Z991" s="252"/>
    </row>
    <row r="992" ht="15.75" customHeight="1">
      <c r="A992" s="252"/>
      <c r="B992" s="252"/>
      <c r="C992" s="252"/>
      <c r="D992" s="252"/>
      <c r="E992" s="252"/>
      <c r="F992" s="252"/>
      <c r="G992" s="876"/>
      <c r="H992" s="252"/>
      <c r="I992" s="316"/>
      <c r="J992" s="378"/>
      <c r="K992" s="1741"/>
      <c r="L992" s="316"/>
      <c r="M992" s="316"/>
      <c r="N992" s="252"/>
      <c r="O992" s="1132"/>
      <c r="P992" s="1132"/>
      <c r="Q992" s="1132"/>
      <c r="R992" s="1132"/>
      <c r="S992" s="252"/>
      <c r="T992" s="252"/>
      <c r="U992" s="252"/>
      <c r="V992" s="252"/>
      <c r="W992" s="252"/>
      <c r="X992" s="252"/>
      <c r="Y992" s="252"/>
      <c r="Z992" s="252"/>
    </row>
    <row r="993" ht="15.75" customHeight="1">
      <c r="A993" s="252"/>
      <c r="B993" s="252"/>
      <c r="C993" s="252"/>
      <c r="D993" s="252"/>
      <c r="E993" s="252"/>
      <c r="F993" s="252"/>
      <c r="G993" s="876"/>
      <c r="H993" s="252"/>
      <c r="I993" s="316"/>
      <c r="J993" s="378"/>
      <c r="K993" s="1741"/>
      <c r="L993" s="316"/>
      <c r="M993" s="316"/>
      <c r="N993" s="252"/>
      <c r="O993" s="1132"/>
      <c r="P993" s="1132"/>
      <c r="Q993" s="1132"/>
      <c r="R993" s="1132"/>
      <c r="S993" s="252"/>
      <c r="T993" s="252"/>
      <c r="U993" s="252"/>
      <c r="V993" s="252"/>
      <c r="W993" s="252"/>
      <c r="X993" s="252"/>
      <c r="Y993" s="252"/>
      <c r="Z993" s="252"/>
    </row>
    <row r="994" ht="15.75" customHeight="1">
      <c r="A994" s="252"/>
      <c r="B994" s="252"/>
      <c r="C994" s="252"/>
      <c r="D994" s="252"/>
      <c r="E994" s="252"/>
      <c r="F994" s="252"/>
      <c r="G994" s="876"/>
      <c r="H994" s="252"/>
      <c r="I994" s="316"/>
      <c r="J994" s="378"/>
      <c r="K994" s="1741"/>
      <c r="L994" s="316"/>
      <c r="M994" s="316"/>
      <c r="N994" s="252"/>
      <c r="O994" s="1132"/>
      <c r="P994" s="1132"/>
      <c r="Q994" s="1132"/>
      <c r="R994" s="1132"/>
      <c r="S994" s="252"/>
      <c r="T994" s="252"/>
      <c r="U994" s="252"/>
      <c r="V994" s="252"/>
      <c r="W994" s="252"/>
      <c r="X994" s="252"/>
      <c r="Y994" s="252"/>
      <c r="Z994" s="252"/>
    </row>
    <row r="995" ht="15.75" customHeight="1">
      <c r="A995" s="252"/>
      <c r="B995" s="252"/>
      <c r="C995" s="252"/>
      <c r="D995" s="252"/>
      <c r="E995" s="252"/>
      <c r="F995" s="252"/>
      <c r="G995" s="876"/>
      <c r="H995" s="252"/>
      <c r="I995" s="316"/>
      <c r="J995" s="378"/>
      <c r="K995" s="1741"/>
      <c r="L995" s="316"/>
      <c r="M995" s="316"/>
      <c r="N995" s="252"/>
      <c r="O995" s="1132"/>
      <c r="P995" s="1132"/>
      <c r="Q995" s="1132"/>
      <c r="R995" s="1132"/>
      <c r="S995" s="252"/>
      <c r="T995" s="252"/>
      <c r="U995" s="252"/>
      <c r="V995" s="252"/>
      <c r="W995" s="252"/>
      <c r="X995" s="252"/>
      <c r="Y995" s="252"/>
      <c r="Z995" s="252"/>
    </row>
    <row r="996" ht="15.75" customHeight="1">
      <c r="A996" s="252"/>
      <c r="B996" s="252"/>
      <c r="C996" s="252"/>
      <c r="D996" s="252"/>
      <c r="E996" s="252"/>
      <c r="F996" s="252"/>
      <c r="G996" s="876"/>
      <c r="H996" s="252"/>
      <c r="I996" s="316"/>
      <c r="J996" s="378"/>
      <c r="K996" s="1741"/>
      <c r="L996" s="316"/>
      <c r="M996" s="316"/>
      <c r="N996" s="252"/>
      <c r="O996" s="1132"/>
      <c r="P996" s="1132"/>
      <c r="Q996" s="1132"/>
      <c r="R996" s="1132"/>
      <c r="S996" s="252"/>
      <c r="T996" s="252"/>
      <c r="U996" s="252"/>
      <c r="V996" s="252"/>
      <c r="W996" s="252"/>
      <c r="X996" s="252"/>
      <c r="Y996" s="252"/>
      <c r="Z996" s="252"/>
    </row>
    <row r="997" ht="15.75" customHeight="1">
      <c r="A997" s="252"/>
      <c r="B997" s="252"/>
      <c r="C997" s="252"/>
      <c r="D997" s="252"/>
      <c r="E997" s="252"/>
      <c r="F997" s="252"/>
      <c r="G997" s="876"/>
      <c r="H997" s="252"/>
      <c r="I997" s="316"/>
      <c r="J997" s="378"/>
      <c r="K997" s="1741"/>
      <c r="L997" s="316"/>
      <c r="M997" s="316"/>
      <c r="N997" s="252"/>
      <c r="O997" s="1132"/>
      <c r="P997" s="1132"/>
      <c r="Q997" s="1132"/>
      <c r="R997" s="1132"/>
      <c r="S997" s="252"/>
      <c r="T997" s="252"/>
      <c r="U997" s="252"/>
      <c r="V997" s="252"/>
      <c r="W997" s="252"/>
      <c r="X997" s="252"/>
      <c r="Y997" s="252"/>
      <c r="Z997" s="252"/>
    </row>
    <row r="998" ht="15.75" customHeight="1">
      <c r="A998" s="252"/>
      <c r="B998" s="252"/>
      <c r="C998" s="252"/>
      <c r="D998" s="252"/>
      <c r="E998" s="252"/>
      <c r="F998" s="252"/>
      <c r="G998" s="876"/>
      <c r="H998" s="252"/>
      <c r="I998" s="316"/>
      <c r="J998" s="378"/>
      <c r="K998" s="1741"/>
      <c r="L998" s="316"/>
      <c r="M998" s="316"/>
      <c r="N998" s="252"/>
      <c r="O998" s="1132"/>
      <c r="P998" s="1132"/>
      <c r="Q998" s="1132"/>
      <c r="R998" s="1132"/>
      <c r="S998" s="252"/>
      <c r="T998" s="252"/>
      <c r="U998" s="252"/>
      <c r="V998" s="252"/>
      <c r="W998" s="252"/>
      <c r="X998" s="252"/>
      <c r="Y998" s="252"/>
      <c r="Z998" s="252"/>
    </row>
    <row r="999" ht="15.75" customHeight="1">
      <c r="A999" s="252"/>
      <c r="B999" s="252"/>
      <c r="C999" s="252"/>
      <c r="D999" s="252"/>
      <c r="E999" s="252"/>
      <c r="F999" s="252"/>
      <c r="G999" s="876"/>
      <c r="H999" s="252"/>
      <c r="I999" s="316"/>
      <c r="J999" s="378"/>
      <c r="K999" s="1741"/>
      <c r="L999" s="316"/>
      <c r="M999" s="316"/>
      <c r="N999" s="252"/>
      <c r="O999" s="1132"/>
      <c r="P999" s="1132"/>
      <c r="Q999" s="1132"/>
      <c r="R999" s="1132"/>
      <c r="S999" s="252"/>
      <c r="T999" s="252"/>
      <c r="U999" s="252"/>
      <c r="V999" s="252"/>
      <c r="W999" s="252"/>
      <c r="X999" s="252"/>
      <c r="Y999" s="252"/>
      <c r="Z999" s="252"/>
    </row>
    <row r="1000" ht="15.75" customHeight="1">
      <c r="A1000" s="252"/>
      <c r="B1000" s="252"/>
      <c r="C1000" s="252"/>
      <c r="D1000" s="252"/>
      <c r="E1000" s="252"/>
      <c r="F1000" s="252"/>
      <c r="G1000" s="876"/>
      <c r="H1000" s="252"/>
      <c r="I1000" s="316"/>
      <c r="J1000" s="378"/>
      <c r="K1000" s="1741"/>
      <c r="L1000" s="316"/>
      <c r="M1000" s="316"/>
      <c r="N1000" s="252"/>
      <c r="O1000" s="1132"/>
      <c r="P1000" s="1132"/>
      <c r="Q1000" s="1132"/>
      <c r="R1000" s="1132"/>
      <c r="S1000" s="252"/>
      <c r="T1000" s="252"/>
      <c r="U1000" s="252"/>
      <c r="V1000" s="252"/>
      <c r="W1000" s="252"/>
      <c r="X1000" s="252"/>
      <c r="Y1000" s="252"/>
      <c r="Z1000" s="252"/>
    </row>
  </sheetData>
  <mergeCells count="55">
    <mergeCell ref="G130:G131"/>
    <mergeCell ref="D136:F136"/>
    <mergeCell ref="D141:F141"/>
    <mergeCell ref="D142:F142"/>
    <mergeCell ref="B145:M145"/>
    <mergeCell ref="B146:M146"/>
    <mergeCell ref="B147:M147"/>
    <mergeCell ref="B148:M148"/>
    <mergeCell ref="B150:F152"/>
    <mergeCell ref="J150:L150"/>
    <mergeCell ref="B180:M180"/>
    <mergeCell ref="B181:M181"/>
    <mergeCell ref="B182:M182"/>
    <mergeCell ref="B183:M183"/>
    <mergeCell ref="B4:M4"/>
    <mergeCell ref="B5:M5"/>
    <mergeCell ref="B6:M6"/>
    <mergeCell ref="B7:M7"/>
    <mergeCell ref="B9:F11"/>
    <mergeCell ref="J9:L9"/>
    <mergeCell ref="C40:M40"/>
    <mergeCell ref="C41:M41"/>
    <mergeCell ref="C42:M42"/>
    <mergeCell ref="C43:M43"/>
    <mergeCell ref="B44:M44"/>
    <mergeCell ref="B45:F47"/>
    <mergeCell ref="J45:L45"/>
    <mergeCell ref="C75:M75"/>
    <mergeCell ref="L104:L105"/>
    <mergeCell ref="M104:M105"/>
    <mergeCell ref="C110:M110"/>
    <mergeCell ref="C111:M111"/>
    <mergeCell ref="C112:M112"/>
    <mergeCell ref="C113:M113"/>
    <mergeCell ref="B115:F117"/>
    <mergeCell ref="J115:L115"/>
    <mergeCell ref="C76:M76"/>
    <mergeCell ref="C77:M77"/>
    <mergeCell ref="C78:M78"/>
    <mergeCell ref="B80:F82"/>
    <mergeCell ref="J80:L80"/>
    <mergeCell ref="G104:G105"/>
    <mergeCell ref="I104:I105"/>
    <mergeCell ref="J104:J105"/>
    <mergeCell ref="K104:K105"/>
    <mergeCell ref="I130:I131"/>
    <mergeCell ref="J130:J131"/>
    <mergeCell ref="K130:K131"/>
    <mergeCell ref="L130:L131"/>
    <mergeCell ref="M130:M131"/>
    <mergeCell ref="B185:F187"/>
    <mergeCell ref="J185:L185"/>
    <mergeCell ref="D192:F192"/>
    <mergeCell ref="C214:M214"/>
    <mergeCell ref="C215:M215"/>
  </mergeCells>
  <printOptions/>
  <pageMargins bottom="0.6692913385826772" footer="0.0" header="0.0" left="1.0236220472440944" right="0.11811023622047245" top="0.7086614173228347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.75"/>
    <col customWidth="1" min="2" max="2" width="22.5"/>
    <col customWidth="1" min="3" max="3" width="24.13"/>
    <col customWidth="1" min="4" max="4" width="10.38"/>
    <col customWidth="1" min="5" max="5" width="13.0"/>
    <col customWidth="1" hidden="1" min="6" max="6" width="13.38"/>
    <col customWidth="1" hidden="1" min="7" max="7" width="14.38"/>
    <col customWidth="1" min="8" max="8" width="13.38"/>
    <col customWidth="1" min="9" max="9" width="13.0"/>
    <col customWidth="1" min="10" max="26" width="8.0"/>
  </cols>
  <sheetData>
    <row r="1" ht="14.25" customHeight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 ht="14.25" customHeight="1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 ht="14.25" customHeight="1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 ht="14.25" customHeight="1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 ht="14.25" customHeight="1">
      <c r="A7" s="111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ht="17.25" customHeight="1">
      <c r="A8" s="111" t="s">
        <v>392</v>
      </c>
      <c r="B8" s="2"/>
      <c r="C8" s="2"/>
      <c r="D8" s="2"/>
      <c r="E8" s="2"/>
      <c r="F8" s="2"/>
      <c r="G8" s="2"/>
      <c r="H8" s="9"/>
      <c r="I8" s="2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ht="13.5" customHeight="1">
      <c r="A9" s="11" t="s">
        <v>6</v>
      </c>
      <c r="B9" s="12"/>
      <c r="C9" s="13"/>
      <c r="D9" s="14" t="s">
        <v>7</v>
      </c>
      <c r="E9" s="14" t="s">
        <v>8</v>
      </c>
      <c r="F9" s="15" t="s">
        <v>9</v>
      </c>
      <c r="G9" s="12"/>
      <c r="H9" s="13"/>
      <c r="I9" s="14" t="s">
        <v>10</v>
      </c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ht="11.25" customHeight="1">
      <c r="A10" s="18"/>
      <c r="C10" s="19"/>
      <c r="D10" s="20" t="s">
        <v>11</v>
      </c>
      <c r="E10" s="21" t="s">
        <v>12</v>
      </c>
      <c r="F10" s="21" t="s">
        <v>13</v>
      </c>
      <c r="G10" s="22" t="s">
        <v>14</v>
      </c>
      <c r="H10" s="21" t="s">
        <v>15</v>
      </c>
      <c r="I10" s="21" t="s">
        <v>16</v>
      </c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ht="11.25" customHeight="1">
      <c r="A11" s="23"/>
      <c r="B11" s="24"/>
      <c r="C11" s="25"/>
      <c r="D11" s="26"/>
      <c r="E11" s="26" t="s">
        <v>17</v>
      </c>
      <c r="F11" s="27" t="s">
        <v>17</v>
      </c>
      <c r="G11" s="27" t="s">
        <v>18</v>
      </c>
      <c r="H11" s="27" t="s">
        <v>18</v>
      </c>
      <c r="I11" s="27" t="s">
        <v>18</v>
      </c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ht="12.75" customHeight="1">
      <c r="A12" s="28" t="s">
        <v>20</v>
      </c>
      <c r="B12" s="6"/>
      <c r="C12" s="6"/>
      <c r="D12" s="31"/>
      <c r="E12" s="75"/>
      <c r="F12" s="32"/>
      <c r="G12" s="75"/>
      <c r="H12" s="75"/>
      <c r="I12" s="31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  <c r="V12" s="195"/>
      <c r="W12" s="195"/>
      <c r="X12" s="195"/>
      <c r="Y12" s="195"/>
      <c r="Z12" s="195"/>
    </row>
    <row r="13" ht="12.75" customHeight="1">
      <c r="A13" s="33"/>
      <c r="B13" s="405" t="s">
        <v>22</v>
      </c>
      <c r="C13" s="6"/>
      <c r="D13" s="406"/>
      <c r="E13" s="75"/>
      <c r="F13" s="31"/>
      <c r="G13" s="75"/>
      <c r="H13" s="75"/>
      <c r="I13" s="3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ht="12.75" customHeight="1">
      <c r="A14" s="41"/>
      <c r="B14" s="29" t="s">
        <v>331</v>
      </c>
      <c r="C14" s="6"/>
      <c r="D14" s="35" t="s">
        <v>25</v>
      </c>
      <c r="E14" s="36">
        <v>8117191.88</v>
      </c>
      <c r="F14" s="36">
        <v>4219787.64</v>
      </c>
      <c r="G14" s="191">
        <f t="shared" ref="G14:G30" si="1">H14-F14</f>
        <v>4613364.36</v>
      </c>
      <c r="H14" s="36">
        <v>8833152.0</v>
      </c>
      <c r="I14" s="36">
        <v>9176856.0</v>
      </c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ht="12.75" customHeight="1">
      <c r="A15" s="41"/>
      <c r="B15" s="29" t="s">
        <v>26</v>
      </c>
      <c r="C15" s="6"/>
      <c r="D15" s="35" t="s">
        <v>25</v>
      </c>
      <c r="E15" s="39">
        <v>0.0</v>
      </c>
      <c r="F15" s="39">
        <v>0.0</v>
      </c>
      <c r="G15" s="407">
        <f t="shared" si="1"/>
        <v>0</v>
      </c>
      <c r="H15" s="39">
        <v>0.0</v>
      </c>
      <c r="I15" s="36">
        <v>15299.0</v>
      </c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ht="12.75" customHeight="1">
      <c r="A16" s="41"/>
      <c r="B16" s="29" t="s">
        <v>393</v>
      </c>
      <c r="C16" s="6"/>
      <c r="D16" s="35" t="s">
        <v>30</v>
      </c>
      <c r="E16" s="36">
        <v>960000.0</v>
      </c>
      <c r="F16" s="36">
        <v>478636.41</v>
      </c>
      <c r="G16" s="191">
        <f t="shared" si="1"/>
        <v>529363.59</v>
      </c>
      <c r="H16" s="36">
        <v>1008000.0</v>
      </c>
      <c r="I16" s="36">
        <f>42*2000*12</f>
        <v>1008000</v>
      </c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ht="12.75" customHeight="1">
      <c r="A17" s="41"/>
      <c r="B17" s="29" t="s">
        <v>333</v>
      </c>
      <c r="C17" s="6"/>
      <c r="D17" s="35" t="s">
        <v>36</v>
      </c>
      <c r="E17" s="36">
        <v>240000.0</v>
      </c>
      <c r="F17" s="36">
        <v>246000.0</v>
      </c>
      <c r="G17" s="191">
        <f t="shared" si="1"/>
        <v>6000</v>
      </c>
      <c r="H17" s="36">
        <v>252000.0</v>
      </c>
      <c r="I17" s="36">
        <f>42*6000</f>
        <v>252000</v>
      </c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ht="12.75" customHeight="1">
      <c r="A18" s="41"/>
      <c r="B18" s="29" t="s">
        <v>394</v>
      </c>
      <c r="C18" s="6"/>
      <c r="D18" s="35" t="s">
        <v>395</v>
      </c>
      <c r="E18" s="36">
        <v>487100.0</v>
      </c>
      <c r="F18" s="36">
        <v>179750.0</v>
      </c>
      <c r="G18" s="191">
        <f t="shared" si="1"/>
        <v>612250</v>
      </c>
      <c r="H18" s="36">
        <v>792000.0</v>
      </c>
      <c r="I18" s="36">
        <v>792000.0</v>
      </c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ht="12.75" customHeight="1">
      <c r="A19" s="41"/>
      <c r="B19" s="29" t="s">
        <v>39</v>
      </c>
      <c r="C19" s="6"/>
      <c r="D19" s="35" t="s">
        <v>38</v>
      </c>
      <c r="E19" s="36">
        <v>390000.0</v>
      </c>
      <c r="F19" s="36">
        <v>0.0</v>
      </c>
      <c r="G19" s="191">
        <f t="shared" si="1"/>
        <v>0</v>
      </c>
      <c r="H19" s="191">
        <v>0.0</v>
      </c>
      <c r="I19" s="191">
        <v>0.0</v>
      </c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ht="12.75" customHeight="1">
      <c r="A20" s="41"/>
      <c r="B20" s="29" t="s">
        <v>40</v>
      </c>
      <c r="C20" s="6"/>
      <c r="D20" s="35" t="s">
        <v>41</v>
      </c>
      <c r="E20" s="36">
        <v>5000.0</v>
      </c>
      <c r="F20" s="36">
        <v>40000.0</v>
      </c>
      <c r="G20" s="191">
        <f t="shared" si="1"/>
        <v>15000</v>
      </c>
      <c r="H20" s="191">
        <v>55000.0</v>
      </c>
      <c r="I20" s="191">
        <v>35000.0</v>
      </c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ht="12.75" customHeight="1">
      <c r="A21" s="41"/>
      <c r="B21" s="29" t="s">
        <v>44</v>
      </c>
      <c r="C21" s="6"/>
      <c r="D21" s="35" t="s">
        <v>45</v>
      </c>
      <c r="E21" s="36">
        <v>676686.0</v>
      </c>
      <c r="F21" s="81">
        <v>690073.0</v>
      </c>
      <c r="G21" s="191">
        <f t="shared" si="1"/>
        <v>46472</v>
      </c>
      <c r="H21" s="81">
        <v>736545.0</v>
      </c>
      <c r="I21" s="81">
        <v>767741.0</v>
      </c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ht="12.75" customHeight="1">
      <c r="A22" s="41"/>
      <c r="B22" s="29" t="s">
        <v>46</v>
      </c>
      <c r="C22" s="6"/>
      <c r="D22" s="35" t="s">
        <v>45</v>
      </c>
      <c r="E22" s="36">
        <v>678228.0</v>
      </c>
      <c r="F22" s="36">
        <v>7337.0</v>
      </c>
      <c r="G22" s="191">
        <f t="shared" si="1"/>
        <v>729208</v>
      </c>
      <c r="H22" s="36">
        <v>736545.0</v>
      </c>
      <c r="I22" s="36">
        <f>I21</f>
        <v>767741</v>
      </c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ht="12.75" customHeight="1">
      <c r="A23" s="41"/>
      <c r="B23" s="29" t="s">
        <v>47</v>
      </c>
      <c r="C23" s="6"/>
      <c r="D23" s="35" t="s">
        <v>48</v>
      </c>
      <c r="E23" s="81">
        <v>200000.0</v>
      </c>
      <c r="F23" s="81">
        <v>2500.0</v>
      </c>
      <c r="G23" s="191">
        <f t="shared" si="1"/>
        <v>207500</v>
      </c>
      <c r="H23" s="81">
        <v>210000.0</v>
      </c>
      <c r="I23" s="81">
        <f t="shared" ref="I23:I24" si="2">5000*42</f>
        <v>210000</v>
      </c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ht="12.75" customHeight="1">
      <c r="A24" s="41"/>
      <c r="B24" s="29" t="s">
        <v>37</v>
      </c>
      <c r="C24" s="6"/>
      <c r="D24" s="35" t="s">
        <v>38</v>
      </c>
      <c r="E24" s="36">
        <v>205000.0</v>
      </c>
      <c r="F24" s="81">
        <v>0.0</v>
      </c>
      <c r="G24" s="191">
        <f t="shared" si="1"/>
        <v>210000</v>
      </c>
      <c r="H24" s="81">
        <v>210000.0</v>
      </c>
      <c r="I24" s="81">
        <f t="shared" si="2"/>
        <v>210000</v>
      </c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ht="12.75" customHeight="1">
      <c r="A25" s="41"/>
      <c r="B25" s="29" t="s">
        <v>51</v>
      </c>
      <c r="C25" s="6"/>
      <c r="D25" s="35" t="s">
        <v>52</v>
      </c>
      <c r="E25" s="81">
        <v>974062.94</v>
      </c>
      <c r="F25" s="81">
        <v>422866.83</v>
      </c>
      <c r="G25" s="191">
        <f t="shared" si="1"/>
        <v>637113.17</v>
      </c>
      <c r="H25" s="81">
        <v>1059980.0</v>
      </c>
      <c r="I25" s="81">
        <v>1103059.0</v>
      </c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ht="12.75" customHeight="1">
      <c r="A26" s="41"/>
      <c r="B26" s="29" t="s">
        <v>53</v>
      </c>
      <c r="C26" s="6"/>
      <c r="D26" s="35" t="s">
        <v>54</v>
      </c>
      <c r="E26" s="81">
        <v>48000.0</v>
      </c>
      <c r="F26" s="81">
        <v>20100.0</v>
      </c>
      <c r="G26" s="191">
        <f t="shared" si="1"/>
        <v>30300</v>
      </c>
      <c r="H26" s="81">
        <v>50400.0</v>
      </c>
      <c r="I26" s="81">
        <f>150*42*12</f>
        <v>75600</v>
      </c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ht="12.75" customHeight="1">
      <c r="A27" s="41"/>
      <c r="B27" s="29" t="s">
        <v>337</v>
      </c>
      <c r="C27" s="6"/>
      <c r="D27" s="35" t="s">
        <v>56</v>
      </c>
      <c r="E27" s="81">
        <v>108501.55</v>
      </c>
      <c r="F27" s="81">
        <v>52461.89</v>
      </c>
      <c r="G27" s="191">
        <f t="shared" si="1"/>
        <v>79150.11</v>
      </c>
      <c r="H27" s="81">
        <v>131612.0</v>
      </c>
      <c r="I27" s="81">
        <v>161031.0</v>
      </c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ht="12.75" customHeight="1">
      <c r="A28" s="41"/>
      <c r="B28" s="29" t="s">
        <v>338</v>
      </c>
      <c r="C28" s="6"/>
      <c r="D28" s="35" t="s">
        <v>58</v>
      </c>
      <c r="E28" s="81">
        <v>48000.0</v>
      </c>
      <c r="F28" s="81">
        <v>20100.0</v>
      </c>
      <c r="G28" s="191">
        <f t="shared" si="1"/>
        <v>30300</v>
      </c>
      <c r="H28" s="81">
        <v>50400.0</v>
      </c>
      <c r="I28" s="81">
        <f>100*12*42</f>
        <v>50400</v>
      </c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ht="12.75" customHeight="1">
      <c r="A29" s="41"/>
      <c r="B29" s="29" t="s">
        <v>49</v>
      </c>
      <c r="C29" s="6"/>
      <c r="D29" s="35" t="s">
        <v>50</v>
      </c>
      <c r="E29" s="81">
        <v>0.0</v>
      </c>
      <c r="F29" s="81">
        <v>0.0</v>
      </c>
      <c r="G29" s="191">
        <f t="shared" si="1"/>
        <v>126000</v>
      </c>
      <c r="H29" s="81">
        <v>126000.0</v>
      </c>
      <c r="I29" s="81">
        <v>0.0</v>
      </c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ht="12.75" customHeight="1">
      <c r="A30" s="41"/>
      <c r="B30" s="29" t="s">
        <v>59</v>
      </c>
      <c r="C30" s="6"/>
      <c r="D30" s="35" t="s">
        <v>60</v>
      </c>
      <c r="E30" s="81">
        <v>960000.0</v>
      </c>
      <c r="F30" s="81">
        <v>0.0</v>
      </c>
      <c r="G30" s="191">
        <f t="shared" si="1"/>
        <v>0</v>
      </c>
      <c r="H30" s="81">
        <v>0.0</v>
      </c>
      <c r="I30" s="81">
        <v>0.0</v>
      </c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ht="14.25" customHeight="1">
      <c r="A31" s="408"/>
      <c r="B31" s="350" t="s">
        <v>61</v>
      </c>
      <c r="C31" s="409"/>
      <c r="D31" s="410"/>
      <c r="E31" s="411">
        <f t="shared" ref="E31:I31" si="3">SUM(E12:E30)</f>
        <v>14097770.37</v>
      </c>
      <c r="F31" s="411">
        <f t="shared" si="3"/>
        <v>6379612.77</v>
      </c>
      <c r="G31" s="411">
        <f t="shared" si="3"/>
        <v>7872021.23</v>
      </c>
      <c r="H31" s="411">
        <f t="shared" si="3"/>
        <v>14251634</v>
      </c>
      <c r="I31" s="411">
        <f t="shared" si="3"/>
        <v>14624727</v>
      </c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ht="14.25" customHeight="1">
      <c r="A32" s="72"/>
      <c r="B32" s="34" t="s">
        <v>62</v>
      </c>
      <c r="C32" s="6"/>
      <c r="D32" s="406"/>
      <c r="E32" s="412"/>
      <c r="F32" s="31"/>
      <c r="G32" s="75"/>
      <c r="H32" s="412"/>
      <c r="I32" s="412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ht="13.5" customHeight="1">
      <c r="A33" s="72"/>
      <c r="B33" s="29" t="s">
        <v>341</v>
      </c>
      <c r="C33" s="6"/>
      <c r="D33" s="107" t="s">
        <v>65</v>
      </c>
      <c r="E33" s="36">
        <v>399730.95</v>
      </c>
      <c r="F33" s="36">
        <v>102209.0</v>
      </c>
      <c r="G33" s="36">
        <f t="shared" ref="G33:G42" si="4">H33-F33</f>
        <v>277791</v>
      </c>
      <c r="H33" s="36">
        <v>380000.0</v>
      </c>
      <c r="I33" s="36">
        <v>380000.0</v>
      </c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ht="13.5" customHeight="1">
      <c r="A34" s="72"/>
      <c r="B34" s="29" t="s">
        <v>396</v>
      </c>
      <c r="C34" s="6"/>
      <c r="D34" s="107" t="s">
        <v>69</v>
      </c>
      <c r="E34" s="36">
        <v>66000.0</v>
      </c>
      <c r="F34" s="36">
        <v>0.0</v>
      </c>
      <c r="G34" s="36">
        <f t="shared" si="4"/>
        <v>76000</v>
      </c>
      <c r="H34" s="36">
        <v>76000.0</v>
      </c>
      <c r="I34" s="36">
        <v>76000.0</v>
      </c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ht="13.5" customHeight="1">
      <c r="A35" s="72"/>
      <c r="B35" s="29" t="s">
        <v>397</v>
      </c>
      <c r="C35" s="6"/>
      <c r="D35" s="107" t="s">
        <v>398</v>
      </c>
      <c r="E35" s="36">
        <v>2400419.75</v>
      </c>
      <c r="F35" s="36">
        <v>1134388.75</v>
      </c>
      <c r="G35" s="36">
        <f t="shared" si="4"/>
        <v>2165611.25</v>
      </c>
      <c r="H35" s="36">
        <v>3300000.0</v>
      </c>
      <c r="I35" s="36">
        <v>3000000.0</v>
      </c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ht="13.5" customHeight="1">
      <c r="A36" s="72"/>
      <c r="B36" s="29" t="s">
        <v>399</v>
      </c>
      <c r="C36" s="6"/>
      <c r="D36" s="107" t="s">
        <v>146</v>
      </c>
      <c r="E36" s="36">
        <v>19687.8</v>
      </c>
      <c r="F36" s="36">
        <v>15574.0</v>
      </c>
      <c r="G36" s="36">
        <f t="shared" si="4"/>
        <v>6426</v>
      </c>
      <c r="H36" s="36">
        <v>22000.0</v>
      </c>
      <c r="I36" s="36">
        <v>22000.0</v>
      </c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ht="13.5" customHeight="1">
      <c r="A37" s="72"/>
      <c r="B37" s="29" t="s">
        <v>147</v>
      </c>
      <c r="C37" s="6"/>
      <c r="D37" s="107" t="s">
        <v>148</v>
      </c>
      <c r="E37" s="36">
        <v>9100.0</v>
      </c>
      <c r="F37" s="36">
        <v>14000.0</v>
      </c>
      <c r="G37" s="36">
        <f t="shared" si="4"/>
        <v>0</v>
      </c>
      <c r="H37" s="36">
        <v>14000.0</v>
      </c>
      <c r="I37" s="36">
        <v>6000.0</v>
      </c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ht="13.5" customHeight="1">
      <c r="A38" s="72"/>
      <c r="B38" s="29" t="s">
        <v>73</v>
      </c>
      <c r="C38" s="6"/>
      <c r="D38" s="107" t="s">
        <v>74</v>
      </c>
      <c r="E38" s="36">
        <v>162513.07</v>
      </c>
      <c r="F38" s="36">
        <v>70304.23</v>
      </c>
      <c r="G38" s="36">
        <f t="shared" si="4"/>
        <v>133695.77</v>
      </c>
      <c r="H38" s="36">
        <v>204000.0</v>
      </c>
      <c r="I38" s="36">
        <v>180000.0</v>
      </c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ht="13.5" customHeight="1">
      <c r="A39" s="72"/>
      <c r="B39" s="29" t="s">
        <v>400</v>
      </c>
      <c r="C39" s="6"/>
      <c r="D39" s="107" t="s">
        <v>401</v>
      </c>
      <c r="E39" s="36">
        <v>75747.3</v>
      </c>
      <c r="F39" s="36">
        <v>60000.0</v>
      </c>
      <c r="G39" s="36">
        <f t="shared" si="4"/>
        <v>0</v>
      </c>
      <c r="H39" s="36">
        <v>60000.0</v>
      </c>
      <c r="I39" s="36">
        <v>60000.0</v>
      </c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 ht="13.5" customHeight="1">
      <c r="A40" s="72"/>
      <c r="B40" s="29" t="s">
        <v>402</v>
      </c>
      <c r="C40" s="6"/>
      <c r="D40" s="107" t="s">
        <v>76</v>
      </c>
      <c r="E40" s="36">
        <v>294220.0</v>
      </c>
      <c r="F40" s="36">
        <v>336136.0</v>
      </c>
      <c r="G40" s="36">
        <f t="shared" si="4"/>
        <v>165864</v>
      </c>
      <c r="H40" s="36">
        <v>502000.0</v>
      </c>
      <c r="I40" s="36">
        <v>443000.0</v>
      </c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 ht="13.5" customHeight="1">
      <c r="A41" s="72"/>
      <c r="B41" s="29" t="s">
        <v>373</v>
      </c>
      <c r="C41" s="6"/>
      <c r="D41" s="107" t="s">
        <v>346</v>
      </c>
      <c r="E41" s="36">
        <v>4585.0</v>
      </c>
      <c r="F41" s="36">
        <v>0.0</v>
      </c>
      <c r="G41" s="36">
        <f t="shared" si="4"/>
        <v>100000</v>
      </c>
      <c r="H41" s="36">
        <v>100000.0</v>
      </c>
      <c r="I41" s="36">
        <v>50000.0</v>
      </c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 ht="14.25" customHeight="1">
      <c r="A42" s="88"/>
      <c r="B42" s="62" t="s">
        <v>403</v>
      </c>
      <c r="C42" s="159"/>
      <c r="D42" s="211" t="s">
        <v>80</v>
      </c>
      <c r="E42" s="65">
        <v>0.0</v>
      </c>
      <c r="F42" s="65">
        <v>0.0</v>
      </c>
      <c r="G42" s="65">
        <f t="shared" si="4"/>
        <v>500</v>
      </c>
      <c r="H42" s="65">
        <v>500.0</v>
      </c>
      <c r="I42" s="65">
        <v>500.0</v>
      </c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ht="14.25" customHeight="1">
      <c r="A43" s="111"/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ht="14.25" customHeight="1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ht="14.25" customHeight="1">
      <c r="A45" s="111" t="s">
        <v>404</v>
      </c>
      <c r="B45" s="2"/>
      <c r="C45" s="2"/>
      <c r="D45" s="2"/>
      <c r="E45" s="2"/>
      <c r="F45" s="2"/>
      <c r="G45" s="2"/>
      <c r="H45" s="9"/>
      <c r="I45" s="2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ht="14.25" customHeight="1">
      <c r="A46" s="111"/>
      <c r="B46" s="2"/>
      <c r="C46" s="2"/>
      <c r="D46" s="2"/>
      <c r="E46" s="2"/>
      <c r="F46" s="2"/>
      <c r="G46" s="2"/>
      <c r="H46" s="111"/>
      <c r="I46" s="2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 ht="14.25" customHeight="1">
      <c r="A47" s="305" t="s">
        <v>350</v>
      </c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ht="14.25" customHeight="1">
      <c r="A48" s="93"/>
      <c r="B48" s="93"/>
      <c r="C48" s="93"/>
      <c r="D48" s="93"/>
      <c r="E48" s="93"/>
      <c r="F48" s="93"/>
      <c r="G48" s="93"/>
      <c r="H48" s="93"/>
      <c r="I48" s="93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ht="14.25" customHeight="1">
      <c r="A49" s="11" t="s">
        <v>6</v>
      </c>
      <c r="B49" s="12"/>
      <c r="C49" s="13"/>
      <c r="D49" s="14" t="s">
        <v>7</v>
      </c>
      <c r="E49" s="14" t="s">
        <v>8</v>
      </c>
      <c r="F49" s="15" t="s">
        <v>9</v>
      </c>
      <c r="G49" s="12"/>
      <c r="H49" s="13"/>
      <c r="I49" s="14" t="s">
        <v>10</v>
      </c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ht="14.25" customHeight="1">
      <c r="A50" s="18"/>
      <c r="C50" s="19"/>
      <c r="D50" s="20" t="s">
        <v>11</v>
      </c>
      <c r="E50" s="21" t="s">
        <v>12</v>
      </c>
      <c r="F50" s="21" t="s">
        <v>13</v>
      </c>
      <c r="G50" s="22" t="s">
        <v>14</v>
      </c>
      <c r="H50" s="21" t="s">
        <v>15</v>
      </c>
      <c r="I50" s="21" t="s">
        <v>16</v>
      </c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ht="14.25" customHeight="1">
      <c r="A51" s="23"/>
      <c r="B51" s="24"/>
      <c r="C51" s="25"/>
      <c r="D51" s="26"/>
      <c r="E51" s="26" t="s">
        <v>17</v>
      </c>
      <c r="F51" s="27" t="s">
        <v>17</v>
      </c>
      <c r="G51" s="27" t="s">
        <v>18</v>
      </c>
      <c r="H51" s="27" t="s">
        <v>18</v>
      </c>
      <c r="I51" s="27" t="s">
        <v>18</v>
      </c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ht="14.25" customHeight="1">
      <c r="A52" s="11"/>
      <c r="B52" s="413" t="s">
        <v>405</v>
      </c>
      <c r="C52" s="69"/>
      <c r="D52" s="414" t="s">
        <v>82</v>
      </c>
      <c r="E52" s="71">
        <v>11962.18</v>
      </c>
      <c r="F52" s="71">
        <v>1048.78</v>
      </c>
      <c r="G52" s="415">
        <f t="shared" ref="G52:G60" si="5">H52-F52</f>
        <v>16951.22</v>
      </c>
      <c r="H52" s="71">
        <v>18000.0</v>
      </c>
      <c r="I52" s="71">
        <v>18000.0</v>
      </c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ht="14.25" customHeight="1">
      <c r="A53" s="20"/>
      <c r="B53" s="29" t="s">
        <v>83</v>
      </c>
      <c r="C53" s="6"/>
      <c r="D53" s="107" t="s">
        <v>82</v>
      </c>
      <c r="E53" s="36">
        <v>55200.0</v>
      </c>
      <c r="F53" s="36">
        <v>26500.0</v>
      </c>
      <c r="G53" s="191">
        <f t="shared" si="5"/>
        <v>37100</v>
      </c>
      <c r="H53" s="36">
        <v>63600.0</v>
      </c>
      <c r="I53" s="36">
        <v>63600.0</v>
      </c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ht="14.25" customHeight="1">
      <c r="A54" s="41"/>
      <c r="B54" s="6" t="s">
        <v>347</v>
      </c>
      <c r="C54" s="66"/>
      <c r="D54" s="107" t="s">
        <v>86</v>
      </c>
      <c r="E54" s="36">
        <v>11000.0</v>
      </c>
      <c r="F54" s="36">
        <v>1000.0</v>
      </c>
      <c r="G54" s="191">
        <f t="shared" si="5"/>
        <v>11000</v>
      </c>
      <c r="H54" s="36">
        <v>12000.0</v>
      </c>
      <c r="I54" s="36">
        <v>12000.0</v>
      </c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ht="14.25" customHeight="1">
      <c r="A55" s="72"/>
      <c r="B55" s="29" t="s">
        <v>118</v>
      </c>
      <c r="C55" s="6"/>
      <c r="D55" s="107" t="s">
        <v>119</v>
      </c>
      <c r="E55" s="81">
        <v>6172.0</v>
      </c>
      <c r="F55" s="81">
        <v>1024.0</v>
      </c>
      <c r="G55" s="191">
        <f t="shared" si="5"/>
        <v>6476</v>
      </c>
      <c r="H55" s="36">
        <v>7500.0</v>
      </c>
      <c r="I55" s="36">
        <v>7500.0</v>
      </c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ht="14.25" customHeight="1">
      <c r="A56" s="72"/>
      <c r="B56" s="416" t="s">
        <v>98</v>
      </c>
      <c r="C56" s="6"/>
      <c r="D56" s="107" t="s">
        <v>99</v>
      </c>
      <c r="E56" s="191">
        <v>10600.0</v>
      </c>
      <c r="F56" s="36">
        <v>0.0</v>
      </c>
      <c r="G56" s="191">
        <f t="shared" si="5"/>
        <v>56000</v>
      </c>
      <c r="H56" s="36">
        <v>56000.0</v>
      </c>
      <c r="I56" s="36">
        <v>56000.0</v>
      </c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ht="14.25" customHeight="1">
      <c r="A57" s="72"/>
      <c r="B57" s="416" t="s">
        <v>100</v>
      </c>
      <c r="C57" s="6"/>
      <c r="D57" s="107" t="s">
        <v>101</v>
      </c>
      <c r="E57" s="191">
        <v>41365.0</v>
      </c>
      <c r="F57" s="36">
        <v>39770.0</v>
      </c>
      <c r="G57" s="191">
        <f t="shared" si="5"/>
        <v>40230</v>
      </c>
      <c r="H57" s="36">
        <v>80000.0</v>
      </c>
      <c r="I57" s="36">
        <v>80000.0</v>
      </c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ht="14.25" customHeight="1">
      <c r="A58" s="72"/>
      <c r="B58" s="416" t="s">
        <v>406</v>
      </c>
      <c r="C58" s="6"/>
      <c r="D58" s="107" t="s">
        <v>103</v>
      </c>
      <c r="E58" s="36">
        <v>10000.0</v>
      </c>
      <c r="F58" s="36">
        <v>0.0</v>
      </c>
      <c r="G58" s="191">
        <f t="shared" si="5"/>
        <v>10000</v>
      </c>
      <c r="H58" s="36">
        <v>10000.0</v>
      </c>
      <c r="I58" s="36">
        <v>10000.0</v>
      </c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ht="14.25" customHeight="1">
      <c r="A59" s="72"/>
      <c r="B59" s="29" t="s">
        <v>106</v>
      </c>
      <c r="C59" s="6"/>
      <c r="D59" s="107" t="s">
        <v>107</v>
      </c>
      <c r="E59" s="191">
        <v>30578.12</v>
      </c>
      <c r="F59" s="36">
        <v>5178.12</v>
      </c>
      <c r="G59" s="191">
        <f t="shared" si="5"/>
        <v>60821.88</v>
      </c>
      <c r="H59" s="36">
        <v>66000.0</v>
      </c>
      <c r="I59" s="36">
        <v>66000.0</v>
      </c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ht="14.25" customHeight="1">
      <c r="A60" s="72"/>
      <c r="B60" s="29" t="s">
        <v>407</v>
      </c>
      <c r="C60" s="6"/>
      <c r="D60" s="107" t="s">
        <v>109</v>
      </c>
      <c r="E60" s="191">
        <v>5707.82</v>
      </c>
      <c r="F60" s="36">
        <v>6392.76</v>
      </c>
      <c r="G60" s="191">
        <f t="shared" si="5"/>
        <v>1607.24</v>
      </c>
      <c r="H60" s="36">
        <v>8000.0</v>
      </c>
      <c r="I60" s="36">
        <v>10000.0</v>
      </c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ht="14.25" customHeight="1">
      <c r="A61" s="72"/>
      <c r="B61" s="29" t="s">
        <v>408</v>
      </c>
      <c r="C61" s="6"/>
      <c r="D61" s="107"/>
      <c r="E61" s="191"/>
      <c r="F61" s="191"/>
      <c r="G61" s="191"/>
      <c r="H61" s="191"/>
      <c r="I61" s="19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ht="14.25" customHeight="1">
      <c r="A62" s="72"/>
      <c r="B62" s="29" t="s">
        <v>409</v>
      </c>
      <c r="C62" s="6"/>
      <c r="D62" s="107" t="s">
        <v>123</v>
      </c>
      <c r="E62" s="191">
        <v>387716.64</v>
      </c>
      <c r="F62" s="191">
        <v>0.0</v>
      </c>
      <c r="G62" s="191">
        <f>H62-F62</f>
        <v>0</v>
      </c>
      <c r="H62" s="191">
        <v>0.0</v>
      </c>
      <c r="I62" s="191">
        <v>0.0</v>
      </c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 ht="14.25" customHeight="1">
      <c r="A63" s="408"/>
      <c r="B63" s="350" t="s">
        <v>284</v>
      </c>
      <c r="C63" s="409"/>
      <c r="D63" s="410"/>
      <c r="E63" s="417">
        <f t="shared" ref="E63:I63" si="6">SUM(E33:E62)</f>
        <v>4002305.63</v>
      </c>
      <c r="F63" s="417">
        <f t="shared" si="6"/>
        <v>1813525.64</v>
      </c>
      <c r="G63" s="417">
        <f t="shared" si="6"/>
        <v>3166074.36</v>
      </c>
      <c r="H63" s="417">
        <f t="shared" si="6"/>
        <v>4979600</v>
      </c>
      <c r="I63" s="417">
        <f t="shared" si="6"/>
        <v>4540600</v>
      </c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ht="14.25" customHeight="1">
      <c r="A64" s="43" t="s">
        <v>285</v>
      </c>
      <c r="B64" s="409"/>
      <c r="C64" s="409"/>
      <c r="D64" s="410"/>
      <c r="E64" s="217">
        <f t="shared" ref="E64:I64" si="7">E31+E63</f>
        <v>18100076</v>
      </c>
      <c r="F64" s="217">
        <f t="shared" si="7"/>
        <v>8193138.41</v>
      </c>
      <c r="G64" s="217">
        <f t="shared" si="7"/>
        <v>11038095.59</v>
      </c>
      <c r="H64" s="217">
        <f t="shared" si="7"/>
        <v>19231234</v>
      </c>
      <c r="I64" s="217">
        <f t="shared" si="7"/>
        <v>19165327</v>
      </c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ht="14.25" customHeight="1">
      <c r="A65" s="33"/>
      <c r="B65" s="418" t="s">
        <v>286</v>
      </c>
      <c r="C65" s="6"/>
      <c r="D65" s="406"/>
      <c r="E65" s="191"/>
      <c r="F65" s="36"/>
      <c r="G65" s="191"/>
      <c r="H65" s="419"/>
      <c r="I65" s="419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ht="14.25" customHeight="1">
      <c r="A66" s="33"/>
      <c r="B66" s="6" t="s">
        <v>297</v>
      </c>
      <c r="C66" s="222"/>
      <c r="D66" s="35" t="s">
        <v>298</v>
      </c>
      <c r="E66" s="36">
        <v>0.0</v>
      </c>
      <c r="F66" s="36">
        <v>0.0</v>
      </c>
      <c r="G66" s="78">
        <v>0.0</v>
      </c>
      <c r="H66" s="36">
        <v>0.0</v>
      </c>
      <c r="I66" s="36">
        <v>20000.0</v>
      </c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ht="14.25" customHeight="1">
      <c r="A67" s="33"/>
      <c r="B67" s="6" t="s">
        <v>410</v>
      </c>
      <c r="C67" s="222"/>
      <c r="D67" s="107" t="s">
        <v>302</v>
      </c>
      <c r="E67" s="36">
        <v>275000.0</v>
      </c>
      <c r="F67" s="36">
        <v>70000.0</v>
      </c>
      <c r="G67" s="78">
        <f t="shared" ref="G67:G71" si="8">H67-F67</f>
        <v>0</v>
      </c>
      <c r="H67" s="36">
        <v>70000.0</v>
      </c>
      <c r="I67" s="36">
        <v>70000.0</v>
      </c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ht="14.25" customHeight="1">
      <c r="A68" s="33"/>
      <c r="B68" s="6" t="s">
        <v>313</v>
      </c>
      <c r="C68" s="222"/>
      <c r="D68" s="107" t="s">
        <v>290</v>
      </c>
      <c r="E68" s="36">
        <v>79978.0</v>
      </c>
      <c r="F68" s="36">
        <v>45000.0</v>
      </c>
      <c r="G68" s="78">
        <f t="shared" si="8"/>
        <v>0</v>
      </c>
      <c r="H68" s="36">
        <v>45000.0</v>
      </c>
      <c r="I68" s="36">
        <v>0.0</v>
      </c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ht="14.25" customHeight="1">
      <c r="A69" s="33"/>
      <c r="B69" s="6" t="s">
        <v>380</v>
      </c>
      <c r="C69" s="2"/>
      <c r="D69" s="107" t="s">
        <v>288</v>
      </c>
      <c r="E69" s="36">
        <v>23600.0</v>
      </c>
      <c r="F69" s="36">
        <v>0.0</v>
      </c>
      <c r="G69" s="78">
        <f t="shared" si="8"/>
        <v>0</v>
      </c>
      <c r="H69" s="36">
        <v>0.0</v>
      </c>
      <c r="I69" s="36">
        <v>0.0</v>
      </c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ht="14.25" customHeight="1">
      <c r="A70" s="33"/>
      <c r="B70" s="6" t="s">
        <v>295</v>
      </c>
      <c r="C70" s="222"/>
      <c r="D70" s="107" t="s">
        <v>296</v>
      </c>
      <c r="E70" s="36">
        <v>0.0</v>
      </c>
      <c r="F70" s="36">
        <v>0.0</v>
      </c>
      <c r="G70" s="78">
        <f t="shared" si="8"/>
        <v>1500000</v>
      </c>
      <c r="H70" s="36">
        <v>1500000.0</v>
      </c>
      <c r="I70" s="36">
        <v>0.0</v>
      </c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ht="14.25" customHeight="1">
      <c r="A71" s="33"/>
      <c r="B71" s="6" t="s">
        <v>411</v>
      </c>
      <c r="C71" s="222"/>
      <c r="D71" s="107" t="s">
        <v>412</v>
      </c>
      <c r="E71" s="36">
        <v>18540.0</v>
      </c>
      <c r="F71" s="36">
        <v>0.0</v>
      </c>
      <c r="G71" s="78">
        <f t="shared" si="8"/>
        <v>0</v>
      </c>
      <c r="H71" s="36">
        <v>0.0</v>
      </c>
      <c r="I71" s="36">
        <v>0.0</v>
      </c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ht="14.25" customHeight="1">
      <c r="A72" s="420"/>
      <c r="B72" s="421" t="s">
        <v>317</v>
      </c>
      <c r="C72" s="422"/>
      <c r="D72" s="423"/>
      <c r="E72" s="424">
        <f t="shared" ref="E72:I72" si="9">SUM(E66:E71)</f>
        <v>397118</v>
      </c>
      <c r="F72" s="424">
        <f t="shared" si="9"/>
        <v>115000</v>
      </c>
      <c r="G72" s="424">
        <f t="shared" si="9"/>
        <v>1500000</v>
      </c>
      <c r="H72" s="424">
        <f t="shared" si="9"/>
        <v>1615000</v>
      </c>
      <c r="I72" s="424">
        <f t="shared" si="9"/>
        <v>90000</v>
      </c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ht="21.0" customHeight="1">
      <c r="A73" s="240" t="s">
        <v>318</v>
      </c>
      <c r="B73" s="425"/>
      <c r="C73" s="425"/>
      <c r="D73" s="426"/>
      <c r="E73" s="427">
        <f t="shared" ref="E73:I73" si="10">E64+E72</f>
        <v>18497194</v>
      </c>
      <c r="F73" s="427">
        <f t="shared" si="10"/>
        <v>8308138.41</v>
      </c>
      <c r="G73" s="427">
        <f t="shared" si="10"/>
        <v>12538095.59</v>
      </c>
      <c r="H73" s="427">
        <f t="shared" si="10"/>
        <v>20846234</v>
      </c>
      <c r="I73" s="427">
        <f t="shared" si="10"/>
        <v>19255327</v>
      </c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ht="14.25" customHeight="1">
      <c r="A74" s="338" t="s">
        <v>413</v>
      </c>
      <c r="B74" s="1"/>
      <c r="C74" s="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ht="14.25" customHeight="1">
      <c r="A75" s="338" t="s">
        <v>414</v>
      </c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ht="14.25" customHeight="1">
      <c r="A76" s="8"/>
      <c r="B76" s="8"/>
      <c r="C76" s="8"/>
      <c r="D76" s="8"/>
      <c r="E76" s="8"/>
      <c r="F76" s="8"/>
      <c r="G76" s="5"/>
      <c r="I76" s="8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ht="14.25" customHeight="1">
      <c r="A77" s="111"/>
      <c r="B77" s="428"/>
      <c r="C77" s="111"/>
      <c r="D77" s="305"/>
      <c r="F77" s="111"/>
      <c r="G77" s="111"/>
      <c r="H77" s="3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ht="14.25" customHeight="1">
      <c r="A78" s="111"/>
      <c r="B78" s="111"/>
      <c r="C78" s="111"/>
      <c r="D78" s="111"/>
      <c r="E78" s="111"/>
      <c r="F78" s="111"/>
      <c r="G78" s="111"/>
      <c r="H78" s="111"/>
      <c r="I78" s="429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ht="14.25" customHeight="1">
      <c r="A79" s="111"/>
      <c r="B79" s="111"/>
      <c r="C79" s="111"/>
      <c r="D79" s="111"/>
      <c r="E79" s="111"/>
      <c r="F79" s="111"/>
      <c r="G79" s="111"/>
      <c r="H79" s="111"/>
      <c r="I79" s="429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ht="14.25" customHeight="1">
      <c r="A80" s="111"/>
      <c r="B80" s="430" t="s">
        <v>415</v>
      </c>
      <c r="C80" s="5" t="s">
        <v>360</v>
      </c>
      <c r="G80" s="5" t="s">
        <v>324</v>
      </c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ht="14.25" customHeight="1">
      <c r="A81" s="111"/>
      <c r="B81" s="428" t="s">
        <v>416</v>
      </c>
      <c r="C81" s="403" t="s">
        <v>362</v>
      </c>
      <c r="G81" s="404" t="s">
        <v>327</v>
      </c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ht="14.25" customHeight="1">
      <c r="A82" s="111"/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ht="14.25" customHeight="1">
      <c r="A83" s="111"/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ht="14.25" customHeight="1">
      <c r="A84" s="111"/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ht="14.25" customHeight="1">
      <c r="A85" s="111"/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ht="14.25" customHeight="1">
      <c r="A86" s="111"/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ht="14.25" customHeight="1">
      <c r="A87" s="111"/>
      <c r="B87" s="111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ht="14.25" customHeight="1">
      <c r="A88" s="111"/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ht="14.25" customHeight="1">
      <c r="A89" s="111"/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ht="14.25" customHeight="1">
      <c r="A90" s="111"/>
      <c r="B90" s="111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ht="14.25" customHeight="1">
      <c r="A91" s="111"/>
      <c r="B91" s="111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ht="14.25" customHeight="1">
      <c r="A92" s="111"/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ht="14.25" customHeight="1">
      <c r="A93" s="111"/>
      <c r="B93" s="111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ht="14.25" customHeight="1">
      <c r="A94" s="111"/>
      <c r="B94" s="111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ht="14.25" customHeight="1">
      <c r="A95" s="111"/>
      <c r="B95" s="111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ht="14.25" customHeight="1">
      <c r="A96" s="111"/>
      <c r="B96" s="111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ht="14.25" customHeight="1">
      <c r="A97" s="111"/>
      <c r="B97" s="111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ht="14.25" customHeight="1">
      <c r="A98" s="111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ht="14.25" customHeight="1">
      <c r="A99" s="111"/>
      <c r="B99" s="111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ht="14.25" customHeight="1">
      <c r="A100" s="111"/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ht="14.25" customHeight="1">
      <c r="A101" s="111"/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ht="14.25" customHeight="1">
      <c r="A102" s="111"/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ht="14.25" customHeight="1">
      <c r="A103" s="111"/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ht="14.25" customHeight="1">
      <c r="A104" s="111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ht="14.25" customHeight="1">
      <c r="A105" s="111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ht="14.25" customHeight="1">
      <c r="A106" s="111"/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ht="14.25" customHeight="1">
      <c r="A107" s="111"/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ht="14.25" customHeight="1">
      <c r="A108" s="111"/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ht="14.25" customHeight="1">
      <c r="A109" s="111"/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ht="14.25" customHeight="1">
      <c r="A110" s="111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ht="14.25" customHeight="1">
      <c r="A111" s="111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ht="14.25" customHeight="1">
      <c r="A112" s="111"/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ht="14.25" customHeight="1">
      <c r="A113" s="111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ht="14.25" customHeight="1">
      <c r="A114" s="111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ht="14.25" customHeight="1">
      <c r="A115" s="111"/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ht="14.25" customHeight="1">
      <c r="A116" s="111"/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ht="14.25" customHeight="1">
      <c r="A117" s="111"/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ht="14.25" customHeight="1">
      <c r="A118" s="111"/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ht="14.25" customHeight="1">
      <c r="A119" s="111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ht="14.25" customHeight="1">
      <c r="A120" s="111"/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ht="14.25" customHeight="1">
      <c r="A121" s="111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ht="14.25" customHeight="1">
      <c r="A122" s="111"/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ht="14.25" customHeight="1">
      <c r="A123" s="111"/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ht="14.25" customHeight="1">
      <c r="A124" s="111"/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ht="14.25" customHeight="1">
      <c r="A125" s="111"/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ht="14.25" customHeight="1">
      <c r="A126" s="111"/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ht="14.25" customHeight="1">
      <c r="A127" s="111"/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ht="14.25" customHeight="1">
      <c r="A128" s="111"/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ht="14.25" customHeight="1">
      <c r="A129" s="111"/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ht="14.25" customHeight="1">
      <c r="A130" s="111"/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ht="14.25" customHeight="1">
      <c r="A131" s="111"/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ht="14.25" customHeight="1">
      <c r="A132" s="111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ht="14.25" customHeight="1">
      <c r="A133" s="111"/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ht="14.25" customHeight="1">
      <c r="A134" s="111"/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ht="14.25" customHeight="1">
      <c r="A135" s="111"/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ht="14.25" customHeight="1">
      <c r="A136" s="111"/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ht="14.25" customHeight="1">
      <c r="A137" s="111"/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ht="14.25" customHeight="1">
      <c r="A138" s="111"/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ht="14.25" customHeight="1">
      <c r="A139" s="111"/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ht="14.25" customHeight="1">
      <c r="A140" s="111"/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ht="14.25" customHeigh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ht="14.25" customHeight="1">
      <c r="A142" s="111"/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ht="14.25" customHeight="1">
      <c r="A143" s="111"/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ht="14.25" customHeight="1">
      <c r="A144" s="111"/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ht="14.25" customHeight="1">
      <c r="A145" s="111"/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ht="14.25" customHeight="1">
      <c r="A146" s="111"/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ht="14.25" customHeight="1">
      <c r="A147" s="111"/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ht="14.25" customHeight="1">
      <c r="A148" s="111"/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ht="14.25" customHeight="1">
      <c r="A149" s="111"/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ht="14.25" customHeight="1">
      <c r="A150" s="111"/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ht="14.25" customHeight="1">
      <c r="A151" s="111"/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ht="14.25" customHeight="1">
      <c r="A152" s="111"/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ht="14.25" customHeight="1">
      <c r="A153" s="111"/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ht="14.25" customHeight="1">
      <c r="A154" s="111"/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ht="14.25" customHeight="1">
      <c r="A155" s="111"/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ht="14.25" customHeight="1">
      <c r="A156" s="111"/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ht="14.25" customHeight="1">
      <c r="A157" s="111"/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ht="14.25" customHeight="1">
      <c r="A158" s="111"/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ht="14.25" customHeight="1">
      <c r="A159" s="111"/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ht="14.25" customHeight="1">
      <c r="A160" s="111"/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ht="14.25" customHeight="1">
      <c r="A161" s="111"/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ht="14.25" customHeight="1">
      <c r="A162" s="111"/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ht="14.25" customHeight="1">
      <c r="A163" s="111"/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ht="14.25" customHeight="1">
      <c r="A164" s="111"/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ht="14.25" customHeight="1">
      <c r="A165" s="111"/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ht="14.25" customHeight="1">
      <c r="A166" s="111"/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ht="14.25" customHeight="1">
      <c r="A167" s="111"/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ht="14.25" customHeight="1">
      <c r="A168" s="111"/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ht="14.25" customHeight="1">
      <c r="A169" s="111"/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ht="14.25" customHeight="1">
      <c r="A170" s="111"/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ht="14.25" customHeight="1">
      <c r="A171" s="111"/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ht="14.25" customHeight="1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ht="14.25" customHeight="1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ht="14.25" customHeight="1">
      <c r="A174" s="111"/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ht="14.25" customHeight="1">
      <c r="A175" s="111"/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ht="14.25" customHeight="1">
      <c r="A176" s="111"/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ht="14.25" customHeight="1">
      <c r="A177" s="111"/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ht="14.25" customHeight="1">
      <c r="A178" s="111"/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ht="14.25" customHeight="1">
      <c r="A179" s="111"/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ht="14.25" customHeight="1">
      <c r="A180" s="111"/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ht="14.25" customHeight="1">
      <c r="A181" s="111"/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ht="14.25" customHeight="1">
      <c r="A182" s="111"/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ht="14.25" customHeight="1">
      <c r="A183" s="111"/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ht="14.25" customHeight="1">
      <c r="A184" s="111"/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ht="14.25" customHeight="1">
      <c r="A185" s="111"/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ht="14.25" customHeight="1">
      <c r="A186" s="111"/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ht="14.25" customHeight="1">
      <c r="A187" s="111"/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ht="14.25" customHeight="1">
      <c r="A188" s="111"/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ht="14.25" customHeight="1">
      <c r="A189" s="111"/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ht="14.25" customHeight="1">
      <c r="A190" s="111"/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ht="14.25" customHeight="1">
      <c r="A191" s="111"/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ht="14.25" customHeight="1">
      <c r="A192" s="111"/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ht="14.25" customHeight="1">
      <c r="A193" s="111"/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ht="14.25" customHeight="1">
      <c r="A194" s="111"/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ht="14.25" customHeight="1">
      <c r="A195" s="111"/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ht="14.25" customHeight="1">
      <c r="A196" s="111"/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ht="14.25" customHeight="1">
      <c r="A197" s="111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ht="14.25" customHeight="1">
      <c r="A198" s="111"/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ht="14.25" customHeight="1">
      <c r="A199" s="111"/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ht="14.25" customHeight="1">
      <c r="A200" s="111"/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ht="14.25" customHeight="1">
      <c r="A201" s="111"/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ht="14.25" customHeight="1">
      <c r="A202" s="111"/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ht="14.25" customHeight="1">
      <c r="A203" s="111"/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ht="14.25" customHeight="1">
      <c r="A204" s="111"/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ht="14.25" customHeight="1">
      <c r="A205" s="111"/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ht="14.25" customHeight="1">
      <c r="A206" s="111"/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ht="14.25" customHeight="1">
      <c r="A207" s="111"/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ht="14.25" customHeight="1">
      <c r="A208" s="111"/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ht="14.25" customHeight="1">
      <c r="A209" s="111"/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ht="14.25" customHeight="1">
      <c r="A210" s="111"/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ht="14.25" customHeight="1">
      <c r="A211" s="111"/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ht="14.25" customHeight="1">
      <c r="A212" s="111"/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ht="14.25" customHeight="1">
      <c r="A213" s="111"/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ht="14.25" customHeight="1">
      <c r="A214" s="111"/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ht="14.25" customHeight="1">
      <c r="A215" s="111"/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ht="14.25" customHeight="1">
      <c r="A216" s="111"/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ht="14.25" customHeight="1">
      <c r="A217" s="111"/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ht="14.25" customHeight="1">
      <c r="A218" s="111"/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ht="14.25" customHeight="1">
      <c r="A219" s="111"/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ht="14.25" customHeight="1">
      <c r="A220" s="111"/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ht="14.25" customHeight="1">
      <c r="A221" s="111"/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ht="14.25" customHeight="1">
      <c r="A222" s="111"/>
      <c r="B222" s="111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ht="14.25" customHeight="1">
      <c r="A223" s="111"/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ht="14.25" customHeight="1">
      <c r="A224" s="111"/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ht="14.25" customHeight="1">
      <c r="A225" s="111"/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ht="14.25" customHeight="1">
      <c r="A226" s="111"/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ht="14.25" customHeight="1">
      <c r="A227" s="111"/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ht="14.25" customHeight="1">
      <c r="A228" s="111"/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ht="14.25" customHeight="1">
      <c r="A229" s="111"/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ht="14.25" customHeight="1">
      <c r="A230" s="111"/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ht="14.25" customHeight="1">
      <c r="A231" s="111"/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ht="14.25" customHeight="1">
      <c r="A232" s="111"/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ht="14.25" customHeight="1">
      <c r="A233" s="111"/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ht="14.25" customHeight="1">
      <c r="A234" s="111"/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ht="14.25" customHeight="1">
      <c r="A235" s="111"/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ht="14.25" customHeight="1">
      <c r="A236" s="111"/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ht="14.25" customHeight="1">
      <c r="A237" s="111"/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ht="14.25" customHeight="1">
      <c r="A238" s="111"/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ht="14.25" customHeight="1">
      <c r="A239" s="111"/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ht="14.25" customHeight="1">
      <c r="A240" s="111"/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ht="14.25" customHeight="1">
      <c r="A241" s="111"/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ht="14.25" customHeight="1">
      <c r="A242" s="111"/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ht="14.25" customHeight="1">
      <c r="A243" s="111"/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ht="14.25" customHeight="1">
      <c r="A244" s="111"/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ht="14.25" customHeight="1">
      <c r="A245" s="111"/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ht="14.25" customHeight="1">
      <c r="A246" s="111"/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ht="14.25" customHeight="1">
      <c r="A247" s="111"/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ht="14.25" customHeight="1">
      <c r="A248" s="111"/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ht="14.25" customHeight="1">
      <c r="A249" s="111"/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ht="14.25" customHeight="1">
      <c r="A250" s="111"/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ht="14.25" customHeight="1">
      <c r="A251" s="111"/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ht="14.25" customHeight="1">
      <c r="A252" s="111"/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ht="14.25" customHeight="1">
      <c r="A253" s="111"/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ht="14.25" customHeight="1">
      <c r="A254" s="111"/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ht="14.25" customHeight="1">
      <c r="A255" s="111"/>
      <c r="B255" s="111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ht="14.25" customHeight="1">
      <c r="A256" s="111"/>
      <c r="B256" s="111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ht="14.25" customHeight="1">
      <c r="A257" s="111"/>
      <c r="B257" s="111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ht="14.25" customHeight="1">
      <c r="A258" s="111"/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ht="14.25" customHeight="1">
      <c r="A259" s="111"/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ht="14.25" customHeight="1">
      <c r="A260" s="111"/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ht="14.25" customHeight="1">
      <c r="A261" s="111"/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ht="14.25" customHeight="1">
      <c r="A262" s="111"/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ht="14.25" customHeight="1">
      <c r="A263" s="111"/>
      <c r="B263" s="111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ht="14.25" customHeight="1">
      <c r="A264" s="111"/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ht="14.25" customHeight="1">
      <c r="A265" s="111"/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ht="14.25" customHeight="1">
      <c r="A266" s="111"/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ht="14.25" customHeight="1">
      <c r="A267" s="111"/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ht="14.25" customHeight="1">
      <c r="A268" s="111"/>
      <c r="B268" s="111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ht="14.25" customHeight="1">
      <c r="A269" s="111"/>
      <c r="B269" s="111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ht="14.25" customHeight="1">
      <c r="A270" s="111"/>
      <c r="B270" s="111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ht="14.25" customHeight="1">
      <c r="A271" s="111"/>
      <c r="B271" s="111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ht="14.25" customHeight="1">
      <c r="A272" s="111"/>
      <c r="B272" s="111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ht="14.25" customHeight="1">
      <c r="A273" s="111"/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ht="14.25" customHeight="1">
      <c r="A274" s="111"/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ht="14.25" customHeight="1">
      <c r="A275" s="111"/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ht="14.25" customHeight="1">
      <c r="A276" s="111"/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ht="14.25" customHeight="1">
      <c r="A277" s="111"/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ht="14.25" customHeight="1">
      <c r="A278" s="111"/>
      <c r="B278" s="111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ht="14.25" customHeight="1">
      <c r="A279" s="111"/>
      <c r="B279" s="111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ht="14.25" customHeight="1">
      <c r="A280" s="111"/>
      <c r="B280" s="111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ht="14.25" customHeight="1">
      <c r="A281" s="111"/>
      <c r="B281" s="111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ht="14.25" customHeight="1">
      <c r="A282" s="111"/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ht="14.25" customHeight="1">
      <c r="A283" s="111"/>
      <c r="B283" s="111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ht="14.25" customHeight="1">
      <c r="A284" s="111"/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ht="14.25" customHeight="1">
      <c r="A285" s="111"/>
      <c r="B285" s="111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ht="14.25" customHeight="1">
      <c r="A286" s="111"/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ht="14.25" customHeight="1">
      <c r="A287" s="111"/>
      <c r="B287" s="111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ht="14.25" customHeight="1">
      <c r="A288" s="111"/>
      <c r="B288" s="111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ht="14.25" customHeight="1">
      <c r="A289" s="111"/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ht="14.25" customHeight="1">
      <c r="A290" s="111"/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ht="14.25" customHeight="1">
      <c r="A291" s="111"/>
      <c r="B291" s="111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ht="14.25" customHeight="1">
      <c r="A292" s="111"/>
      <c r="B292" s="111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ht="14.25" customHeight="1">
      <c r="A293" s="111"/>
      <c r="B293" s="111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ht="14.25" customHeight="1">
      <c r="A294" s="111"/>
      <c r="B294" s="111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ht="14.25" customHeight="1">
      <c r="A295" s="111"/>
      <c r="B295" s="111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ht="14.25" customHeight="1">
      <c r="A296" s="111"/>
      <c r="B296" s="111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ht="14.25" customHeight="1">
      <c r="A297" s="111"/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ht="14.25" customHeight="1">
      <c r="A298" s="111"/>
      <c r="B298" s="111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ht="14.25" customHeight="1">
      <c r="A299" s="111"/>
      <c r="B299" s="111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ht="14.25" customHeight="1">
      <c r="A300" s="111"/>
      <c r="B300" s="111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ht="14.25" customHeight="1">
      <c r="A301" s="111"/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ht="14.25" customHeight="1">
      <c r="A302" s="111"/>
      <c r="B302" s="111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ht="14.25" customHeight="1">
      <c r="A303" s="111"/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ht="14.25" customHeight="1">
      <c r="A304" s="111"/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ht="14.25" customHeight="1">
      <c r="A305" s="111"/>
      <c r="B305" s="111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ht="14.25" customHeight="1">
      <c r="A306" s="111"/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ht="14.25" customHeight="1">
      <c r="A307" s="111"/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ht="14.25" customHeight="1">
      <c r="A308" s="111"/>
      <c r="B308" s="111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ht="14.25" customHeight="1">
      <c r="A309" s="111"/>
      <c r="B309" s="111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ht="14.25" customHeight="1">
      <c r="A310" s="111"/>
      <c r="B310" s="111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ht="14.25" customHeight="1">
      <c r="A311" s="111"/>
      <c r="B311" s="111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ht="14.25" customHeight="1">
      <c r="A312" s="111"/>
      <c r="B312" s="111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ht="14.25" customHeight="1">
      <c r="A313" s="111"/>
      <c r="B313" s="111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ht="14.25" customHeight="1">
      <c r="A314" s="111"/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ht="14.25" customHeight="1">
      <c r="A315" s="111"/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ht="14.25" customHeight="1">
      <c r="A316" s="111"/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ht="14.25" customHeight="1">
      <c r="A317" s="111"/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ht="14.25" customHeight="1">
      <c r="A318" s="111"/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ht="14.25" customHeight="1">
      <c r="A319" s="111"/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ht="14.25" customHeight="1">
      <c r="A320" s="111"/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ht="14.25" customHeight="1">
      <c r="A321" s="111"/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ht="14.25" customHeight="1">
      <c r="A322" s="111"/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ht="14.25" customHeight="1">
      <c r="A323" s="111"/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ht="14.25" customHeight="1">
      <c r="A324" s="111"/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ht="14.25" customHeight="1">
      <c r="A325" s="111"/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ht="14.25" customHeight="1">
      <c r="A326" s="111"/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ht="14.25" customHeight="1">
      <c r="A327" s="111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ht="14.25" customHeight="1">
      <c r="A328" s="111"/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ht="14.25" customHeight="1">
      <c r="A329" s="111"/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ht="14.25" customHeight="1">
      <c r="A330" s="111"/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ht="14.25" customHeigh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ht="14.25" customHeight="1">
      <c r="A332" s="111"/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ht="14.25" customHeight="1">
      <c r="A333" s="111"/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ht="14.25" customHeight="1">
      <c r="A334" s="111"/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ht="14.25" customHeight="1">
      <c r="A335" s="111"/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ht="14.25" customHeight="1">
      <c r="A336" s="111"/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ht="14.25" customHeight="1">
      <c r="A337" s="111"/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ht="14.25" customHeight="1">
      <c r="A338" s="111"/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ht="14.25" customHeight="1">
      <c r="A339" s="111"/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ht="14.25" customHeight="1">
      <c r="A340" s="111"/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ht="14.25" customHeight="1">
      <c r="A341" s="111"/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ht="14.25" customHeight="1">
      <c r="A342" s="111"/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ht="14.25" customHeight="1">
      <c r="A343" s="111"/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ht="14.25" customHeight="1">
      <c r="A344" s="111"/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ht="14.25" customHeight="1">
      <c r="A345" s="111"/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ht="14.25" customHeight="1">
      <c r="A346" s="111"/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ht="14.25" customHeight="1">
      <c r="A347" s="111"/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ht="14.25" customHeight="1">
      <c r="A348" s="111"/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ht="14.25" customHeight="1">
      <c r="A349" s="111"/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ht="14.25" customHeight="1">
      <c r="A350" s="111"/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ht="14.25" customHeight="1">
      <c r="A351" s="111"/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ht="14.25" customHeight="1">
      <c r="A352" s="111"/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ht="14.25" customHeight="1">
      <c r="A353" s="111"/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ht="14.25" customHeight="1">
      <c r="A354" s="111"/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ht="14.25" customHeight="1">
      <c r="A355" s="111"/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ht="14.25" customHeight="1">
      <c r="A356" s="111"/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ht="14.25" customHeight="1">
      <c r="A357" s="111"/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ht="14.25" customHeight="1">
      <c r="A358" s="111"/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ht="14.25" customHeight="1">
      <c r="A359" s="111"/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ht="14.25" customHeight="1">
      <c r="A360" s="111"/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ht="14.25" customHeight="1">
      <c r="A361" s="111"/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ht="14.25" customHeight="1">
      <c r="A362" s="111"/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ht="14.25" customHeight="1">
      <c r="A363" s="111"/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ht="14.25" customHeight="1">
      <c r="A364" s="111"/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ht="14.25" customHeight="1">
      <c r="A365" s="111"/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ht="14.25" customHeight="1">
      <c r="A366" s="111"/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ht="14.25" customHeight="1">
      <c r="A367" s="111"/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ht="14.25" customHeight="1">
      <c r="A368" s="111"/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ht="14.25" customHeight="1">
      <c r="A369" s="111"/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ht="14.25" customHeight="1">
      <c r="A370" s="111"/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ht="14.25" customHeight="1">
      <c r="A371" s="111"/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ht="14.25" customHeight="1">
      <c r="A372" s="111"/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ht="14.25" customHeight="1">
      <c r="A373" s="111"/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ht="14.25" customHeight="1">
      <c r="A374" s="111"/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ht="14.25" customHeight="1">
      <c r="A375" s="111"/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ht="14.25" customHeight="1">
      <c r="A376" s="111"/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ht="14.25" customHeight="1">
      <c r="A377" s="111"/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ht="14.25" customHeight="1">
      <c r="A378" s="111"/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ht="14.25" customHeight="1">
      <c r="A379" s="111"/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ht="14.25" customHeight="1">
      <c r="A380" s="111"/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ht="14.25" customHeight="1">
      <c r="A381" s="111"/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ht="14.25" customHeight="1">
      <c r="A382" s="111"/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ht="14.25" customHeight="1">
      <c r="A383" s="111"/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ht="14.25" customHeight="1">
      <c r="A384" s="111"/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ht="14.25" customHeight="1">
      <c r="A385" s="111"/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ht="14.25" customHeight="1">
      <c r="A386" s="111"/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ht="14.25" customHeight="1">
      <c r="A387" s="111"/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ht="14.25" customHeight="1">
      <c r="A388" s="111"/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ht="14.25" customHeight="1">
      <c r="A389" s="111"/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ht="14.25" customHeight="1">
      <c r="A390" s="111"/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ht="14.25" customHeight="1">
      <c r="A391" s="111"/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ht="14.25" customHeight="1">
      <c r="A392" s="111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ht="14.25" customHeight="1">
      <c r="A393" s="111"/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ht="14.25" customHeight="1">
      <c r="A394" s="111"/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ht="14.25" customHeight="1">
      <c r="A395" s="111"/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ht="14.25" customHeight="1">
      <c r="A396" s="111"/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ht="14.25" customHeight="1">
      <c r="A397" s="111"/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ht="14.25" customHeight="1">
      <c r="A398" s="111"/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ht="14.25" customHeight="1">
      <c r="A399" s="111"/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ht="14.25" customHeight="1">
      <c r="A400" s="111"/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ht="14.25" customHeight="1">
      <c r="A401" s="111"/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ht="14.25" customHeight="1">
      <c r="A402" s="111"/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ht="14.25" customHeight="1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ht="14.25" customHeight="1">
      <c r="A404" s="111"/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ht="14.25" customHeight="1">
      <c r="A405" s="111"/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ht="14.25" customHeight="1">
      <c r="A406" s="111"/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ht="14.25" customHeight="1">
      <c r="A407" s="111"/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ht="14.25" customHeight="1">
      <c r="A408" s="111"/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ht="14.25" customHeight="1">
      <c r="A409" s="111"/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ht="14.25" customHeight="1">
      <c r="A410" s="111"/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ht="14.25" customHeight="1">
      <c r="A411" s="111"/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ht="14.25" customHeight="1">
      <c r="A412" s="111"/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ht="14.25" customHeight="1">
      <c r="A413" s="111"/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ht="14.25" customHeight="1">
      <c r="A414" s="111"/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ht="14.25" customHeight="1">
      <c r="A415" s="111"/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ht="14.25" customHeight="1">
      <c r="A416" s="111"/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ht="14.25" customHeight="1">
      <c r="A417" s="111"/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ht="14.25" customHeight="1">
      <c r="A418" s="111"/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ht="14.25" customHeight="1">
      <c r="A419" s="111"/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ht="14.25" customHeight="1">
      <c r="A420" s="111"/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ht="14.25" customHeight="1">
      <c r="A421" s="111"/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ht="14.25" customHeight="1">
      <c r="A422" s="111"/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ht="14.25" customHeight="1">
      <c r="A423" s="111"/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ht="14.25" customHeight="1">
      <c r="A424" s="111"/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ht="14.25" customHeight="1">
      <c r="A425" s="111"/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ht="14.25" customHeight="1">
      <c r="A426" s="111"/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ht="14.25" customHeight="1">
      <c r="A427" s="111"/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ht="14.25" customHeight="1">
      <c r="A428" s="111"/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ht="14.25" customHeight="1">
      <c r="A429" s="111"/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ht="14.25" customHeight="1">
      <c r="A430" s="111"/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ht="14.25" customHeight="1">
      <c r="A431" s="111"/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ht="14.25" customHeight="1">
      <c r="A432" s="111"/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ht="14.25" customHeight="1">
      <c r="A433" s="111"/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ht="14.25" customHeight="1">
      <c r="A434" s="111"/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ht="14.25" customHeight="1">
      <c r="A435" s="111"/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ht="14.25" customHeight="1">
      <c r="A436" s="111"/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ht="14.25" customHeight="1">
      <c r="A437" s="111"/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ht="14.25" customHeight="1">
      <c r="A438" s="111"/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ht="14.25" customHeight="1">
      <c r="A439" s="111"/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ht="14.25" customHeight="1">
      <c r="A440" s="111"/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ht="14.25" customHeight="1">
      <c r="A441" s="111"/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ht="14.25" customHeight="1">
      <c r="A442" s="111"/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ht="14.25" customHeight="1">
      <c r="A443" s="111"/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ht="14.25" customHeight="1">
      <c r="A444" s="111"/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ht="14.25" customHeight="1">
      <c r="A445" s="111"/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ht="14.25" customHeight="1">
      <c r="A446" s="111"/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ht="14.25" customHeight="1">
      <c r="A447" s="111"/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ht="14.25" customHeight="1">
      <c r="A448" s="111"/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ht="14.25" customHeight="1">
      <c r="A449" s="111"/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ht="14.25" customHeight="1">
      <c r="A450" s="111"/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ht="14.25" customHeight="1">
      <c r="A451" s="111"/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ht="14.25" customHeight="1">
      <c r="A452" s="111"/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ht="14.25" customHeight="1">
      <c r="A453" s="111"/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ht="14.25" customHeight="1">
      <c r="A454" s="111"/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ht="14.25" customHeight="1">
      <c r="A455" s="111"/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ht="14.25" customHeight="1">
      <c r="A456" s="111"/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ht="14.25" customHeight="1">
      <c r="A457" s="111"/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ht="14.25" customHeight="1">
      <c r="A458" s="111"/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ht="14.25" customHeight="1">
      <c r="A459" s="111"/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ht="14.25" customHeight="1">
      <c r="A460" s="111"/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ht="14.25" customHeight="1">
      <c r="A461" s="111"/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ht="14.25" customHeight="1">
      <c r="A462" s="111"/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ht="14.25" customHeight="1">
      <c r="A463" s="111"/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ht="14.25" customHeight="1">
      <c r="A464" s="111"/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ht="14.25" customHeight="1">
      <c r="A465" s="111"/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ht="14.25" customHeight="1">
      <c r="A466" s="111"/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ht="14.25" customHeight="1">
      <c r="A467" s="111"/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ht="14.25" customHeight="1">
      <c r="A468" s="111"/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ht="14.25" customHeight="1">
      <c r="A469" s="111"/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ht="14.25" customHeight="1">
      <c r="A470" s="111"/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ht="14.25" customHeight="1">
      <c r="A471" s="111"/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ht="14.25" customHeight="1">
      <c r="A472" s="111"/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ht="14.25" customHeight="1">
      <c r="A473" s="111"/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ht="14.25" customHeight="1">
      <c r="A474" s="111"/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ht="14.25" customHeight="1">
      <c r="A475" s="111"/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ht="14.25" customHeight="1">
      <c r="A476" s="111"/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ht="14.25" customHeight="1">
      <c r="A477" s="111"/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ht="14.25" customHeight="1">
      <c r="A478" s="111"/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ht="14.25" customHeight="1">
      <c r="A479" s="111"/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ht="14.25" customHeight="1">
      <c r="A480" s="111"/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ht="14.25" customHeight="1">
      <c r="A481" s="111"/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ht="14.25" customHeight="1">
      <c r="A482" s="111"/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ht="14.25" customHeight="1">
      <c r="A483" s="111"/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ht="14.25" customHeight="1">
      <c r="A484" s="111"/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ht="14.25" customHeight="1">
      <c r="A485" s="111"/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ht="14.25" customHeight="1">
      <c r="A486" s="111"/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ht="14.25" customHeight="1">
      <c r="A487" s="111"/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ht="14.25" customHeight="1">
      <c r="A488" s="111"/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ht="14.25" customHeight="1">
      <c r="A489" s="111"/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ht="14.25" customHeight="1">
      <c r="A490" s="111"/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ht="14.25" customHeight="1">
      <c r="A491" s="111"/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ht="14.25" customHeight="1">
      <c r="A492" s="111"/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ht="14.25" customHeight="1">
      <c r="A493" s="111"/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ht="14.25" customHeight="1">
      <c r="A494" s="111"/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ht="14.25" customHeight="1">
      <c r="A495" s="111"/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ht="14.25" customHeight="1">
      <c r="A496" s="111"/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ht="14.25" customHeight="1">
      <c r="A497" s="111"/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ht="14.25" customHeight="1">
      <c r="A498" s="111"/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ht="14.25" customHeight="1">
      <c r="A499" s="111"/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ht="14.25" customHeight="1">
      <c r="A500" s="111"/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ht="14.25" customHeight="1">
      <c r="A501" s="111"/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ht="14.25" customHeight="1">
      <c r="A502" s="111"/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ht="14.25" customHeight="1">
      <c r="A503" s="111"/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ht="14.25" customHeight="1">
      <c r="A504" s="111"/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ht="14.25" customHeight="1">
      <c r="A505" s="111"/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ht="14.25" customHeight="1">
      <c r="A506" s="111"/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ht="14.25" customHeight="1">
      <c r="A507" s="111"/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ht="14.25" customHeight="1">
      <c r="A508" s="111"/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ht="14.25" customHeight="1">
      <c r="A509" s="111"/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ht="14.25" customHeight="1">
      <c r="A510" s="111"/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ht="14.25" customHeight="1">
      <c r="A511" s="111"/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ht="14.25" customHeight="1">
      <c r="A512" s="111"/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ht="14.25" customHeight="1">
      <c r="A513" s="111"/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ht="14.25" customHeight="1">
      <c r="A514" s="111"/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ht="14.25" customHeight="1">
      <c r="A515" s="111"/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ht="14.25" customHeight="1">
      <c r="A516" s="111"/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ht="14.25" customHeight="1">
      <c r="A517" s="111"/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ht="14.25" customHeight="1">
      <c r="A518" s="111"/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ht="14.25" customHeight="1">
      <c r="A519" s="111"/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ht="14.25" customHeight="1">
      <c r="A520" s="111"/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ht="14.25" customHeight="1">
      <c r="A521" s="111"/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ht="14.25" customHeight="1">
      <c r="A522" s="111"/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ht="14.25" customHeight="1">
      <c r="A523" s="111"/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ht="14.25" customHeight="1">
      <c r="A524" s="111"/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ht="14.25" customHeight="1">
      <c r="A525" s="111"/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ht="14.25" customHeight="1">
      <c r="A526" s="111"/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ht="14.25" customHeight="1">
      <c r="A527" s="111"/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ht="14.25" customHeight="1">
      <c r="A528" s="111"/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ht="14.25" customHeight="1">
      <c r="A529" s="111"/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ht="14.25" customHeight="1">
      <c r="A530" s="111"/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ht="14.25" customHeight="1">
      <c r="A531" s="111"/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ht="14.25" customHeight="1">
      <c r="A532" s="111"/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ht="14.25" customHeight="1">
      <c r="A533" s="111"/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ht="14.25" customHeight="1">
      <c r="A534" s="111"/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ht="14.25" customHeight="1">
      <c r="A535" s="111"/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ht="14.25" customHeight="1">
      <c r="A536" s="111"/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ht="14.25" customHeight="1">
      <c r="A537" s="111"/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ht="14.25" customHeight="1">
      <c r="A538" s="111"/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ht="14.25" customHeight="1">
      <c r="A539" s="111"/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ht="14.25" customHeight="1">
      <c r="A540" s="111"/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ht="14.25" customHeight="1">
      <c r="A541" s="111"/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ht="14.25" customHeight="1">
      <c r="A542" s="111"/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ht="14.25" customHeight="1">
      <c r="A543" s="111"/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ht="14.25" customHeight="1">
      <c r="A544" s="111"/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ht="14.25" customHeight="1">
      <c r="A545" s="111"/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ht="14.25" customHeight="1">
      <c r="A546" s="111"/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ht="14.25" customHeight="1">
      <c r="A547" s="111"/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ht="14.25" customHeight="1">
      <c r="A548" s="111"/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ht="14.25" customHeight="1">
      <c r="A549" s="111"/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ht="14.25" customHeight="1">
      <c r="A550" s="111"/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ht="14.25" customHeight="1">
      <c r="A551" s="111"/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ht="14.25" customHeight="1">
      <c r="A552" s="111"/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ht="14.25" customHeight="1">
      <c r="A553" s="111"/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ht="14.25" customHeight="1">
      <c r="A554" s="111"/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ht="14.25" customHeight="1">
      <c r="A555" s="111"/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ht="14.25" customHeight="1">
      <c r="A556" s="111"/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ht="14.25" customHeight="1">
      <c r="A557" s="111"/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ht="14.25" customHeight="1">
      <c r="A558" s="111"/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ht="14.25" customHeight="1">
      <c r="A559" s="111"/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ht="14.25" customHeight="1">
      <c r="A560" s="111"/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ht="14.25" customHeight="1">
      <c r="A561" s="111"/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ht="14.25" customHeight="1">
      <c r="A562" s="111"/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ht="14.25" customHeight="1">
      <c r="A563" s="111"/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ht="14.25" customHeight="1">
      <c r="A564" s="111"/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ht="14.25" customHeight="1">
      <c r="A565" s="111"/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ht="14.25" customHeight="1">
      <c r="A566" s="111"/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ht="14.25" customHeight="1">
      <c r="A567" s="111"/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ht="14.25" customHeight="1">
      <c r="A568" s="111"/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ht="14.25" customHeight="1">
      <c r="A569" s="111"/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ht="14.25" customHeight="1">
      <c r="A570" s="111"/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ht="14.25" customHeight="1">
      <c r="A571" s="111"/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ht="14.25" customHeight="1">
      <c r="A572" s="111"/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ht="14.25" customHeight="1">
      <c r="A573" s="111"/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ht="14.25" customHeight="1">
      <c r="A574" s="111"/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ht="14.25" customHeight="1">
      <c r="A575" s="111"/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ht="14.25" customHeight="1">
      <c r="A576" s="111"/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ht="14.25" customHeight="1">
      <c r="A577" s="111"/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ht="14.25" customHeight="1">
      <c r="A578" s="111"/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ht="14.25" customHeight="1">
      <c r="A579" s="111"/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ht="14.25" customHeight="1">
      <c r="A580" s="111"/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ht="14.25" customHeight="1">
      <c r="A581" s="111"/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ht="14.25" customHeight="1">
      <c r="A582" s="111"/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ht="14.25" customHeight="1">
      <c r="A583" s="111"/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ht="14.25" customHeight="1">
      <c r="A584" s="111"/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ht="14.25" customHeight="1">
      <c r="A585" s="111"/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ht="14.25" customHeight="1">
      <c r="A586" s="111"/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ht="14.25" customHeight="1">
      <c r="A587" s="111"/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ht="14.25" customHeight="1">
      <c r="A588" s="111"/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ht="14.25" customHeight="1">
      <c r="A589" s="111"/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ht="14.25" customHeight="1">
      <c r="A590" s="111"/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ht="14.25" customHeight="1">
      <c r="A591" s="111"/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ht="14.25" customHeight="1">
      <c r="A592" s="111"/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ht="14.25" customHeight="1">
      <c r="A593" s="111"/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ht="14.25" customHeight="1">
      <c r="A594" s="111"/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ht="14.25" customHeight="1">
      <c r="A595" s="111"/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ht="14.25" customHeight="1">
      <c r="A596" s="111"/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ht="14.25" customHeight="1">
      <c r="A597" s="111"/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ht="14.25" customHeight="1">
      <c r="A598" s="111"/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ht="14.25" customHeight="1">
      <c r="A599" s="111"/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ht="14.25" customHeight="1">
      <c r="A600" s="111"/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ht="14.25" customHeight="1">
      <c r="A601" s="111"/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ht="14.25" customHeight="1">
      <c r="A602" s="111"/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ht="14.25" customHeight="1">
      <c r="A603" s="111"/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ht="14.25" customHeight="1">
      <c r="A604" s="111"/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ht="14.25" customHeight="1">
      <c r="A605" s="111"/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ht="14.25" customHeight="1">
      <c r="A606" s="111"/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ht="14.25" customHeight="1">
      <c r="A607" s="111"/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ht="14.25" customHeight="1">
      <c r="A608" s="111"/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ht="14.25" customHeight="1">
      <c r="A609" s="111"/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ht="14.25" customHeight="1">
      <c r="A610" s="111"/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ht="14.25" customHeight="1">
      <c r="A611" s="111"/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ht="14.25" customHeight="1">
      <c r="A612" s="111"/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ht="14.25" customHeight="1">
      <c r="A613" s="111"/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ht="14.25" customHeight="1">
      <c r="A614" s="111"/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ht="14.25" customHeight="1">
      <c r="A615" s="111"/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ht="14.25" customHeight="1">
      <c r="A616" s="111"/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ht="14.25" customHeight="1">
      <c r="A617" s="111"/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ht="14.25" customHeight="1">
      <c r="A618" s="111"/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ht="14.25" customHeight="1">
      <c r="A619" s="111"/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ht="14.25" customHeight="1">
      <c r="A620" s="111"/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ht="14.25" customHeight="1">
      <c r="A621" s="111"/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ht="14.25" customHeight="1">
      <c r="A622" s="111"/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ht="14.25" customHeight="1">
      <c r="A623" s="111"/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ht="14.25" customHeight="1">
      <c r="A624" s="111"/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ht="14.25" customHeight="1">
      <c r="A625" s="111"/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ht="14.25" customHeight="1">
      <c r="A626" s="111"/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ht="14.25" customHeight="1">
      <c r="A627" s="111"/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ht="14.25" customHeight="1">
      <c r="A628" s="111"/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ht="14.25" customHeight="1">
      <c r="A629" s="111"/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ht="14.25" customHeight="1">
      <c r="A630" s="111"/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ht="14.25" customHeight="1">
      <c r="A631" s="111"/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ht="14.25" customHeight="1">
      <c r="A632" s="111"/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ht="14.25" customHeight="1">
      <c r="A633" s="111"/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ht="14.25" customHeight="1">
      <c r="A634" s="111"/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ht="14.25" customHeight="1">
      <c r="A635" s="111"/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ht="14.25" customHeight="1">
      <c r="A636" s="111"/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ht="14.25" customHeight="1">
      <c r="A637" s="111"/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ht="14.25" customHeight="1">
      <c r="A638" s="111"/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ht="14.25" customHeight="1">
      <c r="A639" s="111"/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ht="14.25" customHeight="1">
      <c r="A640" s="111"/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ht="14.25" customHeight="1">
      <c r="A641" s="111"/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ht="14.25" customHeight="1">
      <c r="A642" s="111"/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ht="14.25" customHeight="1">
      <c r="A643" s="111"/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ht="14.25" customHeight="1">
      <c r="A644" s="111"/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ht="14.25" customHeight="1">
      <c r="A645" s="111"/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ht="14.25" customHeight="1">
      <c r="A646" s="111"/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ht="14.25" customHeight="1">
      <c r="A647" s="111"/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ht="14.25" customHeight="1">
      <c r="A648" s="111"/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ht="14.25" customHeight="1">
      <c r="A649" s="111"/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ht="14.25" customHeight="1">
      <c r="A650" s="111"/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ht="14.25" customHeight="1">
      <c r="A651" s="111"/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ht="14.25" customHeight="1">
      <c r="A652" s="111"/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ht="14.25" customHeight="1">
      <c r="A653" s="111"/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ht="14.25" customHeight="1">
      <c r="A654" s="111"/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ht="14.25" customHeight="1">
      <c r="A655" s="111"/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ht="14.25" customHeight="1">
      <c r="A656" s="111"/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ht="14.25" customHeight="1">
      <c r="A657" s="111"/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ht="14.25" customHeight="1">
      <c r="A658" s="111"/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ht="14.25" customHeight="1">
      <c r="A659" s="111"/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ht="14.25" customHeight="1">
      <c r="A660" s="111"/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ht="14.25" customHeight="1">
      <c r="A661" s="111"/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ht="14.25" customHeight="1">
      <c r="A662" s="111"/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ht="14.25" customHeight="1">
      <c r="A663" s="111"/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ht="14.25" customHeight="1">
      <c r="A664" s="111"/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ht="14.25" customHeight="1">
      <c r="A665" s="111"/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ht="14.25" customHeight="1">
      <c r="A666" s="111"/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ht="14.25" customHeight="1">
      <c r="A667" s="111"/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ht="14.25" customHeight="1">
      <c r="A668" s="111"/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ht="14.25" customHeight="1">
      <c r="A669" s="111"/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ht="14.25" customHeight="1">
      <c r="A670" s="111"/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ht="14.25" customHeight="1">
      <c r="A671" s="111"/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ht="14.25" customHeight="1">
      <c r="A672" s="111"/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ht="14.25" customHeight="1">
      <c r="A673" s="111"/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ht="14.25" customHeight="1">
      <c r="A674" s="111"/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ht="14.25" customHeight="1">
      <c r="A675" s="111"/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ht="14.25" customHeight="1">
      <c r="A676" s="111"/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ht="14.25" customHeight="1">
      <c r="A677" s="111"/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ht="14.25" customHeight="1">
      <c r="A678" s="111"/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ht="14.25" customHeight="1">
      <c r="A679" s="111"/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ht="14.25" customHeight="1">
      <c r="A680" s="111"/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ht="14.25" customHeight="1">
      <c r="A681" s="111"/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ht="14.25" customHeight="1">
      <c r="A682" s="111"/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ht="14.25" customHeight="1">
      <c r="A683" s="111"/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ht="14.25" customHeight="1">
      <c r="A684" s="111"/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ht="14.25" customHeight="1">
      <c r="A685" s="111"/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ht="14.25" customHeight="1">
      <c r="A686" s="111"/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ht="14.25" customHeight="1">
      <c r="A687" s="111"/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ht="14.25" customHeight="1">
      <c r="A688" s="111"/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ht="14.25" customHeight="1">
      <c r="A689" s="111"/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ht="14.25" customHeight="1">
      <c r="A690" s="111"/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ht="14.25" customHeight="1">
      <c r="A691" s="111"/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ht="14.25" customHeight="1">
      <c r="A692" s="111"/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ht="14.25" customHeight="1">
      <c r="A693" s="111"/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ht="14.25" customHeight="1">
      <c r="A694" s="111"/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ht="14.25" customHeight="1">
      <c r="A695" s="111"/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ht="14.25" customHeight="1">
      <c r="A696" s="111"/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ht="14.25" customHeight="1">
      <c r="A697" s="111"/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ht="14.25" customHeight="1">
      <c r="A698" s="111"/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ht="14.25" customHeight="1">
      <c r="A699" s="111"/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ht="14.25" customHeight="1">
      <c r="A700" s="111"/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ht="14.25" customHeight="1">
      <c r="A701" s="111"/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ht="14.25" customHeight="1">
      <c r="A702" s="111"/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ht="14.25" customHeight="1">
      <c r="A703" s="111"/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ht="14.25" customHeight="1">
      <c r="A704" s="111"/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ht="14.25" customHeight="1">
      <c r="A705" s="111"/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ht="14.25" customHeight="1">
      <c r="A706" s="111"/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ht="14.25" customHeight="1">
      <c r="A707" s="111"/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ht="14.25" customHeight="1">
      <c r="A708" s="111"/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ht="14.25" customHeight="1">
      <c r="A709" s="111"/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ht="14.25" customHeight="1">
      <c r="A710" s="111"/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ht="14.25" customHeight="1">
      <c r="A711" s="111"/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ht="14.25" customHeight="1">
      <c r="A712" s="111"/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ht="14.25" customHeight="1">
      <c r="A713" s="111"/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ht="14.25" customHeight="1">
      <c r="A714" s="111"/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ht="14.25" customHeight="1">
      <c r="A715" s="111"/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ht="14.25" customHeight="1">
      <c r="A716" s="111"/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ht="14.25" customHeight="1">
      <c r="A717" s="111"/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ht="14.25" customHeight="1">
      <c r="A718" s="111"/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ht="14.25" customHeight="1">
      <c r="A719" s="111"/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ht="14.25" customHeight="1">
      <c r="A720" s="111"/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ht="14.25" customHeight="1">
      <c r="A721" s="111"/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ht="14.25" customHeight="1">
      <c r="A722" s="111"/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ht="14.25" customHeight="1">
      <c r="A723" s="111"/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ht="14.25" customHeight="1">
      <c r="A724" s="111"/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ht="14.25" customHeight="1">
      <c r="A725" s="111"/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ht="14.25" customHeight="1">
      <c r="A726" s="111"/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ht="14.25" customHeight="1">
      <c r="A727" s="111"/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ht="14.25" customHeight="1">
      <c r="A728" s="111"/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ht="14.25" customHeight="1">
      <c r="A729" s="111"/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ht="14.25" customHeight="1">
      <c r="A730" s="111"/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ht="14.25" customHeight="1">
      <c r="A731" s="111"/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ht="14.25" customHeight="1">
      <c r="A732" s="111"/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ht="14.25" customHeight="1">
      <c r="A733" s="111"/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ht="14.25" customHeight="1">
      <c r="A734" s="111"/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ht="14.25" customHeight="1">
      <c r="A735" s="111"/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ht="14.25" customHeight="1">
      <c r="A736" s="111"/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ht="14.25" customHeight="1">
      <c r="A737" s="111"/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ht="14.25" customHeight="1">
      <c r="A738" s="111"/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ht="14.25" customHeight="1">
      <c r="A739" s="111"/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ht="14.25" customHeight="1">
      <c r="A740" s="111"/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ht="14.25" customHeight="1">
      <c r="A741" s="111"/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ht="14.25" customHeight="1">
      <c r="A742" s="111"/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ht="14.25" customHeight="1">
      <c r="A743" s="111"/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ht="14.25" customHeight="1">
      <c r="A744" s="111"/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ht="14.25" customHeight="1">
      <c r="A745" s="111"/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ht="14.25" customHeight="1">
      <c r="A746" s="111"/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ht="14.25" customHeight="1">
      <c r="A747" s="111"/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ht="14.25" customHeight="1">
      <c r="A748" s="111"/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ht="14.25" customHeight="1">
      <c r="A749" s="111"/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ht="14.25" customHeight="1">
      <c r="A750" s="111"/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ht="14.25" customHeight="1">
      <c r="A751" s="111"/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ht="14.25" customHeight="1">
      <c r="A752" s="111"/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ht="14.25" customHeight="1">
      <c r="A753" s="111"/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ht="14.25" customHeight="1">
      <c r="A754" s="111"/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ht="14.25" customHeight="1">
      <c r="A755" s="111"/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ht="14.25" customHeight="1">
      <c r="A756" s="111"/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ht="14.25" customHeight="1">
      <c r="A757" s="111"/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ht="14.25" customHeight="1">
      <c r="A758" s="111"/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ht="14.25" customHeight="1">
      <c r="A759" s="111"/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ht="14.25" customHeight="1">
      <c r="A760" s="111"/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ht="14.25" customHeight="1">
      <c r="A761" s="111"/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ht="14.25" customHeight="1">
      <c r="A762" s="111"/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ht="14.25" customHeight="1">
      <c r="A763" s="111"/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ht="14.25" customHeight="1">
      <c r="A764" s="111"/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ht="14.25" customHeight="1">
      <c r="A765" s="111"/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ht="14.25" customHeight="1">
      <c r="A766" s="111"/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ht="14.25" customHeight="1">
      <c r="A767" s="111"/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ht="14.25" customHeight="1">
      <c r="A768" s="111"/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ht="14.25" customHeight="1">
      <c r="A769" s="111"/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ht="14.25" customHeight="1">
      <c r="A770" s="111"/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ht="14.25" customHeight="1">
      <c r="A771" s="111"/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ht="14.25" customHeight="1">
      <c r="A772" s="111"/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ht="14.25" customHeight="1">
      <c r="A773" s="111"/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ht="14.25" customHeight="1">
      <c r="A774" s="111"/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ht="14.25" customHeight="1">
      <c r="A775" s="111"/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ht="14.25" customHeight="1">
      <c r="A776" s="111"/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ht="14.25" customHeight="1">
      <c r="A777" s="111"/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ht="14.25" customHeight="1">
      <c r="A778" s="111"/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ht="14.25" customHeight="1">
      <c r="A779" s="111"/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ht="14.25" customHeight="1">
      <c r="A780" s="111"/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ht="14.25" customHeight="1">
      <c r="A781" s="111"/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ht="14.25" customHeight="1">
      <c r="A782" s="111"/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ht="14.25" customHeight="1">
      <c r="A783" s="111"/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ht="14.25" customHeight="1">
      <c r="A784" s="111"/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ht="14.25" customHeight="1">
      <c r="A785" s="111"/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ht="14.25" customHeight="1">
      <c r="A786" s="111"/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ht="14.25" customHeight="1">
      <c r="A787" s="111"/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ht="14.25" customHeight="1">
      <c r="A788" s="111"/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ht="14.25" customHeight="1">
      <c r="A789" s="111"/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ht="14.25" customHeight="1">
      <c r="A790" s="111"/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ht="14.25" customHeight="1">
      <c r="A791" s="111"/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ht="14.25" customHeight="1">
      <c r="A792" s="111"/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ht="14.25" customHeight="1">
      <c r="A793" s="111"/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ht="14.25" customHeight="1">
      <c r="A794" s="111"/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ht="14.25" customHeight="1">
      <c r="A795" s="111"/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ht="14.25" customHeight="1">
      <c r="A796" s="111"/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ht="14.25" customHeight="1">
      <c r="A797" s="111"/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ht="14.25" customHeight="1">
      <c r="A798" s="111"/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ht="14.25" customHeight="1">
      <c r="A799" s="111"/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ht="14.25" customHeight="1">
      <c r="A800" s="111"/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ht="14.25" customHeight="1">
      <c r="A801" s="111"/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ht="14.25" customHeight="1">
      <c r="A802" s="111"/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ht="14.25" customHeight="1">
      <c r="A803" s="111"/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ht="14.25" customHeight="1">
      <c r="A804" s="111"/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ht="14.25" customHeight="1">
      <c r="A805" s="111"/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ht="14.25" customHeight="1">
      <c r="A806" s="111"/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ht="14.25" customHeight="1">
      <c r="A807" s="111"/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ht="14.25" customHeight="1">
      <c r="A808" s="111"/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ht="14.25" customHeight="1">
      <c r="A809" s="111"/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ht="14.25" customHeight="1">
      <c r="A810" s="111"/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ht="14.25" customHeight="1">
      <c r="A811" s="111"/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ht="14.25" customHeight="1">
      <c r="A812" s="111"/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ht="14.25" customHeight="1">
      <c r="A813" s="111"/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ht="14.25" customHeight="1">
      <c r="A814" s="111"/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ht="14.25" customHeight="1">
      <c r="A815" s="111"/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ht="14.25" customHeight="1">
      <c r="A816" s="111"/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ht="14.25" customHeight="1">
      <c r="A817" s="111"/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ht="14.25" customHeight="1">
      <c r="A818" s="111"/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ht="14.25" customHeight="1">
      <c r="A819" s="111"/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ht="14.25" customHeight="1">
      <c r="A820" s="111"/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ht="14.25" customHeight="1">
      <c r="A821" s="111"/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ht="14.25" customHeight="1">
      <c r="A822" s="111"/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ht="14.25" customHeight="1">
      <c r="A823" s="111"/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ht="14.25" customHeight="1">
      <c r="A824" s="111"/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ht="14.25" customHeight="1">
      <c r="A825" s="111"/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ht="14.25" customHeight="1">
      <c r="A826" s="111"/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ht="14.25" customHeight="1">
      <c r="A827" s="111"/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ht="14.25" customHeight="1">
      <c r="A828" s="111"/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ht="14.25" customHeight="1">
      <c r="A829" s="111"/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ht="14.25" customHeight="1">
      <c r="A830" s="111"/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ht="14.25" customHeight="1">
      <c r="A831" s="111"/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ht="14.25" customHeight="1">
      <c r="A832" s="111"/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ht="14.25" customHeight="1">
      <c r="A833" s="111"/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ht="14.25" customHeight="1">
      <c r="A834" s="111"/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ht="14.25" customHeight="1">
      <c r="A835" s="111"/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ht="14.25" customHeight="1">
      <c r="A836" s="111"/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ht="14.25" customHeight="1">
      <c r="A837" s="111"/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ht="14.25" customHeight="1">
      <c r="A838" s="111"/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ht="14.25" customHeight="1">
      <c r="A839" s="111"/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ht="14.25" customHeight="1">
      <c r="A840" s="111"/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ht="14.25" customHeight="1">
      <c r="A841" s="111"/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ht="14.25" customHeight="1">
      <c r="A842" s="111"/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ht="14.25" customHeight="1">
      <c r="A843" s="111"/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ht="14.25" customHeight="1">
      <c r="A844" s="111"/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ht="14.25" customHeight="1">
      <c r="A845" s="111"/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ht="14.25" customHeight="1">
      <c r="A846" s="111"/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ht="14.25" customHeight="1">
      <c r="A847" s="111"/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ht="14.25" customHeight="1">
      <c r="A848" s="111"/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ht="14.25" customHeight="1">
      <c r="A849" s="111"/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ht="14.25" customHeight="1">
      <c r="A850" s="111"/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ht="14.25" customHeight="1">
      <c r="A851" s="111"/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ht="14.25" customHeight="1">
      <c r="A852" s="111"/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ht="14.25" customHeight="1">
      <c r="A853" s="111"/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ht="14.25" customHeight="1">
      <c r="A854" s="111"/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ht="14.25" customHeight="1">
      <c r="A855" s="111"/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ht="14.25" customHeight="1">
      <c r="A856" s="111"/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ht="14.25" customHeight="1">
      <c r="A857" s="111"/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ht="14.25" customHeight="1">
      <c r="A858" s="111"/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ht="14.25" customHeight="1">
      <c r="A859" s="111"/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ht="14.25" customHeight="1">
      <c r="A860" s="111"/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ht="14.25" customHeight="1">
      <c r="A861" s="111"/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ht="14.25" customHeight="1">
      <c r="A862" s="111"/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ht="14.25" customHeight="1">
      <c r="A863" s="111"/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ht="14.25" customHeight="1">
      <c r="A864" s="111"/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ht="14.25" customHeight="1">
      <c r="A865" s="111"/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ht="14.25" customHeight="1">
      <c r="A866" s="111"/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ht="14.25" customHeight="1">
      <c r="A867" s="111"/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ht="14.25" customHeight="1">
      <c r="A868" s="111"/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ht="14.25" customHeight="1">
      <c r="A869" s="111"/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ht="14.25" customHeight="1">
      <c r="A870" s="111"/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ht="14.25" customHeight="1">
      <c r="A871" s="111"/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ht="14.25" customHeight="1">
      <c r="A872" s="111"/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ht="14.25" customHeight="1">
      <c r="A873" s="111"/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ht="14.25" customHeight="1">
      <c r="A874" s="111"/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ht="14.25" customHeight="1">
      <c r="A875" s="111"/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ht="14.25" customHeight="1">
      <c r="A876" s="111"/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ht="14.25" customHeight="1">
      <c r="A877" s="111"/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ht="14.25" customHeight="1">
      <c r="A878" s="111"/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ht="14.25" customHeight="1">
      <c r="A879" s="111"/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ht="14.25" customHeight="1">
      <c r="A880" s="111"/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ht="14.25" customHeight="1">
      <c r="A881" s="111"/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ht="14.25" customHeight="1">
      <c r="A882" s="111"/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ht="14.25" customHeight="1">
      <c r="A883" s="111"/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ht="14.25" customHeight="1">
      <c r="A884" s="111"/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ht="14.25" customHeight="1">
      <c r="A885" s="111"/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ht="14.25" customHeight="1">
      <c r="A886" s="111"/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ht="14.25" customHeight="1">
      <c r="A887" s="111"/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ht="14.25" customHeight="1">
      <c r="A888" s="111"/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ht="14.25" customHeight="1">
      <c r="A889" s="111"/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ht="14.25" customHeight="1">
      <c r="A890" s="111"/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ht="14.25" customHeight="1">
      <c r="A891" s="111"/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ht="14.25" customHeight="1">
      <c r="A892" s="111"/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ht="14.25" customHeight="1">
      <c r="A893" s="111"/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ht="14.25" customHeight="1">
      <c r="A894" s="111"/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ht="14.25" customHeight="1">
      <c r="A895" s="111"/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ht="14.25" customHeight="1">
      <c r="A896" s="111"/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ht="14.25" customHeight="1">
      <c r="A897" s="111"/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ht="14.25" customHeight="1">
      <c r="A898" s="111"/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ht="14.25" customHeight="1">
      <c r="A899" s="111"/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ht="14.25" customHeight="1">
      <c r="A900" s="111"/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ht="14.25" customHeight="1">
      <c r="A901" s="111"/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ht="14.25" customHeight="1">
      <c r="A902" s="111"/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ht="14.25" customHeight="1">
      <c r="A903" s="111"/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ht="14.25" customHeight="1">
      <c r="A904" s="111"/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ht="14.25" customHeight="1">
      <c r="A905" s="111"/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ht="14.25" customHeight="1">
      <c r="A906" s="111"/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ht="14.25" customHeight="1">
      <c r="A907" s="111"/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ht="14.25" customHeight="1">
      <c r="A908" s="111"/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ht="14.25" customHeight="1">
      <c r="A909" s="111"/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ht="14.25" customHeight="1">
      <c r="A910" s="111"/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ht="14.25" customHeight="1">
      <c r="A911" s="111"/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ht="14.25" customHeight="1">
      <c r="A912" s="111"/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ht="14.25" customHeight="1">
      <c r="A913" s="111"/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ht="14.25" customHeight="1">
      <c r="A914" s="111"/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ht="14.25" customHeight="1">
      <c r="A915" s="111"/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ht="14.25" customHeight="1">
      <c r="A916" s="111"/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ht="14.25" customHeight="1">
      <c r="A917" s="111"/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ht="14.25" customHeight="1">
      <c r="A918" s="111"/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ht="14.25" customHeight="1">
      <c r="A919" s="111"/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ht="14.25" customHeight="1">
      <c r="A920" s="111"/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ht="14.25" customHeight="1">
      <c r="A921" s="111"/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ht="14.25" customHeight="1">
      <c r="A922" s="111"/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ht="14.25" customHeight="1">
      <c r="A923" s="111"/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ht="14.25" customHeight="1">
      <c r="A924" s="111"/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ht="14.25" customHeight="1">
      <c r="A925" s="111"/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ht="14.25" customHeight="1">
      <c r="A926" s="111"/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ht="14.25" customHeight="1">
      <c r="A927" s="111"/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ht="14.25" customHeight="1">
      <c r="A928" s="111"/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ht="14.25" customHeight="1">
      <c r="A929" s="111"/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ht="14.25" customHeight="1">
      <c r="A930" s="111"/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ht="14.25" customHeight="1">
      <c r="A931" s="111"/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ht="14.25" customHeight="1">
      <c r="A932" s="111"/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ht="14.25" customHeight="1">
      <c r="A933" s="111"/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ht="14.25" customHeight="1">
      <c r="A934" s="111"/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ht="14.25" customHeight="1">
      <c r="A935" s="111"/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ht="14.25" customHeight="1">
      <c r="A936" s="111"/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ht="14.25" customHeight="1">
      <c r="A937" s="111"/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ht="14.25" customHeight="1">
      <c r="A938" s="111"/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ht="14.25" customHeight="1">
      <c r="A939" s="111"/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ht="14.25" customHeight="1">
      <c r="A940" s="111"/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ht="14.25" customHeight="1">
      <c r="A941" s="111"/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ht="14.25" customHeight="1">
      <c r="A942" s="111"/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ht="14.25" customHeight="1">
      <c r="A943" s="111"/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ht="14.25" customHeight="1">
      <c r="A944" s="111"/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ht="14.25" customHeight="1">
      <c r="A945" s="111"/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ht="14.25" customHeight="1">
      <c r="A946" s="111"/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ht="14.25" customHeight="1">
      <c r="A947" s="111"/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ht="14.25" customHeight="1">
      <c r="A948" s="111"/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ht="14.25" customHeight="1">
      <c r="A949" s="111"/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ht="14.25" customHeight="1">
      <c r="A950" s="111"/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ht="14.25" customHeight="1">
      <c r="A951" s="111"/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ht="14.25" customHeight="1">
      <c r="A952" s="111"/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ht="14.25" customHeight="1">
      <c r="A953" s="111"/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ht="14.25" customHeight="1">
      <c r="A954" s="111"/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ht="14.25" customHeight="1">
      <c r="A955" s="111"/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ht="14.25" customHeight="1">
      <c r="A956" s="111"/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ht="14.25" customHeight="1">
      <c r="A957" s="111"/>
      <c r="B957" s="111"/>
      <c r="C957" s="111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ht="14.25" customHeight="1">
      <c r="A958" s="111"/>
      <c r="B958" s="111"/>
      <c r="C958" s="111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ht="14.25" customHeight="1">
      <c r="A959" s="111"/>
      <c r="B959" s="111"/>
      <c r="C959" s="111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ht="14.25" customHeight="1">
      <c r="A960" s="111"/>
      <c r="B960" s="111"/>
      <c r="C960" s="111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ht="14.25" customHeight="1">
      <c r="A961" s="111"/>
      <c r="B961" s="111"/>
      <c r="C961" s="111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ht="14.25" customHeight="1">
      <c r="A962" s="111"/>
      <c r="B962" s="111"/>
      <c r="C962" s="111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ht="14.25" customHeight="1">
      <c r="A963" s="111"/>
      <c r="B963" s="111"/>
      <c r="C963" s="111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ht="14.25" customHeight="1">
      <c r="A964" s="111"/>
      <c r="B964" s="111"/>
      <c r="C964" s="111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ht="14.25" customHeight="1">
      <c r="A965" s="111"/>
      <c r="B965" s="111"/>
      <c r="C965" s="111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ht="14.25" customHeight="1">
      <c r="A966" s="111"/>
      <c r="B966" s="111"/>
      <c r="C966" s="111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ht="14.25" customHeight="1">
      <c r="A967" s="111"/>
      <c r="B967" s="111"/>
      <c r="C967" s="111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ht="14.25" customHeight="1">
      <c r="A968" s="111"/>
      <c r="B968" s="111"/>
      <c r="C968" s="111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ht="14.25" customHeight="1">
      <c r="A969" s="111"/>
      <c r="B969" s="111"/>
      <c r="C969" s="111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ht="14.25" customHeight="1">
      <c r="A970" s="111"/>
      <c r="B970" s="111"/>
      <c r="C970" s="111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ht="14.25" customHeight="1">
      <c r="A971" s="111"/>
      <c r="B971" s="111"/>
      <c r="C971" s="111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ht="14.25" customHeight="1">
      <c r="A972" s="111"/>
      <c r="B972" s="111"/>
      <c r="C972" s="111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ht="14.25" customHeight="1">
      <c r="A973" s="111"/>
      <c r="B973" s="111"/>
      <c r="C973" s="111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ht="14.25" customHeight="1">
      <c r="A974" s="111"/>
      <c r="B974" s="111"/>
      <c r="C974" s="111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ht="14.25" customHeight="1">
      <c r="A975" s="111"/>
      <c r="B975" s="111"/>
      <c r="C975" s="111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ht="14.25" customHeight="1">
      <c r="A976" s="111"/>
      <c r="B976" s="111"/>
      <c r="C976" s="111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ht="14.25" customHeight="1">
      <c r="A977" s="111"/>
      <c r="B977" s="111"/>
      <c r="C977" s="111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ht="14.25" customHeight="1">
      <c r="A978" s="111"/>
      <c r="B978" s="111"/>
      <c r="C978" s="111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ht="14.25" customHeight="1">
      <c r="A979" s="111"/>
      <c r="B979" s="111"/>
      <c r="C979" s="111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ht="14.25" customHeight="1">
      <c r="A980" s="111"/>
      <c r="B980" s="111"/>
      <c r="C980" s="111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ht="14.25" customHeight="1">
      <c r="A981" s="111"/>
      <c r="B981" s="111"/>
      <c r="C981" s="111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ht="14.25" customHeight="1">
      <c r="A982" s="111"/>
      <c r="B982" s="111"/>
      <c r="C982" s="111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ht="14.25" customHeight="1">
      <c r="A983" s="111"/>
      <c r="B983" s="111"/>
      <c r="C983" s="111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ht="14.25" customHeight="1">
      <c r="A984" s="111"/>
      <c r="B984" s="111"/>
      <c r="C984" s="111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ht="14.25" customHeight="1">
      <c r="A985" s="111"/>
      <c r="B985" s="111"/>
      <c r="C985" s="111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ht="14.25" customHeight="1">
      <c r="A986" s="111"/>
      <c r="B986" s="111"/>
      <c r="C986" s="111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ht="14.25" customHeight="1">
      <c r="A987" s="111"/>
      <c r="B987" s="111"/>
      <c r="C987" s="111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ht="14.25" customHeight="1">
      <c r="A988" s="111"/>
      <c r="B988" s="111"/>
      <c r="C988" s="111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ht="14.25" customHeight="1">
      <c r="A989" s="111"/>
      <c r="B989" s="111"/>
      <c r="C989" s="111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ht="14.25" customHeight="1">
      <c r="A990" s="111"/>
      <c r="B990" s="111"/>
      <c r="C990" s="111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ht="14.25" customHeight="1">
      <c r="A991" s="111"/>
      <c r="B991" s="111"/>
      <c r="C991" s="111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ht="14.25" customHeight="1">
      <c r="A992" s="111"/>
      <c r="B992" s="111"/>
      <c r="C992" s="111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ht="14.25" customHeight="1">
      <c r="A993" s="111"/>
      <c r="B993" s="111"/>
      <c r="C993" s="111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ht="14.25" customHeight="1">
      <c r="A994" s="111"/>
      <c r="B994" s="111"/>
      <c r="C994" s="111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  <row r="995" ht="14.25" customHeight="1">
      <c r="A995" s="111"/>
      <c r="B995" s="111"/>
      <c r="C995" s="111"/>
      <c r="D995" s="111"/>
      <c r="E995" s="111"/>
      <c r="F995" s="111"/>
      <c r="G995" s="111"/>
      <c r="H995" s="111"/>
      <c r="I995" s="111"/>
      <c r="J995" s="111"/>
      <c r="K995" s="111"/>
      <c r="L995" s="111"/>
      <c r="M995" s="111"/>
      <c r="N995" s="111"/>
      <c r="O995" s="111"/>
      <c r="P995" s="111"/>
      <c r="Q995" s="111"/>
      <c r="R995" s="111"/>
      <c r="S995" s="111"/>
      <c r="T995" s="111"/>
      <c r="U995" s="111"/>
      <c r="V995" s="111"/>
      <c r="W995" s="111"/>
      <c r="X995" s="111"/>
      <c r="Y995" s="111"/>
      <c r="Z995" s="111"/>
    </row>
    <row r="996" ht="14.25" customHeight="1">
      <c r="A996" s="111"/>
      <c r="B996" s="111"/>
      <c r="C996" s="111"/>
      <c r="D996" s="111"/>
      <c r="E996" s="111"/>
      <c r="F996" s="111"/>
      <c r="G996" s="111"/>
      <c r="H996" s="111"/>
      <c r="I996" s="111"/>
      <c r="J996" s="111"/>
      <c r="K996" s="111"/>
      <c r="L996" s="111"/>
      <c r="M996" s="111"/>
      <c r="N996" s="111"/>
      <c r="O996" s="111"/>
      <c r="P996" s="111"/>
      <c r="Q996" s="111"/>
      <c r="R996" s="111"/>
      <c r="S996" s="111"/>
      <c r="T996" s="111"/>
      <c r="U996" s="111"/>
      <c r="V996" s="111"/>
      <c r="W996" s="111"/>
      <c r="X996" s="111"/>
      <c r="Y996" s="111"/>
      <c r="Z996" s="111"/>
    </row>
    <row r="997" ht="14.25" customHeight="1">
      <c r="A997" s="111"/>
      <c r="B997" s="111"/>
      <c r="C997" s="111"/>
      <c r="D997" s="111"/>
      <c r="E997" s="111"/>
      <c r="F997" s="111"/>
      <c r="G997" s="111"/>
      <c r="H997" s="111"/>
      <c r="I997" s="111"/>
      <c r="J997" s="111"/>
      <c r="K997" s="111"/>
      <c r="L997" s="111"/>
      <c r="M997" s="111"/>
      <c r="N997" s="111"/>
      <c r="O997" s="111"/>
      <c r="P997" s="111"/>
      <c r="Q997" s="111"/>
      <c r="R997" s="111"/>
      <c r="S997" s="111"/>
      <c r="T997" s="111"/>
      <c r="U997" s="111"/>
      <c r="V997" s="111"/>
      <c r="W997" s="111"/>
      <c r="X997" s="111"/>
      <c r="Y997" s="111"/>
      <c r="Z997" s="111"/>
    </row>
    <row r="998" ht="14.25" customHeight="1">
      <c r="A998" s="111"/>
      <c r="B998" s="111"/>
      <c r="C998" s="111"/>
      <c r="D998" s="111"/>
      <c r="E998" s="111"/>
      <c r="F998" s="111"/>
      <c r="G998" s="111"/>
      <c r="H998" s="111"/>
      <c r="I998" s="111"/>
      <c r="J998" s="111"/>
      <c r="K998" s="111"/>
      <c r="L998" s="111"/>
      <c r="M998" s="111"/>
      <c r="N998" s="111"/>
      <c r="O998" s="111"/>
      <c r="P998" s="111"/>
      <c r="Q998" s="111"/>
      <c r="R998" s="111"/>
      <c r="S998" s="111"/>
      <c r="T998" s="111"/>
      <c r="U998" s="111"/>
      <c r="V998" s="111"/>
      <c r="W998" s="111"/>
      <c r="X998" s="111"/>
      <c r="Y998" s="111"/>
      <c r="Z998" s="111"/>
    </row>
    <row r="999" ht="14.25" customHeight="1">
      <c r="A999" s="111"/>
      <c r="B999" s="111"/>
      <c r="C999" s="111"/>
      <c r="D999" s="111"/>
      <c r="E999" s="111"/>
      <c r="F999" s="111"/>
      <c r="G999" s="111"/>
      <c r="H999" s="111"/>
      <c r="I999" s="111"/>
      <c r="J999" s="111"/>
      <c r="K999" s="111"/>
      <c r="L999" s="111"/>
      <c r="M999" s="111"/>
      <c r="N999" s="111"/>
      <c r="O999" s="111"/>
      <c r="P999" s="111"/>
      <c r="Q999" s="111"/>
      <c r="R999" s="111"/>
      <c r="S999" s="111"/>
      <c r="T999" s="111"/>
      <c r="U999" s="111"/>
      <c r="V999" s="111"/>
      <c r="W999" s="111"/>
      <c r="X999" s="111"/>
      <c r="Y999" s="111"/>
      <c r="Z999" s="111"/>
    </row>
    <row r="1000" ht="14.25" customHeight="1">
      <c r="A1000" s="111"/>
      <c r="B1000" s="111"/>
      <c r="C1000" s="111"/>
      <c r="D1000" s="111"/>
      <c r="E1000" s="111"/>
      <c r="F1000" s="111"/>
      <c r="G1000" s="111"/>
      <c r="H1000" s="111"/>
      <c r="I1000" s="111"/>
      <c r="J1000" s="111"/>
      <c r="K1000" s="111"/>
      <c r="L1000" s="111"/>
      <c r="M1000" s="111"/>
      <c r="N1000" s="111"/>
      <c r="O1000" s="111"/>
      <c r="P1000" s="111"/>
      <c r="Q1000" s="111"/>
      <c r="R1000" s="111"/>
      <c r="S1000" s="111"/>
      <c r="T1000" s="111"/>
      <c r="U1000" s="111"/>
      <c r="V1000" s="111"/>
      <c r="W1000" s="111"/>
      <c r="X1000" s="111"/>
      <c r="Y1000" s="111"/>
      <c r="Z1000" s="111"/>
    </row>
  </sheetData>
  <mergeCells count="15">
    <mergeCell ref="F49:H49"/>
    <mergeCell ref="G76:H76"/>
    <mergeCell ref="D77:E77"/>
    <mergeCell ref="H77:I77"/>
    <mergeCell ref="C80:F80"/>
    <mergeCell ref="G80:I80"/>
    <mergeCell ref="C81:F81"/>
    <mergeCell ref="G81:I81"/>
    <mergeCell ref="A4:I4"/>
    <mergeCell ref="A5:I5"/>
    <mergeCell ref="A6:I6"/>
    <mergeCell ref="A9:C11"/>
    <mergeCell ref="F9:H9"/>
    <mergeCell ref="A47:I47"/>
    <mergeCell ref="A49:C51"/>
  </mergeCells>
  <printOptions/>
  <pageMargins bottom="0.5511811023622047" footer="0.0" header="0.0" left="1.1023622047244095" right="0.31496062992125984" top="0.7086614173228346"/>
  <pageSetup orientation="landscape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5"/>
    <col customWidth="1" min="2" max="2" width="21.13"/>
    <col customWidth="1" min="3" max="3" width="26.88"/>
    <col customWidth="1" min="4" max="4" width="1.63"/>
    <col customWidth="1" min="5" max="5" width="8.5"/>
    <col customWidth="1" min="6" max="6" width="12.13"/>
    <col customWidth="1" hidden="1" min="7" max="7" width="12.88"/>
    <col customWidth="1" hidden="1" min="8" max="8" width="14.25"/>
    <col customWidth="1" min="9" max="9" width="12.88"/>
    <col customWidth="1" min="10" max="11" width="13.13"/>
    <col customWidth="1" min="12" max="12" width="7.25"/>
    <col customWidth="1" min="13" max="13" width="16.75"/>
    <col customWidth="1" min="14" max="14" width="4.63"/>
    <col customWidth="1" min="15" max="15" width="25.38"/>
    <col customWidth="1" min="16" max="16" width="11.25"/>
    <col customWidth="1" min="17" max="17" width="13.5"/>
    <col customWidth="1" min="18" max="26" width="8.0"/>
  </cols>
  <sheetData>
    <row r="1" ht="14.25" customHeight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 ht="14.25" customHeight="1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 ht="14.25" customHeight="1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 ht="14.25" customHeight="1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 ht="11.25" customHeight="1">
      <c r="A7" s="431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432"/>
      <c r="M7" s="433"/>
      <c r="N7" s="432"/>
      <c r="O7" s="432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ht="7.5" customHeight="1">
      <c r="A8" s="434"/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432"/>
      <c r="M8" s="433"/>
      <c r="N8" s="432"/>
      <c r="O8" s="432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ht="14.25" customHeight="1">
      <c r="A9" s="111" t="s">
        <v>417</v>
      </c>
      <c r="B9" s="2"/>
      <c r="C9" s="2"/>
      <c r="D9" s="2"/>
      <c r="E9" s="2"/>
      <c r="F9" s="2"/>
      <c r="G9" s="2"/>
      <c r="H9" s="2"/>
      <c r="I9" s="9"/>
      <c r="J9" s="2"/>
      <c r="K9" s="2"/>
      <c r="L9" s="4"/>
      <c r="M9" s="433"/>
      <c r="N9" s="432"/>
      <c r="O9" s="432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ht="15.75" customHeight="1">
      <c r="A10" s="11" t="s">
        <v>6</v>
      </c>
      <c r="B10" s="12"/>
      <c r="C10" s="13"/>
      <c r="D10" s="11" t="s">
        <v>329</v>
      </c>
      <c r="E10" s="13"/>
      <c r="F10" s="14" t="s">
        <v>8</v>
      </c>
      <c r="G10" s="15" t="s">
        <v>9</v>
      </c>
      <c r="H10" s="12"/>
      <c r="I10" s="13"/>
      <c r="J10" s="14" t="s">
        <v>10</v>
      </c>
      <c r="K10" s="66"/>
      <c r="L10" s="435"/>
      <c r="M10" s="436" t="s">
        <v>418</v>
      </c>
      <c r="N10" s="4">
        <v>6.0</v>
      </c>
      <c r="O10" s="437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ht="12.0" customHeight="1">
      <c r="A11" s="18"/>
      <c r="C11" s="19"/>
      <c r="D11" s="20" t="s">
        <v>11</v>
      </c>
      <c r="E11" s="19"/>
      <c r="F11" s="21" t="s">
        <v>12</v>
      </c>
      <c r="G11" s="21" t="s">
        <v>13</v>
      </c>
      <c r="H11" s="22" t="s">
        <v>14</v>
      </c>
      <c r="I11" s="21" t="s">
        <v>15</v>
      </c>
      <c r="J11" s="21" t="s">
        <v>16</v>
      </c>
      <c r="K11" s="341"/>
      <c r="L11" s="438"/>
      <c r="M11" s="439"/>
      <c r="N11" s="4"/>
      <c r="O11" s="437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ht="12.0" customHeight="1">
      <c r="A12" s="23"/>
      <c r="B12" s="24"/>
      <c r="C12" s="25"/>
      <c r="D12" s="88"/>
      <c r="E12" s="440"/>
      <c r="F12" s="26" t="s">
        <v>17</v>
      </c>
      <c r="G12" s="27" t="s">
        <v>17</v>
      </c>
      <c r="H12" s="27" t="s">
        <v>18</v>
      </c>
      <c r="I12" s="27" t="s">
        <v>18</v>
      </c>
      <c r="J12" s="27" t="s">
        <v>18</v>
      </c>
      <c r="K12" s="66"/>
      <c r="L12" s="435"/>
      <c r="M12" s="439"/>
      <c r="N12" s="10"/>
      <c r="O12" s="94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ht="12.75" customHeight="1">
      <c r="A13" s="441" t="s">
        <v>20</v>
      </c>
      <c r="B13" s="69"/>
      <c r="C13" s="75"/>
      <c r="D13" s="6"/>
      <c r="E13" s="75"/>
      <c r="F13" s="75"/>
      <c r="G13" s="75"/>
      <c r="H13" s="75"/>
      <c r="I13" s="75"/>
      <c r="J13" s="75"/>
      <c r="K13" s="6"/>
      <c r="L13" s="7"/>
      <c r="M13" s="442"/>
      <c r="N13" s="432"/>
      <c r="O13" s="432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ht="12.75" customHeight="1">
      <c r="A14" s="41" t="s">
        <v>22</v>
      </c>
      <c r="B14" s="6"/>
      <c r="C14" s="75"/>
      <c r="D14" s="29"/>
      <c r="E14" s="75"/>
      <c r="F14" s="75"/>
      <c r="G14" s="75"/>
      <c r="H14" s="75"/>
      <c r="I14" s="75"/>
      <c r="J14" s="75"/>
      <c r="K14" s="6"/>
      <c r="L14" s="7"/>
      <c r="M14" s="442"/>
      <c r="N14" s="432"/>
      <c r="O14" s="432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ht="13.5" customHeight="1">
      <c r="A15" s="33"/>
      <c r="B15" s="6" t="s">
        <v>331</v>
      </c>
      <c r="C15" s="443"/>
      <c r="D15" s="444" t="s">
        <v>25</v>
      </c>
      <c r="E15" s="445"/>
      <c r="F15" s="36">
        <v>1609818.26</v>
      </c>
      <c r="G15" s="191">
        <v>893558.0</v>
      </c>
      <c r="H15" s="191">
        <f t="shared" ref="H15:H29" si="1">I15-G15</f>
        <v>1105972</v>
      </c>
      <c r="I15" s="36">
        <v>1999530.0</v>
      </c>
      <c r="J15" s="36">
        <v>2235324.0</v>
      </c>
      <c r="K15" s="37"/>
      <c r="L15" s="38"/>
      <c r="M15" s="442"/>
      <c r="N15" s="432"/>
      <c r="O15" s="432"/>
      <c r="P15" s="111"/>
      <c r="Q15" s="446"/>
      <c r="R15" s="111"/>
      <c r="S15" s="111"/>
      <c r="T15" s="111"/>
      <c r="U15" s="111"/>
      <c r="V15" s="111"/>
      <c r="W15" s="111"/>
      <c r="X15" s="111"/>
      <c r="Y15" s="111"/>
      <c r="Z15" s="111"/>
    </row>
    <row r="16" ht="13.5" customHeight="1">
      <c r="A16" s="33"/>
      <c r="B16" s="29" t="s">
        <v>366</v>
      </c>
      <c r="C16" s="443"/>
      <c r="D16" s="444" t="s">
        <v>30</v>
      </c>
      <c r="E16" s="445"/>
      <c r="F16" s="36">
        <v>118000.0</v>
      </c>
      <c r="G16" s="191">
        <v>60000.0</v>
      </c>
      <c r="H16" s="191">
        <f t="shared" si="1"/>
        <v>84000</v>
      </c>
      <c r="I16" s="36">
        <v>144000.0</v>
      </c>
      <c r="J16" s="36">
        <f>6*2000*12</f>
        <v>144000</v>
      </c>
      <c r="K16" s="37"/>
      <c r="L16" s="38"/>
      <c r="M16" s="442"/>
      <c r="N16" s="432"/>
      <c r="O16" s="447"/>
      <c r="P16" s="111"/>
      <c r="Q16" s="446"/>
      <c r="R16" s="111"/>
      <c r="S16" s="111"/>
      <c r="T16" s="111"/>
      <c r="U16" s="111"/>
      <c r="V16" s="111"/>
      <c r="W16" s="111"/>
      <c r="X16" s="111"/>
      <c r="Y16" s="111"/>
      <c r="Z16" s="111"/>
    </row>
    <row r="17" ht="13.5" customHeight="1">
      <c r="A17" s="33"/>
      <c r="B17" s="29" t="s">
        <v>367</v>
      </c>
      <c r="C17" s="443"/>
      <c r="D17" s="444" t="s">
        <v>36</v>
      </c>
      <c r="E17" s="445"/>
      <c r="F17" s="36">
        <v>30000.0</v>
      </c>
      <c r="G17" s="191">
        <v>30000.0</v>
      </c>
      <c r="H17" s="191">
        <f t="shared" si="1"/>
        <v>6000</v>
      </c>
      <c r="I17" s="191">
        <v>36000.0</v>
      </c>
      <c r="J17" s="191">
        <f>6000*6</f>
        <v>36000</v>
      </c>
      <c r="K17" s="37"/>
      <c r="L17" s="38"/>
      <c r="M17" s="442"/>
      <c r="N17" s="432"/>
      <c r="O17" s="448"/>
      <c r="P17" s="449"/>
      <c r="Q17" s="449"/>
      <c r="R17" s="111"/>
      <c r="S17" s="111"/>
      <c r="T17" s="111"/>
      <c r="U17" s="111"/>
      <c r="V17" s="111"/>
      <c r="W17" s="111"/>
      <c r="X17" s="111"/>
      <c r="Y17" s="111"/>
      <c r="Z17" s="111"/>
    </row>
    <row r="18" ht="13.5" customHeight="1">
      <c r="A18" s="450"/>
      <c r="B18" s="29" t="s">
        <v>37</v>
      </c>
      <c r="C18" s="111"/>
      <c r="D18" s="444" t="s">
        <v>38</v>
      </c>
      <c r="E18" s="451"/>
      <c r="F18" s="36">
        <v>25000.0</v>
      </c>
      <c r="G18" s="191">
        <v>0.0</v>
      </c>
      <c r="H18" s="191">
        <f t="shared" si="1"/>
        <v>30000</v>
      </c>
      <c r="I18" s="77">
        <v>30000.0</v>
      </c>
      <c r="J18" s="77">
        <v>30000.0</v>
      </c>
      <c r="K18" s="452"/>
      <c r="L18" s="42"/>
      <c r="M18" s="442"/>
      <c r="N18" s="432"/>
      <c r="O18" s="448"/>
      <c r="P18" s="449"/>
      <c r="Q18" s="449"/>
      <c r="R18" s="111"/>
      <c r="S18" s="111"/>
      <c r="T18" s="111"/>
      <c r="U18" s="111"/>
      <c r="V18" s="111"/>
      <c r="W18" s="111"/>
      <c r="X18" s="111"/>
      <c r="Y18" s="111"/>
      <c r="Z18" s="111"/>
    </row>
    <row r="19" ht="13.5" customHeight="1">
      <c r="A19" s="450"/>
      <c r="B19" s="29" t="s">
        <v>39</v>
      </c>
      <c r="C19" s="111"/>
      <c r="D19" s="444" t="s">
        <v>38</v>
      </c>
      <c r="E19" s="451"/>
      <c r="F19" s="36">
        <v>50000.0</v>
      </c>
      <c r="G19" s="208">
        <v>0.0</v>
      </c>
      <c r="H19" s="191">
        <f t="shared" si="1"/>
        <v>0</v>
      </c>
      <c r="I19" s="208">
        <v>0.0</v>
      </c>
      <c r="J19" s="208">
        <v>0.0</v>
      </c>
      <c r="K19" s="78"/>
      <c r="L19" s="42"/>
      <c r="M19" s="442"/>
      <c r="N19" s="432"/>
      <c r="O19" s="448"/>
      <c r="P19" s="449"/>
      <c r="Q19" s="449"/>
      <c r="R19" s="111"/>
      <c r="S19" s="111"/>
      <c r="T19" s="111"/>
      <c r="U19" s="111"/>
      <c r="V19" s="111"/>
      <c r="W19" s="111"/>
      <c r="X19" s="111"/>
      <c r="Y19" s="111"/>
      <c r="Z19" s="111"/>
    </row>
    <row r="20" ht="13.5" customHeight="1">
      <c r="A20" s="33"/>
      <c r="B20" s="29" t="s">
        <v>40</v>
      </c>
      <c r="C20" s="443"/>
      <c r="D20" s="453" t="s">
        <v>41</v>
      </c>
      <c r="E20" s="451"/>
      <c r="F20" s="36">
        <v>5000.0</v>
      </c>
      <c r="G20" s="191">
        <v>0.0</v>
      </c>
      <c r="H20" s="191">
        <f t="shared" si="1"/>
        <v>10000</v>
      </c>
      <c r="I20" s="191">
        <v>10000.0</v>
      </c>
      <c r="J20" s="191">
        <v>10000.0</v>
      </c>
      <c r="K20" s="37"/>
      <c r="L20" s="38"/>
      <c r="M20" s="442"/>
      <c r="N20" s="432"/>
      <c r="O20" s="448"/>
      <c r="P20" s="449"/>
      <c r="Q20" s="449"/>
      <c r="R20" s="111"/>
      <c r="S20" s="111"/>
      <c r="T20" s="111"/>
      <c r="U20" s="111"/>
      <c r="V20" s="111"/>
      <c r="W20" s="111"/>
      <c r="X20" s="111"/>
      <c r="Y20" s="111"/>
      <c r="Z20" s="111"/>
    </row>
    <row r="21" ht="13.5" customHeight="1">
      <c r="A21" s="450"/>
      <c r="B21" s="29" t="s">
        <v>44</v>
      </c>
      <c r="C21" s="111"/>
      <c r="D21" s="444" t="s">
        <v>45</v>
      </c>
      <c r="E21" s="451"/>
      <c r="F21" s="36">
        <v>133841.0</v>
      </c>
      <c r="G21" s="77">
        <v>148957.0</v>
      </c>
      <c r="H21" s="191">
        <f t="shared" si="1"/>
        <v>30358</v>
      </c>
      <c r="I21" s="77">
        <v>179315.0</v>
      </c>
      <c r="J21" s="77">
        <f>J15/12</f>
        <v>186277</v>
      </c>
      <c r="K21" s="78"/>
      <c r="L21" s="42"/>
      <c r="M21" s="442"/>
      <c r="N21" s="432"/>
      <c r="O21" s="448"/>
      <c r="P21" s="449"/>
      <c r="Q21" s="449"/>
      <c r="R21" s="111"/>
      <c r="S21" s="111"/>
      <c r="T21" s="111"/>
      <c r="U21" s="111"/>
      <c r="V21" s="111"/>
      <c r="W21" s="111"/>
      <c r="X21" s="111"/>
      <c r="Y21" s="111"/>
      <c r="Z21" s="111"/>
    </row>
    <row r="22" ht="13.5" customHeight="1">
      <c r="A22" s="33"/>
      <c r="B22" s="29" t="s">
        <v>46</v>
      </c>
      <c r="C22" s="443"/>
      <c r="D22" s="444" t="s">
        <v>45</v>
      </c>
      <c r="E22" s="416"/>
      <c r="F22" s="36">
        <v>143442.0</v>
      </c>
      <c r="G22" s="191">
        <v>0.0</v>
      </c>
      <c r="H22" s="191">
        <f t="shared" si="1"/>
        <v>179315</v>
      </c>
      <c r="I22" s="36">
        <v>179315.0</v>
      </c>
      <c r="J22" s="36">
        <f>J21</f>
        <v>186277</v>
      </c>
      <c r="K22" s="37"/>
      <c r="L22" s="38"/>
      <c r="M22" s="442"/>
      <c r="N22" s="432"/>
      <c r="O22" s="448"/>
      <c r="P22" s="449"/>
      <c r="Q22" s="449"/>
      <c r="R22" s="111"/>
      <c r="S22" s="111"/>
      <c r="T22" s="111"/>
      <c r="U22" s="111"/>
      <c r="V22" s="111"/>
      <c r="W22" s="111"/>
      <c r="X22" s="111"/>
      <c r="Y22" s="111"/>
      <c r="Z22" s="111"/>
    </row>
    <row r="23" ht="13.5" customHeight="1">
      <c r="A23" s="33"/>
      <c r="B23" s="29" t="s">
        <v>47</v>
      </c>
      <c r="C23" s="443"/>
      <c r="D23" s="444" t="s">
        <v>48</v>
      </c>
      <c r="E23" s="416"/>
      <c r="F23" s="36">
        <v>25000.0</v>
      </c>
      <c r="G23" s="191">
        <v>0.0</v>
      </c>
      <c r="H23" s="191">
        <f t="shared" si="1"/>
        <v>30000</v>
      </c>
      <c r="I23" s="36">
        <v>30000.0</v>
      </c>
      <c r="J23" s="36">
        <f>5000*6</f>
        <v>30000</v>
      </c>
      <c r="K23" s="37"/>
      <c r="L23" s="38"/>
      <c r="M23" s="442"/>
      <c r="N23" s="432"/>
      <c r="O23" s="432"/>
      <c r="P23" s="449"/>
      <c r="Q23" s="449"/>
      <c r="R23" s="111"/>
      <c r="S23" s="111"/>
      <c r="T23" s="111"/>
      <c r="U23" s="111"/>
      <c r="V23" s="111"/>
      <c r="W23" s="111"/>
      <c r="X23" s="111"/>
      <c r="Y23" s="111"/>
      <c r="Z23" s="111"/>
    </row>
    <row r="24" ht="13.5" customHeight="1">
      <c r="A24" s="41"/>
      <c r="B24" s="29" t="s">
        <v>51</v>
      </c>
      <c r="C24" s="443"/>
      <c r="D24" s="444" t="s">
        <v>52</v>
      </c>
      <c r="E24" s="416"/>
      <c r="F24" s="36">
        <v>193178.19</v>
      </c>
      <c r="G24" s="191">
        <v>89319.0</v>
      </c>
      <c r="H24" s="191">
        <f t="shared" si="1"/>
        <v>168895</v>
      </c>
      <c r="I24" s="36">
        <v>258214.0</v>
      </c>
      <c r="J24" s="36">
        <v>268239.0</v>
      </c>
      <c r="K24" s="37"/>
      <c r="L24" s="38"/>
      <c r="M24" s="442"/>
      <c r="N24" s="432"/>
      <c r="O24" s="432"/>
      <c r="P24" s="449"/>
      <c r="Q24" s="449"/>
      <c r="R24" s="111"/>
      <c r="S24" s="111"/>
      <c r="T24" s="111"/>
      <c r="U24" s="111"/>
      <c r="V24" s="111"/>
      <c r="W24" s="111"/>
      <c r="X24" s="111"/>
      <c r="Y24" s="111"/>
      <c r="Z24" s="111"/>
    </row>
    <row r="25" ht="13.5" customHeight="1">
      <c r="A25" s="41"/>
      <c r="B25" s="29" t="s">
        <v>370</v>
      </c>
      <c r="C25" s="443"/>
      <c r="D25" s="444" t="s">
        <v>54</v>
      </c>
      <c r="E25" s="416"/>
      <c r="F25" s="36">
        <v>5900.0</v>
      </c>
      <c r="G25" s="191">
        <v>2500.0</v>
      </c>
      <c r="H25" s="191">
        <f t="shared" si="1"/>
        <v>4700</v>
      </c>
      <c r="I25" s="191">
        <v>7200.0</v>
      </c>
      <c r="J25" s="191">
        <f>150*6*12</f>
        <v>10800</v>
      </c>
      <c r="K25" s="37"/>
      <c r="L25" s="38"/>
      <c r="M25" s="442"/>
      <c r="N25" s="432"/>
      <c r="O25" s="432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 ht="13.5" customHeight="1">
      <c r="A26" s="41"/>
      <c r="B26" s="29" t="s">
        <v>55</v>
      </c>
      <c r="C26" s="443"/>
      <c r="D26" s="444" t="s">
        <v>56</v>
      </c>
      <c r="E26" s="416"/>
      <c r="F26" s="36">
        <v>19832.65</v>
      </c>
      <c r="G26" s="191">
        <v>10904.79</v>
      </c>
      <c r="H26" s="191">
        <f t="shared" si="1"/>
        <v>20737.21</v>
      </c>
      <c r="I26" s="36">
        <v>31642.0</v>
      </c>
      <c r="J26" s="36">
        <v>39118.0</v>
      </c>
      <c r="K26" s="37"/>
      <c r="L26" s="38"/>
      <c r="M26" s="442">
        <f>3258.19*12</f>
        <v>39098.28</v>
      </c>
      <c r="N26" s="432"/>
      <c r="O26" s="432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 ht="13.5" customHeight="1">
      <c r="A27" s="41"/>
      <c r="B27" s="29" t="s">
        <v>338</v>
      </c>
      <c r="C27" s="443"/>
      <c r="D27" s="444" t="s">
        <v>58</v>
      </c>
      <c r="E27" s="416"/>
      <c r="F27" s="36">
        <v>5900.0</v>
      </c>
      <c r="G27" s="191">
        <v>2500.0</v>
      </c>
      <c r="H27" s="191">
        <f t="shared" si="1"/>
        <v>4700</v>
      </c>
      <c r="I27" s="191">
        <v>7200.0</v>
      </c>
      <c r="J27" s="191">
        <f>100*12*6</f>
        <v>7200</v>
      </c>
      <c r="K27" s="37"/>
      <c r="L27" s="38"/>
      <c r="M27" s="442"/>
      <c r="N27" s="432"/>
      <c r="O27" s="432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 ht="13.5" customHeight="1">
      <c r="A28" s="41"/>
      <c r="B28" s="29" t="s">
        <v>49</v>
      </c>
      <c r="C28" s="443"/>
      <c r="D28" s="454" t="s">
        <v>50</v>
      </c>
      <c r="E28" s="19"/>
      <c r="F28" s="191">
        <v>0.0</v>
      </c>
      <c r="G28" s="191">
        <v>0.0</v>
      </c>
      <c r="H28" s="191">
        <f t="shared" si="1"/>
        <v>18000</v>
      </c>
      <c r="I28" s="191">
        <v>18000.0</v>
      </c>
      <c r="J28" s="191">
        <v>0.0</v>
      </c>
      <c r="K28" s="37"/>
      <c r="L28" s="38"/>
      <c r="M28" s="442"/>
      <c r="N28" s="432"/>
      <c r="O28" s="432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 ht="13.5" customHeight="1">
      <c r="A29" s="41"/>
      <c r="B29" s="29" t="s">
        <v>59</v>
      </c>
      <c r="C29" s="443"/>
      <c r="D29" s="455" t="s">
        <v>60</v>
      </c>
      <c r="E29" s="416"/>
      <c r="F29" s="191">
        <v>120000.0</v>
      </c>
      <c r="G29" s="191">
        <v>0.0</v>
      </c>
      <c r="H29" s="191">
        <f t="shared" si="1"/>
        <v>0</v>
      </c>
      <c r="I29" s="191">
        <v>0.0</v>
      </c>
      <c r="J29" s="191">
        <v>0.0</v>
      </c>
      <c r="K29" s="37"/>
      <c r="L29" s="38"/>
      <c r="M29" s="442"/>
      <c r="N29" s="432"/>
      <c r="O29" s="432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 ht="15.0" customHeight="1">
      <c r="A30" s="408"/>
      <c r="B30" s="44" t="s">
        <v>61</v>
      </c>
      <c r="C30" s="287"/>
      <c r="D30" s="45"/>
      <c r="E30" s="287"/>
      <c r="F30" s="217">
        <f t="shared" ref="F30:J30" si="2">SUM(F15:F29)</f>
        <v>2484912.1</v>
      </c>
      <c r="G30" s="217">
        <f t="shared" si="2"/>
        <v>1237738.79</v>
      </c>
      <c r="H30" s="217">
        <f t="shared" si="2"/>
        <v>1692677.21</v>
      </c>
      <c r="I30" s="217">
        <f t="shared" si="2"/>
        <v>2930416</v>
      </c>
      <c r="J30" s="217">
        <f t="shared" si="2"/>
        <v>3183235</v>
      </c>
      <c r="K30" s="48"/>
      <c r="L30" s="218">
        <f>(J30-I30)/I30</f>
        <v>0.08627409897</v>
      </c>
      <c r="M30" s="439"/>
      <c r="N30" s="456"/>
      <c r="O30" s="456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 ht="12.0" customHeight="1">
      <c r="A31" s="33" t="s">
        <v>62</v>
      </c>
      <c r="B31" s="29"/>
      <c r="C31" s="457"/>
      <c r="D31" s="29"/>
      <c r="E31" s="75"/>
      <c r="F31" s="75"/>
      <c r="G31" s="75"/>
      <c r="H31" s="75"/>
      <c r="I31" s="31"/>
      <c r="J31" s="31"/>
      <c r="K31" s="6"/>
      <c r="L31" s="458" t="s">
        <v>63</v>
      </c>
      <c r="M31" s="439"/>
      <c r="N31" s="432"/>
      <c r="O31" s="432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 ht="13.5" customHeight="1">
      <c r="A32" s="41"/>
      <c r="B32" s="29" t="s">
        <v>341</v>
      </c>
      <c r="C32" s="443"/>
      <c r="D32" s="209" t="s">
        <v>65</v>
      </c>
      <c r="E32" s="416"/>
      <c r="F32" s="459">
        <v>83290.0</v>
      </c>
      <c r="G32" s="459">
        <v>0.0</v>
      </c>
      <c r="H32" s="460">
        <f t="shared" ref="H32:H40" si="3">I32-G32</f>
        <v>80000</v>
      </c>
      <c r="I32" s="81">
        <v>80000.0</v>
      </c>
      <c r="J32" s="81">
        <v>80000.0</v>
      </c>
      <c r="K32" s="83"/>
      <c r="L32" s="84"/>
      <c r="M32" s="442"/>
      <c r="N32" s="4"/>
      <c r="O32" s="15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 ht="13.5" customHeight="1">
      <c r="A33" s="41"/>
      <c r="B33" s="209" t="s">
        <v>68</v>
      </c>
      <c r="C33" s="443"/>
      <c r="D33" s="209" t="s">
        <v>69</v>
      </c>
      <c r="E33" s="416"/>
      <c r="F33" s="459">
        <v>18500.0</v>
      </c>
      <c r="G33" s="459">
        <v>0.0</v>
      </c>
      <c r="H33" s="460">
        <f t="shared" si="3"/>
        <v>40000</v>
      </c>
      <c r="I33" s="82">
        <v>40000.0</v>
      </c>
      <c r="J33" s="82">
        <v>40000.0</v>
      </c>
      <c r="K33" s="83"/>
      <c r="L33" s="84"/>
      <c r="M33" s="442"/>
      <c r="N33" s="432"/>
      <c r="O33" s="432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 ht="13.5" customHeight="1">
      <c r="A34" s="41"/>
      <c r="B34" s="209" t="s">
        <v>419</v>
      </c>
      <c r="C34" s="443"/>
      <c r="D34" s="209" t="s">
        <v>69</v>
      </c>
      <c r="E34" s="416"/>
      <c r="F34" s="459">
        <v>0.0</v>
      </c>
      <c r="G34" s="459">
        <v>0.0</v>
      </c>
      <c r="H34" s="460">
        <f t="shared" si="3"/>
        <v>45000</v>
      </c>
      <c r="I34" s="82">
        <v>45000.0</v>
      </c>
      <c r="J34" s="82">
        <v>33200.0</v>
      </c>
      <c r="K34" s="83"/>
      <c r="L34" s="84"/>
      <c r="M34" s="442"/>
      <c r="N34" s="4"/>
      <c r="O34" s="15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ht="13.5" customHeight="1">
      <c r="A35" s="41"/>
      <c r="B35" s="29" t="s">
        <v>420</v>
      </c>
      <c r="C35" s="168"/>
      <c r="D35" s="29" t="s">
        <v>421</v>
      </c>
      <c r="E35" s="416"/>
      <c r="F35" s="461">
        <v>49570.0</v>
      </c>
      <c r="G35" s="462">
        <v>0.0</v>
      </c>
      <c r="H35" s="460">
        <f t="shared" si="3"/>
        <v>0</v>
      </c>
      <c r="I35" s="81">
        <v>0.0</v>
      </c>
      <c r="J35" s="81">
        <v>0.0</v>
      </c>
      <c r="K35" s="83"/>
      <c r="L35" s="84"/>
      <c r="M35" s="442"/>
      <c r="N35" s="4"/>
      <c r="O35" s="15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ht="13.5" customHeight="1">
      <c r="A36" s="41"/>
      <c r="B36" s="29" t="s">
        <v>75</v>
      </c>
      <c r="C36" s="443"/>
      <c r="D36" s="209" t="s">
        <v>76</v>
      </c>
      <c r="E36" s="416"/>
      <c r="F36" s="459">
        <v>16950.0</v>
      </c>
      <c r="G36" s="459">
        <v>0.0</v>
      </c>
      <c r="H36" s="460">
        <f t="shared" si="3"/>
        <v>26000</v>
      </c>
      <c r="I36" s="81">
        <v>26000.0</v>
      </c>
      <c r="J36" s="81">
        <v>13000.0</v>
      </c>
      <c r="K36" s="83"/>
      <c r="L36" s="84"/>
      <c r="M36" s="442"/>
      <c r="N36" s="151"/>
      <c r="O36" s="15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ht="13.5" customHeight="1">
      <c r="A37" s="41"/>
      <c r="B37" s="29" t="s">
        <v>79</v>
      </c>
      <c r="C37" s="443"/>
      <c r="D37" s="209" t="s">
        <v>80</v>
      </c>
      <c r="E37" s="416"/>
      <c r="F37" s="459">
        <v>2000.0</v>
      </c>
      <c r="G37" s="459">
        <v>2000.0</v>
      </c>
      <c r="H37" s="460">
        <f t="shared" si="3"/>
        <v>0</v>
      </c>
      <c r="I37" s="82">
        <v>2000.0</v>
      </c>
      <c r="J37" s="82">
        <v>3000.0</v>
      </c>
      <c r="K37" s="83"/>
      <c r="L37" s="84"/>
      <c r="M37" s="442"/>
      <c r="N37" s="432"/>
      <c r="O37" s="432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ht="13.5" customHeight="1">
      <c r="A38" s="41"/>
      <c r="B38" s="29" t="s">
        <v>81</v>
      </c>
      <c r="C38" s="443"/>
      <c r="D38" s="209" t="s">
        <v>82</v>
      </c>
      <c r="E38" s="416"/>
      <c r="F38" s="460">
        <v>11535.58</v>
      </c>
      <c r="G38" s="460">
        <v>3146.34</v>
      </c>
      <c r="H38" s="460">
        <f t="shared" si="3"/>
        <v>14853.66</v>
      </c>
      <c r="I38" s="81">
        <v>18000.0</v>
      </c>
      <c r="J38" s="81">
        <v>18000.0</v>
      </c>
      <c r="K38" s="83"/>
      <c r="L38" s="84"/>
      <c r="M38" s="442"/>
      <c r="N38" s="151"/>
      <c r="O38" s="15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 ht="13.5" customHeight="1">
      <c r="A39" s="41"/>
      <c r="B39" s="29" t="s">
        <v>83</v>
      </c>
      <c r="C39" s="443"/>
      <c r="D39" s="209" t="s">
        <v>82</v>
      </c>
      <c r="E39" s="416"/>
      <c r="F39" s="460">
        <v>30000.0</v>
      </c>
      <c r="G39" s="460">
        <v>12500.0</v>
      </c>
      <c r="H39" s="460">
        <f t="shared" si="3"/>
        <v>17500</v>
      </c>
      <c r="I39" s="81">
        <v>30000.0</v>
      </c>
      <c r="J39" s="81">
        <v>30000.0</v>
      </c>
      <c r="K39" s="83"/>
      <c r="L39" s="84"/>
      <c r="M39" s="442"/>
      <c r="N39" s="463"/>
      <c r="O39" s="464"/>
      <c r="P39" s="111"/>
      <c r="Q39" s="1"/>
      <c r="R39" s="111"/>
      <c r="S39" s="111"/>
      <c r="T39" s="111"/>
      <c r="U39" s="111"/>
      <c r="V39" s="111"/>
      <c r="W39" s="111"/>
      <c r="X39" s="111"/>
      <c r="Y39" s="111"/>
      <c r="Z39" s="111"/>
    </row>
    <row r="40" ht="13.5" customHeight="1">
      <c r="A40" s="465"/>
      <c r="B40" s="62" t="s">
        <v>347</v>
      </c>
      <c r="C40" s="466"/>
      <c r="D40" s="467" t="s">
        <v>86</v>
      </c>
      <c r="E40" s="468"/>
      <c r="F40" s="469">
        <v>33000.0</v>
      </c>
      <c r="G40" s="469">
        <v>9000.0</v>
      </c>
      <c r="H40" s="470">
        <f t="shared" si="3"/>
        <v>28000</v>
      </c>
      <c r="I40" s="133">
        <v>37000.0</v>
      </c>
      <c r="J40" s="133">
        <v>37000.0</v>
      </c>
      <c r="K40" s="83"/>
      <c r="L40" s="84"/>
      <c r="M40" s="442"/>
      <c r="N40" s="432"/>
      <c r="O40" s="432"/>
      <c r="P40" s="111"/>
      <c r="Q40" s="471"/>
      <c r="R40" s="111"/>
      <c r="S40" s="111"/>
      <c r="T40" s="111"/>
      <c r="U40" s="111"/>
      <c r="V40" s="111"/>
      <c r="W40" s="111"/>
      <c r="X40" s="111"/>
      <c r="Y40" s="111"/>
      <c r="Z40" s="111"/>
    </row>
    <row r="41" ht="13.5" customHeight="1">
      <c r="A41" s="6"/>
      <c r="B41" s="29"/>
      <c r="C41" s="195"/>
      <c r="D41" s="209"/>
      <c r="E41" s="29"/>
      <c r="F41" s="130"/>
      <c r="G41" s="130"/>
      <c r="H41" s="130"/>
      <c r="I41" s="83"/>
      <c r="J41" s="83"/>
      <c r="K41" s="83"/>
      <c r="L41" s="84"/>
      <c r="M41" s="442"/>
      <c r="N41" s="432"/>
      <c r="O41" s="432"/>
      <c r="P41" s="111"/>
      <c r="Q41" s="471"/>
      <c r="R41" s="111"/>
      <c r="S41" s="111"/>
      <c r="T41" s="111"/>
      <c r="U41" s="111"/>
      <c r="V41" s="111"/>
      <c r="W41" s="111"/>
      <c r="X41" s="111"/>
      <c r="Y41" s="111"/>
      <c r="Z41" s="111"/>
    </row>
    <row r="42" ht="12.75" customHeight="1">
      <c r="A42" s="111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432"/>
      <c r="M42" s="433"/>
      <c r="N42" s="151"/>
      <c r="O42" s="151"/>
      <c r="P42" s="446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 ht="12.75" customHeight="1">
      <c r="A43" s="111"/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432"/>
      <c r="M43" s="433"/>
      <c r="N43" s="151"/>
      <c r="O43" s="151"/>
      <c r="P43" s="446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 ht="15.75" customHeight="1">
      <c r="A44" s="111" t="s">
        <v>422</v>
      </c>
      <c r="B44" s="2"/>
      <c r="C44" s="2"/>
      <c r="D44" s="2"/>
      <c r="E44" s="2"/>
      <c r="F44" s="2"/>
      <c r="G44" s="2"/>
      <c r="H44" s="2"/>
      <c r="I44" s="9"/>
      <c r="J44" s="2"/>
      <c r="K44" s="2"/>
      <c r="L44" s="4"/>
      <c r="M44" s="433"/>
      <c r="N44" s="432"/>
      <c r="O44" s="432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 ht="12.0" customHeight="1">
      <c r="A45" s="111"/>
      <c r="B45" s="2"/>
      <c r="C45" s="2"/>
      <c r="D45" s="2"/>
      <c r="E45" s="2"/>
      <c r="F45" s="2"/>
      <c r="G45" s="2"/>
      <c r="H45" s="2"/>
      <c r="I45" s="111"/>
      <c r="J45" s="2"/>
      <c r="K45" s="2"/>
      <c r="L45" s="4"/>
      <c r="M45" s="433"/>
      <c r="N45" s="432"/>
      <c r="O45" s="432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 ht="21.0" customHeight="1">
      <c r="A46" s="360" t="s">
        <v>350</v>
      </c>
      <c r="K46" s="360"/>
      <c r="L46" s="472"/>
      <c r="M46" s="439"/>
      <c r="N46" s="473"/>
      <c r="O46" s="473"/>
      <c r="P46" s="195"/>
      <c r="Q46" s="195"/>
      <c r="R46" s="195"/>
      <c r="S46" s="195"/>
      <c r="T46" s="195"/>
      <c r="U46" s="195"/>
      <c r="V46" s="195"/>
      <c r="W46" s="195"/>
      <c r="X46" s="195"/>
      <c r="Y46" s="195"/>
      <c r="Z46" s="195"/>
    </row>
    <row r="47" ht="12.0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4"/>
      <c r="M47" s="474"/>
      <c r="N47" s="432"/>
      <c r="O47" s="432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 ht="15.0" customHeight="1">
      <c r="A48" s="11" t="s">
        <v>6</v>
      </c>
      <c r="B48" s="12"/>
      <c r="C48" s="13"/>
      <c r="D48" s="11" t="s">
        <v>329</v>
      </c>
      <c r="E48" s="13"/>
      <c r="F48" s="14" t="s">
        <v>8</v>
      </c>
      <c r="G48" s="15" t="s">
        <v>9</v>
      </c>
      <c r="H48" s="12"/>
      <c r="I48" s="13"/>
      <c r="J48" s="14" t="s">
        <v>10</v>
      </c>
      <c r="K48" s="66"/>
      <c r="L48" s="435"/>
      <c r="M48" s="439"/>
      <c r="N48" s="4"/>
      <c r="O48" s="437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 ht="12.0" customHeight="1">
      <c r="A49" s="18"/>
      <c r="C49" s="19"/>
      <c r="D49" s="20" t="s">
        <v>11</v>
      </c>
      <c r="E49" s="19"/>
      <c r="F49" s="21" t="s">
        <v>12</v>
      </c>
      <c r="G49" s="21" t="s">
        <v>13</v>
      </c>
      <c r="H49" s="22" t="s">
        <v>14</v>
      </c>
      <c r="I49" s="21" t="s">
        <v>15</v>
      </c>
      <c r="J49" s="21" t="s">
        <v>16</v>
      </c>
      <c r="K49" s="341"/>
      <c r="L49" s="438"/>
      <c r="M49" s="439"/>
      <c r="N49" s="4"/>
      <c r="O49" s="437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 ht="12.0" customHeight="1">
      <c r="A50" s="23"/>
      <c r="B50" s="24"/>
      <c r="C50" s="25"/>
      <c r="D50" s="88"/>
      <c r="E50" s="440"/>
      <c r="F50" s="26" t="s">
        <v>17</v>
      </c>
      <c r="G50" s="27" t="s">
        <v>17</v>
      </c>
      <c r="H50" s="27" t="s">
        <v>18</v>
      </c>
      <c r="I50" s="27" t="s">
        <v>18</v>
      </c>
      <c r="J50" s="27" t="s">
        <v>18</v>
      </c>
      <c r="K50" s="66"/>
      <c r="L50" s="435"/>
      <c r="M50" s="439"/>
      <c r="N50" s="10"/>
      <c r="O50" s="94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 ht="12.0" customHeight="1">
      <c r="A51" s="41"/>
      <c r="B51" s="29" t="s">
        <v>112</v>
      </c>
      <c r="C51" s="443"/>
      <c r="D51" s="209" t="s">
        <v>113</v>
      </c>
      <c r="E51" s="416"/>
      <c r="F51" s="191">
        <v>19895.0</v>
      </c>
      <c r="G51" s="191">
        <v>0.0</v>
      </c>
      <c r="H51" s="36">
        <f t="shared" ref="H51:H52" si="4">I51-G51</f>
        <v>10000</v>
      </c>
      <c r="I51" s="81">
        <v>10000.0</v>
      </c>
      <c r="J51" s="81">
        <v>10000.0</v>
      </c>
      <c r="K51" s="83"/>
      <c r="L51" s="84"/>
      <c r="M51" s="442"/>
      <c r="N51" s="10"/>
      <c r="O51" s="94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 ht="12.0" customHeight="1">
      <c r="A52" s="41"/>
      <c r="B52" s="29" t="s">
        <v>118</v>
      </c>
      <c r="C52" s="195"/>
      <c r="D52" s="475" t="s">
        <v>119</v>
      </c>
      <c r="E52" s="416"/>
      <c r="F52" s="36">
        <v>35219.0</v>
      </c>
      <c r="G52" s="36">
        <v>7800.0</v>
      </c>
      <c r="H52" s="36">
        <f t="shared" si="4"/>
        <v>58680</v>
      </c>
      <c r="I52" s="81">
        <v>66480.0</v>
      </c>
      <c r="J52" s="81">
        <f>41200</f>
        <v>41200</v>
      </c>
      <c r="K52" s="83"/>
      <c r="L52" s="84"/>
      <c r="M52" s="442"/>
      <c r="N52" s="10"/>
      <c r="O52" s="94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 ht="16.5" customHeight="1">
      <c r="A53" s="237"/>
      <c r="B53" s="44" t="s">
        <v>284</v>
      </c>
      <c r="C53" s="45"/>
      <c r="D53" s="237"/>
      <c r="E53" s="287"/>
      <c r="F53" s="47">
        <f t="shared" ref="F53:J53" si="5">SUM(F32:F52)</f>
        <v>299959.58</v>
      </c>
      <c r="G53" s="47">
        <f t="shared" si="5"/>
        <v>34446.34</v>
      </c>
      <c r="H53" s="47">
        <f t="shared" si="5"/>
        <v>320033.66</v>
      </c>
      <c r="I53" s="47">
        <f t="shared" si="5"/>
        <v>354480</v>
      </c>
      <c r="J53" s="47">
        <f t="shared" si="5"/>
        <v>305400</v>
      </c>
      <c r="K53" s="48"/>
      <c r="L53" s="49">
        <f>(J53-I53)/I53</f>
        <v>-0.1384563304</v>
      </c>
      <c r="M53" s="442"/>
      <c r="N53" s="10"/>
      <c r="O53" s="94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 ht="16.5" customHeight="1">
      <c r="A54" s="43" t="s">
        <v>285</v>
      </c>
      <c r="B54" s="45"/>
      <c r="C54" s="45"/>
      <c r="D54" s="237"/>
      <c r="E54" s="287"/>
      <c r="F54" s="47">
        <f t="shared" ref="F54:J54" si="6">F30+F53</f>
        <v>2784871.68</v>
      </c>
      <c r="G54" s="47">
        <f t="shared" si="6"/>
        <v>1272185.13</v>
      </c>
      <c r="H54" s="47">
        <f t="shared" si="6"/>
        <v>2012710.87</v>
      </c>
      <c r="I54" s="47">
        <f t="shared" si="6"/>
        <v>3284896</v>
      </c>
      <c r="J54" s="47">
        <f t="shared" si="6"/>
        <v>3488635</v>
      </c>
      <c r="K54" s="48"/>
      <c r="L54" s="221" t="s">
        <v>63</v>
      </c>
      <c r="M54" s="476"/>
      <c r="N54" s="10"/>
      <c r="O54" s="94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 ht="16.5" customHeight="1">
      <c r="A55" s="33" t="s">
        <v>356</v>
      </c>
      <c r="B55" s="6"/>
      <c r="C55" s="6"/>
      <c r="D55" s="33"/>
      <c r="E55" s="75"/>
      <c r="F55" s="36"/>
      <c r="G55" s="36"/>
      <c r="H55" s="36"/>
      <c r="I55" s="36"/>
      <c r="J55" s="36"/>
      <c r="K55" s="37"/>
      <c r="L55" s="477"/>
      <c r="M55" s="442"/>
      <c r="N55" s="432"/>
      <c r="O55" s="448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 ht="14.25" customHeight="1">
      <c r="A56" s="33"/>
      <c r="B56" s="6" t="s">
        <v>380</v>
      </c>
      <c r="C56" s="6"/>
      <c r="D56" s="33" t="s">
        <v>288</v>
      </c>
      <c r="E56" s="75"/>
      <c r="F56" s="36">
        <v>0.0</v>
      </c>
      <c r="G56" s="36">
        <v>150000.0</v>
      </c>
      <c r="H56" s="36">
        <f t="shared" ref="H56:H57" si="7">I56-G56</f>
        <v>0</v>
      </c>
      <c r="I56" s="36">
        <v>150000.0</v>
      </c>
      <c r="J56" s="36">
        <v>25000.0</v>
      </c>
      <c r="K56" s="37"/>
      <c r="L56" s="477"/>
      <c r="M56" s="442"/>
      <c r="N56" s="432"/>
      <c r="O56" s="448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 ht="14.25" customHeight="1">
      <c r="A57" s="33"/>
      <c r="B57" s="6" t="s">
        <v>381</v>
      </c>
      <c r="C57" s="195"/>
      <c r="D57" s="478" t="s">
        <v>292</v>
      </c>
      <c r="E57" s="459"/>
      <c r="F57" s="36">
        <v>28495.0</v>
      </c>
      <c r="G57" s="36">
        <v>0.0</v>
      </c>
      <c r="H57" s="36">
        <f t="shared" si="7"/>
        <v>0</v>
      </c>
      <c r="I57" s="36">
        <v>0.0</v>
      </c>
      <c r="J57" s="36">
        <v>40000.0</v>
      </c>
      <c r="K57" s="37"/>
      <c r="L57" s="477"/>
      <c r="M57" s="442"/>
      <c r="N57" s="432"/>
      <c r="O57" s="448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 ht="14.25" customHeight="1">
      <c r="A58" s="33"/>
      <c r="B58" s="6" t="s">
        <v>423</v>
      </c>
      <c r="C58" s="195"/>
      <c r="D58" s="479" t="s">
        <v>424</v>
      </c>
      <c r="E58" s="459"/>
      <c r="F58" s="36">
        <v>0.0</v>
      </c>
      <c r="G58" s="36">
        <v>0.0</v>
      </c>
      <c r="H58" s="36">
        <v>0.0</v>
      </c>
      <c r="I58" s="36">
        <v>0.0</v>
      </c>
      <c r="J58" s="36">
        <v>50000.0</v>
      </c>
      <c r="K58" s="37"/>
      <c r="L58" s="477"/>
      <c r="M58" s="442"/>
      <c r="N58" s="432"/>
      <c r="O58" s="448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 ht="14.25" customHeight="1">
      <c r="A59" s="33"/>
      <c r="B59" s="29" t="s">
        <v>313</v>
      </c>
      <c r="C59" s="222"/>
      <c r="D59" s="478" t="s">
        <v>290</v>
      </c>
      <c r="E59" s="75"/>
      <c r="F59" s="36">
        <v>81550.0</v>
      </c>
      <c r="G59" s="36">
        <v>0.0</v>
      </c>
      <c r="H59" s="36">
        <f t="shared" ref="H59:H60" si="8">I59-G59</f>
        <v>0</v>
      </c>
      <c r="I59" s="36">
        <v>0.0</v>
      </c>
      <c r="J59" s="36">
        <v>0.0</v>
      </c>
      <c r="K59" s="37"/>
      <c r="L59" s="38"/>
      <c r="M59" s="433"/>
      <c r="N59" s="4"/>
      <c r="O59" s="448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 ht="14.25" customHeight="1">
      <c r="A60" s="33"/>
      <c r="B60" s="29" t="s">
        <v>425</v>
      </c>
      <c r="C60" s="222"/>
      <c r="D60" s="478" t="s">
        <v>300</v>
      </c>
      <c r="E60" s="75"/>
      <c r="F60" s="36">
        <v>69800.0</v>
      </c>
      <c r="G60" s="36">
        <v>0.0</v>
      </c>
      <c r="H60" s="36">
        <f t="shared" si="8"/>
        <v>0</v>
      </c>
      <c r="I60" s="36">
        <v>0.0</v>
      </c>
      <c r="J60" s="36">
        <v>0.0</v>
      </c>
      <c r="K60" s="37"/>
      <c r="L60" s="38"/>
      <c r="M60" s="442"/>
      <c r="N60" s="4"/>
      <c r="O60" s="448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 ht="15.0" customHeight="1">
      <c r="A61" s="237"/>
      <c r="B61" s="44" t="s">
        <v>317</v>
      </c>
      <c r="C61" s="45"/>
      <c r="D61" s="237"/>
      <c r="E61" s="287"/>
      <c r="F61" s="47">
        <f t="shared" ref="F61:J61" si="9">SUM(F56:F60)</f>
        <v>179845</v>
      </c>
      <c r="G61" s="47">
        <f t="shared" si="9"/>
        <v>150000</v>
      </c>
      <c r="H61" s="47">
        <f t="shared" si="9"/>
        <v>0</v>
      </c>
      <c r="I61" s="47">
        <f t="shared" si="9"/>
        <v>150000</v>
      </c>
      <c r="J61" s="47">
        <f t="shared" si="9"/>
        <v>115000</v>
      </c>
      <c r="K61" s="48"/>
      <c r="L61" s="49">
        <f t="shared" ref="L61:L62" si="11">(J61-I61)/I61</f>
        <v>-0.2333333333</v>
      </c>
      <c r="M61" s="442"/>
      <c r="N61" s="432"/>
      <c r="O61" s="448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 ht="18.0" customHeight="1">
      <c r="A62" s="240" t="s">
        <v>318</v>
      </c>
      <c r="B62" s="242"/>
      <c r="C62" s="242"/>
      <c r="D62" s="480"/>
      <c r="E62" s="481"/>
      <c r="F62" s="482">
        <f t="shared" ref="F62:J62" si="10">F54+F61</f>
        <v>2964716.68</v>
      </c>
      <c r="G62" s="482">
        <f t="shared" si="10"/>
        <v>1422185.13</v>
      </c>
      <c r="H62" s="482">
        <f t="shared" si="10"/>
        <v>2012710.87</v>
      </c>
      <c r="I62" s="482">
        <f t="shared" si="10"/>
        <v>3434896</v>
      </c>
      <c r="J62" s="482">
        <f t="shared" si="10"/>
        <v>3603635</v>
      </c>
      <c r="K62" s="48"/>
      <c r="L62" s="483">
        <f t="shared" si="11"/>
        <v>0.04912492256</v>
      </c>
      <c r="M62" s="484"/>
      <c r="N62" s="473"/>
      <c r="O62" s="485"/>
      <c r="P62" s="195"/>
      <c r="Q62" s="195"/>
      <c r="R62" s="195"/>
      <c r="S62" s="195"/>
      <c r="T62" s="195"/>
      <c r="U62" s="195"/>
      <c r="V62" s="195"/>
      <c r="W62" s="195"/>
      <c r="X62" s="195"/>
      <c r="Y62" s="195"/>
      <c r="Z62" s="195"/>
    </row>
    <row r="63" ht="11.25" customHeight="1">
      <c r="A63" s="2"/>
      <c r="B63" s="2"/>
      <c r="C63" s="2"/>
      <c r="D63" s="486"/>
      <c r="E63" s="403"/>
      <c r="F63" s="3"/>
      <c r="G63" s="3"/>
      <c r="H63" s="3"/>
      <c r="I63" s="2"/>
      <c r="J63" s="2"/>
      <c r="K63" s="2"/>
      <c r="L63" s="487" t="s">
        <v>63</v>
      </c>
      <c r="M63" s="474"/>
      <c r="N63" s="432"/>
      <c r="O63" s="432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 ht="13.5" customHeight="1">
      <c r="A64" s="338" t="s">
        <v>319</v>
      </c>
      <c r="B64" s="1"/>
      <c r="C64" s="1"/>
      <c r="D64" s="486"/>
      <c r="E64" s="403"/>
      <c r="F64" s="3"/>
      <c r="G64" s="3"/>
      <c r="H64" s="3"/>
      <c r="I64" s="2"/>
      <c r="J64" s="2"/>
      <c r="K64" s="2"/>
      <c r="L64" s="4"/>
      <c r="M64" s="433"/>
      <c r="N64" s="432"/>
      <c r="O64" s="432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 ht="13.5" customHeight="1">
      <c r="A65" s="338" t="s">
        <v>320</v>
      </c>
      <c r="D65" s="486"/>
      <c r="E65" s="403"/>
      <c r="F65" s="3"/>
      <c r="H65" s="428"/>
      <c r="I65" s="2"/>
      <c r="K65" s="111"/>
      <c r="L65" s="432"/>
      <c r="M65" s="433"/>
      <c r="N65" s="432"/>
      <c r="O65" s="432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 ht="13.5" customHeight="1">
      <c r="A66" s="2"/>
      <c r="B66" s="2"/>
      <c r="C66" s="2"/>
      <c r="D66" s="486"/>
      <c r="E66" s="403"/>
      <c r="F66" s="3"/>
      <c r="G66" s="3"/>
      <c r="H66" s="3"/>
      <c r="I66" s="2"/>
      <c r="K66" s="111"/>
      <c r="L66" s="432"/>
      <c r="M66" s="433"/>
      <c r="N66" s="432"/>
      <c r="O66" s="432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 ht="14.25" customHeight="1">
      <c r="A67" s="111"/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432"/>
      <c r="M67" s="433"/>
      <c r="N67" s="432"/>
      <c r="O67" s="432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 ht="14.25" customHeight="1">
      <c r="A68" s="111"/>
      <c r="B68" s="111"/>
      <c r="C68" s="111"/>
      <c r="D68" s="111"/>
      <c r="E68" s="488"/>
      <c r="F68" s="111"/>
      <c r="G68" s="111"/>
      <c r="H68" s="111"/>
      <c r="I68" s="111"/>
      <c r="J68" s="111"/>
      <c r="K68" s="111"/>
      <c r="L68" s="432"/>
      <c r="M68" s="433"/>
      <c r="N68" s="432"/>
      <c r="O68" s="432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ht="14.25" customHeight="1">
      <c r="A69" s="111"/>
      <c r="B69" s="111"/>
      <c r="C69" s="111"/>
      <c r="D69" s="111"/>
      <c r="E69" s="111"/>
      <c r="F69" s="111"/>
      <c r="G69" s="111"/>
      <c r="H69" s="111"/>
      <c r="I69" s="111"/>
      <c r="J69" s="111"/>
      <c r="K69" s="111"/>
      <c r="L69" s="432"/>
      <c r="M69" s="433"/>
      <c r="N69" s="432"/>
      <c r="O69" s="432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 ht="15.0" customHeight="1">
      <c r="A70" s="111"/>
      <c r="B70" s="5" t="s">
        <v>426</v>
      </c>
      <c r="C70" s="5" t="s">
        <v>323</v>
      </c>
      <c r="G70" s="5" t="s">
        <v>324</v>
      </c>
      <c r="K70" s="111"/>
      <c r="L70" s="432"/>
      <c r="M70" s="433"/>
      <c r="N70" s="432"/>
      <c r="O70" s="432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 ht="15.0" customHeight="1">
      <c r="A71" s="111"/>
      <c r="B71" s="3" t="s">
        <v>427</v>
      </c>
      <c r="C71" s="3" t="s">
        <v>326</v>
      </c>
      <c r="G71" s="3" t="s">
        <v>327</v>
      </c>
      <c r="K71" s="111"/>
      <c r="L71" s="432"/>
      <c r="M71" s="433"/>
      <c r="N71" s="432"/>
      <c r="O71" s="432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 ht="14.25" customHeight="1">
      <c r="A72" s="111"/>
      <c r="B72" s="489" t="s">
        <v>428</v>
      </c>
      <c r="C72" s="111"/>
      <c r="D72" s="111"/>
      <c r="E72" s="111"/>
      <c r="F72" s="111"/>
      <c r="G72" s="111"/>
      <c r="H72" s="111"/>
      <c r="I72" s="111"/>
      <c r="J72" s="111"/>
      <c r="K72" s="111"/>
      <c r="L72" s="432"/>
      <c r="M72" s="433"/>
      <c r="N72" s="432"/>
      <c r="O72" s="432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 ht="14.25" customHeight="1">
      <c r="A73" s="111"/>
      <c r="B73" s="111"/>
      <c r="C73" s="111"/>
      <c r="D73" s="111"/>
      <c r="E73" s="93"/>
      <c r="F73" s="111"/>
      <c r="G73" s="111"/>
      <c r="H73" s="111"/>
      <c r="I73" s="111"/>
      <c r="J73" s="111"/>
      <c r="K73" s="111"/>
      <c r="L73" s="432"/>
      <c r="M73" s="433"/>
      <c r="N73" s="432"/>
      <c r="O73" s="432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 ht="14.25" customHeight="1">
      <c r="A74" s="111"/>
      <c r="B74" s="111"/>
      <c r="C74" s="111"/>
      <c r="D74" s="111"/>
      <c r="E74" s="111"/>
      <c r="F74" s="111"/>
      <c r="G74" s="111"/>
      <c r="H74" s="111"/>
      <c r="I74" s="111"/>
      <c r="J74" s="111"/>
      <c r="K74" s="111"/>
      <c r="L74" s="432"/>
      <c r="M74" s="433"/>
      <c r="N74" s="432"/>
      <c r="O74" s="432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 ht="14.25" customHeight="1">
      <c r="A75" s="111"/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432"/>
      <c r="M75" s="433"/>
      <c r="N75" s="432"/>
      <c r="O75" s="432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 ht="14.25" customHeight="1">
      <c r="A76" s="111"/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432"/>
      <c r="M76" s="433"/>
      <c r="N76" s="432"/>
      <c r="O76" s="432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 ht="14.25" customHeight="1">
      <c r="A77" s="111"/>
      <c r="B77" s="111"/>
      <c r="C77" s="111"/>
      <c r="D77" s="111"/>
      <c r="E77" s="111"/>
      <c r="F77" s="111"/>
      <c r="G77" s="111"/>
      <c r="H77" s="111"/>
      <c r="I77" s="111"/>
      <c r="J77" s="111"/>
      <c r="K77" s="111"/>
      <c r="L77" s="432"/>
      <c r="M77" s="433"/>
      <c r="N77" s="432"/>
      <c r="O77" s="432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 ht="14.25" customHeight="1">
      <c r="A78" s="111"/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432"/>
      <c r="M78" s="433"/>
      <c r="N78" s="432"/>
      <c r="O78" s="432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 ht="14.25" customHeight="1">
      <c r="A79" s="111"/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432"/>
      <c r="M79" s="433"/>
      <c r="N79" s="432"/>
      <c r="O79" s="432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 ht="14.25" customHeight="1">
      <c r="A80" s="111"/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432"/>
      <c r="M80" s="433"/>
      <c r="N80" s="432"/>
      <c r="O80" s="432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 ht="14.25" customHeight="1">
      <c r="A81" s="111"/>
      <c r="B81" s="111"/>
      <c r="C81" s="111"/>
      <c r="D81" s="111"/>
      <c r="E81" s="360"/>
      <c r="F81" s="111"/>
      <c r="G81" s="111"/>
      <c r="H81" s="111"/>
      <c r="I81" s="111"/>
      <c r="J81" s="111"/>
      <c r="K81" s="111"/>
      <c r="L81" s="432"/>
      <c r="M81" s="433"/>
      <c r="N81" s="432"/>
      <c r="O81" s="432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 ht="14.25" customHeight="1">
      <c r="A82" s="111"/>
      <c r="B82" s="111"/>
      <c r="C82" s="111"/>
      <c r="D82" s="111"/>
      <c r="E82" s="93"/>
      <c r="F82" s="111"/>
      <c r="G82" s="111"/>
      <c r="H82" s="111"/>
      <c r="I82" s="111"/>
      <c r="J82" s="111"/>
      <c r="K82" s="111"/>
      <c r="L82" s="432"/>
      <c r="M82" s="433"/>
      <c r="N82" s="432"/>
      <c r="O82" s="432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 ht="14.25" customHeight="1">
      <c r="A83" s="111"/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432"/>
      <c r="M83" s="433"/>
      <c r="N83" s="432"/>
      <c r="O83" s="432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 ht="14.25" customHeight="1">
      <c r="A84" s="111"/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432"/>
      <c r="M84" s="433"/>
      <c r="N84" s="432"/>
      <c r="O84" s="432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 ht="14.25" customHeight="1">
      <c r="A85" s="111"/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432"/>
      <c r="M85" s="433"/>
      <c r="N85" s="432"/>
      <c r="O85" s="432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 ht="14.25" customHeight="1">
      <c r="A86" s="111"/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432"/>
      <c r="M86" s="433"/>
      <c r="N86" s="432"/>
      <c r="O86" s="432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 ht="14.25" customHeight="1">
      <c r="A87" s="111"/>
      <c r="B87" s="111"/>
      <c r="C87" s="111"/>
      <c r="D87" s="111"/>
      <c r="E87" s="111"/>
      <c r="F87" s="111"/>
      <c r="G87" s="111"/>
      <c r="H87" s="111"/>
      <c r="I87" s="111"/>
      <c r="J87" s="111"/>
      <c r="K87" s="111"/>
      <c r="L87" s="432"/>
      <c r="M87" s="433"/>
      <c r="N87" s="432"/>
      <c r="O87" s="432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 ht="14.25" customHeight="1">
      <c r="A88" s="111"/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432"/>
      <c r="M88" s="433"/>
      <c r="N88" s="432"/>
      <c r="O88" s="432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 ht="14.25" customHeight="1">
      <c r="A89" s="111"/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432"/>
      <c r="M89" s="433"/>
      <c r="N89" s="432"/>
      <c r="O89" s="432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 ht="14.25" customHeight="1">
      <c r="A90" s="111"/>
      <c r="B90" s="111"/>
      <c r="C90" s="111"/>
      <c r="D90" s="111"/>
      <c r="E90" s="111"/>
      <c r="F90" s="111"/>
      <c r="G90" s="111"/>
      <c r="H90" s="111"/>
      <c r="I90" s="111"/>
      <c r="J90" s="111"/>
      <c r="K90" s="111"/>
      <c r="L90" s="432"/>
      <c r="M90" s="433"/>
      <c r="N90" s="432"/>
      <c r="O90" s="432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 ht="14.25" customHeight="1">
      <c r="A91" s="111"/>
      <c r="B91" s="111"/>
      <c r="C91" s="111"/>
      <c r="D91" s="111"/>
      <c r="E91" s="111"/>
      <c r="F91" s="111"/>
      <c r="G91" s="111"/>
      <c r="H91" s="111"/>
      <c r="I91" s="111"/>
      <c r="J91" s="111"/>
      <c r="K91" s="111"/>
      <c r="L91" s="432"/>
      <c r="M91" s="433"/>
      <c r="N91" s="432"/>
      <c r="O91" s="432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 ht="14.25" customHeight="1">
      <c r="A92" s="111"/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432"/>
      <c r="M92" s="433"/>
      <c r="N92" s="432"/>
      <c r="O92" s="432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 ht="14.25" customHeight="1">
      <c r="A93" s="111"/>
      <c r="B93" s="111"/>
      <c r="C93" s="111"/>
      <c r="D93" s="111"/>
      <c r="E93" s="111"/>
      <c r="F93" s="111"/>
      <c r="G93" s="111"/>
      <c r="H93" s="111"/>
      <c r="I93" s="111"/>
      <c r="J93" s="111"/>
      <c r="K93" s="111"/>
      <c r="L93" s="432"/>
      <c r="M93" s="433"/>
      <c r="N93" s="432"/>
      <c r="O93" s="432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 ht="14.25" customHeight="1">
      <c r="A94" s="111"/>
      <c r="B94" s="111"/>
      <c r="C94" s="111"/>
      <c r="D94" s="111"/>
      <c r="E94" s="111"/>
      <c r="F94" s="111"/>
      <c r="G94" s="111"/>
      <c r="H94" s="111"/>
      <c r="I94" s="111"/>
      <c r="J94" s="111"/>
      <c r="K94" s="111"/>
      <c r="L94" s="432"/>
      <c r="M94" s="433"/>
      <c r="N94" s="432"/>
      <c r="O94" s="432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 ht="14.25" customHeight="1">
      <c r="A95" s="111"/>
      <c r="B95" s="111"/>
      <c r="C95" s="111"/>
      <c r="D95" s="111"/>
      <c r="E95" s="111"/>
      <c r="F95" s="111"/>
      <c r="G95" s="111"/>
      <c r="H95" s="111"/>
      <c r="I95" s="111"/>
      <c r="J95" s="111"/>
      <c r="K95" s="111"/>
      <c r="L95" s="432"/>
      <c r="M95" s="433"/>
      <c r="N95" s="432"/>
      <c r="O95" s="432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ht="14.25" customHeight="1">
      <c r="A96" s="111"/>
      <c r="B96" s="111"/>
      <c r="C96" s="111"/>
      <c r="D96" s="111"/>
      <c r="E96" s="111"/>
      <c r="F96" s="111"/>
      <c r="G96" s="111"/>
      <c r="H96" s="111"/>
      <c r="I96" s="111"/>
      <c r="J96" s="111"/>
      <c r="K96" s="111"/>
      <c r="L96" s="432"/>
      <c r="M96" s="433"/>
      <c r="N96" s="432"/>
      <c r="O96" s="432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 ht="14.25" customHeight="1">
      <c r="A97" s="111"/>
      <c r="B97" s="111"/>
      <c r="C97" s="111"/>
      <c r="D97" s="111"/>
      <c r="E97" s="111"/>
      <c r="F97" s="111"/>
      <c r="G97" s="111"/>
      <c r="H97" s="111"/>
      <c r="I97" s="111"/>
      <c r="J97" s="111"/>
      <c r="K97" s="111"/>
      <c r="L97" s="432"/>
      <c r="M97" s="433"/>
      <c r="N97" s="432"/>
      <c r="O97" s="432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 ht="14.25" customHeight="1">
      <c r="A98" s="111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432"/>
      <c r="M98" s="433"/>
      <c r="N98" s="432"/>
      <c r="O98" s="432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 ht="14.25" customHeight="1">
      <c r="A99" s="111"/>
      <c r="B99" s="111"/>
      <c r="C99" s="111"/>
      <c r="D99" s="111"/>
      <c r="E99" s="111"/>
      <c r="F99" s="111"/>
      <c r="G99" s="111"/>
      <c r="H99" s="111"/>
      <c r="I99" s="111"/>
      <c r="J99" s="111"/>
      <c r="K99" s="111"/>
      <c r="L99" s="432"/>
      <c r="M99" s="433"/>
      <c r="N99" s="432"/>
      <c r="O99" s="432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 ht="14.25" customHeight="1">
      <c r="A100" s="111"/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432"/>
      <c r="M100" s="433"/>
      <c r="N100" s="432"/>
      <c r="O100" s="432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 ht="14.25" customHeight="1">
      <c r="A101" s="111"/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432"/>
      <c r="M101" s="433"/>
      <c r="N101" s="432"/>
      <c r="O101" s="432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ht="14.25" customHeight="1">
      <c r="A102" s="111"/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  <c r="L102" s="432"/>
      <c r="M102" s="433"/>
      <c r="N102" s="432"/>
      <c r="O102" s="432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 ht="14.25" customHeight="1">
      <c r="A103" s="111"/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432"/>
      <c r="M103" s="433"/>
      <c r="N103" s="432"/>
      <c r="O103" s="432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 ht="14.25" customHeight="1">
      <c r="A104" s="111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432"/>
      <c r="M104" s="433"/>
      <c r="N104" s="432"/>
      <c r="O104" s="432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 ht="14.25" customHeight="1">
      <c r="A105" s="111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432"/>
      <c r="M105" s="433"/>
      <c r="N105" s="432"/>
      <c r="O105" s="432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 ht="14.25" customHeight="1">
      <c r="A106" s="111"/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432"/>
      <c r="M106" s="433"/>
      <c r="N106" s="432"/>
      <c r="O106" s="432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 ht="14.25" customHeight="1">
      <c r="A107" s="111"/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432"/>
      <c r="M107" s="433"/>
      <c r="N107" s="432"/>
      <c r="O107" s="432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 ht="14.25" customHeight="1">
      <c r="A108" s="111"/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432"/>
      <c r="M108" s="433"/>
      <c r="N108" s="432"/>
      <c r="O108" s="432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 ht="14.25" customHeight="1">
      <c r="A109" s="111"/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432"/>
      <c r="M109" s="433"/>
      <c r="N109" s="432"/>
      <c r="O109" s="432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 ht="14.25" customHeight="1">
      <c r="A110" s="111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432"/>
      <c r="M110" s="433"/>
      <c r="N110" s="432"/>
      <c r="O110" s="432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 ht="14.25" customHeight="1">
      <c r="A111" s="111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432"/>
      <c r="M111" s="433"/>
      <c r="N111" s="432"/>
      <c r="O111" s="432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 ht="14.25" customHeight="1">
      <c r="A112" s="111"/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432"/>
      <c r="M112" s="433"/>
      <c r="N112" s="432"/>
      <c r="O112" s="432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 ht="14.25" customHeight="1">
      <c r="A113" s="111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432"/>
      <c r="M113" s="433"/>
      <c r="N113" s="432"/>
      <c r="O113" s="432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 ht="14.25" customHeight="1">
      <c r="A114" s="111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432"/>
      <c r="M114" s="433"/>
      <c r="N114" s="432"/>
      <c r="O114" s="432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 ht="14.25" customHeight="1">
      <c r="A115" s="111"/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432"/>
      <c r="M115" s="433"/>
      <c r="N115" s="432"/>
      <c r="O115" s="432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 ht="14.25" customHeight="1">
      <c r="A116" s="111"/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432"/>
      <c r="M116" s="433"/>
      <c r="N116" s="432"/>
      <c r="O116" s="432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 ht="14.25" customHeight="1">
      <c r="A117" s="111"/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432"/>
      <c r="M117" s="433"/>
      <c r="N117" s="432"/>
      <c r="O117" s="432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 ht="14.25" customHeight="1">
      <c r="A118" s="111"/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432"/>
      <c r="M118" s="433"/>
      <c r="N118" s="432"/>
      <c r="O118" s="432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 ht="14.25" customHeight="1">
      <c r="A119" s="111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432"/>
      <c r="M119" s="433"/>
      <c r="N119" s="432"/>
      <c r="O119" s="432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 ht="14.25" customHeight="1">
      <c r="A120" s="111"/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432"/>
      <c r="M120" s="433"/>
      <c r="N120" s="432"/>
      <c r="O120" s="432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 ht="14.25" customHeight="1">
      <c r="A121" s="111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432"/>
      <c r="M121" s="433"/>
      <c r="N121" s="432"/>
      <c r="O121" s="432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 ht="14.25" customHeight="1">
      <c r="A122" s="111"/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432"/>
      <c r="M122" s="433"/>
      <c r="N122" s="432"/>
      <c r="O122" s="432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 ht="14.25" customHeight="1">
      <c r="A123" s="111"/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432"/>
      <c r="M123" s="433"/>
      <c r="N123" s="432"/>
      <c r="O123" s="432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 ht="14.25" customHeight="1">
      <c r="A124" s="111"/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432"/>
      <c r="M124" s="433"/>
      <c r="N124" s="432"/>
      <c r="O124" s="432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 ht="14.25" customHeight="1">
      <c r="A125" s="111"/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432"/>
      <c r="M125" s="433"/>
      <c r="N125" s="432"/>
      <c r="O125" s="432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 ht="14.25" customHeight="1">
      <c r="A126" s="111"/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432"/>
      <c r="M126" s="433"/>
      <c r="N126" s="432"/>
      <c r="O126" s="432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 ht="14.25" customHeight="1">
      <c r="A127" s="111"/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432"/>
      <c r="M127" s="433"/>
      <c r="N127" s="432"/>
      <c r="O127" s="432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 ht="14.25" customHeight="1">
      <c r="A128" s="111"/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432"/>
      <c r="M128" s="433"/>
      <c r="N128" s="432"/>
      <c r="O128" s="432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 ht="14.25" customHeight="1">
      <c r="A129" s="111"/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432"/>
      <c r="M129" s="433"/>
      <c r="N129" s="432"/>
      <c r="O129" s="432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 ht="14.25" customHeight="1">
      <c r="A130" s="111"/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432"/>
      <c r="M130" s="433"/>
      <c r="N130" s="432"/>
      <c r="O130" s="432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 ht="14.25" customHeight="1">
      <c r="A131" s="111"/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432"/>
      <c r="M131" s="433"/>
      <c r="N131" s="432"/>
      <c r="O131" s="432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 ht="14.25" customHeight="1">
      <c r="A132" s="111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432"/>
      <c r="M132" s="433"/>
      <c r="N132" s="432"/>
      <c r="O132" s="432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 ht="14.25" customHeight="1">
      <c r="A133" s="111"/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432"/>
      <c r="M133" s="433"/>
      <c r="N133" s="432"/>
      <c r="O133" s="432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 ht="14.25" customHeight="1">
      <c r="A134" s="111"/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432"/>
      <c r="M134" s="433"/>
      <c r="N134" s="432"/>
      <c r="O134" s="432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 ht="14.25" customHeight="1">
      <c r="A135" s="111"/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432"/>
      <c r="M135" s="433"/>
      <c r="N135" s="432"/>
      <c r="O135" s="432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ht="14.25" customHeight="1">
      <c r="A136" s="111"/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432"/>
      <c r="M136" s="433"/>
      <c r="N136" s="432"/>
      <c r="O136" s="432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 ht="14.25" customHeight="1">
      <c r="A137" s="111"/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432"/>
      <c r="M137" s="433"/>
      <c r="N137" s="432"/>
      <c r="O137" s="432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 ht="14.25" customHeight="1">
      <c r="A138" s="111"/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432"/>
      <c r="M138" s="433"/>
      <c r="N138" s="432"/>
      <c r="O138" s="432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 ht="14.25" customHeight="1">
      <c r="A139" s="111"/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432"/>
      <c r="M139" s="433"/>
      <c r="N139" s="432"/>
      <c r="O139" s="432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 ht="14.25" customHeight="1">
      <c r="A140" s="111"/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432"/>
      <c r="M140" s="433"/>
      <c r="N140" s="432"/>
      <c r="O140" s="432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 ht="14.25" customHeigh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432"/>
      <c r="M141" s="433"/>
      <c r="N141" s="432"/>
      <c r="O141" s="432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 ht="14.25" customHeight="1">
      <c r="A142" s="111"/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432"/>
      <c r="M142" s="433"/>
      <c r="N142" s="432"/>
      <c r="O142" s="432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 ht="14.25" customHeight="1">
      <c r="A143" s="111"/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432"/>
      <c r="M143" s="433"/>
      <c r="N143" s="432"/>
      <c r="O143" s="432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 ht="14.25" customHeight="1">
      <c r="A144" s="111"/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432"/>
      <c r="M144" s="433"/>
      <c r="N144" s="432"/>
      <c r="O144" s="432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 ht="14.25" customHeight="1">
      <c r="A145" s="111"/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432"/>
      <c r="M145" s="433"/>
      <c r="N145" s="432"/>
      <c r="O145" s="432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 ht="14.25" customHeight="1">
      <c r="A146" s="111"/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432"/>
      <c r="M146" s="433"/>
      <c r="N146" s="432"/>
      <c r="O146" s="432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 ht="14.25" customHeight="1">
      <c r="A147" s="111"/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432"/>
      <c r="M147" s="433"/>
      <c r="N147" s="432"/>
      <c r="O147" s="432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 ht="14.25" customHeight="1">
      <c r="A148" s="111"/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432"/>
      <c r="M148" s="433"/>
      <c r="N148" s="432"/>
      <c r="O148" s="432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 ht="14.25" customHeight="1">
      <c r="A149" s="111"/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432"/>
      <c r="M149" s="433"/>
      <c r="N149" s="432"/>
      <c r="O149" s="432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 ht="14.25" customHeight="1">
      <c r="A150" s="111"/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432"/>
      <c r="M150" s="433"/>
      <c r="N150" s="432"/>
      <c r="O150" s="432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 ht="14.25" customHeight="1">
      <c r="A151" s="111"/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432"/>
      <c r="M151" s="433"/>
      <c r="N151" s="432"/>
      <c r="O151" s="432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 ht="14.25" customHeight="1">
      <c r="A152" s="111"/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432"/>
      <c r="M152" s="433"/>
      <c r="N152" s="432"/>
      <c r="O152" s="432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 ht="14.25" customHeight="1">
      <c r="A153" s="111"/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432"/>
      <c r="M153" s="433"/>
      <c r="N153" s="432"/>
      <c r="O153" s="432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 ht="14.25" customHeight="1">
      <c r="A154" s="111"/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432"/>
      <c r="M154" s="433"/>
      <c r="N154" s="432"/>
      <c r="O154" s="432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 ht="14.25" customHeight="1">
      <c r="A155" s="111"/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432"/>
      <c r="M155" s="433"/>
      <c r="N155" s="432"/>
      <c r="O155" s="432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 ht="14.25" customHeight="1">
      <c r="A156" s="111"/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432"/>
      <c r="M156" s="433"/>
      <c r="N156" s="432"/>
      <c r="O156" s="432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 ht="14.25" customHeight="1">
      <c r="A157" s="111"/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432"/>
      <c r="M157" s="433"/>
      <c r="N157" s="432"/>
      <c r="O157" s="432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 ht="14.25" customHeight="1">
      <c r="A158" s="111"/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432"/>
      <c r="M158" s="433"/>
      <c r="N158" s="432"/>
      <c r="O158" s="432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 ht="14.25" customHeight="1">
      <c r="A159" s="111"/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432"/>
      <c r="M159" s="433"/>
      <c r="N159" s="432"/>
      <c r="O159" s="432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 ht="14.25" customHeight="1">
      <c r="A160" s="111"/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432"/>
      <c r="M160" s="433"/>
      <c r="N160" s="432"/>
      <c r="O160" s="432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 ht="14.25" customHeight="1">
      <c r="A161" s="111"/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432"/>
      <c r="M161" s="433"/>
      <c r="N161" s="432"/>
      <c r="O161" s="432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 ht="14.25" customHeight="1">
      <c r="A162" s="111"/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432"/>
      <c r="M162" s="433"/>
      <c r="N162" s="432"/>
      <c r="O162" s="432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 ht="14.25" customHeight="1">
      <c r="A163" s="111"/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432"/>
      <c r="M163" s="433"/>
      <c r="N163" s="432"/>
      <c r="O163" s="432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 ht="14.25" customHeight="1">
      <c r="A164" s="111"/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432"/>
      <c r="M164" s="433"/>
      <c r="N164" s="432"/>
      <c r="O164" s="432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 ht="14.25" customHeight="1">
      <c r="A165" s="111"/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432"/>
      <c r="M165" s="433"/>
      <c r="N165" s="432"/>
      <c r="O165" s="432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 ht="14.25" customHeight="1">
      <c r="A166" s="111"/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432"/>
      <c r="M166" s="433"/>
      <c r="N166" s="432"/>
      <c r="O166" s="432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 ht="14.25" customHeight="1">
      <c r="A167" s="111"/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432"/>
      <c r="M167" s="433"/>
      <c r="N167" s="432"/>
      <c r="O167" s="432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 ht="14.25" customHeight="1">
      <c r="A168" s="111"/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432"/>
      <c r="M168" s="433"/>
      <c r="N168" s="432"/>
      <c r="O168" s="432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 ht="14.25" customHeight="1">
      <c r="A169" s="111"/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432"/>
      <c r="M169" s="433"/>
      <c r="N169" s="432"/>
      <c r="O169" s="432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 ht="14.25" customHeight="1">
      <c r="A170" s="111"/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432"/>
      <c r="M170" s="433"/>
      <c r="N170" s="432"/>
      <c r="O170" s="432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 ht="14.25" customHeight="1">
      <c r="A171" s="111"/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432"/>
      <c r="M171" s="433"/>
      <c r="N171" s="432"/>
      <c r="O171" s="432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 ht="14.25" customHeight="1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432"/>
      <c r="M172" s="433"/>
      <c r="N172" s="432"/>
      <c r="O172" s="432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 ht="14.25" customHeight="1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432"/>
      <c r="M173" s="433"/>
      <c r="N173" s="432"/>
      <c r="O173" s="432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 ht="14.25" customHeight="1">
      <c r="A174" s="111"/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432"/>
      <c r="M174" s="433"/>
      <c r="N174" s="432"/>
      <c r="O174" s="432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 ht="14.25" customHeight="1">
      <c r="A175" s="111"/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432"/>
      <c r="M175" s="433"/>
      <c r="N175" s="432"/>
      <c r="O175" s="432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 ht="14.25" customHeight="1">
      <c r="A176" s="111"/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432"/>
      <c r="M176" s="433"/>
      <c r="N176" s="432"/>
      <c r="O176" s="432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 ht="14.25" customHeight="1">
      <c r="A177" s="111"/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432"/>
      <c r="M177" s="433"/>
      <c r="N177" s="432"/>
      <c r="O177" s="432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 ht="14.25" customHeight="1">
      <c r="A178" s="111"/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432"/>
      <c r="M178" s="433"/>
      <c r="N178" s="432"/>
      <c r="O178" s="432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 ht="14.25" customHeight="1">
      <c r="A179" s="111"/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432"/>
      <c r="M179" s="433"/>
      <c r="N179" s="432"/>
      <c r="O179" s="432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 ht="14.25" customHeight="1">
      <c r="A180" s="111"/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432"/>
      <c r="M180" s="433"/>
      <c r="N180" s="432"/>
      <c r="O180" s="432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 ht="14.25" customHeight="1">
      <c r="A181" s="111"/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432"/>
      <c r="M181" s="433"/>
      <c r="N181" s="432"/>
      <c r="O181" s="432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 ht="14.25" customHeight="1">
      <c r="A182" s="111"/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432"/>
      <c r="M182" s="433"/>
      <c r="N182" s="432"/>
      <c r="O182" s="432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 ht="14.25" customHeight="1">
      <c r="A183" s="111"/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432"/>
      <c r="M183" s="433"/>
      <c r="N183" s="432"/>
      <c r="O183" s="432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 ht="14.25" customHeight="1">
      <c r="A184" s="111"/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432"/>
      <c r="M184" s="433"/>
      <c r="N184" s="432"/>
      <c r="O184" s="432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 ht="14.25" customHeight="1">
      <c r="A185" s="111"/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432"/>
      <c r="M185" s="433"/>
      <c r="N185" s="432"/>
      <c r="O185" s="432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 ht="14.25" customHeight="1">
      <c r="A186" s="111"/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432"/>
      <c r="M186" s="433"/>
      <c r="N186" s="432"/>
      <c r="O186" s="432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 ht="14.25" customHeight="1">
      <c r="A187" s="111"/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432"/>
      <c r="M187" s="433"/>
      <c r="N187" s="432"/>
      <c r="O187" s="432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 ht="14.25" customHeight="1">
      <c r="A188" s="111"/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432"/>
      <c r="M188" s="433"/>
      <c r="N188" s="432"/>
      <c r="O188" s="432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 ht="14.25" customHeight="1">
      <c r="A189" s="111"/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432"/>
      <c r="M189" s="433"/>
      <c r="N189" s="432"/>
      <c r="O189" s="432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 ht="14.25" customHeight="1">
      <c r="A190" s="111"/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432"/>
      <c r="M190" s="433"/>
      <c r="N190" s="432"/>
      <c r="O190" s="432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 ht="14.25" customHeight="1">
      <c r="A191" s="111"/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432"/>
      <c r="M191" s="433"/>
      <c r="N191" s="432"/>
      <c r="O191" s="432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 ht="14.25" customHeight="1">
      <c r="A192" s="111"/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432"/>
      <c r="M192" s="433"/>
      <c r="N192" s="432"/>
      <c r="O192" s="432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 ht="14.25" customHeight="1">
      <c r="A193" s="111"/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432"/>
      <c r="M193" s="433"/>
      <c r="N193" s="432"/>
      <c r="O193" s="432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 ht="14.25" customHeight="1">
      <c r="A194" s="111"/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432"/>
      <c r="M194" s="433"/>
      <c r="N194" s="432"/>
      <c r="O194" s="432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 ht="14.25" customHeight="1">
      <c r="A195" s="111"/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432"/>
      <c r="M195" s="433"/>
      <c r="N195" s="432"/>
      <c r="O195" s="432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 ht="14.25" customHeight="1">
      <c r="A196" s="111"/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432"/>
      <c r="M196" s="433"/>
      <c r="N196" s="432"/>
      <c r="O196" s="432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 ht="14.25" customHeight="1">
      <c r="A197" s="111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432"/>
      <c r="M197" s="433"/>
      <c r="N197" s="432"/>
      <c r="O197" s="432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 ht="14.25" customHeight="1">
      <c r="A198" s="111"/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432"/>
      <c r="M198" s="433"/>
      <c r="N198" s="432"/>
      <c r="O198" s="432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 ht="14.25" customHeight="1">
      <c r="A199" s="111"/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432"/>
      <c r="M199" s="433"/>
      <c r="N199" s="432"/>
      <c r="O199" s="432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 ht="14.25" customHeight="1">
      <c r="A200" s="111"/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432"/>
      <c r="M200" s="433"/>
      <c r="N200" s="432"/>
      <c r="O200" s="432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 ht="14.25" customHeight="1">
      <c r="A201" s="111"/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432"/>
      <c r="M201" s="433"/>
      <c r="N201" s="432"/>
      <c r="O201" s="432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 ht="14.25" customHeight="1">
      <c r="A202" s="111"/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432"/>
      <c r="M202" s="433"/>
      <c r="N202" s="432"/>
      <c r="O202" s="432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 ht="14.25" customHeight="1">
      <c r="A203" s="111"/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432"/>
      <c r="M203" s="433"/>
      <c r="N203" s="432"/>
      <c r="O203" s="432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 ht="14.25" customHeight="1">
      <c r="A204" s="111"/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432"/>
      <c r="M204" s="433"/>
      <c r="N204" s="432"/>
      <c r="O204" s="432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 ht="14.25" customHeight="1">
      <c r="A205" s="111"/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432"/>
      <c r="M205" s="433"/>
      <c r="N205" s="432"/>
      <c r="O205" s="432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 ht="14.25" customHeight="1">
      <c r="A206" s="111"/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432"/>
      <c r="M206" s="433"/>
      <c r="N206" s="432"/>
      <c r="O206" s="432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 ht="14.25" customHeight="1">
      <c r="A207" s="111"/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432"/>
      <c r="M207" s="433"/>
      <c r="N207" s="432"/>
      <c r="O207" s="432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 ht="14.25" customHeight="1">
      <c r="A208" s="111"/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432"/>
      <c r="M208" s="433"/>
      <c r="N208" s="432"/>
      <c r="O208" s="432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 ht="14.25" customHeight="1">
      <c r="A209" s="111"/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432"/>
      <c r="M209" s="433"/>
      <c r="N209" s="432"/>
      <c r="O209" s="432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 ht="14.25" customHeight="1">
      <c r="A210" s="111"/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432"/>
      <c r="M210" s="433"/>
      <c r="N210" s="432"/>
      <c r="O210" s="432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 ht="14.25" customHeight="1">
      <c r="A211" s="111"/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432"/>
      <c r="M211" s="433"/>
      <c r="N211" s="432"/>
      <c r="O211" s="432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 ht="14.25" customHeight="1">
      <c r="A212" s="111"/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432"/>
      <c r="M212" s="433"/>
      <c r="N212" s="432"/>
      <c r="O212" s="432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 ht="14.25" customHeight="1">
      <c r="A213" s="111"/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432"/>
      <c r="M213" s="433"/>
      <c r="N213" s="432"/>
      <c r="O213" s="432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 ht="14.25" customHeight="1">
      <c r="A214" s="111"/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432"/>
      <c r="M214" s="433"/>
      <c r="N214" s="432"/>
      <c r="O214" s="432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 ht="14.25" customHeight="1">
      <c r="A215" s="111"/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432"/>
      <c r="M215" s="433"/>
      <c r="N215" s="432"/>
      <c r="O215" s="432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 ht="14.25" customHeight="1">
      <c r="A216" s="111"/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432"/>
      <c r="M216" s="433"/>
      <c r="N216" s="432"/>
      <c r="O216" s="432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 ht="14.25" customHeight="1">
      <c r="A217" s="111"/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432"/>
      <c r="M217" s="433"/>
      <c r="N217" s="432"/>
      <c r="O217" s="432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 ht="14.25" customHeight="1">
      <c r="A218" s="111"/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432"/>
      <c r="M218" s="433"/>
      <c r="N218" s="432"/>
      <c r="O218" s="432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 ht="14.25" customHeight="1">
      <c r="A219" s="111"/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432"/>
      <c r="M219" s="433"/>
      <c r="N219" s="432"/>
      <c r="O219" s="432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 ht="14.25" customHeight="1">
      <c r="A220" s="111"/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432"/>
      <c r="M220" s="433"/>
      <c r="N220" s="432"/>
      <c r="O220" s="432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 ht="14.25" customHeight="1">
      <c r="A221" s="111"/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432"/>
      <c r="M221" s="433"/>
      <c r="N221" s="432"/>
      <c r="O221" s="432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 ht="14.25" customHeight="1">
      <c r="A222" s="111"/>
      <c r="B222" s="111"/>
      <c r="C222" s="111"/>
      <c r="D222" s="111"/>
      <c r="E222" s="111"/>
      <c r="F222" s="111"/>
      <c r="G222" s="111"/>
      <c r="H222" s="111"/>
      <c r="I222" s="111"/>
      <c r="J222" s="111"/>
      <c r="K222" s="111"/>
      <c r="L222" s="432"/>
      <c r="M222" s="433"/>
      <c r="N222" s="432"/>
      <c r="O222" s="432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 ht="14.25" customHeight="1">
      <c r="A223" s="111"/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432"/>
      <c r="M223" s="433"/>
      <c r="N223" s="432"/>
      <c r="O223" s="432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 ht="14.25" customHeight="1">
      <c r="A224" s="111"/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432"/>
      <c r="M224" s="433"/>
      <c r="N224" s="432"/>
      <c r="O224" s="432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 ht="14.25" customHeight="1">
      <c r="A225" s="111"/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432"/>
      <c r="M225" s="433"/>
      <c r="N225" s="432"/>
      <c r="O225" s="432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 ht="14.25" customHeight="1">
      <c r="A226" s="111"/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432"/>
      <c r="M226" s="433"/>
      <c r="N226" s="432"/>
      <c r="O226" s="432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 ht="14.25" customHeight="1">
      <c r="A227" s="111"/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432"/>
      <c r="M227" s="433"/>
      <c r="N227" s="432"/>
      <c r="O227" s="432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 ht="14.25" customHeight="1">
      <c r="A228" s="111"/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432"/>
      <c r="M228" s="433"/>
      <c r="N228" s="432"/>
      <c r="O228" s="432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 ht="14.25" customHeight="1">
      <c r="A229" s="111"/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432"/>
      <c r="M229" s="433"/>
      <c r="N229" s="432"/>
      <c r="O229" s="432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 ht="14.25" customHeight="1">
      <c r="A230" s="111"/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432"/>
      <c r="M230" s="433"/>
      <c r="N230" s="432"/>
      <c r="O230" s="432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 ht="14.25" customHeight="1">
      <c r="A231" s="111"/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432"/>
      <c r="M231" s="433"/>
      <c r="N231" s="432"/>
      <c r="O231" s="432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 ht="14.25" customHeight="1">
      <c r="A232" s="111"/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432"/>
      <c r="M232" s="433"/>
      <c r="N232" s="432"/>
      <c r="O232" s="432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 ht="14.25" customHeight="1">
      <c r="A233" s="111"/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432"/>
      <c r="M233" s="433"/>
      <c r="N233" s="432"/>
      <c r="O233" s="432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 ht="14.25" customHeight="1">
      <c r="A234" s="111"/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432"/>
      <c r="M234" s="433"/>
      <c r="N234" s="432"/>
      <c r="O234" s="432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 ht="14.25" customHeight="1">
      <c r="A235" s="111"/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432"/>
      <c r="M235" s="433"/>
      <c r="N235" s="432"/>
      <c r="O235" s="432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 ht="14.25" customHeight="1">
      <c r="A236" s="111"/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432"/>
      <c r="M236" s="433"/>
      <c r="N236" s="432"/>
      <c r="O236" s="432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 ht="14.25" customHeight="1">
      <c r="A237" s="111"/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432"/>
      <c r="M237" s="433"/>
      <c r="N237" s="432"/>
      <c r="O237" s="432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 ht="14.25" customHeight="1">
      <c r="A238" s="111"/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432"/>
      <c r="M238" s="433"/>
      <c r="N238" s="432"/>
      <c r="O238" s="432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 ht="14.25" customHeight="1">
      <c r="A239" s="111"/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432"/>
      <c r="M239" s="433"/>
      <c r="N239" s="432"/>
      <c r="O239" s="432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 ht="14.25" customHeight="1">
      <c r="A240" s="111"/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432"/>
      <c r="M240" s="433"/>
      <c r="N240" s="432"/>
      <c r="O240" s="432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 ht="14.25" customHeight="1">
      <c r="A241" s="111"/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432"/>
      <c r="M241" s="433"/>
      <c r="N241" s="432"/>
      <c r="O241" s="432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 ht="14.25" customHeight="1">
      <c r="A242" s="111"/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432"/>
      <c r="M242" s="433"/>
      <c r="N242" s="432"/>
      <c r="O242" s="432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 ht="14.25" customHeight="1">
      <c r="A243" s="111"/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432"/>
      <c r="M243" s="433"/>
      <c r="N243" s="432"/>
      <c r="O243" s="432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 ht="14.25" customHeight="1">
      <c r="A244" s="111"/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432"/>
      <c r="M244" s="433"/>
      <c r="N244" s="432"/>
      <c r="O244" s="432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 ht="14.25" customHeight="1">
      <c r="A245" s="111"/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432"/>
      <c r="M245" s="433"/>
      <c r="N245" s="432"/>
      <c r="O245" s="432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 ht="14.25" customHeight="1">
      <c r="A246" s="111"/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432"/>
      <c r="M246" s="433"/>
      <c r="N246" s="432"/>
      <c r="O246" s="432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 ht="14.25" customHeight="1">
      <c r="A247" s="111"/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432"/>
      <c r="M247" s="433"/>
      <c r="N247" s="432"/>
      <c r="O247" s="432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 ht="14.25" customHeight="1">
      <c r="A248" s="111"/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432"/>
      <c r="M248" s="433"/>
      <c r="N248" s="432"/>
      <c r="O248" s="432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 ht="14.25" customHeight="1">
      <c r="A249" s="111"/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432"/>
      <c r="M249" s="433"/>
      <c r="N249" s="432"/>
      <c r="O249" s="432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 ht="14.25" customHeight="1">
      <c r="A250" s="111"/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432"/>
      <c r="M250" s="433"/>
      <c r="N250" s="432"/>
      <c r="O250" s="432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 ht="14.25" customHeight="1">
      <c r="A251" s="111"/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432"/>
      <c r="M251" s="433"/>
      <c r="N251" s="432"/>
      <c r="O251" s="432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 ht="14.25" customHeight="1">
      <c r="A252" s="111"/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432"/>
      <c r="M252" s="433"/>
      <c r="N252" s="432"/>
      <c r="O252" s="432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 ht="14.25" customHeight="1">
      <c r="A253" s="111"/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432"/>
      <c r="M253" s="433"/>
      <c r="N253" s="432"/>
      <c r="O253" s="432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 ht="14.25" customHeight="1">
      <c r="A254" s="111"/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432"/>
      <c r="M254" s="433"/>
      <c r="N254" s="432"/>
      <c r="O254" s="432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 ht="14.25" customHeight="1">
      <c r="A255" s="111"/>
      <c r="B255" s="111"/>
      <c r="C255" s="111"/>
      <c r="D255" s="111"/>
      <c r="E255" s="111"/>
      <c r="F255" s="111"/>
      <c r="G255" s="111"/>
      <c r="H255" s="111"/>
      <c r="I255" s="111"/>
      <c r="J255" s="111"/>
      <c r="K255" s="111"/>
      <c r="L255" s="432"/>
      <c r="M255" s="433"/>
      <c r="N255" s="432"/>
      <c r="O255" s="432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 ht="14.25" customHeight="1">
      <c r="A256" s="111"/>
      <c r="B256" s="111"/>
      <c r="C256" s="111"/>
      <c r="D256" s="111"/>
      <c r="E256" s="111"/>
      <c r="F256" s="111"/>
      <c r="G256" s="111"/>
      <c r="H256" s="111"/>
      <c r="I256" s="111"/>
      <c r="J256" s="111"/>
      <c r="K256" s="111"/>
      <c r="L256" s="432"/>
      <c r="M256" s="433"/>
      <c r="N256" s="432"/>
      <c r="O256" s="432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 ht="14.25" customHeight="1">
      <c r="A257" s="111"/>
      <c r="B257" s="111"/>
      <c r="C257" s="111"/>
      <c r="D257" s="111"/>
      <c r="E257" s="111"/>
      <c r="F257" s="111"/>
      <c r="G257" s="111"/>
      <c r="H257" s="111"/>
      <c r="I257" s="111"/>
      <c r="J257" s="111"/>
      <c r="K257" s="111"/>
      <c r="L257" s="432"/>
      <c r="M257" s="433"/>
      <c r="N257" s="432"/>
      <c r="O257" s="432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 ht="14.25" customHeight="1">
      <c r="A258" s="111"/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432"/>
      <c r="M258" s="433"/>
      <c r="N258" s="432"/>
      <c r="O258" s="432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 ht="14.25" customHeight="1">
      <c r="A259" s="111"/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432"/>
      <c r="M259" s="433"/>
      <c r="N259" s="432"/>
      <c r="O259" s="432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 ht="14.25" customHeight="1">
      <c r="A260" s="111"/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432"/>
      <c r="M260" s="433"/>
      <c r="N260" s="432"/>
      <c r="O260" s="432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 ht="14.25" customHeight="1">
      <c r="A261" s="111"/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432"/>
      <c r="M261" s="433"/>
      <c r="N261" s="432"/>
      <c r="O261" s="432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 ht="14.25" customHeight="1">
      <c r="A262" s="111"/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432"/>
      <c r="M262" s="433"/>
      <c r="N262" s="432"/>
      <c r="O262" s="432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 ht="14.25" customHeight="1">
      <c r="A263" s="111"/>
      <c r="B263" s="111"/>
      <c r="C263" s="111"/>
      <c r="D263" s="111"/>
      <c r="E263" s="111"/>
      <c r="F263" s="111"/>
      <c r="G263" s="111"/>
      <c r="H263" s="111"/>
      <c r="I263" s="111"/>
      <c r="J263" s="111"/>
      <c r="K263" s="111"/>
      <c r="L263" s="432"/>
      <c r="M263" s="433"/>
      <c r="N263" s="432"/>
      <c r="O263" s="432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 ht="14.25" customHeight="1">
      <c r="A264" s="111"/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432"/>
      <c r="M264" s="433"/>
      <c r="N264" s="432"/>
      <c r="O264" s="432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 ht="14.25" customHeight="1">
      <c r="A265" s="111"/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432"/>
      <c r="M265" s="433"/>
      <c r="N265" s="432"/>
      <c r="O265" s="432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 ht="14.25" customHeight="1">
      <c r="A266" s="111"/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432"/>
      <c r="M266" s="433"/>
      <c r="N266" s="432"/>
      <c r="O266" s="432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 ht="14.25" customHeight="1">
      <c r="A267" s="111"/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432"/>
      <c r="M267" s="433"/>
      <c r="N267" s="432"/>
      <c r="O267" s="432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 ht="14.25" customHeight="1">
      <c r="A268" s="111"/>
      <c r="B268" s="111"/>
      <c r="C268" s="111"/>
      <c r="D268" s="111"/>
      <c r="E268" s="111"/>
      <c r="F268" s="111"/>
      <c r="G268" s="111"/>
      <c r="H268" s="111"/>
      <c r="I268" s="111"/>
      <c r="J268" s="111"/>
      <c r="K268" s="111"/>
      <c r="L268" s="432"/>
      <c r="M268" s="433"/>
      <c r="N268" s="432"/>
      <c r="O268" s="432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 ht="14.25" customHeight="1">
      <c r="A269" s="111"/>
      <c r="B269" s="111"/>
      <c r="C269" s="111"/>
      <c r="D269" s="111"/>
      <c r="E269" s="111"/>
      <c r="F269" s="111"/>
      <c r="G269" s="111"/>
      <c r="H269" s="111"/>
      <c r="I269" s="111"/>
      <c r="J269" s="111"/>
      <c r="K269" s="111"/>
      <c r="L269" s="432"/>
      <c r="M269" s="433"/>
      <c r="N269" s="432"/>
      <c r="O269" s="432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 ht="14.25" customHeight="1">
      <c r="A270" s="111"/>
      <c r="B270" s="111"/>
      <c r="C270" s="111"/>
      <c r="D270" s="111"/>
      <c r="E270" s="111"/>
      <c r="F270" s="111"/>
      <c r="G270" s="111"/>
      <c r="H270" s="111"/>
      <c r="I270" s="111"/>
      <c r="J270" s="111"/>
      <c r="K270" s="111"/>
      <c r="L270" s="432"/>
      <c r="M270" s="433"/>
      <c r="N270" s="432"/>
      <c r="O270" s="432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 ht="14.25" customHeight="1">
      <c r="A271" s="111"/>
      <c r="B271" s="111"/>
      <c r="C271" s="111"/>
      <c r="D271" s="111"/>
      <c r="E271" s="111"/>
      <c r="F271" s="111"/>
      <c r="G271" s="111"/>
      <c r="H271" s="111"/>
      <c r="I271" s="111"/>
      <c r="J271" s="111"/>
      <c r="K271" s="111"/>
      <c r="L271" s="432"/>
      <c r="M271" s="433"/>
      <c r="N271" s="432"/>
      <c r="O271" s="432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 ht="14.25" customHeight="1">
      <c r="A272" s="111"/>
      <c r="B272" s="111"/>
      <c r="C272" s="111"/>
      <c r="D272" s="111"/>
      <c r="E272" s="111"/>
      <c r="F272" s="111"/>
      <c r="G272" s="111"/>
      <c r="H272" s="111"/>
      <c r="I272" s="111"/>
      <c r="J272" s="111"/>
      <c r="K272" s="111"/>
      <c r="L272" s="432"/>
      <c r="M272" s="433"/>
      <c r="N272" s="432"/>
      <c r="O272" s="432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 ht="14.25" customHeight="1">
      <c r="A273" s="111"/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432"/>
      <c r="M273" s="433"/>
      <c r="N273" s="432"/>
      <c r="O273" s="432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 ht="14.25" customHeight="1">
      <c r="A274" s="111"/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432"/>
      <c r="M274" s="433"/>
      <c r="N274" s="432"/>
      <c r="O274" s="432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 ht="14.25" customHeight="1">
      <c r="A275" s="111"/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432"/>
      <c r="M275" s="433"/>
      <c r="N275" s="432"/>
      <c r="O275" s="432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 ht="14.25" customHeight="1">
      <c r="A276" s="111"/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432"/>
      <c r="M276" s="433"/>
      <c r="N276" s="432"/>
      <c r="O276" s="432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 ht="14.25" customHeight="1">
      <c r="A277" s="111"/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432"/>
      <c r="M277" s="433"/>
      <c r="N277" s="432"/>
      <c r="O277" s="432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 ht="14.25" customHeight="1">
      <c r="A278" s="111"/>
      <c r="B278" s="111"/>
      <c r="C278" s="111"/>
      <c r="D278" s="111"/>
      <c r="E278" s="111"/>
      <c r="F278" s="111"/>
      <c r="G278" s="111"/>
      <c r="H278" s="111"/>
      <c r="I278" s="111"/>
      <c r="J278" s="111"/>
      <c r="K278" s="111"/>
      <c r="L278" s="432"/>
      <c r="M278" s="433"/>
      <c r="N278" s="432"/>
      <c r="O278" s="432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 ht="14.25" customHeight="1">
      <c r="A279" s="111"/>
      <c r="B279" s="111"/>
      <c r="C279" s="111"/>
      <c r="D279" s="111"/>
      <c r="E279" s="111"/>
      <c r="F279" s="111"/>
      <c r="G279" s="111"/>
      <c r="H279" s="111"/>
      <c r="I279" s="111"/>
      <c r="J279" s="111"/>
      <c r="K279" s="111"/>
      <c r="L279" s="432"/>
      <c r="M279" s="433"/>
      <c r="N279" s="432"/>
      <c r="O279" s="432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 ht="14.25" customHeight="1">
      <c r="A280" s="111"/>
      <c r="B280" s="111"/>
      <c r="C280" s="111"/>
      <c r="D280" s="111"/>
      <c r="E280" s="111"/>
      <c r="F280" s="111"/>
      <c r="G280" s="111"/>
      <c r="H280" s="111"/>
      <c r="I280" s="111"/>
      <c r="J280" s="111"/>
      <c r="K280" s="111"/>
      <c r="L280" s="432"/>
      <c r="M280" s="433"/>
      <c r="N280" s="432"/>
      <c r="O280" s="432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 ht="14.25" customHeight="1">
      <c r="A281" s="111"/>
      <c r="B281" s="111"/>
      <c r="C281" s="111"/>
      <c r="D281" s="111"/>
      <c r="E281" s="111"/>
      <c r="F281" s="111"/>
      <c r="G281" s="111"/>
      <c r="H281" s="111"/>
      <c r="I281" s="111"/>
      <c r="J281" s="111"/>
      <c r="K281" s="111"/>
      <c r="L281" s="432"/>
      <c r="M281" s="433"/>
      <c r="N281" s="432"/>
      <c r="O281" s="432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 ht="14.25" customHeight="1">
      <c r="A282" s="111"/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432"/>
      <c r="M282" s="433"/>
      <c r="N282" s="432"/>
      <c r="O282" s="432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 ht="14.25" customHeight="1">
      <c r="A283" s="111"/>
      <c r="B283" s="111"/>
      <c r="C283" s="111"/>
      <c r="D283" s="111"/>
      <c r="E283" s="111"/>
      <c r="F283" s="111"/>
      <c r="G283" s="111"/>
      <c r="H283" s="111"/>
      <c r="I283" s="111"/>
      <c r="J283" s="111"/>
      <c r="K283" s="111"/>
      <c r="L283" s="432"/>
      <c r="M283" s="433"/>
      <c r="N283" s="432"/>
      <c r="O283" s="432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 ht="14.25" customHeight="1">
      <c r="A284" s="111"/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432"/>
      <c r="M284" s="433"/>
      <c r="N284" s="432"/>
      <c r="O284" s="432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 ht="14.25" customHeight="1">
      <c r="A285" s="111"/>
      <c r="B285" s="111"/>
      <c r="C285" s="111"/>
      <c r="D285" s="111"/>
      <c r="E285" s="111"/>
      <c r="F285" s="111"/>
      <c r="G285" s="111"/>
      <c r="H285" s="111"/>
      <c r="I285" s="111"/>
      <c r="J285" s="111"/>
      <c r="K285" s="111"/>
      <c r="L285" s="432"/>
      <c r="M285" s="433"/>
      <c r="N285" s="432"/>
      <c r="O285" s="432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 ht="14.25" customHeight="1">
      <c r="A286" s="111"/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432"/>
      <c r="M286" s="433"/>
      <c r="N286" s="432"/>
      <c r="O286" s="432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 ht="14.25" customHeight="1">
      <c r="A287" s="111"/>
      <c r="B287" s="111"/>
      <c r="C287" s="111"/>
      <c r="D287" s="111"/>
      <c r="E287" s="111"/>
      <c r="F287" s="111"/>
      <c r="G287" s="111"/>
      <c r="H287" s="111"/>
      <c r="I287" s="111"/>
      <c r="J287" s="111"/>
      <c r="K287" s="111"/>
      <c r="L287" s="432"/>
      <c r="M287" s="433"/>
      <c r="N287" s="432"/>
      <c r="O287" s="432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 ht="14.25" customHeight="1">
      <c r="A288" s="111"/>
      <c r="B288" s="111"/>
      <c r="C288" s="111"/>
      <c r="D288" s="111"/>
      <c r="E288" s="111"/>
      <c r="F288" s="111"/>
      <c r="G288" s="111"/>
      <c r="H288" s="111"/>
      <c r="I288" s="111"/>
      <c r="J288" s="111"/>
      <c r="K288" s="111"/>
      <c r="L288" s="432"/>
      <c r="M288" s="433"/>
      <c r="N288" s="432"/>
      <c r="O288" s="432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 ht="14.25" customHeight="1">
      <c r="A289" s="111"/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432"/>
      <c r="M289" s="433"/>
      <c r="N289" s="432"/>
      <c r="O289" s="432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 ht="14.25" customHeight="1">
      <c r="A290" s="111"/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432"/>
      <c r="M290" s="433"/>
      <c r="N290" s="432"/>
      <c r="O290" s="432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 ht="14.25" customHeight="1">
      <c r="A291" s="111"/>
      <c r="B291" s="111"/>
      <c r="C291" s="111"/>
      <c r="D291" s="111"/>
      <c r="E291" s="111"/>
      <c r="F291" s="111"/>
      <c r="G291" s="111"/>
      <c r="H291" s="111"/>
      <c r="I291" s="111"/>
      <c r="J291" s="111"/>
      <c r="K291" s="111"/>
      <c r="L291" s="432"/>
      <c r="M291" s="433"/>
      <c r="N291" s="432"/>
      <c r="O291" s="432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 ht="14.25" customHeight="1">
      <c r="A292" s="111"/>
      <c r="B292" s="111"/>
      <c r="C292" s="111"/>
      <c r="D292" s="111"/>
      <c r="E292" s="111"/>
      <c r="F292" s="111"/>
      <c r="G292" s="111"/>
      <c r="H292" s="111"/>
      <c r="I292" s="111"/>
      <c r="J292" s="111"/>
      <c r="K292" s="111"/>
      <c r="L292" s="432"/>
      <c r="M292" s="433"/>
      <c r="N292" s="432"/>
      <c r="O292" s="432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 ht="14.25" customHeight="1">
      <c r="A293" s="111"/>
      <c r="B293" s="111"/>
      <c r="C293" s="111"/>
      <c r="D293" s="111"/>
      <c r="E293" s="111"/>
      <c r="F293" s="111"/>
      <c r="G293" s="111"/>
      <c r="H293" s="111"/>
      <c r="I293" s="111"/>
      <c r="J293" s="111"/>
      <c r="K293" s="111"/>
      <c r="L293" s="432"/>
      <c r="M293" s="433"/>
      <c r="N293" s="432"/>
      <c r="O293" s="432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 ht="14.25" customHeight="1">
      <c r="A294" s="111"/>
      <c r="B294" s="111"/>
      <c r="C294" s="111"/>
      <c r="D294" s="111"/>
      <c r="E294" s="111"/>
      <c r="F294" s="111"/>
      <c r="G294" s="111"/>
      <c r="H294" s="111"/>
      <c r="I294" s="111"/>
      <c r="J294" s="111"/>
      <c r="K294" s="111"/>
      <c r="L294" s="432"/>
      <c r="M294" s="433"/>
      <c r="N294" s="432"/>
      <c r="O294" s="432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 ht="14.25" customHeight="1">
      <c r="A295" s="111"/>
      <c r="B295" s="111"/>
      <c r="C295" s="111"/>
      <c r="D295" s="111"/>
      <c r="E295" s="111"/>
      <c r="F295" s="111"/>
      <c r="G295" s="111"/>
      <c r="H295" s="111"/>
      <c r="I295" s="111"/>
      <c r="J295" s="111"/>
      <c r="K295" s="111"/>
      <c r="L295" s="432"/>
      <c r="M295" s="433"/>
      <c r="N295" s="432"/>
      <c r="O295" s="432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 ht="14.25" customHeight="1">
      <c r="A296" s="111"/>
      <c r="B296" s="111"/>
      <c r="C296" s="111"/>
      <c r="D296" s="111"/>
      <c r="E296" s="111"/>
      <c r="F296" s="111"/>
      <c r="G296" s="111"/>
      <c r="H296" s="111"/>
      <c r="I296" s="111"/>
      <c r="J296" s="111"/>
      <c r="K296" s="111"/>
      <c r="L296" s="432"/>
      <c r="M296" s="433"/>
      <c r="N296" s="432"/>
      <c r="O296" s="432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 ht="14.25" customHeight="1">
      <c r="A297" s="111"/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432"/>
      <c r="M297" s="433"/>
      <c r="N297" s="432"/>
      <c r="O297" s="432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 ht="14.25" customHeight="1">
      <c r="A298" s="111"/>
      <c r="B298" s="111"/>
      <c r="C298" s="111"/>
      <c r="D298" s="111"/>
      <c r="E298" s="111"/>
      <c r="F298" s="111"/>
      <c r="G298" s="111"/>
      <c r="H298" s="111"/>
      <c r="I298" s="111"/>
      <c r="J298" s="111"/>
      <c r="K298" s="111"/>
      <c r="L298" s="432"/>
      <c r="M298" s="433"/>
      <c r="N298" s="432"/>
      <c r="O298" s="432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 ht="14.25" customHeight="1">
      <c r="A299" s="111"/>
      <c r="B299" s="111"/>
      <c r="C299" s="111"/>
      <c r="D299" s="111"/>
      <c r="E299" s="111"/>
      <c r="F299" s="111"/>
      <c r="G299" s="111"/>
      <c r="H299" s="111"/>
      <c r="I299" s="111"/>
      <c r="J299" s="111"/>
      <c r="K299" s="111"/>
      <c r="L299" s="432"/>
      <c r="M299" s="433"/>
      <c r="N299" s="432"/>
      <c r="O299" s="432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 ht="14.25" customHeight="1">
      <c r="A300" s="111"/>
      <c r="B300" s="111"/>
      <c r="C300" s="111"/>
      <c r="D300" s="111"/>
      <c r="E300" s="111"/>
      <c r="F300" s="111"/>
      <c r="G300" s="111"/>
      <c r="H300" s="111"/>
      <c r="I300" s="111"/>
      <c r="J300" s="111"/>
      <c r="K300" s="111"/>
      <c r="L300" s="432"/>
      <c r="M300" s="433"/>
      <c r="N300" s="432"/>
      <c r="O300" s="432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 ht="14.25" customHeight="1">
      <c r="A301" s="111"/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432"/>
      <c r="M301" s="433"/>
      <c r="N301" s="432"/>
      <c r="O301" s="432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 ht="14.25" customHeight="1">
      <c r="A302" s="111"/>
      <c r="B302" s="111"/>
      <c r="C302" s="111"/>
      <c r="D302" s="111"/>
      <c r="E302" s="111"/>
      <c r="F302" s="111"/>
      <c r="G302" s="111"/>
      <c r="H302" s="111"/>
      <c r="I302" s="111"/>
      <c r="J302" s="111"/>
      <c r="K302" s="111"/>
      <c r="L302" s="432"/>
      <c r="M302" s="433"/>
      <c r="N302" s="432"/>
      <c r="O302" s="432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 ht="14.25" customHeight="1">
      <c r="A303" s="111"/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432"/>
      <c r="M303" s="433"/>
      <c r="N303" s="432"/>
      <c r="O303" s="432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 ht="14.25" customHeight="1">
      <c r="A304" s="111"/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432"/>
      <c r="M304" s="433"/>
      <c r="N304" s="432"/>
      <c r="O304" s="432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 ht="14.25" customHeight="1">
      <c r="A305" s="111"/>
      <c r="B305" s="111"/>
      <c r="C305" s="111"/>
      <c r="D305" s="111"/>
      <c r="E305" s="111"/>
      <c r="F305" s="111"/>
      <c r="G305" s="111"/>
      <c r="H305" s="111"/>
      <c r="I305" s="111"/>
      <c r="J305" s="111"/>
      <c r="K305" s="111"/>
      <c r="L305" s="432"/>
      <c r="M305" s="433"/>
      <c r="N305" s="432"/>
      <c r="O305" s="432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 ht="14.25" customHeight="1">
      <c r="A306" s="111"/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432"/>
      <c r="M306" s="433"/>
      <c r="N306" s="432"/>
      <c r="O306" s="432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 ht="14.25" customHeight="1">
      <c r="A307" s="111"/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432"/>
      <c r="M307" s="433"/>
      <c r="N307" s="432"/>
      <c r="O307" s="432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 ht="14.25" customHeight="1">
      <c r="A308" s="111"/>
      <c r="B308" s="111"/>
      <c r="C308" s="111"/>
      <c r="D308" s="111"/>
      <c r="E308" s="111"/>
      <c r="F308" s="111"/>
      <c r="G308" s="111"/>
      <c r="H308" s="111"/>
      <c r="I308" s="111"/>
      <c r="J308" s="111"/>
      <c r="K308" s="111"/>
      <c r="L308" s="432"/>
      <c r="M308" s="433"/>
      <c r="N308" s="432"/>
      <c r="O308" s="432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 ht="14.25" customHeight="1">
      <c r="A309" s="111"/>
      <c r="B309" s="111"/>
      <c r="C309" s="111"/>
      <c r="D309" s="111"/>
      <c r="E309" s="111"/>
      <c r="F309" s="111"/>
      <c r="G309" s="111"/>
      <c r="H309" s="111"/>
      <c r="I309" s="111"/>
      <c r="J309" s="111"/>
      <c r="K309" s="111"/>
      <c r="L309" s="432"/>
      <c r="M309" s="433"/>
      <c r="N309" s="432"/>
      <c r="O309" s="432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 ht="14.25" customHeight="1">
      <c r="A310" s="111"/>
      <c r="B310" s="111"/>
      <c r="C310" s="111"/>
      <c r="D310" s="111"/>
      <c r="E310" s="111"/>
      <c r="F310" s="111"/>
      <c r="G310" s="111"/>
      <c r="H310" s="111"/>
      <c r="I310" s="111"/>
      <c r="J310" s="111"/>
      <c r="K310" s="111"/>
      <c r="L310" s="432"/>
      <c r="M310" s="433"/>
      <c r="N310" s="432"/>
      <c r="O310" s="432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 ht="14.25" customHeight="1">
      <c r="A311" s="111"/>
      <c r="B311" s="111"/>
      <c r="C311" s="111"/>
      <c r="D311" s="111"/>
      <c r="E311" s="111"/>
      <c r="F311" s="111"/>
      <c r="G311" s="111"/>
      <c r="H311" s="111"/>
      <c r="I311" s="111"/>
      <c r="J311" s="111"/>
      <c r="K311" s="111"/>
      <c r="L311" s="432"/>
      <c r="M311" s="433"/>
      <c r="N311" s="432"/>
      <c r="O311" s="432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 ht="14.25" customHeight="1">
      <c r="A312" s="111"/>
      <c r="B312" s="111"/>
      <c r="C312" s="111"/>
      <c r="D312" s="111"/>
      <c r="E312" s="111"/>
      <c r="F312" s="111"/>
      <c r="G312" s="111"/>
      <c r="H312" s="111"/>
      <c r="I312" s="111"/>
      <c r="J312" s="111"/>
      <c r="K312" s="111"/>
      <c r="L312" s="432"/>
      <c r="M312" s="433"/>
      <c r="N312" s="432"/>
      <c r="O312" s="432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 ht="14.25" customHeight="1">
      <c r="A313" s="111"/>
      <c r="B313" s="111"/>
      <c r="C313" s="111"/>
      <c r="D313" s="111"/>
      <c r="E313" s="111"/>
      <c r="F313" s="111"/>
      <c r="G313" s="111"/>
      <c r="H313" s="111"/>
      <c r="I313" s="111"/>
      <c r="J313" s="111"/>
      <c r="K313" s="111"/>
      <c r="L313" s="432"/>
      <c r="M313" s="433"/>
      <c r="N313" s="432"/>
      <c r="O313" s="432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 ht="14.25" customHeight="1">
      <c r="A314" s="111"/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432"/>
      <c r="M314" s="433"/>
      <c r="N314" s="432"/>
      <c r="O314" s="432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 ht="14.25" customHeight="1">
      <c r="A315" s="111"/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432"/>
      <c r="M315" s="433"/>
      <c r="N315" s="432"/>
      <c r="O315" s="432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 ht="14.25" customHeight="1">
      <c r="A316" s="111"/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432"/>
      <c r="M316" s="433"/>
      <c r="N316" s="432"/>
      <c r="O316" s="432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 ht="14.25" customHeight="1">
      <c r="A317" s="111"/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432"/>
      <c r="M317" s="433"/>
      <c r="N317" s="432"/>
      <c r="O317" s="432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 ht="14.25" customHeight="1">
      <c r="A318" s="111"/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432"/>
      <c r="M318" s="433"/>
      <c r="N318" s="432"/>
      <c r="O318" s="432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 ht="14.25" customHeight="1">
      <c r="A319" s="111"/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432"/>
      <c r="M319" s="433"/>
      <c r="N319" s="432"/>
      <c r="O319" s="432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 ht="14.25" customHeight="1">
      <c r="A320" s="111"/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432"/>
      <c r="M320" s="433"/>
      <c r="N320" s="432"/>
      <c r="O320" s="432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 ht="14.25" customHeight="1">
      <c r="A321" s="111"/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432"/>
      <c r="M321" s="433"/>
      <c r="N321" s="432"/>
      <c r="O321" s="432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 ht="14.25" customHeight="1">
      <c r="A322" s="111"/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432"/>
      <c r="M322" s="433"/>
      <c r="N322" s="432"/>
      <c r="O322" s="432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 ht="14.25" customHeight="1">
      <c r="A323" s="111"/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432"/>
      <c r="M323" s="433"/>
      <c r="N323" s="432"/>
      <c r="O323" s="432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 ht="14.25" customHeight="1">
      <c r="A324" s="111"/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432"/>
      <c r="M324" s="433"/>
      <c r="N324" s="432"/>
      <c r="O324" s="432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 ht="14.25" customHeight="1">
      <c r="A325" s="111"/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432"/>
      <c r="M325" s="433"/>
      <c r="N325" s="432"/>
      <c r="O325" s="432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 ht="14.25" customHeight="1">
      <c r="A326" s="111"/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432"/>
      <c r="M326" s="433"/>
      <c r="N326" s="432"/>
      <c r="O326" s="432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 ht="14.25" customHeight="1">
      <c r="A327" s="111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432"/>
      <c r="M327" s="433"/>
      <c r="N327" s="432"/>
      <c r="O327" s="432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 ht="14.25" customHeight="1">
      <c r="A328" s="111"/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432"/>
      <c r="M328" s="433"/>
      <c r="N328" s="432"/>
      <c r="O328" s="432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 ht="14.25" customHeight="1">
      <c r="A329" s="111"/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432"/>
      <c r="M329" s="433"/>
      <c r="N329" s="432"/>
      <c r="O329" s="432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 ht="14.25" customHeight="1">
      <c r="A330" s="111"/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432"/>
      <c r="M330" s="433"/>
      <c r="N330" s="432"/>
      <c r="O330" s="432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 ht="14.25" customHeight="1">
      <c r="A331" s="111"/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432"/>
      <c r="M331" s="433"/>
      <c r="N331" s="432"/>
      <c r="O331" s="432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 ht="14.25" customHeight="1">
      <c r="A332" s="111"/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432"/>
      <c r="M332" s="433"/>
      <c r="N332" s="432"/>
      <c r="O332" s="432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 ht="14.25" customHeight="1">
      <c r="A333" s="111"/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432"/>
      <c r="M333" s="433"/>
      <c r="N333" s="432"/>
      <c r="O333" s="432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 ht="14.25" customHeight="1">
      <c r="A334" s="111"/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432"/>
      <c r="M334" s="433"/>
      <c r="N334" s="432"/>
      <c r="O334" s="432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 ht="14.25" customHeight="1">
      <c r="A335" s="111"/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432"/>
      <c r="M335" s="433"/>
      <c r="N335" s="432"/>
      <c r="O335" s="432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 ht="14.25" customHeight="1">
      <c r="A336" s="111"/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432"/>
      <c r="M336" s="433"/>
      <c r="N336" s="432"/>
      <c r="O336" s="432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 ht="14.25" customHeight="1">
      <c r="A337" s="111"/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432"/>
      <c r="M337" s="433"/>
      <c r="N337" s="432"/>
      <c r="O337" s="432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 ht="14.25" customHeight="1">
      <c r="A338" s="111"/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432"/>
      <c r="M338" s="433"/>
      <c r="N338" s="432"/>
      <c r="O338" s="432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 ht="14.25" customHeight="1">
      <c r="A339" s="111"/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432"/>
      <c r="M339" s="433"/>
      <c r="N339" s="432"/>
      <c r="O339" s="432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 ht="14.25" customHeight="1">
      <c r="A340" s="111"/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432"/>
      <c r="M340" s="433"/>
      <c r="N340" s="432"/>
      <c r="O340" s="432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 ht="14.25" customHeight="1">
      <c r="A341" s="111"/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432"/>
      <c r="M341" s="433"/>
      <c r="N341" s="432"/>
      <c r="O341" s="432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 ht="14.25" customHeight="1">
      <c r="A342" s="111"/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432"/>
      <c r="M342" s="433"/>
      <c r="N342" s="432"/>
      <c r="O342" s="432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 ht="14.25" customHeight="1">
      <c r="A343" s="111"/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432"/>
      <c r="M343" s="433"/>
      <c r="N343" s="432"/>
      <c r="O343" s="432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 ht="14.25" customHeight="1">
      <c r="A344" s="111"/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432"/>
      <c r="M344" s="433"/>
      <c r="N344" s="432"/>
      <c r="O344" s="432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 ht="14.25" customHeight="1">
      <c r="A345" s="111"/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432"/>
      <c r="M345" s="433"/>
      <c r="N345" s="432"/>
      <c r="O345" s="432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 ht="14.25" customHeight="1">
      <c r="A346" s="111"/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432"/>
      <c r="M346" s="433"/>
      <c r="N346" s="432"/>
      <c r="O346" s="432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 ht="14.25" customHeight="1">
      <c r="A347" s="111"/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432"/>
      <c r="M347" s="433"/>
      <c r="N347" s="432"/>
      <c r="O347" s="432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 ht="14.25" customHeight="1">
      <c r="A348" s="111"/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432"/>
      <c r="M348" s="433"/>
      <c r="N348" s="432"/>
      <c r="O348" s="432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 ht="14.25" customHeight="1">
      <c r="A349" s="111"/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432"/>
      <c r="M349" s="433"/>
      <c r="N349" s="432"/>
      <c r="O349" s="432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 ht="14.25" customHeight="1">
      <c r="A350" s="111"/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432"/>
      <c r="M350" s="433"/>
      <c r="N350" s="432"/>
      <c r="O350" s="432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 ht="14.25" customHeight="1">
      <c r="A351" s="111"/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432"/>
      <c r="M351" s="433"/>
      <c r="N351" s="432"/>
      <c r="O351" s="432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 ht="14.25" customHeight="1">
      <c r="A352" s="111"/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432"/>
      <c r="M352" s="433"/>
      <c r="N352" s="432"/>
      <c r="O352" s="432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 ht="14.25" customHeight="1">
      <c r="A353" s="111"/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432"/>
      <c r="M353" s="433"/>
      <c r="N353" s="432"/>
      <c r="O353" s="432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 ht="14.25" customHeight="1">
      <c r="A354" s="111"/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432"/>
      <c r="M354" s="433"/>
      <c r="N354" s="432"/>
      <c r="O354" s="432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 ht="14.25" customHeight="1">
      <c r="A355" s="111"/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432"/>
      <c r="M355" s="433"/>
      <c r="N355" s="432"/>
      <c r="O355" s="432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 ht="14.25" customHeight="1">
      <c r="A356" s="111"/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432"/>
      <c r="M356" s="433"/>
      <c r="N356" s="432"/>
      <c r="O356" s="432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 ht="14.25" customHeight="1">
      <c r="A357" s="111"/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432"/>
      <c r="M357" s="433"/>
      <c r="N357" s="432"/>
      <c r="O357" s="432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 ht="14.25" customHeight="1">
      <c r="A358" s="111"/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432"/>
      <c r="M358" s="433"/>
      <c r="N358" s="432"/>
      <c r="O358" s="432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 ht="14.25" customHeight="1">
      <c r="A359" s="111"/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432"/>
      <c r="M359" s="433"/>
      <c r="N359" s="432"/>
      <c r="O359" s="432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 ht="14.25" customHeight="1">
      <c r="A360" s="111"/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432"/>
      <c r="M360" s="433"/>
      <c r="N360" s="432"/>
      <c r="O360" s="432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 ht="14.25" customHeight="1">
      <c r="A361" s="111"/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432"/>
      <c r="M361" s="433"/>
      <c r="N361" s="432"/>
      <c r="O361" s="432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 ht="14.25" customHeight="1">
      <c r="A362" s="111"/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432"/>
      <c r="M362" s="433"/>
      <c r="N362" s="432"/>
      <c r="O362" s="432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 ht="14.25" customHeight="1">
      <c r="A363" s="111"/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432"/>
      <c r="M363" s="433"/>
      <c r="N363" s="432"/>
      <c r="O363" s="432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 ht="14.25" customHeight="1">
      <c r="A364" s="111"/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432"/>
      <c r="M364" s="433"/>
      <c r="N364" s="432"/>
      <c r="O364" s="432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 ht="14.25" customHeight="1">
      <c r="A365" s="111"/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432"/>
      <c r="M365" s="433"/>
      <c r="N365" s="432"/>
      <c r="O365" s="432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 ht="14.25" customHeight="1">
      <c r="A366" s="111"/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432"/>
      <c r="M366" s="433"/>
      <c r="N366" s="432"/>
      <c r="O366" s="432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 ht="14.25" customHeight="1">
      <c r="A367" s="111"/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432"/>
      <c r="M367" s="433"/>
      <c r="N367" s="432"/>
      <c r="O367" s="432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 ht="14.25" customHeight="1">
      <c r="A368" s="111"/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432"/>
      <c r="M368" s="433"/>
      <c r="N368" s="432"/>
      <c r="O368" s="432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 ht="14.25" customHeight="1">
      <c r="A369" s="111"/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432"/>
      <c r="M369" s="433"/>
      <c r="N369" s="432"/>
      <c r="O369" s="432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 ht="14.25" customHeight="1">
      <c r="A370" s="111"/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432"/>
      <c r="M370" s="433"/>
      <c r="N370" s="432"/>
      <c r="O370" s="432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 ht="14.25" customHeight="1">
      <c r="A371" s="111"/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432"/>
      <c r="M371" s="433"/>
      <c r="N371" s="432"/>
      <c r="O371" s="432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 ht="14.25" customHeight="1">
      <c r="A372" s="111"/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432"/>
      <c r="M372" s="433"/>
      <c r="N372" s="432"/>
      <c r="O372" s="432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 ht="14.25" customHeight="1">
      <c r="A373" s="111"/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432"/>
      <c r="M373" s="433"/>
      <c r="N373" s="432"/>
      <c r="O373" s="432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 ht="14.25" customHeight="1">
      <c r="A374" s="111"/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432"/>
      <c r="M374" s="433"/>
      <c r="N374" s="432"/>
      <c r="O374" s="432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 ht="14.25" customHeight="1">
      <c r="A375" s="111"/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432"/>
      <c r="M375" s="433"/>
      <c r="N375" s="432"/>
      <c r="O375" s="432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 ht="14.25" customHeight="1">
      <c r="A376" s="111"/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432"/>
      <c r="M376" s="433"/>
      <c r="N376" s="432"/>
      <c r="O376" s="432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 ht="14.25" customHeight="1">
      <c r="A377" s="111"/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432"/>
      <c r="M377" s="433"/>
      <c r="N377" s="432"/>
      <c r="O377" s="432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 ht="14.25" customHeight="1">
      <c r="A378" s="111"/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432"/>
      <c r="M378" s="433"/>
      <c r="N378" s="432"/>
      <c r="O378" s="432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 ht="14.25" customHeight="1">
      <c r="A379" s="111"/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432"/>
      <c r="M379" s="433"/>
      <c r="N379" s="432"/>
      <c r="O379" s="432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 ht="14.25" customHeight="1">
      <c r="A380" s="111"/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432"/>
      <c r="M380" s="433"/>
      <c r="N380" s="432"/>
      <c r="O380" s="432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 ht="14.25" customHeight="1">
      <c r="A381" s="111"/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432"/>
      <c r="M381" s="433"/>
      <c r="N381" s="432"/>
      <c r="O381" s="432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 ht="14.25" customHeight="1">
      <c r="A382" s="111"/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432"/>
      <c r="M382" s="433"/>
      <c r="N382" s="432"/>
      <c r="O382" s="432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 ht="14.25" customHeight="1">
      <c r="A383" s="111"/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432"/>
      <c r="M383" s="433"/>
      <c r="N383" s="432"/>
      <c r="O383" s="432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 ht="14.25" customHeight="1">
      <c r="A384" s="111"/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432"/>
      <c r="M384" s="433"/>
      <c r="N384" s="432"/>
      <c r="O384" s="432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 ht="14.25" customHeight="1">
      <c r="A385" s="111"/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432"/>
      <c r="M385" s="433"/>
      <c r="N385" s="432"/>
      <c r="O385" s="432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 ht="14.25" customHeight="1">
      <c r="A386" s="111"/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432"/>
      <c r="M386" s="433"/>
      <c r="N386" s="432"/>
      <c r="O386" s="432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 ht="14.25" customHeight="1">
      <c r="A387" s="111"/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432"/>
      <c r="M387" s="433"/>
      <c r="N387" s="432"/>
      <c r="O387" s="432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 ht="14.25" customHeight="1">
      <c r="A388" s="111"/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432"/>
      <c r="M388" s="433"/>
      <c r="N388" s="432"/>
      <c r="O388" s="432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 ht="14.25" customHeight="1">
      <c r="A389" s="111"/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432"/>
      <c r="M389" s="433"/>
      <c r="N389" s="432"/>
      <c r="O389" s="432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 ht="14.25" customHeight="1">
      <c r="A390" s="111"/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432"/>
      <c r="M390" s="433"/>
      <c r="N390" s="432"/>
      <c r="O390" s="432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 ht="14.25" customHeight="1">
      <c r="A391" s="111"/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432"/>
      <c r="M391" s="433"/>
      <c r="N391" s="432"/>
      <c r="O391" s="432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 ht="14.25" customHeight="1">
      <c r="A392" s="111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432"/>
      <c r="M392" s="433"/>
      <c r="N392" s="432"/>
      <c r="O392" s="432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 ht="14.25" customHeight="1">
      <c r="A393" s="111"/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432"/>
      <c r="M393" s="433"/>
      <c r="N393" s="432"/>
      <c r="O393" s="432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 ht="14.25" customHeight="1">
      <c r="A394" s="111"/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432"/>
      <c r="M394" s="433"/>
      <c r="N394" s="432"/>
      <c r="O394" s="432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 ht="14.25" customHeight="1">
      <c r="A395" s="111"/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432"/>
      <c r="M395" s="433"/>
      <c r="N395" s="432"/>
      <c r="O395" s="432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 ht="14.25" customHeight="1">
      <c r="A396" s="111"/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432"/>
      <c r="M396" s="433"/>
      <c r="N396" s="432"/>
      <c r="O396" s="432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 ht="14.25" customHeight="1">
      <c r="A397" s="111"/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432"/>
      <c r="M397" s="433"/>
      <c r="N397" s="432"/>
      <c r="O397" s="432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 ht="14.25" customHeight="1">
      <c r="A398" s="111"/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432"/>
      <c r="M398" s="433"/>
      <c r="N398" s="432"/>
      <c r="O398" s="432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 ht="14.25" customHeight="1">
      <c r="A399" s="111"/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432"/>
      <c r="M399" s="433"/>
      <c r="N399" s="432"/>
      <c r="O399" s="432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 ht="14.25" customHeight="1">
      <c r="A400" s="111"/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432"/>
      <c r="M400" s="433"/>
      <c r="N400" s="432"/>
      <c r="O400" s="432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 ht="14.25" customHeight="1">
      <c r="A401" s="111"/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432"/>
      <c r="M401" s="433"/>
      <c r="N401" s="432"/>
      <c r="O401" s="432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 ht="14.25" customHeight="1">
      <c r="A402" s="111"/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432"/>
      <c r="M402" s="433"/>
      <c r="N402" s="432"/>
      <c r="O402" s="432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 ht="14.25" customHeight="1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432"/>
      <c r="M403" s="433"/>
      <c r="N403" s="432"/>
      <c r="O403" s="432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 ht="14.25" customHeight="1">
      <c r="A404" s="111"/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432"/>
      <c r="M404" s="433"/>
      <c r="N404" s="432"/>
      <c r="O404" s="432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 ht="14.25" customHeight="1">
      <c r="A405" s="111"/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432"/>
      <c r="M405" s="433"/>
      <c r="N405" s="432"/>
      <c r="O405" s="432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 ht="14.25" customHeight="1">
      <c r="A406" s="111"/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432"/>
      <c r="M406" s="433"/>
      <c r="N406" s="432"/>
      <c r="O406" s="432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 ht="14.25" customHeight="1">
      <c r="A407" s="111"/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432"/>
      <c r="M407" s="433"/>
      <c r="N407" s="432"/>
      <c r="O407" s="432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 ht="14.25" customHeight="1">
      <c r="A408" s="111"/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432"/>
      <c r="M408" s="433"/>
      <c r="N408" s="432"/>
      <c r="O408" s="432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 ht="14.25" customHeight="1">
      <c r="A409" s="111"/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432"/>
      <c r="M409" s="433"/>
      <c r="N409" s="432"/>
      <c r="O409" s="432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 ht="14.25" customHeight="1">
      <c r="A410" s="111"/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432"/>
      <c r="M410" s="433"/>
      <c r="N410" s="432"/>
      <c r="O410" s="432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 ht="14.25" customHeight="1">
      <c r="A411" s="111"/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432"/>
      <c r="M411" s="433"/>
      <c r="N411" s="432"/>
      <c r="O411" s="432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 ht="14.25" customHeight="1">
      <c r="A412" s="111"/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432"/>
      <c r="M412" s="433"/>
      <c r="N412" s="432"/>
      <c r="O412" s="432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 ht="14.25" customHeight="1">
      <c r="A413" s="111"/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432"/>
      <c r="M413" s="433"/>
      <c r="N413" s="432"/>
      <c r="O413" s="432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 ht="14.25" customHeight="1">
      <c r="A414" s="111"/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432"/>
      <c r="M414" s="433"/>
      <c r="N414" s="432"/>
      <c r="O414" s="432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 ht="14.25" customHeight="1">
      <c r="A415" s="111"/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432"/>
      <c r="M415" s="433"/>
      <c r="N415" s="432"/>
      <c r="O415" s="432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 ht="14.25" customHeight="1">
      <c r="A416" s="111"/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432"/>
      <c r="M416" s="433"/>
      <c r="N416" s="432"/>
      <c r="O416" s="432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 ht="14.25" customHeight="1">
      <c r="A417" s="111"/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432"/>
      <c r="M417" s="433"/>
      <c r="N417" s="432"/>
      <c r="O417" s="432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 ht="14.25" customHeight="1">
      <c r="A418" s="111"/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432"/>
      <c r="M418" s="433"/>
      <c r="N418" s="432"/>
      <c r="O418" s="432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 ht="14.25" customHeight="1">
      <c r="A419" s="111"/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432"/>
      <c r="M419" s="433"/>
      <c r="N419" s="432"/>
      <c r="O419" s="432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 ht="14.25" customHeight="1">
      <c r="A420" s="111"/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432"/>
      <c r="M420" s="433"/>
      <c r="N420" s="432"/>
      <c r="O420" s="432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 ht="14.25" customHeight="1">
      <c r="A421" s="111"/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432"/>
      <c r="M421" s="433"/>
      <c r="N421" s="432"/>
      <c r="O421" s="432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 ht="14.25" customHeight="1">
      <c r="A422" s="111"/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432"/>
      <c r="M422" s="433"/>
      <c r="N422" s="432"/>
      <c r="O422" s="432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 ht="14.25" customHeight="1">
      <c r="A423" s="111"/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432"/>
      <c r="M423" s="433"/>
      <c r="N423" s="432"/>
      <c r="O423" s="432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 ht="14.25" customHeight="1">
      <c r="A424" s="111"/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432"/>
      <c r="M424" s="433"/>
      <c r="N424" s="432"/>
      <c r="O424" s="432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 ht="14.25" customHeight="1">
      <c r="A425" s="111"/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432"/>
      <c r="M425" s="433"/>
      <c r="N425" s="432"/>
      <c r="O425" s="432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 ht="14.25" customHeight="1">
      <c r="A426" s="111"/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432"/>
      <c r="M426" s="433"/>
      <c r="N426" s="432"/>
      <c r="O426" s="432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 ht="14.25" customHeight="1">
      <c r="A427" s="111"/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432"/>
      <c r="M427" s="433"/>
      <c r="N427" s="432"/>
      <c r="O427" s="432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 ht="14.25" customHeight="1">
      <c r="A428" s="111"/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432"/>
      <c r="M428" s="433"/>
      <c r="N428" s="432"/>
      <c r="O428" s="432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 ht="14.25" customHeight="1">
      <c r="A429" s="111"/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432"/>
      <c r="M429" s="433"/>
      <c r="N429" s="432"/>
      <c r="O429" s="432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 ht="14.25" customHeight="1">
      <c r="A430" s="111"/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432"/>
      <c r="M430" s="433"/>
      <c r="N430" s="432"/>
      <c r="O430" s="432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 ht="14.25" customHeight="1">
      <c r="A431" s="111"/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432"/>
      <c r="M431" s="433"/>
      <c r="N431" s="432"/>
      <c r="O431" s="432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 ht="14.25" customHeight="1">
      <c r="A432" s="111"/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432"/>
      <c r="M432" s="433"/>
      <c r="N432" s="432"/>
      <c r="O432" s="432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 ht="14.25" customHeight="1">
      <c r="A433" s="111"/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432"/>
      <c r="M433" s="433"/>
      <c r="N433" s="432"/>
      <c r="O433" s="432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 ht="14.25" customHeight="1">
      <c r="A434" s="111"/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432"/>
      <c r="M434" s="433"/>
      <c r="N434" s="432"/>
      <c r="O434" s="432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 ht="14.25" customHeight="1">
      <c r="A435" s="111"/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432"/>
      <c r="M435" s="433"/>
      <c r="N435" s="432"/>
      <c r="O435" s="432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 ht="14.25" customHeight="1">
      <c r="A436" s="111"/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432"/>
      <c r="M436" s="433"/>
      <c r="N436" s="432"/>
      <c r="O436" s="432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 ht="14.25" customHeight="1">
      <c r="A437" s="111"/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432"/>
      <c r="M437" s="433"/>
      <c r="N437" s="432"/>
      <c r="O437" s="432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 ht="14.25" customHeight="1">
      <c r="A438" s="111"/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432"/>
      <c r="M438" s="433"/>
      <c r="N438" s="432"/>
      <c r="O438" s="432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 ht="14.25" customHeight="1">
      <c r="A439" s="111"/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432"/>
      <c r="M439" s="433"/>
      <c r="N439" s="432"/>
      <c r="O439" s="432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 ht="14.25" customHeight="1">
      <c r="A440" s="111"/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432"/>
      <c r="M440" s="433"/>
      <c r="N440" s="432"/>
      <c r="O440" s="432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 ht="14.25" customHeight="1">
      <c r="A441" s="111"/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432"/>
      <c r="M441" s="433"/>
      <c r="N441" s="432"/>
      <c r="O441" s="432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 ht="14.25" customHeight="1">
      <c r="A442" s="111"/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432"/>
      <c r="M442" s="433"/>
      <c r="N442" s="432"/>
      <c r="O442" s="432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 ht="14.25" customHeight="1">
      <c r="A443" s="111"/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432"/>
      <c r="M443" s="433"/>
      <c r="N443" s="432"/>
      <c r="O443" s="432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 ht="14.25" customHeight="1">
      <c r="A444" s="111"/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432"/>
      <c r="M444" s="433"/>
      <c r="N444" s="432"/>
      <c r="O444" s="432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 ht="14.25" customHeight="1">
      <c r="A445" s="111"/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432"/>
      <c r="M445" s="433"/>
      <c r="N445" s="432"/>
      <c r="O445" s="432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 ht="14.25" customHeight="1">
      <c r="A446" s="111"/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432"/>
      <c r="M446" s="433"/>
      <c r="N446" s="432"/>
      <c r="O446" s="432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 ht="14.25" customHeight="1">
      <c r="A447" s="111"/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432"/>
      <c r="M447" s="433"/>
      <c r="N447" s="432"/>
      <c r="O447" s="432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 ht="14.25" customHeight="1">
      <c r="A448" s="111"/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432"/>
      <c r="M448" s="433"/>
      <c r="N448" s="432"/>
      <c r="O448" s="432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 ht="14.25" customHeight="1">
      <c r="A449" s="111"/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432"/>
      <c r="M449" s="433"/>
      <c r="N449" s="432"/>
      <c r="O449" s="432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 ht="14.25" customHeight="1">
      <c r="A450" s="111"/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432"/>
      <c r="M450" s="433"/>
      <c r="N450" s="432"/>
      <c r="O450" s="432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 ht="14.25" customHeight="1">
      <c r="A451" s="111"/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432"/>
      <c r="M451" s="433"/>
      <c r="N451" s="432"/>
      <c r="O451" s="432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 ht="14.25" customHeight="1">
      <c r="A452" s="111"/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432"/>
      <c r="M452" s="433"/>
      <c r="N452" s="432"/>
      <c r="O452" s="432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 ht="14.25" customHeight="1">
      <c r="A453" s="111"/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432"/>
      <c r="M453" s="433"/>
      <c r="N453" s="432"/>
      <c r="O453" s="432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 ht="14.25" customHeight="1">
      <c r="A454" s="111"/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432"/>
      <c r="M454" s="433"/>
      <c r="N454" s="432"/>
      <c r="O454" s="432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 ht="14.25" customHeight="1">
      <c r="A455" s="111"/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432"/>
      <c r="M455" s="433"/>
      <c r="N455" s="432"/>
      <c r="O455" s="432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 ht="14.25" customHeight="1">
      <c r="A456" s="111"/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432"/>
      <c r="M456" s="433"/>
      <c r="N456" s="432"/>
      <c r="O456" s="432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 ht="14.25" customHeight="1">
      <c r="A457" s="111"/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432"/>
      <c r="M457" s="433"/>
      <c r="N457" s="432"/>
      <c r="O457" s="432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 ht="14.25" customHeight="1">
      <c r="A458" s="111"/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432"/>
      <c r="M458" s="433"/>
      <c r="N458" s="432"/>
      <c r="O458" s="432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 ht="14.25" customHeight="1">
      <c r="A459" s="111"/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432"/>
      <c r="M459" s="433"/>
      <c r="N459" s="432"/>
      <c r="O459" s="432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 ht="14.25" customHeight="1">
      <c r="A460" s="111"/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432"/>
      <c r="M460" s="433"/>
      <c r="N460" s="432"/>
      <c r="O460" s="432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 ht="14.25" customHeight="1">
      <c r="A461" s="111"/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432"/>
      <c r="M461" s="433"/>
      <c r="N461" s="432"/>
      <c r="O461" s="432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 ht="14.25" customHeight="1">
      <c r="A462" s="111"/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432"/>
      <c r="M462" s="433"/>
      <c r="N462" s="432"/>
      <c r="O462" s="432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 ht="14.25" customHeight="1">
      <c r="A463" s="111"/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432"/>
      <c r="M463" s="433"/>
      <c r="N463" s="432"/>
      <c r="O463" s="432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 ht="14.25" customHeight="1">
      <c r="A464" s="111"/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432"/>
      <c r="M464" s="433"/>
      <c r="N464" s="432"/>
      <c r="O464" s="432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 ht="14.25" customHeight="1">
      <c r="A465" s="111"/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432"/>
      <c r="M465" s="433"/>
      <c r="N465" s="432"/>
      <c r="O465" s="432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 ht="14.25" customHeight="1">
      <c r="A466" s="111"/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432"/>
      <c r="M466" s="433"/>
      <c r="N466" s="432"/>
      <c r="O466" s="432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 ht="14.25" customHeight="1">
      <c r="A467" s="111"/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432"/>
      <c r="M467" s="433"/>
      <c r="N467" s="432"/>
      <c r="O467" s="432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 ht="14.25" customHeight="1">
      <c r="A468" s="111"/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432"/>
      <c r="M468" s="433"/>
      <c r="N468" s="432"/>
      <c r="O468" s="432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 ht="14.25" customHeight="1">
      <c r="A469" s="111"/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432"/>
      <c r="M469" s="433"/>
      <c r="N469" s="432"/>
      <c r="O469" s="432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 ht="14.25" customHeight="1">
      <c r="A470" s="111"/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432"/>
      <c r="M470" s="433"/>
      <c r="N470" s="432"/>
      <c r="O470" s="432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 ht="14.25" customHeight="1">
      <c r="A471" s="111"/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432"/>
      <c r="M471" s="433"/>
      <c r="N471" s="432"/>
      <c r="O471" s="432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 ht="14.25" customHeight="1">
      <c r="A472" s="111"/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432"/>
      <c r="M472" s="433"/>
      <c r="N472" s="432"/>
      <c r="O472" s="432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 ht="14.25" customHeight="1">
      <c r="A473" s="111"/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432"/>
      <c r="M473" s="433"/>
      <c r="N473" s="432"/>
      <c r="O473" s="432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 ht="14.25" customHeight="1">
      <c r="A474" s="111"/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432"/>
      <c r="M474" s="433"/>
      <c r="N474" s="432"/>
      <c r="O474" s="432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 ht="14.25" customHeight="1">
      <c r="A475" s="111"/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432"/>
      <c r="M475" s="433"/>
      <c r="N475" s="432"/>
      <c r="O475" s="432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 ht="14.25" customHeight="1">
      <c r="A476" s="111"/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432"/>
      <c r="M476" s="433"/>
      <c r="N476" s="432"/>
      <c r="O476" s="432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 ht="14.25" customHeight="1">
      <c r="A477" s="111"/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432"/>
      <c r="M477" s="433"/>
      <c r="N477" s="432"/>
      <c r="O477" s="432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 ht="14.25" customHeight="1">
      <c r="A478" s="111"/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432"/>
      <c r="M478" s="433"/>
      <c r="N478" s="432"/>
      <c r="O478" s="432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 ht="14.25" customHeight="1">
      <c r="A479" s="111"/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432"/>
      <c r="M479" s="433"/>
      <c r="N479" s="432"/>
      <c r="O479" s="432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 ht="14.25" customHeight="1">
      <c r="A480" s="111"/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432"/>
      <c r="M480" s="433"/>
      <c r="N480" s="432"/>
      <c r="O480" s="432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 ht="14.25" customHeight="1">
      <c r="A481" s="111"/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432"/>
      <c r="M481" s="433"/>
      <c r="N481" s="432"/>
      <c r="O481" s="432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 ht="14.25" customHeight="1">
      <c r="A482" s="111"/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432"/>
      <c r="M482" s="433"/>
      <c r="N482" s="432"/>
      <c r="O482" s="432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 ht="14.25" customHeight="1">
      <c r="A483" s="111"/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432"/>
      <c r="M483" s="433"/>
      <c r="N483" s="432"/>
      <c r="O483" s="432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 ht="14.25" customHeight="1">
      <c r="A484" s="111"/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432"/>
      <c r="M484" s="433"/>
      <c r="N484" s="432"/>
      <c r="O484" s="432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 ht="14.25" customHeight="1">
      <c r="A485" s="111"/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432"/>
      <c r="M485" s="433"/>
      <c r="N485" s="432"/>
      <c r="O485" s="432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 ht="14.25" customHeight="1">
      <c r="A486" s="111"/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432"/>
      <c r="M486" s="433"/>
      <c r="N486" s="432"/>
      <c r="O486" s="432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 ht="14.25" customHeight="1">
      <c r="A487" s="111"/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432"/>
      <c r="M487" s="433"/>
      <c r="N487" s="432"/>
      <c r="O487" s="432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 ht="14.25" customHeight="1">
      <c r="A488" s="111"/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432"/>
      <c r="M488" s="433"/>
      <c r="N488" s="432"/>
      <c r="O488" s="432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 ht="14.25" customHeight="1">
      <c r="A489" s="111"/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432"/>
      <c r="M489" s="433"/>
      <c r="N489" s="432"/>
      <c r="O489" s="432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 ht="14.25" customHeight="1">
      <c r="A490" s="111"/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432"/>
      <c r="M490" s="433"/>
      <c r="N490" s="432"/>
      <c r="O490" s="432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 ht="14.25" customHeight="1">
      <c r="A491" s="111"/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432"/>
      <c r="M491" s="433"/>
      <c r="N491" s="432"/>
      <c r="O491" s="432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 ht="14.25" customHeight="1">
      <c r="A492" s="111"/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432"/>
      <c r="M492" s="433"/>
      <c r="N492" s="432"/>
      <c r="O492" s="432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 ht="14.25" customHeight="1">
      <c r="A493" s="111"/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432"/>
      <c r="M493" s="433"/>
      <c r="N493" s="432"/>
      <c r="O493" s="432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 ht="14.25" customHeight="1">
      <c r="A494" s="111"/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432"/>
      <c r="M494" s="433"/>
      <c r="N494" s="432"/>
      <c r="O494" s="432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 ht="14.25" customHeight="1">
      <c r="A495" s="111"/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432"/>
      <c r="M495" s="433"/>
      <c r="N495" s="432"/>
      <c r="O495" s="432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 ht="14.25" customHeight="1">
      <c r="A496" s="111"/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432"/>
      <c r="M496" s="433"/>
      <c r="N496" s="432"/>
      <c r="O496" s="432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 ht="14.25" customHeight="1">
      <c r="A497" s="111"/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432"/>
      <c r="M497" s="433"/>
      <c r="N497" s="432"/>
      <c r="O497" s="432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 ht="14.25" customHeight="1">
      <c r="A498" s="111"/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432"/>
      <c r="M498" s="433"/>
      <c r="N498" s="432"/>
      <c r="O498" s="432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 ht="14.25" customHeight="1">
      <c r="A499" s="111"/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432"/>
      <c r="M499" s="433"/>
      <c r="N499" s="432"/>
      <c r="O499" s="432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 ht="14.25" customHeight="1">
      <c r="A500" s="111"/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432"/>
      <c r="M500" s="433"/>
      <c r="N500" s="432"/>
      <c r="O500" s="432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 ht="14.25" customHeight="1">
      <c r="A501" s="111"/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432"/>
      <c r="M501" s="433"/>
      <c r="N501" s="432"/>
      <c r="O501" s="432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 ht="14.25" customHeight="1">
      <c r="A502" s="111"/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432"/>
      <c r="M502" s="433"/>
      <c r="N502" s="432"/>
      <c r="O502" s="432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 ht="14.25" customHeight="1">
      <c r="A503" s="111"/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432"/>
      <c r="M503" s="433"/>
      <c r="N503" s="432"/>
      <c r="O503" s="432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 ht="14.25" customHeight="1">
      <c r="A504" s="111"/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432"/>
      <c r="M504" s="433"/>
      <c r="N504" s="432"/>
      <c r="O504" s="432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 ht="14.25" customHeight="1">
      <c r="A505" s="111"/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432"/>
      <c r="M505" s="433"/>
      <c r="N505" s="432"/>
      <c r="O505" s="432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 ht="14.25" customHeight="1">
      <c r="A506" s="111"/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432"/>
      <c r="M506" s="433"/>
      <c r="N506" s="432"/>
      <c r="O506" s="432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 ht="14.25" customHeight="1">
      <c r="A507" s="111"/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432"/>
      <c r="M507" s="433"/>
      <c r="N507" s="432"/>
      <c r="O507" s="432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 ht="14.25" customHeight="1">
      <c r="A508" s="111"/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432"/>
      <c r="M508" s="433"/>
      <c r="N508" s="432"/>
      <c r="O508" s="432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 ht="14.25" customHeight="1">
      <c r="A509" s="111"/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432"/>
      <c r="M509" s="433"/>
      <c r="N509" s="432"/>
      <c r="O509" s="432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 ht="14.25" customHeight="1">
      <c r="A510" s="111"/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432"/>
      <c r="M510" s="433"/>
      <c r="N510" s="432"/>
      <c r="O510" s="432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 ht="14.25" customHeight="1">
      <c r="A511" s="111"/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432"/>
      <c r="M511" s="433"/>
      <c r="N511" s="432"/>
      <c r="O511" s="432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 ht="14.25" customHeight="1">
      <c r="A512" s="111"/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432"/>
      <c r="M512" s="433"/>
      <c r="N512" s="432"/>
      <c r="O512" s="432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 ht="14.25" customHeight="1">
      <c r="A513" s="111"/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432"/>
      <c r="M513" s="433"/>
      <c r="N513" s="432"/>
      <c r="O513" s="432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 ht="14.25" customHeight="1">
      <c r="A514" s="111"/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432"/>
      <c r="M514" s="433"/>
      <c r="N514" s="432"/>
      <c r="O514" s="432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 ht="14.25" customHeight="1">
      <c r="A515" s="111"/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432"/>
      <c r="M515" s="433"/>
      <c r="N515" s="432"/>
      <c r="O515" s="432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 ht="14.25" customHeight="1">
      <c r="A516" s="111"/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432"/>
      <c r="M516" s="433"/>
      <c r="N516" s="432"/>
      <c r="O516" s="432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 ht="14.25" customHeight="1">
      <c r="A517" s="111"/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432"/>
      <c r="M517" s="433"/>
      <c r="N517" s="432"/>
      <c r="O517" s="432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 ht="14.25" customHeight="1">
      <c r="A518" s="111"/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432"/>
      <c r="M518" s="433"/>
      <c r="N518" s="432"/>
      <c r="O518" s="432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 ht="14.25" customHeight="1">
      <c r="A519" s="111"/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432"/>
      <c r="M519" s="433"/>
      <c r="N519" s="432"/>
      <c r="O519" s="432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 ht="14.25" customHeight="1">
      <c r="A520" s="111"/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432"/>
      <c r="M520" s="433"/>
      <c r="N520" s="432"/>
      <c r="O520" s="432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 ht="14.25" customHeight="1">
      <c r="A521" s="111"/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432"/>
      <c r="M521" s="433"/>
      <c r="N521" s="432"/>
      <c r="O521" s="432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 ht="14.25" customHeight="1">
      <c r="A522" s="111"/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432"/>
      <c r="M522" s="433"/>
      <c r="N522" s="432"/>
      <c r="O522" s="432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 ht="14.25" customHeight="1">
      <c r="A523" s="111"/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432"/>
      <c r="M523" s="433"/>
      <c r="N523" s="432"/>
      <c r="O523" s="432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 ht="14.25" customHeight="1">
      <c r="A524" s="111"/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432"/>
      <c r="M524" s="433"/>
      <c r="N524" s="432"/>
      <c r="O524" s="432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 ht="14.25" customHeight="1">
      <c r="A525" s="111"/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432"/>
      <c r="M525" s="433"/>
      <c r="N525" s="432"/>
      <c r="O525" s="432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 ht="14.25" customHeight="1">
      <c r="A526" s="111"/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432"/>
      <c r="M526" s="433"/>
      <c r="N526" s="432"/>
      <c r="O526" s="432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 ht="14.25" customHeight="1">
      <c r="A527" s="111"/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432"/>
      <c r="M527" s="433"/>
      <c r="N527" s="432"/>
      <c r="O527" s="432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 ht="14.25" customHeight="1">
      <c r="A528" s="111"/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432"/>
      <c r="M528" s="433"/>
      <c r="N528" s="432"/>
      <c r="O528" s="432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 ht="14.25" customHeight="1">
      <c r="A529" s="111"/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432"/>
      <c r="M529" s="433"/>
      <c r="N529" s="432"/>
      <c r="O529" s="432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 ht="14.25" customHeight="1">
      <c r="A530" s="111"/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432"/>
      <c r="M530" s="433"/>
      <c r="N530" s="432"/>
      <c r="O530" s="432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 ht="14.25" customHeight="1">
      <c r="A531" s="111"/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432"/>
      <c r="M531" s="433"/>
      <c r="N531" s="432"/>
      <c r="O531" s="432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 ht="14.25" customHeight="1">
      <c r="A532" s="111"/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432"/>
      <c r="M532" s="433"/>
      <c r="N532" s="432"/>
      <c r="O532" s="432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 ht="14.25" customHeight="1">
      <c r="A533" s="111"/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432"/>
      <c r="M533" s="433"/>
      <c r="N533" s="432"/>
      <c r="O533" s="432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 ht="14.25" customHeight="1">
      <c r="A534" s="111"/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432"/>
      <c r="M534" s="433"/>
      <c r="N534" s="432"/>
      <c r="O534" s="432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 ht="14.25" customHeight="1">
      <c r="A535" s="111"/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432"/>
      <c r="M535" s="433"/>
      <c r="N535" s="432"/>
      <c r="O535" s="432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 ht="14.25" customHeight="1">
      <c r="A536" s="111"/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432"/>
      <c r="M536" s="433"/>
      <c r="N536" s="432"/>
      <c r="O536" s="432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 ht="14.25" customHeight="1">
      <c r="A537" s="111"/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432"/>
      <c r="M537" s="433"/>
      <c r="N537" s="432"/>
      <c r="O537" s="432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 ht="14.25" customHeight="1">
      <c r="A538" s="111"/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432"/>
      <c r="M538" s="433"/>
      <c r="N538" s="432"/>
      <c r="O538" s="432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 ht="14.25" customHeight="1">
      <c r="A539" s="111"/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432"/>
      <c r="M539" s="433"/>
      <c r="N539" s="432"/>
      <c r="O539" s="432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 ht="14.25" customHeight="1">
      <c r="A540" s="111"/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432"/>
      <c r="M540" s="433"/>
      <c r="N540" s="432"/>
      <c r="O540" s="432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 ht="14.25" customHeight="1">
      <c r="A541" s="111"/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432"/>
      <c r="M541" s="433"/>
      <c r="N541" s="432"/>
      <c r="O541" s="432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 ht="14.25" customHeight="1">
      <c r="A542" s="111"/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432"/>
      <c r="M542" s="433"/>
      <c r="N542" s="432"/>
      <c r="O542" s="432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 ht="14.25" customHeight="1">
      <c r="A543" s="111"/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432"/>
      <c r="M543" s="433"/>
      <c r="N543" s="432"/>
      <c r="O543" s="432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 ht="14.25" customHeight="1">
      <c r="A544" s="111"/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432"/>
      <c r="M544" s="433"/>
      <c r="N544" s="432"/>
      <c r="O544" s="432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 ht="14.25" customHeight="1">
      <c r="A545" s="111"/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432"/>
      <c r="M545" s="433"/>
      <c r="N545" s="432"/>
      <c r="O545" s="432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 ht="14.25" customHeight="1">
      <c r="A546" s="111"/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432"/>
      <c r="M546" s="433"/>
      <c r="N546" s="432"/>
      <c r="O546" s="432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 ht="14.25" customHeight="1">
      <c r="A547" s="111"/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432"/>
      <c r="M547" s="433"/>
      <c r="N547" s="432"/>
      <c r="O547" s="432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 ht="14.25" customHeight="1">
      <c r="A548" s="111"/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432"/>
      <c r="M548" s="433"/>
      <c r="N548" s="432"/>
      <c r="O548" s="432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 ht="14.25" customHeight="1">
      <c r="A549" s="111"/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432"/>
      <c r="M549" s="433"/>
      <c r="N549" s="432"/>
      <c r="O549" s="432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 ht="14.25" customHeight="1">
      <c r="A550" s="111"/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432"/>
      <c r="M550" s="433"/>
      <c r="N550" s="432"/>
      <c r="O550" s="432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 ht="14.25" customHeight="1">
      <c r="A551" s="111"/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432"/>
      <c r="M551" s="433"/>
      <c r="N551" s="432"/>
      <c r="O551" s="432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 ht="14.25" customHeight="1">
      <c r="A552" s="111"/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432"/>
      <c r="M552" s="433"/>
      <c r="N552" s="432"/>
      <c r="O552" s="432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 ht="14.25" customHeight="1">
      <c r="A553" s="111"/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432"/>
      <c r="M553" s="433"/>
      <c r="N553" s="432"/>
      <c r="O553" s="432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 ht="14.25" customHeight="1">
      <c r="A554" s="111"/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432"/>
      <c r="M554" s="433"/>
      <c r="N554" s="432"/>
      <c r="O554" s="432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 ht="14.25" customHeight="1">
      <c r="A555" s="111"/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432"/>
      <c r="M555" s="433"/>
      <c r="N555" s="432"/>
      <c r="O555" s="432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 ht="14.25" customHeight="1">
      <c r="A556" s="111"/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432"/>
      <c r="M556" s="433"/>
      <c r="N556" s="432"/>
      <c r="O556" s="432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 ht="14.25" customHeight="1">
      <c r="A557" s="111"/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432"/>
      <c r="M557" s="433"/>
      <c r="N557" s="432"/>
      <c r="O557" s="432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 ht="14.25" customHeight="1">
      <c r="A558" s="111"/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432"/>
      <c r="M558" s="433"/>
      <c r="N558" s="432"/>
      <c r="O558" s="432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 ht="14.25" customHeight="1">
      <c r="A559" s="111"/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432"/>
      <c r="M559" s="433"/>
      <c r="N559" s="432"/>
      <c r="O559" s="432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 ht="14.25" customHeight="1">
      <c r="A560" s="111"/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432"/>
      <c r="M560" s="433"/>
      <c r="N560" s="432"/>
      <c r="O560" s="432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 ht="14.25" customHeight="1">
      <c r="A561" s="111"/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432"/>
      <c r="M561" s="433"/>
      <c r="N561" s="432"/>
      <c r="O561" s="432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 ht="14.25" customHeight="1">
      <c r="A562" s="111"/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432"/>
      <c r="M562" s="433"/>
      <c r="N562" s="432"/>
      <c r="O562" s="432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 ht="14.25" customHeight="1">
      <c r="A563" s="111"/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432"/>
      <c r="M563" s="433"/>
      <c r="N563" s="432"/>
      <c r="O563" s="432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 ht="14.25" customHeight="1">
      <c r="A564" s="111"/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432"/>
      <c r="M564" s="433"/>
      <c r="N564" s="432"/>
      <c r="O564" s="432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 ht="14.25" customHeight="1">
      <c r="A565" s="111"/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432"/>
      <c r="M565" s="433"/>
      <c r="N565" s="432"/>
      <c r="O565" s="432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 ht="14.25" customHeight="1">
      <c r="A566" s="111"/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432"/>
      <c r="M566" s="433"/>
      <c r="N566" s="432"/>
      <c r="O566" s="432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 ht="14.25" customHeight="1">
      <c r="A567" s="111"/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432"/>
      <c r="M567" s="433"/>
      <c r="N567" s="432"/>
      <c r="O567" s="432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 ht="14.25" customHeight="1">
      <c r="A568" s="111"/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432"/>
      <c r="M568" s="433"/>
      <c r="N568" s="432"/>
      <c r="O568" s="432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 ht="14.25" customHeight="1">
      <c r="A569" s="111"/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432"/>
      <c r="M569" s="433"/>
      <c r="N569" s="432"/>
      <c r="O569" s="432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 ht="14.25" customHeight="1">
      <c r="A570" s="111"/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432"/>
      <c r="M570" s="433"/>
      <c r="N570" s="432"/>
      <c r="O570" s="432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 ht="14.25" customHeight="1">
      <c r="A571" s="111"/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432"/>
      <c r="M571" s="433"/>
      <c r="N571" s="432"/>
      <c r="O571" s="432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 ht="14.25" customHeight="1">
      <c r="A572" s="111"/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432"/>
      <c r="M572" s="433"/>
      <c r="N572" s="432"/>
      <c r="O572" s="432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 ht="14.25" customHeight="1">
      <c r="A573" s="111"/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432"/>
      <c r="M573" s="433"/>
      <c r="N573" s="432"/>
      <c r="O573" s="432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 ht="14.25" customHeight="1">
      <c r="A574" s="111"/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432"/>
      <c r="M574" s="433"/>
      <c r="N574" s="432"/>
      <c r="O574" s="432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 ht="14.25" customHeight="1">
      <c r="A575" s="111"/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432"/>
      <c r="M575" s="433"/>
      <c r="N575" s="432"/>
      <c r="O575" s="432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 ht="14.25" customHeight="1">
      <c r="A576" s="111"/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432"/>
      <c r="M576" s="433"/>
      <c r="N576" s="432"/>
      <c r="O576" s="432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 ht="14.25" customHeight="1">
      <c r="A577" s="111"/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432"/>
      <c r="M577" s="433"/>
      <c r="N577" s="432"/>
      <c r="O577" s="432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 ht="14.25" customHeight="1">
      <c r="A578" s="111"/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432"/>
      <c r="M578" s="433"/>
      <c r="N578" s="432"/>
      <c r="O578" s="432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 ht="14.25" customHeight="1">
      <c r="A579" s="111"/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432"/>
      <c r="M579" s="433"/>
      <c r="N579" s="432"/>
      <c r="O579" s="432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 ht="14.25" customHeight="1">
      <c r="A580" s="111"/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432"/>
      <c r="M580" s="433"/>
      <c r="N580" s="432"/>
      <c r="O580" s="432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 ht="14.25" customHeight="1">
      <c r="A581" s="111"/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432"/>
      <c r="M581" s="433"/>
      <c r="N581" s="432"/>
      <c r="O581" s="432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 ht="14.25" customHeight="1">
      <c r="A582" s="111"/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432"/>
      <c r="M582" s="433"/>
      <c r="N582" s="432"/>
      <c r="O582" s="432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 ht="14.25" customHeight="1">
      <c r="A583" s="111"/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432"/>
      <c r="M583" s="433"/>
      <c r="N583" s="432"/>
      <c r="O583" s="432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 ht="14.25" customHeight="1">
      <c r="A584" s="111"/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432"/>
      <c r="M584" s="433"/>
      <c r="N584" s="432"/>
      <c r="O584" s="432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 ht="14.25" customHeight="1">
      <c r="A585" s="111"/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432"/>
      <c r="M585" s="433"/>
      <c r="N585" s="432"/>
      <c r="O585" s="432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 ht="14.25" customHeight="1">
      <c r="A586" s="111"/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432"/>
      <c r="M586" s="433"/>
      <c r="N586" s="432"/>
      <c r="O586" s="432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 ht="14.25" customHeight="1">
      <c r="A587" s="111"/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432"/>
      <c r="M587" s="433"/>
      <c r="N587" s="432"/>
      <c r="O587" s="432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 ht="14.25" customHeight="1">
      <c r="A588" s="111"/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432"/>
      <c r="M588" s="433"/>
      <c r="N588" s="432"/>
      <c r="O588" s="432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 ht="14.25" customHeight="1">
      <c r="A589" s="111"/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432"/>
      <c r="M589" s="433"/>
      <c r="N589" s="432"/>
      <c r="O589" s="432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 ht="14.25" customHeight="1">
      <c r="A590" s="111"/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432"/>
      <c r="M590" s="433"/>
      <c r="N590" s="432"/>
      <c r="O590" s="432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 ht="14.25" customHeight="1">
      <c r="A591" s="111"/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432"/>
      <c r="M591" s="433"/>
      <c r="N591" s="432"/>
      <c r="O591" s="432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 ht="14.25" customHeight="1">
      <c r="A592" s="111"/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432"/>
      <c r="M592" s="433"/>
      <c r="N592" s="432"/>
      <c r="O592" s="432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 ht="14.25" customHeight="1">
      <c r="A593" s="111"/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432"/>
      <c r="M593" s="433"/>
      <c r="N593" s="432"/>
      <c r="O593" s="432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 ht="14.25" customHeight="1">
      <c r="A594" s="111"/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432"/>
      <c r="M594" s="433"/>
      <c r="N594" s="432"/>
      <c r="O594" s="432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 ht="14.25" customHeight="1">
      <c r="A595" s="111"/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432"/>
      <c r="M595" s="433"/>
      <c r="N595" s="432"/>
      <c r="O595" s="432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 ht="14.25" customHeight="1">
      <c r="A596" s="111"/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432"/>
      <c r="M596" s="433"/>
      <c r="N596" s="432"/>
      <c r="O596" s="432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 ht="14.25" customHeight="1">
      <c r="A597" s="111"/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432"/>
      <c r="M597" s="433"/>
      <c r="N597" s="432"/>
      <c r="O597" s="432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 ht="14.25" customHeight="1">
      <c r="A598" s="111"/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432"/>
      <c r="M598" s="433"/>
      <c r="N598" s="432"/>
      <c r="O598" s="432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 ht="14.25" customHeight="1">
      <c r="A599" s="111"/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432"/>
      <c r="M599" s="433"/>
      <c r="N599" s="432"/>
      <c r="O599" s="432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 ht="14.25" customHeight="1">
      <c r="A600" s="111"/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432"/>
      <c r="M600" s="433"/>
      <c r="N600" s="432"/>
      <c r="O600" s="432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 ht="14.25" customHeight="1">
      <c r="A601" s="111"/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432"/>
      <c r="M601" s="433"/>
      <c r="N601" s="432"/>
      <c r="O601" s="432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 ht="14.25" customHeight="1">
      <c r="A602" s="111"/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432"/>
      <c r="M602" s="433"/>
      <c r="N602" s="432"/>
      <c r="O602" s="432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 ht="14.25" customHeight="1">
      <c r="A603" s="111"/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432"/>
      <c r="M603" s="433"/>
      <c r="N603" s="432"/>
      <c r="O603" s="432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 ht="14.25" customHeight="1">
      <c r="A604" s="111"/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432"/>
      <c r="M604" s="433"/>
      <c r="N604" s="432"/>
      <c r="O604" s="432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 ht="14.25" customHeight="1">
      <c r="A605" s="111"/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432"/>
      <c r="M605" s="433"/>
      <c r="N605" s="432"/>
      <c r="O605" s="432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 ht="14.25" customHeight="1">
      <c r="A606" s="111"/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432"/>
      <c r="M606" s="433"/>
      <c r="N606" s="432"/>
      <c r="O606" s="432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 ht="14.25" customHeight="1">
      <c r="A607" s="111"/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432"/>
      <c r="M607" s="433"/>
      <c r="N607" s="432"/>
      <c r="O607" s="432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 ht="14.25" customHeight="1">
      <c r="A608" s="111"/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432"/>
      <c r="M608" s="433"/>
      <c r="N608" s="432"/>
      <c r="O608" s="432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 ht="14.25" customHeight="1">
      <c r="A609" s="111"/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432"/>
      <c r="M609" s="433"/>
      <c r="N609" s="432"/>
      <c r="O609" s="432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 ht="14.25" customHeight="1">
      <c r="A610" s="111"/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432"/>
      <c r="M610" s="433"/>
      <c r="N610" s="432"/>
      <c r="O610" s="432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 ht="14.25" customHeight="1">
      <c r="A611" s="111"/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432"/>
      <c r="M611" s="433"/>
      <c r="N611" s="432"/>
      <c r="O611" s="432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 ht="14.25" customHeight="1">
      <c r="A612" s="111"/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432"/>
      <c r="M612" s="433"/>
      <c r="N612" s="432"/>
      <c r="O612" s="432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 ht="14.25" customHeight="1">
      <c r="A613" s="111"/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432"/>
      <c r="M613" s="433"/>
      <c r="N613" s="432"/>
      <c r="O613" s="432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 ht="14.25" customHeight="1">
      <c r="A614" s="111"/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432"/>
      <c r="M614" s="433"/>
      <c r="N614" s="432"/>
      <c r="O614" s="432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 ht="14.25" customHeight="1">
      <c r="A615" s="111"/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432"/>
      <c r="M615" s="433"/>
      <c r="N615" s="432"/>
      <c r="O615" s="432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 ht="14.25" customHeight="1">
      <c r="A616" s="111"/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432"/>
      <c r="M616" s="433"/>
      <c r="N616" s="432"/>
      <c r="O616" s="432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 ht="14.25" customHeight="1">
      <c r="A617" s="111"/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432"/>
      <c r="M617" s="433"/>
      <c r="N617" s="432"/>
      <c r="O617" s="432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 ht="14.25" customHeight="1">
      <c r="A618" s="111"/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432"/>
      <c r="M618" s="433"/>
      <c r="N618" s="432"/>
      <c r="O618" s="432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 ht="14.25" customHeight="1">
      <c r="A619" s="111"/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432"/>
      <c r="M619" s="433"/>
      <c r="N619" s="432"/>
      <c r="O619" s="432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 ht="14.25" customHeight="1">
      <c r="A620" s="111"/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432"/>
      <c r="M620" s="433"/>
      <c r="N620" s="432"/>
      <c r="O620" s="432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 ht="14.25" customHeight="1">
      <c r="A621" s="111"/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432"/>
      <c r="M621" s="433"/>
      <c r="N621" s="432"/>
      <c r="O621" s="432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 ht="14.25" customHeight="1">
      <c r="A622" s="111"/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432"/>
      <c r="M622" s="433"/>
      <c r="N622" s="432"/>
      <c r="O622" s="432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 ht="14.25" customHeight="1">
      <c r="A623" s="111"/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432"/>
      <c r="M623" s="433"/>
      <c r="N623" s="432"/>
      <c r="O623" s="432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 ht="14.25" customHeight="1">
      <c r="A624" s="111"/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432"/>
      <c r="M624" s="433"/>
      <c r="N624" s="432"/>
      <c r="O624" s="432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 ht="14.25" customHeight="1">
      <c r="A625" s="111"/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432"/>
      <c r="M625" s="433"/>
      <c r="N625" s="432"/>
      <c r="O625" s="432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 ht="14.25" customHeight="1">
      <c r="A626" s="111"/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432"/>
      <c r="M626" s="433"/>
      <c r="N626" s="432"/>
      <c r="O626" s="432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 ht="14.25" customHeight="1">
      <c r="A627" s="111"/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432"/>
      <c r="M627" s="433"/>
      <c r="N627" s="432"/>
      <c r="O627" s="432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 ht="14.25" customHeight="1">
      <c r="A628" s="111"/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432"/>
      <c r="M628" s="433"/>
      <c r="N628" s="432"/>
      <c r="O628" s="432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 ht="14.25" customHeight="1">
      <c r="A629" s="111"/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432"/>
      <c r="M629" s="433"/>
      <c r="N629" s="432"/>
      <c r="O629" s="432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 ht="14.25" customHeight="1">
      <c r="A630" s="111"/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432"/>
      <c r="M630" s="433"/>
      <c r="N630" s="432"/>
      <c r="O630" s="432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 ht="14.25" customHeight="1">
      <c r="A631" s="111"/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432"/>
      <c r="M631" s="433"/>
      <c r="N631" s="432"/>
      <c r="O631" s="432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 ht="14.25" customHeight="1">
      <c r="A632" s="111"/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432"/>
      <c r="M632" s="433"/>
      <c r="N632" s="432"/>
      <c r="O632" s="432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 ht="14.25" customHeight="1">
      <c r="A633" s="111"/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432"/>
      <c r="M633" s="433"/>
      <c r="N633" s="432"/>
      <c r="O633" s="432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 ht="14.25" customHeight="1">
      <c r="A634" s="111"/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432"/>
      <c r="M634" s="433"/>
      <c r="N634" s="432"/>
      <c r="O634" s="432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 ht="14.25" customHeight="1">
      <c r="A635" s="111"/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432"/>
      <c r="M635" s="433"/>
      <c r="N635" s="432"/>
      <c r="O635" s="432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 ht="14.25" customHeight="1">
      <c r="A636" s="111"/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432"/>
      <c r="M636" s="433"/>
      <c r="N636" s="432"/>
      <c r="O636" s="432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 ht="14.25" customHeight="1">
      <c r="A637" s="111"/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432"/>
      <c r="M637" s="433"/>
      <c r="N637" s="432"/>
      <c r="O637" s="432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 ht="14.25" customHeight="1">
      <c r="A638" s="111"/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432"/>
      <c r="M638" s="433"/>
      <c r="N638" s="432"/>
      <c r="O638" s="432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 ht="14.25" customHeight="1">
      <c r="A639" s="111"/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432"/>
      <c r="M639" s="433"/>
      <c r="N639" s="432"/>
      <c r="O639" s="432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 ht="14.25" customHeight="1">
      <c r="A640" s="111"/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432"/>
      <c r="M640" s="433"/>
      <c r="N640" s="432"/>
      <c r="O640" s="432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 ht="14.25" customHeight="1">
      <c r="A641" s="111"/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432"/>
      <c r="M641" s="433"/>
      <c r="N641" s="432"/>
      <c r="O641" s="432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 ht="14.25" customHeight="1">
      <c r="A642" s="111"/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432"/>
      <c r="M642" s="433"/>
      <c r="N642" s="432"/>
      <c r="O642" s="432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 ht="14.25" customHeight="1">
      <c r="A643" s="111"/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432"/>
      <c r="M643" s="433"/>
      <c r="N643" s="432"/>
      <c r="O643" s="432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 ht="14.25" customHeight="1">
      <c r="A644" s="111"/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432"/>
      <c r="M644" s="433"/>
      <c r="N644" s="432"/>
      <c r="O644" s="432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 ht="14.25" customHeight="1">
      <c r="A645" s="111"/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432"/>
      <c r="M645" s="433"/>
      <c r="N645" s="432"/>
      <c r="O645" s="432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 ht="14.25" customHeight="1">
      <c r="A646" s="111"/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432"/>
      <c r="M646" s="433"/>
      <c r="N646" s="432"/>
      <c r="O646" s="432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 ht="14.25" customHeight="1">
      <c r="A647" s="111"/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432"/>
      <c r="M647" s="433"/>
      <c r="N647" s="432"/>
      <c r="O647" s="432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 ht="14.25" customHeight="1">
      <c r="A648" s="111"/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432"/>
      <c r="M648" s="433"/>
      <c r="N648" s="432"/>
      <c r="O648" s="432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 ht="14.25" customHeight="1">
      <c r="A649" s="111"/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432"/>
      <c r="M649" s="433"/>
      <c r="N649" s="432"/>
      <c r="O649" s="432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 ht="14.25" customHeight="1">
      <c r="A650" s="111"/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432"/>
      <c r="M650" s="433"/>
      <c r="N650" s="432"/>
      <c r="O650" s="432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 ht="14.25" customHeight="1">
      <c r="A651" s="111"/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432"/>
      <c r="M651" s="433"/>
      <c r="N651" s="432"/>
      <c r="O651" s="432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 ht="14.25" customHeight="1">
      <c r="A652" s="111"/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432"/>
      <c r="M652" s="433"/>
      <c r="N652" s="432"/>
      <c r="O652" s="432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 ht="14.25" customHeight="1">
      <c r="A653" s="111"/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432"/>
      <c r="M653" s="433"/>
      <c r="N653" s="432"/>
      <c r="O653" s="432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 ht="14.25" customHeight="1">
      <c r="A654" s="111"/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432"/>
      <c r="M654" s="433"/>
      <c r="N654" s="432"/>
      <c r="O654" s="432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 ht="14.25" customHeight="1">
      <c r="A655" s="111"/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432"/>
      <c r="M655" s="433"/>
      <c r="N655" s="432"/>
      <c r="O655" s="432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 ht="14.25" customHeight="1">
      <c r="A656" s="111"/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432"/>
      <c r="M656" s="433"/>
      <c r="N656" s="432"/>
      <c r="O656" s="432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 ht="14.25" customHeight="1">
      <c r="A657" s="111"/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432"/>
      <c r="M657" s="433"/>
      <c r="N657" s="432"/>
      <c r="O657" s="432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 ht="14.25" customHeight="1">
      <c r="A658" s="111"/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432"/>
      <c r="M658" s="433"/>
      <c r="N658" s="432"/>
      <c r="O658" s="432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 ht="14.25" customHeight="1">
      <c r="A659" s="111"/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432"/>
      <c r="M659" s="433"/>
      <c r="N659" s="432"/>
      <c r="O659" s="432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 ht="14.25" customHeight="1">
      <c r="A660" s="111"/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432"/>
      <c r="M660" s="433"/>
      <c r="N660" s="432"/>
      <c r="O660" s="432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 ht="14.25" customHeight="1">
      <c r="A661" s="111"/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432"/>
      <c r="M661" s="433"/>
      <c r="N661" s="432"/>
      <c r="O661" s="432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 ht="14.25" customHeight="1">
      <c r="A662" s="111"/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432"/>
      <c r="M662" s="433"/>
      <c r="N662" s="432"/>
      <c r="O662" s="432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 ht="14.25" customHeight="1">
      <c r="A663" s="111"/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432"/>
      <c r="M663" s="433"/>
      <c r="N663" s="432"/>
      <c r="O663" s="432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 ht="14.25" customHeight="1">
      <c r="A664" s="111"/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432"/>
      <c r="M664" s="433"/>
      <c r="N664" s="432"/>
      <c r="O664" s="432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 ht="14.25" customHeight="1">
      <c r="A665" s="111"/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432"/>
      <c r="M665" s="433"/>
      <c r="N665" s="432"/>
      <c r="O665" s="432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 ht="14.25" customHeight="1">
      <c r="A666" s="111"/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432"/>
      <c r="M666" s="433"/>
      <c r="N666" s="432"/>
      <c r="O666" s="432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 ht="14.25" customHeight="1">
      <c r="A667" s="111"/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432"/>
      <c r="M667" s="433"/>
      <c r="N667" s="432"/>
      <c r="O667" s="432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 ht="14.25" customHeight="1">
      <c r="A668" s="111"/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432"/>
      <c r="M668" s="433"/>
      <c r="N668" s="432"/>
      <c r="O668" s="432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 ht="14.25" customHeight="1">
      <c r="A669" s="111"/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432"/>
      <c r="M669" s="433"/>
      <c r="N669" s="432"/>
      <c r="O669" s="432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 ht="14.25" customHeight="1">
      <c r="A670" s="111"/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432"/>
      <c r="M670" s="433"/>
      <c r="N670" s="432"/>
      <c r="O670" s="432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 ht="14.25" customHeight="1">
      <c r="A671" s="111"/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432"/>
      <c r="M671" s="433"/>
      <c r="N671" s="432"/>
      <c r="O671" s="432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 ht="14.25" customHeight="1">
      <c r="A672" s="111"/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432"/>
      <c r="M672" s="433"/>
      <c r="N672" s="432"/>
      <c r="O672" s="432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 ht="14.25" customHeight="1">
      <c r="A673" s="111"/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432"/>
      <c r="M673" s="433"/>
      <c r="N673" s="432"/>
      <c r="O673" s="432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 ht="14.25" customHeight="1">
      <c r="A674" s="111"/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432"/>
      <c r="M674" s="433"/>
      <c r="N674" s="432"/>
      <c r="O674" s="432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 ht="14.25" customHeight="1">
      <c r="A675" s="111"/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432"/>
      <c r="M675" s="433"/>
      <c r="N675" s="432"/>
      <c r="O675" s="432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 ht="14.25" customHeight="1">
      <c r="A676" s="111"/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432"/>
      <c r="M676" s="433"/>
      <c r="N676" s="432"/>
      <c r="O676" s="432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 ht="14.25" customHeight="1">
      <c r="A677" s="111"/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432"/>
      <c r="M677" s="433"/>
      <c r="N677" s="432"/>
      <c r="O677" s="432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 ht="14.25" customHeight="1">
      <c r="A678" s="111"/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432"/>
      <c r="M678" s="433"/>
      <c r="N678" s="432"/>
      <c r="O678" s="432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 ht="14.25" customHeight="1">
      <c r="A679" s="111"/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432"/>
      <c r="M679" s="433"/>
      <c r="N679" s="432"/>
      <c r="O679" s="432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 ht="14.25" customHeight="1">
      <c r="A680" s="111"/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432"/>
      <c r="M680" s="433"/>
      <c r="N680" s="432"/>
      <c r="O680" s="432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 ht="14.25" customHeight="1">
      <c r="A681" s="111"/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432"/>
      <c r="M681" s="433"/>
      <c r="N681" s="432"/>
      <c r="O681" s="432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 ht="14.25" customHeight="1">
      <c r="A682" s="111"/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432"/>
      <c r="M682" s="433"/>
      <c r="N682" s="432"/>
      <c r="O682" s="432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 ht="14.25" customHeight="1">
      <c r="A683" s="111"/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432"/>
      <c r="M683" s="433"/>
      <c r="N683" s="432"/>
      <c r="O683" s="432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 ht="14.25" customHeight="1">
      <c r="A684" s="111"/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432"/>
      <c r="M684" s="433"/>
      <c r="N684" s="432"/>
      <c r="O684" s="432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 ht="14.25" customHeight="1">
      <c r="A685" s="111"/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432"/>
      <c r="M685" s="433"/>
      <c r="N685" s="432"/>
      <c r="O685" s="432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 ht="14.25" customHeight="1">
      <c r="A686" s="111"/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432"/>
      <c r="M686" s="433"/>
      <c r="N686" s="432"/>
      <c r="O686" s="432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 ht="14.25" customHeight="1">
      <c r="A687" s="111"/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432"/>
      <c r="M687" s="433"/>
      <c r="N687" s="432"/>
      <c r="O687" s="432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 ht="14.25" customHeight="1">
      <c r="A688" s="111"/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432"/>
      <c r="M688" s="433"/>
      <c r="N688" s="432"/>
      <c r="O688" s="432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 ht="14.25" customHeight="1">
      <c r="A689" s="111"/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432"/>
      <c r="M689" s="433"/>
      <c r="N689" s="432"/>
      <c r="O689" s="432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 ht="14.25" customHeight="1">
      <c r="A690" s="111"/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432"/>
      <c r="M690" s="433"/>
      <c r="N690" s="432"/>
      <c r="O690" s="432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 ht="14.25" customHeight="1">
      <c r="A691" s="111"/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432"/>
      <c r="M691" s="433"/>
      <c r="N691" s="432"/>
      <c r="O691" s="432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 ht="14.25" customHeight="1">
      <c r="A692" s="111"/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432"/>
      <c r="M692" s="433"/>
      <c r="N692" s="432"/>
      <c r="O692" s="432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 ht="14.25" customHeight="1">
      <c r="A693" s="111"/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432"/>
      <c r="M693" s="433"/>
      <c r="N693" s="432"/>
      <c r="O693" s="432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 ht="14.25" customHeight="1">
      <c r="A694" s="111"/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432"/>
      <c r="M694" s="433"/>
      <c r="N694" s="432"/>
      <c r="O694" s="432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 ht="14.25" customHeight="1">
      <c r="A695" s="111"/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432"/>
      <c r="M695" s="433"/>
      <c r="N695" s="432"/>
      <c r="O695" s="432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 ht="14.25" customHeight="1">
      <c r="A696" s="111"/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432"/>
      <c r="M696" s="433"/>
      <c r="N696" s="432"/>
      <c r="O696" s="432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 ht="14.25" customHeight="1">
      <c r="A697" s="111"/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432"/>
      <c r="M697" s="433"/>
      <c r="N697" s="432"/>
      <c r="O697" s="432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 ht="14.25" customHeight="1">
      <c r="A698" s="111"/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432"/>
      <c r="M698" s="433"/>
      <c r="N698" s="432"/>
      <c r="O698" s="432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 ht="14.25" customHeight="1">
      <c r="A699" s="111"/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432"/>
      <c r="M699" s="433"/>
      <c r="N699" s="432"/>
      <c r="O699" s="432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 ht="14.25" customHeight="1">
      <c r="A700" s="111"/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432"/>
      <c r="M700" s="433"/>
      <c r="N700" s="432"/>
      <c r="O700" s="432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 ht="14.25" customHeight="1">
      <c r="A701" s="111"/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432"/>
      <c r="M701" s="433"/>
      <c r="N701" s="432"/>
      <c r="O701" s="432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 ht="14.25" customHeight="1">
      <c r="A702" s="111"/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432"/>
      <c r="M702" s="433"/>
      <c r="N702" s="432"/>
      <c r="O702" s="432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 ht="14.25" customHeight="1">
      <c r="A703" s="111"/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432"/>
      <c r="M703" s="433"/>
      <c r="N703" s="432"/>
      <c r="O703" s="432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 ht="14.25" customHeight="1">
      <c r="A704" s="111"/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432"/>
      <c r="M704" s="433"/>
      <c r="N704" s="432"/>
      <c r="O704" s="432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 ht="14.25" customHeight="1">
      <c r="A705" s="111"/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432"/>
      <c r="M705" s="433"/>
      <c r="N705" s="432"/>
      <c r="O705" s="432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 ht="14.25" customHeight="1">
      <c r="A706" s="111"/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432"/>
      <c r="M706" s="433"/>
      <c r="N706" s="432"/>
      <c r="O706" s="432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 ht="14.25" customHeight="1">
      <c r="A707" s="111"/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432"/>
      <c r="M707" s="433"/>
      <c r="N707" s="432"/>
      <c r="O707" s="432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 ht="14.25" customHeight="1">
      <c r="A708" s="111"/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432"/>
      <c r="M708" s="433"/>
      <c r="N708" s="432"/>
      <c r="O708" s="432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 ht="14.25" customHeight="1">
      <c r="A709" s="111"/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432"/>
      <c r="M709" s="433"/>
      <c r="N709" s="432"/>
      <c r="O709" s="432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 ht="14.25" customHeight="1">
      <c r="A710" s="111"/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432"/>
      <c r="M710" s="433"/>
      <c r="N710" s="432"/>
      <c r="O710" s="432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 ht="14.25" customHeight="1">
      <c r="A711" s="111"/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432"/>
      <c r="M711" s="433"/>
      <c r="N711" s="432"/>
      <c r="O711" s="432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 ht="14.25" customHeight="1">
      <c r="A712" s="111"/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432"/>
      <c r="M712" s="433"/>
      <c r="N712" s="432"/>
      <c r="O712" s="432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 ht="14.25" customHeight="1">
      <c r="A713" s="111"/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432"/>
      <c r="M713" s="433"/>
      <c r="N713" s="432"/>
      <c r="O713" s="432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 ht="14.25" customHeight="1">
      <c r="A714" s="111"/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432"/>
      <c r="M714" s="433"/>
      <c r="N714" s="432"/>
      <c r="O714" s="432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 ht="14.25" customHeight="1">
      <c r="A715" s="111"/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432"/>
      <c r="M715" s="433"/>
      <c r="N715" s="432"/>
      <c r="O715" s="432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 ht="14.25" customHeight="1">
      <c r="A716" s="111"/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432"/>
      <c r="M716" s="433"/>
      <c r="N716" s="432"/>
      <c r="O716" s="432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 ht="14.25" customHeight="1">
      <c r="A717" s="111"/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432"/>
      <c r="M717" s="433"/>
      <c r="N717" s="432"/>
      <c r="O717" s="432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 ht="14.25" customHeight="1">
      <c r="A718" s="111"/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432"/>
      <c r="M718" s="433"/>
      <c r="N718" s="432"/>
      <c r="O718" s="432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 ht="14.25" customHeight="1">
      <c r="A719" s="111"/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432"/>
      <c r="M719" s="433"/>
      <c r="N719" s="432"/>
      <c r="O719" s="432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 ht="14.25" customHeight="1">
      <c r="A720" s="111"/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432"/>
      <c r="M720" s="433"/>
      <c r="N720" s="432"/>
      <c r="O720" s="432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 ht="14.25" customHeight="1">
      <c r="A721" s="111"/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432"/>
      <c r="M721" s="433"/>
      <c r="N721" s="432"/>
      <c r="O721" s="432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 ht="14.25" customHeight="1">
      <c r="A722" s="111"/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432"/>
      <c r="M722" s="433"/>
      <c r="N722" s="432"/>
      <c r="O722" s="432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 ht="14.25" customHeight="1">
      <c r="A723" s="111"/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432"/>
      <c r="M723" s="433"/>
      <c r="N723" s="432"/>
      <c r="O723" s="432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 ht="14.25" customHeight="1">
      <c r="A724" s="111"/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432"/>
      <c r="M724" s="433"/>
      <c r="N724" s="432"/>
      <c r="O724" s="432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 ht="14.25" customHeight="1">
      <c r="A725" s="111"/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432"/>
      <c r="M725" s="433"/>
      <c r="N725" s="432"/>
      <c r="O725" s="432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 ht="14.25" customHeight="1">
      <c r="A726" s="111"/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432"/>
      <c r="M726" s="433"/>
      <c r="N726" s="432"/>
      <c r="O726" s="432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 ht="14.25" customHeight="1">
      <c r="A727" s="111"/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432"/>
      <c r="M727" s="433"/>
      <c r="N727" s="432"/>
      <c r="O727" s="432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 ht="14.25" customHeight="1">
      <c r="A728" s="111"/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432"/>
      <c r="M728" s="433"/>
      <c r="N728" s="432"/>
      <c r="O728" s="432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 ht="14.25" customHeight="1">
      <c r="A729" s="111"/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432"/>
      <c r="M729" s="433"/>
      <c r="N729" s="432"/>
      <c r="O729" s="432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 ht="14.25" customHeight="1">
      <c r="A730" s="111"/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432"/>
      <c r="M730" s="433"/>
      <c r="N730" s="432"/>
      <c r="O730" s="432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 ht="14.25" customHeight="1">
      <c r="A731" s="111"/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432"/>
      <c r="M731" s="433"/>
      <c r="N731" s="432"/>
      <c r="O731" s="432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 ht="14.25" customHeight="1">
      <c r="A732" s="111"/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432"/>
      <c r="M732" s="433"/>
      <c r="N732" s="432"/>
      <c r="O732" s="432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 ht="14.25" customHeight="1">
      <c r="A733" s="111"/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432"/>
      <c r="M733" s="433"/>
      <c r="N733" s="432"/>
      <c r="O733" s="432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 ht="14.25" customHeight="1">
      <c r="A734" s="111"/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432"/>
      <c r="M734" s="433"/>
      <c r="N734" s="432"/>
      <c r="O734" s="432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 ht="14.25" customHeight="1">
      <c r="A735" s="111"/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432"/>
      <c r="M735" s="433"/>
      <c r="N735" s="432"/>
      <c r="O735" s="432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 ht="14.25" customHeight="1">
      <c r="A736" s="111"/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432"/>
      <c r="M736" s="433"/>
      <c r="N736" s="432"/>
      <c r="O736" s="432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 ht="14.25" customHeight="1">
      <c r="A737" s="111"/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432"/>
      <c r="M737" s="433"/>
      <c r="N737" s="432"/>
      <c r="O737" s="432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 ht="14.25" customHeight="1">
      <c r="A738" s="111"/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432"/>
      <c r="M738" s="433"/>
      <c r="N738" s="432"/>
      <c r="O738" s="432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 ht="14.25" customHeight="1">
      <c r="A739" s="111"/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432"/>
      <c r="M739" s="433"/>
      <c r="N739" s="432"/>
      <c r="O739" s="432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 ht="14.25" customHeight="1">
      <c r="A740" s="111"/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432"/>
      <c r="M740" s="433"/>
      <c r="N740" s="432"/>
      <c r="O740" s="432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 ht="14.25" customHeight="1">
      <c r="A741" s="111"/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432"/>
      <c r="M741" s="433"/>
      <c r="N741" s="432"/>
      <c r="O741" s="432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 ht="14.25" customHeight="1">
      <c r="A742" s="111"/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432"/>
      <c r="M742" s="433"/>
      <c r="N742" s="432"/>
      <c r="O742" s="432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 ht="14.25" customHeight="1">
      <c r="A743" s="111"/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432"/>
      <c r="M743" s="433"/>
      <c r="N743" s="432"/>
      <c r="O743" s="432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 ht="14.25" customHeight="1">
      <c r="A744" s="111"/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432"/>
      <c r="M744" s="433"/>
      <c r="N744" s="432"/>
      <c r="O744" s="432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 ht="14.25" customHeight="1">
      <c r="A745" s="111"/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432"/>
      <c r="M745" s="433"/>
      <c r="N745" s="432"/>
      <c r="O745" s="432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 ht="14.25" customHeight="1">
      <c r="A746" s="111"/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432"/>
      <c r="M746" s="433"/>
      <c r="N746" s="432"/>
      <c r="O746" s="432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 ht="14.25" customHeight="1">
      <c r="A747" s="111"/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432"/>
      <c r="M747" s="433"/>
      <c r="N747" s="432"/>
      <c r="O747" s="432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 ht="14.25" customHeight="1">
      <c r="A748" s="111"/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432"/>
      <c r="M748" s="433"/>
      <c r="N748" s="432"/>
      <c r="O748" s="432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 ht="14.25" customHeight="1">
      <c r="A749" s="111"/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432"/>
      <c r="M749" s="433"/>
      <c r="N749" s="432"/>
      <c r="O749" s="432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 ht="14.25" customHeight="1">
      <c r="A750" s="111"/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432"/>
      <c r="M750" s="433"/>
      <c r="N750" s="432"/>
      <c r="O750" s="432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 ht="14.25" customHeight="1">
      <c r="A751" s="111"/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432"/>
      <c r="M751" s="433"/>
      <c r="N751" s="432"/>
      <c r="O751" s="432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 ht="14.25" customHeight="1">
      <c r="A752" s="111"/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432"/>
      <c r="M752" s="433"/>
      <c r="N752" s="432"/>
      <c r="O752" s="432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 ht="14.25" customHeight="1">
      <c r="A753" s="111"/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432"/>
      <c r="M753" s="433"/>
      <c r="N753" s="432"/>
      <c r="O753" s="432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 ht="14.25" customHeight="1">
      <c r="A754" s="111"/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432"/>
      <c r="M754" s="433"/>
      <c r="N754" s="432"/>
      <c r="O754" s="432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 ht="14.25" customHeight="1">
      <c r="A755" s="111"/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432"/>
      <c r="M755" s="433"/>
      <c r="N755" s="432"/>
      <c r="O755" s="432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 ht="14.25" customHeight="1">
      <c r="A756" s="111"/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432"/>
      <c r="M756" s="433"/>
      <c r="N756" s="432"/>
      <c r="O756" s="432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 ht="14.25" customHeight="1">
      <c r="A757" s="111"/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432"/>
      <c r="M757" s="433"/>
      <c r="N757" s="432"/>
      <c r="O757" s="432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 ht="14.25" customHeight="1">
      <c r="A758" s="111"/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432"/>
      <c r="M758" s="433"/>
      <c r="N758" s="432"/>
      <c r="O758" s="432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 ht="14.25" customHeight="1">
      <c r="A759" s="111"/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432"/>
      <c r="M759" s="433"/>
      <c r="N759" s="432"/>
      <c r="O759" s="432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 ht="14.25" customHeight="1">
      <c r="A760" s="111"/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432"/>
      <c r="M760" s="433"/>
      <c r="N760" s="432"/>
      <c r="O760" s="432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 ht="14.25" customHeight="1">
      <c r="A761" s="111"/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432"/>
      <c r="M761" s="433"/>
      <c r="N761" s="432"/>
      <c r="O761" s="432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 ht="14.25" customHeight="1">
      <c r="A762" s="111"/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432"/>
      <c r="M762" s="433"/>
      <c r="N762" s="432"/>
      <c r="O762" s="432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 ht="14.25" customHeight="1">
      <c r="A763" s="111"/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432"/>
      <c r="M763" s="433"/>
      <c r="N763" s="432"/>
      <c r="O763" s="432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 ht="14.25" customHeight="1">
      <c r="A764" s="111"/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432"/>
      <c r="M764" s="433"/>
      <c r="N764" s="432"/>
      <c r="O764" s="432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 ht="14.25" customHeight="1">
      <c r="A765" s="111"/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432"/>
      <c r="M765" s="433"/>
      <c r="N765" s="432"/>
      <c r="O765" s="432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 ht="14.25" customHeight="1">
      <c r="A766" s="111"/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432"/>
      <c r="M766" s="433"/>
      <c r="N766" s="432"/>
      <c r="O766" s="432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 ht="14.25" customHeight="1">
      <c r="A767" s="111"/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432"/>
      <c r="M767" s="433"/>
      <c r="N767" s="432"/>
      <c r="O767" s="432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 ht="14.25" customHeight="1">
      <c r="A768" s="111"/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432"/>
      <c r="M768" s="433"/>
      <c r="N768" s="432"/>
      <c r="O768" s="432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 ht="14.25" customHeight="1">
      <c r="A769" s="111"/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432"/>
      <c r="M769" s="433"/>
      <c r="N769" s="432"/>
      <c r="O769" s="432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 ht="14.25" customHeight="1">
      <c r="A770" s="111"/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432"/>
      <c r="M770" s="433"/>
      <c r="N770" s="432"/>
      <c r="O770" s="432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 ht="14.25" customHeight="1">
      <c r="A771" s="111"/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432"/>
      <c r="M771" s="433"/>
      <c r="N771" s="432"/>
      <c r="O771" s="432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 ht="14.25" customHeight="1">
      <c r="A772" s="111"/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432"/>
      <c r="M772" s="433"/>
      <c r="N772" s="432"/>
      <c r="O772" s="432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 ht="14.25" customHeight="1">
      <c r="A773" s="111"/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432"/>
      <c r="M773" s="433"/>
      <c r="N773" s="432"/>
      <c r="O773" s="432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 ht="14.25" customHeight="1">
      <c r="A774" s="111"/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432"/>
      <c r="M774" s="433"/>
      <c r="N774" s="432"/>
      <c r="O774" s="432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 ht="14.25" customHeight="1">
      <c r="A775" s="111"/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432"/>
      <c r="M775" s="433"/>
      <c r="N775" s="432"/>
      <c r="O775" s="432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 ht="14.25" customHeight="1">
      <c r="A776" s="111"/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432"/>
      <c r="M776" s="433"/>
      <c r="N776" s="432"/>
      <c r="O776" s="432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 ht="14.25" customHeight="1">
      <c r="A777" s="111"/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432"/>
      <c r="M777" s="433"/>
      <c r="N777" s="432"/>
      <c r="O777" s="432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 ht="14.25" customHeight="1">
      <c r="A778" s="111"/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432"/>
      <c r="M778" s="433"/>
      <c r="N778" s="432"/>
      <c r="O778" s="432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 ht="14.25" customHeight="1">
      <c r="A779" s="111"/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432"/>
      <c r="M779" s="433"/>
      <c r="N779" s="432"/>
      <c r="O779" s="432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 ht="14.25" customHeight="1">
      <c r="A780" s="111"/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432"/>
      <c r="M780" s="433"/>
      <c r="N780" s="432"/>
      <c r="O780" s="432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 ht="14.25" customHeight="1">
      <c r="A781" s="111"/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432"/>
      <c r="M781" s="433"/>
      <c r="N781" s="432"/>
      <c r="O781" s="432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 ht="14.25" customHeight="1">
      <c r="A782" s="111"/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432"/>
      <c r="M782" s="433"/>
      <c r="N782" s="432"/>
      <c r="O782" s="432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 ht="14.25" customHeight="1">
      <c r="A783" s="111"/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432"/>
      <c r="M783" s="433"/>
      <c r="N783" s="432"/>
      <c r="O783" s="432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 ht="14.25" customHeight="1">
      <c r="A784" s="111"/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432"/>
      <c r="M784" s="433"/>
      <c r="N784" s="432"/>
      <c r="O784" s="432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 ht="14.25" customHeight="1">
      <c r="A785" s="111"/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432"/>
      <c r="M785" s="433"/>
      <c r="N785" s="432"/>
      <c r="O785" s="432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 ht="14.25" customHeight="1">
      <c r="A786" s="111"/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432"/>
      <c r="M786" s="433"/>
      <c r="N786" s="432"/>
      <c r="O786" s="432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 ht="14.25" customHeight="1">
      <c r="A787" s="111"/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432"/>
      <c r="M787" s="433"/>
      <c r="N787" s="432"/>
      <c r="O787" s="432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 ht="14.25" customHeight="1">
      <c r="A788" s="111"/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432"/>
      <c r="M788" s="433"/>
      <c r="N788" s="432"/>
      <c r="O788" s="432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 ht="14.25" customHeight="1">
      <c r="A789" s="111"/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432"/>
      <c r="M789" s="433"/>
      <c r="N789" s="432"/>
      <c r="O789" s="432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 ht="14.25" customHeight="1">
      <c r="A790" s="111"/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432"/>
      <c r="M790" s="433"/>
      <c r="N790" s="432"/>
      <c r="O790" s="432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 ht="14.25" customHeight="1">
      <c r="A791" s="111"/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432"/>
      <c r="M791" s="433"/>
      <c r="N791" s="432"/>
      <c r="O791" s="432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 ht="14.25" customHeight="1">
      <c r="A792" s="111"/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432"/>
      <c r="M792" s="433"/>
      <c r="N792" s="432"/>
      <c r="O792" s="432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 ht="14.25" customHeight="1">
      <c r="A793" s="111"/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432"/>
      <c r="M793" s="433"/>
      <c r="N793" s="432"/>
      <c r="O793" s="432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 ht="14.25" customHeight="1">
      <c r="A794" s="111"/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432"/>
      <c r="M794" s="433"/>
      <c r="N794" s="432"/>
      <c r="O794" s="432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 ht="14.25" customHeight="1">
      <c r="A795" s="111"/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432"/>
      <c r="M795" s="433"/>
      <c r="N795" s="432"/>
      <c r="O795" s="432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 ht="14.25" customHeight="1">
      <c r="A796" s="111"/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432"/>
      <c r="M796" s="433"/>
      <c r="N796" s="432"/>
      <c r="O796" s="432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 ht="14.25" customHeight="1">
      <c r="A797" s="111"/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432"/>
      <c r="M797" s="433"/>
      <c r="N797" s="432"/>
      <c r="O797" s="432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 ht="14.25" customHeight="1">
      <c r="A798" s="111"/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432"/>
      <c r="M798" s="433"/>
      <c r="N798" s="432"/>
      <c r="O798" s="432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 ht="14.25" customHeight="1">
      <c r="A799" s="111"/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432"/>
      <c r="M799" s="433"/>
      <c r="N799" s="432"/>
      <c r="O799" s="432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 ht="14.25" customHeight="1">
      <c r="A800" s="111"/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432"/>
      <c r="M800" s="433"/>
      <c r="N800" s="432"/>
      <c r="O800" s="432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 ht="14.25" customHeight="1">
      <c r="A801" s="111"/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432"/>
      <c r="M801" s="433"/>
      <c r="N801" s="432"/>
      <c r="O801" s="432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 ht="14.25" customHeight="1">
      <c r="A802" s="111"/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432"/>
      <c r="M802" s="433"/>
      <c r="N802" s="432"/>
      <c r="O802" s="432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 ht="14.25" customHeight="1">
      <c r="A803" s="111"/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432"/>
      <c r="M803" s="433"/>
      <c r="N803" s="432"/>
      <c r="O803" s="432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 ht="14.25" customHeight="1">
      <c r="A804" s="111"/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432"/>
      <c r="M804" s="433"/>
      <c r="N804" s="432"/>
      <c r="O804" s="432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 ht="14.25" customHeight="1">
      <c r="A805" s="111"/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432"/>
      <c r="M805" s="433"/>
      <c r="N805" s="432"/>
      <c r="O805" s="432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 ht="14.25" customHeight="1">
      <c r="A806" s="111"/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432"/>
      <c r="M806" s="433"/>
      <c r="N806" s="432"/>
      <c r="O806" s="432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 ht="14.25" customHeight="1">
      <c r="A807" s="111"/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432"/>
      <c r="M807" s="433"/>
      <c r="N807" s="432"/>
      <c r="O807" s="432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 ht="14.25" customHeight="1">
      <c r="A808" s="111"/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432"/>
      <c r="M808" s="433"/>
      <c r="N808" s="432"/>
      <c r="O808" s="432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 ht="14.25" customHeight="1">
      <c r="A809" s="111"/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432"/>
      <c r="M809" s="433"/>
      <c r="N809" s="432"/>
      <c r="O809" s="432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 ht="14.25" customHeight="1">
      <c r="A810" s="111"/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432"/>
      <c r="M810" s="433"/>
      <c r="N810" s="432"/>
      <c r="O810" s="432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 ht="14.25" customHeight="1">
      <c r="A811" s="111"/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432"/>
      <c r="M811" s="433"/>
      <c r="N811" s="432"/>
      <c r="O811" s="432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 ht="14.25" customHeight="1">
      <c r="A812" s="111"/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432"/>
      <c r="M812" s="433"/>
      <c r="N812" s="432"/>
      <c r="O812" s="432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 ht="14.25" customHeight="1">
      <c r="A813" s="111"/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432"/>
      <c r="M813" s="433"/>
      <c r="N813" s="432"/>
      <c r="O813" s="432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 ht="14.25" customHeight="1">
      <c r="A814" s="111"/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432"/>
      <c r="M814" s="433"/>
      <c r="N814" s="432"/>
      <c r="O814" s="432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 ht="14.25" customHeight="1">
      <c r="A815" s="111"/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432"/>
      <c r="M815" s="433"/>
      <c r="N815" s="432"/>
      <c r="O815" s="432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 ht="14.25" customHeight="1">
      <c r="A816" s="111"/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432"/>
      <c r="M816" s="433"/>
      <c r="N816" s="432"/>
      <c r="O816" s="432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 ht="14.25" customHeight="1">
      <c r="A817" s="111"/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432"/>
      <c r="M817" s="433"/>
      <c r="N817" s="432"/>
      <c r="O817" s="432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 ht="14.25" customHeight="1">
      <c r="A818" s="111"/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432"/>
      <c r="M818" s="433"/>
      <c r="N818" s="432"/>
      <c r="O818" s="432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 ht="14.25" customHeight="1">
      <c r="A819" s="111"/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432"/>
      <c r="M819" s="433"/>
      <c r="N819" s="432"/>
      <c r="O819" s="432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 ht="14.25" customHeight="1">
      <c r="A820" s="111"/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432"/>
      <c r="M820" s="433"/>
      <c r="N820" s="432"/>
      <c r="O820" s="432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 ht="14.25" customHeight="1">
      <c r="A821" s="111"/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432"/>
      <c r="M821" s="433"/>
      <c r="N821" s="432"/>
      <c r="O821" s="432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 ht="14.25" customHeight="1">
      <c r="A822" s="111"/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432"/>
      <c r="M822" s="433"/>
      <c r="N822" s="432"/>
      <c r="O822" s="432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 ht="14.25" customHeight="1">
      <c r="A823" s="111"/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432"/>
      <c r="M823" s="433"/>
      <c r="N823" s="432"/>
      <c r="O823" s="432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 ht="14.25" customHeight="1">
      <c r="A824" s="111"/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432"/>
      <c r="M824" s="433"/>
      <c r="N824" s="432"/>
      <c r="O824" s="432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 ht="14.25" customHeight="1">
      <c r="A825" s="111"/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432"/>
      <c r="M825" s="433"/>
      <c r="N825" s="432"/>
      <c r="O825" s="432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 ht="14.25" customHeight="1">
      <c r="A826" s="111"/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432"/>
      <c r="M826" s="433"/>
      <c r="N826" s="432"/>
      <c r="O826" s="432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 ht="14.25" customHeight="1">
      <c r="A827" s="111"/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432"/>
      <c r="M827" s="433"/>
      <c r="N827" s="432"/>
      <c r="O827" s="432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 ht="14.25" customHeight="1">
      <c r="A828" s="111"/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432"/>
      <c r="M828" s="433"/>
      <c r="N828" s="432"/>
      <c r="O828" s="432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 ht="14.25" customHeight="1">
      <c r="A829" s="111"/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432"/>
      <c r="M829" s="433"/>
      <c r="N829" s="432"/>
      <c r="O829" s="432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 ht="14.25" customHeight="1">
      <c r="A830" s="111"/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432"/>
      <c r="M830" s="433"/>
      <c r="N830" s="432"/>
      <c r="O830" s="432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 ht="14.25" customHeight="1">
      <c r="A831" s="111"/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432"/>
      <c r="M831" s="433"/>
      <c r="N831" s="432"/>
      <c r="O831" s="432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 ht="14.25" customHeight="1">
      <c r="A832" s="111"/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432"/>
      <c r="M832" s="433"/>
      <c r="N832" s="432"/>
      <c r="O832" s="432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 ht="14.25" customHeight="1">
      <c r="A833" s="111"/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432"/>
      <c r="M833" s="433"/>
      <c r="N833" s="432"/>
      <c r="O833" s="432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 ht="14.25" customHeight="1">
      <c r="A834" s="111"/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432"/>
      <c r="M834" s="433"/>
      <c r="N834" s="432"/>
      <c r="O834" s="432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 ht="14.25" customHeight="1">
      <c r="A835" s="111"/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432"/>
      <c r="M835" s="433"/>
      <c r="N835" s="432"/>
      <c r="O835" s="432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 ht="14.25" customHeight="1">
      <c r="A836" s="111"/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432"/>
      <c r="M836" s="433"/>
      <c r="N836" s="432"/>
      <c r="O836" s="432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 ht="14.25" customHeight="1">
      <c r="A837" s="111"/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432"/>
      <c r="M837" s="433"/>
      <c r="N837" s="432"/>
      <c r="O837" s="432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 ht="14.25" customHeight="1">
      <c r="A838" s="111"/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432"/>
      <c r="M838" s="433"/>
      <c r="N838" s="432"/>
      <c r="O838" s="432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 ht="14.25" customHeight="1">
      <c r="A839" s="111"/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432"/>
      <c r="M839" s="433"/>
      <c r="N839" s="432"/>
      <c r="O839" s="432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 ht="14.25" customHeight="1">
      <c r="A840" s="111"/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432"/>
      <c r="M840" s="433"/>
      <c r="N840" s="432"/>
      <c r="O840" s="432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 ht="14.25" customHeight="1">
      <c r="A841" s="111"/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432"/>
      <c r="M841" s="433"/>
      <c r="N841" s="432"/>
      <c r="O841" s="432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 ht="14.25" customHeight="1">
      <c r="A842" s="111"/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432"/>
      <c r="M842" s="433"/>
      <c r="N842" s="432"/>
      <c r="O842" s="432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 ht="14.25" customHeight="1">
      <c r="A843" s="111"/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432"/>
      <c r="M843" s="433"/>
      <c r="N843" s="432"/>
      <c r="O843" s="432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 ht="14.25" customHeight="1">
      <c r="A844" s="111"/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432"/>
      <c r="M844" s="433"/>
      <c r="N844" s="432"/>
      <c r="O844" s="432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 ht="14.25" customHeight="1">
      <c r="A845" s="111"/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432"/>
      <c r="M845" s="433"/>
      <c r="N845" s="432"/>
      <c r="O845" s="432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 ht="14.25" customHeight="1">
      <c r="A846" s="111"/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432"/>
      <c r="M846" s="433"/>
      <c r="N846" s="432"/>
      <c r="O846" s="432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 ht="14.25" customHeight="1">
      <c r="A847" s="111"/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432"/>
      <c r="M847" s="433"/>
      <c r="N847" s="432"/>
      <c r="O847" s="432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 ht="14.25" customHeight="1">
      <c r="A848" s="111"/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432"/>
      <c r="M848" s="433"/>
      <c r="N848" s="432"/>
      <c r="O848" s="432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 ht="14.25" customHeight="1">
      <c r="A849" s="111"/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432"/>
      <c r="M849" s="433"/>
      <c r="N849" s="432"/>
      <c r="O849" s="432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 ht="14.25" customHeight="1">
      <c r="A850" s="111"/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432"/>
      <c r="M850" s="433"/>
      <c r="N850" s="432"/>
      <c r="O850" s="432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 ht="14.25" customHeight="1">
      <c r="A851" s="111"/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432"/>
      <c r="M851" s="433"/>
      <c r="N851" s="432"/>
      <c r="O851" s="432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 ht="14.25" customHeight="1">
      <c r="A852" s="111"/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432"/>
      <c r="M852" s="433"/>
      <c r="N852" s="432"/>
      <c r="O852" s="432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 ht="14.25" customHeight="1">
      <c r="A853" s="111"/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432"/>
      <c r="M853" s="433"/>
      <c r="N853" s="432"/>
      <c r="O853" s="432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 ht="14.25" customHeight="1">
      <c r="A854" s="111"/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432"/>
      <c r="M854" s="433"/>
      <c r="N854" s="432"/>
      <c r="O854" s="432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 ht="14.25" customHeight="1">
      <c r="A855" s="111"/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432"/>
      <c r="M855" s="433"/>
      <c r="N855" s="432"/>
      <c r="O855" s="432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 ht="14.25" customHeight="1">
      <c r="A856" s="111"/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432"/>
      <c r="M856" s="433"/>
      <c r="N856" s="432"/>
      <c r="O856" s="432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 ht="14.25" customHeight="1">
      <c r="A857" s="111"/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432"/>
      <c r="M857" s="433"/>
      <c r="N857" s="432"/>
      <c r="O857" s="432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 ht="14.25" customHeight="1">
      <c r="A858" s="111"/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432"/>
      <c r="M858" s="433"/>
      <c r="N858" s="432"/>
      <c r="O858" s="432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 ht="14.25" customHeight="1">
      <c r="A859" s="111"/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432"/>
      <c r="M859" s="433"/>
      <c r="N859" s="432"/>
      <c r="O859" s="432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 ht="14.25" customHeight="1">
      <c r="A860" s="111"/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432"/>
      <c r="M860" s="433"/>
      <c r="N860" s="432"/>
      <c r="O860" s="432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 ht="14.25" customHeight="1">
      <c r="A861" s="111"/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432"/>
      <c r="M861" s="433"/>
      <c r="N861" s="432"/>
      <c r="O861" s="432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 ht="14.25" customHeight="1">
      <c r="A862" s="111"/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432"/>
      <c r="M862" s="433"/>
      <c r="N862" s="432"/>
      <c r="O862" s="432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 ht="14.25" customHeight="1">
      <c r="A863" s="111"/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432"/>
      <c r="M863" s="433"/>
      <c r="N863" s="432"/>
      <c r="O863" s="432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 ht="14.25" customHeight="1">
      <c r="A864" s="111"/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432"/>
      <c r="M864" s="433"/>
      <c r="N864" s="432"/>
      <c r="O864" s="432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 ht="14.25" customHeight="1">
      <c r="A865" s="111"/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432"/>
      <c r="M865" s="433"/>
      <c r="N865" s="432"/>
      <c r="O865" s="432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 ht="14.25" customHeight="1">
      <c r="A866" s="111"/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432"/>
      <c r="M866" s="433"/>
      <c r="N866" s="432"/>
      <c r="O866" s="432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 ht="14.25" customHeight="1">
      <c r="A867" s="111"/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432"/>
      <c r="M867" s="433"/>
      <c r="N867" s="432"/>
      <c r="O867" s="432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 ht="14.25" customHeight="1">
      <c r="A868" s="111"/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432"/>
      <c r="M868" s="433"/>
      <c r="N868" s="432"/>
      <c r="O868" s="432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 ht="14.25" customHeight="1">
      <c r="A869" s="111"/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432"/>
      <c r="M869" s="433"/>
      <c r="N869" s="432"/>
      <c r="O869" s="432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 ht="14.25" customHeight="1">
      <c r="A870" s="111"/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432"/>
      <c r="M870" s="433"/>
      <c r="N870" s="432"/>
      <c r="O870" s="432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 ht="14.25" customHeight="1">
      <c r="A871" s="111"/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432"/>
      <c r="M871" s="433"/>
      <c r="N871" s="432"/>
      <c r="O871" s="432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 ht="14.25" customHeight="1">
      <c r="A872" s="111"/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432"/>
      <c r="M872" s="433"/>
      <c r="N872" s="432"/>
      <c r="O872" s="432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 ht="14.25" customHeight="1">
      <c r="A873" s="111"/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432"/>
      <c r="M873" s="433"/>
      <c r="N873" s="432"/>
      <c r="O873" s="432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 ht="14.25" customHeight="1">
      <c r="A874" s="111"/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432"/>
      <c r="M874" s="433"/>
      <c r="N874" s="432"/>
      <c r="O874" s="432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 ht="14.25" customHeight="1">
      <c r="A875" s="111"/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432"/>
      <c r="M875" s="433"/>
      <c r="N875" s="432"/>
      <c r="O875" s="432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 ht="14.25" customHeight="1">
      <c r="A876" s="111"/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432"/>
      <c r="M876" s="433"/>
      <c r="N876" s="432"/>
      <c r="O876" s="432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 ht="14.25" customHeight="1">
      <c r="A877" s="111"/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432"/>
      <c r="M877" s="433"/>
      <c r="N877" s="432"/>
      <c r="O877" s="432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 ht="14.25" customHeight="1">
      <c r="A878" s="111"/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432"/>
      <c r="M878" s="433"/>
      <c r="N878" s="432"/>
      <c r="O878" s="432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 ht="14.25" customHeight="1">
      <c r="A879" s="111"/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432"/>
      <c r="M879" s="433"/>
      <c r="N879" s="432"/>
      <c r="O879" s="432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 ht="14.25" customHeight="1">
      <c r="A880" s="111"/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432"/>
      <c r="M880" s="433"/>
      <c r="N880" s="432"/>
      <c r="O880" s="432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 ht="14.25" customHeight="1">
      <c r="A881" s="111"/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432"/>
      <c r="M881" s="433"/>
      <c r="N881" s="432"/>
      <c r="O881" s="432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 ht="14.25" customHeight="1">
      <c r="A882" s="111"/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432"/>
      <c r="M882" s="433"/>
      <c r="N882" s="432"/>
      <c r="O882" s="432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 ht="14.25" customHeight="1">
      <c r="A883" s="111"/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432"/>
      <c r="M883" s="433"/>
      <c r="N883" s="432"/>
      <c r="O883" s="432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 ht="14.25" customHeight="1">
      <c r="A884" s="111"/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432"/>
      <c r="M884" s="433"/>
      <c r="N884" s="432"/>
      <c r="O884" s="432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 ht="14.25" customHeight="1">
      <c r="A885" s="111"/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432"/>
      <c r="M885" s="433"/>
      <c r="N885" s="432"/>
      <c r="O885" s="432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 ht="14.25" customHeight="1">
      <c r="A886" s="111"/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432"/>
      <c r="M886" s="433"/>
      <c r="N886" s="432"/>
      <c r="O886" s="432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 ht="14.25" customHeight="1">
      <c r="A887" s="111"/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432"/>
      <c r="M887" s="433"/>
      <c r="N887" s="432"/>
      <c r="O887" s="432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 ht="14.25" customHeight="1">
      <c r="A888" s="111"/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432"/>
      <c r="M888" s="433"/>
      <c r="N888" s="432"/>
      <c r="O888" s="432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 ht="14.25" customHeight="1">
      <c r="A889" s="111"/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432"/>
      <c r="M889" s="433"/>
      <c r="N889" s="432"/>
      <c r="O889" s="432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 ht="14.25" customHeight="1">
      <c r="A890" s="111"/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432"/>
      <c r="M890" s="433"/>
      <c r="N890" s="432"/>
      <c r="O890" s="432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 ht="14.25" customHeight="1">
      <c r="A891" s="111"/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432"/>
      <c r="M891" s="433"/>
      <c r="N891" s="432"/>
      <c r="O891" s="432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 ht="14.25" customHeight="1">
      <c r="A892" s="111"/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432"/>
      <c r="M892" s="433"/>
      <c r="N892" s="432"/>
      <c r="O892" s="432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 ht="14.25" customHeight="1">
      <c r="A893" s="111"/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432"/>
      <c r="M893" s="433"/>
      <c r="N893" s="432"/>
      <c r="O893" s="432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 ht="14.25" customHeight="1">
      <c r="A894" s="111"/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432"/>
      <c r="M894" s="433"/>
      <c r="N894" s="432"/>
      <c r="O894" s="432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 ht="14.25" customHeight="1">
      <c r="A895" s="111"/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432"/>
      <c r="M895" s="433"/>
      <c r="N895" s="432"/>
      <c r="O895" s="432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 ht="14.25" customHeight="1">
      <c r="A896" s="111"/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432"/>
      <c r="M896" s="433"/>
      <c r="N896" s="432"/>
      <c r="O896" s="432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 ht="14.25" customHeight="1">
      <c r="A897" s="111"/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432"/>
      <c r="M897" s="433"/>
      <c r="N897" s="432"/>
      <c r="O897" s="432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 ht="14.25" customHeight="1">
      <c r="A898" s="111"/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432"/>
      <c r="M898" s="433"/>
      <c r="N898" s="432"/>
      <c r="O898" s="432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 ht="14.25" customHeight="1">
      <c r="A899" s="111"/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432"/>
      <c r="M899" s="433"/>
      <c r="N899" s="432"/>
      <c r="O899" s="432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 ht="14.25" customHeight="1">
      <c r="A900" s="111"/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432"/>
      <c r="M900" s="433"/>
      <c r="N900" s="432"/>
      <c r="O900" s="432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 ht="14.25" customHeight="1">
      <c r="A901" s="111"/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432"/>
      <c r="M901" s="433"/>
      <c r="N901" s="432"/>
      <c r="O901" s="432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 ht="14.25" customHeight="1">
      <c r="A902" s="111"/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432"/>
      <c r="M902" s="433"/>
      <c r="N902" s="432"/>
      <c r="O902" s="432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 ht="14.25" customHeight="1">
      <c r="A903" s="111"/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432"/>
      <c r="M903" s="433"/>
      <c r="N903" s="432"/>
      <c r="O903" s="432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 ht="14.25" customHeight="1">
      <c r="A904" s="111"/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432"/>
      <c r="M904" s="433"/>
      <c r="N904" s="432"/>
      <c r="O904" s="432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 ht="14.25" customHeight="1">
      <c r="A905" s="111"/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432"/>
      <c r="M905" s="433"/>
      <c r="N905" s="432"/>
      <c r="O905" s="432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 ht="14.25" customHeight="1">
      <c r="A906" s="111"/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432"/>
      <c r="M906" s="433"/>
      <c r="N906" s="432"/>
      <c r="O906" s="432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 ht="14.25" customHeight="1">
      <c r="A907" s="111"/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432"/>
      <c r="M907" s="433"/>
      <c r="N907" s="432"/>
      <c r="O907" s="432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 ht="14.25" customHeight="1">
      <c r="A908" s="111"/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432"/>
      <c r="M908" s="433"/>
      <c r="N908" s="432"/>
      <c r="O908" s="432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 ht="14.25" customHeight="1">
      <c r="A909" s="111"/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432"/>
      <c r="M909" s="433"/>
      <c r="N909" s="432"/>
      <c r="O909" s="432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 ht="14.25" customHeight="1">
      <c r="A910" s="111"/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432"/>
      <c r="M910" s="433"/>
      <c r="N910" s="432"/>
      <c r="O910" s="432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 ht="14.25" customHeight="1">
      <c r="A911" s="111"/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432"/>
      <c r="M911" s="433"/>
      <c r="N911" s="432"/>
      <c r="O911" s="432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 ht="14.25" customHeight="1">
      <c r="A912" s="111"/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432"/>
      <c r="M912" s="433"/>
      <c r="N912" s="432"/>
      <c r="O912" s="432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 ht="14.25" customHeight="1">
      <c r="A913" s="111"/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432"/>
      <c r="M913" s="433"/>
      <c r="N913" s="432"/>
      <c r="O913" s="432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 ht="14.25" customHeight="1">
      <c r="A914" s="111"/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432"/>
      <c r="M914" s="433"/>
      <c r="N914" s="432"/>
      <c r="O914" s="432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 ht="14.25" customHeight="1">
      <c r="A915" s="111"/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432"/>
      <c r="M915" s="433"/>
      <c r="N915" s="432"/>
      <c r="O915" s="432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 ht="14.25" customHeight="1">
      <c r="A916" s="111"/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432"/>
      <c r="M916" s="433"/>
      <c r="N916" s="432"/>
      <c r="O916" s="432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 ht="14.25" customHeight="1">
      <c r="A917" s="111"/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432"/>
      <c r="M917" s="433"/>
      <c r="N917" s="432"/>
      <c r="O917" s="432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 ht="14.25" customHeight="1">
      <c r="A918" s="111"/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432"/>
      <c r="M918" s="433"/>
      <c r="N918" s="432"/>
      <c r="O918" s="432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 ht="14.25" customHeight="1">
      <c r="A919" s="111"/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432"/>
      <c r="M919" s="433"/>
      <c r="N919" s="432"/>
      <c r="O919" s="432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 ht="14.25" customHeight="1">
      <c r="A920" s="111"/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432"/>
      <c r="M920" s="433"/>
      <c r="N920" s="432"/>
      <c r="O920" s="432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 ht="14.25" customHeight="1">
      <c r="A921" s="111"/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432"/>
      <c r="M921" s="433"/>
      <c r="N921" s="432"/>
      <c r="O921" s="432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 ht="14.25" customHeight="1">
      <c r="A922" s="111"/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432"/>
      <c r="M922" s="433"/>
      <c r="N922" s="432"/>
      <c r="O922" s="432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 ht="14.25" customHeight="1">
      <c r="A923" s="111"/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432"/>
      <c r="M923" s="433"/>
      <c r="N923" s="432"/>
      <c r="O923" s="432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 ht="14.25" customHeight="1">
      <c r="A924" s="111"/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432"/>
      <c r="M924" s="433"/>
      <c r="N924" s="432"/>
      <c r="O924" s="432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 ht="14.25" customHeight="1">
      <c r="A925" s="111"/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432"/>
      <c r="M925" s="433"/>
      <c r="N925" s="432"/>
      <c r="O925" s="432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 ht="14.25" customHeight="1">
      <c r="A926" s="111"/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432"/>
      <c r="M926" s="433"/>
      <c r="N926" s="432"/>
      <c r="O926" s="432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 ht="14.25" customHeight="1">
      <c r="A927" s="111"/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432"/>
      <c r="M927" s="433"/>
      <c r="N927" s="432"/>
      <c r="O927" s="432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 ht="14.25" customHeight="1">
      <c r="A928" s="111"/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432"/>
      <c r="M928" s="433"/>
      <c r="N928" s="432"/>
      <c r="O928" s="432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 ht="14.25" customHeight="1">
      <c r="A929" s="111"/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432"/>
      <c r="M929" s="433"/>
      <c r="N929" s="432"/>
      <c r="O929" s="432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 ht="14.25" customHeight="1">
      <c r="A930" s="111"/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432"/>
      <c r="M930" s="433"/>
      <c r="N930" s="432"/>
      <c r="O930" s="432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 ht="14.25" customHeight="1">
      <c r="A931" s="111"/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432"/>
      <c r="M931" s="433"/>
      <c r="N931" s="432"/>
      <c r="O931" s="432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 ht="14.25" customHeight="1">
      <c r="A932" s="111"/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432"/>
      <c r="M932" s="433"/>
      <c r="N932" s="432"/>
      <c r="O932" s="432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 ht="14.25" customHeight="1">
      <c r="A933" s="111"/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432"/>
      <c r="M933" s="433"/>
      <c r="N933" s="432"/>
      <c r="O933" s="432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 ht="14.25" customHeight="1">
      <c r="A934" s="111"/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432"/>
      <c r="M934" s="433"/>
      <c r="N934" s="432"/>
      <c r="O934" s="432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 ht="14.25" customHeight="1">
      <c r="A935" s="111"/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432"/>
      <c r="M935" s="433"/>
      <c r="N935" s="432"/>
      <c r="O935" s="432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 ht="14.25" customHeight="1">
      <c r="A936" s="111"/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432"/>
      <c r="M936" s="433"/>
      <c r="N936" s="432"/>
      <c r="O936" s="432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 ht="14.25" customHeight="1">
      <c r="A937" s="111"/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432"/>
      <c r="M937" s="433"/>
      <c r="N937" s="432"/>
      <c r="O937" s="432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 ht="14.25" customHeight="1">
      <c r="A938" s="111"/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432"/>
      <c r="M938" s="433"/>
      <c r="N938" s="432"/>
      <c r="O938" s="432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 ht="14.25" customHeight="1">
      <c r="A939" s="111"/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432"/>
      <c r="M939" s="433"/>
      <c r="N939" s="432"/>
      <c r="O939" s="432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 ht="14.25" customHeight="1">
      <c r="A940" s="111"/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432"/>
      <c r="M940" s="433"/>
      <c r="N940" s="432"/>
      <c r="O940" s="432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 ht="14.25" customHeight="1">
      <c r="A941" s="111"/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432"/>
      <c r="M941" s="433"/>
      <c r="N941" s="432"/>
      <c r="O941" s="432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 ht="14.25" customHeight="1">
      <c r="A942" s="111"/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432"/>
      <c r="M942" s="433"/>
      <c r="N942" s="432"/>
      <c r="O942" s="432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 ht="14.25" customHeight="1">
      <c r="A943" s="111"/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432"/>
      <c r="M943" s="433"/>
      <c r="N943" s="432"/>
      <c r="O943" s="432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 ht="14.25" customHeight="1">
      <c r="A944" s="111"/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432"/>
      <c r="M944" s="433"/>
      <c r="N944" s="432"/>
      <c r="O944" s="432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 ht="14.25" customHeight="1">
      <c r="A945" s="111"/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432"/>
      <c r="M945" s="433"/>
      <c r="N945" s="432"/>
      <c r="O945" s="432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 ht="14.25" customHeight="1">
      <c r="A946" s="111"/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432"/>
      <c r="M946" s="433"/>
      <c r="N946" s="432"/>
      <c r="O946" s="432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 ht="14.25" customHeight="1">
      <c r="A947" s="111"/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432"/>
      <c r="M947" s="433"/>
      <c r="N947" s="432"/>
      <c r="O947" s="432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 ht="14.25" customHeight="1">
      <c r="A948" s="111"/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432"/>
      <c r="M948" s="433"/>
      <c r="N948" s="432"/>
      <c r="O948" s="432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 ht="14.25" customHeight="1">
      <c r="A949" s="111"/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432"/>
      <c r="M949" s="433"/>
      <c r="N949" s="432"/>
      <c r="O949" s="432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 ht="14.25" customHeight="1">
      <c r="A950" s="111"/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432"/>
      <c r="M950" s="433"/>
      <c r="N950" s="432"/>
      <c r="O950" s="432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 ht="14.25" customHeight="1">
      <c r="A951" s="111"/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432"/>
      <c r="M951" s="433"/>
      <c r="N951" s="432"/>
      <c r="O951" s="432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 ht="14.25" customHeight="1">
      <c r="A952" s="111"/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432"/>
      <c r="M952" s="433"/>
      <c r="N952" s="432"/>
      <c r="O952" s="432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 ht="14.25" customHeight="1">
      <c r="A953" s="111"/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432"/>
      <c r="M953" s="433"/>
      <c r="N953" s="432"/>
      <c r="O953" s="432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 ht="14.25" customHeight="1">
      <c r="A954" s="111"/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432"/>
      <c r="M954" s="433"/>
      <c r="N954" s="432"/>
      <c r="O954" s="432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 ht="14.25" customHeight="1">
      <c r="A955" s="111"/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432"/>
      <c r="M955" s="433"/>
      <c r="N955" s="432"/>
      <c r="O955" s="432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 ht="14.25" customHeight="1">
      <c r="A956" s="111"/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432"/>
      <c r="M956" s="433"/>
      <c r="N956" s="432"/>
      <c r="O956" s="432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 ht="14.25" customHeight="1">
      <c r="A957" s="111"/>
      <c r="B957" s="111"/>
      <c r="C957" s="111"/>
      <c r="D957" s="111"/>
      <c r="E957" s="111"/>
      <c r="F957" s="111"/>
      <c r="G957" s="111"/>
      <c r="H957" s="111"/>
      <c r="I957" s="111"/>
      <c r="J957" s="111"/>
      <c r="K957" s="111"/>
      <c r="L957" s="432"/>
      <c r="M957" s="433"/>
      <c r="N957" s="432"/>
      <c r="O957" s="432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 ht="14.25" customHeight="1">
      <c r="A958" s="111"/>
      <c r="B958" s="111"/>
      <c r="C958" s="111"/>
      <c r="D958" s="111"/>
      <c r="E958" s="111"/>
      <c r="F958" s="111"/>
      <c r="G958" s="111"/>
      <c r="H958" s="111"/>
      <c r="I958" s="111"/>
      <c r="J958" s="111"/>
      <c r="K958" s="111"/>
      <c r="L958" s="432"/>
      <c r="M958" s="433"/>
      <c r="N958" s="432"/>
      <c r="O958" s="432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 ht="14.25" customHeight="1">
      <c r="A959" s="111"/>
      <c r="B959" s="111"/>
      <c r="C959" s="111"/>
      <c r="D959" s="111"/>
      <c r="E959" s="111"/>
      <c r="F959" s="111"/>
      <c r="G959" s="111"/>
      <c r="H959" s="111"/>
      <c r="I959" s="111"/>
      <c r="J959" s="111"/>
      <c r="K959" s="111"/>
      <c r="L959" s="432"/>
      <c r="M959" s="433"/>
      <c r="N959" s="432"/>
      <c r="O959" s="432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 ht="14.25" customHeight="1">
      <c r="A960" s="111"/>
      <c r="B960" s="111"/>
      <c r="C960" s="111"/>
      <c r="D960" s="111"/>
      <c r="E960" s="111"/>
      <c r="F960" s="111"/>
      <c r="G960" s="111"/>
      <c r="H960" s="111"/>
      <c r="I960" s="111"/>
      <c r="J960" s="111"/>
      <c r="K960" s="111"/>
      <c r="L960" s="432"/>
      <c r="M960" s="433"/>
      <c r="N960" s="432"/>
      <c r="O960" s="432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 ht="14.25" customHeight="1">
      <c r="A961" s="111"/>
      <c r="B961" s="111"/>
      <c r="C961" s="111"/>
      <c r="D961" s="111"/>
      <c r="E961" s="111"/>
      <c r="F961" s="111"/>
      <c r="G961" s="111"/>
      <c r="H961" s="111"/>
      <c r="I961" s="111"/>
      <c r="J961" s="111"/>
      <c r="K961" s="111"/>
      <c r="L961" s="432"/>
      <c r="M961" s="433"/>
      <c r="N961" s="432"/>
      <c r="O961" s="432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 ht="14.25" customHeight="1">
      <c r="A962" s="111"/>
      <c r="B962" s="111"/>
      <c r="C962" s="111"/>
      <c r="D962" s="111"/>
      <c r="E962" s="111"/>
      <c r="F962" s="111"/>
      <c r="G962" s="111"/>
      <c r="H962" s="111"/>
      <c r="I962" s="111"/>
      <c r="J962" s="111"/>
      <c r="K962" s="111"/>
      <c r="L962" s="432"/>
      <c r="M962" s="433"/>
      <c r="N962" s="432"/>
      <c r="O962" s="432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 ht="14.25" customHeight="1">
      <c r="A963" s="111"/>
      <c r="B963" s="111"/>
      <c r="C963" s="111"/>
      <c r="D963" s="111"/>
      <c r="E963" s="111"/>
      <c r="F963" s="111"/>
      <c r="G963" s="111"/>
      <c r="H963" s="111"/>
      <c r="I963" s="111"/>
      <c r="J963" s="111"/>
      <c r="K963" s="111"/>
      <c r="L963" s="432"/>
      <c r="M963" s="433"/>
      <c r="N963" s="432"/>
      <c r="O963" s="432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 ht="14.25" customHeight="1">
      <c r="A964" s="111"/>
      <c r="B964" s="111"/>
      <c r="C964" s="111"/>
      <c r="D964" s="111"/>
      <c r="E964" s="111"/>
      <c r="F964" s="111"/>
      <c r="G964" s="111"/>
      <c r="H964" s="111"/>
      <c r="I964" s="111"/>
      <c r="J964" s="111"/>
      <c r="K964" s="111"/>
      <c r="L964" s="432"/>
      <c r="M964" s="433"/>
      <c r="N964" s="432"/>
      <c r="O964" s="432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 ht="14.25" customHeight="1">
      <c r="A965" s="111"/>
      <c r="B965" s="111"/>
      <c r="C965" s="111"/>
      <c r="D965" s="111"/>
      <c r="E965" s="111"/>
      <c r="F965" s="111"/>
      <c r="G965" s="111"/>
      <c r="H965" s="111"/>
      <c r="I965" s="111"/>
      <c r="J965" s="111"/>
      <c r="K965" s="111"/>
      <c r="L965" s="432"/>
      <c r="M965" s="433"/>
      <c r="N965" s="432"/>
      <c r="O965" s="432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 ht="14.25" customHeight="1">
      <c r="A966" s="111"/>
      <c r="B966" s="111"/>
      <c r="C966" s="111"/>
      <c r="D966" s="111"/>
      <c r="E966" s="111"/>
      <c r="F966" s="111"/>
      <c r="G966" s="111"/>
      <c r="H966" s="111"/>
      <c r="I966" s="111"/>
      <c r="J966" s="111"/>
      <c r="K966" s="111"/>
      <c r="L966" s="432"/>
      <c r="M966" s="433"/>
      <c r="N966" s="432"/>
      <c r="O966" s="432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 ht="14.25" customHeight="1">
      <c r="A967" s="111"/>
      <c r="B967" s="111"/>
      <c r="C967" s="111"/>
      <c r="D967" s="111"/>
      <c r="E967" s="111"/>
      <c r="F967" s="111"/>
      <c r="G967" s="111"/>
      <c r="H967" s="111"/>
      <c r="I967" s="111"/>
      <c r="J967" s="111"/>
      <c r="K967" s="111"/>
      <c r="L967" s="432"/>
      <c r="M967" s="433"/>
      <c r="N967" s="432"/>
      <c r="O967" s="432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 ht="14.25" customHeight="1">
      <c r="A968" s="111"/>
      <c r="B968" s="111"/>
      <c r="C968" s="111"/>
      <c r="D968" s="111"/>
      <c r="E968" s="111"/>
      <c r="F968" s="111"/>
      <c r="G968" s="111"/>
      <c r="H968" s="111"/>
      <c r="I968" s="111"/>
      <c r="J968" s="111"/>
      <c r="K968" s="111"/>
      <c r="L968" s="432"/>
      <c r="M968" s="433"/>
      <c r="N968" s="432"/>
      <c r="O968" s="432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 ht="14.25" customHeight="1">
      <c r="A969" s="111"/>
      <c r="B969" s="111"/>
      <c r="C969" s="111"/>
      <c r="D969" s="111"/>
      <c r="E969" s="111"/>
      <c r="F969" s="111"/>
      <c r="G969" s="111"/>
      <c r="H969" s="111"/>
      <c r="I969" s="111"/>
      <c r="J969" s="111"/>
      <c r="K969" s="111"/>
      <c r="L969" s="432"/>
      <c r="M969" s="433"/>
      <c r="N969" s="432"/>
      <c r="O969" s="432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 ht="14.25" customHeight="1">
      <c r="A970" s="111"/>
      <c r="B970" s="111"/>
      <c r="C970" s="111"/>
      <c r="D970" s="111"/>
      <c r="E970" s="111"/>
      <c r="F970" s="111"/>
      <c r="G970" s="111"/>
      <c r="H970" s="111"/>
      <c r="I970" s="111"/>
      <c r="J970" s="111"/>
      <c r="K970" s="111"/>
      <c r="L970" s="432"/>
      <c r="M970" s="433"/>
      <c r="N970" s="432"/>
      <c r="O970" s="432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 ht="14.25" customHeight="1">
      <c r="A971" s="111"/>
      <c r="B971" s="111"/>
      <c r="C971" s="111"/>
      <c r="D971" s="111"/>
      <c r="E971" s="111"/>
      <c r="F971" s="111"/>
      <c r="G971" s="111"/>
      <c r="H971" s="111"/>
      <c r="I971" s="111"/>
      <c r="J971" s="111"/>
      <c r="K971" s="111"/>
      <c r="L971" s="432"/>
      <c r="M971" s="433"/>
      <c r="N971" s="432"/>
      <c r="O971" s="432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 ht="14.25" customHeight="1">
      <c r="A972" s="111"/>
      <c r="B972" s="111"/>
      <c r="C972" s="111"/>
      <c r="D972" s="111"/>
      <c r="E972" s="111"/>
      <c r="F972" s="111"/>
      <c r="G972" s="111"/>
      <c r="H972" s="111"/>
      <c r="I972" s="111"/>
      <c r="J972" s="111"/>
      <c r="K972" s="111"/>
      <c r="L972" s="432"/>
      <c r="M972" s="433"/>
      <c r="N972" s="432"/>
      <c r="O972" s="432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 ht="14.25" customHeight="1">
      <c r="A973" s="111"/>
      <c r="B973" s="111"/>
      <c r="C973" s="111"/>
      <c r="D973" s="111"/>
      <c r="E973" s="111"/>
      <c r="F973" s="111"/>
      <c r="G973" s="111"/>
      <c r="H973" s="111"/>
      <c r="I973" s="111"/>
      <c r="J973" s="111"/>
      <c r="K973" s="111"/>
      <c r="L973" s="432"/>
      <c r="M973" s="433"/>
      <c r="N973" s="432"/>
      <c r="O973" s="432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 ht="14.25" customHeight="1">
      <c r="A974" s="111"/>
      <c r="B974" s="111"/>
      <c r="C974" s="111"/>
      <c r="D974" s="111"/>
      <c r="E974" s="111"/>
      <c r="F974" s="111"/>
      <c r="G974" s="111"/>
      <c r="H974" s="111"/>
      <c r="I974" s="111"/>
      <c r="J974" s="111"/>
      <c r="K974" s="111"/>
      <c r="L974" s="432"/>
      <c r="M974" s="433"/>
      <c r="N974" s="432"/>
      <c r="O974" s="432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 ht="14.25" customHeight="1">
      <c r="A975" s="111"/>
      <c r="B975" s="111"/>
      <c r="C975" s="111"/>
      <c r="D975" s="111"/>
      <c r="E975" s="111"/>
      <c r="F975" s="111"/>
      <c r="G975" s="111"/>
      <c r="H975" s="111"/>
      <c r="I975" s="111"/>
      <c r="J975" s="111"/>
      <c r="K975" s="111"/>
      <c r="L975" s="432"/>
      <c r="M975" s="433"/>
      <c r="N975" s="432"/>
      <c r="O975" s="432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 ht="14.25" customHeight="1">
      <c r="A976" s="111"/>
      <c r="B976" s="111"/>
      <c r="C976" s="111"/>
      <c r="D976" s="111"/>
      <c r="E976" s="111"/>
      <c r="F976" s="111"/>
      <c r="G976" s="111"/>
      <c r="H976" s="111"/>
      <c r="I976" s="111"/>
      <c r="J976" s="111"/>
      <c r="K976" s="111"/>
      <c r="L976" s="432"/>
      <c r="M976" s="433"/>
      <c r="N976" s="432"/>
      <c r="O976" s="432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 ht="14.25" customHeight="1">
      <c r="A977" s="111"/>
      <c r="B977" s="111"/>
      <c r="C977" s="111"/>
      <c r="D977" s="111"/>
      <c r="E977" s="111"/>
      <c r="F977" s="111"/>
      <c r="G977" s="111"/>
      <c r="H977" s="111"/>
      <c r="I977" s="111"/>
      <c r="J977" s="111"/>
      <c r="K977" s="111"/>
      <c r="L977" s="432"/>
      <c r="M977" s="433"/>
      <c r="N977" s="432"/>
      <c r="O977" s="432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 ht="14.25" customHeight="1">
      <c r="A978" s="111"/>
      <c r="B978" s="111"/>
      <c r="C978" s="111"/>
      <c r="D978" s="111"/>
      <c r="E978" s="111"/>
      <c r="F978" s="111"/>
      <c r="G978" s="111"/>
      <c r="H978" s="111"/>
      <c r="I978" s="111"/>
      <c r="J978" s="111"/>
      <c r="K978" s="111"/>
      <c r="L978" s="432"/>
      <c r="M978" s="433"/>
      <c r="N978" s="432"/>
      <c r="O978" s="432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 ht="14.25" customHeight="1">
      <c r="A979" s="111"/>
      <c r="B979" s="111"/>
      <c r="C979" s="111"/>
      <c r="D979" s="111"/>
      <c r="E979" s="111"/>
      <c r="F979" s="111"/>
      <c r="G979" s="111"/>
      <c r="H979" s="111"/>
      <c r="I979" s="111"/>
      <c r="J979" s="111"/>
      <c r="K979" s="111"/>
      <c r="L979" s="432"/>
      <c r="M979" s="433"/>
      <c r="N979" s="432"/>
      <c r="O979" s="432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 ht="14.25" customHeight="1">
      <c r="A980" s="111"/>
      <c r="B980" s="111"/>
      <c r="C980" s="111"/>
      <c r="D980" s="111"/>
      <c r="E980" s="111"/>
      <c r="F980" s="111"/>
      <c r="G980" s="111"/>
      <c r="H980" s="111"/>
      <c r="I980" s="111"/>
      <c r="J980" s="111"/>
      <c r="K980" s="111"/>
      <c r="L980" s="432"/>
      <c r="M980" s="433"/>
      <c r="N980" s="432"/>
      <c r="O980" s="432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 ht="14.25" customHeight="1">
      <c r="A981" s="111"/>
      <c r="B981" s="111"/>
      <c r="C981" s="111"/>
      <c r="D981" s="111"/>
      <c r="E981" s="111"/>
      <c r="F981" s="111"/>
      <c r="G981" s="111"/>
      <c r="H981" s="111"/>
      <c r="I981" s="111"/>
      <c r="J981" s="111"/>
      <c r="K981" s="111"/>
      <c r="L981" s="432"/>
      <c r="M981" s="433"/>
      <c r="N981" s="432"/>
      <c r="O981" s="432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 ht="14.25" customHeight="1">
      <c r="A982" s="111"/>
      <c r="B982" s="111"/>
      <c r="C982" s="111"/>
      <c r="D982" s="111"/>
      <c r="E982" s="111"/>
      <c r="F982" s="111"/>
      <c r="G982" s="111"/>
      <c r="H982" s="111"/>
      <c r="I982" s="111"/>
      <c r="J982" s="111"/>
      <c r="K982" s="111"/>
      <c r="L982" s="432"/>
      <c r="M982" s="433"/>
      <c r="N982" s="432"/>
      <c r="O982" s="432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 ht="14.25" customHeight="1">
      <c r="A983" s="111"/>
      <c r="B983" s="111"/>
      <c r="C983" s="111"/>
      <c r="D983" s="111"/>
      <c r="E983" s="111"/>
      <c r="F983" s="111"/>
      <c r="G983" s="111"/>
      <c r="H983" s="111"/>
      <c r="I983" s="111"/>
      <c r="J983" s="111"/>
      <c r="K983" s="111"/>
      <c r="L983" s="432"/>
      <c r="M983" s="433"/>
      <c r="N983" s="432"/>
      <c r="O983" s="432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 ht="14.25" customHeight="1">
      <c r="A984" s="111"/>
      <c r="B984" s="111"/>
      <c r="C984" s="111"/>
      <c r="D984" s="111"/>
      <c r="E984" s="111"/>
      <c r="F984" s="111"/>
      <c r="G984" s="111"/>
      <c r="H984" s="111"/>
      <c r="I984" s="111"/>
      <c r="J984" s="111"/>
      <c r="K984" s="111"/>
      <c r="L984" s="432"/>
      <c r="M984" s="433"/>
      <c r="N984" s="432"/>
      <c r="O984" s="432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 ht="14.25" customHeight="1">
      <c r="A985" s="111"/>
      <c r="B985" s="111"/>
      <c r="C985" s="111"/>
      <c r="D985" s="111"/>
      <c r="E985" s="111"/>
      <c r="F985" s="111"/>
      <c r="G985" s="111"/>
      <c r="H985" s="111"/>
      <c r="I985" s="111"/>
      <c r="J985" s="111"/>
      <c r="K985" s="111"/>
      <c r="L985" s="432"/>
      <c r="M985" s="433"/>
      <c r="N985" s="432"/>
      <c r="O985" s="432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 ht="14.25" customHeight="1">
      <c r="A986" s="111"/>
      <c r="B986" s="111"/>
      <c r="C986" s="111"/>
      <c r="D986" s="111"/>
      <c r="E986" s="111"/>
      <c r="F986" s="111"/>
      <c r="G986" s="111"/>
      <c r="H986" s="111"/>
      <c r="I986" s="111"/>
      <c r="J986" s="111"/>
      <c r="K986" s="111"/>
      <c r="L986" s="432"/>
      <c r="M986" s="433"/>
      <c r="N986" s="432"/>
      <c r="O986" s="432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 ht="14.25" customHeight="1">
      <c r="A987" s="111"/>
      <c r="B987" s="111"/>
      <c r="C987" s="111"/>
      <c r="D987" s="111"/>
      <c r="E987" s="111"/>
      <c r="F987" s="111"/>
      <c r="G987" s="111"/>
      <c r="H987" s="111"/>
      <c r="I987" s="111"/>
      <c r="J987" s="111"/>
      <c r="K987" s="111"/>
      <c r="L987" s="432"/>
      <c r="M987" s="433"/>
      <c r="N987" s="432"/>
      <c r="O987" s="432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 ht="14.25" customHeight="1">
      <c r="A988" s="111"/>
      <c r="B988" s="111"/>
      <c r="C988" s="111"/>
      <c r="D988" s="111"/>
      <c r="E988" s="111"/>
      <c r="F988" s="111"/>
      <c r="G988" s="111"/>
      <c r="H988" s="111"/>
      <c r="I988" s="111"/>
      <c r="J988" s="111"/>
      <c r="K988" s="111"/>
      <c r="L988" s="432"/>
      <c r="M988" s="433"/>
      <c r="N988" s="432"/>
      <c r="O988" s="432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 ht="14.25" customHeight="1">
      <c r="A989" s="111"/>
      <c r="B989" s="111"/>
      <c r="C989" s="111"/>
      <c r="D989" s="111"/>
      <c r="E989" s="111"/>
      <c r="F989" s="111"/>
      <c r="G989" s="111"/>
      <c r="H989" s="111"/>
      <c r="I989" s="111"/>
      <c r="J989" s="111"/>
      <c r="K989" s="111"/>
      <c r="L989" s="432"/>
      <c r="M989" s="433"/>
      <c r="N989" s="432"/>
      <c r="O989" s="432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 ht="14.25" customHeight="1">
      <c r="A990" s="111"/>
      <c r="B990" s="111"/>
      <c r="C990" s="111"/>
      <c r="D990" s="111"/>
      <c r="E990" s="111"/>
      <c r="F990" s="111"/>
      <c r="G990" s="111"/>
      <c r="H990" s="111"/>
      <c r="I990" s="111"/>
      <c r="J990" s="111"/>
      <c r="K990" s="111"/>
      <c r="L990" s="432"/>
      <c r="M990" s="433"/>
      <c r="N990" s="432"/>
      <c r="O990" s="432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 ht="14.25" customHeight="1">
      <c r="A991" s="111"/>
      <c r="B991" s="111"/>
      <c r="C991" s="111"/>
      <c r="D991" s="111"/>
      <c r="E991" s="111"/>
      <c r="F991" s="111"/>
      <c r="G991" s="111"/>
      <c r="H991" s="111"/>
      <c r="I991" s="111"/>
      <c r="J991" s="111"/>
      <c r="K991" s="111"/>
      <c r="L991" s="432"/>
      <c r="M991" s="433"/>
      <c r="N991" s="432"/>
      <c r="O991" s="432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 ht="14.25" customHeight="1">
      <c r="A992" s="111"/>
      <c r="B992" s="111"/>
      <c r="C992" s="111"/>
      <c r="D992" s="111"/>
      <c r="E992" s="111"/>
      <c r="F992" s="111"/>
      <c r="G992" s="111"/>
      <c r="H992" s="111"/>
      <c r="I992" s="111"/>
      <c r="J992" s="111"/>
      <c r="K992" s="111"/>
      <c r="L992" s="432"/>
      <c r="M992" s="433"/>
      <c r="N992" s="432"/>
      <c r="O992" s="432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 ht="14.25" customHeight="1">
      <c r="A993" s="111"/>
      <c r="B993" s="111"/>
      <c r="C993" s="111"/>
      <c r="D993" s="111"/>
      <c r="E993" s="111"/>
      <c r="F993" s="111"/>
      <c r="G993" s="111"/>
      <c r="H993" s="111"/>
      <c r="I993" s="111"/>
      <c r="J993" s="111"/>
      <c r="K993" s="111"/>
      <c r="L993" s="432"/>
      <c r="M993" s="433"/>
      <c r="N993" s="432"/>
      <c r="O993" s="432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 ht="14.25" customHeight="1">
      <c r="A994" s="111"/>
      <c r="B994" s="111"/>
      <c r="C994" s="111"/>
      <c r="D994" s="111"/>
      <c r="E994" s="111"/>
      <c r="F994" s="111"/>
      <c r="G994" s="111"/>
      <c r="H994" s="111"/>
      <c r="I994" s="111"/>
      <c r="J994" s="111"/>
      <c r="K994" s="111"/>
      <c r="L994" s="432"/>
      <c r="M994" s="433"/>
      <c r="N994" s="432"/>
      <c r="O994" s="432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  <row r="995" ht="14.25" customHeight="1">
      <c r="A995" s="111"/>
      <c r="B995" s="111"/>
      <c r="C995" s="111"/>
      <c r="D995" s="111"/>
      <c r="E995" s="111"/>
      <c r="F995" s="111"/>
      <c r="G995" s="111"/>
      <c r="H995" s="111"/>
      <c r="I995" s="111"/>
      <c r="J995" s="111"/>
      <c r="K995" s="111"/>
      <c r="L995" s="432"/>
      <c r="M995" s="433"/>
      <c r="N995" s="432"/>
      <c r="O995" s="432"/>
      <c r="P995" s="111"/>
      <c r="Q995" s="111"/>
      <c r="R995" s="111"/>
      <c r="S995" s="111"/>
      <c r="T995" s="111"/>
      <c r="U995" s="111"/>
      <c r="V995" s="111"/>
      <c r="W995" s="111"/>
      <c r="X995" s="111"/>
      <c r="Y995" s="111"/>
      <c r="Z995" s="111"/>
    </row>
    <row r="996" ht="14.25" customHeight="1">
      <c r="A996" s="111"/>
      <c r="B996" s="111"/>
      <c r="C996" s="111"/>
      <c r="D996" s="111"/>
      <c r="E996" s="111"/>
      <c r="F996" s="111"/>
      <c r="G996" s="111"/>
      <c r="H996" s="111"/>
      <c r="I996" s="111"/>
      <c r="J996" s="111"/>
      <c r="K996" s="111"/>
      <c r="L996" s="432"/>
      <c r="M996" s="433"/>
      <c r="N996" s="432"/>
      <c r="O996" s="432"/>
      <c r="P996" s="111"/>
      <c r="Q996" s="111"/>
      <c r="R996" s="111"/>
      <c r="S996" s="111"/>
      <c r="T996" s="111"/>
      <c r="U996" s="111"/>
      <c r="V996" s="111"/>
      <c r="W996" s="111"/>
      <c r="X996" s="111"/>
      <c r="Y996" s="111"/>
      <c r="Z996" s="111"/>
    </row>
    <row r="997" ht="14.25" customHeight="1">
      <c r="A997" s="111"/>
      <c r="B997" s="111"/>
      <c r="C997" s="111"/>
      <c r="D997" s="111"/>
      <c r="E997" s="111"/>
      <c r="F997" s="111"/>
      <c r="G997" s="111"/>
      <c r="H997" s="111"/>
      <c r="I997" s="111"/>
      <c r="J997" s="111"/>
      <c r="K997" s="111"/>
      <c r="L997" s="432"/>
      <c r="M997" s="433"/>
      <c r="N997" s="432"/>
      <c r="O997" s="432"/>
      <c r="P997" s="111"/>
      <c r="Q997" s="111"/>
      <c r="R997" s="111"/>
      <c r="S997" s="111"/>
      <c r="T997" s="111"/>
      <c r="U997" s="111"/>
      <c r="V997" s="111"/>
      <c r="W997" s="111"/>
      <c r="X997" s="111"/>
      <c r="Y997" s="111"/>
      <c r="Z997" s="111"/>
    </row>
    <row r="998" ht="14.25" customHeight="1">
      <c r="A998" s="111"/>
      <c r="B998" s="111"/>
      <c r="C998" s="111"/>
      <c r="D998" s="111"/>
      <c r="E998" s="111"/>
      <c r="F998" s="111"/>
      <c r="G998" s="111"/>
      <c r="H998" s="111"/>
      <c r="I998" s="111"/>
      <c r="J998" s="111"/>
      <c r="K998" s="111"/>
      <c r="L998" s="432"/>
      <c r="M998" s="433"/>
      <c r="N998" s="432"/>
      <c r="O998" s="432"/>
      <c r="P998" s="111"/>
      <c r="Q998" s="111"/>
      <c r="R998" s="111"/>
      <c r="S998" s="111"/>
      <c r="T998" s="111"/>
      <c r="U998" s="111"/>
      <c r="V998" s="111"/>
      <c r="W998" s="111"/>
      <c r="X998" s="111"/>
      <c r="Y998" s="111"/>
      <c r="Z998" s="111"/>
    </row>
    <row r="999" ht="14.25" customHeight="1">
      <c r="A999" s="111"/>
      <c r="B999" s="111"/>
      <c r="C999" s="111"/>
      <c r="D999" s="111"/>
      <c r="E999" s="111"/>
      <c r="F999" s="111"/>
      <c r="G999" s="111"/>
      <c r="H999" s="111"/>
      <c r="I999" s="111"/>
      <c r="J999" s="111"/>
      <c r="K999" s="111"/>
      <c r="L999" s="432"/>
      <c r="M999" s="433"/>
      <c r="N999" s="432"/>
      <c r="O999" s="432"/>
      <c r="P999" s="111"/>
      <c r="Q999" s="111"/>
      <c r="R999" s="111"/>
      <c r="S999" s="111"/>
      <c r="T999" s="111"/>
      <c r="U999" s="111"/>
      <c r="V999" s="111"/>
      <c r="W999" s="111"/>
      <c r="X999" s="111"/>
      <c r="Y999" s="111"/>
      <c r="Z999" s="111"/>
    </row>
    <row r="1000" ht="14.25" customHeight="1">
      <c r="A1000" s="111"/>
      <c r="B1000" s="111"/>
      <c r="C1000" s="111"/>
      <c r="D1000" s="111"/>
      <c r="E1000" s="111"/>
      <c r="F1000" s="111"/>
      <c r="G1000" s="111"/>
      <c r="H1000" s="111"/>
      <c r="I1000" s="111"/>
      <c r="J1000" s="111"/>
      <c r="K1000" s="111"/>
      <c r="L1000" s="432"/>
      <c r="M1000" s="433"/>
      <c r="N1000" s="432"/>
      <c r="O1000" s="432"/>
      <c r="P1000" s="111"/>
      <c r="Q1000" s="111"/>
      <c r="R1000" s="111"/>
      <c r="S1000" s="111"/>
      <c r="T1000" s="111"/>
      <c r="U1000" s="111"/>
      <c r="V1000" s="111"/>
      <c r="W1000" s="111"/>
      <c r="X1000" s="111"/>
      <c r="Y1000" s="111"/>
      <c r="Z1000" s="111"/>
    </row>
  </sheetData>
  <mergeCells count="17">
    <mergeCell ref="A4:I4"/>
    <mergeCell ref="A5:I5"/>
    <mergeCell ref="A6:I6"/>
    <mergeCell ref="A10:C12"/>
    <mergeCell ref="D10:E10"/>
    <mergeCell ref="G10:I10"/>
    <mergeCell ref="D11:E11"/>
    <mergeCell ref="C70:F70"/>
    <mergeCell ref="C71:F71"/>
    <mergeCell ref="G71:J71"/>
    <mergeCell ref="D28:E28"/>
    <mergeCell ref="A46:J46"/>
    <mergeCell ref="A48:C50"/>
    <mergeCell ref="D48:E48"/>
    <mergeCell ref="G48:I48"/>
    <mergeCell ref="D49:E49"/>
    <mergeCell ref="G70:J70"/>
  </mergeCells>
  <printOptions/>
  <pageMargins bottom="0.5511811023622047" footer="0.0" header="0.0" left="1.1023622047244095" right="0.31496062992125984" top="0.7086614173228347"/>
  <pageSetup orientation="landscape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25.38"/>
    <col customWidth="1" min="3" max="3" width="30.13"/>
    <col customWidth="1" min="4" max="4" width="11.5"/>
    <col customWidth="1" min="5" max="5" width="12.13"/>
    <col customWidth="1" hidden="1" min="6" max="6" width="12.0"/>
    <col customWidth="1" hidden="1" min="7" max="7" width="13.38"/>
    <col customWidth="1" min="8" max="8" width="10.88"/>
    <col customWidth="1" min="9" max="9" width="12.38"/>
    <col customWidth="1" min="10" max="10" width="4.63"/>
    <col customWidth="1" min="11" max="16" width="12.38"/>
    <col customWidth="1" min="17" max="17" width="6.88"/>
    <col customWidth="1" min="18" max="18" width="6.38"/>
    <col customWidth="1" min="19" max="19" width="10.25"/>
    <col customWidth="1" min="20" max="20" width="7.0"/>
    <col customWidth="1" min="21" max="21" width="7.63"/>
    <col customWidth="1" min="22" max="22" width="10.75"/>
    <col customWidth="1" min="23" max="23" width="14.63"/>
    <col customWidth="1" min="24" max="26" width="7.63"/>
  </cols>
  <sheetData>
    <row r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>
      <c r="E7" s="316"/>
      <c r="R7" s="490"/>
    </row>
    <row r="8" ht="15.75" customHeight="1">
      <c r="A8" s="111" t="s">
        <v>429</v>
      </c>
      <c r="B8" s="2"/>
      <c r="C8" s="2"/>
      <c r="D8" s="2"/>
      <c r="E8" s="78"/>
      <c r="F8" s="2"/>
      <c r="G8" s="2"/>
      <c r="H8" s="9"/>
      <c r="I8" s="2"/>
      <c r="J8" s="2"/>
      <c r="K8" s="2"/>
      <c r="L8" s="2"/>
      <c r="M8" s="2"/>
      <c r="N8" s="2"/>
      <c r="O8" s="2"/>
      <c r="P8" s="2"/>
      <c r="Q8" s="2"/>
      <c r="R8" s="490"/>
    </row>
    <row r="9" ht="15.75" customHeight="1">
      <c r="A9" s="11" t="s">
        <v>6</v>
      </c>
      <c r="B9" s="12"/>
      <c r="C9" s="13"/>
      <c r="D9" s="14" t="s">
        <v>430</v>
      </c>
      <c r="E9" s="14" t="s">
        <v>8</v>
      </c>
      <c r="F9" s="15" t="s">
        <v>9</v>
      </c>
      <c r="G9" s="12"/>
      <c r="H9" s="13"/>
      <c r="I9" s="14" t="s">
        <v>10</v>
      </c>
      <c r="J9" s="93"/>
      <c r="K9" s="93"/>
      <c r="L9" s="93"/>
      <c r="M9" s="93"/>
      <c r="N9" s="93"/>
      <c r="O9" s="93"/>
      <c r="P9" s="93"/>
      <c r="Q9" s="93"/>
      <c r="R9" s="491"/>
    </row>
    <row r="10" ht="12.0" customHeight="1">
      <c r="A10" s="18"/>
      <c r="C10" s="19"/>
      <c r="D10" s="492"/>
      <c r="E10" s="21" t="s">
        <v>12</v>
      </c>
      <c r="F10" s="21" t="s">
        <v>13</v>
      </c>
      <c r="G10" s="22" t="s">
        <v>14</v>
      </c>
      <c r="H10" s="21" t="s">
        <v>15</v>
      </c>
      <c r="I10" s="21" t="s">
        <v>16</v>
      </c>
      <c r="J10" s="301"/>
      <c r="K10" s="301"/>
      <c r="L10" s="301"/>
      <c r="M10" s="301"/>
      <c r="N10" s="301"/>
      <c r="O10" s="301"/>
      <c r="P10" s="301"/>
      <c r="Q10" s="301"/>
      <c r="R10" s="491"/>
    </row>
    <row r="11" ht="12.0" customHeight="1">
      <c r="A11" s="23"/>
      <c r="B11" s="24"/>
      <c r="C11" s="25"/>
      <c r="D11" s="493"/>
      <c r="E11" s="26" t="s">
        <v>17</v>
      </c>
      <c r="F11" s="27" t="s">
        <v>17</v>
      </c>
      <c r="G11" s="27" t="s">
        <v>18</v>
      </c>
      <c r="H11" s="27" t="s">
        <v>18</v>
      </c>
      <c r="I11" s="27" t="s">
        <v>18</v>
      </c>
      <c r="J11" s="66"/>
      <c r="K11" s="66"/>
      <c r="L11" s="66"/>
      <c r="M11" s="66"/>
      <c r="N11" s="66"/>
      <c r="O11" s="66"/>
      <c r="P11" s="66"/>
      <c r="Q11" s="66"/>
      <c r="R11" s="92"/>
      <c r="S11" s="259" t="s">
        <v>19</v>
      </c>
      <c r="T11" s="259">
        <v>12.0</v>
      </c>
    </row>
    <row r="12" ht="13.5" customHeight="1">
      <c r="A12" s="28" t="s">
        <v>20</v>
      </c>
      <c r="B12" s="6"/>
      <c r="C12" s="75"/>
      <c r="D12" s="75"/>
      <c r="E12" s="36"/>
      <c r="F12" s="75"/>
      <c r="G12" s="75"/>
      <c r="H12" s="75"/>
      <c r="I12" s="75"/>
      <c r="J12" s="6"/>
      <c r="K12" s="6"/>
      <c r="L12" s="6"/>
      <c r="M12" s="6"/>
      <c r="N12" s="6"/>
      <c r="O12" s="6"/>
      <c r="P12" s="6"/>
      <c r="Q12" s="6"/>
      <c r="R12" s="494"/>
      <c r="S12" s="275"/>
      <c r="T12" s="275"/>
      <c r="U12" s="273"/>
      <c r="V12" s="273"/>
      <c r="W12" s="273"/>
      <c r="X12" s="273"/>
      <c r="Y12" s="273"/>
      <c r="Z12" s="273"/>
    </row>
    <row r="13" ht="13.5" customHeight="1">
      <c r="A13" s="56"/>
      <c r="B13" s="8" t="s">
        <v>22</v>
      </c>
      <c r="C13" s="147"/>
      <c r="D13" s="147"/>
      <c r="E13" s="77"/>
      <c r="F13" s="147"/>
      <c r="G13" s="147"/>
      <c r="H13" s="147"/>
      <c r="I13" s="147"/>
      <c r="J13" s="2"/>
      <c r="K13" s="2"/>
      <c r="L13" s="2"/>
      <c r="M13" s="2"/>
      <c r="N13" s="2"/>
      <c r="O13" s="2"/>
      <c r="P13" s="2"/>
      <c r="Q13" s="2"/>
      <c r="R13" s="490"/>
    </row>
    <row r="14" ht="13.5" customHeight="1">
      <c r="A14" s="56"/>
      <c r="B14" s="2" t="s">
        <v>331</v>
      </c>
      <c r="C14" s="306"/>
      <c r="D14" s="495" t="s">
        <v>25</v>
      </c>
      <c r="E14" s="77">
        <v>1920239.46</v>
      </c>
      <c r="F14" s="77">
        <v>1275219.5</v>
      </c>
      <c r="G14" s="77">
        <f>H14-F14</f>
        <v>1619757.5</v>
      </c>
      <c r="H14" s="283">
        <v>2894977.0</v>
      </c>
      <c r="I14" s="283">
        <v>3278496.0</v>
      </c>
      <c r="J14" s="316"/>
      <c r="K14" s="316"/>
      <c r="L14" s="316"/>
      <c r="M14" s="316"/>
      <c r="N14" s="316"/>
      <c r="O14" s="316"/>
      <c r="P14" s="316"/>
      <c r="Q14" s="316"/>
      <c r="R14" s="496"/>
    </row>
    <row r="15" ht="13.5" customHeight="1">
      <c r="A15" s="56"/>
      <c r="B15" s="2" t="s">
        <v>431</v>
      </c>
      <c r="C15" s="306"/>
      <c r="D15" s="495" t="s">
        <v>25</v>
      </c>
      <c r="E15" s="497">
        <v>0.0</v>
      </c>
      <c r="F15" s="497">
        <v>0.0</v>
      </c>
      <c r="G15" s="497">
        <v>0.0</v>
      </c>
      <c r="H15" s="497">
        <v>0.0</v>
      </c>
      <c r="I15" s="208">
        <v>2921.0</v>
      </c>
      <c r="J15" s="78"/>
      <c r="K15" s="78"/>
      <c r="L15" s="78"/>
      <c r="M15" s="78"/>
      <c r="N15" s="78"/>
      <c r="O15" s="78"/>
      <c r="P15" s="78"/>
      <c r="Q15" s="78"/>
      <c r="R15" s="496"/>
    </row>
    <row r="16" ht="13.5" customHeight="1">
      <c r="A16" s="56"/>
      <c r="B16" s="9" t="s">
        <v>432</v>
      </c>
      <c r="C16" s="306"/>
      <c r="D16" s="495" t="s">
        <v>30</v>
      </c>
      <c r="E16" s="77">
        <v>236000.0</v>
      </c>
      <c r="F16" s="77">
        <v>120000.0</v>
      </c>
      <c r="G16" s="77">
        <f t="shared" ref="G16:G29" si="1">H16-F16</f>
        <v>168000</v>
      </c>
      <c r="H16" s="283">
        <v>288000.0</v>
      </c>
      <c r="I16" s="283">
        <v>288000.0</v>
      </c>
      <c r="J16" s="316"/>
      <c r="K16" s="316"/>
      <c r="L16" s="316"/>
      <c r="M16" s="316"/>
      <c r="N16" s="316"/>
      <c r="O16" s="316"/>
      <c r="P16" s="316"/>
      <c r="Q16" s="316"/>
      <c r="R16" s="496"/>
      <c r="S16" s="498"/>
    </row>
    <row r="17" ht="13.5" customHeight="1">
      <c r="A17" s="56"/>
      <c r="B17" s="9" t="s">
        <v>433</v>
      </c>
      <c r="C17" s="306"/>
      <c r="D17" s="495" t="s">
        <v>36</v>
      </c>
      <c r="E17" s="77">
        <v>54000.0</v>
      </c>
      <c r="F17" s="208">
        <v>60000.0</v>
      </c>
      <c r="G17" s="77">
        <f t="shared" si="1"/>
        <v>12000</v>
      </c>
      <c r="H17" s="208">
        <v>72000.0</v>
      </c>
      <c r="I17" s="208">
        <v>72000.0</v>
      </c>
      <c r="J17" s="78"/>
      <c r="K17" s="78"/>
      <c r="L17" s="78"/>
      <c r="M17" s="78"/>
      <c r="N17" s="78"/>
      <c r="O17" s="78"/>
      <c r="P17" s="78"/>
      <c r="Q17" s="78"/>
      <c r="R17" s="496"/>
      <c r="S17" s="303"/>
    </row>
    <row r="18" ht="13.5" customHeight="1">
      <c r="A18" s="56"/>
      <c r="B18" s="9" t="s">
        <v>37</v>
      </c>
      <c r="C18" s="252"/>
      <c r="D18" s="35" t="s">
        <v>38</v>
      </c>
      <c r="E18" s="36">
        <v>50000.0</v>
      </c>
      <c r="F18" s="208">
        <v>0.0</v>
      </c>
      <c r="G18" s="77">
        <f t="shared" si="1"/>
        <v>60000</v>
      </c>
      <c r="H18" s="208">
        <v>60000.0</v>
      </c>
      <c r="I18" s="208">
        <v>60000.0</v>
      </c>
      <c r="J18" s="78"/>
      <c r="K18" s="78"/>
      <c r="L18" s="78"/>
      <c r="M18" s="78"/>
      <c r="N18" s="78"/>
      <c r="O18" s="78"/>
      <c r="P18" s="78"/>
      <c r="Q18" s="78"/>
      <c r="R18" s="496"/>
      <c r="S18" s="303"/>
    </row>
    <row r="19" ht="13.5" customHeight="1">
      <c r="A19" s="56"/>
      <c r="B19" s="9" t="s">
        <v>39</v>
      </c>
      <c r="C19" s="252"/>
      <c r="D19" s="35" t="s">
        <v>38</v>
      </c>
      <c r="E19" s="191">
        <v>100000.0</v>
      </c>
      <c r="F19" s="208">
        <v>0.0</v>
      </c>
      <c r="G19" s="77">
        <f t="shared" si="1"/>
        <v>0</v>
      </c>
      <c r="H19" s="208">
        <v>0.0</v>
      </c>
      <c r="I19" s="208">
        <v>0.0</v>
      </c>
      <c r="J19" s="78"/>
      <c r="K19" s="78"/>
      <c r="L19" s="78"/>
      <c r="M19" s="78"/>
      <c r="N19" s="78"/>
      <c r="O19" s="78"/>
      <c r="P19" s="78"/>
      <c r="Q19" s="78"/>
      <c r="R19" s="496"/>
      <c r="S19" s="303"/>
    </row>
    <row r="20" ht="13.5" customHeight="1">
      <c r="A20" s="114"/>
      <c r="B20" s="9" t="s">
        <v>40</v>
      </c>
      <c r="C20" s="306"/>
      <c r="D20" s="495" t="s">
        <v>41</v>
      </c>
      <c r="E20" s="208">
        <v>10000.0</v>
      </c>
      <c r="F20" s="208">
        <v>5000.0</v>
      </c>
      <c r="G20" s="77">
        <f t="shared" si="1"/>
        <v>0</v>
      </c>
      <c r="H20" s="499">
        <v>5000.0</v>
      </c>
      <c r="I20" s="499">
        <v>15000.0</v>
      </c>
      <c r="J20" s="316"/>
      <c r="K20" s="316"/>
      <c r="L20" s="316"/>
      <c r="M20" s="316"/>
      <c r="N20" s="316"/>
      <c r="O20" s="316"/>
      <c r="P20" s="316"/>
      <c r="Q20" s="316"/>
      <c r="R20" s="496"/>
      <c r="S20" s="303"/>
    </row>
    <row r="21" ht="13.5" customHeight="1">
      <c r="A21" s="56"/>
      <c r="B21" s="9" t="s">
        <v>44</v>
      </c>
      <c r="C21" s="252"/>
      <c r="D21" s="35" t="s">
        <v>45</v>
      </c>
      <c r="E21" s="36">
        <v>162163.0</v>
      </c>
      <c r="F21" s="208">
        <v>220899.0</v>
      </c>
      <c r="G21" s="77">
        <f t="shared" si="1"/>
        <v>42345</v>
      </c>
      <c r="H21" s="208">
        <v>263244.0</v>
      </c>
      <c r="I21" s="208">
        <v>273798.0</v>
      </c>
      <c r="J21" s="78"/>
      <c r="K21" s="78"/>
      <c r="L21" s="78"/>
      <c r="M21" s="78"/>
      <c r="N21" s="78"/>
      <c r="O21" s="78"/>
      <c r="P21" s="78"/>
      <c r="Q21" s="78"/>
      <c r="R21" s="496"/>
      <c r="S21" s="303"/>
    </row>
    <row r="22" ht="13.5" customHeight="1">
      <c r="A22" s="56"/>
      <c r="B22" s="9" t="s">
        <v>434</v>
      </c>
      <c r="C22" s="306"/>
      <c r="D22" s="495" t="s">
        <v>45</v>
      </c>
      <c r="E22" s="77">
        <v>162163.0</v>
      </c>
      <c r="F22" s="77">
        <v>0.0</v>
      </c>
      <c r="G22" s="77">
        <f t="shared" si="1"/>
        <v>263244</v>
      </c>
      <c r="H22" s="283">
        <v>263244.0</v>
      </c>
      <c r="I22" s="283">
        <v>273798.0</v>
      </c>
      <c r="J22" s="316"/>
      <c r="K22" s="316"/>
      <c r="L22" s="316"/>
      <c r="M22" s="316"/>
      <c r="N22" s="316"/>
      <c r="O22" s="316"/>
      <c r="P22" s="316"/>
      <c r="Q22" s="316"/>
      <c r="R22" s="496"/>
      <c r="S22" s="303"/>
    </row>
    <row r="23" ht="13.5" customHeight="1">
      <c r="A23" s="56"/>
      <c r="B23" s="9" t="s">
        <v>334</v>
      </c>
      <c r="C23" s="306"/>
      <c r="D23" s="495" t="s">
        <v>48</v>
      </c>
      <c r="E23" s="77">
        <v>50000.0</v>
      </c>
      <c r="F23" s="208">
        <v>0.0</v>
      </c>
      <c r="G23" s="77">
        <f t="shared" si="1"/>
        <v>60000</v>
      </c>
      <c r="H23" s="208">
        <v>60000.0</v>
      </c>
      <c r="I23" s="208">
        <v>60000.0</v>
      </c>
      <c r="J23" s="78"/>
      <c r="K23" s="78"/>
      <c r="L23" s="78"/>
      <c r="M23" s="78"/>
      <c r="N23" s="78"/>
      <c r="O23" s="78"/>
      <c r="P23" s="78"/>
      <c r="Q23" s="78"/>
      <c r="R23" s="496"/>
    </row>
    <row r="24" ht="13.5" customHeight="1">
      <c r="A24" s="114"/>
      <c r="B24" s="9" t="s">
        <v>435</v>
      </c>
      <c r="C24" s="306"/>
      <c r="D24" s="495" t="s">
        <v>52</v>
      </c>
      <c r="E24" s="77">
        <v>230428.74</v>
      </c>
      <c r="F24" s="77">
        <v>101986.44</v>
      </c>
      <c r="G24" s="77">
        <f t="shared" si="1"/>
        <v>276457.56</v>
      </c>
      <c r="H24" s="283">
        <v>378444.0</v>
      </c>
      <c r="I24" s="283">
        <v>393770.0</v>
      </c>
      <c r="J24" s="316"/>
      <c r="K24" s="316"/>
      <c r="L24" s="316"/>
      <c r="M24" s="316"/>
      <c r="N24" s="316"/>
      <c r="O24" s="316"/>
      <c r="P24" s="316"/>
      <c r="Q24" s="316"/>
      <c r="R24" s="496"/>
      <c r="T24" s="302"/>
    </row>
    <row r="25" ht="13.5" customHeight="1">
      <c r="A25" s="114"/>
      <c r="B25" s="9" t="s">
        <v>53</v>
      </c>
      <c r="C25" s="306"/>
      <c r="D25" s="495" t="s">
        <v>54</v>
      </c>
      <c r="E25" s="77">
        <v>11800.0</v>
      </c>
      <c r="F25" s="208">
        <v>5000.0</v>
      </c>
      <c r="G25" s="77">
        <f t="shared" si="1"/>
        <v>9400</v>
      </c>
      <c r="H25" s="77">
        <v>14400.0</v>
      </c>
      <c r="I25" s="77">
        <v>21600.0</v>
      </c>
      <c r="J25" s="78"/>
      <c r="K25" s="78"/>
      <c r="L25" s="78"/>
      <c r="M25" s="78"/>
      <c r="N25" s="78"/>
      <c r="O25" s="78"/>
      <c r="P25" s="78"/>
      <c r="Q25" s="78"/>
      <c r="R25" s="496"/>
      <c r="S25" s="498"/>
    </row>
    <row r="26" ht="13.5" customHeight="1">
      <c r="A26" s="114"/>
      <c r="B26" s="9" t="s">
        <v>55</v>
      </c>
      <c r="C26" s="306"/>
      <c r="D26" s="495" t="s">
        <v>56</v>
      </c>
      <c r="E26" s="77">
        <v>26403.75</v>
      </c>
      <c r="F26" s="77">
        <v>14564.89</v>
      </c>
      <c r="G26" s="77">
        <f t="shared" si="1"/>
        <v>28994.11</v>
      </c>
      <c r="H26" s="283">
        <v>43559.0</v>
      </c>
      <c r="I26" s="283">
        <v>54698.0</v>
      </c>
      <c r="J26" s="316"/>
      <c r="K26" s="316"/>
      <c r="L26" s="316"/>
      <c r="M26" s="316"/>
      <c r="N26" s="316"/>
      <c r="O26" s="316"/>
      <c r="P26" s="316"/>
      <c r="Q26" s="316"/>
      <c r="R26" s="496"/>
      <c r="T26" s="303"/>
    </row>
    <row r="27" ht="13.5" customHeight="1">
      <c r="A27" s="114"/>
      <c r="B27" s="9" t="s">
        <v>371</v>
      </c>
      <c r="C27" s="306"/>
      <c r="D27" s="495" t="s">
        <v>58</v>
      </c>
      <c r="E27" s="77">
        <v>11800.0</v>
      </c>
      <c r="F27" s="208">
        <v>5000.0</v>
      </c>
      <c r="G27" s="77">
        <f t="shared" si="1"/>
        <v>9400</v>
      </c>
      <c r="H27" s="77">
        <v>14400.0</v>
      </c>
      <c r="I27" s="77">
        <f>12*100*12</f>
        <v>14400</v>
      </c>
      <c r="J27" s="78"/>
      <c r="K27" s="78"/>
      <c r="L27" s="78"/>
      <c r="M27" s="78"/>
      <c r="N27" s="78"/>
      <c r="O27" s="78"/>
      <c r="P27" s="78"/>
      <c r="Q27" s="78"/>
      <c r="R27" s="496"/>
    </row>
    <row r="28" ht="13.5" customHeight="1">
      <c r="A28" s="114"/>
      <c r="B28" s="9" t="s">
        <v>49</v>
      </c>
      <c r="C28" s="306"/>
      <c r="D28" s="495" t="s">
        <v>50</v>
      </c>
      <c r="E28" s="77">
        <v>0.0</v>
      </c>
      <c r="F28" s="208">
        <v>0.0</v>
      </c>
      <c r="G28" s="77">
        <f t="shared" si="1"/>
        <v>36000</v>
      </c>
      <c r="H28" s="283">
        <v>36000.0</v>
      </c>
      <c r="I28" s="283">
        <v>0.0</v>
      </c>
      <c r="J28" s="316"/>
      <c r="K28" s="316"/>
      <c r="L28" s="316"/>
      <c r="M28" s="316"/>
      <c r="N28" s="316"/>
      <c r="O28" s="316"/>
      <c r="P28" s="316"/>
      <c r="Q28" s="316"/>
      <c r="R28" s="496"/>
    </row>
    <row r="29" ht="13.5" customHeight="1">
      <c r="A29" s="114"/>
      <c r="B29" s="9" t="s">
        <v>59</v>
      </c>
      <c r="C29" s="500"/>
      <c r="D29" s="259" t="s">
        <v>60</v>
      </c>
      <c r="E29" s="77">
        <v>240000.0</v>
      </c>
      <c r="F29" s="208">
        <v>0.0</v>
      </c>
      <c r="G29" s="77">
        <f t="shared" si="1"/>
        <v>0</v>
      </c>
      <c r="H29" s="77">
        <v>0.0</v>
      </c>
      <c r="I29" s="77">
        <v>0.0</v>
      </c>
      <c r="J29" s="78"/>
      <c r="K29" s="78"/>
      <c r="L29" s="78"/>
      <c r="M29" s="78"/>
      <c r="N29" s="78"/>
      <c r="O29" s="78"/>
      <c r="P29" s="78"/>
      <c r="Q29" s="78"/>
      <c r="R29" s="496"/>
    </row>
    <row r="30" ht="15.75" customHeight="1">
      <c r="A30" s="501"/>
      <c r="B30" s="502" t="s">
        <v>61</v>
      </c>
      <c r="C30" s="503"/>
      <c r="D30" s="503"/>
      <c r="E30" s="369">
        <f t="shared" ref="E30:I30" si="2">SUM(E13:E29)</f>
        <v>3264997.95</v>
      </c>
      <c r="F30" s="369">
        <f t="shared" si="2"/>
        <v>1807669.83</v>
      </c>
      <c r="G30" s="369">
        <f t="shared" si="2"/>
        <v>2585598.17</v>
      </c>
      <c r="H30" s="369">
        <f t="shared" si="2"/>
        <v>4393268</v>
      </c>
      <c r="I30" s="369">
        <f t="shared" si="2"/>
        <v>4808481</v>
      </c>
      <c r="J30" s="78"/>
      <c r="K30" s="78"/>
      <c r="L30" s="78"/>
      <c r="M30" s="78"/>
      <c r="N30" s="78"/>
      <c r="O30" s="78"/>
      <c r="P30" s="78"/>
      <c r="Q30" s="78"/>
      <c r="R30" s="331">
        <f>(I30-H30)/H30</f>
        <v>0.09451119303</v>
      </c>
    </row>
    <row r="31" ht="13.5" customHeight="1">
      <c r="A31" s="114"/>
      <c r="B31" s="504" t="s">
        <v>62</v>
      </c>
      <c r="C31" s="147"/>
      <c r="D31" s="147"/>
      <c r="E31" s="77"/>
      <c r="F31" s="149"/>
      <c r="G31" s="149"/>
      <c r="H31" s="150"/>
      <c r="I31" s="150"/>
      <c r="J31" s="8"/>
      <c r="K31" s="8"/>
      <c r="L31" s="8"/>
      <c r="M31" s="8"/>
      <c r="N31" s="8"/>
      <c r="O31" s="8"/>
      <c r="P31" s="8"/>
      <c r="Q31" s="8"/>
      <c r="R31" s="505" t="s">
        <v>63</v>
      </c>
    </row>
    <row r="32" ht="13.5" customHeight="1">
      <c r="A32" s="114"/>
      <c r="B32" s="300" t="s">
        <v>436</v>
      </c>
      <c r="C32" s="306"/>
      <c r="D32" s="35" t="s">
        <v>65</v>
      </c>
      <c r="E32" s="77">
        <v>116744.0</v>
      </c>
      <c r="F32" s="77">
        <v>20361.0</v>
      </c>
      <c r="G32" s="345">
        <f t="shared" ref="G32:G41" si="3">H32-F32</f>
        <v>199639</v>
      </c>
      <c r="H32" s="58">
        <v>220000.0</v>
      </c>
      <c r="I32" s="58">
        <v>220000.0</v>
      </c>
      <c r="J32" s="59"/>
      <c r="K32" s="59"/>
      <c r="L32" s="59"/>
      <c r="M32" s="59"/>
      <c r="N32" s="59"/>
      <c r="O32" s="59"/>
      <c r="P32" s="59"/>
      <c r="Q32" s="59"/>
      <c r="R32" s="496"/>
      <c r="S32" s="8"/>
      <c r="T32" s="498"/>
    </row>
    <row r="33" ht="13.5" customHeight="1">
      <c r="A33" s="114"/>
      <c r="B33" s="300" t="s">
        <v>68</v>
      </c>
      <c r="C33" s="306"/>
      <c r="D33" s="35" t="s">
        <v>69</v>
      </c>
      <c r="E33" s="77">
        <v>26500.0</v>
      </c>
      <c r="F33" s="208">
        <v>0.0</v>
      </c>
      <c r="G33" s="345">
        <f t="shared" si="3"/>
        <v>70000</v>
      </c>
      <c r="H33" s="113">
        <v>70000.0</v>
      </c>
      <c r="I33" s="113">
        <v>70000.0</v>
      </c>
      <c r="J33" s="59"/>
      <c r="K33" s="59"/>
      <c r="L33" s="59"/>
      <c r="M33" s="59"/>
      <c r="N33" s="59"/>
      <c r="O33" s="59"/>
      <c r="P33" s="59"/>
      <c r="Q33" s="59"/>
      <c r="R33" s="496"/>
      <c r="S33" s="8"/>
    </row>
    <row r="34" ht="13.5" customHeight="1">
      <c r="A34" s="114"/>
      <c r="B34" s="9" t="s">
        <v>437</v>
      </c>
      <c r="C34" s="147"/>
      <c r="D34" s="35" t="s">
        <v>69</v>
      </c>
      <c r="E34" s="77">
        <v>176500.0</v>
      </c>
      <c r="F34" s="208">
        <v>58000.0</v>
      </c>
      <c r="G34" s="345">
        <f t="shared" si="3"/>
        <v>92000</v>
      </c>
      <c r="H34" s="113">
        <v>150000.0</v>
      </c>
      <c r="I34" s="113">
        <v>150000.0</v>
      </c>
      <c r="J34" s="59"/>
      <c r="K34" s="59"/>
      <c r="L34" s="59"/>
      <c r="M34" s="59"/>
      <c r="N34" s="59"/>
      <c r="O34" s="59"/>
      <c r="P34" s="59"/>
      <c r="Q34" s="59"/>
      <c r="R34" s="496"/>
    </row>
    <row r="35" ht="13.5" customHeight="1">
      <c r="A35" s="114"/>
      <c r="B35" s="9" t="s">
        <v>438</v>
      </c>
      <c r="C35" s="147"/>
      <c r="D35" s="35" t="s">
        <v>69</v>
      </c>
      <c r="E35" s="77">
        <v>0.0</v>
      </c>
      <c r="F35" s="208">
        <v>0.0</v>
      </c>
      <c r="G35" s="345">
        <f t="shared" si="3"/>
        <v>150000</v>
      </c>
      <c r="H35" s="113">
        <v>150000.0</v>
      </c>
      <c r="I35" s="113">
        <v>0.0</v>
      </c>
      <c r="J35" s="59"/>
      <c r="K35" s="59"/>
      <c r="L35" s="59"/>
      <c r="M35" s="59"/>
      <c r="N35" s="59"/>
      <c r="O35" s="59"/>
      <c r="P35" s="59"/>
      <c r="Q35" s="59"/>
      <c r="R35" s="496"/>
    </row>
    <row r="36" ht="13.5" customHeight="1">
      <c r="A36" s="114"/>
      <c r="B36" s="9" t="s">
        <v>179</v>
      </c>
      <c r="C36" s="147"/>
      <c r="D36" s="35" t="s">
        <v>141</v>
      </c>
      <c r="E36" s="77">
        <v>9689.0</v>
      </c>
      <c r="F36" s="208">
        <v>0.0</v>
      </c>
      <c r="G36" s="345">
        <f t="shared" si="3"/>
        <v>0</v>
      </c>
      <c r="H36" s="113">
        <v>0.0</v>
      </c>
      <c r="I36" s="113">
        <v>0.0</v>
      </c>
      <c r="J36" s="59"/>
      <c r="K36" s="59"/>
      <c r="L36" s="59"/>
      <c r="M36" s="59"/>
      <c r="N36" s="59"/>
      <c r="O36" s="59"/>
      <c r="P36" s="59"/>
      <c r="Q36" s="59"/>
      <c r="R36" s="496"/>
    </row>
    <row r="37" ht="13.5" customHeight="1">
      <c r="A37" s="114"/>
      <c r="B37" s="300" t="s">
        <v>73</v>
      </c>
      <c r="C37" s="306"/>
      <c r="D37" s="35" t="s">
        <v>74</v>
      </c>
      <c r="E37" s="77">
        <v>90231.98</v>
      </c>
      <c r="F37" s="77">
        <v>34617.74</v>
      </c>
      <c r="G37" s="345">
        <f t="shared" si="3"/>
        <v>85382.26</v>
      </c>
      <c r="H37" s="58">
        <v>120000.0</v>
      </c>
      <c r="I37" s="58">
        <v>120000.0</v>
      </c>
      <c r="J37" s="59"/>
      <c r="K37" s="59"/>
      <c r="L37" s="59"/>
      <c r="M37" s="59"/>
      <c r="N37" s="59"/>
      <c r="O37" s="59"/>
      <c r="P37" s="59"/>
      <c r="Q37" s="59"/>
      <c r="R37" s="496"/>
    </row>
    <row r="38" ht="13.5" customHeight="1">
      <c r="A38" s="114"/>
      <c r="B38" s="300" t="s">
        <v>402</v>
      </c>
      <c r="C38" s="306"/>
      <c r="D38" s="35" t="s">
        <v>76</v>
      </c>
      <c r="E38" s="77">
        <f>139681.4+39800+33000</f>
        <v>212481.4</v>
      </c>
      <c r="F38" s="208">
        <v>115875.0</v>
      </c>
      <c r="G38" s="345">
        <f t="shared" si="3"/>
        <v>534125</v>
      </c>
      <c r="H38" s="113">
        <v>650000.0</v>
      </c>
      <c r="I38" s="113">
        <v>620000.0</v>
      </c>
      <c r="J38" s="59"/>
      <c r="K38" s="59"/>
      <c r="L38" s="59"/>
      <c r="M38" s="59"/>
      <c r="N38" s="59"/>
      <c r="O38" s="59"/>
      <c r="P38" s="59"/>
      <c r="Q38" s="59"/>
      <c r="R38" s="496"/>
      <c r="S38" s="8"/>
    </row>
    <row r="39" ht="13.5" customHeight="1">
      <c r="A39" s="114"/>
      <c r="B39" s="300" t="s">
        <v>439</v>
      </c>
      <c r="C39" s="306"/>
      <c r="D39" s="35" t="s">
        <v>76</v>
      </c>
      <c r="E39" s="77">
        <v>0.0</v>
      </c>
      <c r="F39" s="208">
        <v>95000.0</v>
      </c>
      <c r="G39" s="345">
        <f t="shared" si="3"/>
        <v>0</v>
      </c>
      <c r="H39" s="113">
        <v>95000.0</v>
      </c>
      <c r="I39" s="113">
        <v>0.0</v>
      </c>
      <c r="J39" s="59"/>
      <c r="K39" s="59"/>
      <c r="L39" s="59"/>
      <c r="M39" s="59"/>
      <c r="N39" s="59"/>
      <c r="O39" s="59"/>
      <c r="P39" s="59"/>
      <c r="Q39" s="59"/>
      <c r="R39" s="496"/>
      <c r="S39" s="8"/>
    </row>
    <row r="40" ht="13.5" customHeight="1">
      <c r="A40" s="114"/>
      <c r="B40" s="300" t="s">
        <v>440</v>
      </c>
      <c r="C40" s="306"/>
      <c r="D40" s="35" t="s">
        <v>76</v>
      </c>
      <c r="E40" s="58">
        <v>0.0</v>
      </c>
      <c r="F40" s="113">
        <v>250000.0</v>
      </c>
      <c r="G40" s="58">
        <f t="shared" si="3"/>
        <v>0</v>
      </c>
      <c r="H40" s="113">
        <v>250000.0</v>
      </c>
      <c r="I40" s="113">
        <v>0.0</v>
      </c>
      <c r="J40" s="59"/>
      <c r="K40" s="59"/>
      <c r="L40" s="59"/>
      <c r="M40" s="59"/>
      <c r="N40" s="59"/>
      <c r="O40" s="59"/>
      <c r="P40" s="59"/>
      <c r="R40" s="496"/>
      <c r="S40" s="8"/>
    </row>
    <row r="41" ht="13.5" customHeight="1">
      <c r="A41" s="158"/>
      <c r="B41" s="506" t="s">
        <v>403</v>
      </c>
      <c r="C41" s="507"/>
      <c r="D41" s="64" t="s">
        <v>80</v>
      </c>
      <c r="E41" s="508">
        <v>557.0</v>
      </c>
      <c r="F41" s="508">
        <v>277.0</v>
      </c>
      <c r="G41" s="508">
        <f t="shared" si="3"/>
        <v>723</v>
      </c>
      <c r="H41" s="508">
        <v>1000.0</v>
      </c>
      <c r="I41" s="508">
        <v>1000.0</v>
      </c>
      <c r="J41" s="59"/>
      <c r="K41" s="59"/>
      <c r="L41" s="59"/>
      <c r="M41" s="59"/>
      <c r="N41" s="59"/>
      <c r="O41" s="59"/>
      <c r="P41" s="59"/>
      <c r="R41" s="490"/>
    </row>
    <row r="42" ht="13.5" customHeight="1">
      <c r="E42" s="316"/>
      <c r="R42" s="490"/>
    </row>
    <row r="43" ht="13.5" customHeight="1">
      <c r="E43" s="316"/>
      <c r="R43" s="490"/>
    </row>
    <row r="44" ht="15.75" customHeight="1">
      <c r="A44" s="111" t="s">
        <v>441</v>
      </c>
      <c r="B44" s="2"/>
      <c r="C44" s="2"/>
      <c r="D44" s="2"/>
      <c r="E44" s="78"/>
      <c r="F44" s="2"/>
      <c r="G44" s="2"/>
      <c r="H44" s="9"/>
      <c r="I44" s="2"/>
      <c r="J44" s="2"/>
      <c r="K44" s="2"/>
      <c r="L44" s="2"/>
      <c r="M44" s="2"/>
      <c r="N44" s="2"/>
      <c r="O44" s="2"/>
      <c r="P44" s="2"/>
      <c r="Q44" s="2"/>
      <c r="R44" s="490"/>
    </row>
    <row r="45" ht="15.75" customHeight="1">
      <c r="B45" s="2"/>
      <c r="C45" s="2"/>
      <c r="D45" s="2"/>
      <c r="E45" s="78"/>
      <c r="F45" s="2"/>
      <c r="G45" s="2"/>
      <c r="I45" s="2"/>
      <c r="J45" s="2"/>
      <c r="K45" s="2"/>
      <c r="L45" s="2"/>
      <c r="M45" s="2"/>
      <c r="N45" s="2"/>
      <c r="O45" s="2"/>
      <c r="P45" s="2"/>
      <c r="Q45" s="2"/>
      <c r="R45" s="490"/>
    </row>
    <row r="46" ht="15.75" customHeight="1">
      <c r="A46" s="305" t="s">
        <v>350</v>
      </c>
      <c r="J46" s="305"/>
      <c r="K46" s="305"/>
      <c r="L46" s="305"/>
      <c r="M46" s="305"/>
      <c r="N46" s="305"/>
      <c r="O46" s="305"/>
      <c r="P46" s="305"/>
      <c r="Q46" s="305"/>
      <c r="R46" s="490"/>
    </row>
    <row r="47" ht="15.75" customHeight="1">
      <c r="A47" s="93"/>
      <c r="B47" s="93"/>
      <c r="C47" s="93"/>
      <c r="D47" s="93"/>
      <c r="E47" s="204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491"/>
    </row>
    <row r="48" ht="15.75" customHeight="1">
      <c r="A48" s="11" t="s">
        <v>6</v>
      </c>
      <c r="B48" s="12"/>
      <c r="C48" s="13"/>
      <c r="D48" s="14" t="s">
        <v>430</v>
      </c>
      <c r="E48" s="14" t="s">
        <v>8</v>
      </c>
      <c r="F48" s="15" t="s">
        <v>9</v>
      </c>
      <c r="G48" s="12"/>
      <c r="H48" s="13"/>
      <c r="I48" s="14" t="s">
        <v>10</v>
      </c>
      <c r="J48" s="93"/>
      <c r="K48" s="93"/>
      <c r="L48" s="93"/>
      <c r="M48" s="93"/>
      <c r="N48" s="93"/>
      <c r="O48" s="93"/>
      <c r="P48" s="93"/>
      <c r="Q48" s="93"/>
      <c r="R48" s="491"/>
    </row>
    <row r="49" ht="15.75" customHeight="1">
      <c r="A49" s="18"/>
      <c r="C49" s="19"/>
      <c r="D49" s="492"/>
      <c r="E49" s="21" t="s">
        <v>12</v>
      </c>
      <c r="F49" s="21" t="s">
        <v>13</v>
      </c>
      <c r="G49" s="22" t="s">
        <v>14</v>
      </c>
      <c r="H49" s="21" t="s">
        <v>15</v>
      </c>
      <c r="I49" s="21" t="s">
        <v>16</v>
      </c>
      <c r="J49" s="301"/>
      <c r="K49" s="301"/>
      <c r="L49" s="301"/>
      <c r="M49" s="301"/>
      <c r="N49" s="301"/>
      <c r="O49" s="301"/>
      <c r="P49" s="301"/>
      <c r="Q49" s="301"/>
      <c r="R49" s="491"/>
    </row>
    <row r="50" ht="15.75" customHeight="1">
      <c r="A50" s="23"/>
      <c r="B50" s="24"/>
      <c r="C50" s="25"/>
      <c r="D50" s="493"/>
      <c r="E50" s="26" t="s">
        <v>17</v>
      </c>
      <c r="F50" s="27" t="s">
        <v>17</v>
      </c>
      <c r="G50" s="27" t="s">
        <v>18</v>
      </c>
      <c r="H50" s="27" t="s">
        <v>18</v>
      </c>
      <c r="I50" s="27" t="s">
        <v>18</v>
      </c>
      <c r="J50" s="66"/>
      <c r="K50" s="66"/>
      <c r="L50" s="66"/>
      <c r="M50" s="66"/>
      <c r="N50" s="66"/>
      <c r="O50" s="66"/>
      <c r="P50" s="66"/>
      <c r="Q50" s="66"/>
      <c r="R50" s="92"/>
    </row>
    <row r="51" ht="15.75" customHeight="1">
      <c r="A51" s="114"/>
      <c r="B51" s="300" t="s">
        <v>405</v>
      </c>
      <c r="C51" s="306"/>
      <c r="D51" s="35" t="s">
        <v>82</v>
      </c>
      <c r="E51" s="81">
        <v>21343.25</v>
      </c>
      <c r="F51" s="81">
        <v>12533.28</v>
      </c>
      <c r="G51" s="58">
        <f t="shared" ref="G51:G60" si="4">H51-F51</f>
        <v>23466.72</v>
      </c>
      <c r="H51" s="58">
        <v>36000.0</v>
      </c>
      <c r="I51" s="58">
        <v>36000.0</v>
      </c>
      <c r="J51" s="59"/>
      <c r="K51" s="59"/>
      <c r="L51" s="59"/>
      <c r="M51" s="59"/>
      <c r="N51" s="59"/>
      <c r="O51" s="59"/>
      <c r="P51" s="59"/>
      <c r="Q51" s="59"/>
      <c r="R51" s="92"/>
    </row>
    <row r="52" ht="15.75" customHeight="1">
      <c r="A52" s="114"/>
      <c r="B52" s="300" t="s">
        <v>83</v>
      </c>
      <c r="C52" s="306"/>
      <c r="D52" s="35" t="s">
        <v>82</v>
      </c>
      <c r="E52" s="81">
        <v>38400.0</v>
      </c>
      <c r="F52" s="81">
        <v>16000.0</v>
      </c>
      <c r="G52" s="58">
        <f t="shared" si="4"/>
        <v>22400</v>
      </c>
      <c r="H52" s="58">
        <v>38400.0</v>
      </c>
      <c r="I52" s="58">
        <v>38400.0</v>
      </c>
      <c r="J52" s="59"/>
      <c r="K52" s="59"/>
      <c r="L52" s="59"/>
      <c r="M52" s="59"/>
      <c r="N52" s="59"/>
      <c r="O52" s="59"/>
      <c r="P52" s="59"/>
      <c r="Q52" s="59"/>
      <c r="R52" s="92"/>
    </row>
    <row r="53" ht="15.75" customHeight="1">
      <c r="A53" s="114"/>
      <c r="B53" s="300" t="s">
        <v>442</v>
      </c>
      <c r="C53" s="306"/>
      <c r="D53" s="509" t="s">
        <v>443</v>
      </c>
      <c r="E53" s="58">
        <v>7102.69</v>
      </c>
      <c r="F53" s="58">
        <v>3294.0</v>
      </c>
      <c r="G53" s="58">
        <f t="shared" si="4"/>
        <v>3906</v>
      </c>
      <c r="H53" s="58">
        <v>7200.0</v>
      </c>
      <c r="I53" s="58">
        <v>7200.0</v>
      </c>
      <c r="J53" s="59"/>
      <c r="K53" s="59"/>
      <c r="L53" s="59"/>
      <c r="M53" s="59"/>
      <c r="N53" s="59"/>
      <c r="O53" s="59"/>
      <c r="P53" s="59"/>
      <c r="Q53" s="59"/>
      <c r="R53" s="92"/>
    </row>
    <row r="54" ht="15.75" customHeight="1">
      <c r="A54" s="114"/>
      <c r="B54" s="300" t="s">
        <v>444</v>
      </c>
      <c r="C54" s="252"/>
      <c r="D54" s="35" t="s">
        <v>99</v>
      </c>
      <c r="E54" s="113">
        <v>12000.0</v>
      </c>
      <c r="F54" s="58">
        <v>0.0</v>
      </c>
      <c r="G54" s="58">
        <f t="shared" si="4"/>
        <v>30000</v>
      </c>
      <c r="H54" s="113">
        <v>30000.0</v>
      </c>
      <c r="I54" s="113">
        <v>30000.0</v>
      </c>
      <c r="J54" s="59"/>
      <c r="K54" s="59"/>
      <c r="L54" s="59"/>
      <c r="M54" s="59"/>
      <c r="N54" s="59"/>
      <c r="O54" s="59"/>
      <c r="P54" s="59"/>
      <c r="Q54" s="59"/>
      <c r="R54" s="92"/>
    </row>
    <row r="55" ht="14.25" customHeight="1">
      <c r="A55" s="363"/>
      <c r="B55" s="300" t="s">
        <v>100</v>
      </c>
      <c r="C55" s="252"/>
      <c r="D55" s="35" t="s">
        <v>101</v>
      </c>
      <c r="E55" s="113">
        <v>43070.0</v>
      </c>
      <c r="F55" s="58">
        <v>27900.0</v>
      </c>
      <c r="G55" s="58">
        <f t="shared" si="4"/>
        <v>52100</v>
      </c>
      <c r="H55" s="58">
        <v>80000.0</v>
      </c>
      <c r="I55" s="58">
        <v>80000.0</v>
      </c>
      <c r="J55" s="59"/>
      <c r="K55" s="59"/>
      <c r="L55" s="59"/>
      <c r="M55" s="59"/>
      <c r="N55" s="59"/>
      <c r="O55" s="59"/>
      <c r="P55" s="59"/>
      <c r="Q55" s="59"/>
      <c r="R55" s="92"/>
    </row>
    <row r="56" ht="14.25" customHeight="1">
      <c r="A56" s="114"/>
      <c r="B56" s="300" t="s">
        <v>270</v>
      </c>
      <c r="C56" s="252"/>
      <c r="D56" s="35" t="s">
        <v>107</v>
      </c>
      <c r="E56" s="113">
        <v>4301.06</v>
      </c>
      <c r="F56" s="58">
        <v>2229.06</v>
      </c>
      <c r="G56" s="58">
        <f t="shared" si="4"/>
        <v>2270.94</v>
      </c>
      <c r="H56" s="113">
        <v>4500.0</v>
      </c>
      <c r="I56" s="113">
        <v>4500.0</v>
      </c>
      <c r="J56" s="59"/>
      <c r="K56" s="59"/>
      <c r="L56" s="59"/>
      <c r="M56" s="59"/>
      <c r="N56" s="59"/>
      <c r="O56" s="59"/>
      <c r="P56" s="59"/>
      <c r="Q56" s="59"/>
      <c r="R56" s="92"/>
    </row>
    <row r="57" ht="14.25" customHeight="1">
      <c r="A57" s="363"/>
      <c r="B57" s="300" t="s">
        <v>376</v>
      </c>
      <c r="C57" s="252"/>
      <c r="D57" s="35" t="s">
        <v>109</v>
      </c>
      <c r="E57" s="113">
        <v>2625.67</v>
      </c>
      <c r="F57" s="58">
        <v>2940.75</v>
      </c>
      <c r="G57" s="58">
        <f t="shared" si="4"/>
        <v>59.25</v>
      </c>
      <c r="H57" s="82">
        <v>3000.0</v>
      </c>
      <c r="I57" s="82">
        <v>3000.0</v>
      </c>
      <c r="J57" s="83"/>
      <c r="K57" s="83"/>
      <c r="L57" s="83"/>
      <c r="M57" s="83"/>
      <c r="N57" s="83"/>
      <c r="O57" s="83"/>
      <c r="P57" s="83"/>
      <c r="Q57" s="83"/>
      <c r="R57" s="92"/>
    </row>
    <row r="58" ht="14.25" customHeight="1">
      <c r="A58" s="114"/>
      <c r="B58" s="300" t="s">
        <v>118</v>
      </c>
      <c r="C58" s="252"/>
      <c r="D58" s="35" t="s">
        <v>119</v>
      </c>
      <c r="E58" s="113">
        <v>6154.0</v>
      </c>
      <c r="F58" s="58">
        <v>1024.0</v>
      </c>
      <c r="G58" s="58">
        <f t="shared" si="4"/>
        <v>6476</v>
      </c>
      <c r="H58" s="113">
        <v>7500.0</v>
      </c>
      <c r="I58" s="113">
        <v>7500.0</v>
      </c>
      <c r="J58" s="59"/>
      <c r="K58" s="59"/>
      <c r="L58" s="59"/>
      <c r="M58" s="59"/>
      <c r="N58" s="59"/>
      <c r="O58" s="59"/>
      <c r="P58" s="59"/>
      <c r="Q58" s="59"/>
      <c r="R58" s="491"/>
      <c r="S58" s="122"/>
    </row>
    <row r="59" ht="14.25" customHeight="1">
      <c r="A59" s="114"/>
      <c r="B59" s="300" t="s">
        <v>348</v>
      </c>
      <c r="C59" s="306"/>
      <c r="D59" s="35" t="s">
        <v>117</v>
      </c>
      <c r="E59" s="58">
        <v>0.0</v>
      </c>
      <c r="F59" s="58">
        <v>0.0</v>
      </c>
      <c r="G59" s="58">
        <f t="shared" si="4"/>
        <v>2000</v>
      </c>
      <c r="H59" s="58">
        <v>2000.0</v>
      </c>
      <c r="I59" s="58">
        <v>2000.0</v>
      </c>
      <c r="J59" s="59"/>
      <c r="K59" s="59"/>
      <c r="L59" s="59"/>
      <c r="M59" s="59"/>
      <c r="N59" s="59"/>
      <c r="O59" s="59"/>
      <c r="P59" s="59"/>
      <c r="Q59" s="59"/>
      <c r="R59" s="491"/>
      <c r="S59" s="122"/>
    </row>
    <row r="60" ht="14.25" customHeight="1">
      <c r="A60" s="114"/>
      <c r="B60" s="9" t="s">
        <v>445</v>
      </c>
      <c r="C60" s="306"/>
      <c r="D60" s="35" t="s">
        <v>113</v>
      </c>
      <c r="E60" s="58">
        <v>68704.0</v>
      </c>
      <c r="F60" s="58">
        <v>0.0</v>
      </c>
      <c r="G60" s="58">
        <f t="shared" si="4"/>
        <v>10000</v>
      </c>
      <c r="H60" s="58">
        <v>10000.0</v>
      </c>
      <c r="I60" s="58">
        <v>0.0</v>
      </c>
      <c r="J60" s="59"/>
      <c r="K60" s="59"/>
      <c r="L60" s="59"/>
      <c r="M60" s="59"/>
      <c r="N60" s="59"/>
      <c r="O60" s="59"/>
      <c r="P60" s="59"/>
      <c r="Q60" s="59"/>
      <c r="R60" s="510"/>
      <c r="S60" s="8"/>
    </row>
    <row r="61" ht="8.25" customHeight="1">
      <c r="A61" s="114"/>
      <c r="B61" s="9"/>
      <c r="C61" s="252"/>
      <c r="D61" s="107"/>
      <c r="E61" s="208"/>
      <c r="F61" s="208"/>
      <c r="G61" s="283"/>
      <c r="H61" s="113"/>
      <c r="I61" s="113"/>
      <c r="J61" s="59"/>
      <c r="K61" s="59"/>
      <c r="L61" s="59"/>
      <c r="M61" s="59"/>
      <c r="N61" s="59"/>
      <c r="O61" s="59"/>
      <c r="P61" s="59"/>
      <c r="Q61" s="59"/>
      <c r="R61" s="510"/>
    </row>
    <row r="62" ht="18.0" customHeight="1">
      <c r="A62" s="114"/>
      <c r="B62" s="120" t="s">
        <v>446</v>
      </c>
      <c r="C62" s="252"/>
      <c r="D62" s="511"/>
      <c r="E62" s="512"/>
      <c r="F62" s="512"/>
      <c r="G62" s="513"/>
      <c r="H62" s="514"/>
      <c r="I62" s="514"/>
      <c r="J62" s="515"/>
      <c r="K62" s="515"/>
      <c r="L62" s="515"/>
      <c r="M62" s="515"/>
      <c r="N62" s="515"/>
      <c r="O62" s="515"/>
      <c r="P62" s="515"/>
      <c r="Q62" s="515"/>
      <c r="R62" s="516"/>
    </row>
    <row r="63" ht="15.75" customHeight="1">
      <c r="A63" s="114"/>
      <c r="B63" s="9" t="s">
        <v>447</v>
      </c>
      <c r="C63" s="252"/>
      <c r="D63" s="57" t="s">
        <v>76</v>
      </c>
      <c r="E63" s="77">
        <v>65129.0</v>
      </c>
      <c r="F63" s="208">
        <v>0.0</v>
      </c>
      <c r="G63" s="208">
        <f>H63-F63</f>
        <v>50000</v>
      </c>
      <c r="H63" s="36">
        <v>50000.0</v>
      </c>
      <c r="I63" s="36">
        <v>50000.0</v>
      </c>
      <c r="J63" s="37"/>
      <c r="K63" s="37"/>
      <c r="L63" s="37"/>
      <c r="M63" s="37"/>
      <c r="N63" s="37"/>
      <c r="O63" s="37"/>
      <c r="P63" s="37"/>
      <c r="Q63" s="37"/>
      <c r="R63" s="510"/>
      <c r="S63" s="8"/>
    </row>
    <row r="64" ht="6.75" customHeight="1">
      <c r="A64" s="114"/>
      <c r="B64" s="9"/>
      <c r="C64" s="252"/>
      <c r="D64" s="511"/>
      <c r="E64" s="77"/>
      <c r="F64" s="77"/>
      <c r="G64" s="77"/>
      <c r="H64" s="517"/>
      <c r="I64" s="517"/>
      <c r="J64" s="518"/>
      <c r="K64" s="518"/>
      <c r="L64" s="518"/>
      <c r="M64" s="518"/>
      <c r="N64" s="518"/>
      <c r="O64" s="518"/>
      <c r="P64" s="518"/>
      <c r="Q64" s="518"/>
      <c r="R64" s="510"/>
      <c r="S64" s="498"/>
    </row>
    <row r="65" ht="15.75" customHeight="1">
      <c r="A65" s="114"/>
      <c r="B65" s="235" t="s">
        <v>448</v>
      </c>
      <c r="C65" s="252"/>
      <c r="D65" s="511"/>
      <c r="E65" s="512"/>
      <c r="F65" s="512"/>
      <c r="G65" s="512"/>
      <c r="H65" s="514"/>
      <c r="I65" s="514"/>
      <c r="J65" s="515"/>
      <c r="K65" s="515"/>
      <c r="L65" s="515"/>
      <c r="M65" s="515"/>
      <c r="N65" s="515"/>
      <c r="O65" s="515"/>
      <c r="P65" s="515"/>
      <c r="Q65" s="515"/>
      <c r="R65" s="516"/>
    </row>
    <row r="66" ht="15.75" customHeight="1">
      <c r="A66" s="114"/>
      <c r="B66" s="9" t="s">
        <v>419</v>
      </c>
      <c r="C66" s="252"/>
      <c r="D66" s="35" t="s">
        <v>69</v>
      </c>
      <c r="E66" s="77">
        <v>11000.0</v>
      </c>
      <c r="F66" s="77">
        <v>12450.0</v>
      </c>
      <c r="G66" s="208">
        <f>H66-F66</f>
        <v>37550</v>
      </c>
      <c r="H66" s="77">
        <v>50000.0</v>
      </c>
      <c r="I66" s="77">
        <v>50000.0</v>
      </c>
      <c r="J66" s="78"/>
      <c r="K66" s="78"/>
      <c r="L66" s="78"/>
      <c r="M66" s="78"/>
      <c r="N66" s="78"/>
      <c r="O66" s="78"/>
      <c r="P66" s="78"/>
      <c r="Q66" s="78"/>
      <c r="R66" s="496"/>
    </row>
    <row r="67" ht="8.25" customHeight="1">
      <c r="A67" s="114"/>
      <c r="B67" s="9"/>
      <c r="C67" s="252"/>
      <c r="D67" s="107"/>
      <c r="E67" s="208"/>
      <c r="F67" s="208"/>
      <c r="G67" s="208"/>
      <c r="H67" s="208"/>
      <c r="I67" s="208"/>
      <c r="J67" s="78"/>
      <c r="K67" s="78"/>
      <c r="L67" s="78"/>
      <c r="M67" s="78"/>
      <c r="N67" s="78"/>
      <c r="O67" s="78"/>
      <c r="P67" s="78"/>
      <c r="Q67" s="78"/>
      <c r="R67" s="496"/>
    </row>
    <row r="68" ht="15.75" customHeight="1">
      <c r="A68" s="114"/>
      <c r="B68" s="235" t="s">
        <v>449</v>
      </c>
      <c r="C68" s="252"/>
      <c r="D68" s="511"/>
      <c r="E68" s="208"/>
      <c r="F68" s="208"/>
      <c r="G68" s="208"/>
      <c r="H68" s="512"/>
      <c r="I68" s="512"/>
      <c r="J68" s="175"/>
      <c r="K68" s="175"/>
      <c r="L68" s="175"/>
      <c r="M68" s="175"/>
      <c r="N68" s="175"/>
      <c r="O68" s="175"/>
      <c r="P68" s="175"/>
      <c r="Q68" s="175"/>
      <c r="R68" s="496"/>
    </row>
    <row r="69" ht="15.75" customHeight="1">
      <c r="A69" s="114"/>
      <c r="B69" s="9" t="s">
        <v>68</v>
      </c>
      <c r="C69" s="252"/>
      <c r="D69" s="35" t="s">
        <v>69</v>
      </c>
      <c r="E69" s="77">
        <v>43192.0</v>
      </c>
      <c r="F69" s="208">
        <v>6038.0</v>
      </c>
      <c r="G69" s="208">
        <f t="shared" ref="G69:G70" si="5">H69-F69</f>
        <v>43962</v>
      </c>
      <c r="H69" s="208">
        <v>50000.0</v>
      </c>
      <c r="I69" s="208">
        <v>0.0</v>
      </c>
      <c r="J69" s="78"/>
      <c r="K69" s="78"/>
      <c r="L69" s="78"/>
      <c r="M69" s="78"/>
      <c r="N69" s="78"/>
      <c r="O69" s="78"/>
      <c r="P69" s="78"/>
      <c r="Q69" s="78"/>
      <c r="R69" s="496"/>
    </row>
    <row r="70" ht="15.75" customHeight="1">
      <c r="A70" s="114"/>
      <c r="B70" s="9" t="s">
        <v>143</v>
      </c>
      <c r="C70" s="252"/>
      <c r="D70" s="57" t="s">
        <v>144</v>
      </c>
      <c r="E70" s="77">
        <v>244000.0</v>
      </c>
      <c r="F70" s="208">
        <v>0.0</v>
      </c>
      <c r="G70" s="208">
        <f t="shared" si="5"/>
        <v>250000</v>
      </c>
      <c r="H70" s="208">
        <v>250000.0</v>
      </c>
      <c r="I70" s="208">
        <v>355000.0</v>
      </c>
      <c r="J70" s="78"/>
      <c r="K70" s="78"/>
      <c r="L70" s="78"/>
      <c r="M70" s="78"/>
      <c r="N70" s="78"/>
      <c r="O70" s="78"/>
      <c r="P70" s="78"/>
      <c r="Q70" s="78"/>
      <c r="R70" s="496"/>
    </row>
    <row r="71" ht="15.75" customHeight="1">
      <c r="A71" s="114"/>
      <c r="B71" s="9" t="s">
        <v>122</v>
      </c>
      <c r="C71" s="252"/>
      <c r="D71" s="57" t="s">
        <v>123</v>
      </c>
      <c r="E71" s="77">
        <v>0.0</v>
      </c>
      <c r="F71" s="208">
        <v>0.0</v>
      </c>
      <c r="G71" s="208">
        <v>0.0</v>
      </c>
      <c r="H71" s="208">
        <v>0.0</v>
      </c>
      <c r="I71" s="208">
        <v>50000.0</v>
      </c>
      <c r="J71" s="78"/>
      <c r="K71" s="78"/>
      <c r="L71" s="78"/>
      <c r="M71" s="78"/>
      <c r="N71" s="78"/>
      <c r="O71" s="78"/>
      <c r="P71" s="78"/>
      <c r="Q71" s="78"/>
      <c r="R71" s="496"/>
    </row>
    <row r="72" ht="9.0" customHeight="1">
      <c r="A72" s="114"/>
      <c r="B72" s="9"/>
      <c r="C72" s="252"/>
      <c r="D72" s="107"/>
      <c r="E72" s="77"/>
      <c r="F72" s="208"/>
      <c r="G72" s="208"/>
      <c r="H72" s="208"/>
      <c r="I72" s="208"/>
      <c r="J72" s="78"/>
      <c r="K72" s="78"/>
      <c r="L72" s="78"/>
      <c r="M72" s="78"/>
      <c r="N72" s="78"/>
      <c r="O72" s="78"/>
      <c r="P72" s="78"/>
      <c r="Q72" s="78"/>
      <c r="R72" s="496"/>
    </row>
    <row r="73" ht="15.75" customHeight="1">
      <c r="A73" s="114"/>
      <c r="B73" s="235" t="s">
        <v>450</v>
      </c>
      <c r="C73" s="252"/>
      <c r="D73" s="511"/>
      <c r="E73" s="77"/>
      <c r="F73" s="208"/>
      <c r="G73" s="208"/>
      <c r="H73" s="519"/>
      <c r="I73" s="519"/>
      <c r="J73" s="122"/>
      <c r="K73" s="122"/>
      <c r="L73" s="122"/>
      <c r="M73" s="122"/>
      <c r="N73" s="122"/>
      <c r="O73" s="122"/>
      <c r="P73" s="122"/>
      <c r="Q73" s="122"/>
      <c r="R73" s="496"/>
    </row>
    <row r="74" ht="15.75" customHeight="1">
      <c r="A74" s="114"/>
      <c r="B74" s="9" t="s">
        <v>122</v>
      </c>
      <c r="C74" s="252"/>
      <c r="D74" s="35" t="s">
        <v>123</v>
      </c>
      <c r="E74" s="208">
        <v>69140.0</v>
      </c>
      <c r="F74" s="208">
        <v>45000.0</v>
      </c>
      <c r="G74" s="208">
        <f>H74-F74</f>
        <v>35000</v>
      </c>
      <c r="H74" s="208">
        <v>80000.0</v>
      </c>
      <c r="I74" s="208">
        <v>80000.0</v>
      </c>
      <c r="J74" s="78"/>
      <c r="K74" s="78"/>
      <c r="L74" s="78"/>
      <c r="M74" s="78"/>
      <c r="N74" s="78"/>
      <c r="O74" s="78"/>
      <c r="P74" s="78"/>
      <c r="Q74" s="78"/>
      <c r="R74" s="496"/>
    </row>
    <row r="75" ht="8.25" customHeight="1">
      <c r="A75" s="114"/>
      <c r="B75" s="9"/>
      <c r="C75" s="252"/>
      <c r="D75" s="511"/>
      <c r="E75" s="77"/>
      <c r="F75" s="208"/>
      <c r="G75" s="208"/>
      <c r="H75" s="208"/>
      <c r="I75" s="208"/>
      <c r="J75" s="78"/>
      <c r="K75" s="78"/>
      <c r="L75" s="78"/>
      <c r="M75" s="78"/>
      <c r="N75" s="78"/>
      <c r="O75" s="78"/>
      <c r="P75" s="78"/>
      <c r="Q75" s="78"/>
      <c r="R75" s="496"/>
    </row>
    <row r="76" ht="15.75" customHeight="1">
      <c r="A76" s="114"/>
      <c r="B76" s="520" t="s">
        <v>451</v>
      </c>
      <c r="C76" s="252"/>
      <c r="D76" s="511"/>
      <c r="E76" s="208"/>
      <c r="F76" s="208"/>
      <c r="G76" s="208"/>
      <c r="H76" s="208"/>
      <c r="I76" s="208"/>
      <c r="J76" s="78"/>
      <c r="K76" s="78"/>
      <c r="L76" s="78"/>
      <c r="M76" s="78"/>
      <c r="N76" s="78"/>
      <c r="O76" s="78"/>
      <c r="P76" s="78"/>
      <c r="R76" s="496"/>
    </row>
    <row r="77" ht="15.75" customHeight="1">
      <c r="A77" s="114"/>
      <c r="B77" s="9" t="s">
        <v>68</v>
      </c>
      <c r="C77" s="252"/>
      <c r="D77" s="57" t="s">
        <v>69</v>
      </c>
      <c r="E77" s="208">
        <v>29910.0</v>
      </c>
      <c r="F77" s="208">
        <v>23000.0</v>
      </c>
      <c r="G77" s="208">
        <f t="shared" ref="G77:G78" si="6">H77-F77</f>
        <v>87000</v>
      </c>
      <c r="H77" s="208">
        <v>110000.0</v>
      </c>
      <c r="I77" s="208">
        <v>0.0</v>
      </c>
      <c r="J77" s="78"/>
      <c r="K77" s="78"/>
      <c r="L77" s="78"/>
      <c r="M77" s="78"/>
      <c r="N77" s="78"/>
      <c r="O77" s="78"/>
      <c r="P77" s="78"/>
      <c r="R77" s="496"/>
    </row>
    <row r="78" ht="15.75" customHeight="1">
      <c r="A78" s="158"/>
      <c r="B78" s="521" t="s">
        <v>122</v>
      </c>
      <c r="C78" s="522"/>
      <c r="D78" s="64" t="s">
        <v>123</v>
      </c>
      <c r="E78" s="523">
        <v>0.0</v>
      </c>
      <c r="F78" s="523">
        <v>0.0</v>
      </c>
      <c r="G78" s="523">
        <f t="shared" si="6"/>
        <v>0</v>
      </c>
      <c r="H78" s="523">
        <v>0.0</v>
      </c>
      <c r="I78" s="523">
        <v>110000.0</v>
      </c>
      <c r="J78" s="78"/>
      <c r="K78" s="78"/>
      <c r="L78" s="78"/>
      <c r="M78" s="78"/>
      <c r="N78" s="78"/>
      <c r="O78" s="78"/>
      <c r="P78" s="78"/>
      <c r="R78" s="496"/>
    </row>
    <row r="79" ht="15.75" customHeight="1">
      <c r="E79" s="316"/>
      <c r="R79" s="496"/>
    </row>
    <row r="80" ht="15.75" customHeight="1">
      <c r="E80" s="316"/>
      <c r="R80" s="496"/>
    </row>
    <row r="81" ht="15.75" customHeight="1">
      <c r="E81" s="316"/>
      <c r="R81" s="496"/>
    </row>
    <row r="82" ht="15.75" customHeight="1">
      <c r="A82" s="111" t="s">
        <v>452</v>
      </c>
      <c r="B82" s="9"/>
      <c r="C82" s="252"/>
      <c r="D82" s="66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490"/>
    </row>
    <row r="83" ht="15.75" customHeight="1">
      <c r="B83" s="2"/>
      <c r="C83" s="2"/>
      <c r="D83" s="2"/>
      <c r="E83" s="78"/>
      <c r="F83" s="2"/>
      <c r="G83" s="2"/>
      <c r="I83" s="2"/>
      <c r="J83" s="2"/>
      <c r="K83" s="2"/>
      <c r="L83" s="2"/>
      <c r="M83" s="2"/>
      <c r="N83" s="2"/>
      <c r="O83" s="2"/>
      <c r="P83" s="2"/>
      <c r="Q83" s="2"/>
      <c r="R83" s="490"/>
    </row>
    <row r="84" ht="15.75" customHeight="1">
      <c r="A84" s="305" t="s">
        <v>350</v>
      </c>
      <c r="J84" s="305"/>
      <c r="K84" s="305"/>
      <c r="L84" s="305"/>
      <c r="M84" s="305"/>
      <c r="N84" s="305"/>
      <c r="O84" s="305"/>
      <c r="P84" s="305"/>
      <c r="Q84" s="305"/>
      <c r="R84" s="490"/>
    </row>
    <row r="85" ht="15.75" customHeight="1">
      <c r="A85" s="93"/>
      <c r="B85" s="93"/>
      <c r="C85" s="93"/>
      <c r="D85" s="93"/>
      <c r="E85" s="204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491"/>
    </row>
    <row r="86" ht="15.75" customHeight="1">
      <c r="A86" s="11" t="s">
        <v>6</v>
      </c>
      <c r="B86" s="12"/>
      <c r="C86" s="13"/>
      <c r="D86" s="14" t="s">
        <v>430</v>
      </c>
      <c r="E86" s="14" t="s">
        <v>8</v>
      </c>
      <c r="F86" s="15" t="s">
        <v>9</v>
      </c>
      <c r="G86" s="12"/>
      <c r="H86" s="13"/>
      <c r="I86" s="14" t="s">
        <v>10</v>
      </c>
      <c r="J86" s="93"/>
      <c r="K86" s="93"/>
      <c r="L86" s="93"/>
      <c r="M86" s="93"/>
      <c r="N86" s="93"/>
      <c r="O86" s="93"/>
      <c r="P86" s="93"/>
      <c r="Q86" s="93"/>
      <c r="R86" s="491"/>
    </row>
    <row r="87" ht="15.75" customHeight="1">
      <c r="A87" s="18"/>
      <c r="C87" s="19"/>
      <c r="D87" s="492"/>
      <c r="E87" s="21" t="s">
        <v>12</v>
      </c>
      <c r="F87" s="21" t="s">
        <v>13</v>
      </c>
      <c r="G87" s="22" t="s">
        <v>14</v>
      </c>
      <c r="H87" s="21" t="s">
        <v>15</v>
      </c>
      <c r="I87" s="21" t="s">
        <v>16</v>
      </c>
      <c r="J87" s="301"/>
      <c r="K87" s="301"/>
      <c r="L87" s="301"/>
      <c r="M87" s="301"/>
      <c r="N87" s="301"/>
      <c r="O87" s="301"/>
      <c r="P87" s="301"/>
      <c r="Q87" s="301"/>
      <c r="R87" s="491"/>
    </row>
    <row r="88" ht="15.75" customHeight="1">
      <c r="A88" s="23"/>
      <c r="B88" s="24"/>
      <c r="C88" s="25"/>
      <c r="D88" s="493"/>
      <c r="E88" s="26" t="s">
        <v>17</v>
      </c>
      <c r="F88" s="27" t="s">
        <v>17</v>
      </c>
      <c r="G88" s="27" t="s">
        <v>18</v>
      </c>
      <c r="H88" s="27" t="s">
        <v>18</v>
      </c>
      <c r="I88" s="27" t="s">
        <v>18</v>
      </c>
      <c r="J88" s="66"/>
      <c r="K88" s="66"/>
      <c r="L88" s="66"/>
      <c r="M88" s="66"/>
      <c r="N88" s="66"/>
      <c r="O88" s="66"/>
      <c r="P88" s="66"/>
      <c r="Q88" s="66"/>
      <c r="R88" s="92"/>
    </row>
    <row r="89" ht="15.75" customHeight="1">
      <c r="A89" s="114"/>
      <c r="B89" s="520" t="s">
        <v>453</v>
      </c>
      <c r="C89" s="252"/>
      <c r="D89" s="107"/>
      <c r="E89" s="208"/>
      <c r="F89" s="208"/>
      <c r="G89" s="208"/>
      <c r="H89" s="208"/>
      <c r="I89" s="208"/>
      <c r="J89" s="78"/>
      <c r="K89" s="78"/>
      <c r="L89" s="78"/>
      <c r="M89" s="78"/>
      <c r="N89" s="78"/>
      <c r="O89" s="78"/>
      <c r="P89" s="78"/>
      <c r="Q89" s="78"/>
      <c r="R89" s="92"/>
    </row>
    <row r="90" ht="15.75" customHeight="1">
      <c r="A90" s="114"/>
      <c r="B90" s="6" t="s">
        <v>68</v>
      </c>
      <c r="C90" s="6"/>
      <c r="D90" s="21" t="s">
        <v>69</v>
      </c>
      <c r="E90" s="36">
        <v>10190.0</v>
      </c>
      <c r="F90" s="36">
        <v>0.0</v>
      </c>
      <c r="G90" s="81">
        <f>H90-F90</f>
        <v>50000</v>
      </c>
      <c r="H90" s="81">
        <v>50000.0</v>
      </c>
      <c r="I90" s="81">
        <v>0.0</v>
      </c>
      <c r="J90" s="83"/>
      <c r="K90" s="83"/>
      <c r="L90" s="83"/>
      <c r="M90" s="83"/>
      <c r="N90" s="83"/>
      <c r="O90" s="83"/>
      <c r="P90" s="83"/>
      <c r="Q90" s="83"/>
      <c r="R90" s="92"/>
    </row>
    <row r="91" ht="15.75" customHeight="1">
      <c r="A91" s="114"/>
      <c r="B91" s="9" t="s">
        <v>454</v>
      </c>
      <c r="C91" s="252"/>
      <c r="D91" s="35" t="s">
        <v>121</v>
      </c>
      <c r="E91" s="208">
        <v>93180.0</v>
      </c>
      <c r="F91" s="208">
        <v>40000.0</v>
      </c>
      <c r="G91" s="345">
        <v>70000.0</v>
      </c>
      <c r="H91" s="208">
        <v>110000.0</v>
      </c>
      <c r="I91" s="208">
        <v>110000.0</v>
      </c>
      <c r="J91" s="78"/>
      <c r="K91" s="78"/>
      <c r="L91" s="78"/>
      <c r="M91" s="78"/>
      <c r="N91" s="78"/>
      <c r="O91" s="78"/>
      <c r="P91" s="78"/>
      <c r="Q91" s="78"/>
      <c r="R91" s="92"/>
    </row>
    <row r="92" ht="15.75" customHeight="1">
      <c r="A92" s="114"/>
      <c r="B92" s="9" t="s">
        <v>455</v>
      </c>
      <c r="C92" s="252"/>
      <c r="D92" s="107"/>
      <c r="E92" s="208"/>
      <c r="F92" s="208"/>
      <c r="G92" s="208"/>
      <c r="H92" s="208"/>
      <c r="I92" s="208"/>
      <c r="J92" s="78"/>
      <c r="K92" s="78"/>
      <c r="L92" s="78"/>
      <c r="M92" s="78"/>
      <c r="N92" s="78"/>
      <c r="O92" s="78"/>
      <c r="P92" s="78"/>
      <c r="Q92" s="78"/>
      <c r="R92" s="92"/>
    </row>
    <row r="93" ht="6.0" customHeight="1">
      <c r="A93" s="114"/>
      <c r="B93" s="9"/>
      <c r="C93" s="252"/>
      <c r="D93" s="107"/>
      <c r="E93" s="208"/>
      <c r="F93" s="208"/>
      <c r="G93" s="208"/>
      <c r="H93" s="208"/>
      <c r="I93" s="208"/>
      <c r="J93" s="78"/>
      <c r="K93" s="78"/>
      <c r="L93" s="78"/>
      <c r="M93" s="78"/>
      <c r="N93" s="78"/>
      <c r="O93" s="78"/>
      <c r="P93" s="78"/>
      <c r="Q93" s="78"/>
      <c r="R93" s="92"/>
    </row>
    <row r="94" ht="15.75" customHeight="1">
      <c r="A94" s="114"/>
      <c r="B94" s="120" t="s">
        <v>456</v>
      </c>
      <c r="C94" s="252"/>
      <c r="D94" s="511"/>
      <c r="E94" s="208"/>
      <c r="F94" s="77"/>
      <c r="G94" s="208"/>
      <c r="H94" s="208"/>
      <c r="I94" s="208"/>
      <c r="J94" s="78"/>
      <c r="K94" s="78"/>
      <c r="L94" s="78"/>
      <c r="M94" s="78"/>
      <c r="N94" s="78"/>
      <c r="O94" s="78"/>
      <c r="P94" s="78"/>
      <c r="Q94" s="78"/>
      <c r="R94" s="92"/>
    </row>
    <row r="95" ht="15.75" customHeight="1">
      <c r="A95" s="114"/>
      <c r="B95" s="9" t="s">
        <v>75</v>
      </c>
      <c r="C95" s="252"/>
      <c r="D95" s="57" t="s">
        <v>76</v>
      </c>
      <c r="E95" s="208">
        <v>29600.0</v>
      </c>
      <c r="F95" s="77">
        <v>0.0</v>
      </c>
      <c r="G95" s="345">
        <f>H95-F95</f>
        <v>0</v>
      </c>
      <c r="H95" s="208">
        <v>0.0</v>
      </c>
      <c r="I95" s="208">
        <v>0.0</v>
      </c>
      <c r="J95" s="78"/>
      <c r="K95" s="78"/>
      <c r="L95" s="78"/>
      <c r="M95" s="78"/>
      <c r="N95" s="78"/>
      <c r="O95" s="78"/>
      <c r="P95" s="78"/>
      <c r="Q95" s="78"/>
      <c r="R95" s="92"/>
    </row>
    <row r="96" ht="6.0" customHeight="1">
      <c r="A96" s="20"/>
      <c r="B96" s="16"/>
      <c r="C96" s="16"/>
      <c r="D96" s="30"/>
      <c r="E96" s="524"/>
      <c r="F96" s="168"/>
      <c r="G96" s="168"/>
      <c r="H96" s="168"/>
      <c r="I96" s="168"/>
      <c r="J96" s="66"/>
      <c r="K96" s="66"/>
      <c r="L96" s="66"/>
      <c r="M96" s="66"/>
      <c r="N96" s="66"/>
      <c r="O96" s="66"/>
      <c r="P96" s="66"/>
      <c r="Q96" s="66"/>
      <c r="R96" s="92"/>
    </row>
    <row r="97" ht="15.75" customHeight="1">
      <c r="A97" s="20"/>
      <c r="B97" s="171" t="s">
        <v>457</v>
      </c>
      <c r="C97" s="16"/>
      <c r="D97" s="30"/>
      <c r="E97" s="524"/>
      <c r="F97" s="168"/>
      <c r="G97" s="168"/>
      <c r="H97" s="168"/>
      <c r="I97" s="168"/>
      <c r="J97" s="66"/>
      <c r="K97" s="66"/>
      <c r="L97" s="66"/>
      <c r="M97" s="66"/>
      <c r="N97" s="66"/>
      <c r="O97" s="66"/>
      <c r="P97" s="66"/>
      <c r="Q97" s="66"/>
      <c r="R97" s="92"/>
    </row>
    <row r="98" ht="15.75" customHeight="1">
      <c r="A98" s="20"/>
      <c r="B98" s="9" t="s">
        <v>68</v>
      </c>
      <c r="C98" s="252"/>
      <c r="D98" s="35" t="s">
        <v>69</v>
      </c>
      <c r="E98" s="82">
        <v>79035.0</v>
      </c>
      <c r="F98" s="459">
        <v>0.0</v>
      </c>
      <c r="G98" s="345">
        <f>H98-F98</f>
        <v>0</v>
      </c>
      <c r="H98" s="459">
        <v>0.0</v>
      </c>
      <c r="I98" s="459">
        <v>0.0</v>
      </c>
      <c r="J98" s="130"/>
      <c r="K98" s="130"/>
      <c r="L98" s="130"/>
      <c r="M98" s="130"/>
      <c r="N98" s="130"/>
      <c r="O98" s="130"/>
      <c r="P98" s="130"/>
      <c r="Q98" s="130"/>
      <c r="R98" s="92"/>
    </row>
    <row r="99" ht="15.75" customHeight="1">
      <c r="A99" s="114"/>
      <c r="B99" s="520" t="s">
        <v>458</v>
      </c>
      <c r="C99" s="252"/>
      <c r="D99" s="115"/>
      <c r="E99" s="113"/>
      <c r="F99" s="113"/>
      <c r="G99" s="113"/>
      <c r="H99" s="113"/>
      <c r="I99" s="208"/>
      <c r="J99" s="78"/>
      <c r="K99" s="78"/>
      <c r="L99" s="78"/>
      <c r="M99" s="78"/>
      <c r="N99" s="78"/>
      <c r="O99" s="78"/>
      <c r="P99" s="78"/>
      <c r="Q99" s="78"/>
      <c r="R99" s="496"/>
      <c r="S99" s="8"/>
    </row>
    <row r="100" ht="15.75" customHeight="1">
      <c r="A100" s="114"/>
      <c r="B100" s="520" t="s">
        <v>459</v>
      </c>
      <c r="C100" s="252"/>
      <c r="D100" s="115"/>
      <c r="E100" s="113"/>
      <c r="F100" s="113"/>
      <c r="G100" s="113"/>
      <c r="H100" s="113"/>
      <c r="I100" s="208"/>
      <c r="J100" s="78"/>
      <c r="K100" s="78"/>
      <c r="L100" s="78"/>
      <c r="M100" s="78"/>
      <c r="N100" s="78"/>
      <c r="O100" s="78"/>
      <c r="P100" s="78"/>
      <c r="Q100" s="78"/>
      <c r="R100" s="496"/>
      <c r="S100" s="8"/>
    </row>
    <row r="101" ht="15.75" customHeight="1">
      <c r="A101" s="41"/>
      <c r="B101" s="29" t="s">
        <v>445</v>
      </c>
      <c r="C101" s="274"/>
      <c r="D101" s="35" t="s">
        <v>113</v>
      </c>
      <c r="E101" s="82">
        <v>0.0</v>
      </c>
      <c r="F101" s="82">
        <v>0.0</v>
      </c>
      <c r="G101" s="345">
        <f>H101-F101</f>
        <v>100000</v>
      </c>
      <c r="H101" s="82">
        <v>100000.0</v>
      </c>
      <c r="I101" s="191">
        <v>100000.0</v>
      </c>
      <c r="J101" s="37"/>
      <c r="K101" s="37"/>
      <c r="L101" s="37"/>
      <c r="M101" s="37"/>
      <c r="N101" s="37"/>
      <c r="O101" s="37"/>
      <c r="P101" s="37"/>
      <c r="Q101" s="37"/>
      <c r="R101" s="525"/>
      <c r="S101" s="405"/>
      <c r="T101" s="273"/>
      <c r="U101" s="273"/>
      <c r="V101" s="273"/>
      <c r="W101" s="273"/>
      <c r="X101" s="273"/>
      <c r="Y101" s="273"/>
      <c r="Z101" s="273"/>
    </row>
    <row r="102" ht="6.0" customHeight="1">
      <c r="A102" s="41"/>
      <c r="B102" s="29"/>
      <c r="C102" s="273"/>
      <c r="D102" s="107"/>
      <c r="E102" s="82"/>
      <c r="F102" s="82"/>
      <c r="G102" s="345"/>
      <c r="H102" s="82"/>
      <c r="I102" s="191"/>
      <c r="J102" s="37"/>
      <c r="K102" s="37"/>
      <c r="L102" s="37"/>
      <c r="M102" s="37"/>
      <c r="N102" s="37"/>
      <c r="O102" s="37"/>
      <c r="P102" s="37"/>
      <c r="Q102" s="37"/>
      <c r="R102" s="525"/>
      <c r="S102" s="405"/>
      <c r="T102" s="273"/>
      <c r="U102" s="273"/>
      <c r="V102" s="273"/>
      <c r="W102" s="273"/>
      <c r="X102" s="273"/>
      <c r="Y102" s="273"/>
      <c r="Z102" s="273"/>
    </row>
    <row r="103" ht="15.75" customHeight="1">
      <c r="A103" s="41"/>
      <c r="B103" s="34" t="s">
        <v>460</v>
      </c>
      <c r="C103" s="273"/>
      <c r="D103" s="107"/>
      <c r="E103" s="82"/>
      <c r="F103" s="82"/>
      <c r="G103" s="345"/>
      <c r="H103" s="82"/>
      <c r="I103" s="191"/>
      <c r="J103" s="37"/>
      <c r="K103" s="37"/>
      <c r="L103" s="37"/>
      <c r="M103" s="37"/>
      <c r="N103" s="37"/>
      <c r="O103" s="37"/>
      <c r="P103" s="37"/>
      <c r="Q103" s="37"/>
      <c r="R103" s="525"/>
      <c r="S103" s="405"/>
      <c r="T103" s="273"/>
      <c r="U103" s="273"/>
      <c r="V103" s="273"/>
      <c r="W103" s="273"/>
      <c r="X103" s="273"/>
      <c r="Y103" s="273"/>
      <c r="Z103" s="273"/>
    </row>
    <row r="104" ht="15.75" customHeight="1">
      <c r="A104" s="41"/>
      <c r="B104" s="2" t="s">
        <v>461</v>
      </c>
      <c r="C104" s="273"/>
      <c r="D104" s="35" t="s">
        <v>462</v>
      </c>
      <c r="E104" s="82">
        <v>0.0</v>
      </c>
      <c r="F104" s="82">
        <v>0.0</v>
      </c>
      <c r="G104" s="345">
        <v>0.0</v>
      </c>
      <c r="H104" s="82">
        <v>0.0</v>
      </c>
      <c r="I104" s="191">
        <v>250000.0</v>
      </c>
      <c r="J104" s="37"/>
      <c r="K104" s="37"/>
      <c r="L104" s="37"/>
      <c r="M104" s="37"/>
      <c r="N104" s="37"/>
      <c r="O104" s="37"/>
      <c r="P104" s="37"/>
      <c r="Q104" s="37"/>
      <c r="R104" s="525"/>
      <c r="S104" s="405" t="s">
        <v>463</v>
      </c>
      <c r="T104" s="273"/>
      <c r="U104" s="273"/>
      <c r="V104" s="273"/>
      <c r="W104" s="273"/>
      <c r="X104" s="273"/>
      <c r="Y104" s="273"/>
      <c r="Z104" s="273"/>
    </row>
    <row r="105" ht="15.75" customHeight="1">
      <c r="A105" s="501"/>
      <c r="B105" s="502" t="s">
        <v>284</v>
      </c>
      <c r="C105" s="526"/>
      <c r="D105" s="527"/>
      <c r="E105" s="528">
        <f t="shared" ref="E105:I105" si="7">SUM(E32:E104)</f>
        <v>1510780.05</v>
      </c>
      <c r="F105" s="528">
        <f t="shared" si="7"/>
        <v>766539.83</v>
      </c>
      <c r="G105" s="528">
        <f t="shared" si="7"/>
        <v>2008060.17</v>
      </c>
      <c r="H105" s="528">
        <f t="shared" si="7"/>
        <v>2774600</v>
      </c>
      <c r="I105" s="528">
        <f t="shared" si="7"/>
        <v>2544600</v>
      </c>
      <c r="J105" s="529"/>
      <c r="K105" s="529"/>
      <c r="L105" s="529"/>
      <c r="M105" s="529"/>
      <c r="N105" s="529"/>
      <c r="O105" s="529"/>
      <c r="P105" s="529"/>
      <c r="Q105" s="529"/>
      <c r="R105" s="289">
        <f>(I105-H105)/H105</f>
        <v>-0.08289483169</v>
      </c>
      <c r="S105" s="8"/>
    </row>
    <row r="106" ht="15.75" customHeight="1">
      <c r="A106" s="530" t="s">
        <v>285</v>
      </c>
      <c r="B106" s="531"/>
      <c r="C106" s="531"/>
      <c r="D106" s="532"/>
      <c r="E106" s="533">
        <f t="shared" ref="E106:I106" si="8">E30+E105</f>
        <v>4775778</v>
      </c>
      <c r="F106" s="533">
        <f t="shared" si="8"/>
        <v>2574209.66</v>
      </c>
      <c r="G106" s="533">
        <f t="shared" si="8"/>
        <v>4593658.34</v>
      </c>
      <c r="H106" s="533">
        <f t="shared" si="8"/>
        <v>7167868</v>
      </c>
      <c r="I106" s="533">
        <f t="shared" si="8"/>
        <v>7353081</v>
      </c>
      <c r="J106" s="122"/>
      <c r="K106" s="122"/>
      <c r="L106" s="122"/>
      <c r="M106" s="122"/>
      <c r="N106" s="122"/>
      <c r="O106" s="122"/>
      <c r="P106" s="122"/>
      <c r="Q106" s="122"/>
      <c r="R106" s="505" t="s">
        <v>464</v>
      </c>
      <c r="S106" s="8"/>
    </row>
    <row r="107" ht="15.75" customHeight="1">
      <c r="A107" s="353"/>
      <c r="B107" s="354" t="s">
        <v>356</v>
      </c>
      <c r="C107" s="534"/>
      <c r="D107" s="149"/>
      <c r="E107" s="208"/>
      <c r="F107" s="535"/>
      <c r="G107" s="535"/>
      <c r="H107" s="535"/>
      <c r="I107" s="535"/>
      <c r="J107" s="529"/>
      <c r="K107" s="529"/>
      <c r="L107" s="529"/>
      <c r="M107" s="529"/>
      <c r="N107" s="529"/>
      <c r="O107" s="529"/>
      <c r="P107" s="529"/>
      <c r="Q107" s="529"/>
      <c r="R107" s="496"/>
      <c r="S107" s="8"/>
    </row>
    <row r="108" ht="13.5" customHeight="1">
      <c r="A108" s="56"/>
      <c r="B108" s="29" t="s">
        <v>304</v>
      </c>
      <c r="C108" s="536"/>
      <c r="D108" s="21" t="s">
        <v>290</v>
      </c>
      <c r="E108" s="208">
        <v>34147.9</v>
      </c>
      <c r="F108" s="208">
        <v>45000.0</v>
      </c>
      <c r="G108" s="208">
        <f t="shared" ref="G108:G111" si="9">H108-F108</f>
        <v>0</v>
      </c>
      <c r="H108" s="208">
        <v>45000.0</v>
      </c>
      <c r="I108" s="113">
        <v>100000.0</v>
      </c>
      <c r="J108" s="59"/>
      <c r="K108" s="59"/>
      <c r="L108" s="59"/>
      <c r="M108" s="59"/>
      <c r="N108" s="59"/>
      <c r="O108" s="59"/>
      <c r="P108" s="59"/>
      <c r="Q108" s="78"/>
      <c r="R108" s="496"/>
      <c r="S108" s="8"/>
    </row>
    <row r="109" ht="13.5" customHeight="1">
      <c r="A109" s="56"/>
      <c r="B109" s="9" t="s">
        <v>380</v>
      </c>
      <c r="C109" s="147"/>
      <c r="D109" s="105" t="s">
        <v>288</v>
      </c>
      <c r="E109" s="208">
        <v>0.0</v>
      </c>
      <c r="F109" s="208">
        <v>150000.0</v>
      </c>
      <c r="G109" s="208">
        <f t="shared" si="9"/>
        <v>50000</v>
      </c>
      <c r="H109" s="208">
        <f>150000+50000</f>
        <v>200000</v>
      </c>
      <c r="I109" s="113">
        <v>0.0</v>
      </c>
      <c r="J109" s="59"/>
      <c r="K109" s="59"/>
      <c r="L109" s="59"/>
      <c r="M109" s="59"/>
      <c r="N109" s="59"/>
      <c r="O109" s="59"/>
      <c r="P109" s="59"/>
      <c r="Q109" s="78"/>
      <c r="R109" s="496"/>
      <c r="S109" s="8"/>
    </row>
    <row r="110" ht="13.5" customHeight="1">
      <c r="A110" s="56"/>
      <c r="B110" s="29" t="s">
        <v>301</v>
      </c>
      <c r="C110" s="536"/>
      <c r="D110" s="21" t="s">
        <v>302</v>
      </c>
      <c r="E110" s="208">
        <v>80000.0</v>
      </c>
      <c r="F110" s="208">
        <v>0.0</v>
      </c>
      <c r="G110" s="208">
        <f t="shared" si="9"/>
        <v>0</v>
      </c>
      <c r="H110" s="208">
        <v>0.0</v>
      </c>
      <c r="I110" s="113">
        <v>0.0</v>
      </c>
      <c r="J110" s="59"/>
      <c r="K110" s="59"/>
      <c r="L110" s="59"/>
      <c r="M110" s="59"/>
      <c r="N110" s="59"/>
      <c r="O110" s="59"/>
      <c r="P110" s="59"/>
      <c r="Q110" s="78"/>
      <c r="R110" s="496"/>
      <c r="S110" s="8"/>
    </row>
    <row r="111" ht="13.5" customHeight="1">
      <c r="A111" s="56"/>
      <c r="B111" s="2" t="s">
        <v>465</v>
      </c>
      <c r="C111" s="537"/>
      <c r="D111" s="21" t="s">
        <v>300</v>
      </c>
      <c r="E111" s="208">
        <v>78028.09</v>
      </c>
      <c r="F111" s="208">
        <v>0.0</v>
      </c>
      <c r="G111" s="208">
        <f t="shared" si="9"/>
        <v>0</v>
      </c>
      <c r="H111" s="208">
        <v>0.0</v>
      </c>
      <c r="I111" s="113">
        <v>0.0</v>
      </c>
      <c r="J111" s="59"/>
      <c r="K111" s="59"/>
      <c r="L111" s="59"/>
      <c r="M111" s="59"/>
      <c r="N111" s="59"/>
      <c r="O111" s="59"/>
      <c r="P111" s="59"/>
      <c r="Q111" s="78"/>
      <c r="R111" s="496"/>
      <c r="S111" s="8"/>
    </row>
    <row r="112" ht="15.75" customHeight="1">
      <c r="A112" s="237"/>
      <c r="B112" s="44" t="s">
        <v>385</v>
      </c>
      <c r="C112" s="287"/>
      <c r="D112" s="538"/>
      <c r="E112" s="539">
        <f t="shared" ref="E112:I112" si="10">SUM(E107:E111)</f>
        <v>192175.99</v>
      </c>
      <c r="F112" s="539">
        <f t="shared" si="10"/>
        <v>195000</v>
      </c>
      <c r="G112" s="539">
        <f t="shared" si="10"/>
        <v>50000</v>
      </c>
      <c r="H112" s="539">
        <f t="shared" si="10"/>
        <v>245000</v>
      </c>
      <c r="I112" s="539">
        <f t="shared" si="10"/>
        <v>100000</v>
      </c>
      <c r="J112" s="102"/>
      <c r="K112" s="102"/>
      <c r="L112" s="102"/>
      <c r="M112" s="102"/>
      <c r="N112" s="102"/>
      <c r="O112" s="102"/>
      <c r="P112" s="102"/>
      <c r="Q112" s="48"/>
      <c r="R112" s="540"/>
      <c r="S112" s="405"/>
      <c r="T112" s="273"/>
      <c r="U112" s="273"/>
      <c r="V112" s="273"/>
      <c r="W112" s="273"/>
      <c r="X112" s="273"/>
      <c r="Y112" s="273"/>
      <c r="Z112" s="273"/>
    </row>
    <row r="113" ht="15.75" customHeight="1">
      <c r="A113" s="363"/>
      <c r="B113" s="34" t="s">
        <v>460</v>
      </c>
      <c r="C113" s="147"/>
      <c r="D113" s="2"/>
      <c r="E113" s="77"/>
      <c r="F113" s="345"/>
      <c r="G113" s="345"/>
      <c r="H113" s="345"/>
      <c r="I113" s="541"/>
      <c r="J113" s="542"/>
      <c r="K113" s="542"/>
      <c r="L113" s="542"/>
      <c r="M113" s="542"/>
      <c r="N113" s="542"/>
      <c r="O113" s="542"/>
      <c r="P113" s="542"/>
      <c r="Q113" s="529"/>
      <c r="R113" s="491"/>
    </row>
    <row r="114" ht="16.5" customHeight="1">
      <c r="A114" s="363"/>
      <c r="B114" s="2" t="s">
        <v>466</v>
      </c>
      <c r="C114" s="147"/>
      <c r="D114" s="2"/>
      <c r="E114" s="77"/>
      <c r="F114" s="345"/>
      <c r="G114" s="345"/>
      <c r="H114" s="345"/>
      <c r="I114" s="541"/>
      <c r="J114" s="542"/>
      <c r="K114" s="542"/>
      <c r="L114" s="542"/>
      <c r="M114" s="542"/>
      <c r="N114" s="542"/>
      <c r="O114" s="542"/>
      <c r="P114" s="542"/>
      <c r="Q114" s="529"/>
      <c r="R114" s="491"/>
    </row>
    <row r="115" ht="14.25" customHeight="1">
      <c r="A115" s="363"/>
      <c r="B115" s="2" t="s">
        <v>467</v>
      </c>
      <c r="C115" s="147"/>
      <c r="D115" s="3" t="s">
        <v>468</v>
      </c>
      <c r="E115" s="77">
        <v>0.0</v>
      </c>
      <c r="F115" s="345">
        <v>0.0</v>
      </c>
      <c r="G115" s="345">
        <v>0.0</v>
      </c>
      <c r="H115" s="345">
        <v>0.0</v>
      </c>
      <c r="I115" s="541">
        <v>900000.0</v>
      </c>
      <c r="J115" s="542"/>
      <c r="K115" s="542"/>
      <c r="L115" s="542"/>
      <c r="M115" s="542"/>
      <c r="N115" s="542"/>
      <c r="O115" s="542"/>
      <c r="P115" s="542"/>
      <c r="Q115" s="529"/>
      <c r="R115" s="491"/>
      <c r="S115" s="405" t="s">
        <v>469</v>
      </c>
    </row>
    <row r="116" ht="15.75" customHeight="1">
      <c r="A116" s="363"/>
      <c r="B116" s="338" t="s">
        <v>470</v>
      </c>
      <c r="C116" s="147"/>
      <c r="D116" s="3" t="s">
        <v>468</v>
      </c>
      <c r="E116" s="77">
        <v>0.0</v>
      </c>
      <c r="F116" s="345">
        <v>0.0</v>
      </c>
      <c r="G116" s="345">
        <v>0.0</v>
      </c>
      <c r="H116" s="345">
        <v>0.0</v>
      </c>
      <c r="I116" s="541">
        <v>250000.0</v>
      </c>
      <c r="J116" s="542"/>
      <c r="K116" s="542"/>
      <c r="L116" s="542"/>
      <c r="M116" s="542"/>
      <c r="N116" s="542"/>
      <c r="O116" s="542"/>
      <c r="P116" s="542"/>
      <c r="Q116" s="529"/>
      <c r="R116" s="491"/>
      <c r="S116" s="405" t="s">
        <v>469</v>
      </c>
      <c r="W116" s="316"/>
    </row>
    <row r="117" ht="15.75" customHeight="1">
      <c r="A117" s="543"/>
      <c r="B117" s="256" t="s">
        <v>471</v>
      </c>
      <c r="C117" s="258"/>
      <c r="D117" s="257" t="s">
        <v>468</v>
      </c>
      <c r="E117" s="91">
        <v>0.0</v>
      </c>
      <c r="F117" s="544">
        <v>0.0</v>
      </c>
      <c r="G117" s="544">
        <v>0.0</v>
      </c>
      <c r="H117" s="544">
        <v>0.0</v>
      </c>
      <c r="I117" s="545">
        <v>200000.0</v>
      </c>
      <c r="J117" s="542"/>
      <c r="K117" s="542"/>
      <c r="L117" s="542"/>
      <c r="M117" s="542"/>
      <c r="N117" s="542"/>
      <c r="O117" s="542"/>
      <c r="P117" s="542"/>
      <c r="Q117" s="529"/>
      <c r="R117" s="491"/>
      <c r="S117" s="405" t="s">
        <v>469</v>
      </c>
      <c r="V117" s="546" t="s">
        <v>472</v>
      </c>
      <c r="W117" s="316"/>
    </row>
    <row r="118" ht="15.75" customHeight="1">
      <c r="A118" s="252"/>
      <c r="B118" s="8"/>
      <c r="C118" s="2"/>
      <c r="D118" s="3"/>
      <c r="E118" s="78"/>
      <c r="F118" s="529"/>
      <c r="G118" s="529"/>
      <c r="H118" s="529"/>
      <c r="I118" s="529"/>
      <c r="J118" s="529"/>
      <c r="K118" s="529"/>
      <c r="L118" s="529"/>
      <c r="M118" s="529"/>
      <c r="N118" s="529"/>
      <c r="O118" s="529"/>
      <c r="P118" s="529"/>
      <c r="Q118" s="529"/>
      <c r="R118" s="491"/>
      <c r="W118" s="316"/>
    </row>
    <row r="119" ht="15.75" customHeight="1">
      <c r="A119" s="252"/>
      <c r="B119" s="8"/>
      <c r="C119" s="2"/>
      <c r="D119" s="3"/>
      <c r="E119" s="78"/>
      <c r="F119" s="529"/>
      <c r="G119" s="529"/>
      <c r="H119" s="529"/>
      <c r="I119" s="529"/>
      <c r="J119" s="529"/>
      <c r="K119" s="529"/>
      <c r="L119" s="529"/>
      <c r="M119" s="529"/>
      <c r="N119" s="529"/>
      <c r="O119" s="529"/>
      <c r="P119" s="529"/>
      <c r="Q119" s="529"/>
      <c r="R119" s="491"/>
      <c r="W119" s="316"/>
    </row>
    <row r="120" ht="15.75" customHeight="1">
      <c r="A120" s="111" t="s">
        <v>473</v>
      </c>
      <c r="B120" s="9"/>
      <c r="C120" s="252"/>
      <c r="D120" s="66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491"/>
      <c r="V120" s="3" t="s">
        <v>468</v>
      </c>
      <c r="W120" s="316">
        <f>I115+I116+I117+I127+I129</f>
        <v>2650000</v>
      </c>
    </row>
    <row r="121" ht="15.75" customHeight="1">
      <c r="B121" s="2"/>
      <c r="C121" s="2"/>
      <c r="D121" s="2"/>
      <c r="E121" s="78"/>
      <c r="F121" s="2"/>
      <c r="G121" s="2"/>
      <c r="I121" s="2"/>
      <c r="J121" s="2"/>
      <c r="K121" s="2"/>
      <c r="L121" s="2"/>
      <c r="M121" s="2"/>
      <c r="N121" s="2"/>
      <c r="O121" s="2"/>
      <c r="P121" s="2"/>
      <c r="Q121" s="2"/>
      <c r="R121" s="491"/>
      <c r="V121" s="16" t="s">
        <v>474</v>
      </c>
      <c r="W121" s="547">
        <v>500000.0</v>
      </c>
    </row>
    <row r="122" ht="15.75" customHeight="1">
      <c r="A122" s="305" t="s">
        <v>350</v>
      </c>
      <c r="J122" s="305"/>
      <c r="K122" s="305"/>
      <c r="L122" s="305"/>
      <c r="M122" s="305"/>
      <c r="N122" s="305"/>
      <c r="O122" s="305"/>
      <c r="P122" s="305"/>
      <c r="Q122" s="305"/>
      <c r="R122" s="491"/>
      <c r="W122" s="548">
        <f>W120+W121</f>
        <v>3150000</v>
      </c>
    </row>
    <row r="123" ht="15.75" customHeight="1">
      <c r="A123" s="93"/>
      <c r="B123" s="93"/>
      <c r="C123" s="93"/>
      <c r="D123" s="93"/>
      <c r="E123" s="204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491"/>
      <c r="W123" s="316"/>
    </row>
    <row r="124" ht="15.75" customHeight="1">
      <c r="A124" s="11" t="s">
        <v>6</v>
      </c>
      <c r="B124" s="12"/>
      <c r="C124" s="13"/>
      <c r="D124" s="14" t="s">
        <v>430</v>
      </c>
      <c r="E124" s="14" t="s">
        <v>8</v>
      </c>
      <c r="F124" s="15" t="s">
        <v>9</v>
      </c>
      <c r="G124" s="12"/>
      <c r="H124" s="13"/>
      <c r="I124" s="14" t="s">
        <v>10</v>
      </c>
      <c r="J124" s="93"/>
      <c r="K124" s="93"/>
      <c r="L124" s="93"/>
      <c r="M124" s="93"/>
      <c r="N124" s="93"/>
      <c r="O124" s="93"/>
      <c r="P124" s="93"/>
      <c r="Q124" s="93"/>
      <c r="R124" s="491"/>
      <c r="W124" s="316"/>
    </row>
    <row r="125" ht="15.75" customHeight="1">
      <c r="A125" s="18"/>
      <c r="C125" s="19"/>
      <c r="D125" s="492"/>
      <c r="E125" s="21" t="s">
        <v>12</v>
      </c>
      <c r="F125" s="21" t="s">
        <v>13</v>
      </c>
      <c r="G125" s="22" t="s">
        <v>14</v>
      </c>
      <c r="H125" s="21" t="s">
        <v>15</v>
      </c>
      <c r="I125" s="21" t="s">
        <v>16</v>
      </c>
      <c r="J125" s="301"/>
      <c r="K125" s="301"/>
      <c r="L125" s="301"/>
      <c r="M125" s="301"/>
      <c r="N125" s="301"/>
      <c r="O125" s="301"/>
      <c r="P125" s="301"/>
      <c r="Q125" s="301"/>
      <c r="R125" s="491"/>
      <c r="W125" s="316"/>
    </row>
    <row r="126" ht="15.75" customHeight="1">
      <c r="A126" s="23"/>
      <c r="B126" s="24"/>
      <c r="C126" s="25"/>
      <c r="D126" s="493"/>
      <c r="E126" s="26" t="s">
        <v>17</v>
      </c>
      <c r="F126" s="27" t="s">
        <v>17</v>
      </c>
      <c r="G126" s="27" t="s">
        <v>18</v>
      </c>
      <c r="H126" s="27" t="s">
        <v>18</v>
      </c>
      <c r="I126" s="27" t="s">
        <v>18</v>
      </c>
      <c r="J126" s="66"/>
      <c r="K126" s="66"/>
      <c r="L126" s="66"/>
      <c r="M126" s="66"/>
      <c r="N126" s="66"/>
      <c r="O126" s="66"/>
      <c r="P126" s="66"/>
      <c r="Q126" s="66"/>
      <c r="R126" s="491"/>
      <c r="W126" s="316"/>
    </row>
    <row r="127" ht="12.75" customHeight="1">
      <c r="A127" s="549"/>
      <c r="B127" s="550" t="s">
        <v>475</v>
      </c>
      <c r="C127" s="551"/>
      <c r="D127" s="552" t="s">
        <v>468</v>
      </c>
      <c r="E127" s="553">
        <v>0.0</v>
      </c>
      <c r="F127" s="554">
        <v>0.0</v>
      </c>
      <c r="G127" s="554">
        <v>0.0</v>
      </c>
      <c r="H127" s="554">
        <v>0.0</v>
      </c>
      <c r="I127" s="554">
        <v>300000.0</v>
      </c>
      <c r="J127" s="542"/>
      <c r="K127" s="542"/>
      <c r="L127" s="542"/>
      <c r="M127" s="542"/>
      <c r="N127" s="542"/>
      <c r="O127" s="542"/>
      <c r="P127" s="542"/>
      <c r="Q127" s="66"/>
      <c r="R127" s="491"/>
      <c r="S127" s="405" t="s">
        <v>469</v>
      </c>
    </row>
    <row r="128" ht="12.75" customHeight="1">
      <c r="A128" s="20"/>
      <c r="B128" s="209" t="s">
        <v>476</v>
      </c>
      <c r="C128" s="104"/>
      <c r="D128" s="16" t="s">
        <v>474</v>
      </c>
      <c r="E128" s="81">
        <v>0.0</v>
      </c>
      <c r="F128" s="462">
        <v>0.0</v>
      </c>
      <c r="G128" s="461">
        <v>0.0</v>
      </c>
      <c r="H128" s="462">
        <v>0.0</v>
      </c>
      <c r="I128" s="461">
        <v>500000.0</v>
      </c>
      <c r="J128" s="555"/>
      <c r="K128" s="555"/>
      <c r="L128" s="555"/>
      <c r="M128" s="555"/>
      <c r="N128" s="555"/>
      <c r="O128" s="555"/>
      <c r="P128" s="555"/>
      <c r="Q128" s="66"/>
      <c r="R128" s="491"/>
      <c r="S128" s="405" t="s">
        <v>469</v>
      </c>
    </row>
    <row r="129" ht="12.75" customHeight="1">
      <c r="A129" s="20"/>
      <c r="B129" s="29" t="s">
        <v>477</v>
      </c>
      <c r="C129" s="104"/>
      <c r="D129" s="16" t="s">
        <v>468</v>
      </c>
      <c r="E129" s="81">
        <v>0.0</v>
      </c>
      <c r="F129" s="462">
        <v>0.0</v>
      </c>
      <c r="G129" s="461">
        <v>0.0</v>
      </c>
      <c r="H129" s="462">
        <v>0.0</v>
      </c>
      <c r="I129" s="461">
        <v>1000000.0</v>
      </c>
      <c r="J129" s="555"/>
      <c r="K129" s="555"/>
      <c r="L129" s="555"/>
      <c r="M129" s="555"/>
      <c r="N129" s="555"/>
      <c r="O129" s="555"/>
      <c r="P129" s="555"/>
      <c r="Q129" s="66"/>
      <c r="R129" s="491"/>
      <c r="S129" s="405" t="s">
        <v>469</v>
      </c>
    </row>
    <row r="130" ht="12.75" customHeight="1">
      <c r="A130" s="363"/>
      <c r="B130" s="556" t="s">
        <v>478</v>
      </c>
      <c r="C130" s="19"/>
      <c r="D130" s="3" t="s">
        <v>468</v>
      </c>
      <c r="E130" s="77">
        <v>0.0</v>
      </c>
      <c r="F130" s="345">
        <v>0.0</v>
      </c>
      <c r="G130" s="345">
        <f t="shared" ref="G130:G131" si="11">H130-F130</f>
        <v>700000</v>
      </c>
      <c r="H130" s="345">
        <v>700000.0</v>
      </c>
      <c r="I130" s="557">
        <v>0.0</v>
      </c>
      <c r="J130" s="558"/>
      <c r="K130" s="558"/>
      <c r="L130" s="558"/>
      <c r="M130" s="558"/>
      <c r="N130" s="558"/>
      <c r="O130" s="558"/>
      <c r="P130" s="558"/>
      <c r="Q130" s="66"/>
      <c r="R130" s="491"/>
    </row>
    <row r="131" ht="12.75" customHeight="1">
      <c r="A131" s="363"/>
      <c r="B131" s="559" t="s">
        <v>479</v>
      </c>
      <c r="C131" s="19"/>
      <c r="D131" s="16" t="s">
        <v>468</v>
      </c>
      <c r="E131" s="36">
        <v>0.0</v>
      </c>
      <c r="F131" s="460">
        <v>0.0</v>
      </c>
      <c r="G131" s="345">
        <f t="shared" si="11"/>
        <v>400000</v>
      </c>
      <c r="H131" s="460">
        <v>400000.0</v>
      </c>
      <c r="I131" s="560">
        <v>0.0</v>
      </c>
      <c r="J131" s="561"/>
      <c r="K131" s="561"/>
      <c r="L131" s="561"/>
      <c r="M131" s="561"/>
      <c r="N131" s="561"/>
      <c r="O131" s="561"/>
      <c r="P131" s="561"/>
      <c r="Q131" s="66"/>
      <c r="R131" s="491"/>
    </row>
    <row r="132" ht="12.75" customHeight="1">
      <c r="A132" s="363"/>
      <c r="B132" s="559" t="s">
        <v>480</v>
      </c>
      <c r="C132" s="19"/>
      <c r="D132" s="3"/>
      <c r="E132" s="77"/>
      <c r="F132" s="345"/>
      <c r="G132" s="345"/>
      <c r="H132" s="345"/>
      <c r="I132" s="541"/>
      <c r="J132" s="542"/>
      <c r="K132" s="542"/>
      <c r="L132" s="542"/>
      <c r="M132" s="542"/>
      <c r="N132" s="542"/>
      <c r="O132" s="542"/>
      <c r="P132" s="542"/>
      <c r="Q132" s="529"/>
      <c r="R132" s="491"/>
    </row>
    <row r="133" ht="12.75" customHeight="1">
      <c r="A133" s="363"/>
      <c r="B133" s="559" t="s">
        <v>481</v>
      </c>
      <c r="C133" s="562"/>
      <c r="D133" s="3" t="s">
        <v>468</v>
      </c>
      <c r="E133" s="77">
        <v>0.0</v>
      </c>
      <c r="F133" s="345">
        <v>0.0</v>
      </c>
      <c r="G133" s="345">
        <f>H133-F133</f>
        <v>1000000</v>
      </c>
      <c r="H133" s="345">
        <v>1000000.0</v>
      </c>
      <c r="I133" s="563">
        <v>0.0</v>
      </c>
      <c r="J133" s="564"/>
      <c r="K133" s="564"/>
      <c r="L133" s="564"/>
      <c r="M133" s="564"/>
      <c r="N133" s="564"/>
      <c r="O133" s="564"/>
      <c r="P133" s="564"/>
      <c r="Q133" s="518"/>
      <c r="R133" s="491"/>
    </row>
    <row r="134" ht="17.25" customHeight="1">
      <c r="A134" s="565"/>
      <c r="B134" s="566" t="s">
        <v>482</v>
      </c>
      <c r="C134" s="567"/>
      <c r="D134" s="568"/>
      <c r="E134" s="569">
        <f t="shared" ref="E134:I134" si="12">SUM(E115:E133)</f>
        <v>0</v>
      </c>
      <c r="F134" s="569">
        <f t="shared" si="12"/>
        <v>0</v>
      </c>
      <c r="G134" s="569">
        <f t="shared" si="12"/>
        <v>2100000</v>
      </c>
      <c r="H134" s="569">
        <f t="shared" si="12"/>
        <v>2100000</v>
      </c>
      <c r="I134" s="569">
        <f t="shared" si="12"/>
        <v>3150000</v>
      </c>
      <c r="J134" s="359"/>
      <c r="K134" s="359"/>
      <c r="L134" s="359"/>
      <c r="M134" s="359"/>
      <c r="N134" s="359"/>
      <c r="O134" s="359"/>
      <c r="P134" s="359"/>
      <c r="Q134" s="358"/>
      <c r="R134" s="92"/>
      <c r="S134" s="273"/>
      <c r="T134" s="273"/>
      <c r="U134" s="273"/>
      <c r="V134" s="273"/>
      <c r="W134" s="273"/>
      <c r="X134" s="273"/>
      <c r="Y134" s="273"/>
      <c r="Z134" s="273"/>
    </row>
    <row r="135" ht="18.0" customHeight="1">
      <c r="A135" s="114" t="s">
        <v>317</v>
      </c>
      <c r="B135" s="570"/>
      <c r="C135" s="571"/>
      <c r="D135" s="280"/>
      <c r="E135" s="347">
        <f t="shared" ref="E135:I135" si="13">E112+E134</f>
        <v>192175.99</v>
      </c>
      <c r="F135" s="347">
        <f t="shared" si="13"/>
        <v>195000</v>
      </c>
      <c r="G135" s="347">
        <f t="shared" si="13"/>
        <v>2150000</v>
      </c>
      <c r="H135" s="347">
        <f t="shared" si="13"/>
        <v>2345000</v>
      </c>
      <c r="I135" s="347">
        <f t="shared" si="13"/>
        <v>3250000</v>
      </c>
      <c r="J135" s="359"/>
      <c r="K135" s="359"/>
      <c r="L135" s="359"/>
      <c r="M135" s="359"/>
      <c r="N135" s="359"/>
      <c r="O135" s="359"/>
      <c r="P135" s="359"/>
      <c r="Q135" s="316"/>
      <c r="R135" s="572"/>
    </row>
    <row r="136" ht="18.0" customHeight="1">
      <c r="A136" s="573" t="s">
        <v>318</v>
      </c>
      <c r="B136" s="574"/>
      <c r="C136" s="575"/>
      <c r="D136" s="576"/>
      <c r="E136" s="577">
        <f t="shared" ref="E136:I136" si="14">E106+E135</f>
        <v>4967953.99</v>
      </c>
      <c r="F136" s="577">
        <f t="shared" si="14"/>
        <v>2769209.66</v>
      </c>
      <c r="G136" s="577">
        <f t="shared" si="14"/>
        <v>6743658.34</v>
      </c>
      <c r="H136" s="577">
        <f t="shared" si="14"/>
        <v>9512868</v>
      </c>
      <c r="I136" s="577">
        <f t="shared" si="14"/>
        <v>10603081</v>
      </c>
      <c r="J136" s="102"/>
      <c r="K136" s="102"/>
      <c r="L136" s="102"/>
      <c r="M136" s="102"/>
      <c r="N136" s="102"/>
      <c r="O136" s="102"/>
      <c r="P136" s="102"/>
      <c r="Q136" s="48"/>
      <c r="R136" s="289">
        <f>(I136-H136)/H136</f>
        <v>0.114604029</v>
      </c>
    </row>
    <row r="137" ht="14.25" customHeight="1">
      <c r="A137" s="578"/>
      <c r="B137" s="578"/>
      <c r="C137" s="578"/>
      <c r="D137" s="405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48"/>
      <c r="R137" s="289"/>
    </row>
    <row r="138" ht="12.75" customHeight="1">
      <c r="A138" s="338" t="s">
        <v>319</v>
      </c>
      <c r="B138" s="1"/>
      <c r="C138" s="579"/>
      <c r="D138" s="8"/>
      <c r="E138" s="122"/>
      <c r="F138" s="122"/>
      <c r="G138" s="122"/>
      <c r="H138" s="122"/>
      <c r="I138" s="122"/>
      <c r="J138" s="48"/>
      <c r="K138" s="48"/>
      <c r="L138" s="48"/>
      <c r="M138" s="48"/>
      <c r="N138" s="48"/>
      <c r="O138" s="48"/>
      <c r="P138" s="48"/>
      <c r="Q138" s="48"/>
      <c r="R138" s="580" t="s">
        <v>464</v>
      </c>
    </row>
    <row r="139" ht="15.75" customHeight="1">
      <c r="A139" s="338" t="s">
        <v>320</v>
      </c>
      <c r="C139" s="252"/>
      <c r="R139" s="581"/>
    </row>
    <row r="140" ht="15.75" customHeight="1">
      <c r="A140" s="8"/>
      <c r="B140" s="8"/>
      <c r="C140" s="8"/>
      <c r="D140" s="8"/>
      <c r="E140" s="8"/>
      <c r="F140" s="8"/>
      <c r="G140" s="5"/>
      <c r="I140" s="8"/>
      <c r="J140" s="8"/>
      <c r="K140" s="8"/>
      <c r="L140" s="8"/>
      <c r="M140" s="8"/>
      <c r="N140" s="8"/>
      <c r="O140" s="8"/>
      <c r="P140" s="8"/>
      <c r="Q140" s="8"/>
      <c r="R140" s="581"/>
    </row>
    <row r="141" ht="15.75" customHeight="1">
      <c r="A141" s="8"/>
      <c r="B141" s="8"/>
      <c r="C141" s="8"/>
      <c r="D141" s="8"/>
      <c r="E141" s="8"/>
      <c r="F141" s="8"/>
      <c r="G141" s="5"/>
      <c r="H141" s="5"/>
      <c r="I141" s="8"/>
      <c r="J141" s="8"/>
      <c r="K141" s="8"/>
      <c r="L141" s="8"/>
      <c r="M141" s="8"/>
      <c r="N141" s="8"/>
      <c r="O141" s="8"/>
      <c r="P141" s="8"/>
      <c r="Q141" s="8"/>
      <c r="R141" s="581"/>
    </row>
    <row r="142" ht="15.75" customHeight="1">
      <c r="A142" s="8"/>
      <c r="B142" s="8"/>
      <c r="C142" s="8"/>
      <c r="D142" s="8"/>
      <c r="E142" s="8"/>
      <c r="F142" s="8"/>
      <c r="G142" s="5"/>
      <c r="H142" s="5"/>
      <c r="I142" s="8"/>
      <c r="J142" s="8"/>
      <c r="K142" s="8"/>
      <c r="L142" s="8"/>
      <c r="M142" s="8"/>
      <c r="N142" s="8"/>
      <c r="O142" s="8"/>
      <c r="P142" s="8"/>
      <c r="Q142" s="8"/>
      <c r="R142" s="581"/>
    </row>
    <row r="143" ht="15.75" customHeight="1">
      <c r="B143" s="582"/>
      <c r="E143" s="316"/>
      <c r="R143" s="490"/>
    </row>
    <row r="144" ht="15.75" customHeight="1">
      <c r="A144" s="430" t="s">
        <v>483</v>
      </c>
      <c r="C144" s="5" t="s">
        <v>323</v>
      </c>
      <c r="G144" s="5" t="s">
        <v>324</v>
      </c>
      <c r="R144" s="490"/>
    </row>
    <row r="145" ht="15.75" customHeight="1">
      <c r="A145" s="489" t="s">
        <v>484</v>
      </c>
      <c r="C145" s="3" t="s">
        <v>326</v>
      </c>
      <c r="G145" s="3" t="s">
        <v>327</v>
      </c>
      <c r="K145" s="316"/>
      <c r="L145" s="316"/>
      <c r="M145" s="316"/>
      <c r="N145" s="316"/>
      <c r="O145" s="316"/>
      <c r="P145" s="316"/>
      <c r="Q145" s="316"/>
      <c r="R145" s="490"/>
    </row>
    <row r="146" ht="15.75" customHeight="1">
      <c r="B146" s="252"/>
      <c r="C146" s="252"/>
      <c r="E146" s="316"/>
      <c r="R146" s="583"/>
    </row>
    <row r="147" ht="15.75" customHeight="1">
      <c r="E147" s="316"/>
      <c r="R147" s="490"/>
    </row>
    <row r="148" ht="15.75" customHeight="1">
      <c r="E148" s="316"/>
      <c r="R148" s="490"/>
    </row>
    <row r="149" ht="15.75" customHeight="1">
      <c r="E149" s="316"/>
      <c r="R149" s="490"/>
    </row>
    <row r="150" ht="15.75" customHeight="1">
      <c r="E150" s="316"/>
      <c r="R150" s="490"/>
    </row>
    <row r="151" ht="15.75" customHeight="1">
      <c r="E151" s="316"/>
      <c r="R151" s="490"/>
    </row>
    <row r="152" ht="15.75" customHeight="1">
      <c r="E152" s="316"/>
      <c r="R152" s="490"/>
    </row>
    <row r="153" ht="15.75" customHeight="1">
      <c r="E153" s="316"/>
      <c r="R153" s="490"/>
    </row>
    <row r="154" ht="15.75" customHeight="1">
      <c r="E154" s="316"/>
      <c r="R154" s="490"/>
    </row>
    <row r="155" ht="15.75" customHeight="1">
      <c r="E155" s="316"/>
      <c r="R155" s="490"/>
    </row>
    <row r="156" ht="15.75" customHeight="1">
      <c r="E156" s="316"/>
      <c r="R156" s="490"/>
    </row>
    <row r="157" ht="15.75" customHeight="1">
      <c r="E157" s="316"/>
      <c r="R157" s="490"/>
    </row>
    <row r="158" ht="15.75" customHeight="1">
      <c r="E158" s="316"/>
      <c r="R158" s="490"/>
    </row>
    <row r="159" ht="15.75" customHeight="1">
      <c r="E159" s="316"/>
      <c r="R159" s="490"/>
    </row>
    <row r="160" ht="15.75" customHeight="1">
      <c r="E160" s="316"/>
      <c r="R160" s="490"/>
    </row>
    <row r="161" ht="15.75" customHeight="1">
      <c r="E161" s="316"/>
      <c r="R161" s="490"/>
    </row>
    <row r="162" ht="15.75" customHeight="1">
      <c r="E162" s="316"/>
      <c r="R162" s="490"/>
    </row>
    <row r="163" ht="15.75" customHeight="1">
      <c r="E163" s="316"/>
      <c r="R163" s="490"/>
    </row>
    <row r="164" ht="15.75" customHeight="1">
      <c r="E164" s="316"/>
      <c r="R164" s="490"/>
    </row>
    <row r="165" ht="15.75" customHeight="1">
      <c r="E165" s="316"/>
      <c r="R165" s="490"/>
    </row>
    <row r="166" ht="15.75" customHeight="1">
      <c r="E166" s="316"/>
      <c r="R166" s="490"/>
    </row>
    <row r="167" ht="15.75" customHeight="1">
      <c r="E167" s="316"/>
      <c r="R167" s="490"/>
    </row>
    <row r="168" ht="15.75" customHeight="1">
      <c r="E168" s="316"/>
      <c r="R168" s="490"/>
    </row>
    <row r="169" ht="15.75" customHeight="1">
      <c r="E169" s="316"/>
      <c r="R169" s="490"/>
    </row>
    <row r="170" ht="15.75" customHeight="1">
      <c r="E170" s="316"/>
      <c r="R170" s="490"/>
    </row>
    <row r="171" ht="15.75" customHeight="1">
      <c r="E171" s="316"/>
      <c r="R171" s="490"/>
    </row>
    <row r="172" ht="15.75" customHeight="1">
      <c r="E172" s="316"/>
      <c r="R172" s="490"/>
    </row>
    <row r="173" ht="15.75" customHeight="1">
      <c r="E173" s="316"/>
      <c r="R173" s="490"/>
    </row>
    <row r="174" ht="15.75" customHeight="1">
      <c r="E174" s="316"/>
      <c r="R174" s="490"/>
    </row>
    <row r="175" ht="15.75" customHeight="1">
      <c r="E175" s="316"/>
      <c r="R175" s="490"/>
    </row>
    <row r="176" ht="15.75" customHeight="1">
      <c r="E176" s="316"/>
      <c r="R176" s="490"/>
    </row>
    <row r="177" ht="15.75" customHeight="1">
      <c r="E177" s="316"/>
      <c r="R177" s="490"/>
    </row>
    <row r="178" ht="15.75" customHeight="1">
      <c r="E178" s="316"/>
      <c r="R178" s="490"/>
    </row>
    <row r="179" ht="15.75" customHeight="1">
      <c r="E179" s="316"/>
      <c r="R179" s="490"/>
    </row>
    <row r="180" ht="15.75" customHeight="1">
      <c r="E180" s="316"/>
      <c r="R180" s="490"/>
    </row>
    <row r="181" ht="15.75" customHeight="1">
      <c r="E181" s="316"/>
      <c r="R181" s="490"/>
    </row>
    <row r="182" ht="15.75" customHeight="1">
      <c r="E182" s="316"/>
      <c r="R182" s="490"/>
    </row>
    <row r="183" ht="15.75" customHeight="1">
      <c r="E183" s="316"/>
      <c r="R183" s="490"/>
    </row>
    <row r="184" ht="15.75" customHeight="1">
      <c r="E184" s="316"/>
      <c r="R184" s="490"/>
    </row>
    <row r="185" ht="15.75" customHeight="1">
      <c r="E185" s="316"/>
      <c r="R185" s="490"/>
    </row>
    <row r="186" ht="15.75" customHeight="1">
      <c r="E186" s="316"/>
      <c r="R186" s="490"/>
    </row>
    <row r="187" ht="15.75" customHeight="1">
      <c r="E187" s="316"/>
      <c r="R187" s="490"/>
    </row>
    <row r="188" ht="15.75" customHeight="1">
      <c r="E188" s="316"/>
      <c r="R188" s="490"/>
    </row>
    <row r="189" ht="15.75" customHeight="1">
      <c r="E189" s="316"/>
      <c r="R189" s="490"/>
    </row>
    <row r="190" ht="15.75" customHeight="1">
      <c r="E190" s="316"/>
      <c r="R190" s="490"/>
    </row>
    <row r="191" ht="15.75" customHeight="1">
      <c r="E191" s="316"/>
      <c r="R191" s="490"/>
    </row>
    <row r="192" ht="15.75" customHeight="1">
      <c r="E192" s="316"/>
      <c r="R192" s="490"/>
    </row>
    <row r="193" ht="15.75" customHeight="1">
      <c r="E193" s="316"/>
      <c r="R193" s="490"/>
    </row>
    <row r="194" ht="15.75" customHeight="1">
      <c r="E194" s="316"/>
      <c r="R194" s="490"/>
    </row>
    <row r="195" ht="15.75" customHeight="1">
      <c r="E195" s="316"/>
      <c r="R195" s="490"/>
    </row>
    <row r="196" ht="15.75" customHeight="1">
      <c r="E196" s="316"/>
      <c r="R196" s="490"/>
    </row>
    <row r="197" ht="15.75" customHeight="1">
      <c r="E197" s="316"/>
      <c r="R197" s="490"/>
    </row>
    <row r="198" ht="15.75" customHeight="1">
      <c r="E198" s="316"/>
      <c r="R198" s="490"/>
    </row>
    <row r="199" ht="15.75" customHeight="1">
      <c r="E199" s="316"/>
      <c r="R199" s="490"/>
    </row>
    <row r="200" ht="15.75" customHeight="1">
      <c r="E200" s="316"/>
      <c r="R200" s="490"/>
    </row>
    <row r="201" ht="15.75" customHeight="1">
      <c r="E201" s="316"/>
      <c r="R201" s="490"/>
    </row>
    <row r="202" ht="15.75" customHeight="1">
      <c r="E202" s="316"/>
      <c r="R202" s="490"/>
    </row>
    <row r="203" ht="15.75" customHeight="1">
      <c r="E203" s="316"/>
      <c r="R203" s="490"/>
    </row>
    <row r="204" ht="15.75" customHeight="1">
      <c r="E204" s="316"/>
      <c r="R204" s="490"/>
    </row>
    <row r="205" ht="15.75" customHeight="1">
      <c r="E205" s="316"/>
      <c r="R205" s="490"/>
    </row>
    <row r="206" ht="15.75" customHeight="1">
      <c r="E206" s="316"/>
      <c r="R206" s="490"/>
    </row>
    <row r="207" ht="15.75" customHeight="1">
      <c r="E207" s="316"/>
      <c r="R207" s="490"/>
    </row>
    <row r="208" ht="15.75" customHeight="1">
      <c r="E208" s="316"/>
      <c r="R208" s="490"/>
    </row>
    <row r="209" ht="15.75" customHeight="1">
      <c r="E209" s="316"/>
      <c r="R209" s="490"/>
    </row>
    <row r="210" ht="15.75" customHeight="1">
      <c r="E210" s="316"/>
      <c r="R210" s="490"/>
    </row>
    <row r="211" ht="15.75" customHeight="1">
      <c r="E211" s="316"/>
      <c r="R211" s="490"/>
    </row>
    <row r="212" ht="15.75" customHeight="1">
      <c r="E212" s="316"/>
      <c r="R212" s="490"/>
    </row>
    <row r="213" ht="15.75" customHeight="1">
      <c r="E213" s="316"/>
      <c r="R213" s="490"/>
    </row>
    <row r="214" ht="15.75" customHeight="1">
      <c r="E214" s="316"/>
      <c r="R214" s="490"/>
    </row>
    <row r="215" ht="15.75" customHeight="1">
      <c r="E215" s="316"/>
      <c r="R215" s="490"/>
    </row>
    <row r="216" ht="15.75" customHeight="1">
      <c r="E216" s="316"/>
      <c r="R216" s="490"/>
    </row>
    <row r="217" ht="15.75" customHeight="1">
      <c r="E217" s="316"/>
      <c r="R217" s="490"/>
    </row>
    <row r="218" ht="15.75" customHeight="1">
      <c r="E218" s="316"/>
      <c r="R218" s="490"/>
    </row>
    <row r="219" ht="15.75" customHeight="1">
      <c r="E219" s="316"/>
      <c r="R219" s="490"/>
    </row>
    <row r="220" ht="15.75" customHeight="1">
      <c r="E220" s="316"/>
      <c r="R220" s="490"/>
    </row>
    <row r="221" ht="15.75" customHeight="1">
      <c r="E221" s="316"/>
      <c r="R221" s="490"/>
    </row>
    <row r="222" ht="15.75" customHeight="1">
      <c r="E222" s="316"/>
      <c r="R222" s="490"/>
    </row>
    <row r="223" ht="15.75" customHeight="1">
      <c r="E223" s="316"/>
      <c r="R223" s="490"/>
    </row>
    <row r="224" ht="15.75" customHeight="1">
      <c r="E224" s="316"/>
      <c r="R224" s="490"/>
    </row>
    <row r="225" ht="15.75" customHeight="1">
      <c r="E225" s="316"/>
      <c r="R225" s="490"/>
    </row>
    <row r="226" ht="15.75" customHeight="1">
      <c r="E226" s="316"/>
      <c r="R226" s="490"/>
    </row>
    <row r="227" ht="15.75" customHeight="1">
      <c r="E227" s="316"/>
      <c r="R227" s="490"/>
    </row>
    <row r="228" ht="15.75" customHeight="1">
      <c r="E228" s="316"/>
      <c r="R228" s="490"/>
    </row>
    <row r="229" ht="15.75" customHeight="1">
      <c r="E229" s="316"/>
      <c r="R229" s="490"/>
    </row>
    <row r="230" ht="15.75" customHeight="1">
      <c r="E230" s="316"/>
      <c r="R230" s="490"/>
    </row>
    <row r="231" ht="15.75" customHeight="1">
      <c r="E231" s="316"/>
      <c r="R231" s="490"/>
    </row>
    <row r="232" ht="15.75" customHeight="1">
      <c r="E232" s="316"/>
      <c r="R232" s="490"/>
    </row>
    <row r="233" ht="15.75" customHeight="1">
      <c r="E233" s="316"/>
      <c r="R233" s="490"/>
    </row>
    <row r="234" ht="15.75" customHeight="1">
      <c r="E234" s="316"/>
      <c r="R234" s="490"/>
    </row>
    <row r="235" ht="15.75" customHeight="1">
      <c r="E235" s="316"/>
      <c r="R235" s="490"/>
    </row>
    <row r="236" ht="15.75" customHeight="1">
      <c r="E236" s="316"/>
      <c r="R236" s="490"/>
    </row>
    <row r="237" ht="15.75" customHeight="1">
      <c r="E237" s="316"/>
      <c r="R237" s="490"/>
    </row>
    <row r="238" ht="15.75" customHeight="1">
      <c r="E238" s="316"/>
      <c r="R238" s="490"/>
    </row>
    <row r="239" ht="15.75" customHeight="1">
      <c r="E239" s="316"/>
      <c r="R239" s="490"/>
    </row>
    <row r="240" ht="15.75" customHeight="1">
      <c r="E240" s="316"/>
      <c r="R240" s="490"/>
    </row>
    <row r="241" ht="15.75" customHeight="1">
      <c r="E241" s="316"/>
      <c r="R241" s="490"/>
    </row>
    <row r="242" ht="15.75" customHeight="1">
      <c r="E242" s="316"/>
      <c r="R242" s="490"/>
    </row>
    <row r="243" ht="15.75" customHeight="1">
      <c r="E243" s="316"/>
      <c r="R243" s="490"/>
    </row>
    <row r="244" ht="15.75" customHeight="1">
      <c r="E244" s="316"/>
      <c r="R244" s="490"/>
    </row>
    <row r="245" ht="15.75" customHeight="1">
      <c r="E245" s="316"/>
      <c r="R245" s="490"/>
    </row>
    <row r="246" ht="15.75" customHeight="1">
      <c r="E246" s="316"/>
      <c r="R246" s="490"/>
    </row>
    <row r="247" ht="15.75" customHeight="1">
      <c r="E247" s="316"/>
      <c r="R247" s="490"/>
    </row>
    <row r="248" ht="15.75" customHeight="1">
      <c r="E248" s="316"/>
      <c r="R248" s="490"/>
    </row>
    <row r="249" ht="15.75" customHeight="1">
      <c r="E249" s="316"/>
      <c r="R249" s="490"/>
    </row>
    <row r="250" ht="15.75" customHeight="1">
      <c r="E250" s="316"/>
      <c r="R250" s="490"/>
    </row>
    <row r="251" ht="15.75" customHeight="1">
      <c r="E251" s="316"/>
      <c r="R251" s="490"/>
    </row>
    <row r="252" ht="15.75" customHeight="1">
      <c r="E252" s="316"/>
      <c r="R252" s="490"/>
    </row>
    <row r="253" ht="15.75" customHeight="1">
      <c r="E253" s="316"/>
      <c r="R253" s="490"/>
    </row>
    <row r="254" ht="15.75" customHeight="1">
      <c r="E254" s="316"/>
      <c r="R254" s="490"/>
    </row>
    <row r="255" ht="15.75" customHeight="1">
      <c r="E255" s="316"/>
      <c r="R255" s="490"/>
    </row>
    <row r="256" ht="15.75" customHeight="1">
      <c r="E256" s="316"/>
      <c r="R256" s="490"/>
    </row>
    <row r="257" ht="15.75" customHeight="1">
      <c r="E257" s="316"/>
      <c r="R257" s="490"/>
    </row>
    <row r="258" ht="15.75" customHeight="1">
      <c r="E258" s="316"/>
      <c r="R258" s="490"/>
    </row>
    <row r="259" ht="15.75" customHeight="1">
      <c r="E259" s="316"/>
      <c r="R259" s="490"/>
    </row>
    <row r="260" ht="15.75" customHeight="1">
      <c r="E260" s="316"/>
      <c r="R260" s="490"/>
    </row>
    <row r="261" ht="15.75" customHeight="1">
      <c r="E261" s="316"/>
      <c r="R261" s="490"/>
    </row>
    <row r="262" ht="15.75" customHeight="1">
      <c r="E262" s="316"/>
      <c r="R262" s="490"/>
    </row>
    <row r="263" ht="15.75" customHeight="1">
      <c r="E263" s="316"/>
      <c r="R263" s="490"/>
    </row>
    <row r="264" ht="15.75" customHeight="1">
      <c r="E264" s="316"/>
      <c r="R264" s="490"/>
    </row>
    <row r="265" ht="15.75" customHeight="1">
      <c r="E265" s="316"/>
      <c r="R265" s="490"/>
    </row>
    <row r="266" ht="15.75" customHeight="1">
      <c r="E266" s="316"/>
      <c r="R266" s="490"/>
    </row>
    <row r="267" ht="15.75" customHeight="1">
      <c r="E267" s="316"/>
      <c r="R267" s="490"/>
    </row>
    <row r="268" ht="15.75" customHeight="1">
      <c r="E268" s="316"/>
      <c r="R268" s="490"/>
    </row>
    <row r="269" ht="15.75" customHeight="1">
      <c r="E269" s="316"/>
      <c r="R269" s="490"/>
    </row>
    <row r="270" ht="15.75" customHeight="1">
      <c r="E270" s="316"/>
      <c r="R270" s="490"/>
    </row>
    <row r="271" ht="15.75" customHeight="1">
      <c r="E271" s="316"/>
      <c r="R271" s="490"/>
    </row>
    <row r="272" ht="15.75" customHeight="1">
      <c r="E272" s="316"/>
      <c r="R272" s="490"/>
    </row>
    <row r="273" ht="15.75" customHeight="1">
      <c r="E273" s="316"/>
      <c r="R273" s="490"/>
    </row>
    <row r="274" ht="15.75" customHeight="1">
      <c r="E274" s="316"/>
      <c r="R274" s="490"/>
    </row>
    <row r="275" ht="15.75" customHeight="1">
      <c r="E275" s="316"/>
      <c r="R275" s="490"/>
    </row>
    <row r="276" ht="15.75" customHeight="1">
      <c r="E276" s="316"/>
      <c r="R276" s="490"/>
    </row>
    <row r="277" ht="15.75" customHeight="1">
      <c r="E277" s="316"/>
      <c r="R277" s="490"/>
    </row>
    <row r="278" ht="15.75" customHeight="1">
      <c r="E278" s="316"/>
      <c r="R278" s="490"/>
    </row>
    <row r="279" ht="15.75" customHeight="1">
      <c r="E279" s="316"/>
      <c r="R279" s="490"/>
    </row>
    <row r="280" ht="15.75" customHeight="1">
      <c r="E280" s="316"/>
      <c r="R280" s="490"/>
    </row>
    <row r="281" ht="15.75" customHeight="1">
      <c r="E281" s="316"/>
      <c r="R281" s="490"/>
    </row>
    <row r="282" ht="15.75" customHeight="1">
      <c r="E282" s="316"/>
      <c r="R282" s="490"/>
    </row>
    <row r="283" ht="15.75" customHeight="1">
      <c r="E283" s="316"/>
      <c r="R283" s="490"/>
    </row>
    <row r="284" ht="15.75" customHeight="1">
      <c r="E284" s="316"/>
      <c r="R284" s="490"/>
    </row>
    <row r="285" ht="15.75" customHeight="1">
      <c r="E285" s="316"/>
      <c r="R285" s="490"/>
    </row>
    <row r="286" ht="15.75" customHeight="1">
      <c r="E286" s="316"/>
      <c r="R286" s="490"/>
    </row>
    <row r="287" ht="15.75" customHeight="1">
      <c r="E287" s="316"/>
      <c r="R287" s="490"/>
    </row>
    <row r="288" ht="15.75" customHeight="1">
      <c r="E288" s="316"/>
      <c r="R288" s="490"/>
    </row>
    <row r="289" ht="15.75" customHeight="1">
      <c r="E289" s="316"/>
      <c r="R289" s="490"/>
    </row>
    <row r="290" ht="15.75" customHeight="1">
      <c r="E290" s="316"/>
      <c r="R290" s="490"/>
    </row>
    <row r="291" ht="15.75" customHeight="1">
      <c r="E291" s="316"/>
      <c r="R291" s="490"/>
    </row>
    <row r="292" ht="15.75" customHeight="1">
      <c r="E292" s="316"/>
      <c r="R292" s="490"/>
    </row>
    <row r="293" ht="15.75" customHeight="1">
      <c r="E293" s="316"/>
      <c r="R293" s="490"/>
    </row>
    <row r="294" ht="15.75" customHeight="1">
      <c r="E294" s="316"/>
      <c r="R294" s="490"/>
    </row>
    <row r="295" ht="15.75" customHeight="1">
      <c r="E295" s="316"/>
      <c r="R295" s="490"/>
    </row>
    <row r="296" ht="15.75" customHeight="1">
      <c r="E296" s="316"/>
      <c r="R296" s="490"/>
    </row>
    <row r="297" ht="15.75" customHeight="1">
      <c r="E297" s="316"/>
      <c r="R297" s="490"/>
    </row>
    <row r="298" ht="15.75" customHeight="1">
      <c r="E298" s="316"/>
      <c r="R298" s="490"/>
    </row>
    <row r="299" ht="15.75" customHeight="1">
      <c r="E299" s="316"/>
      <c r="R299" s="490"/>
    </row>
    <row r="300" ht="15.75" customHeight="1">
      <c r="E300" s="316"/>
      <c r="R300" s="490"/>
    </row>
    <row r="301" ht="15.75" customHeight="1">
      <c r="E301" s="316"/>
      <c r="R301" s="490"/>
    </row>
    <row r="302" ht="15.75" customHeight="1">
      <c r="E302" s="316"/>
      <c r="R302" s="490"/>
    </row>
    <row r="303" ht="15.75" customHeight="1">
      <c r="E303" s="316"/>
      <c r="R303" s="490"/>
    </row>
    <row r="304" ht="15.75" customHeight="1">
      <c r="E304" s="316"/>
      <c r="R304" s="490"/>
    </row>
    <row r="305" ht="15.75" customHeight="1">
      <c r="E305" s="316"/>
      <c r="R305" s="490"/>
    </row>
    <row r="306" ht="15.75" customHeight="1">
      <c r="E306" s="316"/>
      <c r="R306" s="490"/>
    </row>
    <row r="307" ht="15.75" customHeight="1">
      <c r="E307" s="316"/>
      <c r="R307" s="490"/>
    </row>
    <row r="308" ht="15.75" customHeight="1">
      <c r="E308" s="316"/>
      <c r="R308" s="490"/>
    </row>
    <row r="309" ht="15.75" customHeight="1">
      <c r="E309" s="316"/>
      <c r="R309" s="490"/>
    </row>
    <row r="310" ht="15.75" customHeight="1">
      <c r="E310" s="316"/>
      <c r="R310" s="490"/>
    </row>
    <row r="311" ht="15.75" customHeight="1">
      <c r="E311" s="316"/>
      <c r="R311" s="490"/>
    </row>
    <row r="312" ht="15.75" customHeight="1">
      <c r="E312" s="316"/>
      <c r="R312" s="490"/>
    </row>
    <row r="313" ht="15.75" customHeight="1">
      <c r="E313" s="316"/>
      <c r="R313" s="490"/>
    </row>
    <row r="314" ht="15.75" customHeight="1">
      <c r="E314" s="316"/>
      <c r="R314" s="490"/>
    </row>
    <row r="315" ht="15.75" customHeight="1">
      <c r="E315" s="316"/>
      <c r="R315" s="490"/>
    </row>
    <row r="316" ht="15.75" customHeight="1">
      <c r="E316" s="316"/>
      <c r="R316" s="490"/>
    </row>
    <row r="317" ht="15.75" customHeight="1">
      <c r="E317" s="316"/>
      <c r="R317" s="490"/>
    </row>
    <row r="318" ht="15.75" customHeight="1">
      <c r="E318" s="316"/>
      <c r="R318" s="490"/>
    </row>
    <row r="319" ht="15.75" customHeight="1">
      <c r="E319" s="316"/>
      <c r="R319" s="490"/>
    </row>
    <row r="320" ht="15.75" customHeight="1">
      <c r="E320" s="316"/>
      <c r="R320" s="490"/>
    </row>
    <row r="321" ht="15.75" customHeight="1">
      <c r="E321" s="316"/>
      <c r="R321" s="490"/>
    </row>
    <row r="322" ht="15.75" customHeight="1">
      <c r="E322" s="316"/>
      <c r="R322" s="490"/>
    </row>
    <row r="323" ht="15.75" customHeight="1">
      <c r="E323" s="316"/>
      <c r="R323" s="490"/>
    </row>
    <row r="324" ht="15.75" customHeight="1">
      <c r="E324" s="316"/>
      <c r="R324" s="490"/>
    </row>
    <row r="325" ht="15.75" customHeight="1">
      <c r="E325" s="316"/>
      <c r="R325" s="490"/>
    </row>
    <row r="326" ht="15.75" customHeight="1">
      <c r="E326" s="316"/>
      <c r="R326" s="490"/>
    </row>
    <row r="327" ht="15.75" customHeight="1">
      <c r="E327" s="316"/>
      <c r="R327" s="490"/>
    </row>
    <row r="328" ht="15.75" customHeight="1">
      <c r="E328" s="316"/>
      <c r="R328" s="490"/>
    </row>
    <row r="329" ht="15.75" customHeight="1">
      <c r="E329" s="316"/>
      <c r="R329" s="490"/>
    </row>
    <row r="330" ht="15.75" customHeight="1">
      <c r="E330" s="316"/>
      <c r="R330" s="490"/>
    </row>
    <row r="331" ht="15.75" customHeight="1">
      <c r="E331" s="316"/>
      <c r="R331" s="490"/>
    </row>
    <row r="332" ht="15.75" customHeight="1">
      <c r="E332" s="316"/>
      <c r="R332" s="490"/>
    </row>
    <row r="333" ht="15.75" customHeight="1">
      <c r="E333" s="316"/>
      <c r="R333" s="490"/>
    </row>
    <row r="334" ht="15.75" customHeight="1">
      <c r="E334" s="316"/>
      <c r="R334" s="490"/>
    </row>
    <row r="335" ht="15.75" customHeight="1">
      <c r="E335" s="316"/>
      <c r="R335" s="490"/>
    </row>
    <row r="336" ht="15.75" customHeight="1">
      <c r="E336" s="316"/>
      <c r="R336" s="490"/>
    </row>
    <row r="337" ht="15.75" customHeight="1">
      <c r="E337" s="316"/>
      <c r="R337" s="490"/>
    </row>
    <row r="338" ht="15.75" customHeight="1">
      <c r="E338" s="316"/>
      <c r="R338" s="490"/>
    </row>
    <row r="339" ht="15.75" customHeight="1">
      <c r="E339" s="316"/>
      <c r="R339" s="490"/>
    </row>
    <row r="340" ht="15.75" customHeight="1">
      <c r="E340" s="316"/>
      <c r="R340" s="490"/>
    </row>
    <row r="341" ht="15.75" customHeight="1">
      <c r="E341" s="316"/>
      <c r="R341" s="490"/>
    </row>
    <row r="342" ht="15.75" customHeight="1">
      <c r="E342" s="316"/>
      <c r="R342" s="490"/>
    </row>
    <row r="343" ht="15.75" customHeight="1">
      <c r="E343" s="316"/>
      <c r="R343" s="490"/>
    </row>
    <row r="344" ht="15.75" customHeight="1">
      <c r="E344" s="316"/>
      <c r="R344" s="490"/>
    </row>
    <row r="345" ht="15.75" customHeight="1">
      <c r="E345" s="316"/>
      <c r="R345" s="490"/>
    </row>
    <row r="346" ht="15.75" customHeight="1">
      <c r="E346" s="316"/>
      <c r="R346" s="490"/>
    </row>
    <row r="347" ht="15.75" customHeight="1">
      <c r="E347" s="316"/>
      <c r="R347" s="490"/>
    </row>
    <row r="348" ht="15.75" customHeight="1">
      <c r="E348" s="316"/>
      <c r="R348" s="490"/>
    </row>
    <row r="349" ht="15.75" customHeight="1">
      <c r="E349" s="316"/>
      <c r="R349" s="490"/>
    </row>
    <row r="350" ht="15.75" customHeight="1">
      <c r="E350" s="316"/>
      <c r="R350" s="490"/>
    </row>
    <row r="351" ht="15.75" customHeight="1">
      <c r="E351" s="316"/>
      <c r="R351" s="490"/>
    </row>
    <row r="352" ht="15.75" customHeight="1">
      <c r="E352" s="316"/>
      <c r="R352" s="490"/>
    </row>
    <row r="353" ht="15.75" customHeight="1">
      <c r="E353" s="316"/>
      <c r="R353" s="490"/>
    </row>
    <row r="354" ht="15.75" customHeight="1">
      <c r="E354" s="316"/>
      <c r="R354" s="490"/>
    </row>
    <row r="355" ht="15.75" customHeight="1">
      <c r="E355" s="316"/>
      <c r="R355" s="490"/>
    </row>
    <row r="356" ht="15.75" customHeight="1">
      <c r="E356" s="316"/>
      <c r="R356" s="490"/>
    </row>
    <row r="357" ht="15.75" customHeight="1">
      <c r="E357" s="316"/>
      <c r="R357" s="490"/>
    </row>
    <row r="358" ht="15.75" customHeight="1">
      <c r="E358" s="316"/>
      <c r="R358" s="490"/>
    </row>
    <row r="359" ht="15.75" customHeight="1">
      <c r="E359" s="316"/>
      <c r="R359" s="490"/>
    </row>
    <row r="360" ht="15.75" customHeight="1">
      <c r="E360" s="316"/>
      <c r="R360" s="490"/>
    </row>
    <row r="361" ht="15.75" customHeight="1">
      <c r="E361" s="316"/>
      <c r="R361" s="490"/>
    </row>
    <row r="362" ht="15.75" customHeight="1">
      <c r="E362" s="316"/>
      <c r="R362" s="490"/>
    </row>
    <row r="363" ht="15.75" customHeight="1">
      <c r="E363" s="316"/>
      <c r="R363" s="490"/>
    </row>
    <row r="364" ht="15.75" customHeight="1">
      <c r="E364" s="316"/>
      <c r="R364" s="490"/>
    </row>
    <row r="365" ht="15.75" customHeight="1">
      <c r="E365" s="316"/>
      <c r="R365" s="490"/>
    </row>
    <row r="366" ht="15.75" customHeight="1">
      <c r="E366" s="316"/>
      <c r="R366" s="490"/>
    </row>
    <row r="367" ht="15.75" customHeight="1">
      <c r="E367" s="316"/>
      <c r="R367" s="490"/>
    </row>
    <row r="368" ht="15.75" customHeight="1">
      <c r="E368" s="316"/>
      <c r="R368" s="490"/>
    </row>
    <row r="369" ht="15.75" customHeight="1">
      <c r="E369" s="316"/>
      <c r="R369" s="490"/>
    </row>
    <row r="370" ht="15.75" customHeight="1">
      <c r="E370" s="316"/>
      <c r="R370" s="490"/>
    </row>
    <row r="371" ht="15.75" customHeight="1">
      <c r="E371" s="316"/>
      <c r="R371" s="490"/>
    </row>
    <row r="372" ht="15.75" customHeight="1">
      <c r="E372" s="316"/>
      <c r="R372" s="490"/>
    </row>
    <row r="373" ht="15.75" customHeight="1">
      <c r="E373" s="316"/>
      <c r="R373" s="490"/>
    </row>
    <row r="374" ht="15.75" customHeight="1">
      <c r="E374" s="316"/>
      <c r="R374" s="490"/>
    </row>
    <row r="375" ht="15.75" customHeight="1">
      <c r="E375" s="316"/>
      <c r="R375" s="490"/>
    </row>
    <row r="376" ht="15.75" customHeight="1">
      <c r="E376" s="316"/>
      <c r="R376" s="490"/>
    </row>
    <row r="377" ht="15.75" customHeight="1">
      <c r="E377" s="316"/>
      <c r="R377" s="490"/>
    </row>
    <row r="378" ht="15.75" customHeight="1">
      <c r="E378" s="316"/>
      <c r="R378" s="490"/>
    </row>
    <row r="379" ht="15.75" customHeight="1">
      <c r="E379" s="316"/>
      <c r="R379" s="490"/>
    </row>
    <row r="380" ht="15.75" customHeight="1">
      <c r="E380" s="316"/>
      <c r="R380" s="490"/>
    </row>
    <row r="381" ht="15.75" customHeight="1">
      <c r="E381" s="316"/>
      <c r="R381" s="490"/>
    </row>
    <row r="382" ht="15.75" customHeight="1">
      <c r="E382" s="316"/>
      <c r="R382" s="490"/>
    </row>
    <row r="383" ht="15.75" customHeight="1">
      <c r="E383" s="316"/>
      <c r="R383" s="490"/>
    </row>
    <row r="384" ht="15.75" customHeight="1">
      <c r="E384" s="316"/>
      <c r="R384" s="490"/>
    </row>
    <row r="385" ht="15.75" customHeight="1">
      <c r="E385" s="316"/>
      <c r="R385" s="490"/>
    </row>
    <row r="386" ht="15.75" customHeight="1">
      <c r="E386" s="316"/>
      <c r="R386" s="490"/>
    </row>
    <row r="387" ht="15.75" customHeight="1">
      <c r="E387" s="316"/>
      <c r="R387" s="490"/>
    </row>
    <row r="388" ht="15.75" customHeight="1">
      <c r="E388" s="316"/>
      <c r="R388" s="490"/>
    </row>
    <row r="389" ht="15.75" customHeight="1">
      <c r="E389" s="316"/>
      <c r="R389" s="490"/>
    </row>
    <row r="390" ht="15.75" customHeight="1">
      <c r="E390" s="316"/>
      <c r="R390" s="490"/>
    </row>
    <row r="391" ht="15.75" customHeight="1">
      <c r="E391" s="316"/>
      <c r="R391" s="490"/>
    </row>
    <row r="392" ht="15.75" customHeight="1">
      <c r="E392" s="316"/>
      <c r="R392" s="490"/>
    </row>
    <row r="393" ht="15.75" customHeight="1">
      <c r="E393" s="316"/>
      <c r="R393" s="490"/>
    </row>
    <row r="394" ht="15.75" customHeight="1">
      <c r="E394" s="316"/>
      <c r="R394" s="490"/>
    </row>
    <row r="395" ht="15.75" customHeight="1">
      <c r="E395" s="316"/>
      <c r="R395" s="490"/>
    </row>
    <row r="396" ht="15.75" customHeight="1">
      <c r="E396" s="316"/>
      <c r="R396" s="490"/>
    </row>
    <row r="397" ht="15.75" customHeight="1">
      <c r="E397" s="316"/>
      <c r="R397" s="490"/>
    </row>
    <row r="398" ht="15.75" customHeight="1">
      <c r="E398" s="316"/>
      <c r="R398" s="490"/>
    </row>
    <row r="399" ht="15.75" customHeight="1">
      <c r="E399" s="316"/>
      <c r="R399" s="490"/>
    </row>
    <row r="400" ht="15.75" customHeight="1">
      <c r="E400" s="316"/>
      <c r="R400" s="490"/>
    </row>
    <row r="401" ht="15.75" customHeight="1">
      <c r="E401" s="316"/>
      <c r="R401" s="490"/>
    </row>
    <row r="402" ht="15.75" customHeight="1">
      <c r="E402" s="316"/>
      <c r="R402" s="490"/>
    </row>
    <row r="403" ht="15.75" customHeight="1">
      <c r="E403" s="316"/>
      <c r="R403" s="490"/>
    </row>
    <row r="404" ht="15.75" customHeight="1">
      <c r="E404" s="316"/>
      <c r="R404" s="490"/>
    </row>
    <row r="405" ht="15.75" customHeight="1">
      <c r="E405" s="316"/>
      <c r="R405" s="490"/>
    </row>
    <row r="406" ht="15.75" customHeight="1">
      <c r="E406" s="316"/>
      <c r="R406" s="490"/>
    </row>
    <row r="407" ht="15.75" customHeight="1">
      <c r="E407" s="316"/>
      <c r="R407" s="490"/>
    </row>
    <row r="408" ht="15.75" customHeight="1">
      <c r="E408" s="316"/>
      <c r="R408" s="490"/>
    </row>
    <row r="409" ht="15.75" customHeight="1">
      <c r="E409" s="316"/>
      <c r="R409" s="490"/>
    </row>
    <row r="410" ht="15.75" customHeight="1">
      <c r="E410" s="316"/>
      <c r="R410" s="490"/>
    </row>
    <row r="411" ht="15.75" customHeight="1">
      <c r="E411" s="316"/>
      <c r="R411" s="490"/>
    </row>
    <row r="412" ht="15.75" customHeight="1">
      <c r="E412" s="316"/>
      <c r="R412" s="490"/>
    </row>
    <row r="413" ht="15.75" customHeight="1">
      <c r="E413" s="316"/>
      <c r="R413" s="490"/>
    </row>
    <row r="414" ht="15.75" customHeight="1">
      <c r="E414" s="316"/>
      <c r="R414" s="490"/>
    </row>
    <row r="415" ht="15.75" customHeight="1">
      <c r="E415" s="316"/>
      <c r="R415" s="490"/>
    </row>
    <row r="416" ht="15.75" customHeight="1">
      <c r="E416" s="316"/>
      <c r="R416" s="490"/>
    </row>
    <row r="417" ht="15.75" customHeight="1">
      <c r="E417" s="316"/>
      <c r="R417" s="490"/>
    </row>
    <row r="418" ht="15.75" customHeight="1">
      <c r="E418" s="316"/>
      <c r="R418" s="490"/>
    </row>
    <row r="419" ht="15.75" customHeight="1">
      <c r="E419" s="316"/>
      <c r="R419" s="490"/>
    </row>
    <row r="420" ht="15.75" customHeight="1">
      <c r="E420" s="316"/>
      <c r="R420" s="490"/>
    </row>
    <row r="421" ht="15.75" customHeight="1">
      <c r="E421" s="316"/>
      <c r="R421" s="490"/>
    </row>
    <row r="422" ht="15.75" customHeight="1">
      <c r="E422" s="316"/>
      <c r="R422" s="490"/>
    </row>
    <row r="423" ht="15.75" customHeight="1">
      <c r="E423" s="316"/>
      <c r="R423" s="490"/>
    </row>
    <row r="424" ht="15.75" customHeight="1">
      <c r="E424" s="316"/>
      <c r="R424" s="490"/>
    </row>
    <row r="425" ht="15.75" customHeight="1">
      <c r="E425" s="316"/>
      <c r="R425" s="490"/>
    </row>
    <row r="426" ht="15.75" customHeight="1">
      <c r="E426" s="316"/>
      <c r="R426" s="490"/>
    </row>
    <row r="427" ht="15.75" customHeight="1">
      <c r="E427" s="316"/>
      <c r="R427" s="490"/>
    </row>
    <row r="428" ht="15.75" customHeight="1">
      <c r="E428" s="316"/>
      <c r="R428" s="490"/>
    </row>
    <row r="429" ht="15.75" customHeight="1">
      <c r="E429" s="316"/>
      <c r="R429" s="490"/>
    </row>
    <row r="430" ht="15.75" customHeight="1">
      <c r="E430" s="316"/>
      <c r="R430" s="490"/>
    </row>
    <row r="431" ht="15.75" customHeight="1">
      <c r="E431" s="316"/>
      <c r="R431" s="490"/>
    </row>
    <row r="432" ht="15.75" customHeight="1">
      <c r="E432" s="316"/>
      <c r="R432" s="490"/>
    </row>
    <row r="433" ht="15.75" customHeight="1">
      <c r="E433" s="316"/>
      <c r="R433" s="490"/>
    </row>
    <row r="434" ht="15.75" customHeight="1">
      <c r="E434" s="316"/>
      <c r="R434" s="490"/>
    </row>
    <row r="435" ht="15.75" customHeight="1">
      <c r="E435" s="316"/>
      <c r="R435" s="490"/>
    </row>
    <row r="436" ht="15.75" customHeight="1">
      <c r="E436" s="316"/>
      <c r="R436" s="490"/>
    </row>
    <row r="437" ht="15.75" customHeight="1">
      <c r="E437" s="316"/>
      <c r="R437" s="490"/>
    </row>
    <row r="438" ht="15.75" customHeight="1">
      <c r="E438" s="316"/>
      <c r="R438" s="490"/>
    </row>
    <row r="439" ht="15.75" customHeight="1">
      <c r="E439" s="316"/>
      <c r="R439" s="490"/>
    </row>
    <row r="440" ht="15.75" customHeight="1">
      <c r="E440" s="316"/>
      <c r="R440" s="490"/>
    </row>
    <row r="441" ht="15.75" customHeight="1">
      <c r="E441" s="316"/>
      <c r="R441" s="490"/>
    </row>
    <row r="442" ht="15.75" customHeight="1">
      <c r="E442" s="316"/>
      <c r="R442" s="490"/>
    </row>
    <row r="443" ht="15.75" customHeight="1">
      <c r="E443" s="316"/>
      <c r="R443" s="490"/>
    </row>
    <row r="444" ht="15.75" customHeight="1">
      <c r="E444" s="316"/>
      <c r="R444" s="490"/>
    </row>
    <row r="445" ht="15.75" customHeight="1">
      <c r="E445" s="316"/>
      <c r="R445" s="490"/>
    </row>
    <row r="446" ht="15.75" customHeight="1">
      <c r="E446" s="316"/>
      <c r="R446" s="490"/>
    </row>
    <row r="447" ht="15.75" customHeight="1">
      <c r="E447" s="316"/>
      <c r="R447" s="490"/>
    </row>
    <row r="448" ht="15.75" customHeight="1">
      <c r="E448" s="316"/>
      <c r="R448" s="490"/>
    </row>
    <row r="449" ht="15.75" customHeight="1">
      <c r="E449" s="316"/>
      <c r="R449" s="490"/>
    </row>
    <row r="450" ht="15.75" customHeight="1">
      <c r="E450" s="316"/>
      <c r="R450" s="490"/>
    </row>
    <row r="451" ht="15.75" customHeight="1">
      <c r="E451" s="316"/>
      <c r="R451" s="490"/>
    </row>
    <row r="452" ht="15.75" customHeight="1">
      <c r="E452" s="316"/>
      <c r="R452" s="490"/>
    </row>
    <row r="453" ht="15.75" customHeight="1">
      <c r="E453" s="316"/>
      <c r="R453" s="490"/>
    </row>
    <row r="454" ht="15.75" customHeight="1">
      <c r="E454" s="316"/>
      <c r="R454" s="490"/>
    </row>
    <row r="455" ht="15.75" customHeight="1">
      <c r="E455" s="316"/>
      <c r="R455" s="490"/>
    </row>
    <row r="456" ht="15.75" customHeight="1">
      <c r="E456" s="316"/>
      <c r="R456" s="490"/>
    </row>
    <row r="457" ht="15.75" customHeight="1">
      <c r="E457" s="316"/>
      <c r="R457" s="490"/>
    </row>
    <row r="458" ht="15.75" customHeight="1">
      <c r="E458" s="316"/>
      <c r="R458" s="490"/>
    </row>
    <row r="459" ht="15.75" customHeight="1">
      <c r="E459" s="316"/>
      <c r="R459" s="490"/>
    </row>
    <row r="460" ht="15.75" customHeight="1">
      <c r="E460" s="316"/>
      <c r="R460" s="490"/>
    </row>
    <row r="461" ht="15.75" customHeight="1">
      <c r="E461" s="316"/>
      <c r="R461" s="490"/>
    </row>
    <row r="462" ht="15.75" customHeight="1">
      <c r="E462" s="316"/>
      <c r="R462" s="490"/>
    </row>
    <row r="463" ht="15.75" customHeight="1">
      <c r="E463" s="316"/>
      <c r="R463" s="490"/>
    </row>
    <row r="464" ht="15.75" customHeight="1">
      <c r="E464" s="316"/>
      <c r="R464" s="490"/>
    </row>
    <row r="465" ht="15.75" customHeight="1">
      <c r="E465" s="316"/>
      <c r="R465" s="490"/>
    </row>
    <row r="466" ht="15.75" customHeight="1">
      <c r="E466" s="316"/>
      <c r="R466" s="490"/>
    </row>
    <row r="467" ht="15.75" customHeight="1">
      <c r="E467" s="316"/>
      <c r="R467" s="490"/>
    </row>
    <row r="468" ht="15.75" customHeight="1">
      <c r="E468" s="316"/>
      <c r="R468" s="490"/>
    </row>
    <row r="469" ht="15.75" customHeight="1">
      <c r="E469" s="316"/>
      <c r="R469" s="490"/>
    </row>
    <row r="470" ht="15.75" customHeight="1">
      <c r="E470" s="316"/>
      <c r="R470" s="490"/>
    </row>
    <row r="471" ht="15.75" customHeight="1">
      <c r="E471" s="316"/>
      <c r="R471" s="490"/>
    </row>
    <row r="472" ht="15.75" customHeight="1">
      <c r="E472" s="316"/>
      <c r="R472" s="490"/>
    </row>
    <row r="473" ht="15.75" customHeight="1">
      <c r="E473" s="316"/>
      <c r="R473" s="490"/>
    </row>
    <row r="474" ht="15.75" customHeight="1">
      <c r="E474" s="316"/>
      <c r="R474" s="490"/>
    </row>
    <row r="475" ht="15.75" customHeight="1">
      <c r="E475" s="316"/>
      <c r="R475" s="490"/>
    </row>
    <row r="476" ht="15.75" customHeight="1">
      <c r="E476" s="316"/>
      <c r="R476" s="490"/>
    </row>
    <row r="477" ht="15.75" customHeight="1">
      <c r="E477" s="316"/>
      <c r="R477" s="490"/>
    </row>
    <row r="478" ht="15.75" customHeight="1">
      <c r="E478" s="316"/>
      <c r="R478" s="490"/>
    </row>
    <row r="479" ht="15.75" customHeight="1">
      <c r="E479" s="316"/>
      <c r="R479" s="490"/>
    </row>
    <row r="480" ht="15.75" customHeight="1">
      <c r="E480" s="316"/>
      <c r="R480" s="490"/>
    </row>
    <row r="481" ht="15.75" customHeight="1">
      <c r="E481" s="316"/>
      <c r="R481" s="490"/>
    </row>
    <row r="482" ht="15.75" customHeight="1">
      <c r="E482" s="316"/>
      <c r="R482" s="490"/>
    </row>
    <row r="483" ht="15.75" customHeight="1">
      <c r="E483" s="316"/>
      <c r="R483" s="490"/>
    </row>
    <row r="484" ht="15.75" customHeight="1">
      <c r="E484" s="316"/>
      <c r="R484" s="490"/>
    </row>
    <row r="485" ht="15.75" customHeight="1">
      <c r="E485" s="316"/>
      <c r="R485" s="490"/>
    </row>
    <row r="486" ht="15.75" customHeight="1">
      <c r="E486" s="316"/>
      <c r="R486" s="490"/>
    </row>
    <row r="487" ht="15.75" customHeight="1">
      <c r="E487" s="316"/>
      <c r="R487" s="490"/>
    </row>
    <row r="488" ht="15.75" customHeight="1">
      <c r="E488" s="316"/>
      <c r="R488" s="490"/>
    </row>
    <row r="489" ht="15.75" customHeight="1">
      <c r="E489" s="316"/>
      <c r="R489" s="490"/>
    </row>
    <row r="490" ht="15.75" customHeight="1">
      <c r="E490" s="316"/>
      <c r="R490" s="490"/>
    </row>
    <row r="491" ht="15.75" customHeight="1">
      <c r="E491" s="316"/>
      <c r="R491" s="490"/>
    </row>
    <row r="492" ht="15.75" customHeight="1">
      <c r="E492" s="316"/>
      <c r="R492" s="490"/>
    </row>
    <row r="493" ht="15.75" customHeight="1">
      <c r="E493" s="316"/>
      <c r="R493" s="490"/>
    </row>
    <row r="494" ht="15.75" customHeight="1">
      <c r="E494" s="316"/>
      <c r="R494" s="490"/>
    </row>
    <row r="495" ht="15.75" customHeight="1">
      <c r="E495" s="316"/>
      <c r="R495" s="490"/>
    </row>
    <row r="496" ht="15.75" customHeight="1">
      <c r="E496" s="316"/>
      <c r="R496" s="490"/>
    </row>
    <row r="497" ht="15.75" customHeight="1">
      <c r="E497" s="316"/>
      <c r="R497" s="490"/>
    </row>
    <row r="498" ht="15.75" customHeight="1">
      <c r="E498" s="316"/>
      <c r="R498" s="490"/>
    </row>
    <row r="499" ht="15.75" customHeight="1">
      <c r="E499" s="316"/>
      <c r="R499" s="490"/>
    </row>
    <row r="500" ht="15.75" customHeight="1">
      <c r="E500" s="316"/>
      <c r="R500" s="490"/>
    </row>
    <row r="501" ht="15.75" customHeight="1">
      <c r="E501" s="316"/>
      <c r="R501" s="490"/>
    </row>
    <row r="502" ht="15.75" customHeight="1">
      <c r="E502" s="316"/>
      <c r="R502" s="490"/>
    </row>
    <row r="503" ht="15.75" customHeight="1">
      <c r="E503" s="316"/>
      <c r="R503" s="490"/>
    </row>
    <row r="504" ht="15.75" customHeight="1">
      <c r="E504" s="316"/>
      <c r="R504" s="490"/>
    </row>
    <row r="505" ht="15.75" customHeight="1">
      <c r="E505" s="316"/>
      <c r="R505" s="490"/>
    </row>
    <row r="506" ht="15.75" customHeight="1">
      <c r="E506" s="316"/>
      <c r="R506" s="490"/>
    </row>
    <row r="507" ht="15.75" customHeight="1">
      <c r="E507" s="316"/>
      <c r="R507" s="490"/>
    </row>
    <row r="508" ht="15.75" customHeight="1">
      <c r="E508" s="316"/>
      <c r="R508" s="490"/>
    </row>
    <row r="509" ht="15.75" customHeight="1">
      <c r="E509" s="316"/>
      <c r="R509" s="490"/>
    </row>
    <row r="510" ht="15.75" customHeight="1">
      <c r="E510" s="316"/>
      <c r="R510" s="490"/>
    </row>
    <row r="511" ht="15.75" customHeight="1">
      <c r="E511" s="316"/>
      <c r="R511" s="490"/>
    </row>
    <row r="512" ht="15.75" customHeight="1">
      <c r="E512" s="316"/>
      <c r="R512" s="490"/>
    </row>
    <row r="513" ht="15.75" customHeight="1">
      <c r="E513" s="316"/>
      <c r="R513" s="490"/>
    </row>
    <row r="514" ht="15.75" customHeight="1">
      <c r="E514" s="316"/>
      <c r="R514" s="490"/>
    </row>
    <row r="515" ht="15.75" customHeight="1">
      <c r="E515" s="316"/>
      <c r="R515" s="490"/>
    </row>
    <row r="516" ht="15.75" customHeight="1">
      <c r="E516" s="316"/>
      <c r="R516" s="490"/>
    </row>
    <row r="517" ht="15.75" customHeight="1">
      <c r="E517" s="316"/>
      <c r="R517" s="490"/>
    </row>
    <row r="518" ht="15.75" customHeight="1">
      <c r="E518" s="316"/>
      <c r="R518" s="490"/>
    </row>
    <row r="519" ht="15.75" customHeight="1">
      <c r="E519" s="316"/>
      <c r="R519" s="490"/>
    </row>
    <row r="520" ht="15.75" customHeight="1">
      <c r="E520" s="316"/>
      <c r="R520" s="490"/>
    </row>
    <row r="521" ht="15.75" customHeight="1">
      <c r="E521" s="316"/>
      <c r="R521" s="490"/>
    </row>
    <row r="522" ht="15.75" customHeight="1">
      <c r="E522" s="316"/>
      <c r="R522" s="490"/>
    </row>
    <row r="523" ht="15.75" customHeight="1">
      <c r="E523" s="316"/>
      <c r="R523" s="490"/>
    </row>
    <row r="524" ht="15.75" customHeight="1">
      <c r="E524" s="316"/>
      <c r="R524" s="490"/>
    </row>
    <row r="525" ht="15.75" customHeight="1">
      <c r="E525" s="316"/>
      <c r="R525" s="490"/>
    </row>
    <row r="526" ht="15.75" customHeight="1">
      <c r="E526" s="316"/>
      <c r="R526" s="490"/>
    </row>
    <row r="527" ht="15.75" customHeight="1">
      <c r="E527" s="316"/>
      <c r="R527" s="490"/>
    </row>
    <row r="528" ht="15.75" customHeight="1">
      <c r="E528" s="316"/>
      <c r="R528" s="490"/>
    </row>
    <row r="529" ht="15.75" customHeight="1">
      <c r="E529" s="316"/>
      <c r="R529" s="490"/>
    </row>
    <row r="530" ht="15.75" customHeight="1">
      <c r="E530" s="316"/>
      <c r="R530" s="490"/>
    </row>
    <row r="531" ht="15.75" customHeight="1">
      <c r="E531" s="316"/>
      <c r="R531" s="490"/>
    </row>
    <row r="532" ht="15.75" customHeight="1">
      <c r="E532" s="316"/>
      <c r="R532" s="490"/>
    </row>
    <row r="533" ht="15.75" customHeight="1">
      <c r="E533" s="316"/>
      <c r="R533" s="490"/>
    </row>
    <row r="534" ht="15.75" customHeight="1">
      <c r="E534" s="316"/>
      <c r="R534" s="490"/>
    </row>
    <row r="535" ht="15.75" customHeight="1">
      <c r="E535" s="316"/>
      <c r="R535" s="490"/>
    </row>
    <row r="536" ht="15.75" customHeight="1">
      <c r="E536" s="316"/>
      <c r="R536" s="490"/>
    </row>
    <row r="537" ht="15.75" customHeight="1">
      <c r="E537" s="316"/>
      <c r="R537" s="490"/>
    </row>
    <row r="538" ht="15.75" customHeight="1">
      <c r="E538" s="316"/>
      <c r="R538" s="490"/>
    </row>
    <row r="539" ht="15.75" customHeight="1">
      <c r="E539" s="316"/>
      <c r="R539" s="490"/>
    </row>
    <row r="540" ht="15.75" customHeight="1">
      <c r="E540" s="316"/>
      <c r="R540" s="490"/>
    </row>
    <row r="541" ht="15.75" customHeight="1">
      <c r="E541" s="316"/>
      <c r="R541" s="490"/>
    </row>
    <row r="542" ht="15.75" customHeight="1">
      <c r="E542" s="316"/>
      <c r="R542" s="490"/>
    </row>
    <row r="543" ht="15.75" customHeight="1">
      <c r="E543" s="316"/>
      <c r="R543" s="490"/>
    </row>
    <row r="544" ht="15.75" customHeight="1">
      <c r="E544" s="316"/>
      <c r="R544" s="490"/>
    </row>
    <row r="545" ht="15.75" customHeight="1">
      <c r="E545" s="316"/>
      <c r="R545" s="490"/>
    </row>
    <row r="546" ht="15.75" customHeight="1">
      <c r="E546" s="316"/>
      <c r="R546" s="490"/>
    </row>
    <row r="547" ht="15.75" customHeight="1">
      <c r="E547" s="316"/>
      <c r="R547" s="490"/>
    </row>
    <row r="548" ht="15.75" customHeight="1">
      <c r="E548" s="316"/>
      <c r="R548" s="490"/>
    </row>
    <row r="549" ht="15.75" customHeight="1">
      <c r="E549" s="316"/>
      <c r="R549" s="490"/>
    </row>
    <row r="550" ht="15.75" customHeight="1">
      <c r="E550" s="316"/>
      <c r="R550" s="490"/>
    </row>
    <row r="551" ht="15.75" customHeight="1">
      <c r="E551" s="316"/>
      <c r="R551" s="490"/>
    </row>
    <row r="552" ht="15.75" customHeight="1">
      <c r="E552" s="316"/>
      <c r="R552" s="490"/>
    </row>
    <row r="553" ht="15.75" customHeight="1">
      <c r="E553" s="316"/>
      <c r="R553" s="490"/>
    </row>
    <row r="554" ht="15.75" customHeight="1">
      <c r="E554" s="316"/>
      <c r="R554" s="490"/>
    </row>
    <row r="555" ht="15.75" customHeight="1">
      <c r="E555" s="316"/>
      <c r="R555" s="490"/>
    </row>
    <row r="556" ht="15.75" customHeight="1">
      <c r="E556" s="316"/>
      <c r="R556" s="490"/>
    </row>
    <row r="557" ht="15.75" customHeight="1">
      <c r="E557" s="316"/>
      <c r="R557" s="490"/>
    </row>
    <row r="558" ht="15.75" customHeight="1">
      <c r="E558" s="316"/>
      <c r="R558" s="490"/>
    </row>
    <row r="559" ht="15.75" customHeight="1">
      <c r="E559" s="316"/>
      <c r="R559" s="490"/>
    </row>
    <row r="560" ht="15.75" customHeight="1">
      <c r="E560" s="316"/>
      <c r="R560" s="490"/>
    </row>
    <row r="561" ht="15.75" customHeight="1">
      <c r="E561" s="316"/>
      <c r="R561" s="490"/>
    </row>
    <row r="562" ht="15.75" customHeight="1">
      <c r="E562" s="316"/>
      <c r="R562" s="490"/>
    </row>
    <row r="563" ht="15.75" customHeight="1">
      <c r="E563" s="316"/>
      <c r="R563" s="490"/>
    </row>
    <row r="564" ht="15.75" customHeight="1">
      <c r="E564" s="316"/>
      <c r="R564" s="490"/>
    </row>
    <row r="565" ht="15.75" customHeight="1">
      <c r="E565" s="316"/>
      <c r="R565" s="490"/>
    </row>
    <row r="566" ht="15.75" customHeight="1">
      <c r="E566" s="316"/>
      <c r="R566" s="490"/>
    </row>
    <row r="567" ht="15.75" customHeight="1">
      <c r="E567" s="316"/>
      <c r="R567" s="490"/>
    </row>
    <row r="568" ht="15.75" customHeight="1">
      <c r="E568" s="316"/>
      <c r="R568" s="490"/>
    </row>
    <row r="569" ht="15.75" customHeight="1">
      <c r="E569" s="316"/>
      <c r="R569" s="490"/>
    </row>
    <row r="570" ht="15.75" customHeight="1">
      <c r="E570" s="316"/>
      <c r="R570" s="490"/>
    </row>
    <row r="571" ht="15.75" customHeight="1">
      <c r="E571" s="316"/>
      <c r="R571" s="490"/>
    </row>
    <row r="572" ht="15.75" customHeight="1">
      <c r="E572" s="316"/>
      <c r="R572" s="490"/>
    </row>
    <row r="573" ht="15.75" customHeight="1">
      <c r="E573" s="316"/>
      <c r="R573" s="490"/>
    </row>
    <row r="574" ht="15.75" customHeight="1">
      <c r="E574" s="316"/>
      <c r="R574" s="490"/>
    </row>
    <row r="575" ht="15.75" customHeight="1">
      <c r="E575" s="316"/>
      <c r="R575" s="490"/>
    </row>
    <row r="576" ht="15.75" customHeight="1">
      <c r="E576" s="316"/>
      <c r="R576" s="490"/>
    </row>
    <row r="577" ht="15.75" customHeight="1">
      <c r="E577" s="316"/>
      <c r="R577" s="490"/>
    </row>
    <row r="578" ht="15.75" customHeight="1">
      <c r="E578" s="316"/>
      <c r="R578" s="490"/>
    </row>
    <row r="579" ht="15.75" customHeight="1">
      <c r="E579" s="316"/>
      <c r="R579" s="490"/>
    </row>
    <row r="580" ht="15.75" customHeight="1">
      <c r="E580" s="316"/>
      <c r="R580" s="490"/>
    </row>
    <row r="581" ht="15.75" customHeight="1">
      <c r="E581" s="316"/>
      <c r="R581" s="490"/>
    </row>
    <row r="582" ht="15.75" customHeight="1">
      <c r="E582" s="316"/>
      <c r="R582" s="490"/>
    </row>
    <row r="583" ht="15.75" customHeight="1">
      <c r="E583" s="316"/>
      <c r="R583" s="490"/>
    </row>
    <row r="584" ht="15.75" customHeight="1">
      <c r="E584" s="316"/>
      <c r="R584" s="490"/>
    </row>
    <row r="585" ht="15.75" customHeight="1">
      <c r="E585" s="316"/>
      <c r="R585" s="490"/>
    </row>
    <row r="586" ht="15.75" customHeight="1">
      <c r="E586" s="316"/>
      <c r="R586" s="490"/>
    </row>
    <row r="587" ht="15.75" customHeight="1">
      <c r="E587" s="316"/>
      <c r="R587" s="490"/>
    </row>
    <row r="588" ht="15.75" customHeight="1">
      <c r="E588" s="316"/>
      <c r="R588" s="490"/>
    </row>
    <row r="589" ht="15.75" customHeight="1">
      <c r="E589" s="316"/>
      <c r="R589" s="490"/>
    </row>
    <row r="590" ht="15.75" customHeight="1">
      <c r="E590" s="316"/>
      <c r="R590" s="490"/>
    </row>
    <row r="591" ht="15.75" customHeight="1">
      <c r="E591" s="316"/>
      <c r="R591" s="490"/>
    </row>
    <row r="592" ht="15.75" customHeight="1">
      <c r="E592" s="316"/>
      <c r="R592" s="490"/>
    </row>
    <row r="593" ht="15.75" customHeight="1">
      <c r="E593" s="316"/>
      <c r="R593" s="490"/>
    </row>
    <row r="594" ht="15.75" customHeight="1">
      <c r="E594" s="316"/>
      <c r="R594" s="490"/>
    </row>
    <row r="595" ht="15.75" customHeight="1">
      <c r="E595" s="316"/>
      <c r="R595" s="490"/>
    </row>
    <row r="596" ht="15.75" customHeight="1">
      <c r="E596" s="316"/>
      <c r="R596" s="490"/>
    </row>
    <row r="597" ht="15.75" customHeight="1">
      <c r="E597" s="316"/>
      <c r="R597" s="490"/>
    </row>
    <row r="598" ht="15.75" customHeight="1">
      <c r="E598" s="316"/>
      <c r="R598" s="490"/>
    </row>
    <row r="599" ht="15.75" customHeight="1">
      <c r="E599" s="316"/>
      <c r="R599" s="490"/>
    </row>
    <row r="600" ht="15.75" customHeight="1">
      <c r="E600" s="316"/>
      <c r="R600" s="490"/>
    </row>
    <row r="601" ht="15.75" customHeight="1">
      <c r="E601" s="316"/>
      <c r="R601" s="490"/>
    </row>
    <row r="602" ht="15.75" customHeight="1">
      <c r="E602" s="316"/>
      <c r="R602" s="490"/>
    </row>
    <row r="603" ht="15.75" customHeight="1">
      <c r="E603" s="316"/>
      <c r="R603" s="490"/>
    </row>
    <row r="604" ht="15.75" customHeight="1">
      <c r="E604" s="316"/>
      <c r="R604" s="490"/>
    </row>
    <row r="605" ht="15.75" customHeight="1">
      <c r="E605" s="316"/>
      <c r="R605" s="490"/>
    </row>
    <row r="606" ht="15.75" customHeight="1">
      <c r="E606" s="316"/>
      <c r="R606" s="490"/>
    </row>
    <row r="607" ht="15.75" customHeight="1">
      <c r="E607" s="316"/>
      <c r="R607" s="490"/>
    </row>
    <row r="608" ht="15.75" customHeight="1">
      <c r="E608" s="316"/>
      <c r="R608" s="490"/>
    </row>
    <row r="609" ht="15.75" customHeight="1">
      <c r="E609" s="316"/>
      <c r="R609" s="490"/>
    </row>
    <row r="610" ht="15.75" customHeight="1">
      <c r="E610" s="316"/>
      <c r="R610" s="490"/>
    </row>
    <row r="611" ht="15.75" customHeight="1">
      <c r="E611" s="316"/>
      <c r="R611" s="490"/>
    </row>
    <row r="612" ht="15.75" customHeight="1">
      <c r="E612" s="316"/>
      <c r="R612" s="490"/>
    </row>
    <row r="613" ht="15.75" customHeight="1">
      <c r="E613" s="316"/>
      <c r="R613" s="490"/>
    </row>
    <row r="614" ht="15.75" customHeight="1">
      <c r="E614" s="316"/>
      <c r="R614" s="490"/>
    </row>
    <row r="615" ht="15.75" customHeight="1">
      <c r="E615" s="316"/>
      <c r="R615" s="490"/>
    </row>
    <row r="616" ht="15.75" customHeight="1">
      <c r="E616" s="316"/>
      <c r="R616" s="490"/>
    </row>
    <row r="617" ht="15.75" customHeight="1">
      <c r="E617" s="316"/>
      <c r="R617" s="490"/>
    </row>
    <row r="618" ht="15.75" customHeight="1">
      <c r="E618" s="316"/>
      <c r="R618" s="490"/>
    </row>
    <row r="619" ht="15.75" customHeight="1">
      <c r="E619" s="316"/>
      <c r="R619" s="490"/>
    </row>
    <row r="620" ht="15.75" customHeight="1">
      <c r="E620" s="316"/>
      <c r="R620" s="490"/>
    </row>
    <row r="621" ht="15.75" customHeight="1">
      <c r="E621" s="316"/>
      <c r="R621" s="490"/>
    </row>
    <row r="622" ht="15.75" customHeight="1">
      <c r="E622" s="316"/>
      <c r="R622" s="490"/>
    </row>
    <row r="623" ht="15.75" customHeight="1">
      <c r="E623" s="316"/>
      <c r="R623" s="490"/>
    </row>
    <row r="624" ht="15.75" customHeight="1">
      <c r="E624" s="316"/>
      <c r="R624" s="490"/>
    </row>
    <row r="625" ht="15.75" customHeight="1">
      <c r="E625" s="316"/>
      <c r="R625" s="490"/>
    </row>
    <row r="626" ht="15.75" customHeight="1">
      <c r="E626" s="316"/>
      <c r="R626" s="490"/>
    </row>
    <row r="627" ht="15.75" customHeight="1">
      <c r="E627" s="316"/>
      <c r="R627" s="490"/>
    </row>
    <row r="628" ht="15.75" customHeight="1">
      <c r="E628" s="316"/>
      <c r="R628" s="490"/>
    </row>
    <row r="629" ht="15.75" customHeight="1">
      <c r="E629" s="316"/>
      <c r="R629" s="490"/>
    </row>
    <row r="630" ht="15.75" customHeight="1">
      <c r="E630" s="316"/>
      <c r="R630" s="490"/>
    </row>
    <row r="631" ht="15.75" customHeight="1">
      <c r="E631" s="316"/>
      <c r="R631" s="490"/>
    </row>
    <row r="632" ht="15.75" customHeight="1">
      <c r="E632" s="316"/>
      <c r="R632" s="490"/>
    </row>
    <row r="633" ht="15.75" customHeight="1">
      <c r="E633" s="316"/>
      <c r="R633" s="490"/>
    </row>
    <row r="634" ht="15.75" customHeight="1">
      <c r="E634" s="316"/>
      <c r="R634" s="490"/>
    </row>
    <row r="635" ht="15.75" customHeight="1">
      <c r="E635" s="316"/>
      <c r="R635" s="490"/>
    </row>
    <row r="636" ht="15.75" customHeight="1">
      <c r="E636" s="316"/>
      <c r="R636" s="490"/>
    </row>
    <row r="637" ht="15.75" customHeight="1">
      <c r="E637" s="316"/>
      <c r="R637" s="490"/>
    </row>
    <row r="638" ht="15.75" customHeight="1">
      <c r="E638" s="316"/>
      <c r="R638" s="490"/>
    </row>
    <row r="639" ht="15.75" customHeight="1">
      <c r="E639" s="316"/>
      <c r="R639" s="490"/>
    </row>
    <row r="640" ht="15.75" customHeight="1">
      <c r="E640" s="316"/>
      <c r="R640" s="490"/>
    </row>
    <row r="641" ht="15.75" customHeight="1">
      <c r="E641" s="316"/>
      <c r="R641" s="490"/>
    </row>
    <row r="642" ht="15.75" customHeight="1">
      <c r="E642" s="316"/>
      <c r="R642" s="490"/>
    </row>
    <row r="643" ht="15.75" customHeight="1">
      <c r="E643" s="316"/>
      <c r="R643" s="490"/>
    </row>
    <row r="644" ht="15.75" customHeight="1">
      <c r="E644" s="316"/>
      <c r="R644" s="490"/>
    </row>
    <row r="645" ht="15.75" customHeight="1">
      <c r="E645" s="316"/>
      <c r="R645" s="490"/>
    </row>
    <row r="646" ht="15.75" customHeight="1">
      <c r="E646" s="316"/>
      <c r="R646" s="490"/>
    </row>
    <row r="647" ht="15.75" customHeight="1">
      <c r="E647" s="316"/>
      <c r="R647" s="490"/>
    </row>
    <row r="648" ht="15.75" customHeight="1">
      <c r="E648" s="316"/>
      <c r="R648" s="490"/>
    </row>
    <row r="649" ht="15.75" customHeight="1">
      <c r="E649" s="316"/>
      <c r="R649" s="490"/>
    </row>
    <row r="650" ht="15.75" customHeight="1">
      <c r="E650" s="316"/>
      <c r="R650" s="490"/>
    </row>
    <row r="651" ht="15.75" customHeight="1">
      <c r="E651" s="316"/>
      <c r="R651" s="490"/>
    </row>
    <row r="652" ht="15.75" customHeight="1">
      <c r="E652" s="316"/>
      <c r="R652" s="490"/>
    </row>
    <row r="653" ht="15.75" customHeight="1">
      <c r="E653" s="316"/>
      <c r="R653" s="490"/>
    </row>
    <row r="654" ht="15.75" customHeight="1">
      <c r="E654" s="316"/>
      <c r="R654" s="490"/>
    </row>
    <row r="655" ht="15.75" customHeight="1">
      <c r="E655" s="316"/>
      <c r="R655" s="490"/>
    </row>
    <row r="656" ht="15.75" customHeight="1">
      <c r="E656" s="316"/>
      <c r="R656" s="490"/>
    </row>
    <row r="657" ht="15.75" customHeight="1">
      <c r="E657" s="316"/>
      <c r="R657" s="490"/>
    </row>
    <row r="658" ht="15.75" customHeight="1">
      <c r="E658" s="316"/>
      <c r="R658" s="490"/>
    </row>
    <row r="659" ht="15.75" customHeight="1">
      <c r="E659" s="316"/>
      <c r="R659" s="490"/>
    </row>
    <row r="660" ht="15.75" customHeight="1">
      <c r="E660" s="316"/>
      <c r="R660" s="490"/>
    </row>
    <row r="661" ht="15.75" customHeight="1">
      <c r="E661" s="316"/>
      <c r="R661" s="490"/>
    </row>
    <row r="662" ht="15.75" customHeight="1">
      <c r="E662" s="316"/>
      <c r="R662" s="490"/>
    </row>
    <row r="663" ht="15.75" customHeight="1">
      <c r="E663" s="316"/>
      <c r="R663" s="490"/>
    </row>
    <row r="664" ht="15.75" customHeight="1">
      <c r="E664" s="316"/>
      <c r="R664" s="490"/>
    </row>
    <row r="665" ht="15.75" customHeight="1">
      <c r="E665" s="316"/>
      <c r="R665" s="490"/>
    </row>
    <row r="666" ht="15.75" customHeight="1">
      <c r="E666" s="316"/>
      <c r="R666" s="490"/>
    </row>
    <row r="667" ht="15.75" customHeight="1">
      <c r="E667" s="316"/>
      <c r="R667" s="490"/>
    </row>
    <row r="668" ht="15.75" customHeight="1">
      <c r="E668" s="316"/>
      <c r="R668" s="490"/>
    </row>
    <row r="669" ht="15.75" customHeight="1">
      <c r="E669" s="316"/>
      <c r="R669" s="490"/>
    </row>
    <row r="670" ht="15.75" customHeight="1">
      <c r="E670" s="316"/>
      <c r="R670" s="490"/>
    </row>
    <row r="671" ht="15.75" customHeight="1">
      <c r="E671" s="316"/>
      <c r="R671" s="490"/>
    </row>
    <row r="672" ht="15.75" customHeight="1">
      <c r="E672" s="316"/>
      <c r="R672" s="490"/>
    </row>
    <row r="673" ht="15.75" customHeight="1">
      <c r="E673" s="316"/>
      <c r="R673" s="490"/>
    </row>
    <row r="674" ht="15.75" customHeight="1">
      <c r="E674" s="316"/>
      <c r="R674" s="490"/>
    </row>
    <row r="675" ht="15.75" customHeight="1">
      <c r="E675" s="316"/>
      <c r="R675" s="490"/>
    </row>
    <row r="676" ht="15.75" customHeight="1">
      <c r="E676" s="316"/>
      <c r="R676" s="490"/>
    </row>
    <row r="677" ht="15.75" customHeight="1">
      <c r="E677" s="316"/>
      <c r="R677" s="490"/>
    </row>
    <row r="678" ht="15.75" customHeight="1">
      <c r="E678" s="316"/>
      <c r="R678" s="490"/>
    </row>
    <row r="679" ht="15.75" customHeight="1">
      <c r="E679" s="316"/>
      <c r="R679" s="490"/>
    </row>
    <row r="680" ht="15.75" customHeight="1">
      <c r="E680" s="316"/>
      <c r="R680" s="490"/>
    </row>
    <row r="681" ht="15.75" customHeight="1">
      <c r="E681" s="316"/>
      <c r="R681" s="490"/>
    </row>
    <row r="682" ht="15.75" customHeight="1">
      <c r="E682" s="316"/>
      <c r="R682" s="490"/>
    </row>
    <row r="683" ht="15.75" customHeight="1">
      <c r="E683" s="316"/>
      <c r="R683" s="490"/>
    </row>
    <row r="684" ht="15.75" customHeight="1">
      <c r="E684" s="316"/>
      <c r="R684" s="490"/>
    </row>
    <row r="685" ht="15.75" customHeight="1">
      <c r="E685" s="316"/>
      <c r="R685" s="490"/>
    </row>
    <row r="686" ht="15.75" customHeight="1">
      <c r="E686" s="316"/>
      <c r="R686" s="490"/>
    </row>
    <row r="687" ht="15.75" customHeight="1">
      <c r="E687" s="316"/>
      <c r="R687" s="490"/>
    </row>
    <row r="688" ht="15.75" customHeight="1">
      <c r="E688" s="316"/>
      <c r="R688" s="490"/>
    </row>
    <row r="689" ht="15.75" customHeight="1">
      <c r="E689" s="316"/>
      <c r="R689" s="490"/>
    </row>
    <row r="690" ht="15.75" customHeight="1">
      <c r="E690" s="316"/>
      <c r="R690" s="490"/>
    </row>
    <row r="691" ht="15.75" customHeight="1">
      <c r="E691" s="316"/>
      <c r="R691" s="490"/>
    </row>
    <row r="692" ht="15.75" customHeight="1">
      <c r="E692" s="316"/>
      <c r="R692" s="490"/>
    </row>
    <row r="693" ht="15.75" customHeight="1">
      <c r="E693" s="316"/>
      <c r="R693" s="490"/>
    </row>
    <row r="694" ht="15.75" customHeight="1">
      <c r="E694" s="316"/>
      <c r="R694" s="490"/>
    </row>
    <row r="695" ht="15.75" customHeight="1">
      <c r="E695" s="316"/>
      <c r="R695" s="490"/>
    </row>
    <row r="696" ht="15.75" customHeight="1">
      <c r="E696" s="316"/>
      <c r="R696" s="490"/>
    </row>
    <row r="697" ht="15.75" customHeight="1">
      <c r="E697" s="316"/>
      <c r="R697" s="490"/>
    </row>
    <row r="698" ht="15.75" customHeight="1">
      <c r="E698" s="316"/>
      <c r="R698" s="490"/>
    </row>
    <row r="699" ht="15.75" customHeight="1">
      <c r="E699" s="316"/>
      <c r="R699" s="490"/>
    </row>
    <row r="700" ht="15.75" customHeight="1">
      <c r="E700" s="316"/>
      <c r="R700" s="490"/>
    </row>
    <row r="701" ht="15.75" customHeight="1">
      <c r="E701" s="316"/>
      <c r="R701" s="490"/>
    </row>
    <row r="702" ht="15.75" customHeight="1">
      <c r="E702" s="316"/>
      <c r="R702" s="490"/>
    </row>
    <row r="703" ht="15.75" customHeight="1">
      <c r="E703" s="316"/>
      <c r="R703" s="490"/>
    </row>
    <row r="704" ht="15.75" customHeight="1">
      <c r="E704" s="316"/>
      <c r="R704" s="490"/>
    </row>
    <row r="705" ht="15.75" customHeight="1">
      <c r="E705" s="316"/>
      <c r="R705" s="490"/>
    </row>
    <row r="706" ht="15.75" customHeight="1">
      <c r="E706" s="316"/>
      <c r="R706" s="490"/>
    </row>
    <row r="707" ht="15.75" customHeight="1">
      <c r="E707" s="316"/>
      <c r="R707" s="490"/>
    </row>
    <row r="708" ht="15.75" customHeight="1">
      <c r="E708" s="316"/>
      <c r="R708" s="490"/>
    </row>
    <row r="709" ht="15.75" customHeight="1">
      <c r="E709" s="316"/>
      <c r="R709" s="490"/>
    </row>
    <row r="710" ht="15.75" customHeight="1">
      <c r="E710" s="316"/>
      <c r="R710" s="490"/>
    </row>
    <row r="711" ht="15.75" customHeight="1">
      <c r="E711" s="316"/>
      <c r="R711" s="490"/>
    </row>
    <row r="712" ht="15.75" customHeight="1">
      <c r="E712" s="316"/>
      <c r="R712" s="490"/>
    </row>
    <row r="713" ht="15.75" customHeight="1">
      <c r="E713" s="316"/>
      <c r="R713" s="490"/>
    </row>
    <row r="714" ht="15.75" customHeight="1">
      <c r="E714" s="316"/>
      <c r="R714" s="490"/>
    </row>
    <row r="715" ht="15.75" customHeight="1">
      <c r="E715" s="316"/>
      <c r="R715" s="490"/>
    </row>
    <row r="716" ht="15.75" customHeight="1">
      <c r="E716" s="316"/>
      <c r="R716" s="490"/>
    </row>
    <row r="717" ht="15.75" customHeight="1">
      <c r="E717" s="316"/>
      <c r="R717" s="490"/>
    </row>
    <row r="718" ht="15.75" customHeight="1">
      <c r="E718" s="316"/>
      <c r="R718" s="490"/>
    </row>
    <row r="719" ht="15.75" customHeight="1">
      <c r="E719" s="316"/>
      <c r="R719" s="490"/>
    </row>
    <row r="720" ht="15.75" customHeight="1">
      <c r="E720" s="316"/>
      <c r="R720" s="490"/>
    </row>
    <row r="721" ht="15.75" customHeight="1">
      <c r="E721" s="316"/>
      <c r="R721" s="490"/>
    </row>
    <row r="722" ht="15.75" customHeight="1">
      <c r="E722" s="316"/>
      <c r="R722" s="490"/>
    </row>
    <row r="723" ht="15.75" customHeight="1">
      <c r="E723" s="316"/>
      <c r="R723" s="490"/>
    </row>
    <row r="724" ht="15.75" customHeight="1">
      <c r="E724" s="316"/>
      <c r="R724" s="490"/>
    </row>
    <row r="725" ht="15.75" customHeight="1">
      <c r="E725" s="316"/>
      <c r="R725" s="490"/>
    </row>
    <row r="726" ht="15.75" customHeight="1">
      <c r="E726" s="316"/>
      <c r="R726" s="490"/>
    </row>
    <row r="727" ht="15.75" customHeight="1">
      <c r="E727" s="316"/>
      <c r="R727" s="490"/>
    </row>
    <row r="728" ht="15.75" customHeight="1">
      <c r="E728" s="316"/>
      <c r="R728" s="490"/>
    </row>
    <row r="729" ht="15.75" customHeight="1">
      <c r="E729" s="316"/>
      <c r="R729" s="490"/>
    </row>
    <row r="730" ht="15.75" customHeight="1">
      <c r="E730" s="316"/>
      <c r="R730" s="490"/>
    </row>
    <row r="731" ht="15.75" customHeight="1">
      <c r="E731" s="316"/>
      <c r="R731" s="490"/>
    </row>
    <row r="732" ht="15.75" customHeight="1">
      <c r="E732" s="316"/>
      <c r="R732" s="490"/>
    </row>
    <row r="733" ht="15.75" customHeight="1">
      <c r="E733" s="316"/>
      <c r="R733" s="490"/>
    </row>
    <row r="734" ht="15.75" customHeight="1">
      <c r="E734" s="316"/>
      <c r="R734" s="490"/>
    </row>
    <row r="735" ht="15.75" customHeight="1">
      <c r="E735" s="316"/>
      <c r="R735" s="490"/>
    </row>
    <row r="736" ht="15.75" customHeight="1">
      <c r="E736" s="316"/>
      <c r="R736" s="490"/>
    </row>
    <row r="737" ht="15.75" customHeight="1">
      <c r="E737" s="316"/>
      <c r="R737" s="490"/>
    </row>
    <row r="738" ht="15.75" customHeight="1">
      <c r="E738" s="316"/>
      <c r="R738" s="490"/>
    </row>
    <row r="739" ht="15.75" customHeight="1">
      <c r="E739" s="316"/>
      <c r="R739" s="490"/>
    </row>
    <row r="740" ht="15.75" customHeight="1">
      <c r="E740" s="316"/>
      <c r="R740" s="490"/>
    </row>
    <row r="741" ht="15.75" customHeight="1">
      <c r="E741" s="316"/>
      <c r="R741" s="490"/>
    </row>
    <row r="742" ht="15.75" customHeight="1">
      <c r="E742" s="316"/>
      <c r="R742" s="490"/>
    </row>
    <row r="743" ht="15.75" customHeight="1">
      <c r="E743" s="316"/>
      <c r="R743" s="490"/>
    </row>
    <row r="744" ht="15.75" customHeight="1">
      <c r="E744" s="316"/>
      <c r="R744" s="490"/>
    </row>
    <row r="745" ht="15.75" customHeight="1">
      <c r="E745" s="316"/>
      <c r="R745" s="490"/>
    </row>
    <row r="746" ht="15.75" customHeight="1">
      <c r="E746" s="316"/>
      <c r="R746" s="490"/>
    </row>
    <row r="747" ht="15.75" customHeight="1">
      <c r="E747" s="316"/>
      <c r="R747" s="490"/>
    </row>
    <row r="748" ht="15.75" customHeight="1">
      <c r="E748" s="316"/>
      <c r="R748" s="490"/>
    </row>
    <row r="749" ht="15.75" customHeight="1">
      <c r="E749" s="316"/>
      <c r="R749" s="490"/>
    </row>
    <row r="750" ht="15.75" customHeight="1">
      <c r="E750" s="316"/>
      <c r="R750" s="490"/>
    </row>
    <row r="751" ht="15.75" customHeight="1">
      <c r="E751" s="316"/>
      <c r="R751" s="490"/>
    </row>
    <row r="752" ht="15.75" customHeight="1">
      <c r="E752" s="316"/>
      <c r="R752" s="490"/>
    </row>
    <row r="753" ht="15.75" customHeight="1">
      <c r="E753" s="316"/>
      <c r="R753" s="490"/>
    </row>
    <row r="754" ht="15.75" customHeight="1">
      <c r="E754" s="316"/>
      <c r="R754" s="490"/>
    </row>
    <row r="755" ht="15.75" customHeight="1">
      <c r="E755" s="316"/>
      <c r="R755" s="490"/>
    </row>
    <row r="756" ht="15.75" customHeight="1">
      <c r="E756" s="316"/>
      <c r="R756" s="490"/>
    </row>
    <row r="757" ht="15.75" customHeight="1">
      <c r="E757" s="316"/>
      <c r="R757" s="490"/>
    </row>
    <row r="758" ht="15.75" customHeight="1">
      <c r="E758" s="316"/>
      <c r="R758" s="490"/>
    </row>
    <row r="759" ht="15.75" customHeight="1">
      <c r="E759" s="316"/>
      <c r="R759" s="490"/>
    </row>
    <row r="760" ht="15.75" customHeight="1">
      <c r="E760" s="316"/>
      <c r="R760" s="490"/>
    </row>
    <row r="761" ht="15.75" customHeight="1">
      <c r="E761" s="316"/>
      <c r="R761" s="490"/>
    </row>
    <row r="762" ht="15.75" customHeight="1">
      <c r="E762" s="316"/>
      <c r="R762" s="490"/>
    </row>
    <row r="763" ht="15.75" customHeight="1">
      <c r="E763" s="316"/>
      <c r="R763" s="490"/>
    </row>
    <row r="764" ht="15.75" customHeight="1">
      <c r="E764" s="316"/>
      <c r="R764" s="490"/>
    </row>
    <row r="765" ht="15.75" customHeight="1">
      <c r="E765" s="316"/>
      <c r="R765" s="490"/>
    </row>
    <row r="766" ht="15.75" customHeight="1">
      <c r="E766" s="316"/>
      <c r="R766" s="490"/>
    </row>
    <row r="767" ht="15.75" customHeight="1">
      <c r="E767" s="316"/>
      <c r="R767" s="490"/>
    </row>
    <row r="768" ht="15.75" customHeight="1">
      <c r="E768" s="316"/>
      <c r="R768" s="490"/>
    </row>
    <row r="769" ht="15.75" customHeight="1">
      <c r="E769" s="316"/>
      <c r="R769" s="490"/>
    </row>
    <row r="770" ht="15.75" customHeight="1">
      <c r="E770" s="316"/>
      <c r="R770" s="490"/>
    </row>
    <row r="771" ht="15.75" customHeight="1">
      <c r="E771" s="316"/>
      <c r="R771" s="490"/>
    </row>
    <row r="772" ht="15.75" customHeight="1">
      <c r="E772" s="316"/>
      <c r="R772" s="490"/>
    </row>
    <row r="773" ht="15.75" customHeight="1">
      <c r="E773" s="316"/>
      <c r="R773" s="490"/>
    </row>
    <row r="774" ht="15.75" customHeight="1">
      <c r="E774" s="316"/>
      <c r="R774" s="490"/>
    </row>
    <row r="775" ht="15.75" customHeight="1">
      <c r="E775" s="316"/>
      <c r="R775" s="490"/>
    </row>
    <row r="776" ht="15.75" customHeight="1">
      <c r="E776" s="316"/>
      <c r="R776" s="490"/>
    </row>
    <row r="777" ht="15.75" customHeight="1">
      <c r="E777" s="316"/>
      <c r="R777" s="490"/>
    </row>
    <row r="778" ht="15.75" customHeight="1">
      <c r="E778" s="316"/>
      <c r="R778" s="490"/>
    </row>
    <row r="779" ht="15.75" customHeight="1">
      <c r="E779" s="316"/>
      <c r="R779" s="490"/>
    </row>
    <row r="780" ht="15.75" customHeight="1">
      <c r="E780" s="316"/>
      <c r="R780" s="490"/>
    </row>
    <row r="781" ht="15.75" customHeight="1">
      <c r="E781" s="316"/>
      <c r="R781" s="490"/>
    </row>
    <row r="782" ht="15.75" customHeight="1">
      <c r="E782" s="316"/>
      <c r="R782" s="490"/>
    </row>
    <row r="783" ht="15.75" customHeight="1">
      <c r="E783" s="316"/>
      <c r="R783" s="490"/>
    </row>
    <row r="784" ht="15.75" customHeight="1">
      <c r="E784" s="316"/>
      <c r="R784" s="490"/>
    </row>
    <row r="785" ht="15.75" customHeight="1">
      <c r="E785" s="316"/>
      <c r="R785" s="490"/>
    </row>
    <row r="786" ht="15.75" customHeight="1">
      <c r="E786" s="316"/>
      <c r="R786" s="490"/>
    </row>
    <row r="787" ht="15.75" customHeight="1">
      <c r="E787" s="316"/>
      <c r="R787" s="490"/>
    </row>
    <row r="788" ht="15.75" customHeight="1">
      <c r="E788" s="316"/>
      <c r="R788" s="490"/>
    </row>
    <row r="789" ht="15.75" customHeight="1">
      <c r="E789" s="316"/>
      <c r="R789" s="490"/>
    </row>
    <row r="790" ht="15.75" customHeight="1">
      <c r="E790" s="316"/>
      <c r="R790" s="490"/>
    </row>
    <row r="791" ht="15.75" customHeight="1">
      <c r="E791" s="316"/>
      <c r="R791" s="490"/>
    </row>
    <row r="792" ht="15.75" customHeight="1">
      <c r="E792" s="316"/>
      <c r="R792" s="490"/>
    </row>
    <row r="793" ht="15.75" customHeight="1">
      <c r="E793" s="316"/>
      <c r="R793" s="490"/>
    </row>
    <row r="794" ht="15.75" customHeight="1">
      <c r="E794" s="316"/>
      <c r="R794" s="490"/>
    </row>
    <row r="795" ht="15.75" customHeight="1">
      <c r="E795" s="316"/>
      <c r="R795" s="490"/>
    </row>
    <row r="796" ht="15.75" customHeight="1">
      <c r="E796" s="316"/>
      <c r="R796" s="490"/>
    </row>
    <row r="797" ht="15.75" customHeight="1">
      <c r="E797" s="316"/>
      <c r="R797" s="490"/>
    </row>
    <row r="798" ht="15.75" customHeight="1">
      <c r="E798" s="316"/>
      <c r="R798" s="490"/>
    </row>
    <row r="799" ht="15.75" customHeight="1">
      <c r="E799" s="316"/>
      <c r="R799" s="490"/>
    </row>
    <row r="800" ht="15.75" customHeight="1">
      <c r="E800" s="316"/>
      <c r="R800" s="490"/>
    </row>
    <row r="801" ht="15.75" customHeight="1">
      <c r="E801" s="316"/>
      <c r="R801" s="490"/>
    </row>
    <row r="802" ht="15.75" customHeight="1">
      <c r="E802" s="316"/>
      <c r="R802" s="490"/>
    </row>
    <row r="803" ht="15.75" customHeight="1">
      <c r="E803" s="316"/>
      <c r="R803" s="490"/>
    </row>
    <row r="804" ht="15.75" customHeight="1">
      <c r="E804" s="316"/>
      <c r="R804" s="490"/>
    </row>
    <row r="805" ht="15.75" customHeight="1">
      <c r="E805" s="316"/>
      <c r="R805" s="490"/>
    </row>
    <row r="806" ht="15.75" customHeight="1">
      <c r="E806" s="316"/>
      <c r="R806" s="490"/>
    </row>
    <row r="807" ht="15.75" customHeight="1">
      <c r="E807" s="316"/>
      <c r="R807" s="490"/>
    </row>
    <row r="808" ht="15.75" customHeight="1">
      <c r="E808" s="316"/>
      <c r="R808" s="490"/>
    </row>
    <row r="809" ht="15.75" customHeight="1">
      <c r="E809" s="316"/>
      <c r="R809" s="490"/>
    </row>
    <row r="810" ht="15.75" customHeight="1">
      <c r="E810" s="316"/>
      <c r="R810" s="490"/>
    </row>
    <row r="811" ht="15.75" customHeight="1">
      <c r="E811" s="316"/>
      <c r="R811" s="490"/>
    </row>
    <row r="812" ht="15.75" customHeight="1">
      <c r="E812" s="316"/>
      <c r="R812" s="490"/>
    </row>
    <row r="813" ht="15.75" customHeight="1">
      <c r="E813" s="316"/>
      <c r="R813" s="490"/>
    </row>
    <row r="814" ht="15.75" customHeight="1">
      <c r="E814" s="316"/>
      <c r="R814" s="490"/>
    </row>
    <row r="815" ht="15.75" customHeight="1">
      <c r="E815" s="316"/>
      <c r="R815" s="490"/>
    </row>
    <row r="816" ht="15.75" customHeight="1">
      <c r="E816" s="316"/>
      <c r="R816" s="490"/>
    </row>
    <row r="817" ht="15.75" customHeight="1">
      <c r="E817" s="316"/>
      <c r="R817" s="490"/>
    </row>
    <row r="818" ht="15.75" customHeight="1">
      <c r="E818" s="316"/>
      <c r="R818" s="490"/>
    </row>
    <row r="819" ht="15.75" customHeight="1">
      <c r="E819" s="316"/>
      <c r="R819" s="490"/>
    </row>
    <row r="820" ht="15.75" customHeight="1">
      <c r="E820" s="316"/>
      <c r="R820" s="490"/>
    </row>
    <row r="821" ht="15.75" customHeight="1">
      <c r="E821" s="316"/>
      <c r="R821" s="490"/>
    </row>
    <row r="822" ht="15.75" customHeight="1">
      <c r="E822" s="316"/>
      <c r="R822" s="490"/>
    </row>
    <row r="823" ht="15.75" customHeight="1">
      <c r="E823" s="316"/>
      <c r="R823" s="490"/>
    </row>
    <row r="824" ht="15.75" customHeight="1">
      <c r="E824" s="316"/>
      <c r="R824" s="490"/>
    </row>
    <row r="825" ht="15.75" customHeight="1">
      <c r="E825" s="316"/>
      <c r="R825" s="490"/>
    </row>
    <row r="826" ht="15.75" customHeight="1">
      <c r="E826" s="316"/>
      <c r="R826" s="490"/>
    </row>
    <row r="827" ht="15.75" customHeight="1">
      <c r="E827" s="316"/>
      <c r="R827" s="490"/>
    </row>
    <row r="828" ht="15.75" customHeight="1">
      <c r="E828" s="316"/>
      <c r="R828" s="490"/>
    </row>
    <row r="829" ht="15.75" customHeight="1">
      <c r="E829" s="316"/>
      <c r="R829" s="490"/>
    </row>
    <row r="830" ht="15.75" customHeight="1">
      <c r="E830" s="316"/>
      <c r="R830" s="490"/>
    </row>
    <row r="831" ht="15.75" customHeight="1">
      <c r="E831" s="316"/>
      <c r="R831" s="490"/>
    </row>
    <row r="832" ht="15.75" customHeight="1">
      <c r="E832" s="316"/>
      <c r="R832" s="490"/>
    </row>
    <row r="833" ht="15.75" customHeight="1">
      <c r="E833" s="316"/>
      <c r="R833" s="490"/>
    </row>
    <row r="834" ht="15.75" customHeight="1">
      <c r="E834" s="316"/>
      <c r="R834" s="490"/>
    </row>
    <row r="835" ht="15.75" customHeight="1">
      <c r="E835" s="316"/>
      <c r="R835" s="490"/>
    </row>
    <row r="836" ht="15.75" customHeight="1">
      <c r="E836" s="316"/>
      <c r="R836" s="490"/>
    </row>
    <row r="837" ht="15.75" customHeight="1">
      <c r="E837" s="316"/>
      <c r="R837" s="490"/>
    </row>
    <row r="838" ht="15.75" customHeight="1">
      <c r="E838" s="316"/>
      <c r="R838" s="490"/>
    </row>
    <row r="839" ht="15.75" customHeight="1">
      <c r="E839" s="316"/>
      <c r="R839" s="490"/>
    </row>
    <row r="840" ht="15.75" customHeight="1">
      <c r="E840" s="316"/>
      <c r="R840" s="490"/>
    </row>
    <row r="841" ht="15.75" customHeight="1">
      <c r="E841" s="316"/>
      <c r="R841" s="490"/>
    </row>
    <row r="842" ht="15.75" customHeight="1">
      <c r="E842" s="316"/>
      <c r="R842" s="490"/>
    </row>
    <row r="843" ht="15.75" customHeight="1">
      <c r="E843" s="316"/>
      <c r="R843" s="490"/>
    </row>
    <row r="844" ht="15.75" customHeight="1">
      <c r="E844" s="316"/>
      <c r="R844" s="490"/>
    </row>
    <row r="845" ht="15.75" customHeight="1">
      <c r="E845" s="316"/>
      <c r="R845" s="490"/>
    </row>
    <row r="846" ht="15.75" customHeight="1">
      <c r="E846" s="316"/>
      <c r="R846" s="490"/>
    </row>
    <row r="847" ht="15.75" customHeight="1">
      <c r="E847" s="316"/>
      <c r="R847" s="490"/>
    </row>
    <row r="848" ht="15.75" customHeight="1">
      <c r="E848" s="316"/>
      <c r="R848" s="490"/>
    </row>
    <row r="849" ht="15.75" customHeight="1">
      <c r="E849" s="316"/>
      <c r="R849" s="490"/>
    </row>
    <row r="850" ht="15.75" customHeight="1">
      <c r="E850" s="316"/>
      <c r="R850" s="490"/>
    </row>
    <row r="851" ht="15.75" customHeight="1">
      <c r="E851" s="316"/>
      <c r="R851" s="490"/>
    </row>
    <row r="852" ht="15.75" customHeight="1">
      <c r="E852" s="316"/>
      <c r="R852" s="490"/>
    </row>
    <row r="853" ht="15.75" customHeight="1">
      <c r="E853" s="316"/>
      <c r="R853" s="490"/>
    </row>
    <row r="854" ht="15.75" customHeight="1">
      <c r="E854" s="316"/>
      <c r="R854" s="490"/>
    </row>
    <row r="855" ht="15.75" customHeight="1">
      <c r="E855" s="316"/>
      <c r="R855" s="490"/>
    </row>
    <row r="856" ht="15.75" customHeight="1">
      <c r="E856" s="316"/>
      <c r="R856" s="490"/>
    </row>
    <row r="857" ht="15.75" customHeight="1">
      <c r="E857" s="316"/>
      <c r="R857" s="490"/>
    </row>
    <row r="858" ht="15.75" customHeight="1">
      <c r="E858" s="316"/>
      <c r="R858" s="490"/>
    </row>
    <row r="859" ht="15.75" customHeight="1">
      <c r="E859" s="316"/>
      <c r="R859" s="490"/>
    </row>
    <row r="860" ht="15.75" customHeight="1">
      <c r="E860" s="316"/>
      <c r="R860" s="490"/>
    </row>
    <row r="861" ht="15.75" customHeight="1">
      <c r="E861" s="316"/>
      <c r="R861" s="490"/>
    </row>
    <row r="862" ht="15.75" customHeight="1">
      <c r="E862" s="316"/>
      <c r="R862" s="490"/>
    </row>
    <row r="863" ht="15.75" customHeight="1">
      <c r="E863" s="316"/>
      <c r="R863" s="490"/>
    </row>
    <row r="864" ht="15.75" customHeight="1">
      <c r="E864" s="316"/>
      <c r="R864" s="490"/>
    </row>
    <row r="865" ht="15.75" customHeight="1">
      <c r="E865" s="316"/>
      <c r="R865" s="490"/>
    </row>
    <row r="866" ht="15.75" customHeight="1">
      <c r="E866" s="316"/>
      <c r="R866" s="490"/>
    </row>
    <row r="867" ht="15.75" customHeight="1">
      <c r="E867" s="316"/>
      <c r="R867" s="490"/>
    </row>
    <row r="868" ht="15.75" customHeight="1">
      <c r="E868" s="316"/>
      <c r="R868" s="490"/>
    </row>
    <row r="869" ht="15.75" customHeight="1">
      <c r="E869" s="316"/>
      <c r="R869" s="490"/>
    </row>
    <row r="870" ht="15.75" customHeight="1">
      <c r="E870" s="316"/>
      <c r="R870" s="490"/>
    </row>
    <row r="871" ht="15.75" customHeight="1">
      <c r="E871" s="316"/>
      <c r="R871" s="490"/>
    </row>
    <row r="872" ht="15.75" customHeight="1">
      <c r="E872" s="316"/>
      <c r="R872" s="490"/>
    </row>
    <row r="873" ht="15.75" customHeight="1">
      <c r="E873" s="316"/>
      <c r="R873" s="490"/>
    </row>
    <row r="874" ht="15.75" customHeight="1">
      <c r="E874" s="316"/>
      <c r="R874" s="490"/>
    </row>
    <row r="875" ht="15.75" customHeight="1">
      <c r="E875" s="316"/>
      <c r="R875" s="490"/>
    </row>
    <row r="876" ht="15.75" customHeight="1">
      <c r="E876" s="316"/>
      <c r="R876" s="490"/>
    </row>
    <row r="877" ht="15.75" customHeight="1">
      <c r="E877" s="316"/>
      <c r="R877" s="490"/>
    </row>
    <row r="878" ht="15.75" customHeight="1">
      <c r="E878" s="316"/>
      <c r="R878" s="490"/>
    </row>
    <row r="879" ht="15.75" customHeight="1">
      <c r="E879" s="316"/>
      <c r="R879" s="490"/>
    </row>
    <row r="880" ht="15.75" customHeight="1">
      <c r="E880" s="316"/>
      <c r="R880" s="490"/>
    </row>
    <row r="881" ht="15.75" customHeight="1">
      <c r="E881" s="316"/>
      <c r="R881" s="490"/>
    </row>
    <row r="882" ht="15.75" customHeight="1">
      <c r="E882" s="316"/>
      <c r="R882" s="490"/>
    </row>
    <row r="883" ht="15.75" customHeight="1">
      <c r="E883" s="316"/>
      <c r="R883" s="490"/>
    </row>
    <row r="884" ht="15.75" customHeight="1">
      <c r="E884" s="316"/>
      <c r="R884" s="490"/>
    </row>
    <row r="885" ht="15.75" customHeight="1">
      <c r="E885" s="316"/>
      <c r="R885" s="490"/>
    </row>
    <row r="886" ht="15.75" customHeight="1">
      <c r="E886" s="316"/>
      <c r="R886" s="490"/>
    </row>
    <row r="887" ht="15.75" customHeight="1">
      <c r="E887" s="316"/>
      <c r="R887" s="490"/>
    </row>
    <row r="888" ht="15.75" customHeight="1">
      <c r="E888" s="316"/>
      <c r="R888" s="490"/>
    </row>
    <row r="889" ht="15.75" customHeight="1">
      <c r="E889" s="316"/>
      <c r="R889" s="490"/>
    </row>
    <row r="890" ht="15.75" customHeight="1">
      <c r="E890" s="316"/>
      <c r="R890" s="490"/>
    </row>
    <row r="891" ht="15.75" customHeight="1">
      <c r="E891" s="316"/>
      <c r="R891" s="490"/>
    </row>
    <row r="892" ht="15.75" customHeight="1">
      <c r="E892" s="316"/>
      <c r="R892" s="490"/>
    </row>
    <row r="893" ht="15.75" customHeight="1">
      <c r="E893" s="316"/>
      <c r="R893" s="490"/>
    </row>
    <row r="894" ht="15.75" customHeight="1">
      <c r="E894" s="316"/>
      <c r="R894" s="490"/>
    </row>
    <row r="895" ht="15.75" customHeight="1">
      <c r="E895" s="316"/>
      <c r="R895" s="490"/>
    </row>
    <row r="896" ht="15.75" customHeight="1">
      <c r="E896" s="316"/>
      <c r="R896" s="490"/>
    </row>
    <row r="897" ht="15.75" customHeight="1">
      <c r="E897" s="316"/>
      <c r="R897" s="490"/>
    </row>
    <row r="898" ht="15.75" customHeight="1">
      <c r="E898" s="316"/>
      <c r="R898" s="490"/>
    </row>
    <row r="899" ht="15.75" customHeight="1">
      <c r="E899" s="316"/>
      <c r="R899" s="490"/>
    </row>
    <row r="900" ht="15.75" customHeight="1">
      <c r="E900" s="316"/>
      <c r="R900" s="490"/>
    </row>
    <row r="901" ht="15.75" customHeight="1">
      <c r="E901" s="316"/>
      <c r="R901" s="490"/>
    </row>
    <row r="902" ht="15.75" customHeight="1">
      <c r="E902" s="316"/>
      <c r="R902" s="490"/>
    </row>
    <row r="903" ht="15.75" customHeight="1">
      <c r="E903" s="316"/>
      <c r="R903" s="490"/>
    </row>
    <row r="904" ht="15.75" customHeight="1">
      <c r="E904" s="316"/>
      <c r="R904" s="490"/>
    </row>
    <row r="905" ht="15.75" customHeight="1">
      <c r="E905" s="316"/>
      <c r="R905" s="490"/>
    </row>
    <row r="906" ht="15.75" customHeight="1">
      <c r="E906" s="316"/>
      <c r="R906" s="490"/>
    </row>
    <row r="907" ht="15.75" customHeight="1">
      <c r="E907" s="316"/>
      <c r="R907" s="490"/>
    </row>
    <row r="908" ht="15.75" customHeight="1">
      <c r="E908" s="316"/>
      <c r="R908" s="490"/>
    </row>
    <row r="909" ht="15.75" customHeight="1">
      <c r="E909" s="316"/>
      <c r="R909" s="490"/>
    </row>
    <row r="910" ht="15.75" customHeight="1">
      <c r="E910" s="316"/>
      <c r="R910" s="490"/>
    </row>
    <row r="911" ht="15.75" customHeight="1">
      <c r="E911" s="316"/>
      <c r="R911" s="490"/>
    </row>
    <row r="912" ht="15.75" customHeight="1">
      <c r="E912" s="316"/>
      <c r="R912" s="490"/>
    </row>
    <row r="913" ht="15.75" customHeight="1">
      <c r="E913" s="316"/>
      <c r="R913" s="490"/>
    </row>
    <row r="914" ht="15.75" customHeight="1">
      <c r="E914" s="316"/>
      <c r="R914" s="490"/>
    </row>
    <row r="915" ht="15.75" customHeight="1">
      <c r="E915" s="316"/>
      <c r="R915" s="490"/>
    </row>
    <row r="916" ht="15.75" customHeight="1">
      <c r="E916" s="316"/>
      <c r="R916" s="490"/>
    </row>
    <row r="917" ht="15.75" customHeight="1">
      <c r="E917" s="316"/>
      <c r="R917" s="490"/>
    </row>
    <row r="918" ht="15.75" customHeight="1">
      <c r="E918" s="316"/>
      <c r="R918" s="490"/>
    </row>
    <row r="919" ht="15.75" customHeight="1">
      <c r="E919" s="316"/>
      <c r="R919" s="490"/>
    </row>
    <row r="920" ht="15.75" customHeight="1">
      <c r="E920" s="316"/>
      <c r="R920" s="490"/>
    </row>
    <row r="921" ht="15.75" customHeight="1">
      <c r="E921" s="316"/>
      <c r="R921" s="490"/>
    </row>
    <row r="922" ht="15.75" customHeight="1">
      <c r="E922" s="316"/>
      <c r="R922" s="490"/>
    </row>
    <row r="923" ht="15.75" customHeight="1">
      <c r="E923" s="316"/>
      <c r="R923" s="490"/>
    </row>
    <row r="924" ht="15.75" customHeight="1">
      <c r="E924" s="316"/>
      <c r="R924" s="490"/>
    </row>
    <row r="925" ht="15.75" customHeight="1">
      <c r="E925" s="316"/>
      <c r="R925" s="490"/>
    </row>
    <row r="926" ht="15.75" customHeight="1">
      <c r="E926" s="316"/>
      <c r="R926" s="490"/>
    </row>
    <row r="927" ht="15.75" customHeight="1">
      <c r="E927" s="316"/>
      <c r="R927" s="490"/>
    </row>
    <row r="928" ht="15.75" customHeight="1">
      <c r="E928" s="316"/>
      <c r="R928" s="490"/>
    </row>
    <row r="929" ht="15.75" customHeight="1">
      <c r="E929" s="316"/>
      <c r="R929" s="490"/>
    </row>
    <row r="930" ht="15.75" customHeight="1">
      <c r="E930" s="316"/>
      <c r="R930" s="490"/>
    </row>
    <row r="931" ht="15.75" customHeight="1">
      <c r="E931" s="316"/>
      <c r="R931" s="490"/>
    </row>
    <row r="932" ht="15.75" customHeight="1">
      <c r="E932" s="316"/>
      <c r="R932" s="490"/>
    </row>
    <row r="933" ht="15.75" customHeight="1">
      <c r="E933" s="316"/>
      <c r="R933" s="490"/>
    </row>
    <row r="934" ht="15.75" customHeight="1">
      <c r="E934" s="316"/>
      <c r="R934" s="490"/>
    </row>
    <row r="935" ht="15.75" customHeight="1">
      <c r="E935" s="316"/>
      <c r="R935" s="490"/>
    </row>
    <row r="936" ht="15.75" customHeight="1">
      <c r="E936" s="316"/>
      <c r="R936" s="490"/>
    </row>
    <row r="937" ht="15.75" customHeight="1">
      <c r="E937" s="316"/>
      <c r="R937" s="490"/>
    </row>
    <row r="938" ht="15.75" customHeight="1">
      <c r="E938" s="316"/>
      <c r="R938" s="490"/>
    </row>
    <row r="939" ht="15.75" customHeight="1">
      <c r="E939" s="316"/>
      <c r="R939" s="490"/>
    </row>
    <row r="940" ht="15.75" customHeight="1">
      <c r="E940" s="316"/>
      <c r="R940" s="490"/>
    </row>
    <row r="941" ht="15.75" customHeight="1">
      <c r="E941" s="316"/>
      <c r="R941" s="490"/>
    </row>
    <row r="942" ht="15.75" customHeight="1">
      <c r="E942" s="316"/>
      <c r="R942" s="490"/>
    </row>
    <row r="943" ht="15.75" customHeight="1">
      <c r="E943" s="316"/>
      <c r="R943" s="490"/>
    </row>
    <row r="944" ht="15.75" customHeight="1">
      <c r="E944" s="316"/>
      <c r="R944" s="490"/>
    </row>
    <row r="945" ht="15.75" customHeight="1">
      <c r="E945" s="316"/>
      <c r="R945" s="490"/>
    </row>
    <row r="946" ht="15.75" customHeight="1">
      <c r="E946" s="316"/>
      <c r="R946" s="490"/>
    </row>
    <row r="947" ht="15.75" customHeight="1">
      <c r="E947" s="316"/>
      <c r="R947" s="490"/>
    </row>
    <row r="948" ht="15.75" customHeight="1">
      <c r="E948" s="316"/>
      <c r="R948" s="490"/>
    </row>
    <row r="949" ht="15.75" customHeight="1">
      <c r="E949" s="316"/>
      <c r="R949" s="490"/>
    </row>
    <row r="950" ht="15.75" customHeight="1">
      <c r="E950" s="316"/>
      <c r="R950" s="490"/>
    </row>
    <row r="951" ht="15.75" customHeight="1">
      <c r="E951" s="316"/>
      <c r="R951" s="490"/>
    </row>
    <row r="952" ht="15.75" customHeight="1">
      <c r="E952" s="316"/>
      <c r="R952" s="490"/>
    </row>
    <row r="953" ht="15.75" customHeight="1">
      <c r="E953" s="316"/>
      <c r="R953" s="490"/>
    </row>
    <row r="954" ht="15.75" customHeight="1">
      <c r="E954" s="316"/>
      <c r="R954" s="490"/>
    </row>
    <row r="955" ht="15.75" customHeight="1">
      <c r="E955" s="316"/>
      <c r="R955" s="490"/>
    </row>
    <row r="956" ht="15.75" customHeight="1">
      <c r="E956" s="316"/>
      <c r="R956" s="490"/>
    </row>
    <row r="957" ht="15.75" customHeight="1">
      <c r="E957" s="316"/>
      <c r="R957" s="490"/>
    </row>
    <row r="958" ht="15.75" customHeight="1">
      <c r="E958" s="316"/>
      <c r="R958" s="490"/>
    </row>
    <row r="959" ht="15.75" customHeight="1">
      <c r="E959" s="316"/>
      <c r="R959" s="490"/>
    </row>
    <row r="960" ht="15.75" customHeight="1">
      <c r="E960" s="316"/>
      <c r="R960" s="490"/>
    </row>
    <row r="961" ht="15.75" customHeight="1">
      <c r="E961" s="316"/>
      <c r="R961" s="490"/>
    </row>
    <row r="962" ht="15.75" customHeight="1">
      <c r="E962" s="316"/>
      <c r="R962" s="490"/>
    </row>
    <row r="963" ht="15.75" customHeight="1">
      <c r="E963" s="316"/>
      <c r="R963" s="490"/>
    </row>
    <row r="964" ht="15.75" customHeight="1">
      <c r="E964" s="316"/>
      <c r="R964" s="490"/>
    </row>
    <row r="965" ht="15.75" customHeight="1">
      <c r="E965" s="316"/>
      <c r="R965" s="490"/>
    </row>
    <row r="966" ht="15.75" customHeight="1">
      <c r="E966" s="316"/>
      <c r="R966" s="490"/>
    </row>
    <row r="967" ht="15.75" customHeight="1">
      <c r="E967" s="316"/>
      <c r="R967" s="490"/>
    </row>
    <row r="968" ht="15.75" customHeight="1">
      <c r="E968" s="316"/>
      <c r="R968" s="490"/>
    </row>
    <row r="969" ht="15.75" customHeight="1">
      <c r="E969" s="316"/>
      <c r="R969" s="490"/>
    </row>
    <row r="970" ht="15.75" customHeight="1">
      <c r="E970" s="316"/>
      <c r="R970" s="490"/>
    </row>
    <row r="971" ht="15.75" customHeight="1">
      <c r="E971" s="316"/>
      <c r="R971" s="490"/>
    </row>
    <row r="972" ht="15.75" customHeight="1">
      <c r="E972" s="316"/>
      <c r="R972" s="490"/>
    </row>
    <row r="973" ht="15.75" customHeight="1">
      <c r="E973" s="316"/>
      <c r="R973" s="490"/>
    </row>
    <row r="974" ht="15.75" customHeight="1">
      <c r="E974" s="316"/>
      <c r="R974" s="490"/>
    </row>
    <row r="975" ht="15.75" customHeight="1">
      <c r="E975" s="316"/>
      <c r="R975" s="490"/>
    </row>
    <row r="976" ht="15.75" customHeight="1">
      <c r="E976" s="316"/>
      <c r="R976" s="490"/>
    </row>
    <row r="977" ht="15.75" customHeight="1">
      <c r="E977" s="316"/>
      <c r="R977" s="490"/>
    </row>
    <row r="978" ht="15.75" customHeight="1">
      <c r="E978" s="316"/>
      <c r="R978" s="490"/>
    </row>
    <row r="979" ht="15.75" customHeight="1">
      <c r="E979" s="316"/>
      <c r="R979" s="490"/>
    </row>
    <row r="980" ht="15.75" customHeight="1">
      <c r="E980" s="316"/>
      <c r="R980" s="490"/>
    </row>
    <row r="981" ht="15.75" customHeight="1">
      <c r="E981" s="316"/>
      <c r="R981" s="490"/>
    </row>
    <row r="982" ht="15.75" customHeight="1">
      <c r="E982" s="316"/>
      <c r="R982" s="490"/>
    </row>
    <row r="983" ht="15.75" customHeight="1">
      <c r="E983" s="316"/>
      <c r="R983" s="490"/>
    </row>
    <row r="984" ht="15.75" customHeight="1">
      <c r="E984" s="316"/>
      <c r="R984" s="490"/>
    </row>
    <row r="985" ht="15.75" customHeight="1">
      <c r="E985" s="316"/>
      <c r="R985" s="490"/>
    </row>
    <row r="986" ht="15.75" customHeight="1">
      <c r="E986" s="316"/>
      <c r="R986" s="490"/>
    </row>
    <row r="987" ht="15.75" customHeight="1">
      <c r="E987" s="316"/>
      <c r="R987" s="490"/>
    </row>
    <row r="988" ht="15.75" customHeight="1">
      <c r="E988" s="316"/>
      <c r="R988" s="490"/>
    </row>
    <row r="989" ht="15.75" customHeight="1">
      <c r="E989" s="316"/>
      <c r="R989" s="490"/>
    </row>
    <row r="990" ht="15.75" customHeight="1">
      <c r="E990" s="316"/>
      <c r="R990" s="490"/>
    </row>
    <row r="991" ht="15.75" customHeight="1">
      <c r="E991" s="316"/>
      <c r="R991" s="490"/>
    </row>
    <row r="992" ht="15.75" customHeight="1">
      <c r="E992" s="316"/>
      <c r="R992" s="490"/>
    </row>
    <row r="993" ht="15.75" customHeight="1">
      <c r="E993" s="316"/>
      <c r="R993" s="490"/>
    </row>
    <row r="994" ht="15.75" customHeight="1">
      <c r="E994" s="316"/>
      <c r="R994" s="490"/>
    </row>
    <row r="995" ht="15.75" customHeight="1">
      <c r="E995" s="316"/>
      <c r="R995" s="490"/>
    </row>
    <row r="996" ht="15.75" customHeight="1">
      <c r="E996" s="316"/>
      <c r="R996" s="490"/>
    </row>
    <row r="997" ht="15.75" customHeight="1">
      <c r="E997" s="316"/>
      <c r="R997" s="490"/>
    </row>
    <row r="998" ht="15.75" customHeight="1">
      <c r="E998" s="316"/>
      <c r="R998" s="490"/>
    </row>
    <row r="999" ht="15.75" customHeight="1">
      <c r="E999" s="316"/>
      <c r="R999" s="490"/>
    </row>
    <row r="1000" ht="15.75" customHeight="1">
      <c r="E1000" s="316"/>
      <c r="R1000" s="490"/>
    </row>
  </sheetData>
  <mergeCells count="30">
    <mergeCell ref="A4:I4"/>
    <mergeCell ref="A5:I5"/>
    <mergeCell ref="A6:I6"/>
    <mergeCell ref="A9:C11"/>
    <mergeCell ref="D9:D11"/>
    <mergeCell ref="F9:H9"/>
    <mergeCell ref="A46:I46"/>
    <mergeCell ref="A48:C50"/>
    <mergeCell ref="D48:D50"/>
    <mergeCell ref="F48:H48"/>
    <mergeCell ref="A84:I84"/>
    <mergeCell ref="A86:C88"/>
    <mergeCell ref="D86:D88"/>
    <mergeCell ref="F86:H86"/>
    <mergeCell ref="A122:I122"/>
    <mergeCell ref="A124:C126"/>
    <mergeCell ref="D124:D126"/>
    <mergeCell ref="F124:H124"/>
    <mergeCell ref="B130:C130"/>
    <mergeCell ref="B131:C131"/>
    <mergeCell ref="B132:C132"/>
    <mergeCell ref="C145:F145"/>
    <mergeCell ref="G145:J145"/>
    <mergeCell ref="A136:C136"/>
    <mergeCell ref="G140:H140"/>
    <mergeCell ref="B143:C143"/>
    <mergeCell ref="A144:B144"/>
    <mergeCell ref="C144:F144"/>
    <mergeCell ref="G144:J144"/>
    <mergeCell ref="A145:B145"/>
  </mergeCells>
  <printOptions/>
  <pageMargins bottom="0.5511811023622047" footer="0.0" header="0.0" left="1.1023622047244095" right="0.31496062992125984" top="0.7086614173228346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63"/>
    <col customWidth="1" min="2" max="2" width="22.5"/>
    <col customWidth="1" min="3" max="3" width="25.88"/>
    <col customWidth="1" min="4" max="4" width="10.5"/>
    <col customWidth="1" min="5" max="5" width="11.63"/>
    <col customWidth="1" hidden="1" min="6" max="6" width="12.13"/>
    <col customWidth="1" hidden="1" min="7" max="7" width="15.5"/>
    <col customWidth="1" min="8" max="8" width="12.5"/>
    <col customWidth="1" min="9" max="9" width="12.75"/>
    <col customWidth="1" min="10" max="10" width="6.38"/>
    <col customWidth="1" min="11" max="26" width="7.63"/>
  </cols>
  <sheetData>
    <row r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</row>
    <row r="7" ht="16.5" customHeight="1">
      <c r="A7" s="5"/>
      <c r="B7" s="5"/>
      <c r="C7" s="5"/>
      <c r="D7" s="5"/>
      <c r="E7" s="5"/>
      <c r="F7" s="5"/>
      <c r="G7" s="5"/>
      <c r="H7" s="5"/>
      <c r="I7" s="5"/>
      <c r="J7" s="6"/>
      <c r="K7" s="7"/>
      <c r="L7" s="7"/>
      <c r="M7" s="340"/>
      <c r="N7" s="7"/>
      <c r="O7" s="7"/>
      <c r="P7" s="7"/>
      <c r="Q7" s="6"/>
      <c r="R7" s="6"/>
      <c r="S7" s="6"/>
      <c r="T7" s="6"/>
      <c r="U7" s="6"/>
      <c r="V7" s="6"/>
      <c r="W7" s="6"/>
      <c r="X7" s="6"/>
      <c r="Y7" s="6"/>
      <c r="Z7" s="6"/>
    </row>
    <row r="8" ht="17.25" customHeight="1">
      <c r="A8" s="584" t="s">
        <v>485</v>
      </c>
      <c r="B8" s="585"/>
      <c r="C8" s="585"/>
      <c r="D8" s="586"/>
      <c r="E8" s="585"/>
      <c r="F8" s="585"/>
      <c r="G8" s="585"/>
      <c r="H8" s="587"/>
      <c r="I8" s="529"/>
      <c r="J8" s="529"/>
    </row>
    <row r="9" ht="15.75" customHeight="1">
      <c r="A9" s="11" t="s">
        <v>6</v>
      </c>
      <c r="B9" s="12"/>
      <c r="C9" s="13"/>
      <c r="D9" s="588" t="s">
        <v>430</v>
      </c>
      <c r="E9" s="14" t="s">
        <v>8</v>
      </c>
      <c r="F9" s="15" t="s">
        <v>9</v>
      </c>
      <c r="G9" s="12"/>
      <c r="H9" s="13"/>
      <c r="I9" s="14" t="s">
        <v>10</v>
      </c>
      <c r="J9" s="93"/>
    </row>
    <row r="10" ht="19.5" customHeight="1">
      <c r="A10" s="18"/>
      <c r="C10" s="19"/>
      <c r="D10" s="492"/>
      <c r="E10" s="21" t="s">
        <v>12</v>
      </c>
      <c r="F10" s="21" t="s">
        <v>13</v>
      </c>
      <c r="G10" s="22" t="s">
        <v>14</v>
      </c>
      <c r="H10" s="21" t="s">
        <v>15</v>
      </c>
      <c r="I10" s="21" t="s">
        <v>16</v>
      </c>
      <c r="J10" s="321"/>
    </row>
    <row r="11" ht="14.25" customHeight="1">
      <c r="A11" s="23"/>
      <c r="B11" s="24"/>
      <c r="C11" s="25"/>
      <c r="D11" s="493"/>
      <c r="E11" s="26" t="s">
        <v>17</v>
      </c>
      <c r="F11" s="27" t="s">
        <v>17</v>
      </c>
      <c r="G11" s="27" t="s">
        <v>18</v>
      </c>
      <c r="H11" s="27" t="s">
        <v>18</v>
      </c>
      <c r="I11" s="27" t="s">
        <v>18</v>
      </c>
      <c r="J11" s="66"/>
    </row>
    <row r="12" ht="12.75" customHeight="1">
      <c r="A12" s="589" t="s">
        <v>20</v>
      </c>
      <c r="B12" s="585"/>
      <c r="C12" s="585"/>
      <c r="D12" s="590"/>
      <c r="E12" s="591"/>
      <c r="F12" s="591"/>
      <c r="G12" s="585"/>
      <c r="H12" s="591"/>
      <c r="I12" s="345"/>
      <c r="J12" s="529"/>
    </row>
    <row r="13" ht="13.5" customHeight="1">
      <c r="A13" s="592" t="s">
        <v>486</v>
      </c>
      <c r="B13" s="585" t="s">
        <v>22</v>
      </c>
      <c r="C13" s="593"/>
      <c r="D13" s="594"/>
      <c r="E13" s="593"/>
      <c r="F13" s="593"/>
      <c r="G13" s="593"/>
      <c r="H13" s="593"/>
      <c r="I13" s="535"/>
      <c r="J13" s="529"/>
    </row>
    <row r="14" ht="13.5" customHeight="1">
      <c r="A14" s="592"/>
      <c r="B14" s="585" t="s">
        <v>24</v>
      </c>
      <c r="C14" s="595"/>
      <c r="D14" s="509" t="s">
        <v>25</v>
      </c>
      <c r="E14" s="389">
        <v>2325102.05</v>
      </c>
      <c r="F14" s="596">
        <v>1283052.0</v>
      </c>
      <c r="G14" s="596">
        <f t="shared" ref="G14:G29" si="1">H14-F14</f>
        <v>1283052</v>
      </c>
      <c r="H14" s="58">
        <v>2566104.0</v>
      </c>
      <c r="I14" s="58">
        <v>2639316.0</v>
      </c>
      <c r="J14" s="59"/>
    </row>
    <row r="15" ht="13.5" customHeight="1">
      <c r="A15" s="592"/>
      <c r="B15" s="585" t="s">
        <v>487</v>
      </c>
      <c r="C15" s="595"/>
      <c r="D15" s="509" t="s">
        <v>28</v>
      </c>
      <c r="E15" s="58">
        <v>575138.92</v>
      </c>
      <c r="F15" s="596">
        <v>246625.48</v>
      </c>
      <c r="G15" s="596">
        <f t="shared" si="1"/>
        <v>227182.52</v>
      </c>
      <c r="H15" s="58">
        <v>473808.0</v>
      </c>
      <c r="I15" s="58">
        <v>524076.0</v>
      </c>
      <c r="J15" s="59"/>
    </row>
    <row r="16" ht="13.5" customHeight="1">
      <c r="A16" s="597"/>
      <c r="B16" s="587" t="s">
        <v>488</v>
      </c>
      <c r="C16" s="595"/>
      <c r="D16" s="509" t="s">
        <v>30</v>
      </c>
      <c r="E16" s="389">
        <v>159455.08</v>
      </c>
      <c r="F16" s="596">
        <v>84227.51</v>
      </c>
      <c r="G16" s="596">
        <f t="shared" si="1"/>
        <v>83772.49</v>
      </c>
      <c r="H16" s="58">
        <v>168000.0</v>
      </c>
      <c r="I16" s="58">
        <f>7*2000*12</f>
        <v>168000</v>
      </c>
      <c r="J16" s="59"/>
    </row>
    <row r="17" ht="13.5" customHeight="1">
      <c r="A17" s="597"/>
      <c r="B17" s="587" t="s">
        <v>489</v>
      </c>
      <c r="C17" s="595"/>
      <c r="D17" s="509" t="s">
        <v>32</v>
      </c>
      <c r="E17" s="58">
        <v>114000.0</v>
      </c>
      <c r="F17" s="596">
        <v>47500.0</v>
      </c>
      <c r="G17" s="596">
        <f t="shared" si="1"/>
        <v>66500</v>
      </c>
      <c r="H17" s="58">
        <v>114000.0</v>
      </c>
      <c r="I17" s="58">
        <f>114000</f>
        <v>114000</v>
      </c>
      <c r="J17" s="59"/>
    </row>
    <row r="18" ht="13.5" customHeight="1">
      <c r="A18" s="597"/>
      <c r="B18" s="587" t="s">
        <v>433</v>
      </c>
      <c r="C18" s="595"/>
      <c r="D18" s="509" t="s">
        <v>36</v>
      </c>
      <c r="E18" s="389">
        <v>36000.0</v>
      </c>
      <c r="F18" s="596">
        <v>42000.0</v>
      </c>
      <c r="G18" s="596">
        <f t="shared" si="1"/>
        <v>0</v>
      </c>
      <c r="H18" s="58">
        <v>42000.0</v>
      </c>
      <c r="I18" s="58">
        <v>42000.0</v>
      </c>
      <c r="J18" s="59"/>
    </row>
    <row r="19" ht="13.5" customHeight="1">
      <c r="A19" s="597"/>
      <c r="B19" s="587" t="s">
        <v>37</v>
      </c>
      <c r="C19" s="595"/>
      <c r="D19" s="509" t="s">
        <v>38</v>
      </c>
      <c r="E19" s="389">
        <v>35000.0</v>
      </c>
      <c r="F19" s="596">
        <v>0.0</v>
      </c>
      <c r="G19" s="596">
        <f t="shared" si="1"/>
        <v>35000</v>
      </c>
      <c r="H19" s="58">
        <v>35000.0</v>
      </c>
      <c r="I19" s="58">
        <f>7*5000</f>
        <v>35000</v>
      </c>
      <c r="J19" s="59"/>
    </row>
    <row r="20" ht="13.5" customHeight="1">
      <c r="A20" s="597"/>
      <c r="B20" s="587" t="s">
        <v>39</v>
      </c>
      <c r="C20" s="595"/>
      <c r="D20" s="509" t="s">
        <v>38</v>
      </c>
      <c r="E20" s="389">
        <v>70000.0</v>
      </c>
      <c r="F20" s="596">
        <v>0.0</v>
      </c>
      <c r="G20" s="596">
        <f t="shared" si="1"/>
        <v>0</v>
      </c>
      <c r="H20" s="58">
        <v>0.0</v>
      </c>
      <c r="I20" s="58">
        <v>0.0</v>
      </c>
      <c r="J20" s="59"/>
    </row>
    <row r="21" ht="13.5" customHeight="1">
      <c r="A21" s="597"/>
      <c r="B21" s="9" t="s">
        <v>44</v>
      </c>
      <c r="C21" s="595"/>
      <c r="D21" s="509" t="s">
        <v>45</v>
      </c>
      <c r="E21" s="389">
        <v>243885.0</v>
      </c>
      <c r="F21" s="596">
        <v>240958.0</v>
      </c>
      <c r="G21" s="596">
        <f t="shared" si="1"/>
        <v>12368</v>
      </c>
      <c r="H21" s="58">
        <v>253326.0</v>
      </c>
      <c r="I21" s="58">
        <f>(I14+I15)/12</f>
        <v>263616</v>
      </c>
      <c r="J21" s="59"/>
    </row>
    <row r="22" ht="13.5" customHeight="1">
      <c r="A22" s="597"/>
      <c r="B22" s="587" t="s">
        <v>46</v>
      </c>
      <c r="C22" s="595"/>
      <c r="D22" s="509" t="s">
        <v>45</v>
      </c>
      <c r="E22" s="58">
        <v>360883.5</v>
      </c>
      <c r="F22" s="596">
        <v>0.0</v>
      </c>
      <c r="G22" s="596">
        <f t="shared" si="1"/>
        <v>253326</v>
      </c>
      <c r="H22" s="58">
        <f>7794+245532</f>
        <v>253326</v>
      </c>
      <c r="I22" s="58">
        <f>I21</f>
        <v>263616</v>
      </c>
      <c r="J22" s="59"/>
    </row>
    <row r="23" ht="13.5" customHeight="1">
      <c r="A23" s="597"/>
      <c r="B23" s="587" t="s">
        <v>47</v>
      </c>
      <c r="C23" s="595"/>
      <c r="D23" s="509" t="s">
        <v>48</v>
      </c>
      <c r="E23" s="389">
        <v>42000.0</v>
      </c>
      <c r="F23" s="596">
        <v>0.0</v>
      </c>
      <c r="G23" s="596">
        <f t="shared" si="1"/>
        <v>35000</v>
      </c>
      <c r="H23" s="58">
        <v>35000.0</v>
      </c>
      <c r="I23" s="58">
        <f>5000*7</f>
        <v>35000</v>
      </c>
      <c r="J23" s="59"/>
    </row>
    <row r="24" ht="13.5" customHeight="1">
      <c r="A24" s="597"/>
      <c r="B24" s="587" t="s">
        <v>435</v>
      </c>
      <c r="C24" s="595"/>
      <c r="D24" s="509" t="s">
        <v>52</v>
      </c>
      <c r="E24" s="58">
        <v>350448.32</v>
      </c>
      <c r="F24" s="596">
        <v>147392.16</v>
      </c>
      <c r="G24" s="596">
        <f t="shared" si="1"/>
        <v>217397.84</v>
      </c>
      <c r="H24" s="58">
        <v>364790.0</v>
      </c>
      <c r="I24" s="58">
        <v>379607.0</v>
      </c>
      <c r="J24" s="59"/>
    </row>
    <row r="25" ht="13.5" customHeight="1">
      <c r="A25" s="597"/>
      <c r="B25" s="587" t="s">
        <v>370</v>
      </c>
      <c r="C25" s="595"/>
      <c r="D25" s="509" t="s">
        <v>54</v>
      </c>
      <c r="E25" s="389">
        <v>9400.0</v>
      </c>
      <c r="F25" s="596">
        <v>4000.0</v>
      </c>
      <c r="G25" s="596">
        <f t="shared" si="1"/>
        <v>4400</v>
      </c>
      <c r="H25" s="58">
        <v>8400.0</v>
      </c>
      <c r="I25" s="58">
        <f>150*12*7</f>
        <v>12600</v>
      </c>
      <c r="J25" s="59"/>
    </row>
    <row r="26" ht="13.5" customHeight="1">
      <c r="A26" s="597"/>
      <c r="B26" s="587" t="s">
        <v>337</v>
      </c>
      <c r="C26" s="595"/>
      <c r="D26" s="509" t="s">
        <v>56</v>
      </c>
      <c r="E26" s="389">
        <v>26159.76</v>
      </c>
      <c r="F26" s="596">
        <v>14458.69</v>
      </c>
      <c r="G26" s="596">
        <f t="shared" si="1"/>
        <v>15695.31</v>
      </c>
      <c r="H26" s="58">
        <v>30154.0</v>
      </c>
      <c r="I26" s="58">
        <v>41594.0</v>
      </c>
      <c r="J26" s="59"/>
    </row>
    <row r="27" ht="13.5" customHeight="1">
      <c r="A27" s="597"/>
      <c r="B27" s="587" t="s">
        <v>57</v>
      </c>
      <c r="C27" s="595"/>
      <c r="D27" s="509" t="s">
        <v>58</v>
      </c>
      <c r="E27" s="389">
        <v>8300.0</v>
      </c>
      <c r="F27" s="596">
        <v>3500.0</v>
      </c>
      <c r="G27" s="596">
        <f t="shared" si="1"/>
        <v>4900</v>
      </c>
      <c r="H27" s="58">
        <v>8400.0</v>
      </c>
      <c r="I27" s="58">
        <f>100*12*7</f>
        <v>8400</v>
      </c>
      <c r="J27" s="59"/>
    </row>
    <row r="28" ht="13.5" customHeight="1">
      <c r="A28" s="597"/>
      <c r="B28" s="587" t="s">
        <v>49</v>
      </c>
      <c r="C28" s="595"/>
      <c r="D28" s="509" t="s">
        <v>50</v>
      </c>
      <c r="E28" s="389">
        <v>0.0</v>
      </c>
      <c r="F28" s="596">
        <v>0.0</v>
      </c>
      <c r="G28" s="596">
        <f t="shared" si="1"/>
        <v>21000</v>
      </c>
      <c r="H28" s="58">
        <v>21000.0</v>
      </c>
      <c r="I28" s="58">
        <v>0.0</v>
      </c>
      <c r="J28" s="59"/>
    </row>
    <row r="29" ht="13.5" customHeight="1">
      <c r="A29" s="597"/>
      <c r="B29" s="587" t="s">
        <v>59</v>
      </c>
      <c r="C29" s="595"/>
      <c r="D29" s="509" t="s">
        <v>60</v>
      </c>
      <c r="E29" s="389">
        <v>158400.0</v>
      </c>
      <c r="F29" s="596">
        <v>0.0</v>
      </c>
      <c r="G29" s="596">
        <f t="shared" si="1"/>
        <v>0</v>
      </c>
      <c r="H29" s="58">
        <v>0.0</v>
      </c>
      <c r="I29" s="58">
        <v>0.0</v>
      </c>
      <c r="J29" s="59"/>
    </row>
    <row r="30" ht="16.5" customHeight="1">
      <c r="A30" s="598"/>
      <c r="B30" s="599" t="s">
        <v>61</v>
      </c>
      <c r="C30" s="600"/>
      <c r="D30" s="601"/>
      <c r="E30" s="411">
        <f t="shared" ref="E30:I30" si="2">SUM(E14:E29)</f>
        <v>4514172.63</v>
      </c>
      <c r="F30" s="411">
        <f t="shared" si="2"/>
        <v>2113713.84</v>
      </c>
      <c r="G30" s="411">
        <f t="shared" si="2"/>
        <v>2259594.16</v>
      </c>
      <c r="H30" s="411">
        <f t="shared" si="2"/>
        <v>4373308</v>
      </c>
      <c r="I30" s="411">
        <f t="shared" si="2"/>
        <v>4526825</v>
      </c>
      <c r="J30" s="83"/>
      <c r="K30" s="602"/>
      <c r="L30" s="602"/>
      <c r="M30" s="602"/>
      <c r="N30" s="602"/>
      <c r="O30" s="602"/>
      <c r="P30" s="602"/>
      <c r="Q30" s="602"/>
      <c r="R30" s="602"/>
      <c r="S30" s="602"/>
      <c r="T30" s="602"/>
      <c r="U30" s="602"/>
      <c r="V30" s="602"/>
      <c r="W30" s="602"/>
      <c r="X30" s="602"/>
      <c r="Y30" s="602"/>
      <c r="Z30" s="602"/>
    </row>
    <row r="31" ht="13.5" customHeight="1">
      <c r="A31" s="603"/>
      <c r="B31" s="587" t="s">
        <v>62</v>
      </c>
      <c r="C31" s="593"/>
      <c r="D31" s="594"/>
      <c r="E31" s="149"/>
      <c r="F31" s="593"/>
      <c r="G31" s="593"/>
      <c r="H31" s="149"/>
      <c r="I31" s="280"/>
      <c r="J31" s="252"/>
    </row>
    <row r="32" ht="13.5" customHeight="1">
      <c r="A32" s="603"/>
      <c r="B32" s="587" t="s">
        <v>490</v>
      </c>
      <c r="C32" s="595"/>
      <c r="D32" s="509" t="s">
        <v>65</v>
      </c>
      <c r="E32" s="77">
        <v>9927.0</v>
      </c>
      <c r="F32" s="604">
        <v>16663.0</v>
      </c>
      <c r="G32" s="604">
        <f t="shared" ref="G32:G42" si="3">H32-F32</f>
        <v>103337</v>
      </c>
      <c r="H32" s="77">
        <v>120000.0</v>
      </c>
      <c r="I32" s="77">
        <v>100000.0</v>
      </c>
      <c r="J32" s="78"/>
    </row>
    <row r="33" ht="13.5" customHeight="1">
      <c r="A33" s="603"/>
      <c r="B33" s="587" t="s">
        <v>491</v>
      </c>
      <c r="C33" s="595"/>
      <c r="D33" s="509" t="s">
        <v>65</v>
      </c>
      <c r="E33" s="77">
        <v>90828.0</v>
      </c>
      <c r="F33" s="346">
        <v>11117.0</v>
      </c>
      <c r="G33" s="604">
        <f t="shared" si="3"/>
        <v>88883</v>
      </c>
      <c r="H33" s="77">
        <v>100000.0</v>
      </c>
      <c r="I33" s="77">
        <v>90000.0</v>
      </c>
      <c r="J33" s="78"/>
    </row>
    <row r="34" ht="13.5" customHeight="1">
      <c r="A34" s="603"/>
      <c r="B34" s="587" t="s">
        <v>66</v>
      </c>
      <c r="C34" s="595"/>
      <c r="D34" s="509" t="s">
        <v>67</v>
      </c>
      <c r="E34" s="77">
        <v>0.0</v>
      </c>
      <c r="F34" s="346">
        <v>0.0</v>
      </c>
      <c r="G34" s="604">
        <f t="shared" si="3"/>
        <v>60000</v>
      </c>
      <c r="H34" s="77">
        <v>60000.0</v>
      </c>
      <c r="I34" s="77">
        <v>30000.0</v>
      </c>
      <c r="J34" s="78"/>
    </row>
    <row r="35" ht="13.5" customHeight="1">
      <c r="A35" s="603"/>
      <c r="B35" s="587" t="s">
        <v>492</v>
      </c>
      <c r="C35" s="595"/>
      <c r="D35" s="509" t="s">
        <v>69</v>
      </c>
      <c r="E35" s="77">
        <v>29000.0</v>
      </c>
      <c r="F35" s="346">
        <v>0.0</v>
      </c>
      <c r="G35" s="604">
        <f t="shared" si="3"/>
        <v>60000</v>
      </c>
      <c r="H35" s="77">
        <v>60000.0</v>
      </c>
      <c r="I35" s="283">
        <v>50000.0</v>
      </c>
      <c r="J35" s="316"/>
    </row>
    <row r="36" ht="13.5" customHeight="1">
      <c r="A36" s="603"/>
      <c r="B36" s="587" t="s">
        <v>493</v>
      </c>
      <c r="C36" s="595"/>
      <c r="D36" s="509" t="s">
        <v>69</v>
      </c>
      <c r="E36" s="77">
        <v>13500.0</v>
      </c>
      <c r="F36" s="346">
        <v>22800.0</v>
      </c>
      <c r="G36" s="604">
        <f t="shared" si="3"/>
        <v>27200</v>
      </c>
      <c r="H36" s="77">
        <v>50000.0</v>
      </c>
      <c r="I36" s="283">
        <v>50000.0</v>
      </c>
      <c r="J36" s="316"/>
    </row>
    <row r="37" ht="13.5" customHeight="1">
      <c r="A37" s="603"/>
      <c r="B37" s="587" t="s">
        <v>179</v>
      </c>
      <c r="C37" s="595"/>
      <c r="D37" s="509" t="s">
        <v>141</v>
      </c>
      <c r="E37" s="77">
        <v>84000.0</v>
      </c>
      <c r="F37" s="346">
        <v>0.0</v>
      </c>
      <c r="G37" s="604">
        <f t="shared" si="3"/>
        <v>0</v>
      </c>
      <c r="H37" s="77">
        <v>0.0</v>
      </c>
      <c r="I37" s="283">
        <v>0.0</v>
      </c>
      <c r="J37" s="316"/>
    </row>
    <row r="38" ht="13.5" customHeight="1">
      <c r="A38" s="603"/>
      <c r="B38" s="587" t="s">
        <v>73</v>
      </c>
      <c r="C38" s="595"/>
      <c r="D38" s="509" t="s">
        <v>74</v>
      </c>
      <c r="E38" s="77">
        <v>125757.0</v>
      </c>
      <c r="F38" s="389">
        <v>77624.17</v>
      </c>
      <c r="G38" s="604">
        <f t="shared" si="3"/>
        <v>122375.83</v>
      </c>
      <c r="H38" s="77">
        <v>200000.0</v>
      </c>
      <c r="I38" s="283">
        <v>200000.0</v>
      </c>
      <c r="J38" s="316"/>
    </row>
    <row r="39" ht="13.5" customHeight="1">
      <c r="A39" s="603"/>
      <c r="B39" s="587" t="s">
        <v>75</v>
      </c>
      <c r="C39" s="595"/>
      <c r="D39" s="509" t="s">
        <v>76</v>
      </c>
      <c r="E39" s="77">
        <v>137372.0</v>
      </c>
      <c r="F39" s="389">
        <v>33333.0</v>
      </c>
      <c r="G39" s="604">
        <f t="shared" si="3"/>
        <v>66667</v>
      </c>
      <c r="H39" s="77">
        <v>100000.0</v>
      </c>
      <c r="I39" s="283">
        <v>24000.0</v>
      </c>
      <c r="J39" s="316"/>
    </row>
    <row r="40" ht="13.5" customHeight="1">
      <c r="A40" s="603"/>
      <c r="B40" s="587" t="s">
        <v>81</v>
      </c>
      <c r="C40" s="595"/>
      <c r="D40" s="509" t="s">
        <v>82</v>
      </c>
      <c r="E40" s="77">
        <v>0.0</v>
      </c>
      <c r="F40" s="605">
        <v>0.0</v>
      </c>
      <c r="G40" s="604">
        <f t="shared" si="3"/>
        <v>19000</v>
      </c>
      <c r="H40" s="77">
        <v>19000.0</v>
      </c>
      <c r="I40" s="283">
        <v>19000.0</v>
      </c>
      <c r="J40" s="316"/>
    </row>
    <row r="41" ht="13.5" customHeight="1">
      <c r="A41" s="603"/>
      <c r="B41" s="587" t="s">
        <v>83</v>
      </c>
      <c r="C41" s="595"/>
      <c r="D41" s="509" t="s">
        <v>82</v>
      </c>
      <c r="E41" s="77">
        <v>211400.0</v>
      </c>
      <c r="F41" s="605">
        <v>90000.0</v>
      </c>
      <c r="G41" s="604">
        <f t="shared" si="3"/>
        <v>134400</v>
      </c>
      <c r="H41" s="77">
        <v>224400.0</v>
      </c>
      <c r="I41" s="283">
        <v>224400.0</v>
      </c>
      <c r="J41" s="316"/>
    </row>
    <row r="42" ht="13.5" customHeight="1">
      <c r="A42" s="606"/>
      <c r="B42" s="607" t="s">
        <v>494</v>
      </c>
      <c r="C42" s="608"/>
      <c r="D42" s="609" t="s">
        <v>99</v>
      </c>
      <c r="E42" s="610">
        <v>0.0</v>
      </c>
      <c r="F42" s="610">
        <v>0.0</v>
      </c>
      <c r="G42" s="610">
        <f t="shared" si="3"/>
        <v>49255</v>
      </c>
      <c r="H42" s="91">
        <f>50000-745</f>
        <v>49255</v>
      </c>
      <c r="I42" s="91">
        <v>50000.0</v>
      </c>
      <c r="J42" s="78"/>
    </row>
    <row r="43" ht="6.0" customHeight="1">
      <c r="A43" s="611"/>
      <c r="B43" s="611"/>
      <c r="C43" s="611"/>
      <c r="D43" s="612"/>
      <c r="E43" s="611"/>
      <c r="F43" s="611"/>
      <c r="G43" s="611"/>
      <c r="H43" s="611"/>
      <c r="I43" s="611"/>
      <c r="J43" s="252"/>
    </row>
    <row r="44" ht="15.75" customHeight="1">
      <c r="A44" s="584" t="s">
        <v>495</v>
      </c>
      <c r="B44" s="585"/>
      <c r="C44" s="585"/>
      <c r="D44" s="586"/>
      <c r="E44" s="585"/>
      <c r="F44" s="585"/>
      <c r="G44" s="585"/>
      <c r="H44" s="587"/>
      <c r="I44" s="529"/>
      <c r="J44" s="529"/>
    </row>
    <row r="45" ht="12.0" customHeight="1">
      <c r="A45" s="387"/>
      <c r="B45" s="585"/>
      <c r="C45" s="585"/>
      <c r="D45" s="586"/>
      <c r="E45" s="585"/>
      <c r="F45" s="585"/>
      <c r="G45" s="585"/>
      <c r="H45" s="387"/>
      <c r="I45" s="529"/>
      <c r="J45" s="529"/>
    </row>
    <row r="46" ht="15.75" customHeight="1">
      <c r="A46" s="613" t="s">
        <v>350</v>
      </c>
      <c r="J46" s="613"/>
    </row>
    <row r="47" ht="15.75" customHeight="1">
      <c r="A47" s="614"/>
      <c r="B47" s="614"/>
      <c r="C47" s="614"/>
      <c r="D47" s="614"/>
      <c r="E47" s="614"/>
      <c r="F47" s="614"/>
      <c r="G47" s="614"/>
      <c r="H47" s="614"/>
      <c r="I47" s="615"/>
      <c r="J47" s="93"/>
    </row>
    <row r="48" ht="13.5" customHeight="1">
      <c r="A48" s="11" t="s">
        <v>6</v>
      </c>
      <c r="B48" s="12"/>
      <c r="C48" s="13"/>
      <c r="D48" s="588" t="s">
        <v>430</v>
      </c>
      <c r="E48" s="14" t="s">
        <v>8</v>
      </c>
      <c r="F48" s="15" t="s">
        <v>9</v>
      </c>
      <c r="G48" s="12"/>
      <c r="H48" s="13"/>
      <c r="I48" s="14" t="s">
        <v>10</v>
      </c>
      <c r="J48" s="93"/>
    </row>
    <row r="49" ht="13.5" customHeight="1">
      <c r="A49" s="18"/>
      <c r="C49" s="19"/>
      <c r="D49" s="492"/>
      <c r="E49" s="21" t="s">
        <v>12</v>
      </c>
      <c r="F49" s="21" t="s">
        <v>13</v>
      </c>
      <c r="G49" s="22" t="s">
        <v>14</v>
      </c>
      <c r="H49" s="21" t="s">
        <v>15</v>
      </c>
      <c r="I49" s="21" t="s">
        <v>16</v>
      </c>
      <c r="J49" s="321"/>
    </row>
    <row r="50" ht="13.5" customHeight="1">
      <c r="A50" s="23"/>
      <c r="B50" s="24"/>
      <c r="C50" s="25"/>
      <c r="D50" s="493"/>
      <c r="E50" s="26" t="s">
        <v>17</v>
      </c>
      <c r="F50" s="27" t="s">
        <v>17</v>
      </c>
      <c r="G50" s="27" t="s">
        <v>18</v>
      </c>
      <c r="H50" s="27" t="s">
        <v>18</v>
      </c>
      <c r="I50" s="27" t="s">
        <v>18</v>
      </c>
      <c r="J50" s="66"/>
    </row>
    <row r="51" ht="13.5" customHeight="1">
      <c r="A51" s="616"/>
      <c r="B51" s="617" t="s">
        <v>100</v>
      </c>
      <c r="C51" s="618"/>
      <c r="D51" s="619" t="s">
        <v>101</v>
      </c>
      <c r="E51" s="620">
        <v>934.0</v>
      </c>
      <c r="F51" s="620">
        <v>11500.0</v>
      </c>
      <c r="G51" s="620">
        <f t="shared" ref="G51:G58" si="4">H51-F51</f>
        <v>38500</v>
      </c>
      <c r="H51" s="100">
        <v>50000.0</v>
      </c>
      <c r="I51" s="621">
        <v>50000.0</v>
      </c>
      <c r="J51" s="66"/>
    </row>
    <row r="52" ht="13.5" customHeight="1">
      <c r="A52" s="603"/>
      <c r="B52" s="587" t="s">
        <v>376</v>
      </c>
      <c r="C52" s="595"/>
      <c r="D52" s="495" t="s">
        <v>109</v>
      </c>
      <c r="E52" s="604">
        <v>0.0</v>
      </c>
      <c r="F52" s="604">
        <v>0.0</v>
      </c>
      <c r="G52" s="604">
        <f t="shared" si="4"/>
        <v>18000</v>
      </c>
      <c r="H52" s="283">
        <v>18000.0</v>
      </c>
      <c r="I52" s="283">
        <v>18000.0</v>
      </c>
      <c r="J52" s="316"/>
    </row>
    <row r="53" ht="13.5" customHeight="1">
      <c r="A53" s="603"/>
      <c r="B53" s="587" t="s">
        <v>496</v>
      </c>
      <c r="C53" s="595"/>
      <c r="D53" s="622" t="s">
        <v>115</v>
      </c>
      <c r="E53" s="604">
        <v>225846.25</v>
      </c>
      <c r="F53" s="604">
        <v>145875.0</v>
      </c>
      <c r="G53" s="604">
        <f t="shared" si="4"/>
        <v>54125</v>
      </c>
      <c r="H53" s="283">
        <f>100000+100000</f>
        <v>200000</v>
      </c>
      <c r="I53" s="283">
        <v>100000.0</v>
      </c>
      <c r="J53" s="316"/>
    </row>
    <row r="54" ht="13.5" customHeight="1">
      <c r="A54" s="603"/>
      <c r="B54" s="587" t="s">
        <v>497</v>
      </c>
      <c r="C54" s="595"/>
      <c r="D54" s="495" t="s">
        <v>117</v>
      </c>
      <c r="E54" s="604">
        <v>50000.0</v>
      </c>
      <c r="F54" s="604">
        <v>0.0</v>
      </c>
      <c r="G54" s="604">
        <f t="shared" si="4"/>
        <v>100000</v>
      </c>
      <c r="H54" s="283">
        <v>100000.0</v>
      </c>
      <c r="I54" s="283">
        <v>50000.0</v>
      </c>
      <c r="J54" s="316"/>
    </row>
    <row r="55" ht="13.5" customHeight="1">
      <c r="A55" s="603"/>
      <c r="B55" s="587" t="s">
        <v>118</v>
      </c>
      <c r="C55" s="595"/>
      <c r="D55" s="509" t="s">
        <v>119</v>
      </c>
      <c r="E55" s="604">
        <v>6460.0</v>
      </c>
      <c r="F55" s="604">
        <v>1024.0</v>
      </c>
      <c r="G55" s="604">
        <f t="shared" si="4"/>
        <v>6476</v>
      </c>
      <c r="H55" s="77">
        <v>7500.0</v>
      </c>
      <c r="I55" s="77">
        <v>7500.0</v>
      </c>
      <c r="J55" s="78"/>
    </row>
    <row r="56" ht="13.5" customHeight="1">
      <c r="A56" s="603"/>
      <c r="B56" s="587" t="s">
        <v>498</v>
      </c>
      <c r="C56" s="595"/>
      <c r="D56" s="495" t="s">
        <v>111</v>
      </c>
      <c r="E56" s="604">
        <v>0.0</v>
      </c>
      <c r="F56" s="604">
        <v>0.0</v>
      </c>
      <c r="G56" s="604">
        <f t="shared" si="4"/>
        <v>180000</v>
      </c>
      <c r="H56" s="283">
        <f>200000-20000</f>
        <v>180000</v>
      </c>
      <c r="I56" s="283">
        <v>180000.0</v>
      </c>
      <c r="J56" s="316"/>
    </row>
    <row r="57" ht="13.5" customHeight="1">
      <c r="A57" s="603"/>
      <c r="B57" s="587" t="s">
        <v>106</v>
      </c>
      <c r="C57" s="595"/>
      <c r="D57" s="495" t="s">
        <v>107</v>
      </c>
      <c r="E57" s="604">
        <v>0.0</v>
      </c>
      <c r="F57" s="604">
        <v>0.0</v>
      </c>
      <c r="G57" s="604">
        <f t="shared" si="4"/>
        <v>3000</v>
      </c>
      <c r="H57" s="283">
        <v>3000.0</v>
      </c>
      <c r="I57" s="283">
        <v>3000.0</v>
      </c>
      <c r="J57" s="316"/>
    </row>
    <row r="58" ht="13.5" customHeight="1">
      <c r="A58" s="603"/>
      <c r="B58" s="587" t="s">
        <v>122</v>
      </c>
      <c r="C58" s="595"/>
      <c r="D58" s="495" t="s">
        <v>123</v>
      </c>
      <c r="E58" s="604">
        <v>3000.0</v>
      </c>
      <c r="F58" s="604">
        <v>0.0</v>
      </c>
      <c r="G58" s="604">
        <f t="shared" si="4"/>
        <v>0</v>
      </c>
      <c r="H58" s="283">
        <v>0.0</v>
      </c>
      <c r="I58" s="283">
        <v>0.0</v>
      </c>
      <c r="J58" s="316"/>
    </row>
    <row r="59" ht="12.75" customHeight="1">
      <c r="A59" s="28"/>
      <c r="B59" s="504" t="s">
        <v>499</v>
      </c>
      <c r="C59" s="595"/>
      <c r="D59" s="168"/>
      <c r="E59" s="77"/>
      <c r="F59" s="36"/>
      <c r="G59" s="36"/>
      <c r="H59" s="77"/>
      <c r="I59" s="77"/>
      <c r="J59" s="78"/>
    </row>
    <row r="60" ht="12.75" customHeight="1">
      <c r="A60" s="114"/>
      <c r="B60" s="623" t="s">
        <v>500</v>
      </c>
      <c r="C60" s="595"/>
      <c r="D60" s="168"/>
      <c r="E60" s="77"/>
      <c r="F60" s="36"/>
      <c r="G60" s="36"/>
      <c r="H60" s="77"/>
      <c r="I60" s="77"/>
      <c r="J60" s="78"/>
    </row>
    <row r="61" ht="12.75" customHeight="1">
      <c r="A61" s="603"/>
      <c r="B61" s="29" t="s">
        <v>501</v>
      </c>
      <c r="C61" s="75"/>
      <c r="D61" s="495" t="s">
        <v>502</v>
      </c>
      <c r="E61" s="191">
        <v>0.0</v>
      </c>
      <c r="F61" s="191">
        <v>0.0</v>
      </c>
      <c r="G61" s="191">
        <f t="shared" ref="G61:G62" si="5">H61-F61</f>
        <v>200000</v>
      </c>
      <c r="H61" s="77">
        <v>200000.0</v>
      </c>
      <c r="I61" s="77">
        <v>250000.0</v>
      </c>
      <c r="J61" s="78"/>
    </row>
    <row r="62" ht="12.75" customHeight="1">
      <c r="A62" s="603"/>
      <c r="B62" s="587" t="s">
        <v>122</v>
      </c>
      <c r="C62" s="595"/>
      <c r="D62" s="495" t="s">
        <v>123</v>
      </c>
      <c r="E62" s="604">
        <v>0.0</v>
      </c>
      <c r="F62" s="604">
        <v>0.0</v>
      </c>
      <c r="G62" s="191">
        <f t="shared" si="5"/>
        <v>200000</v>
      </c>
      <c r="H62" s="283">
        <v>200000.0</v>
      </c>
      <c r="I62" s="283">
        <v>200000.0</v>
      </c>
      <c r="J62" s="316"/>
    </row>
    <row r="63" ht="12.75" customHeight="1">
      <c r="A63" s="603"/>
      <c r="B63" s="624" t="s">
        <v>503</v>
      </c>
      <c r="C63" s="147"/>
      <c r="D63" s="168"/>
      <c r="E63" s="604"/>
      <c r="F63" s="604"/>
      <c r="G63" s="604"/>
      <c r="H63" s="283"/>
      <c r="I63" s="283"/>
      <c r="J63" s="316"/>
    </row>
    <row r="64" ht="12.75" customHeight="1">
      <c r="A64" s="603"/>
      <c r="B64" s="29" t="s">
        <v>501</v>
      </c>
      <c r="C64" s="75"/>
      <c r="D64" s="495" t="s">
        <v>502</v>
      </c>
      <c r="E64" s="208">
        <v>0.0</v>
      </c>
      <c r="F64" s="191">
        <v>0.0</v>
      </c>
      <c r="G64" s="191">
        <f t="shared" ref="G64:G65" si="6">H64-F64</f>
        <v>120000</v>
      </c>
      <c r="H64" s="77">
        <v>120000.0</v>
      </c>
      <c r="I64" s="77">
        <v>250000.0</v>
      </c>
      <c r="J64" s="78"/>
    </row>
    <row r="65" ht="12.75" customHeight="1">
      <c r="A65" s="603"/>
      <c r="B65" s="29" t="s">
        <v>122</v>
      </c>
      <c r="C65" s="75"/>
      <c r="D65" s="495" t="s">
        <v>123</v>
      </c>
      <c r="E65" s="208">
        <v>0.0</v>
      </c>
      <c r="F65" s="36">
        <v>104405.0</v>
      </c>
      <c r="G65" s="191">
        <f t="shared" si="6"/>
        <v>15595</v>
      </c>
      <c r="H65" s="77">
        <v>120000.0</v>
      </c>
      <c r="I65" s="77">
        <v>500000.0</v>
      </c>
      <c r="J65" s="78"/>
    </row>
    <row r="66" ht="15.75" customHeight="1">
      <c r="A66" s="625"/>
      <c r="B66" s="626" t="s">
        <v>284</v>
      </c>
      <c r="C66" s="627"/>
      <c r="D66" s="628"/>
      <c r="E66" s="369">
        <f t="shared" ref="E66:I66" si="7">SUM(E32:E65)</f>
        <v>988024.25</v>
      </c>
      <c r="F66" s="369">
        <f t="shared" si="7"/>
        <v>514341.17</v>
      </c>
      <c r="G66" s="369">
        <f t="shared" si="7"/>
        <v>1666813.83</v>
      </c>
      <c r="H66" s="369">
        <f t="shared" si="7"/>
        <v>2181155</v>
      </c>
      <c r="I66" s="369">
        <f t="shared" si="7"/>
        <v>2445900</v>
      </c>
      <c r="J66" s="78"/>
    </row>
    <row r="67" ht="13.5" customHeight="1">
      <c r="A67" s="629" t="s">
        <v>285</v>
      </c>
      <c r="B67" s="630"/>
      <c r="C67" s="630"/>
      <c r="D67" s="631"/>
      <c r="E67" s="369">
        <f t="shared" ref="E67:I67" si="8">E30+E66</f>
        <v>5502196.88</v>
      </c>
      <c r="F67" s="369">
        <f t="shared" si="8"/>
        <v>2628055.01</v>
      </c>
      <c r="G67" s="369">
        <f t="shared" si="8"/>
        <v>3926407.99</v>
      </c>
      <c r="H67" s="369">
        <f t="shared" si="8"/>
        <v>6554463</v>
      </c>
      <c r="I67" s="369">
        <f t="shared" si="8"/>
        <v>6972725</v>
      </c>
      <c r="J67" s="78"/>
    </row>
    <row r="68" ht="12.75" customHeight="1">
      <c r="A68" s="592" t="s">
        <v>286</v>
      </c>
      <c r="B68" s="585"/>
      <c r="C68" s="585"/>
      <c r="D68" s="632"/>
      <c r="E68" s="346"/>
      <c r="F68" s="346"/>
      <c r="G68" s="346"/>
      <c r="H68" s="283"/>
      <c r="I68" s="283"/>
      <c r="J68" s="316"/>
    </row>
    <row r="69" ht="12.75" customHeight="1">
      <c r="A69" s="592"/>
      <c r="B69" s="585" t="s">
        <v>308</v>
      </c>
      <c r="C69" s="593"/>
      <c r="D69" s="35" t="s">
        <v>288</v>
      </c>
      <c r="E69" s="346">
        <v>0.0</v>
      </c>
      <c r="F69" s="604">
        <v>0.0</v>
      </c>
      <c r="G69" s="604">
        <f t="shared" ref="G69:G72" si="9">H69-F69</f>
        <v>200000</v>
      </c>
      <c r="H69" s="208">
        <v>200000.0</v>
      </c>
      <c r="I69" s="208">
        <v>30000.0</v>
      </c>
      <c r="J69" s="78"/>
    </row>
    <row r="70" ht="12.75" customHeight="1">
      <c r="A70" s="592"/>
      <c r="B70" s="585" t="s">
        <v>504</v>
      </c>
      <c r="C70" s="595"/>
      <c r="D70" s="21" t="s">
        <v>290</v>
      </c>
      <c r="E70" s="346">
        <v>41949.5</v>
      </c>
      <c r="F70" s="604">
        <v>197490.0</v>
      </c>
      <c r="G70" s="604">
        <f t="shared" si="9"/>
        <v>2510</v>
      </c>
      <c r="H70" s="77">
        <v>200000.0</v>
      </c>
      <c r="I70" s="77">
        <v>100000.0</v>
      </c>
      <c r="J70" s="78"/>
    </row>
    <row r="71" ht="12.75" customHeight="1">
      <c r="A71" s="592"/>
      <c r="B71" s="585" t="s">
        <v>465</v>
      </c>
      <c r="C71" s="593"/>
      <c r="D71" s="35" t="s">
        <v>300</v>
      </c>
      <c r="E71" s="346">
        <v>135000.0</v>
      </c>
      <c r="F71" s="604">
        <v>50000.0</v>
      </c>
      <c r="G71" s="604">
        <f t="shared" si="9"/>
        <v>0</v>
      </c>
      <c r="H71" s="77">
        <v>50000.0</v>
      </c>
      <c r="I71" s="77">
        <v>100000.0</v>
      </c>
      <c r="J71" s="78"/>
    </row>
    <row r="72" ht="12.75" customHeight="1">
      <c r="A72" s="592"/>
      <c r="B72" s="585" t="s">
        <v>505</v>
      </c>
      <c r="C72" s="595"/>
      <c r="D72" s="633" t="s">
        <v>292</v>
      </c>
      <c r="E72" s="346">
        <v>62000.0</v>
      </c>
      <c r="F72" s="604">
        <v>0.0</v>
      </c>
      <c r="G72" s="604">
        <f t="shared" si="9"/>
        <v>0</v>
      </c>
      <c r="H72" s="77">
        <v>0.0</v>
      </c>
      <c r="I72" s="77">
        <v>90000.0</v>
      </c>
      <c r="J72" s="78"/>
    </row>
    <row r="73" ht="12.75" customHeight="1">
      <c r="A73" s="634"/>
      <c r="B73" s="626" t="s">
        <v>317</v>
      </c>
      <c r="C73" s="627"/>
      <c r="D73" s="628"/>
      <c r="E73" s="369">
        <f t="shared" ref="E73:I73" si="10">SUM(E68:E72)</f>
        <v>238949.5</v>
      </c>
      <c r="F73" s="369">
        <f t="shared" si="10"/>
        <v>247490</v>
      </c>
      <c r="G73" s="369">
        <f t="shared" si="10"/>
        <v>202510</v>
      </c>
      <c r="H73" s="369">
        <f t="shared" si="10"/>
        <v>450000</v>
      </c>
      <c r="I73" s="369">
        <f t="shared" si="10"/>
        <v>320000</v>
      </c>
      <c r="J73" s="78"/>
    </row>
    <row r="74" ht="14.25" customHeight="1">
      <c r="A74" s="573" t="s">
        <v>318</v>
      </c>
      <c r="B74" s="574"/>
      <c r="C74" s="575"/>
      <c r="D74" s="635"/>
      <c r="E74" s="244">
        <f t="shared" ref="E74:I74" si="11">E67+E73</f>
        <v>5741146.38</v>
      </c>
      <c r="F74" s="244">
        <f t="shared" si="11"/>
        <v>2875545.01</v>
      </c>
      <c r="G74" s="244">
        <f t="shared" si="11"/>
        <v>4128917.99</v>
      </c>
      <c r="H74" s="244">
        <f t="shared" si="11"/>
        <v>7004463</v>
      </c>
      <c r="I74" s="244">
        <f t="shared" si="11"/>
        <v>7292725</v>
      </c>
      <c r="J74" s="102"/>
      <c r="K74" s="602"/>
      <c r="L74" s="602"/>
      <c r="M74" s="602"/>
      <c r="N74" s="602"/>
      <c r="O74" s="602"/>
      <c r="P74" s="602"/>
      <c r="Q74" s="602"/>
      <c r="R74" s="602"/>
      <c r="S74" s="602"/>
      <c r="T74" s="602"/>
      <c r="U74" s="602"/>
      <c r="V74" s="602"/>
      <c r="W74" s="602"/>
      <c r="X74" s="602"/>
      <c r="Y74" s="602"/>
      <c r="Z74" s="602"/>
    </row>
    <row r="75" ht="16.5" customHeight="1">
      <c r="A75" s="338" t="s">
        <v>319</v>
      </c>
      <c r="B75" s="1"/>
      <c r="C75" s="586"/>
      <c r="D75" s="586"/>
      <c r="E75" s="586"/>
      <c r="F75" s="586"/>
      <c r="G75" s="586"/>
      <c r="H75" s="586"/>
      <c r="I75" s="93"/>
      <c r="J75" s="2"/>
    </row>
    <row r="76" ht="15.75" customHeight="1">
      <c r="A76" s="338" t="s">
        <v>320</v>
      </c>
      <c r="C76" s="405"/>
      <c r="D76" s="636"/>
      <c r="E76" s="405"/>
      <c r="F76" s="405"/>
      <c r="G76" s="636"/>
      <c r="I76" s="405"/>
      <c r="J76" s="2"/>
    </row>
    <row r="77" ht="15.75" customHeight="1">
      <c r="A77" s="8"/>
      <c r="B77" s="8"/>
      <c r="C77" s="8"/>
      <c r="D77" s="5"/>
      <c r="E77" s="8"/>
      <c r="F77" s="8"/>
      <c r="G77" s="5"/>
      <c r="H77" s="5"/>
      <c r="I77" s="8"/>
      <c r="J77" s="2"/>
    </row>
    <row r="78" ht="15.75" customHeight="1">
      <c r="A78" s="2"/>
      <c r="B78" s="2"/>
      <c r="C78" s="2"/>
      <c r="D78" s="3"/>
      <c r="E78" s="2"/>
      <c r="F78" s="2"/>
      <c r="G78" s="2"/>
      <c r="H78" s="2"/>
      <c r="I78" s="2"/>
      <c r="J78" s="2"/>
    </row>
    <row r="79" ht="15.75" customHeight="1">
      <c r="A79" s="2"/>
      <c r="B79" s="2"/>
      <c r="C79" s="2"/>
      <c r="D79" s="3"/>
      <c r="E79" s="2"/>
      <c r="F79" s="2"/>
      <c r="G79" s="2"/>
      <c r="H79" s="2"/>
      <c r="I79" s="2"/>
      <c r="J79" s="2"/>
    </row>
    <row r="80" ht="15.75" customHeight="1">
      <c r="A80" s="2"/>
      <c r="B80" s="5" t="s">
        <v>506</v>
      </c>
      <c r="C80" s="5" t="s">
        <v>323</v>
      </c>
      <c r="G80" s="5" t="s">
        <v>324</v>
      </c>
    </row>
    <row r="81" ht="15.75" customHeight="1">
      <c r="A81" s="2"/>
      <c r="B81" s="3" t="s">
        <v>507</v>
      </c>
      <c r="C81" s="3" t="s">
        <v>326</v>
      </c>
      <c r="G81" s="3" t="s">
        <v>327</v>
      </c>
    </row>
    <row r="82" ht="15.75" customHeight="1">
      <c r="A82" s="2"/>
      <c r="B82" s="2"/>
      <c r="C82" s="2"/>
      <c r="D82" s="3"/>
      <c r="E82" s="2"/>
      <c r="F82" s="2"/>
      <c r="G82" s="2"/>
      <c r="H82" s="2"/>
      <c r="I82" s="2"/>
      <c r="J82" s="2"/>
    </row>
    <row r="83" ht="15.75" customHeight="1">
      <c r="A83" s="2"/>
      <c r="B83" s="2"/>
      <c r="C83" s="2"/>
      <c r="D83" s="3"/>
      <c r="E83" s="2"/>
      <c r="F83" s="2"/>
      <c r="G83" s="2"/>
      <c r="H83" s="2"/>
      <c r="I83" s="2"/>
      <c r="J83" s="2"/>
    </row>
    <row r="84" ht="15.75" customHeight="1">
      <c r="A84" s="2"/>
      <c r="B84" s="2"/>
      <c r="C84" s="2"/>
      <c r="D84" s="3"/>
      <c r="E84" s="2"/>
      <c r="F84" s="2"/>
      <c r="G84" s="2"/>
      <c r="H84" s="2"/>
      <c r="I84" s="2"/>
      <c r="J84" s="2"/>
    </row>
    <row r="85" ht="15.75" customHeight="1">
      <c r="A85" s="2"/>
      <c r="B85" s="2"/>
      <c r="C85" s="2"/>
      <c r="D85" s="3"/>
      <c r="E85" s="2"/>
      <c r="F85" s="2"/>
      <c r="G85" s="2"/>
      <c r="H85" s="2"/>
      <c r="I85" s="2"/>
      <c r="J85" s="2"/>
    </row>
    <row r="86" ht="15.75" customHeight="1">
      <c r="A86" s="2"/>
      <c r="B86" s="2"/>
      <c r="C86" s="2"/>
      <c r="D86" s="3"/>
      <c r="E86" s="2"/>
      <c r="F86" s="2"/>
      <c r="G86" s="2"/>
      <c r="H86" s="2"/>
      <c r="I86" s="2"/>
      <c r="J86" s="2"/>
    </row>
    <row r="87" ht="15.75" customHeight="1">
      <c r="A87" s="2"/>
      <c r="B87" s="2"/>
      <c r="C87" s="2"/>
      <c r="D87" s="3"/>
      <c r="E87" s="2"/>
      <c r="F87" s="2"/>
      <c r="G87" s="2"/>
      <c r="H87" s="2"/>
      <c r="I87" s="2"/>
      <c r="J87" s="2"/>
    </row>
    <row r="88" ht="15.75" customHeight="1">
      <c r="A88" s="2"/>
      <c r="B88" s="2"/>
      <c r="C88" s="2"/>
      <c r="D88" s="3"/>
      <c r="E88" s="2"/>
      <c r="F88" s="2"/>
      <c r="G88" s="2"/>
      <c r="H88" s="2"/>
      <c r="I88" s="2"/>
      <c r="J88" s="2"/>
    </row>
    <row r="89" ht="15.75" customHeight="1">
      <c r="A89" s="2"/>
      <c r="B89" s="2"/>
      <c r="C89" s="2"/>
      <c r="D89" s="3"/>
      <c r="E89" s="2"/>
      <c r="F89" s="2"/>
      <c r="G89" s="2"/>
      <c r="H89" s="2"/>
      <c r="I89" s="2"/>
      <c r="J89" s="2"/>
    </row>
    <row r="90" ht="15.75" customHeight="1">
      <c r="A90" s="2"/>
      <c r="B90" s="2"/>
      <c r="C90" s="2"/>
      <c r="D90" s="3"/>
      <c r="E90" s="2"/>
      <c r="F90" s="2"/>
      <c r="G90" s="2"/>
      <c r="H90" s="2"/>
      <c r="I90" s="2"/>
      <c r="J90" s="2"/>
    </row>
    <row r="91" ht="15.75" customHeight="1">
      <c r="A91" s="2"/>
      <c r="B91" s="2"/>
      <c r="C91" s="2"/>
      <c r="D91" s="3"/>
      <c r="E91" s="2"/>
      <c r="F91" s="2"/>
      <c r="G91" s="2"/>
      <c r="H91" s="2"/>
      <c r="I91" s="2"/>
      <c r="J91" s="2"/>
    </row>
    <row r="92" ht="15.75" customHeight="1">
      <c r="A92" s="2"/>
      <c r="B92" s="2"/>
      <c r="C92" s="2"/>
      <c r="D92" s="3"/>
      <c r="E92" s="2"/>
      <c r="F92" s="2"/>
      <c r="G92" s="2"/>
      <c r="H92" s="2"/>
      <c r="I92" s="2"/>
      <c r="J92" s="2"/>
    </row>
    <row r="93" ht="15.75" customHeight="1">
      <c r="A93" s="2"/>
      <c r="B93" s="2"/>
      <c r="C93" s="2"/>
      <c r="D93" s="3"/>
      <c r="E93" s="2"/>
      <c r="F93" s="2"/>
      <c r="G93" s="2"/>
      <c r="H93" s="2"/>
      <c r="I93" s="2"/>
      <c r="J93" s="2"/>
    </row>
    <row r="94" ht="15.75" customHeight="1">
      <c r="A94" s="2"/>
      <c r="B94" s="2"/>
      <c r="C94" s="2"/>
      <c r="D94" s="3"/>
      <c r="E94" s="2"/>
      <c r="F94" s="2"/>
      <c r="G94" s="2"/>
      <c r="H94" s="2"/>
      <c r="I94" s="2"/>
      <c r="J94" s="2"/>
    </row>
    <row r="95" ht="15.75" customHeight="1">
      <c r="A95" s="2"/>
      <c r="B95" s="2"/>
      <c r="C95" s="2"/>
      <c r="D95" s="3"/>
      <c r="E95" s="2"/>
      <c r="F95" s="2"/>
      <c r="G95" s="2"/>
      <c r="H95" s="2"/>
      <c r="I95" s="2"/>
      <c r="J95" s="2"/>
    </row>
    <row r="96" ht="15.75" customHeight="1">
      <c r="D96" s="259"/>
      <c r="I96" s="252"/>
      <c r="J96" s="252"/>
    </row>
    <row r="97" ht="15.75" customHeight="1">
      <c r="D97" s="259"/>
      <c r="I97" s="252"/>
      <c r="J97" s="252"/>
    </row>
    <row r="98" ht="15.75" customHeight="1">
      <c r="D98" s="259"/>
      <c r="I98" s="252"/>
      <c r="J98" s="252"/>
    </row>
    <row r="99" ht="15.75" customHeight="1">
      <c r="D99" s="259"/>
      <c r="I99" s="252"/>
      <c r="J99" s="252"/>
    </row>
    <row r="100" ht="15.75" customHeight="1">
      <c r="D100" s="259"/>
      <c r="I100" s="252"/>
      <c r="J100" s="252"/>
    </row>
    <row r="101" ht="15.75" customHeight="1">
      <c r="D101" s="259"/>
      <c r="I101" s="252"/>
      <c r="J101" s="252"/>
    </row>
    <row r="102" ht="15.75" customHeight="1">
      <c r="D102" s="259"/>
      <c r="I102" s="252"/>
      <c r="J102" s="252"/>
    </row>
    <row r="103" ht="15.75" customHeight="1">
      <c r="D103" s="259"/>
      <c r="I103" s="252"/>
      <c r="J103" s="252"/>
    </row>
    <row r="104" ht="15.75" customHeight="1">
      <c r="D104" s="259"/>
      <c r="I104" s="252"/>
      <c r="J104" s="252"/>
    </row>
    <row r="105" ht="15.75" customHeight="1">
      <c r="D105" s="259"/>
      <c r="I105" s="252"/>
      <c r="J105" s="252"/>
    </row>
    <row r="106" ht="15.75" customHeight="1">
      <c r="D106" s="259"/>
      <c r="I106" s="252"/>
      <c r="J106" s="252"/>
    </row>
    <row r="107" ht="15.75" customHeight="1">
      <c r="D107" s="259"/>
      <c r="I107" s="252"/>
      <c r="J107" s="252"/>
    </row>
    <row r="108" ht="15.75" customHeight="1">
      <c r="D108" s="259"/>
      <c r="I108" s="252"/>
      <c r="J108" s="252"/>
    </row>
    <row r="109" ht="15.75" customHeight="1">
      <c r="D109" s="259"/>
      <c r="I109" s="252"/>
      <c r="J109" s="252"/>
    </row>
    <row r="110" ht="15.75" customHeight="1">
      <c r="D110" s="259"/>
      <c r="I110" s="252"/>
      <c r="J110" s="252"/>
    </row>
    <row r="111" ht="15.75" customHeight="1">
      <c r="D111" s="259"/>
      <c r="I111" s="252"/>
      <c r="J111" s="252"/>
    </row>
    <row r="112" ht="15.75" customHeight="1">
      <c r="D112" s="259"/>
      <c r="I112" s="252"/>
      <c r="J112" s="252"/>
    </row>
    <row r="113" ht="15.75" customHeight="1">
      <c r="D113" s="259"/>
      <c r="I113" s="252"/>
      <c r="J113" s="252"/>
    </row>
    <row r="114" ht="15.75" customHeight="1">
      <c r="D114" s="259"/>
      <c r="I114" s="252"/>
      <c r="J114" s="252"/>
    </row>
    <row r="115" ht="15.75" customHeight="1">
      <c r="D115" s="259"/>
      <c r="I115" s="252"/>
      <c r="J115" s="252"/>
    </row>
    <row r="116" ht="15.75" customHeight="1">
      <c r="D116" s="259"/>
      <c r="I116" s="252"/>
      <c r="J116" s="252"/>
    </row>
    <row r="117" ht="15.75" customHeight="1">
      <c r="D117" s="259"/>
      <c r="I117" s="252"/>
      <c r="J117" s="252"/>
    </row>
    <row r="118" ht="15.75" customHeight="1">
      <c r="D118" s="259"/>
      <c r="I118" s="252"/>
      <c r="J118" s="252"/>
    </row>
    <row r="119" ht="15.75" customHeight="1">
      <c r="D119" s="259"/>
      <c r="I119" s="252"/>
      <c r="J119" s="252"/>
    </row>
    <row r="120" ht="15.75" customHeight="1">
      <c r="D120" s="259"/>
      <c r="I120" s="252"/>
      <c r="J120" s="252"/>
    </row>
    <row r="121" ht="15.75" customHeight="1">
      <c r="D121" s="259"/>
      <c r="I121" s="252"/>
      <c r="J121" s="252"/>
    </row>
    <row r="122" ht="15.75" customHeight="1">
      <c r="D122" s="259"/>
      <c r="I122" s="252"/>
      <c r="J122" s="252"/>
    </row>
    <row r="123" ht="15.75" customHeight="1">
      <c r="D123" s="259"/>
      <c r="I123" s="252"/>
      <c r="J123" s="252"/>
    </row>
    <row r="124" ht="15.75" customHeight="1">
      <c r="D124" s="259"/>
      <c r="I124" s="252"/>
      <c r="J124" s="252"/>
    </row>
    <row r="125" ht="15.75" customHeight="1">
      <c r="D125" s="259"/>
      <c r="I125" s="252"/>
      <c r="J125" s="252"/>
    </row>
    <row r="126" ht="15.75" customHeight="1">
      <c r="D126" s="259"/>
      <c r="I126" s="252"/>
      <c r="J126" s="252"/>
    </row>
    <row r="127" ht="15.75" customHeight="1">
      <c r="D127" s="259"/>
      <c r="I127" s="252"/>
      <c r="J127" s="252"/>
    </row>
    <row r="128" ht="15.75" customHeight="1">
      <c r="D128" s="259"/>
      <c r="I128" s="252"/>
      <c r="J128" s="252"/>
    </row>
    <row r="129" ht="15.75" customHeight="1">
      <c r="D129" s="259"/>
      <c r="I129" s="252"/>
      <c r="J129" s="252"/>
    </row>
    <row r="130" ht="15.75" customHeight="1">
      <c r="D130" s="259"/>
      <c r="I130" s="252"/>
      <c r="J130" s="252"/>
    </row>
    <row r="131" ht="15.75" customHeight="1">
      <c r="D131" s="259"/>
      <c r="I131" s="252"/>
      <c r="J131" s="252"/>
    </row>
    <row r="132" ht="15.75" customHeight="1">
      <c r="D132" s="259"/>
      <c r="I132" s="252"/>
      <c r="J132" s="252"/>
    </row>
    <row r="133" ht="15.75" customHeight="1">
      <c r="D133" s="259"/>
      <c r="I133" s="252"/>
      <c r="J133" s="252"/>
    </row>
    <row r="134" ht="15.75" customHeight="1">
      <c r="D134" s="259"/>
      <c r="I134" s="252"/>
      <c r="J134" s="252"/>
    </row>
    <row r="135" ht="15.75" customHeight="1">
      <c r="D135" s="259"/>
      <c r="I135" s="252"/>
      <c r="J135" s="252"/>
    </row>
    <row r="136" ht="15.75" customHeight="1">
      <c r="D136" s="259"/>
      <c r="I136" s="252"/>
      <c r="J136" s="252"/>
    </row>
    <row r="137" ht="15.75" customHeight="1">
      <c r="D137" s="259"/>
      <c r="I137" s="252"/>
      <c r="J137" s="252"/>
    </row>
    <row r="138" ht="15.75" customHeight="1">
      <c r="D138" s="259"/>
      <c r="I138" s="252"/>
      <c r="J138" s="252"/>
    </row>
    <row r="139" ht="15.75" customHeight="1">
      <c r="D139" s="259"/>
      <c r="I139" s="252"/>
      <c r="J139" s="252"/>
    </row>
    <row r="140" ht="15.75" customHeight="1">
      <c r="D140" s="259"/>
      <c r="I140" s="252"/>
      <c r="J140" s="252"/>
    </row>
    <row r="141" ht="15.75" customHeight="1">
      <c r="D141" s="259"/>
      <c r="I141" s="252"/>
      <c r="J141" s="252"/>
    </row>
    <row r="142" ht="15.75" customHeight="1">
      <c r="D142" s="259"/>
      <c r="I142" s="252"/>
      <c r="J142" s="252"/>
    </row>
    <row r="143" ht="15.75" customHeight="1">
      <c r="D143" s="259"/>
      <c r="I143" s="252"/>
      <c r="J143" s="252"/>
    </row>
    <row r="144" ht="15.75" customHeight="1">
      <c r="D144" s="259"/>
      <c r="I144" s="252"/>
      <c r="J144" s="252"/>
    </row>
    <row r="145" ht="15.75" customHeight="1">
      <c r="D145" s="259"/>
      <c r="I145" s="252"/>
      <c r="J145" s="252"/>
    </row>
    <row r="146" ht="15.75" customHeight="1">
      <c r="D146" s="259"/>
      <c r="I146" s="252"/>
      <c r="J146" s="252"/>
    </row>
    <row r="147" ht="15.75" customHeight="1">
      <c r="D147" s="259"/>
      <c r="I147" s="252"/>
      <c r="J147" s="252"/>
    </row>
    <row r="148" ht="15.75" customHeight="1">
      <c r="D148" s="259"/>
      <c r="I148" s="252"/>
      <c r="J148" s="252"/>
    </row>
    <row r="149" ht="15.75" customHeight="1">
      <c r="D149" s="259"/>
      <c r="I149" s="252"/>
      <c r="J149" s="252"/>
    </row>
    <row r="150" ht="15.75" customHeight="1">
      <c r="D150" s="259"/>
      <c r="I150" s="252"/>
      <c r="J150" s="252"/>
    </row>
    <row r="151" ht="15.75" customHeight="1">
      <c r="D151" s="259"/>
      <c r="I151" s="252"/>
      <c r="J151" s="252"/>
    </row>
    <row r="152" ht="15.75" customHeight="1">
      <c r="D152" s="259"/>
      <c r="I152" s="252"/>
      <c r="J152" s="252"/>
    </row>
    <row r="153" ht="15.75" customHeight="1">
      <c r="D153" s="259"/>
      <c r="I153" s="252"/>
      <c r="J153" s="252"/>
    </row>
    <row r="154" ht="15.75" customHeight="1">
      <c r="D154" s="259"/>
      <c r="I154" s="252"/>
      <c r="J154" s="252"/>
    </row>
    <row r="155" ht="15.75" customHeight="1">
      <c r="D155" s="259"/>
      <c r="I155" s="252"/>
      <c r="J155" s="252"/>
    </row>
    <row r="156" ht="15.75" customHeight="1">
      <c r="D156" s="259"/>
      <c r="I156" s="252"/>
      <c r="J156" s="252"/>
    </row>
    <row r="157" ht="15.75" customHeight="1">
      <c r="D157" s="259"/>
      <c r="I157" s="252"/>
      <c r="J157" s="252"/>
    </row>
    <row r="158" ht="15.75" customHeight="1">
      <c r="D158" s="259"/>
      <c r="I158" s="252"/>
      <c r="J158" s="252"/>
    </row>
    <row r="159" ht="15.75" customHeight="1">
      <c r="D159" s="259"/>
      <c r="I159" s="252"/>
      <c r="J159" s="252"/>
    </row>
    <row r="160" ht="15.75" customHeight="1">
      <c r="D160" s="259"/>
      <c r="I160" s="252"/>
      <c r="J160" s="252"/>
    </row>
    <row r="161" ht="15.75" customHeight="1">
      <c r="D161" s="259"/>
      <c r="I161" s="252"/>
      <c r="J161" s="252"/>
    </row>
    <row r="162" ht="15.75" customHeight="1">
      <c r="D162" s="259"/>
      <c r="I162" s="252"/>
      <c r="J162" s="252"/>
    </row>
    <row r="163" ht="15.75" customHeight="1">
      <c r="D163" s="259"/>
      <c r="I163" s="252"/>
      <c r="J163" s="252"/>
    </row>
    <row r="164" ht="15.75" customHeight="1">
      <c r="D164" s="259"/>
      <c r="I164" s="252"/>
      <c r="J164" s="252"/>
    </row>
    <row r="165" ht="15.75" customHeight="1">
      <c r="D165" s="259"/>
      <c r="I165" s="252"/>
      <c r="J165" s="252"/>
    </row>
    <row r="166" ht="15.75" customHeight="1">
      <c r="D166" s="259"/>
      <c r="I166" s="252"/>
      <c r="J166" s="252"/>
    </row>
    <row r="167" ht="15.75" customHeight="1">
      <c r="D167" s="259"/>
      <c r="I167" s="252"/>
      <c r="J167" s="252"/>
    </row>
    <row r="168" ht="15.75" customHeight="1">
      <c r="D168" s="259"/>
      <c r="I168" s="252"/>
      <c r="J168" s="252"/>
    </row>
    <row r="169" ht="15.75" customHeight="1">
      <c r="D169" s="259"/>
      <c r="I169" s="252"/>
      <c r="J169" s="252"/>
    </row>
    <row r="170" ht="15.75" customHeight="1">
      <c r="D170" s="259"/>
      <c r="I170" s="252"/>
      <c r="J170" s="252"/>
    </row>
    <row r="171" ht="15.75" customHeight="1">
      <c r="D171" s="259"/>
      <c r="I171" s="252"/>
      <c r="J171" s="252"/>
    </row>
    <row r="172" ht="15.75" customHeight="1">
      <c r="D172" s="259"/>
      <c r="I172" s="252"/>
      <c r="J172" s="252"/>
    </row>
    <row r="173" ht="15.75" customHeight="1">
      <c r="D173" s="259"/>
      <c r="I173" s="252"/>
      <c r="J173" s="252"/>
    </row>
    <row r="174" ht="15.75" customHeight="1">
      <c r="D174" s="259"/>
      <c r="I174" s="252"/>
      <c r="J174" s="252"/>
    </row>
    <row r="175" ht="15.75" customHeight="1">
      <c r="D175" s="259"/>
      <c r="I175" s="252"/>
      <c r="J175" s="252"/>
    </row>
    <row r="176" ht="15.75" customHeight="1">
      <c r="D176" s="259"/>
      <c r="I176" s="252"/>
      <c r="J176" s="252"/>
    </row>
    <row r="177" ht="15.75" customHeight="1">
      <c r="D177" s="259"/>
      <c r="I177" s="252"/>
      <c r="J177" s="252"/>
    </row>
    <row r="178" ht="15.75" customHeight="1">
      <c r="D178" s="259"/>
      <c r="I178" s="252"/>
      <c r="J178" s="252"/>
    </row>
    <row r="179" ht="15.75" customHeight="1">
      <c r="D179" s="259"/>
      <c r="I179" s="252"/>
      <c r="J179" s="252"/>
    </row>
    <row r="180" ht="15.75" customHeight="1">
      <c r="D180" s="259"/>
      <c r="I180" s="252"/>
      <c r="J180" s="252"/>
    </row>
    <row r="181" ht="15.75" customHeight="1">
      <c r="D181" s="259"/>
      <c r="I181" s="252"/>
      <c r="J181" s="252"/>
    </row>
    <row r="182" ht="15.75" customHeight="1">
      <c r="D182" s="259"/>
      <c r="I182" s="252"/>
      <c r="J182" s="252"/>
    </row>
    <row r="183" ht="15.75" customHeight="1">
      <c r="D183" s="259"/>
      <c r="I183" s="252"/>
      <c r="J183" s="252"/>
    </row>
    <row r="184" ht="15.75" customHeight="1">
      <c r="D184" s="259"/>
      <c r="I184" s="252"/>
      <c r="J184" s="252"/>
    </row>
    <row r="185" ht="15.75" customHeight="1">
      <c r="D185" s="259"/>
      <c r="I185" s="252"/>
      <c r="J185" s="252"/>
    </row>
    <row r="186" ht="15.75" customHeight="1">
      <c r="D186" s="259"/>
      <c r="I186" s="252"/>
      <c r="J186" s="252"/>
    </row>
    <row r="187" ht="15.75" customHeight="1">
      <c r="D187" s="259"/>
      <c r="I187" s="252"/>
      <c r="J187" s="252"/>
    </row>
    <row r="188" ht="15.75" customHeight="1">
      <c r="D188" s="259"/>
      <c r="I188" s="252"/>
      <c r="J188" s="252"/>
    </row>
    <row r="189" ht="15.75" customHeight="1">
      <c r="D189" s="259"/>
      <c r="I189" s="252"/>
      <c r="J189" s="252"/>
    </row>
    <row r="190" ht="15.75" customHeight="1">
      <c r="D190" s="259"/>
      <c r="I190" s="252"/>
      <c r="J190" s="252"/>
    </row>
    <row r="191" ht="15.75" customHeight="1">
      <c r="D191" s="259"/>
      <c r="I191" s="252"/>
      <c r="J191" s="252"/>
    </row>
    <row r="192" ht="15.75" customHeight="1">
      <c r="D192" s="259"/>
      <c r="I192" s="252"/>
      <c r="J192" s="252"/>
    </row>
    <row r="193" ht="15.75" customHeight="1">
      <c r="D193" s="259"/>
      <c r="I193" s="252"/>
      <c r="J193" s="252"/>
    </row>
    <row r="194" ht="15.75" customHeight="1">
      <c r="D194" s="259"/>
      <c r="I194" s="252"/>
      <c r="J194" s="252"/>
    </row>
    <row r="195" ht="15.75" customHeight="1">
      <c r="D195" s="259"/>
      <c r="I195" s="252"/>
      <c r="J195" s="252"/>
    </row>
    <row r="196" ht="15.75" customHeight="1">
      <c r="D196" s="259"/>
      <c r="I196" s="252"/>
      <c r="J196" s="252"/>
    </row>
    <row r="197" ht="15.75" customHeight="1">
      <c r="D197" s="259"/>
      <c r="I197" s="252"/>
      <c r="J197" s="252"/>
    </row>
    <row r="198" ht="15.75" customHeight="1">
      <c r="D198" s="259"/>
      <c r="I198" s="252"/>
      <c r="J198" s="252"/>
    </row>
    <row r="199" ht="15.75" customHeight="1">
      <c r="D199" s="259"/>
      <c r="I199" s="252"/>
      <c r="J199" s="252"/>
    </row>
    <row r="200" ht="15.75" customHeight="1">
      <c r="D200" s="259"/>
      <c r="I200" s="252"/>
      <c r="J200" s="252"/>
    </row>
    <row r="201" ht="15.75" customHeight="1">
      <c r="D201" s="259"/>
      <c r="I201" s="252"/>
      <c r="J201" s="252"/>
    </row>
    <row r="202" ht="15.75" customHeight="1">
      <c r="D202" s="259"/>
      <c r="I202" s="252"/>
      <c r="J202" s="252"/>
    </row>
    <row r="203" ht="15.75" customHeight="1">
      <c r="D203" s="259"/>
      <c r="I203" s="252"/>
      <c r="J203" s="252"/>
    </row>
    <row r="204" ht="15.75" customHeight="1">
      <c r="D204" s="259"/>
      <c r="I204" s="252"/>
      <c r="J204" s="252"/>
    </row>
    <row r="205" ht="15.75" customHeight="1">
      <c r="D205" s="259"/>
      <c r="I205" s="252"/>
      <c r="J205" s="252"/>
    </row>
    <row r="206" ht="15.75" customHeight="1">
      <c r="D206" s="259"/>
      <c r="I206" s="252"/>
      <c r="J206" s="252"/>
    </row>
    <row r="207" ht="15.75" customHeight="1">
      <c r="D207" s="259"/>
      <c r="I207" s="252"/>
      <c r="J207" s="252"/>
    </row>
    <row r="208" ht="15.75" customHeight="1">
      <c r="D208" s="259"/>
      <c r="I208" s="252"/>
      <c r="J208" s="252"/>
    </row>
    <row r="209" ht="15.75" customHeight="1">
      <c r="D209" s="259"/>
      <c r="I209" s="252"/>
      <c r="J209" s="252"/>
    </row>
    <row r="210" ht="15.75" customHeight="1">
      <c r="D210" s="259"/>
      <c r="I210" s="252"/>
      <c r="J210" s="252"/>
    </row>
    <row r="211" ht="15.75" customHeight="1">
      <c r="D211" s="259"/>
      <c r="I211" s="252"/>
      <c r="J211" s="252"/>
    </row>
    <row r="212" ht="15.75" customHeight="1">
      <c r="D212" s="259"/>
      <c r="I212" s="252"/>
      <c r="J212" s="252"/>
    </row>
    <row r="213" ht="15.75" customHeight="1">
      <c r="D213" s="259"/>
      <c r="I213" s="252"/>
      <c r="J213" s="252"/>
    </row>
    <row r="214" ht="15.75" customHeight="1">
      <c r="D214" s="259"/>
      <c r="I214" s="252"/>
      <c r="J214" s="252"/>
    </row>
    <row r="215" ht="15.75" customHeight="1">
      <c r="D215" s="259"/>
      <c r="I215" s="252"/>
      <c r="J215" s="252"/>
    </row>
    <row r="216" ht="15.75" customHeight="1">
      <c r="D216" s="259"/>
      <c r="I216" s="252"/>
      <c r="J216" s="252"/>
    </row>
    <row r="217" ht="15.75" customHeight="1">
      <c r="D217" s="259"/>
      <c r="I217" s="252"/>
      <c r="J217" s="252"/>
    </row>
    <row r="218" ht="15.75" customHeight="1">
      <c r="D218" s="259"/>
      <c r="I218" s="252"/>
      <c r="J218" s="252"/>
    </row>
    <row r="219" ht="15.75" customHeight="1">
      <c r="D219" s="259"/>
      <c r="I219" s="252"/>
      <c r="J219" s="252"/>
    </row>
    <row r="220" ht="15.75" customHeight="1">
      <c r="D220" s="259"/>
      <c r="I220" s="252"/>
      <c r="J220" s="252"/>
    </row>
    <row r="221" ht="15.75" customHeight="1">
      <c r="D221" s="259"/>
      <c r="I221" s="252"/>
      <c r="J221" s="252"/>
    </row>
    <row r="222" ht="15.75" customHeight="1">
      <c r="D222" s="259"/>
      <c r="I222" s="252"/>
      <c r="J222" s="252"/>
    </row>
    <row r="223" ht="15.75" customHeight="1">
      <c r="D223" s="259"/>
      <c r="I223" s="252"/>
      <c r="J223" s="252"/>
    </row>
    <row r="224" ht="15.75" customHeight="1">
      <c r="D224" s="259"/>
      <c r="I224" s="252"/>
      <c r="J224" s="252"/>
    </row>
    <row r="225" ht="15.75" customHeight="1">
      <c r="D225" s="259"/>
      <c r="I225" s="252"/>
      <c r="J225" s="252"/>
    </row>
    <row r="226" ht="15.75" customHeight="1">
      <c r="D226" s="259"/>
      <c r="I226" s="252"/>
      <c r="J226" s="252"/>
    </row>
    <row r="227" ht="15.75" customHeight="1">
      <c r="D227" s="259"/>
      <c r="I227" s="252"/>
      <c r="J227" s="252"/>
    </row>
    <row r="228" ht="15.75" customHeight="1">
      <c r="D228" s="259"/>
      <c r="I228" s="252"/>
      <c r="J228" s="252"/>
    </row>
    <row r="229" ht="15.75" customHeight="1">
      <c r="D229" s="259"/>
      <c r="I229" s="252"/>
      <c r="J229" s="252"/>
    </row>
    <row r="230" ht="15.75" customHeight="1">
      <c r="D230" s="259"/>
      <c r="I230" s="252"/>
      <c r="J230" s="252"/>
    </row>
    <row r="231" ht="15.75" customHeight="1">
      <c r="D231" s="259"/>
      <c r="I231" s="252"/>
      <c r="J231" s="252"/>
    </row>
    <row r="232" ht="15.75" customHeight="1">
      <c r="D232" s="259"/>
      <c r="I232" s="252"/>
      <c r="J232" s="252"/>
    </row>
    <row r="233" ht="15.75" customHeight="1">
      <c r="D233" s="259"/>
      <c r="I233" s="252"/>
      <c r="J233" s="252"/>
    </row>
    <row r="234" ht="15.75" customHeight="1">
      <c r="D234" s="259"/>
      <c r="I234" s="252"/>
      <c r="J234" s="252"/>
    </row>
    <row r="235" ht="15.75" customHeight="1">
      <c r="D235" s="259"/>
      <c r="I235" s="252"/>
      <c r="J235" s="252"/>
    </row>
    <row r="236" ht="15.75" customHeight="1">
      <c r="D236" s="259"/>
      <c r="I236" s="252"/>
      <c r="J236" s="252"/>
    </row>
    <row r="237" ht="15.75" customHeight="1">
      <c r="D237" s="259"/>
      <c r="I237" s="252"/>
      <c r="J237" s="252"/>
    </row>
    <row r="238" ht="15.75" customHeight="1">
      <c r="D238" s="259"/>
      <c r="I238" s="252"/>
      <c r="J238" s="252"/>
    </row>
    <row r="239" ht="15.75" customHeight="1">
      <c r="D239" s="259"/>
      <c r="I239" s="252"/>
      <c r="J239" s="252"/>
    </row>
    <row r="240" ht="15.75" customHeight="1">
      <c r="D240" s="259"/>
      <c r="I240" s="252"/>
      <c r="J240" s="252"/>
    </row>
    <row r="241" ht="15.75" customHeight="1">
      <c r="D241" s="259"/>
      <c r="I241" s="252"/>
      <c r="J241" s="252"/>
    </row>
    <row r="242" ht="15.75" customHeight="1">
      <c r="D242" s="259"/>
      <c r="I242" s="252"/>
      <c r="J242" s="252"/>
    </row>
    <row r="243" ht="15.75" customHeight="1">
      <c r="D243" s="259"/>
      <c r="I243" s="252"/>
      <c r="J243" s="252"/>
    </row>
    <row r="244" ht="15.75" customHeight="1">
      <c r="D244" s="259"/>
      <c r="I244" s="252"/>
      <c r="J244" s="252"/>
    </row>
    <row r="245" ht="15.75" customHeight="1">
      <c r="D245" s="259"/>
      <c r="I245" s="252"/>
      <c r="J245" s="252"/>
    </row>
    <row r="246" ht="15.75" customHeight="1">
      <c r="D246" s="259"/>
      <c r="I246" s="252"/>
      <c r="J246" s="252"/>
    </row>
    <row r="247" ht="15.75" customHeight="1">
      <c r="D247" s="259"/>
      <c r="I247" s="252"/>
      <c r="J247" s="252"/>
    </row>
    <row r="248" ht="15.75" customHeight="1">
      <c r="D248" s="259"/>
      <c r="I248" s="252"/>
      <c r="J248" s="252"/>
    </row>
    <row r="249" ht="15.75" customHeight="1">
      <c r="D249" s="259"/>
      <c r="I249" s="252"/>
      <c r="J249" s="252"/>
    </row>
    <row r="250" ht="15.75" customHeight="1">
      <c r="D250" s="259"/>
      <c r="I250" s="252"/>
      <c r="J250" s="252"/>
    </row>
    <row r="251" ht="15.75" customHeight="1">
      <c r="D251" s="259"/>
      <c r="I251" s="252"/>
      <c r="J251" s="252"/>
    </row>
    <row r="252" ht="15.75" customHeight="1">
      <c r="D252" s="259"/>
      <c r="I252" s="252"/>
      <c r="J252" s="252"/>
    </row>
    <row r="253" ht="15.75" customHeight="1">
      <c r="D253" s="259"/>
      <c r="I253" s="252"/>
      <c r="J253" s="252"/>
    </row>
    <row r="254" ht="15.75" customHeight="1">
      <c r="D254" s="259"/>
      <c r="I254" s="252"/>
      <c r="J254" s="252"/>
    </row>
    <row r="255" ht="15.75" customHeight="1">
      <c r="D255" s="259"/>
      <c r="I255" s="252"/>
      <c r="J255" s="252"/>
    </row>
    <row r="256" ht="15.75" customHeight="1">
      <c r="D256" s="259"/>
      <c r="I256" s="252"/>
      <c r="J256" s="252"/>
    </row>
    <row r="257" ht="15.75" customHeight="1">
      <c r="D257" s="259"/>
      <c r="I257" s="252"/>
      <c r="J257" s="252"/>
    </row>
    <row r="258" ht="15.75" customHeight="1">
      <c r="D258" s="259"/>
      <c r="I258" s="252"/>
      <c r="J258" s="252"/>
    </row>
    <row r="259" ht="15.75" customHeight="1">
      <c r="D259" s="259"/>
      <c r="I259" s="252"/>
      <c r="J259" s="252"/>
    </row>
    <row r="260" ht="15.75" customHeight="1">
      <c r="D260" s="259"/>
      <c r="I260" s="252"/>
      <c r="J260" s="252"/>
    </row>
    <row r="261" ht="15.75" customHeight="1">
      <c r="D261" s="259"/>
      <c r="I261" s="252"/>
      <c r="J261" s="252"/>
    </row>
    <row r="262" ht="15.75" customHeight="1">
      <c r="D262" s="259"/>
      <c r="I262" s="252"/>
      <c r="J262" s="252"/>
    </row>
    <row r="263" ht="15.75" customHeight="1">
      <c r="D263" s="259"/>
      <c r="I263" s="252"/>
      <c r="J263" s="252"/>
    </row>
    <row r="264" ht="15.75" customHeight="1">
      <c r="D264" s="259"/>
      <c r="I264" s="252"/>
      <c r="J264" s="252"/>
    </row>
    <row r="265" ht="15.75" customHeight="1">
      <c r="D265" s="259"/>
      <c r="I265" s="252"/>
      <c r="J265" s="252"/>
    </row>
    <row r="266" ht="15.75" customHeight="1">
      <c r="D266" s="259"/>
      <c r="I266" s="252"/>
      <c r="J266" s="252"/>
    </row>
    <row r="267" ht="15.75" customHeight="1">
      <c r="D267" s="259"/>
      <c r="I267" s="252"/>
      <c r="J267" s="252"/>
    </row>
    <row r="268" ht="15.75" customHeight="1">
      <c r="D268" s="259"/>
      <c r="I268" s="252"/>
      <c r="J268" s="252"/>
    </row>
    <row r="269" ht="15.75" customHeight="1">
      <c r="D269" s="259"/>
      <c r="I269" s="252"/>
      <c r="J269" s="252"/>
    </row>
    <row r="270" ht="15.75" customHeight="1">
      <c r="D270" s="259"/>
      <c r="I270" s="252"/>
      <c r="J270" s="252"/>
    </row>
    <row r="271" ht="15.75" customHeight="1">
      <c r="D271" s="259"/>
      <c r="I271" s="252"/>
      <c r="J271" s="252"/>
    </row>
    <row r="272" ht="15.75" customHeight="1">
      <c r="D272" s="259"/>
      <c r="I272" s="252"/>
      <c r="J272" s="252"/>
    </row>
    <row r="273" ht="15.75" customHeight="1">
      <c r="D273" s="259"/>
      <c r="I273" s="252"/>
      <c r="J273" s="252"/>
    </row>
    <row r="274" ht="15.75" customHeight="1">
      <c r="D274" s="259"/>
      <c r="I274" s="252"/>
      <c r="J274" s="252"/>
    </row>
    <row r="275" ht="15.75" customHeight="1">
      <c r="D275" s="259"/>
      <c r="I275" s="252"/>
      <c r="J275" s="252"/>
    </row>
    <row r="276" ht="15.75" customHeight="1">
      <c r="D276" s="259"/>
      <c r="I276" s="252"/>
      <c r="J276" s="252"/>
    </row>
    <row r="277" ht="15.75" customHeight="1">
      <c r="D277" s="259"/>
      <c r="I277" s="252"/>
      <c r="J277" s="252"/>
    </row>
    <row r="278" ht="15.75" customHeight="1">
      <c r="D278" s="259"/>
      <c r="I278" s="252"/>
      <c r="J278" s="252"/>
    </row>
    <row r="279" ht="15.75" customHeight="1">
      <c r="D279" s="259"/>
      <c r="I279" s="252"/>
      <c r="J279" s="252"/>
    </row>
    <row r="280" ht="15.75" customHeight="1">
      <c r="D280" s="259"/>
      <c r="I280" s="252"/>
      <c r="J280" s="252"/>
    </row>
    <row r="281" ht="15.75" customHeight="1">
      <c r="D281" s="259"/>
      <c r="I281" s="252"/>
      <c r="J281" s="252"/>
    </row>
    <row r="282" ht="15.75" customHeight="1">
      <c r="D282" s="259"/>
      <c r="I282" s="252"/>
      <c r="J282" s="252"/>
    </row>
    <row r="283" ht="15.75" customHeight="1">
      <c r="D283" s="259"/>
      <c r="I283" s="252"/>
      <c r="J283" s="252"/>
    </row>
    <row r="284" ht="15.75" customHeight="1">
      <c r="D284" s="259"/>
      <c r="I284" s="252"/>
      <c r="J284" s="252"/>
    </row>
    <row r="285" ht="15.75" customHeight="1">
      <c r="D285" s="259"/>
      <c r="I285" s="252"/>
      <c r="J285" s="252"/>
    </row>
    <row r="286" ht="15.75" customHeight="1">
      <c r="D286" s="259"/>
      <c r="I286" s="252"/>
      <c r="J286" s="252"/>
    </row>
    <row r="287" ht="15.75" customHeight="1">
      <c r="D287" s="259"/>
      <c r="I287" s="252"/>
      <c r="J287" s="252"/>
    </row>
    <row r="288" ht="15.75" customHeight="1">
      <c r="D288" s="259"/>
      <c r="I288" s="252"/>
      <c r="J288" s="252"/>
    </row>
    <row r="289" ht="15.75" customHeight="1">
      <c r="D289" s="259"/>
      <c r="I289" s="252"/>
      <c r="J289" s="252"/>
    </row>
    <row r="290" ht="15.75" customHeight="1">
      <c r="D290" s="259"/>
      <c r="I290" s="252"/>
      <c r="J290" s="252"/>
    </row>
    <row r="291" ht="15.75" customHeight="1">
      <c r="D291" s="259"/>
      <c r="I291" s="252"/>
      <c r="J291" s="252"/>
    </row>
    <row r="292" ht="15.75" customHeight="1">
      <c r="D292" s="259"/>
      <c r="I292" s="252"/>
      <c r="J292" s="252"/>
    </row>
    <row r="293" ht="15.75" customHeight="1">
      <c r="D293" s="259"/>
      <c r="I293" s="252"/>
      <c r="J293" s="252"/>
    </row>
    <row r="294" ht="15.75" customHeight="1">
      <c r="D294" s="259"/>
      <c r="I294" s="252"/>
      <c r="J294" s="252"/>
    </row>
    <row r="295" ht="15.75" customHeight="1">
      <c r="D295" s="259"/>
      <c r="I295" s="252"/>
      <c r="J295" s="252"/>
    </row>
    <row r="296" ht="15.75" customHeight="1">
      <c r="D296" s="259"/>
      <c r="I296" s="252"/>
      <c r="J296" s="252"/>
    </row>
    <row r="297" ht="15.75" customHeight="1">
      <c r="D297" s="259"/>
      <c r="I297" s="252"/>
      <c r="J297" s="252"/>
    </row>
    <row r="298" ht="15.75" customHeight="1">
      <c r="D298" s="259"/>
      <c r="I298" s="252"/>
      <c r="J298" s="252"/>
    </row>
    <row r="299" ht="15.75" customHeight="1">
      <c r="D299" s="259"/>
      <c r="I299" s="252"/>
      <c r="J299" s="252"/>
    </row>
    <row r="300" ht="15.75" customHeight="1">
      <c r="D300" s="259"/>
      <c r="I300" s="252"/>
      <c r="J300" s="252"/>
    </row>
    <row r="301" ht="15.75" customHeight="1">
      <c r="D301" s="259"/>
      <c r="I301" s="252"/>
      <c r="J301" s="252"/>
    </row>
    <row r="302" ht="15.75" customHeight="1">
      <c r="D302" s="259"/>
      <c r="I302" s="252"/>
      <c r="J302" s="252"/>
    </row>
    <row r="303" ht="15.75" customHeight="1">
      <c r="D303" s="259"/>
      <c r="I303" s="252"/>
      <c r="J303" s="252"/>
    </row>
    <row r="304" ht="15.75" customHeight="1">
      <c r="D304" s="259"/>
      <c r="I304" s="252"/>
      <c r="J304" s="252"/>
    </row>
    <row r="305" ht="15.75" customHeight="1">
      <c r="D305" s="259"/>
      <c r="I305" s="252"/>
      <c r="J305" s="252"/>
    </row>
    <row r="306" ht="15.75" customHeight="1">
      <c r="D306" s="259"/>
      <c r="I306" s="252"/>
      <c r="J306" s="252"/>
    </row>
    <row r="307" ht="15.75" customHeight="1">
      <c r="D307" s="259"/>
      <c r="I307" s="252"/>
      <c r="J307" s="252"/>
    </row>
    <row r="308" ht="15.75" customHeight="1">
      <c r="D308" s="259"/>
      <c r="I308" s="252"/>
      <c r="J308" s="252"/>
    </row>
    <row r="309" ht="15.75" customHeight="1">
      <c r="D309" s="259"/>
      <c r="I309" s="252"/>
      <c r="J309" s="252"/>
    </row>
    <row r="310" ht="15.75" customHeight="1">
      <c r="D310" s="259"/>
      <c r="I310" s="252"/>
      <c r="J310" s="252"/>
    </row>
    <row r="311" ht="15.75" customHeight="1">
      <c r="D311" s="259"/>
      <c r="I311" s="252"/>
      <c r="J311" s="252"/>
    </row>
    <row r="312" ht="15.75" customHeight="1">
      <c r="D312" s="259"/>
      <c r="I312" s="252"/>
      <c r="J312" s="252"/>
    </row>
    <row r="313" ht="15.75" customHeight="1">
      <c r="D313" s="259"/>
      <c r="I313" s="252"/>
      <c r="J313" s="252"/>
    </row>
    <row r="314" ht="15.75" customHeight="1">
      <c r="D314" s="259"/>
      <c r="I314" s="252"/>
      <c r="J314" s="252"/>
    </row>
    <row r="315" ht="15.75" customHeight="1">
      <c r="D315" s="259"/>
      <c r="I315" s="252"/>
      <c r="J315" s="252"/>
    </row>
    <row r="316" ht="15.75" customHeight="1">
      <c r="D316" s="259"/>
      <c r="I316" s="252"/>
      <c r="J316" s="252"/>
    </row>
    <row r="317" ht="15.75" customHeight="1">
      <c r="D317" s="259"/>
      <c r="I317" s="252"/>
      <c r="J317" s="252"/>
    </row>
    <row r="318" ht="15.75" customHeight="1">
      <c r="D318" s="259"/>
      <c r="I318" s="252"/>
      <c r="J318" s="252"/>
    </row>
    <row r="319" ht="15.75" customHeight="1">
      <c r="D319" s="259"/>
      <c r="I319" s="252"/>
      <c r="J319" s="252"/>
    </row>
    <row r="320" ht="15.75" customHeight="1">
      <c r="D320" s="259"/>
      <c r="I320" s="252"/>
      <c r="J320" s="252"/>
    </row>
    <row r="321" ht="15.75" customHeight="1">
      <c r="D321" s="259"/>
      <c r="I321" s="252"/>
      <c r="J321" s="252"/>
    </row>
    <row r="322" ht="15.75" customHeight="1">
      <c r="D322" s="259"/>
      <c r="I322" s="252"/>
      <c r="J322" s="252"/>
    </row>
    <row r="323" ht="15.75" customHeight="1">
      <c r="D323" s="259"/>
      <c r="I323" s="252"/>
      <c r="J323" s="252"/>
    </row>
    <row r="324" ht="15.75" customHeight="1">
      <c r="D324" s="259"/>
      <c r="I324" s="252"/>
      <c r="J324" s="252"/>
    </row>
    <row r="325" ht="15.75" customHeight="1">
      <c r="D325" s="259"/>
      <c r="I325" s="252"/>
      <c r="J325" s="252"/>
    </row>
    <row r="326" ht="15.75" customHeight="1">
      <c r="D326" s="259"/>
      <c r="I326" s="252"/>
      <c r="J326" s="252"/>
    </row>
    <row r="327" ht="15.75" customHeight="1">
      <c r="D327" s="259"/>
      <c r="I327" s="252"/>
      <c r="J327" s="252"/>
    </row>
    <row r="328" ht="15.75" customHeight="1">
      <c r="D328" s="259"/>
      <c r="I328" s="252"/>
      <c r="J328" s="252"/>
    </row>
    <row r="329" ht="15.75" customHeight="1">
      <c r="D329" s="259"/>
      <c r="I329" s="252"/>
      <c r="J329" s="252"/>
    </row>
    <row r="330" ht="15.75" customHeight="1">
      <c r="D330" s="259"/>
      <c r="I330" s="252"/>
      <c r="J330" s="252"/>
    </row>
    <row r="331" ht="15.75" customHeight="1">
      <c r="D331" s="259"/>
      <c r="I331" s="252"/>
      <c r="J331" s="252"/>
    </row>
    <row r="332" ht="15.75" customHeight="1">
      <c r="D332" s="259"/>
      <c r="I332" s="252"/>
      <c r="J332" s="252"/>
    </row>
    <row r="333" ht="15.75" customHeight="1">
      <c r="D333" s="259"/>
      <c r="I333" s="252"/>
      <c r="J333" s="252"/>
    </row>
    <row r="334" ht="15.75" customHeight="1">
      <c r="D334" s="259"/>
      <c r="I334" s="252"/>
      <c r="J334" s="252"/>
    </row>
    <row r="335" ht="15.75" customHeight="1">
      <c r="D335" s="259"/>
      <c r="I335" s="252"/>
      <c r="J335" s="252"/>
    </row>
    <row r="336" ht="15.75" customHeight="1">
      <c r="D336" s="259"/>
      <c r="I336" s="252"/>
      <c r="J336" s="252"/>
    </row>
    <row r="337" ht="15.75" customHeight="1">
      <c r="D337" s="259"/>
      <c r="I337" s="252"/>
      <c r="J337" s="252"/>
    </row>
    <row r="338" ht="15.75" customHeight="1">
      <c r="D338" s="259"/>
      <c r="I338" s="252"/>
      <c r="J338" s="252"/>
    </row>
    <row r="339" ht="15.75" customHeight="1">
      <c r="D339" s="259"/>
      <c r="I339" s="252"/>
      <c r="J339" s="252"/>
    </row>
    <row r="340" ht="15.75" customHeight="1">
      <c r="D340" s="259"/>
      <c r="I340" s="252"/>
      <c r="J340" s="252"/>
    </row>
    <row r="341" ht="15.75" customHeight="1">
      <c r="D341" s="259"/>
      <c r="I341" s="252"/>
      <c r="J341" s="252"/>
    </row>
    <row r="342" ht="15.75" customHeight="1">
      <c r="D342" s="259"/>
      <c r="I342" s="252"/>
      <c r="J342" s="252"/>
    </row>
    <row r="343" ht="15.75" customHeight="1">
      <c r="D343" s="259"/>
      <c r="I343" s="252"/>
      <c r="J343" s="252"/>
    </row>
    <row r="344" ht="15.75" customHeight="1">
      <c r="D344" s="259"/>
      <c r="I344" s="252"/>
      <c r="J344" s="252"/>
    </row>
    <row r="345" ht="15.75" customHeight="1">
      <c r="D345" s="259"/>
      <c r="I345" s="252"/>
      <c r="J345" s="252"/>
    </row>
    <row r="346" ht="15.75" customHeight="1">
      <c r="D346" s="259"/>
      <c r="I346" s="252"/>
      <c r="J346" s="252"/>
    </row>
    <row r="347" ht="15.75" customHeight="1">
      <c r="D347" s="259"/>
      <c r="I347" s="252"/>
      <c r="J347" s="252"/>
    </row>
    <row r="348" ht="15.75" customHeight="1">
      <c r="D348" s="259"/>
      <c r="I348" s="252"/>
      <c r="J348" s="252"/>
    </row>
    <row r="349" ht="15.75" customHeight="1">
      <c r="D349" s="259"/>
      <c r="I349" s="252"/>
      <c r="J349" s="252"/>
    </row>
    <row r="350" ht="15.75" customHeight="1">
      <c r="D350" s="259"/>
      <c r="I350" s="252"/>
      <c r="J350" s="252"/>
    </row>
    <row r="351" ht="15.75" customHeight="1">
      <c r="D351" s="259"/>
      <c r="I351" s="252"/>
      <c r="J351" s="252"/>
    </row>
    <row r="352" ht="15.75" customHeight="1">
      <c r="D352" s="259"/>
      <c r="I352" s="252"/>
      <c r="J352" s="252"/>
    </row>
    <row r="353" ht="15.75" customHeight="1">
      <c r="D353" s="259"/>
      <c r="I353" s="252"/>
      <c r="J353" s="252"/>
    </row>
    <row r="354" ht="15.75" customHeight="1">
      <c r="D354" s="259"/>
      <c r="I354" s="252"/>
      <c r="J354" s="252"/>
    </row>
    <row r="355" ht="15.75" customHeight="1">
      <c r="D355" s="259"/>
      <c r="I355" s="252"/>
      <c r="J355" s="252"/>
    </row>
    <row r="356" ht="15.75" customHeight="1">
      <c r="D356" s="259"/>
      <c r="I356" s="252"/>
      <c r="J356" s="252"/>
    </row>
    <row r="357" ht="15.75" customHeight="1">
      <c r="D357" s="259"/>
      <c r="I357" s="252"/>
      <c r="J357" s="252"/>
    </row>
    <row r="358" ht="15.75" customHeight="1">
      <c r="D358" s="259"/>
      <c r="I358" s="252"/>
      <c r="J358" s="252"/>
    </row>
    <row r="359" ht="15.75" customHeight="1">
      <c r="D359" s="259"/>
      <c r="I359" s="252"/>
      <c r="J359" s="252"/>
    </row>
    <row r="360" ht="15.75" customHeight="1">
      <c r="D360" s="259"/>
      <c r="I360" s="252"/>
      <c r="J360" s="252"/>
    </row>
    <row r="361" ht="15.75" customHeight="1">
      <c r="D361" s="259"/>
      <c r="I361" s="252"/>
      <c r="J361" s="252"/>
    </row>
    <row r="362" ht="15.75" customHeight="1">
      <c r="D362" s="259"/>
      <c r="I362" s="252"/>
      <c r="J362" s="252"/>
    </row>
    <row r="363" ht="15.75" customHeight="1">
      <c r="D363" s="259"/>
      <c r="I363" s="252"/>
      <c r="J363" s="252"/>
    </row>
    <row r="364" ht="15.75" customHeight="1">
      <c r="D364" s="259"/>
      <c r="I364" s="252"/>
      <c r="J364" s="252"/>
    </row>
    <row r="365" ht="15.75" customHeight="1">
      <c r="D365" s="259"/>
      <c r="I365" s="252"/>
      <c r="J365" s="252"/>
    </row>
    <row r="366" ht="15.75" customHeight="1">
      <c r="D366" s="259"/>
      <c r="I366" s="252"/>
      <c r="J366" s="252"/>
    </row>
    <row r="367" ht="15.75" customHeight="1">
      <c r="D367" s="259"/>
      <c r="I367" s="252"/>
      <c r="J367" s="252"/>
    </row>
    <row r="368" ht="15.75" customHeight="1">
      <c r="D368" s="259"/>
      <c r="I368" s="252"/>
      <c r="J368" s="252"/>
    </row>
    <row r="369" ht="15.75" customHeight="1">
      <c r="D369" s="259"/>
      <c r="I369" s="252"/>
      <c r="J369" s="252"/>
    </row>
    <row r="370" ht="15.75" customHeight="1">
      <c r="D370" s="259"/>
      <c r="I370" s="252"/>
      <c r="J370" s="252"/>
    </row>
    <row r="371" ht="15.75" customHeight="1">
      <c r="D371" s="259"/>
      <c r="I371" s="252"/>
      <c r="J371" s="252"/>
    </row>
    <row r="372" ht="15.75" customHeight="1">
      <c r="D372" s="259"/>
      <c r="I372" s="252"/>
      <c r="J372" s="252"/>
    </row>
    <row r="373" ht="15.75" customHeight="1">
      <c r="D373" s="259"/>
      <c r="I373" s="252"/>
      <c r="J373" s="252"/>
    </row>
    <row r="374" ht="15.75" customHeight="1">
      <c r="D374" s="259"/>
      <c r="I374" s="252"/>
      <c r="J374" s="252"/>
    </row>
    <row r="375" ht="15.75" customHeight="1">
      <c r="D375" s="259"/>
      <c r="I375" s="252"/>
      <c r="J375" s="252"/>
    </row>
    <row r="376" ht="15.75" customHeight="1">
      <c r="D376" s="259"/>
      <c r="I376" s="252"/>
      <c r="J376" s="252"/>
    </row>
    <row r="377" ht="15.75" customHeight="1">
      <c r="D377" s="259"/>
      <c r="I377" s="252"/>
      <c r="J377" s="252"/>
    </row>
    <row r="378" ht="15.75" customHeight="1">
      <c r="D378" s="259"/>
      <c r="I378" s="252"/>
      <c r="J378" s="252"/>
    </row>
    <row r="379" ht="15.75" customHeight="1">
      <c r="D379" s="259"/>
      <c r="I379" s="252"/>
      <c r="J379" s="252"/>
    </row>
    <row r="380" ht="15.75" customHeight="1">
      <c r="D380" s="259"/>
      <c r="I380" s="252"/>
      <c r="J380" s="252"/>
    </row>
    <row r="381" ht="15.75" customHeight="1">
      <c r="D381" s="259"/>
      <c r="I381" s="252"/>
      <c r="J381" s="252"/>
    </row>
    <row r="382" ht="15.75" customHeight="1">
      <c r="D382" s="259"/>
      <c r="I382" s="252"/>
      <c r="J382" s="252"/>
    </row>
    <row r="383" ht="15.75" customHeight="1">
      <c r="D383" s="259"/>
      <c r="I383" s="252"/>
      <c r="J383" s="252"/>
    </row>
    <row r="384" ht="15.75" customHeight="1">
      <c r="D384" s="259"/>
      <c r="I384" s="252"/>
      <c r="J384" s="252"/>
    </row>
    <row r="385" ht="15.75" customHeight="1">
      <c r="D385" s="259"/>
      <c r="I385" s="252"/>
      <c r="J385" s="252"/>
    </row>
    <row r="386" ht="15.75" customHeight="1">
      <c r="D386" s="259"/>
      <c r="I386" s="252"/>
      <c r="J386" s="252"/>
    </row>
    <row r="387" ht="15.75" customHeight="1">
      <c r="D387" s="259"/>
      <c r="I387" s="252"/>
      <c r="J387" s="252"/>
    </row>
    <row r="388" ht="15.75" customHeight="1">
      <c r="D388" s="259"/>
      <c r="I388" s="252"/>
      <c r="J388" s="252"/>
    </row>
    <row r="389" ht="15.75" customHeight="1">
      <c r="D389" s="259"/>
      <c r="I389" s="252"/>
      <c r="J389" s="252"/>
    </row>
    <row r="390" ht="15.75" customHeight="1">
      <c r="D390" s="259"/>
      <c r="I390" s="252"/>
      <c r="J390" s="252"/>
    </row>
    <row r="391" ht="15.75" customHeight="1">
      <c r="D391" s="259"/>
      <c r="I391" s="252"/>
      <c r="J391" s="252"/>
    </row>
    <row r="392" ht="15.75" customHeight="1">
      <c r="D392" s="259"/>
      <c r="I392" s="252"/>
      <c r="J392" s="252"/>
    </row>
    <row r="393" ht="15.75" customHeight="1">
      <c r="D393" s="259"/>
      <c r="I393" s="252"/>
      <c r="J393" s="252"/>
    </row>
    <row r="394" ht="15.75" customHeight="1">
      <c r="D394" s="259"/>
      <c r="I394" s="252"/>
      <c r="J394" s="252"/>
    </row>
    <row r="395" ht="15.75" customHeight="1">
      <c r="D395" s="259"/>
      <c r="I395" s="252"/>
      <c r="J395" s="252"/>
    </row>
    <row r="396" ht="15.75" customHeight="1">
      <c r="D396" s="259"/>
      <c r="I396" s="252"/>
      <c r="J396" s="252"/>
    </row>
    <row r="397" ht="15.75" customHeight="1">
      <c r="D397" s="259"/>
      <c r="I397" s="252"/>
      <c r="J397" s="252"/>
    </row>
    <row r="398" ht="15.75" customHeight="1">
      <c r="D398" s="259"/>
      <c r="I398" s="252"/>
      <c r="J398" s="252"/>
    </row>
    <row r="399" ht="15.75" customHeight="1">
      <c r="D399" s="259"/>
      <c r="I399" s="252"/>
      <c r="J399" s="252"/>
    </row>
    <row r="400" ht="15.75" customHeight="1">
      <c r="D400" s="259"/>
      <c r="I400" s="252"/>
      <c r="J400" s="252"/>
    </row>
    <row r="401" ht="15.75" customHeight="1">
      <c r="D401" s="259"/>
      <c r="I401" s="252"/>
      <c r="J401" s="252"/>
    </row>
    <row r="402" ht="15.75" customHeight="1">
      <c r="D402" s="259"/>
      <c r="I402" s="252"/>
      <c r="J402" s="252"/>
    </row>
    <row r="403" ht="15.75" customHeight="1">
      <c r="D403" s="259"/>
      <c r="I403" s="252"/>
      <c r="J403" s="252"/>
    </row>
    <row r="404" ht="15.75" customHeight="1">
      <c r="D404" s="259"/>
      <c r="I404" s="252"/>
      <c r="J404" s="252"/>
    </row>
    <row r="405" ht="15.75" customHeight="1">
      <c r="D405" s="259"/>
      <c r="I405" s="252"/>
      <c r="J405" s="252"/>
    </row>
    <row r="406" ht="15.75" customHeight="1">
      <c r="D406" s="259"/>
      <c r="I406" s="252"/>
      <c r="J406" s="252"/>
    </row>
    <row r="407" ht="15.75" customHeight="1">
      <c r="D407" s="259"/>
      <c r="I407" s="252"/>
      <c r="J407" s="252"/>
    </row>
    <row r="408" ht="15.75" customHeight="1">
      <c r="D408" s="259"/>
      <c r="I408" s="252"/>
      <c r="J408" s="252"/>
    </row>
    <row r="409" ht="15.75" customHeight="1">
      <c r="D409" s="259"/>
      <c r="I409" s="252"/>
      <c r="J409" s="252"/>
    </row>
    <row r="410" ht="15.75" customHeight="1">
      <c r="D410" s="259"/>
      <c r="I410" s="252"/>
      <c r="J410" s="252"/>
    </row>
    <row r="411" ht="15.75" customHeight="1">
      <c r="D411" s="259"/>
      <c r="I411" s="252"/>
      <c r="J411" s="252"/>
    </row>
    <row r="412" ht="15.75" customHeight="1">
      <c r="D412" s="259"/>
      <c r="I412" s="252"/>
      <c r="J412" s="252"/>
    </row>
    <row r="413" ht="15.75" customHeight="1">
      <c r="D413" s="259"/>
      <c r="I413" s="252"/>
      <c r="J413" s="252"/>
    </row>
    <row r="414" ht="15.75" customHeight="1">
      <c r="D414" s="259"/>
      <c r="I414" s="252"/>
      <c r="J414" s="252"/>
    </row>
    <row r="415" ht="15.75" customHeight="1">
      <c r="D415" s="259"/>
      <c r="I415" s="252"/>
      <c r="J415" s="252"/>
    </row>
    <row r="416" ht="15.75" customHeight="1">
      <c r="D416" s="259"/>
      <c r="I416" s="252"/>
      <c r="J416" s="252"/>
    </row>
    <row r="417" ht="15.75" customHeight="1">
      <c r="D417" s="259"/>
      <c r="I417" s="252"/>
      <c r="J417" s="252"/>
    </row>
    <row r="418" ht="15.75" customHeight="1">
      <c r="D418" s="259"/>
      <c r="I418" s="252"/>
      <c r="J418" s="252"/>
    </row>
    <row r="419" ht="15.75" customHeight="1">
      <c r="D419" s="259"/>
      <c r="I419" s="252"/>
      <c r="J419" s="252"/>
    </row>
    <row r="420" ht="15.75" customHeight="1">
      <c r="D420" s="259"/>
      <c r="I420" s="252"/>
      <c r="J420" s="252"/>
    </row>
    <row r="421" ht="15.75" customHeight="1">
      <c r="D421" s="259"/>
      <c r="I421" s="252"/>
      <c r="J421" s="252"/>
    </row>
    <row r="422" ht="15.75" customHeight="1">
      <c r="D422" s="259"/>
      <c r="I422" s="252"/>
      <c r="J422" s="252"/>
    </row>
    <row r="423" ht="15.75" customHeight="1">
      <c r="D423" s="259"/>
      <c r="I423" s="252"/>
      <c r="J423" s="252"/>
    </row>
    <row r="424" ht="15.75" customHeight="1">
      <c r="D424" s="259"/>
      <c r="I424" s="252"/>
      <c r="J424" s="252"/>
    </row>
    <row r="425" ht="15.75" customHeight="1">
      <c r="D425" s="259"/>
      <c r="I425" s="252"/>
      <c r="J425" s="252"/>
    </row>
    <row r="426" ht="15.75" customHeight="1">
      <c r="D426" s="259"/>
      <c r="I426" s="252"/>
      <c r="J426" s="252"/>
    </row>
    <row r="427" ht="15.75" customHeight="1">
      <c r="D427" s="259"/>
      <c r="I427" s="252"/>
      <c r="J427" s="252"/>
    </row>
    <row r="428" ht="15.75" customHeight="1">
      <c r="D428" s="259"/>
      <c r="I428" s="252"/>
      <c r="J428" s="252"/>
    </row>
    <row r="429" ht="15.75" customHeight="1">
      <c r="D429" s="259"/>
      <c r="I429" s="252"/>
      <c r="J429" s="252"/>
    </row>
    <row r="430" ht="15.75" customHeight="1">
      <c r="D430" s="259"/>
      <c r="I430" s="252"/>
      <c r="J430" s="252"/>
    </row>
    <row r="431" ht="15.75" customHeight="1">
      <c r="D431" s="259"/>
      <c r="I431" s="252"/>
      <c r="J431" s="252"/>
    </row>
    <row r="432" ht="15.75" customHeight="1">
      <c r="D432" s="259"/>
      <c r="I432" s="252"/>
      <c r="J432" s="252"/>
    </row>
    <row r="433" ht="15.75" customHeight="1">
      <c r="D433" s="259"/>
      <c r="I433" s="252"/>
      <c r="J433" s="252"/>
    </row>
    <row r="434" ht="15.75" customHeight="1">
      <c r="D434" s="259"/>
      <c r="I434" s="252"/>
      <c r="J434" s="252"/>
    </row>
    <row r="435" ht="15.75" customHeight="1">
      <c r="D435" s="259"/>
      <c r="I435" s="252"/>
      <c r="J435" s="252"/>
    </row>
    <row r="436" ht="15.75" customHeight="1">
      <c r="D436" s="259"/>
      <c r="I436" s="252"/>
      <c r="J436" s="252"/>
    </row>
    <row r="437" ht="15.75" customHeight="1">
      <c r="D437" s="259"/>
      <c r="I437" s="252"/>
      <c r="J437" s="252"/>
    </row>
    <row r="438" ht="15.75" customHeight="1">
      <c r="D438" s="259"/>
      <c r="I438" s="252"/>
      <c r="J438" s="252"/>
    </row>
    <row r="439" ht="15.75" customHeight="1">
      <c r="D439" s="259"/>
      <c r="I439" s="252"/>
      <c r="J439" s="252"/>
    </row>
    <row r="440" ht="15.75" customHeight="1">
      <c r="D440" s="259"/>
      <c r="I440" s="252"/>
      <c r="J440" s="252"/>
    </row>
    <row r="441" ht="15.75" customHeight="1">
      <c r="D441" s="259"/>
      <c r="I441" s="252"/>
      <c r="J441" s="252"/>
    </row>
    <row r="442" ht="15.75" customHeight="1">
      <c r="D442" s="259"/>
      <c r="I442" s="252"/>
      <c r="J442" s="252"/>
    </row>
    <row r="443" ht="15.75" customHeight="1">
      <c r="D443" s="259"/>
      <c r="I443" s="252"/>
      <c r="J443" s="252"/>
    </row>
    <row r="444" ht="15.75" customHeight="1">
      <c r="D444" s="259"/>
      <c r="I444" s="252"/>
      <c r="J444" s="252"/>
    </row>
    <row r="445" ht="15.75" customHeight="1">
      <c r="D445" s="259"/>
      <c r="I445" s="252"/>
      <c r="J445" s="252"/>
    </row>
    <row r="446" ht="15.75" customHeight="1">
      <c r="D446" s="259"/>
      <c r="I446" s="252"/>
      <c r="J446" s="252"/>
    </row>
    <row r="447" ht="15.75" customHeight="1">
      <c r="D447" s="259"/>
      <c r="I447" s="252"/>
      <c r="J447" s="252"/>
    </row>
    <row r="448" ht="15.75" customHeight="1">
      <c r="D448" s="259"/>
      <c r="I448" s="252"/>
      <c r="J448" s="252"/>
    </row>
    <row r="449" ht="15.75" customHeight="1">
      <c r="D449" s="259"/>
      <c r="I449" s="252"/>
      <c r="J449" s="252"/>
    </row>
    <row r="450" ht="15.75" customHeight="1">
      <c r="D450" s="259"/>
      <c r="I450" s="252"/>
      <c r="J450" s="252"/>
    </row>
    <row r="451" ht="15.75" customHeight="1">
      <c r="D451" s="259"/>
      <c r="I451" s="252"/>
      <c r="J451" s="252"/>
    </row>
    <row r="452" ht="15.75" customHeight="1">
      <c r="D452" s="259"/>
      <c r="I452" s="252"/>
      <c r="J452" s="252"/>
    </row>
    <row r="453" ht="15.75" customHeight="1">
      <c r="D453" s="259"/>
      <c r="I453" s="252"/>
      <c r="J453" s="252"/>
    </row>
    <row r="454" ht="15.75" customHeight="1">
      <c r="D454" s="259"/>
      <c r="I454" s="252"/>
      <c r="J454" s="252"/>
    </row>
    <row r="455" ht="15.75" customHeight="1">
      <c r="D455" s="259"/>
      <c r="I455" s="252"/>
      <c r="J455" s="252"/>
    </row>
    <row r="456" ht="15.75" customHeight="1">
      <c r="D456" s="259"/>
      <c r="I456" s="252"/>
      <c r="J456" s="252"/>
    </row>
    <row r="457" ht="15.75" customHeight="1">
      <c r="D457" s="259"/>
      <c r="I457" s="252"/>
      <c r="J457" s="252"/>
    </row>
    <row r="458" ht="15.75" customHeight="1">
      <c r="D458" s="259"/>
      <c r="I458" s="252"/>
      <c r="J458" s="252"/>
    </row>
    <row r="459" ht="15.75" customHeight="1">
      <c r="D459" s="259"/>
      <c r="I459" s="252"/>
      <c r="J459" s="252"/>
    </row>
    <row r="460" ht="15.75" customHeight="1">
      <c r="D460" s="259"/>
      <c r="I460" s="252"/>
      <c r="J460" s="252"/>
    </row>
    <row r="461" ht="15.75" customHeight="1">
      <c r="D461" s="259"/>
      <c r="I461" s="252"/>
      <c r="J461" s="252"/>
    </row>
    <row r="462" ht="15.75" customHeight="1">
      <c r="D462" s="259"/>
      <c r="I462" s="252"/>
      <c r="J462" s="252"/>
    </row>
    <row r="463" ht="15.75" customHeight="1">
      <c r="D463" s="259"/>
      <c r="I463" s="252"/>
      <c r="J463" s="252"/>
    </row>
    <row r="464" ht="15.75" customHeight="1">
      <c r="D464" s="259"/>
      <c r="I464" s="252"/>
      <c r="J464" s="252"/>
    </row>
    <row r="465" ht="15.75" customHeight="1">
      <c r="D465" s="259"/>
      <c r="I465" s="252"/>
      <c r="J465" s="252"/>
    </row>
    <row r="466" ht="15.75" customHeight="1">
      <c r="D466" s="259"/>
      <c r="I466" s="252"/>
      <c r="J466" s="252"/>
    </row>
    <row r="467" ht="15.75" customHeight="1">
      <c r="D467" s="259"/>
      <c r="I467" s="252"/>
      <c r="J467" s="252"/>
    </row>
    <row r="468" ht="15.75" customHeight="1">
      <c r="D468" s="259"/>
      <c r="I468" s="252"/>
      <c r="J468" s="252"/>
    </row>
    <row r="469" ht="15.75" customHeight="1">
      <c r="D469" s="259"/>
      <c r="I469" s="252"/>
      <c r="J469" s="252"/>
    </row>
    <row r="470" ht="15.75" customHeight="1">
      <c r="D470" s="259"/>
      <c r="I470" s="252"/>
      <c r="J470" s="252"/>
    </row>
    <row r="471" ht="15.75" customHeight="1">
      <c r="D471" s="259"/>
      <c r="I471" s="252"/>
      <c r="J471" s="252"/>
    </row>
    <row r="472" ht="15.75" customHeight="1">
      <c r="D472" s="259"/>
      <c r="I472" s="252"/>
      <c r="J472" s="252"/>
    </row>
    <row r="473" ht="15.75" customHeight="1">
      <c r="D473" s="259"/>
      <c r="I473" s="252"/>
      <c r="J473" s="252"/>
    </row>
    <row r="474" ht="15.75" customHeight="1">
      <c r="D474" s="259"/>
      <c r="I474" s="252"/>
      <c r="J474" s="252"/>
    </row>
    <row r="475" ht="15.75" customHeight="1">
      <c r="D475" s="259"/>
      <c r="I475" s="252"/>
      <c r="J475" s="252"/>
    </row>
    <row r="476" ht="15.75" customHeight="1">
      <c r="D476" s="259"/>
      <c r="I476" s="252"/>
      <c r="J476" s="252"/>
    </row>
    <row r="477" ht="15.75" customHeight="1">
      <c r="D477" s="259"/>
      <c r="I477" s="252"/>
      <c r="J477" s="252"/>
    </row>
    <row r="478" ht="15.75" customHeight="1">
      <c r="D478" s="259"/>
      <c r="I478" s="252"/>
      <c r="J478" s="252"/>
    </row>
    <row r="479" ht="15.75" customHeight="1">
      <c r="D479" s="259"/>
      <c r="I479" s="252"/>
      <c r="J479" s="252"/>
    </row>
    <row r="480" ht="15.75" customHeight="1">
      <c r="D480" s="259"/>
      <c r="I480" s="252"/>
      <c r="J480" s="252"/>
    </row>
    <row r="481" ht="15.75" customHeight="1">
      <c r="D481" s="259"/>
      <c r="I481" s="252"/>
      <c r="J481" s="252"/>
    </row>
    <row r="482" ht="15.75" customHeight="1">
      <c r="D482" s="259"/>
      <c r="I482" s="252"/>
      <c r="J482" s="252"/>
    </row>
    <row r="483" ht="15.75" customHeight="1">
      <c r="D483" s="259"/>
      <c r="I483" s="252"/>
      <c r="J483" s="252"/>
    </row>
    <row r="484" ht="15.75" customHeight="1">
      <c r="D484" s="259"/>
      <c r="I484" s="252"/>
      <c r="J484" s="252"/>
    </row>
    <row r="485" ht="15.75" customHeight="1">
      <c r="D485" s="259"/>
      <c r="I485" s="252"/>
      <c r="J485" s="252"/>
    </row>
    <row r="486" ht="15.75" customHeight="1">
      <c r="D486" s="259"/>
      <c r="I486" s="252"/>
      <c r="J486" s="252"/>
    </row>
    <row r="487" ht="15.75" customHeight="1">
      <c r="D487" s="259"/>
      <c r="I487" s="252"/>
      <c r="J487" s="252"/>
    </row>
    <row r="488" ht="15.75" customHeight="1">
      <c r="D488" s="259"/>
      <c r="I488" s="252"/>
      <c r="J488" s="252"/>
    </row>
    <row r="489" ht="15.75" customHeight="1">
      <c r="D489" s="259"/>
      <c r="I489" s="252"/>
      <c r="J489" s="252"/>
    </row>
    <row r="490" ht="15.75" customHeight="1">
      <c r="D490" s="259"/>
      <c r="I490" s="252"/>
      <c r="J490" s="252"/>
    </row>
    <row r="491" ht="15.75" customHeight="1">
      <c r="D491" s="259"/>
      <c r="I491" s="252"/>
      <c r="J491" s="252"/>
    </row>
    <row r="492" ht="15.75" customHeight="1">
      <c r="D492" s="259"/>
      <c r="I492" s="252"/>
      <c r="J492" s="252"/>
    </row>
    <row r="493" ht="15.75" customHeight="1">
      <c r="D493" s="259"/>
      <c r="I493" s="252"/>
      <c r="J493" s="252"/>
    </row>
    <row r="494" ht="15.75" customHeight="1">
      <c r="D494" s="259"/>
      <c r="I494" s="252"/>
      <c r="J494" s="252"/>
    </row>
    <row r="495" ht="15.75" customHeight="1">
      <c r="D495" s="259"/>
      <c r="I495" s="252"/>
      <c r="J495" s="252"/>
    </row>
    <row r="496" ht="15.75" customHeight="1">
      <c r="D496" s="259"/>
      <c r="I496" s="252"/>
      <c r="J496" s="252"/>
    </row>
    <row r="497" ht="15.75" customHeight="1">
      <c r="D497" s="259"/>
      <c r="I497" s="252"/>
      <c r="J497" s="252"/>
    </row>
    <row r="498" ht="15.75" customHeight="1">
      <c r="D498" s="259"/>
      <c r="I498" s="252"/>
      <c r="J498" s="252"/>
    </row>
    <row r="499" ht="15.75" customHeight="1">
      <c r="D499" s="259"/>
      <c r="I499" s="252"/>
      <c r="J499" s="252"/>
    </row>
    <row r="500" ht="15.75" customHeight="1">
      <c r="D500" s="259"/>
      <c r="I500" s="252"/>
      <c r="J500" s="252"/>
    </row>
    <row r="501" ht="15.75" customHeight="1">
      <c r="D501" s="259"/>
      <c r="I501" s="252"/>
      <c r="J501" s="252"/>
    </row>
    <row r="502" ht="15.75" customHeight="1">
      <c r="D502" s="259"/>
      <c r="I502" s="252"/>
      <c r="J502" s="252"/>
    </row>
    <row r="503" ht="15.75" customHeight="1">
      <c r="D503" s="259"/>
      <c r="I503" s="252"/>
      <c r="J503" s="252"/>
    </row>
    <row r="504" ht="15.75" customHeight="1">
      <c r="D504" s="259"/>
      <c r="I504" s="252"/>
      <c r="J504" s="252"/>
    </row>
    <row r="505" ht="15.75" customHeight="1">
      <c r="D505" s="259"/>
      <c r="I505" s="252"/>
      <c r="J505" s="252"/>
    </row>
    <row r="506" ht="15.75" customHeight="1">
      <c r="D506" s="259"/>
      <c r="I506" s="252"/>
      <c r="J506" s="252"/>
    </row>
    <row r="507" ht="15.75" customHeight="1">
      <c r="D507" s="259"/>
      <c r="I507" s="252"/>
      <c r="J507" s="252"/>
    </row>
    <row r="508" ht="15.75" customHeight="1">
      <c r="D508" s="259"/>
      <c r="I508" s="252"/>
      <c r="J508" s="252"/>
    </row>
    <row r="509" ht="15.75" customHeight="1">
      <c r="D509" s="259"/>
      <c r="I509" s="252"/>
      <c r="J509" s="252"/>
    </row>
    <row r="510" ht="15.75" customHeight="1">
      <c r="D510" s="259"/>
      <c r="I510" s="252"/>
      <c r="J510" s="252"/>
    </row>
    <row r="511" ht="15.75" customHeight="1">
      <c r="D511" s="259"/>
      <c r="I511" s="252"/>
      <c r="J511" s="252"/>
    </row>
    <row r="512" ht="15.75" customHeight="1">
      <c r="D512" s="259"/>
      <c r="I512" s="252"/>
      <c r="J512" s="252"/>
    </row>
    <row r="513" ht="15.75" customHeight="1">
      <c r="D513" s="259"/>
      <c r="I513" s="252"/>
      <c r="J513" s="252"/>
    </row>
    <row r="514" ht="15.75" customHeight="1">
      <c r="D514" s="259"/>
      <c r="I514" s="252"/>
      <c r="J514" s="252"/>
    </row>
    <row r="515" ht="15.75" customHeight="1">
      <c r="D515" s="259"/>
      <c r="I515" s="252"/>
      <c r="J515" s="252"/>
    </row>
    <row r="516" ht="15.75" customHeight="1">
      <c r="D516" s="259"/>
      <c r="I516" s="252"/>
      <c r="J516" s="252"/>
    </row>
    <row r="517" ht="15.75" customHeight="1">
      <c r="D517" s="259"/>
      <c r="I517" s="252"/>
      <c r="J517" s="252"/>
    </row>
    <row r="518" ht="15.75" customHeight="1">
      <c r="D518" s="259"/>
      <c r="I518" s="252"/>
      <c r="J518" s="252"/>
    </row>
    <row r="519" ht="15.75" customHeight="1">
      <c r="D519" s="259"/>
      <c r="I519" s="252"/>
      <c r="J519" s="252"/>
    </row>
    <row r="520" ht="15.75" customHeight="1">
      <c r="D520" s="259"/>
      <c r="I520" s="252"/>
      <c r="J520" s="252"/>
    </row>
    <row r="521" ht="15.75" customHeight="1">
      <c r="D521" s="259"/>
      <c r="I521" s="252"/>
      <c r="J521" s="252"/>
    </row>
    <row r="522" ht="15.75" customHeight="1">
      <c r="D522" s="259"/>
      <c r="I522" s="252"/>
      <c r="J522" s="252"/>
    </row>
    <row r="523" ht="15.75" customHeight="1">
      <c r="D523" s="259"/>
      <c r="I523" s="252"/>
      <c r="J523" s="252"/>
    </row>
    <row r="524" ht="15.75" customHeight="1">
      <c r="D524" s="259"/>
      <c r="I524" s="252"/>
      <c r="J524" s="252"/>
    </row>
    <row r="525" ht="15.75" customHeight="1">
      <c r="D525" s="259"/>
      <c r="I525" s="252"/>
      <c r="J525" s="252"/>
    </row>
    <row r="526" ht="15.75" customHeight="1">
      <c r="D526" s="259"/>
      <c r="I526" s="252"/>
      <c r="J526" s="252"/>
    </row>
    <row r="527" ht="15.75" customHeight="1">
      <c r="D527" s="259"/>
      <c r="I527" s="252"/>
      <c r="J527" s="252"/>
    </row>
    <row r="528" ht="15.75" customHeight="1">
      <c r="D528" s="259"/>
      <c r="I528" s="252"/>
      <c r="J528" s="252"/>
    </row>
    <row r="529" ht="15.75" customHeight="1">
      <c r="D529" s="259"/>
      <c r="I529" s="252"/>
      <c r="J529" s="252"/>
    </row>
    <row r="530" ht="15.75" customHeight="1">
      <c r="D530" s="259"/>
      <c r="I530" s="252"/>
      <c r="J530" s="252"/>
    </row>
    <row r="531" ht="15.75" customHeight="1">
      <c r="D531" s="259"/>
      <c r="I531" s="252"/>
      <c r="J531" s="252"/>
    </row>
    <row r="532" ht="15.75" customHeight="1">
      <c r="D532" s="259"/>
      <c r="I532" s="252"/>
      <c r="J532" s="252"/>
    </row>
    <row r="533" ht="15.75" customHeight="1">
      <c r="D533" s="259"/>
      <c r="I533" s="252"/>
      <c r="J533" s="252"/>
    </row>
    <row r="534" ht="15.75" customHeight="1">
      <c r="D534" s="259"/>
      <c r="I534" s="252"/>
      <c r="J534" s="252"/>
    </row>
    <row r="535" ht="15.75" customHeight="1">
      <c r="D535" s="259"/>
      <c r="I535" s="252"/>
      <c r="J535" s="252"/>
    </row>
    <row r="536" ht="15.75" customHeight="1">
      <c r="D536" s="259"/>
      <c r="I536" s="252"/>
      <c r="J536" s="252"/>
    </row>
    <row r="537" ht="15.75" customHeight="1">
      <c r="D537" s="259"/>
      <c r="I537" s="252"/>
      <c r="J537" s="252"/>
    </row>
    <row r="538" ht="15.75" customHeight="1">
      <c r="D538" s="259"/>
      <c r="I538" s="252"/>
      <c r="J538" s="252"/>
    </row>
    <row r="539" ht="15.75" customHeight="1">
      <c r="D539" s="259"/>
      <c r="I539" s="252"/>
      <c r="J539" s="252"/>
    </row>
    <row r="540" ht="15.75" customHeight="1">
      <c r="D540" s="259"/>
      <c r="I540" s="252"/>
      <c r="J540" s="252"/>
    </row>
    <row r="541" ht="15.75" customHeight="1">
      <c r="D541" s="259"/>
      <c r="I541" s="252"/>
      <c r="J541" s="252"/>
    </row>
    <row r="542" ht="15.75" customHeight="1">
      <c r="D542" s="259"/>
      <c r="I542" s="252"/>
      <c r="J542" s="252"/>
    </row>
    <row r="543" ht="15.75" customHeight="1">
      <c r="D543" s="259"/>
      <c r="I543" s="252"/>
      <c r="J543" s="252"/>
    </row>
    <row r="544" ht="15.75" customHeight="1">
      <c r="D544" s="259"/>
      <c r="I544" s="252"/>
      <c r="J544" s="252"/>
    </row>
    <row r="545" ht="15.75" customHeight="1">
      <c r="D545" s="259"/>
      <c r="I545" s="252"/>
      <c r="J545" s="252"/>
    </row>
    <row r="546" ht="15.75" customHeight="1">
      <c r="D546" s="259"/>
      <c r="I546" s="252"/>
      <c r="J546" s="252"/>
    </row>
    <row r="547" ht="15.75" customHeight="1">
      <c r="D547" s="259"/>
      <c r="I547" s="252"/>
      <c r="J547" s="252"/>
    </row>
    <row r="548" ht="15.75" customHeight="1">
      <c r="D548" s="259"/>
      <c r="I548" s="252"/>
      <c r="J548" s="252"/>
    </row>
    <row r="549" ht="15.75" customHeight="1">
      <c r="D549" s="259"/>
      <c r="I549" s="252"/>
      <c r="J549" s="252"/>
    </row>
    <row r="550" ht="15.75" customHeight="1">
      <c r="D550" s="259"/>
      <c r="I550" s="252"/>
      <c r="J550" s="252"/>
    </row>
    <row r="551" ht="15.75" customHeight="1">
      <c r="D551" s="259"/>
      <c r="I551" s="252"/>
      <c r="J551" s="252"/>
    </row>
    <row r="552" ht="15.75" customHeight="1">
      <c r="D552" s="259"/>
      <c r="I552" s="252"/>
      <c r="J552" s="252"/>
    </row>
    <row r="553" ht="15.75" customHeight="1">
      <c r="D553" s="259"/>
      <c r="I553" s="252"/>
      <c r="J553" s="252"/>
    </row>
    <row r="554" ht="15.75" customHeight="1">
      <c r="D554" s="259"/>
      <c r="I554" s="252"/>
      <c r="J554" s="252"/>
    </row>
    <row r="555" ht="15.75" customHeight="1">
      <c r="D555" s="259"/>
      <c r="I555" s="252"/>
      <c r="J555" s="252"/>
    </row>
    <row r="556" ht="15.75" customHeight="1">
      <c r="D556" s="259"/>
      <c r="I556" s="252"/>
      <c r="J556" s="252"/>
    </row>
    <row r="557" ht="15.75" customHeight="1">
      <c r="D557" s="259"/>
      <c r="I557" s="252"/>
      <c r="J557" s="252"/>
    </row>
    <row r="558" ht="15.75" customHeight="1">
      <c r="D558" s="259"/>
      <c r="I558" s="252"/>
      <c r="J558" s="252"/>
    </row>
    <row r="559" ht="15.75" customHeight="1">
      <c r="D559" s="259"/>
      <c r="I559" s="252"/>
      <c r="J559" s="252"/>
    </row>
    <row r="560" ht="15.75" customHeight="1">
      <c r="D560" s="259"/>
      <c r="I560" s="252"/>
      <c r="J560" s="252"/>
    </row>
    <row r="561" ht="15.75" customHeight="1">
      <c r="D561" s="259"/>
      <c r="I561" s="252"/>
      <c r="J561" s="252"/>
    </row>
    <row r="562" ht="15.75" customHeight="1">
      <c r="D562" s="259"/>
      <c r="I562" s="252"/>
      <c r="J562" s="252"/>
    </row>
    <row r="563" ht="15.75" customHeight="1">
      <c r="D563" s="259"/>
      <c r="I563" s="252"/>
      <c r="J563" s="252"/>
    </row>
    <row r="564" ht="15.75" customHeight="1">
      <c r="D564" s="259"/>
      <c r="I564" s="252"/>
      <c r="J564" s="252"/>
    </row>
    <row r="565" ht="15.75" customHeight="1">
      <c r="D565" s="259"/>
      <c r="I565" s="252"/>
      <c r="J565" s="252"/>
    </row>
    <row r="566" ht="15.75" customHeight="1">
      <c r="D566" s="259"/>
      <c r="I566" s="252"/>
      <c r="J566" s="252"/>
    </row>
    <row r="567" ht="15.75" customHeight="1">
      <c r="D567" s="259"/>
      <c r="I567" s="252"/>
      <c r="J567" s="252"/>
    </row>
    <row r="568" ht="15.75" customHeight="1">
      <c r="D568" s="259"/>
      <c r="I568" s="252"/>
      <c r="J568" s="252"/>
    </row>
    <row r="569" ht="15.75" customHeight="1">
      <c r="D569" s="259"/>
      <c r="I569" s="252"/>
      <c r="J569" s="252"/>
    </row>
    <row r="570" ht="15.75" customHeight="1">
      <c r="D570" s="259"/>
      <c r="I570" s="252"/>
      <c r="J570" s="252"/>
    </row>
    <row r="571" ht="15.75" customHeight="1">
      <c r="D571" s="259"/>
      <c r="I571" s="252"/>
      <c r="J571" s="252"/>
    </row>
    <row r="572" ht="15.75" customHeight="1">
      <c r="D572" s="259"/>
      <c r="I572" s="252"/>
      <c r="J572" s="252"/>
    </row>
    <row r="573" ht="15.75" customHeight="1">
      <c r="D573" s="259"/>
      <c r="I573" s="252"/>
      <c r="J573" s="252"/>
    </row>
    <row r="574" ht="15.75" customHeight="1">
      <c r="D574" s="259"/>
      <c r="I574" s="252"/>
      <c r="J574" s="252"/>
    </row>
    <row r="575" ht="15.75" customHeight="1">
      <c r="D575" s="259"/>
      <c r="I575" s="252"/>
      <c r="J575" s="252"/>
    </row>
    <row r="576" ht="15.75" customHeight="1">
      <c r="D576" s="259"/>
      <c r="I576" s="252"/>
      <c r="J576" s="252"/>
    </row>
    <row r="577" ht="15.75" customHeight="1">
      <c r="D577" s="259"/>
      <c r="I577" s="252"/>
      <c r="J577" s="252"/>
    </row>
    <row r="578" ht="15.75" customHeight="1">
      <c r="D578" s="259"/>
      <c r="I578" s="252"/>
      <c r="J578" s="252"/>
    </row>
    <row r="579" ht="15.75" customHeight="1">
      <c r="D579" s="259"/>
      <c r="I579" s="252"/>
      <c r="J579" s="252"/>
    </row>
    <row r="580" ht="15.75" customHeight="1">
      <c r="D580" s="259"/>
      <c r="I580" s="252"/>
      <c r="J580" s="252"/>
    </row>
    <row r="581" ht="15.75" customHeight="1">
      <c r="D581" s="259"/>
      <c r="I581" s="252"/>
      <c r="J581" s="252"/>
    </row>
    <row r="582" ht="15.75" customHeight="1">
      <c r="D582" s="259"/>
      <c r="I582" s="252"/>
      <c r="J582" s="252"/>
    </row>
    <row r="583" ht="15.75" customHeight="1">
      <c r="D583" s="259"/>
      <c r="I583" s="252"/>
      <c r="J583" s="252"/>
    </row>
    <row r="584" ht="15.75" customHeight="1">
      <c r="D584" s="259"/>
      <c r="I584" s="252"/>
      <c r="J584" s="252"/>
    </row>
    <row r="585" ht="15.75" customHeight="1">
      <c r="D585" s="259"/>
      <c r="I585" s="252"/>
      <c r="J585" s="252"/>
    </row>
    <row r="586" ht="15.75" customHeight="1">
      <c r="D586" s="259"/>
      <c r="I586" s="252"/>
      <c r="J586" s="252"/>
    </row>
    <row r="587" ht="15.75" customHeight="1">
      <c r="D587" s="259"/>
      <c r="I587" s="252"/>
      <c r="J587" s="252"/>
    </row>
    <row r="588" ht="15.75" customHeight="1">
      <c r="D588" s="259"/>
      <c r="I588" s="252"/>
      <c r="J588" s="252"/>
    </row>
    <row r="589" ht="15.75" customHeight="1">
      <c r="D589" s="259"/>
      <c r="I589" s="252"/>
      <c r="J589" s="252"/>
    </row>
    <row r="590" ht="15.75" customHeight="1">
      <c r="D590" s="259"/>
      <c r="I590" s="252"/>
      <c r="J590" s="252"/>
    </row>
    <row r="591" ht="15.75" customHeight="1">
      <c r="D591" s="259"/>
      <c r="I591" s="252"/>
      <c r="J591" s="252"/>
    </row>
    <row r="592" ht="15.75" customHeight="1">
      <c r="D592" s="259"/>
      <c r="I592" s="252"/>
      <c r="J592" s="252"/>
    </row>
    <row r="593" ht="15.75" customHeight="1">
      <c r="D593" s="259"/>
      <c r="I593" s="252"/>
      <c r="J593" s="252"/>
    </row>
    <row r="594" ht="15.75" customHeight="1">
      <c r="D594" s="259"/>
      <c r="I594" s="252"/>
      <c r="J594" s="252"/>
    </row>
    <row r="595" ht="15.75" customHeight="1">
      <c r="D595" s="259"/>
      <c r="I595" s="252"/>
      <c r="J595" s="252"/>
    </row>
    <row r="596" ht="15.75" customHeight="1">
      <c r="D596" s="259"/>
      <c r="I596" s="252"/>
      <c r="J596" s="252"/>
    </row>
    <row r="597" ht="15.75" customHeight="1">
      <c r="D597" s="259"/>
      <c r="I597" s="252"/>
      <c r="J597" s="252"/>
    </row>
    <row r="598" ht="15.75" customHeight="1">
      <c r="D598" s="259"/>
      <c r="I598" s="252"/>
      <c r="J598" s="252"/>
    </row>
    <row r="599" ht="15.75" customHeight="1">
      <c r="D599" s="259"/>
      <c r="I599" s="252"/>
      <c r="J599" s="252"/>
    </row>
    <row r="600" ht="15.75" customHeight="1">
      <c r="D600" s="259"/>
      <c r="I600" s="252"/>
      <c r="J600" s="252"/>
    </row>
    <row r="601" ht="15.75" customHeight="1">
      <c r="D601" s="259"/>
      <c r="I601" s="252"/>
      <c r="J601" s="252"/>
    </row>
    <row r="602" ht="15.75" customHeight="1">
      <c r="D602" s="259"/>
      <c r="I602" s="252"/>
      <c r="J602" s="252"/>
    </row>
    <row r="603" ht="15.75" customHeight="1">
      <c r="D603" s="259"/>
      <c r="I603" s="252"/>
      <c r="J603" s="252"/>
    </row>
    <row r="604" ht="15.75" customHeight="1">
      <c r="D604" s="259"/>
      <c r="I604" s="252"/>
      <c r="J604" s="252"/>
    </row>
    <row r="605" ht="15.75" customHeight="1">
      <c r="D605" s="259"/>
      <c r="I605" s="252"/>
      <c r="J605" s="252"/>
    </row>
    <row r="606" ht="15.75" customHeight="1">
      <c r="D606" s="259"/>
      <c r="I606" s="252"/>
      <c r="J606" s="252"/>
    </row>
    <row r="607" ht="15.75" customHeight="1">
      <c r="D607" s="259"/>
      <c r="I607" s="252"/>
      <c r="J607" s="252"/>
    </row>
    <row r="608" ht="15.75" customHeight="1">
      <c r="D608" s="259"/>
      <c r="I608" s="252"/>
      <c r="J608" s="252"/>
    </row>
    <row r="609" ht="15.75" customHeight="1">
      <c r="D609" s="259"/>
      <c r="I609" s="252"/>
      <c r="J609" s="252"/>
    </row>
    <row r="610" ht="15.75" customHeight="1">
      <c r="D610" s="259"/>
      <c r="I610" s="252"/>
      <c r="J610" s="252"/>
    </row>
    <row r="611" ht="15.75" customHeight="1">
      <c r="D611" s="259"/>
      <c r="I611" s="252"/>
      <c r="J611" s="252"/>
    </row>
    <row r="612" ht="15.75" customHeight="1">
      <c r="D612" s="259"/>
      <c r="I612" s="252"/>
      <c r="J612" s="252"/>
    </row>
    <row r="613" ht="15.75" customHeight="1">
      <c r="D613" s="259"/>
      <c r="I613" s="252"/>
      <c r="J613" s="252"/>
    </row>
    <row r="614" ht="15.75" customHeight="1">
      <c r="D614" s="259"/>
      <c r="I614" s="252"/>
      <c r="J614" s="252"/>
    </row>
    <row r="615" ht="15.75" customHeight="1">
      <c r="D615" s="259"/>
      <c r="I615" s="252"/>
      <c r="J615" s="252"/>
    </row>
    <row r="616" ht="15.75" customHeight="1">
      <c r="D616" s="259"/>
      <c r="I616" s="252"/>
      <c r="J616" s="252"/>
    </row>
    <row r="617" ht="15.75" customHeight="1">
      <c r="D617" s="259"/>
      <c r="I617" s="252"/>
      <c r="J617" s="252"/>
    </row>
    <row r="618" ht="15.75" customHeight="1">
      <c r="D618" s="259"/>
      <c r="I618" s="252"/>
      <c r="J618" s="252"/>
    </row>
    <row r="619" ht="15.75" customHeight="1">
      <c r="D619" s="259"/>
      <c r="I619" s="252"/>
      <c r="J619" s="252"/>
    </row>
    <row r="620" ht="15.75" customHeight="1">
      <c r="D620" s="259"/>
      <c r="I620" s="252"/>
      <c r="J620" s="252"/>
    </row>
    <row r="621" ht="15.75" customHeight="1">
      <c r="D621" s="259"/>
      <c r="I621" s="252"/>
      <c r="J621" s="252"/>
    </row>
    <row r="622" ht="15.75" customHeight="1">
      <c r="D622" s="259"/>
      <c r="I622" s="252"/>
      <c r="J622" s="252"/>
    </row>
    <row r="623" ht="15.75" customHeight="1">
      <c r="D623" s="259"/>
      <c r="I623" s="252"/>
      <c r="J623" s="252"/>
    </row>
    <row r="624" ht="15.75" customHeight="1">
      <c r="D624" s="259"/>
      <c r="I624" s="252"/>
      <c r="J624" s="252"/>
    </row>
    <row r="625" ht="15.75" customHeight="1">
      <c r="D625" s="259"/>
      <c r="I625" s="252"/>
      <c r="J625" s="252"/>
    </row>
    <row r="626" ht="15.75" customHeight="1">
      <c r="D626" s="259"/>
      <c r="I626" s="252"/>
      <c r="J626" s="252"/>
    </row>
    <row r="627" ht="15.75" customHeight="1">
      <c r="D627" s="259"/>
      <c r="I627" s="252"/>
      <c r="J627" s="252"/>
    </row>
    <row r="628" ht="15.75" customHeight="1">
      <c r="D628" s="259"/>
      <c r="I628" s="252"/>
      <c r="J628" s="252"/>
    </row>
    <row r="629" ht="15.75" customHeight="1">
      <c r="D629" s="259"/>
      <c r="I629" s="252"/>
      <c r="J629" s="252"/>
    </row>
    <row r="630" ht="15.75" customHeight="1">
      <c r="D630" s="259"/>
      <c r="I630" s="252"/>
      <c r="J630" s="252"/>
    </row>
    <row r="631" ht="15.75" customHeight="1">
      <c r="D631" s="259"/>
      <c r="I631" s="252"/>
      <c r="J631" s="252"/>
    </row>
    <row r="632" ht="15.75" customHeight="1">
      <c r="D632" s="259"/>
      <c r="I632" s="252"/>
      <c r="J632" s="252"/>
    </row>
    <row r="633" ht="15.75" customHeight="1">
      <c r="D633" s="259"/>
      <c r="I633" s="252"/>
      <c r="J633" s="252"/>
    </row>
    <row r="634" ht="15.75" customHeight="1">
      <c r="D634" s="259"/>
      <c r="I634" s="252"/>
      <c r="J634" s="252"/>
    </row>
    <row r="635" ht="15.75" customHeight="1">
      <c r="D635" s="259"/>
      <c r="I635" s="252"/>
      <c r="J635" s="252"/>
    </row>
    <row r="636" ht="15.75" customHeight="1">
      <c r="D636" s="259"/>
      <c r="I636" s="252"/>
      <c r="J636" s="252"/>
    </row>
    <row r="637" ht="15.75" customHeight="1">
      <c r="D637" s="259"/>
      <c r="I637" s="252"/>
      <c r="J637" s="252"/>
    </row>
    <row r="638" ht="15.75" customHeight="1">
      <c r="D638" s="259"/>
      <c r="I638" s="252"/>
      <c r="J638" s="252"/>
    </row>
    <row r="639" ht="15.75" customHeight="1">
      <c r="D639" s="259"/>
      <c r="I639" s="252"/>
      <c r="J639" s="252"/>
    </row>
    <row r="640" ht="15.75" customHeight="1">
      <c r="D640" s="259"/>
      <c r="I640" s="252"/>
      <c r="J640" s="252"/>
    </row>
    <row r="641" ht="15.75" customHeight="1">
      <c r="D641" s="259"/>
      <c r="I641" s="252"/>
      <c r="J641" s="252"/>
    </row>
    <row r="642" ht="15.75" customHeight="1">
      <c r="D642" s="259"/>
      <c r="I642" s="252"/>
      <c r="J642" s="252"/>
    </row>
    <row r="643" ht="15.75" customHeight="1">
      <c r="D643" s="259"/>
      <c r="I643" s="252"/>
      <c r="J643" s="252"/>
    </row>
    <row r="644" ht="15.75" customHeight="1">
      <c r="D644" s="259"/>
      <c r="I644" s="252"/>
      <c r="J644" s="252"/>
    </row>
    <row r="645" ht="15.75" customHeight="1">
      <c r="D645" s="259"/>
      <c r="I645" s="252"/>
      <c r="J645" s="252"/>
    </row>
    <row r="646" ht="15.75" customHeight="1">
      <c r="D646" s="259"/>
      <c r="I646" s="252"/>
      <c r="J646" s="252"/>
    </row>
    <row r="647" ht="15.75" customHeight="1">
      <c r="D647" s="259"/>
      <c r="I647" s="252"/>
      <c r="J647" s="252"/>
    </row>
    <row r="648" ht="15.75" customHeight="1">
      <c r="D648" s="259"/>
      <c r="I648" s="252"/>
      <c r="J648" s="252"/>
    </row>
    <row r="649" ht="15.75" customHeight="1">
      <c r="D649" s="259"/>
      <c r="I649" s="252"/>
      <c r="J649" s="252"/>
    </row>
    <row r="650" ht="15.75" customHeight="1">
      <c r="D650" s="259"/>
      <c r="I650" s="252"/>
      <c r="J650" s="252"/>
    </row>
    <row r="651" ht="15.75" customHeight="1">
      <c r="D651" s="259"/>
      <c r="I651" s="252"/>
      <c r="J651" s="252"/>
    </row>
    <row r="652" ht="15.75" customHeight="1">
      <c r="D652" s="259"/>
      <c r="I652" s="252"/>
      <c r="J652" s="252"/>
    </row>
    <row r="653" ht="15.75" customHeight="1">
      <c r="D653" s="259"/>
      <c r="I653" s="252"/>
      <c r="J653" s="252"/>
    </row>
    <row r="654" ht="15.75" customHeight="1">
      <c r="D654" s="259"/>
      <c r="I654" s="252"/>
      <c r="J654" s="252"/>
    </row>
    <row r="655" ht="15.75" customHeight="1">
      <c r="D655" s="259"/>
      <c r="I655" s="252"/>
      <c r="J655" s="252"/>
    </row>
    <row r="656" ht="15.75" customHeight="1">
      <c r="D656" s="259"/>
      <c r="I656" s="252"/>
      <c r="J656" s="252"/>
    </row>
    <row r="657" ht="15.75" customHeight="1">
      <c r="D657" s="259"/>
      <c r="I657" s="252"/>
      <c r="J657" s="252"/>
    </row>
    <row r="658" ht="15.75" customHeight="1">
      <c r="D658" s="259"/>
      <c r="I658" s="252"/>
      <c r="J658" s="252"/>
    </row>
    <row r="659" ht="15.75" customHeight="1">
      <c r="D659" s="259"/>
      <c r="I659" s="252"/>
      <c r="J659" s="252"/>
    </row>
    <row r="660" ht="15.75" customHeight="1">
      <c r="D660" s="259"/>
      <c r="I660" s="252"/>
      <c r="J660" s="252"/>
    </row>
    <row r="661" ht="15.75" customHeight="1">
      <c r="D661" s="259"/>
      <c r="I661" s="252"/>
      <c r="J661" s="252"/>
    </row>
    <row r="662" ht="15.75" customHeight="1">
      <c r="D662" s="259"/>
      <c r="I662" s="252"/>
      <c r="J662" s="252"/>
    </row>
    <row r="663" ht="15.75" customHeight="1">
      <c r="D663" s="259"/>
      <c r="I663" s="252"/>
      <c r="J663" s="252"/>
    </row>
    <row r="664" ht="15.75" customHeight="1">
      <c r="D664" s="259"/>
      <c r="I664" s="252"/>
      <c r="J664" s="252"/>
    </row>
    <row r="665" ht="15.75" customHeight="1">
      <c r="D665" s="259"/>
      <c r="I665" s="252"/>
      <c r="J665" s="252"/>
    </row>
    <row r="666" ht="15.75" customHeight="1">
      <c r="D666" s="259"/>
      <c r="I666" s="252"/>
      <c r="J666" s="252"/>
    </row>
    <row r="667" ht="15.75" customHeight="1">
      <c r="D667" s="259"/>
      <c r="I667" s="252"/>
      <c r="J667" s="252"/>
    </row>
    <row r="668" ht="15.75" customHeight="1">
      <c r="D668" s="259"/>
      <c r="I668" s="252"/>
      <c r="J668" s="252"/>
    </row>
    <row r="669" ht="15.75" customHeight="1">
      <c r="D669" s="259"/>
      <c r="I669" s="252"/>
      <c r="J669" s="252"/>
    </row>
    <row r="670" ht="15.75" customHeight="1">
      <c r="D670" s="259"/>
      <c r="I670" s="252"/>
      <c r="J670" s="252"/>
    </row>
    <row r="671" ht="15.75" customHeight="1">
      <c r="D671" s="259"/>
      <c r="I671" s="252"/>
      <c r="J671" s="252"/>
    </row>
    <row r="672" ht="15.75" customHeight="1">
      <c r="D672" s="259"/>
      <c r="I672" s="252"/>
      <c r="J672" s="252"/>
    </row>
    <row r="673" ht="15.75" customHeight="1">
      <c r="D673" s="259"/>
      <c r="I673" s="252"/>
      <c r="J673" s="252"/>
    </row>
    <row r="674" ht="15.75" customHeight="1">
      <c r="D674" s="259"/>
      <c r="I674" s="252"/>
      <c r="J674" s="252"/>
    </row>
    <row r="675" ht="15.75" customHeight="1">
      <c r="D675" s="259"/>
      <c r="I675" s="252"/>
      <c r="J675" s="252"/>
    </row>
    <row r="676" ht="15.75" customHeight="1">
      <c r="D676" s="259"/>
      <c r="I676" s="252"/>
      <c r="J676" s="252"/>
    </row>
    <row r="677" ht="15.75" customHeight="1">
      <c r="D677" s="259"/>
      <c r="I677" s="252"/>
      <c r="J677" s="252"/>
    </row>
    <row r="678" ht="15.75" customHeight="1">
      <c r="D678" s="259"/>
      <c r="I678" s="252"/>
      <c r="J678" s="252"/>
    </row>
    <row r="679" ht="15.75" customHeight="1">
      <c r="D679" s="259"/>
      <c r="I679" s="252"/>
      <c r="J679" s="252"/>
    </row>
    <row r="680" ht="15.75" customHeight="1">
      <c r="D680" s="259"/>
      <c r="I680" s="252"/>
      <c r="J680" s="252"/>
    </row>
    <row r="681" ht="15.75" customHeight="1">
      <c r="D681" s="259"/>
      <c r="I681" s="252"/>
      <c r="J681" s="252"/>
    </row>
    <row r="682" ht="15.75" customHeight="1">
      <c r="D682" s="259"/>
      <c r="I682" s="252"/>
      <c r="J682" s="252"/>
    </row>
    <row r="683" ht="15.75" customHeight="1">
      <c r="D683" s="259"/>
      <c r="I683" s="252"/>
      <c r="J683" s="252"/>
    </row>
    <row r="684" ht="15.75" customHeight="1">
      <c r="D684" s="259"/>
      <c r="I684" s="252"/>
      <c r="J684" s="252"/>
    </row>
    <row r="685" ht="15.75" customHeight="1">
      <c r="D685" s="259"/>
      <c r="I685" s="252"/>
      <c r="J685" s="252"/>
    </row>
    <row r="686" ht="15.75" customHeight="1">
      <c r="D686" s="259"/>
      <c r="I686" s="252"/>
      <c r="J686" s="252"/>
    </row>
    <row r="687" ht="15.75" customHeight="1">
      <c r="D687" s="259"/>
      <c r="I687" s="252"/>
      <c r="J687" s="252"/>
    </row>
    <row r="688" ht="15.75" customHeight="1">
      <c r="D688" s="259"/>
      <c r="I688" s="252"/>
      <c r="J688" s="252"/>
    </row>
    <row r="689" ht="15.75" customHeight="1">
      <c r="D689" s="259"/>
      <c r="I689" s="252"/>
      <c r="J689" s="252"/>
    </row>
    <row r="690" ht="15.75" customHeight="1">
      <c r="D690" s="259"/>
      <c r="I690" s="252"/>
      <c r="J690" s="252"/>
    </row>
    <row r="691" ht="15.75" customHeight="1">
      <c r="D691" s="259"/>
      <c r="I691" s="252"/>
      <c r="J691" s="252"/>
    </row>
    <row r="692" ht="15.75" customHeight="1">
      <c r="D692" s="259"/>
      <c r="I692" s="252"/>
      <c r="J692" s="252"/>
    </row>
    <row r="693" ht="15.75" customHeight="1">
      <c r="D693" s="259"/>
      <c r="I693" s="252"/>
      <c r="J693" s="252"/>
    </row>
    <row r="694" ht="15.75" customHeight="1">
      <c r="D694" s="259"/>
      <c r="I694" s="252"/>
      <c r="J694" s="252"/>
    </row>
    <row r="695" ht="15.75" customHeight="1">
      <c r="D695" s="259"/>
      <c r="I695" s="252"/>
      <c r="J695" s="252"/>
    </row>
    <row r="696" ht="15.75" customHeight="1">
      <c r="D696" s="259"/>
      <c r="I696" s="252"/>
      <c r="J696" s="252"/>
    </row>
    <row r="697" ht="15.75" customHeight="1">
      <c r="D697" s="259"/>
      <c r="I697" s="252"/>
      <c r="J697" s="252"/>
    </row>
    <row r="698" ht="15.75" customHeight="1">
      <c r="D698" s="259"/>
      <c r="I698" s="252"/>
      <c r="J698" s="252"/>
    </row>
    <row r="699" ht="15.75" customHeight="1">
      <c r="D699" s="259"/>
      <c r="I699" s="252"/>
      <c r="J699" s="252"/>
    </row>
    <row r="700" ht="15.75" customHeight="1">
      <c r="D700" s="259"/>
      <c r="I700" s="252"/>
      <c r="J700" s="252"/>
    </row>
    <row r="701" ht="15.75" customHeight="1">
      <c r="D701" s="259"/>
      <c r="I701" s="252"/>
      <c r="J701" s="252"/>
    </row>
    <row r="702" ht="15.75" customHeight="1">
      <c r="D702" s="259"/>
      <c r="I702" s="252"/>
      <c r="J702" s="252"/>
    </row>
    <row r="703" ht="15.75" customHeight="1">
      <c r="D703" s="259"/>
      <c r="I703" s="252"/>
      <c r="J703" s="252"/>
    </row>
    <row r="704" ht="15.75" customHeight="1">
      <c r="D704" s="259"/>
      <c r="I704" s="252"/>
      <c r="J704" s="252"/>
    </row>
    <row r="705" ht="15.75" customHeight="1">
      <c r="D705" s="259"/>
      <c r="I705" s="252"/>
      <c r="J705" s="252"/>
    </row>
    <row r="706" ht="15.75" customHeight="1">
      <c r="D706" s="259"/>
      <c r="I706" s="252"/>
      <c r="J706" s="252"/>
    </row>
    <row r="707" ht="15.75" customHeight="1">
      <c r="D707" s="259"/>
      <c r="I707" s="252"/>
      <c r="J707" s="252"/>
    </row>
    <row r="708" ht="15.75" customHeight="1">
      <c r="D708" s="259"/>
      <c r="I708" s="252"/>
      <c r="J708" s="252"/>
    </row>
    <row r="709" ht="15.75" customHeight="1">
      <c r="D709" s="259"/>
      <c r="I709" s="252"/>
      <c r="J709" s="252"/>
    </row>
    <row r="710" ht="15.75" customHeight="1">
      <c r="D710" s="259"/>
      <c r="I710" s="252"/>
      <c r="J710" s="252"/>
    </row>
    <row r="711" ht="15.75" customHeight="1">
      <c r="D711" s="259"/>
      <c r="I711" s="252"/>
      <c r="J711" s="252"/>
    </row>
    <row r="712" ht="15.75" customHeight="1">
      <c r="D712" s="259"/>
      <c r="I712" s="252"/>
      <c r="J712" s="252"/>
    </row>
    <row r="713" ht="15.75" customHeight="1">
      <c r="D713" s="259"/>
      <c r="I713" s="252"/>
      <c r="J713" s="252"/>
    </row>
    <row r="714" ht="15.75" customHeight="1">
      <c r="D714" s="259"/>
      <c r="I714" s="252"/>
      <c r="J714" s="252"/>
    </row>
    <row r="715" ht="15.75" customHeight="1">
      <c r="D715" s="259"/>
      <c r="I715" s="252"/>
      <c r="J715" s="252"/>
    </row>
    <row r="716" ht="15.75" customHeight="1">
      <c r="D716" s="259"/>
      <c r="I716" s="252"/>
      <c r="J716" s="252"/>
    </row>
    <row r="717" ht="15.75" customHeight="1">
      <c r="D717" s="259"/>
      <c r="I717" s="252"/>
      <c r="J717" s="252"/>
    </row>
    <row r="718" ht="15.75" customHeight="1">
      <c r="D718" s="259"/>
      <c r="I718" s="252"/>
      <c r="J718" s="252"/>
    </row>
    <row r="719" ht="15.75" customHeight="1">
      <c r="D719" s="259"/>
      <c r="I719" s="252"/>
      <c r="J719" s="252"/>
    </row>
    <row r="720" ht="15.75" customHeight="1">
      <c r="D720" s="259"/>
      <c r="I720" s="252"/>
      <c r="J720" s="252"/>
    </row>
    <row r="721" ht="15.75" customHeight="1">
      <c r="D721" s="259"/>
      <c r="I721" s="252"/>
      <c r="J721" s="252"/>
    </row>
    <row r="722" ht="15.75" customHeight="1">
      <c r="D722" s="259"/>
      <c r="I722" s="252"/>
      <c r="J722" s="252"/>
    </row>
    <row r="723" ht="15.75" customHeight="1">
      <c r="D723" s="259"/>
      <c r="I723" s="252"/>
      <c r="J723" s="252"/>
    </row>
    <row r="724" ht="15.75" customHeight="1">
      <c r="D724" s="259"/>
      <c r="I724" s="252"/>
      <c r="J724" s="252"/>
    </row>
    <row r="725" ht="15.75" customHeight="1">
      <c r="D725" s="259"/>
      <c r="I725" s="252"/>
      <c r="J725" s="252"/>
    </row>
    <row r="726" ht="15.75" customHeight="1">
      <c r="D726" s="259"/>
      <c r="I726" s="252"/>
      <c r="J726" s="252"/>
    </row>
    <row r="727" ht="15.75" customHeight="1">
      <c r="D727" s="259"/>
      <c r="I727" s="252"/>
      <c r="J727" s="252"/>
    </row>
    <row r="728" ht="15.75" customHeight="1">
      <c r="D728" s="259"/>
      <c r="I728" s="252"/>
      <c r="J728" s="252"/>
    </row>
    <row r="729" ht="15.75" customHeight="1">
      <c r="D729" s="259"/>
      <c r="I729" s="252"/>
      <c r="J729" s="252"/>
    </row>
    <row r="730" ht="15.75" customHeight="1">
      <c r="D730" s="259"/>
      <c r="I730" s="252"/>
      <c r="J730" s="252"/>
    </row>
    <row r="731" ht="15.75" customHeight="1">
      <c r="D731" s="259"/>
      <c r="I731" s="252"/>
      <c r="J731" s="252"/>
    </row>
    <row r="732" ht="15.75" customHeight="1">
      <c r="D732" s="259"/>
      <c r="I732" s="252"/>
      <c r="J732" s="252"/>
    </row>
    <row r="733" ht="15.75" customHeight="1">
      <c r="D733" s="259"/>
      <c r="I733" s="252"/>
      <c r="J733" s="252"/>
    </row>
    <row r="734" ht="15.75" customHeight="1">
      <c r="D734" s="259"/>
      <c r="I734" s="252"/>
      <c r="J734" s="252"/>
    </row>
    <row r="735" ht="15.75" customHeight="1">
      <c r="D735" s="259"/>
      <c r="I735" s="252"/>
      <c r="J735" s="252"/>
    </row>
    <row r="736" ht="15.75" customHeight="1">
      <c r="D736" s="259"/>
      <c r="I736" s="252"/>
      <c r="J736" s="252"/>
    </row>
    <row r="737" ht="15.75" customHeight="1">
      <c r="D737" s="259"/>
      <c r="I737" s="252"/>
      <c r="J737" s="252"/>
    </row>
    <row r="738" ht="15.75" customHeight="1">
      <c r="D738" s="259"/>
      <c r="I738" s="252"/>
      <c r="J738" s="252"/>
    </row>
    <row r="739" ht="15.75" customHeight="1">
      <c r="D739" s="259"/>
      <c r="I739" s="252"/>
      <c r="J739" s="252"/>
    </row>
    <row r="740" ht="15.75" customHeight="1">
      <c r="D740" s="259"/>
      <c r="I740" s="252"/>
      <c r="J740" s="252"/>
    </row>
    <row r="741" ht="15.75" customHeight="1">
      <c r="D741" s="259"/>
      <c r="I741" s="252"/>
      <c r="J741" s="252"/>
    </row>
    <row r="742" ht="15.75" customHeight="1">
      <c r="D742" s="259"/>
      <c r="I742" s="252"/>
      <c r="J742" s="252"/>
    </row>
    <row r="743" ht="15.75" customHeight="1">
      <c r="D743" s="259"/>
      <c r="I743" s="252"/>
      <c r="J743" s="252"/>
    </row>
    <row r="744" ht="15.75" customHeight="1">
      <c r="D744" s="259"/>
      <c r="I744" s="252"/>
      <c r="J744" s="252"/>
    </row>
    <row r="745" ht="15.75" customHeight="1">
      <c r="D745" s="259"/>
      <c r="I745" s="252"/>
      <c r="J745" s="252"/>
    </row>
    <row r="746" ht="15.75" customHeight="1">
      <c r="D746" s="259"/>
      <c r="I746" s="252"/>
      <c r="J746" s="252"/>
    </row>
    <row r="747" ht="15.75" customHeight="1">
      <c r="D747" s="259"/>
      <c r="I747" s="252"/>
      <c r="J747" s="252"/>
    </row>
    <row r="748" ht="15.75" customHeight="1">
      <c r="D748" s="259"/>
      <c r="I748" s="252"/>
      <c r="J748" s="252"/>
    </row>
    <row r="749" ht="15.75" customHeight="1">
      <c r="D749" s="259"/>
      <c r="I749" s="252"/>
      <c r="J749" s="252"/>
    </row>
    <row r="750" ht="15.75" customHeight="1">
      <c r="D750" s="259"/>
      <c r="I750" s="252"/>
      <c r="J750" s="252"/>
    </row>
    <row r="751" ht="15.75" customHeight="1">
      <c r="D751" s="259"/>
      <c r="I751" s="252"/>
      <c r="J751" s="252"/>
    </row>
    <row r="752" ht="15.75" customHeight="1">
      <c r="D752" s="259"/>
      <c r="I752" s="252"/>
      <c r="J752" s="252"/>
    </row>
    <row r="753" ht="15.75" customHeight="1">
      <c r="D753" s="259"/>
      <c r="I753" s="252"/>
      <c r="J753" s="252"/>
    </row>
    <row r="754" ht="15.75" customHeight="1">
      <c r="D754" s="259"/>
      <c r="I754" s="252"/>
      <c r="J754" s="252"/>
    </row>
    <row r="755" ht="15.75" customHeight="1">
      <c r="D755" s="259"/>
      <c r="I755" s="252"/>
      <c r="J755" s="252"/>
    </row>
    <row r="756" ht="15.75" customHeight="1">
      <c r="D756" s="259"/>
      <c r="I756" s="252"/>
      <c r="J756" s="252"/>
    </row>
    <row r="757" ht="15.75" customHeight="1">
      <c r="D757" s="259"/>
      <c r="I757" s="252"/>
      <c r="J757" s="252"/>
    </row>
    <row r="758" ht="15.75" customHeight="1">
      <c r="D758" s="259"/>
      <c r="I758" s="252"/>
      <c r="J758" s="252"/>
    </row>
    <row r="759" ht="15.75" customHeight="1">
      <c r="D759" s="259"/>
      <c r="I759" s="252"/>
      <c r="J759" s="252"/>
    </row>
    <row r="760" ht="15.75" customHeight="1">
      <c r="D760" s="259"/>
      <c r="I760" s="252"/>
      <c r="J760" s="252"/>
    </row>
    <row r="761" ht="15.75" customHeight="1">
      <c r="D761" s="259"/>
      <c r="I761" s="252"/>
      <c r="J761" s="252"/>
    </row>
    <row r="762" ht="15.75" customHeight="1">
      <c r="D762" s="259"/>
      <c r="I762" s="252"/>
      <c r="J762" s="252"/>
    </row>
    <row r="763" ht="15.75" customHeight="1">
      <c r="D763" s="259"/>
      <c r="I763" s="252"/>
      <c r="J763" s="252"/>
    </row>
    <row r="764" ht="15.75" customHeight="1">
      <c r="D764" s="259"/>
      <c r="I764" s="252"/>
      <c r="J764" s="252"/>
    </row>
    <row r="765" ht="15.75" customHeight="1">
      <c r="D765" s="259"/>
      <c r="I765" s="252"/>
      <c r="J765" s="252"/>
    </row>
    <row r="766" ht="15.75" customHeight="1">
      <c r="D766" s="259"/>
      <c r="I766" s="252"/>
      <c r="J766" s="252"/>
    </row>
    <row r="767" ht="15.75" customHeight="1">
      <c r="D767" s="259"/>
      <c r="I767" s="252"/>
      <c r="J767" s="252"/>
    </row>
    <row r="768" ht="15.75" customHeight="1">
      <c r="D768" s="259"/>
      <c r="I768" s="252"/>
      <c r="J768" s="252"/>
    </row>
    <row r="769" ht="15.75" customHeight="1">
      <c r="D769" s="259"/>
      <c r="I769" s="252"/>
      <c r="J769" s="252"/>
    </row>
    <row r="770" ht="15.75" customHeight="1">
      <c r="D770" s="259"/>
      <c r="I770" s="252"/>
      <c r="J770" s="252"/>
    </row>
    <row r="771" ht="15.75" customHeight="1">
      <c r="D771" s="259"/>
      <c r="I771" s="252"/>
      <c r="J771" s="252"/>
    </row>
    <row r="772" ht="15.75" customHeight="1">
      <c r="D772" s="259"/>
      <c r="I772" s="252"/>
      <c r="J772" s="252"/>
    </row>
    <row r="773" ht="15.75" customHeight="1">
      <c r="D773" s="259"/>
      <c r="I773" s="252"/>
      <c r="J773" s="252"/>
    </row>
    <row r="774" ht="15.75" customHeight="1">
      <c r="D774" s="259"/>
      <c r="I774" s="252"/>
      <c r="J774" s="252"/>
    </row>
    <row r="775" ht="15.75" customHeight="1">
      <c r="D775" s="259"/>
      <c r="I775" s="252"/>
      <c r="J775" s="252"/>
    </row>
    <row r="776" ht="15.75" customHeight="1">
      <c r="D776" s="259"/>
      <c r="I776" s="252"/>
      <c r="J776" s="252"/>
    </row>
    <row r="777" ht="15.75" customHeight="1">
      <c r="D777" s="259"/>
      <c r="I777" s="252"/>
      <c r="J777" s="252"/>
    </row>
    <row r="778" ht="15.75" customHeight="1">
      <c r="D778" s="259"/>
      <c r="I778" s="252"/>
      <c r="J778" s="252"/>
    </row>
    <row r="779" ht="15.75" customHeight="1">
      <c r="D779" s="259"/>
      <c r="I779" s="252"/>
      <c r="J779" s="252"/>
    </row>
    <row r="780" ht="15.75" customHeight="1">
      <c r="D780" s="259"/>
      <c r="I780" s="252"/>
      <c r="J780" s="252"/>
    </row>
    <row r="781" ht="15.75" customHeight="1">
      <c r="D781" s="259"/>
      <c r="I781" s="252"/>
      <c r="J781" s="252"/>
    </row>
    <row r="782" ht="15.75" customHeight="1">
      <c r="D782" s="259"/>
      <c r="I782" s="252"/>
      <c r="J782" s="252"/>
    </row>
    <row r="783" ht="15.75" customHeight="1">
      <c r="D783" s="259"/>
      <c r="I783" s="252"/>
      <c r="J783" s="252"/>
    </row>
    <row r="784" ht="15.75" customHeight="1">
      <c r="D784" s="259"/>
      <c r="I784" s="252"/>
      <c r="J784" s="252"/>
    </row>
    <row r="785" ht="15.75" customHeight="1">
      <c r="D785" s="259"/>
      <c r="I785" s="252"/>
      <c r="J785" s="252"/>
    </row>
    <row r="786" ht="15.75" customHeight="1">
      <c r="D786" s="259"/>
      <c r="I786" s="252"/>
      <c r="J786" s="252"/>
    </row>
    <row r="787" ht="15.75" customHeight="1">
      <c r="D787" s="259"/>
      <c r="I787" s="252"/>
      <c r="J787" s="252"/>
    </row>
    <row r="788" ht="15.75" customHeight="1">
      <c r="D788" s="259"/>
      <c r="I788" s="252"/>
      <c r="J788" s="252"/>
    </row>
    <row r="789" ht="15.75" customHeight="1">
      <c r="D789" s="259"/>
      <c r="I789" s="252"/>
      <c r="J789" s="252"/>
    </row>
    <row r="790" ht="15.75" customHeight="1">
      <c r="D790" s="259"/>
      <c r="I790" s="252"/>
      <c r="J790" s="252"/>
    </row>
    <row r="791" ht="15.75" customHeight="1">
      <c r="D791" s="259"/>
      <c r="I791" s="252"/>
      <c r="J791" s="252"/>
    </row>
    <row r="792" ht="15.75" customHeight="1">
      <c r="D792" s="259"/>
      <c r="I792" s="252"/>
      <c r="J792" s="252"/>
    </row>
    <row r="793" ht="15.75" customHeight="1">
      <c r="D793" s="259"/>
      <c r="I793" s="252"/>
      <c r="J793" s="252"/>
    </row>
    <row r="794" ht="15.75" customHeight="1">
      <c r="D794" s="259"/>
      <c r="I794" s="252"/>
      <c r="J794" s="252"/>
    </row>
    <row r="795" ht="15.75" customHeight="1">
      <c r="D795" s="259"/>
      <c r="I795" s="252"/>
      <c r="J795" s="252"/>
    </row>
    <row r="796" ht="15.75" customHeight="1">
      <c r="D796" s="259"/>
      <c r="I796" s="252"/>
      <c r="J796" s="252"/>
    </row>
    <row r="797" ht="15.75" customHeight="1">
      <c r="D797" s="259"/>
      <c r="I797" s="252"/>
      <c r="J797" s="252"/>
    </row>
    <row r="798" ht="15.75" customHeight="1">
      <c r="D798" s="259"/>
      <c r="I798" s="252"/>
      <c r="J798" s="252"/>
    </row>
    <row r="799" ht="15.75" customHeight="1">
      <c r="D799" s="259"/>
      <c r="I799" s="252"/>
      <c r="J799" s="252"/>
    </row>
    <row r="800" ht="15.75" customHeight="1">
      <c r="D800" s="259"/>
      <c r="I800" s="252"/>
      <c r="J800" s="252"/>
    </row>
    <row r="801" ht="15.75" customHeight="1">
      <c r="D801" s="259"/>
      <c r="I801" s="252"/>
      <c r="J801" s="252"/>
    </row>
    <row r="802" ht="15.75" customHeight="1">
      <c r="D802" s="259"/>
      <c r="I802" s="252"/>
      <c r="J802" s="252"/>
    </row>
    <row r="803" ht="15.75" customHeight="1">
      <c r="D803" s="259"/>
      <c r="I803" s="252"/>
      <c r="J803" s="252"/>
    </row>
    <row r="804" ht="15.75" customHeight="1">
      <c r="D804" s="259"/>
      <c r="I804" s="252"/>
      <c r="J804" s="252"/>
    </row>
    <row r="805" ht="15.75" customHeight="1">
      <c r="D805" s="259"/>
      <c r="I805" s="252"/>
      <c r="J805" s="252"/>
    </row>
    <row r="806" ht="15.75" customHeight="1">
      <c r="D806" s="259"/>
      <c r="I806" s="252"/>
      <c r="J806" s="252"/>
    </row>
    <row r="807" ht="15.75" customHeight="1">
      <c r="D807" s="259"/>
      <c r="I807" s="252"/>
      <c r="J807" s="252"/>
    </row>
    <row r="808" ht="15.75" customHeight="1">
      <c r="D808" s="259"/>
      <c r="I808" s="252"/>
      <c r="J808" s="252"/>
    </row>
    <row r="809" ht="15.75" customHeight="1">
      <c r="D809" s="259"/>
      <c r="I809" s="252"/>
      <c r="J809" s="252"/>
    </row>
    <row r="810" ht="15.75" customHeight="1">
      <c r="D810" s="259"/>
      <c r="I810" s="252"/>
      <c r="J810" s="252"/>
    </row>
    <row r="811" ht="15.75" customHeight="1">
      <c r="D811" s="259"/>
      <c r="I811" s="252"/>
      <c r="J811" s="252"/>
    </row>
    <row r="812" ht="15.75" customHeight="1">
      <c r="D812" s="259"/>
      <c r="I812" s="252"/>
      <c r="J812" s="252"/>
    </row>
    <row r="813" ht="15.75" customHeight="1">
      <c r="D813" s="259"/>
      <c r="I813" s="252"/>
      <c r="J813" s="252"/>
    </row>
    <row r="814" ht="15.75" customHeight="1">
      <c r="D814" s="259"/>
      <c r="I814" s="252"/>
      <c r="J814" s="252"/>
    </row>
    <row r="815" ht="15.75" customHeight="1">
      <c r="D815" s="259"/>
      <c r="I815" s="252"/>
      <c r="J815" s="252"/>
    </row>
    <row r="816" ht="15.75" customHeight="1">
      <c r="D816" s="259"/>
      <c r="I816" s="252"/>
      <c r="J816" s="252"/>
    </row>
    <row r="817" ht="15.75" customHeight="1">
      <c r="D817" s="259"/>
      <c r="I817" s="252"/>
      <c r="J817" s="252"/>
    </row>
    <row r="818" ht="15.75" customHeight="1">
      <c r="D818" s="259"/>
      <c r="I818" s="252"/>
      <c r="J818" s="252"/>
    </row>
    <row r="819" ht="15.75" customHeight="1">
      <c r="D819" s="259"/>
      <c r="I819" s="252"/>
      <c r="J819" s="252"/>
    </row>
    <row r="820" ht="15.75" customHeight="1">
      <c r="D820" s="259"/>
      <c r="I820" s="252"/>
      <c r="J820" s="252"/>
    </row>
    <row r="821" ht="15.75" customHeight="1">
      <c r="D821" s="259"/>
      <c r="I821" s="252"/>
      <c r="J821" s="252"/>
    </row>
    <row r="822" ht="15.75" customHeight="1">
      <c r="D822" s="259"/>
      <c r="I822" s="252"/>
      <c r="J822" s="252"/>
    </row>
    <row r="823" ht="15.75" customHeight="1">
      <c r="D823" s="259"/>
      <c r="I823" s="252"/>
      <c r="J823" s="252"/>
    </row>
    <row r="824" ht="15.75" customHeight="1">
      <c r="D824" s="259"/>
      <c r="I824" s="252"/>
      <c r="J824" s="252"/>
    </row>
    <row r="825" ht="15.75" customHeight="1">
      <c r="D825" s="259"/>
      <c r="I825" s="252"/>
      <c r="J825" s="252"/>
    </row>
    <row r="826" ht="15.75" customHeight="1">
      <c r="D826" s="259"/>
      <c r="I826" s="252"/>
      <c r="J826" s="252"/>
    </row>
    <row r="827" ht="15.75" customHeight="1">
      <c r="D827" s="259"/>
      <c r="I827" s="252"/>
      <c r="J827" s="252"/>
    </row>
    <row r="828" ht="15.75" customHeight="1">
      <c r="D828" s="259"/>
      <c r="I828" s="252"/>
      <c r="J828" s="252"/>
    </row>
    <row r="829" ht="15.75" customHeight="1">
      <c r="D829" s="259"/>
      <c r="I829" s="252"/>
      <c r="J829" s="252"/>
    </row>
    <row r="830" ht="15.75" customHeight="1">
      <c r="D830" s="259"/>
      <c r="I830" s="252"/>
      <c r="J830" s="252"/>
    </row>
    <row r="831" ht="15.75" customHeight="1">
      <c r="D831" s="259"/>
      <c r="I831" s="252"/>
      <c r="J831" s="252"/>
    </row>
    <row r="832" ht="15.75" customHeight="1">
      <c r="D832" s="259"/>
      <c r="I832" s="252"/>
      <c r="J832" s="252"/>
    </row>
    <row r="833" ht="15.75" customHeight="1">
      <c r="D833" s="259"/>
      <c r="I833" s="252"/>
      <c r="J833" s="252"/>
    </row>
    <row r="834" ht="15.75" customHeight="1">
      <c r="D834" s="259"/>
      <c r="I834" s="252"/>
      <c r="J834" s="252"/>
    </row>
    <row r="835" ht="15.75" customHeight="1">
      <c r="D835" s="259"/>
      <c r="I835" s="252"/>
      <c r="J835" s="252"/>
    </row>
    <row r="836" ht="15.75" customHeight="1">
      <c r="D836" s="259"/>
      <c r="I836" s="252"/>
      <c r="J836" s="252"/>
    </row>
    <row r="837" ht="15.75" customHeight="1">
      <c r="D837" s="259"/>
      <c r="I837" s="252"/>
      <c r="J837" s="252"/>
    </row>
    <row r="838" ht="15.75" customHeight="1">
      <c r="D838" s="259"/>
      <c r="I838" s="252"/>
      <c r="J838" s="252"/>
    </row>
    <row r="839" ht="15.75" customHeight="1">
      <c r="D839" s="259"/>
      <c r="I839" s="252"/>
      <c r="J839" s="252"/>
    </row>
    <row r="840" ht="15.75" customHeight="1">
      <c r="D840" s="259"/>
      <c r="I840" s="252"/>
      <c r="J840" s="252"/>
    </row>
    <row r="841" ht="15.75" customHeight="1">
      <c r="D841" s="259"/>
      <c r="I841" s="252"/>
      <c r="J841" s="252"/>
    </row>
    <row r="842" ht="15.75" customHeight="1">
      <c r="D842" s="259"/>
      <c r="I842" s="252"/>
      <c r="J842" s="252"/>
    </row>
    <row r="843" ht="15.75" customHeight="1">
      <c r="D843" s="259"/>
      <c r="I843" s="252"/>
      <c r="J843" s="252"/>
    </row>
    <row r="844" ht="15.75" customHeight="1">
      <c r="D844" s="259"/>
      <c r="I844" s="252"/>
      <c r="J844" s="252"/>
    </row>
    <row r="845" ht="15.75" customHeight="1">
      <c r="D845" s="259"/>
      <c r="I845" s="252"/>
      <c r="J845" s="252"/>
    </row>
    <row r="846" ht="15.75" customHeight="1">
      <c r="D846" s="259"/>
      <c r="I846" s="252"/>
      <c r="J846" s="252"/>
    </row>
    <row r="847" ht="15.75" customHeight="1">
      <c r="D847" s="259"/>
      <c r="I847" s="252"/>
      <c r="J847" s="252"/>
    </row>
    <row r="848" ht="15.75" customHeight="1">
      <c r="D848" s="259"/>
      <c r="I848" s="252"/>
      <c r="J848" s="252"/>
    </row>
    <row r="849" ht="15.75" customHeight="1">
      <c r="D849" s="259"/>
      <c r="I849" s="252"/>
      <c r="J849" s="252"/>
    </row>
    <row r="850" ht="15.75" customHeight="1">
      <c r="D850" s="259"/>
      <c r="I850" s="252"/>
      <c r="J850" s="252"/>
    </row>
    <row r="851" ht="15.75" customHeight="1">
      <c r="D851" s="259"/>
      <c r="I851" s="252"/>
      <c r="J851" s="252"/>
    </row>
    <row r="852" ht="15.75" customHeight="1">
      <c r="D852" s="259"/>
      <c r="I852" s="252"/>
      <c r="J852" s="252"/>
    </row>
    <row r="853" ht="15.75" customHeight="1">
      <c r="D853" s="259"/>
      <c r="I853" s="252"/>
      <c r="J853" s="252"/>
    </row>
    <row r="854" ht="15.75" customHeight="1">
      <c r="D854" s="259"/>
      <c r="I854" s="252"/>
      <c r="J854" s="252"/>
    </row>
    <row r="855" ht="15.75" customHeight="1">
      <c r="D855" s="259"/>
      <c r="I855" s="252"/>
      <c r="J855" s="252"/>
    </row>
    <row r="856" ht="15.75" customHeight="1">
      <c r="D856" s="259"/>
      <c r="I856" s="252"/>
      <c r="J856" s="252"/>
    </row>
    <row r="857" ht="15.75" customHeight="1">
      <c r="D857" s="259"/>
      <c r="I857" s="252"/>
      <c r="J857" s="252"/>
    </row>
    <row r="858" ht="15.75" customHeight="1">
      <c r="D858" s="259"/>
      <c r="I858" s="252"/>
      <c r="J858" s="252"/>
    </row>
    <row r="859" ht="15.75" customHeight="1">
      <c r="D859" s="259"/>
      <c r="I859" s="252"/>
      <c r="J859" s="252"/>
    </row>
    <row r="860" ht="15.75" customHeight="1">
      <c r="D860" s="259"/>
      <c r="I860" s="252"/>
      <c r="J860" s="252"/>
    </row>
    <row r="861" ht="15.75" customHeight="1">
      <c r="D861" s="259"/>
      <c r="I861" s="252"/>
      <c r="J861" s="252"/>
    </row>
    <row r="862" ht="15.75" customHeight="1">
      <c r="D862" s="259"/>
      <c r="I862" s="252"/>
      <c r="J862" s="252"/>
    </row>
    <row r="863" ht="15.75" customHeight="1">
      <c r="D863" s="259"/>
      <c r="I863" s="252"/>
      <c r="J863" s="252"/>
    </row>
    <row r="864" ht="15.75" customHeight="1">
      <c r="D864" s="259"/>
      <c r="I864" s="252"/>
      <c r="J864" s="252"/>
    </row>
    <row r="865" ht="15.75" customHeight="1">
      <c r="D865" s="259"/>
      <c r="I865" s="252"/>
      <c r="J865" s="252"/>
    </row>
    <row r="866" ht="15.75" customHeight="1">
      <c r="D866" s="259"/>
      <c r="I866" s="252"/>
      <c r="J866" s="252"/>
    </row>
    <row r="867" ht="15.75" customHeight="1">
      <c r="D867" s="259"/>
      <c r="I867" s="252"/>
      <c r="J867" s="252"/>
    </row>
    <row r="868" ht="15.75" customHeight="1">
      <c r="D868" s="259"/>
      <c r="I868" s="252"/>
      <c r="J868" s="252"/>
    </row>
    <row r="869" ht="15.75" customHeight="1">
      <c r="D869" s="259"/>
      <c r="I869" s="252"/>
      <c r="J869" s="252"/>
    </row>
    <row r="870" ht="15.75" customHeight="1">
      <c r="D870" s="259"/>
      <c r="I870" s="252"/>
      <c r="J870" s="252"/>
    </row>
    <row r="871" ht="15.75" customHeight="1">
      <c r="D871" s="259"/>
      <c r="I871" s="252"/>
      <c r="J871" s="252"/>
    </row>
    <row r="872" ht="15.75" customHeight="1">
      <c r="D872" s="259"/>
      <c r="I872" s="252"/>
      <c r="J872" s="252"/>
    </row>
    <row r="873" ht="15.75" customHeight="1">
      <c r="D873" s="259"/>
      <c r="I873" s="252"/>
      <c r="J873" s="252"/>
    </row>
    <row r="874" ht="15.75" customHeight="1">
      <c r="D874" s="259"/>
      <c r="I874" s="252"/>
      <c r="J874" s="252"/>
    </row>
    <row r="875" ht="15.75" customHeight="1">
      <c r="D875" s="259"/>
      <c r="I875" s="252"/>
      <c r="J875" s="252"/>
    </row>
    <row r="876" ht="15.75" customHeight="1">
      <c r="D876" s="259"/>
      <c r="I876" s="252"/>
      <c r="J876" s="252"/>
    </row>
    <row r="877" ht="15.75" customHeight="1">
      <c r="D877" s="259"/>
      <c r="I877" s="252"/>
      <c r="J877" s="252"/>
    </row>
    <row r="878" ht="15.75" customHeight="1">
      <c r="D878" s="259"/>
      <c r="I878" s="252"/>
      <c r="J878" s="252"/>
    </row>
    <row r="879" ht="15.75" customHeight="1">
      <c r="D879" s="259"/>
      <c r="I879" s="252"/>
      <c r="J879" s="252"/>
    </row>
    <row r="880" ht="15.75" customHeight="1">
      <c r="D880" s="259"/>
      <c r="I880" s="252"/>
      <c r="J880" s="252"/>
    </row>
    <row r="881" ht="15.75" customHeight="1">
      <c r="D881" s="259"/>
      <c r="I881" s="252"/>
      <c r="J881" s="252"/>
    </row>
    <row r="882" ht="15.75" customHeight="1">
      <c r="D882" s="259"/>
      <c r="I882" s="252"/>
      <c r="J882" s="252"/>
    </row>
    <row r="883" ht="15.75" customHeight="1">
      <c r="D883" s="259"/>
      <c r="I883" s="252"/>
      <c r="J883" s="252"/>
    </row>
    <row r="884" ht="15.75" customHeight="1">
      <c r="D884" s="259"/>
      <c r="I884" s="252"/>
      <c r="J884" s="252"/>
    </row>
    <row r="885" ht="15.75" customHeight="1">
      <c r="D885" s="259"/>
      <c r="I885" s="252"/>
      <c r="J885" s="252"/>
    </row>
    <row r="886" ht="15.75" customHeight="1">
      <c r="D886" s="259"/>
      <c r="I886" s="252"/>
      <c r="J886" s="252"/>
    </row>
    <row r="887" ht="15.75" customHeight="1">
      <c r="D887" s="259"/>
      <c r="I887" s="252"/>
      <c r="J887" s="252"/>
    </row>
    <row r="888" ht="15.75" customHeight="1">
      <c r="D888" s="259"/>
      <c r="I888" s="252"/>
      <c r="J888" s="252"/>
    </row>
    <row r="889" ht="15.75" customHeight="1">
      <c r="D889" s="259"/>
      <c r="I889" s="252"/>
      <c r="J889" s="252"/>
    </row>
    <row r="890" ht="15.75" customHeight="1">
      <c r="D890" s="259"/>
      <c r="I890" s="252"/>
      <c r="J890" s="252"/>
    </row>
    <row r="891" ht="15.75" customHeight="1">
      <c r="D891" s="259"/>
      <c r="I891" s="252"/>
      <c r="J891" s="252"/>
    </row>
    <row r="892" ht="15.75" customHeight="1">
      <c r="D892" s="259"/>
      <c r="I892" s="252"/>
      <c r="J892" s="252"/>
    </row>
    <row r="893" ht="15.75" customHeight="1">
      <c r="D893" s="259"/>
      <c r="I893" s="252"/>
      <c r="J893" s="252"/>
    </row>
    <row r="894" ht="15.75" customHeight="1">
      <c r="D894" s="259"/>
      <c r="I894" s="252"/>
      <c r="J894" s="252"/>
    </row>
    <row r="895" ht="15.75" customHeight="1">
      <c r="D895" s="259"/>
      <c r="I895" s="252"/>
      <c r="J895" s="252"/>
    </row>
    <row r="896" ht="15.75" customHeight="1">
      <c r="D896" s="259"/>
      <c r="I896" s="252"/>
      <c r="J896" s="252"/>
    </row>
    <row r="897" ht="15.75" customHeight="1">
      <c r="D897" s="259"/>
      <c r="I897" s="252"/>
      <c r="J897" s="252"/>
    </row>
    <row r="898" ht="15.75" customHeight="1">
      <c r="D898" s="259"/>
      <c r="I898" s="252"/>
      <c r="J898" s="252"/>
    </row>
    <row r="899" ht="15.75" customHeight="1">
      <c r="D899" s="259"/>
      <c r="I899" s="252"/>
      <c r="J899" s="252"/>
    </row>
    <row r="900" ht="15.75" customHeight="1">
      <c r="D900" s="259"/>
      <c r="I900" s="252"/>
      <c r="J900" s="252"/>
    </row>
    <row r="901" ht="15.75" customHeight="1">
      <c r="D901" s="259"/>
      <c r="I901" s="252"/>
      <c r="J901" s="252"/>
    </row>
    <row r="902" ht="15.75" customHeight="1">
      <c r="D902" s="259"/>
      <c r="I902" s="252"/>
      <c r="J902" s="252"/>
    </row>
    <row r="903" ht="15.75" customHeight="1">
      <c r="D903" s="259"/>
      <c r="I903" s="252"/>
      <c r="J903" s="252"/>
    </row>
    <row r="904" ht="15.75" customHeight="1">
      <c r="D904" s="259"/>
      <c r="I904" s="252"/>
      <c r="J904" s="252"/>
    </row>
    <row r="905" ht="15.75" customHeight="1">
      <c r="D905" s="259"/>
      <c r="I905" s="252"/>
      <c r="J905" s="252"/>
    </row>
    <row r="906" ht="15.75" customHeight="1">
      <c r="D906" s="259"/>
      <c r="I906" s="252"/>
      <c r="J906" s="252"/>
    </row>
    <row r="907" ht="15.75" customHeight="1">
      <c r="D907" s="259"/>
      <c r="I907" s="252"/>
      <c r="J907" s="252"/>
    </row>
    <row r="908" ht="15.75" customHeight="1">
      <c r="D908" s="259"/>
      <c r="I908" s="252"/>
      <c r="J908" s="252"/>
    </row>
    <row r="909" ht="15.75" customHeight="1">
      <c r="D909" s="259"/>
      <c r="I909" s="252"/>
      <c r="J909" s="252"/>
    </row>
    <row r="910" ht="15.75" customHeight="1">
      <c r="D910" s="259"/>
      <c r="I910" s="252"/>
      <c r="J910" s="252"/>
    </row>
    <row r="911" ht="15.75" customHeight="1">
      <c r="D911" s="259"/>
      <c r="I911" s="252"/>
      <c r="J911" s="252"/>
    </row>
    <row r="912" ht="15.75" customHeight="1">
      <c r="D912" s="259"/>
      <c r="I912" s="252"/>
      <c r="J912" s="252"/>
    </row>
    <row r="913" ht="15.75" customHeight="1">
      <c r="D913" s="259"/>
      <c r="I913" s="252"/>
      <c r="J913" s="252"/>
    </row>
    <row r="914" ht="15.75" customHeight="1">
      <c r="D914" s="259"/>
      <c r="I914" s="252"/>
      <c r="J914" s="252"/>
    </row>
    <row r="915" ht="15.75" customHeight="1">
      <c r="D915" s="259"/>
      <c r="I915" s="252"/>
      <c r="J915" s="252"/>
    </row>
    <row r="916" ht="15.75" customHeight="1">
      <c r="D916" s="259"/>
      <c r="I916" s="252"/>
      <c r="J916" s="252"/>
    </row>
    <row r="917" ht="15.75" customHeight="1">
      <c r="D917" s="259"/>
      <c r="I917" s="252"/>
      <c r="J917" s="252"/>
    </row>
    <row r="918" ht="15.75" customHeight="1">
      <c r="D918" s="259"/>
      <c r="I918" s="252"/>
      <c r="J918" s="252"/>
    </row>
    <row r="919" ht="15.75" customHeight="1">
      <c r="D919" s="259"/>
      <c r="I919" s="252"/>
      <c r="J919" s="252"/>
    </row>
    <row r="920" ht="15.75" customHeight="1">
      <c r="D920" s="259"/>
      <c r="I920" s="252"/>
      <c r="J920" s="252"/>
    </row>
    <row r="921" ht="15.75" customHeight="1">
      <c r="D921" s="259"/>
      <c r="I921" s="252"/>
      <c r="J921" s="252"/>
    </row>
    <row r="922" ht="15.75" customHeight="1">
      <c r="D922" s="259"/>
      <c r="I922" s="252"/>
      <c r="J922" s="252"/>
    </row>
    <row r="923" ht="15.75" customHeight="1">
      <c r="D923" s="259"/>
      <c r="I923" s="252"/>
      <c r="J923" s="252"/>
    </row>
    <row r="924" ht="15.75" customHeight="1">
      <c r="D924" s="259"/>
      <c r="I924" s="252"/>
      <c r="J924" s="252"/>
    </row>
    <row r="925" ht="15.75" customHeight="1">
      <c r="D925" s="259"/>
      <c r="I925" s="252"/>
      <c r="J925" s="252"/>
    </row>
    <row r="926" ht="15.75" customHeight="1">
      <c r="D926" s="259"/>
      <c r="I926" s="252"/>
      <c r="J926" s="252"/>
    </row>
    <row r="927" ht="15.75" customHeight="1">
      <c r="D927" s="259"/>
      <c r="I927" s="252"/>
      <c r="J927" s="252"/>
    </row>
    <row r="928" ht="15.75" customHeight="1">
      <c r="D928" s="259"/>
      <c r="I928" s="252"/>
      <c r="J928" s="252"/>
    </row>
    <row r="929" ht="15.75" customHeight="1">
      <c r="D929" s="259"/>
      <c r="I929" s="252"/>
      <c r="J929" s="252"/>
    </row>
    <row r="930" ht="15.75" customHeight="1">
      <c r="D930" s="259"/>
      <c r="I930" s="252"/>
      <c r="J930" s="252"/>
    </row>
    <row r="931" ht="15.75" customHeight="1">
      <c r="D931" s="259"/>
      <c r="I931" s="252"/>
      <c r="J931" s="252"/>
    </row>
    <row r="932" ht="15.75" customHeight="1">
      <c r="D932" s="259"/>
      <c r="I932" s="252"/>
      <c r="J932" s="252"/>
    </row>
    <row r="933" ht="15.75" customHeight="1">
      <c r="D933" s="259"/>
      <c r="I933" s="252"/>
      <c r="J933" s="252"/>
    </row>
    <row r="934" ht="15.75" customHeight="1">
      <c r="D934" s="259"/>
      <c r="I934" s="252"/>
      <c r="J934" s="252"/>
    </row>
    <row r="935" ht="15.75" customHeight="1">
      <c r="D935" s="259"/>
      <c r="I935" s="252"/>
      <c r="J935" s="252"/>
    </row>
    <row r="936" ht="15.75" customHeight="1">
      <c r="D936" s="259"/>
      <c r="I936" s="252"/>
      <c r="J936" s="252"/>
    </row>
    <row r="937" ht="15.75" customHeight="1">
      <c r="D937" s="259"/>
      <c r="I937" s="252"/>
      <c r="J937" s="252"/>
    </row>
    <row r="938" ht="15.75" customHeight="1">
      <c r="D938" s="259"/>
      <c r="I938" s="252"/>
      <c r="J938" s="252"/>
    </row>
    <row r="939" ht="15.75" customHeight="1">
      <c r="D939" s="259"/>
      <c r="I939" s="252"/>
      <c r="J939" s="252"/>
    </row>
    <row r="940" ht="15.75" customHeight="1">
      <c r="D940" s="259"/>
      <c r="I940" s="252"/>
      <c r="J940" s="252"/>
    </row>
    <row r="941" ht="15.75" customHeight="1">
      <c r="D941" s="259"/>
      <c r="I941" s="252"/>
      <c r="J941" s="252"/>
    </row>
    <row r="942" ht="15.75" customHeight="1">
      <c r="D942" s="259"/>
      <c r="I942" s="252"/>
      <c r="J942" s="252"/>
    </row>
    <row r="943" ht="15.75" customHeight="1">
      <c r="D943" s="259"/>
      <c r="I943" s="252"/>
      <c r="J943" s="252"/>
    </row>
    <row r="944" ht="15.75" customHeight="1">
      <c r="D944" s="259"/>
      <c r="I944" s="252"/>
      <c r="J944" s="252"/>
    </row>
    <row r="945" ht="15.75" customHeight="1">
      <c r="D945" s="259"/>
      <c r="I945" s="252"/>
      <c r="J945" s="252"/>
    </row>
    <row r="946" ht="15.75" customHeight="1">
      <c r="D946" s="259"/>
      <c r="I946" s="252"/>
      <c r="J946" s="252"/>
    </row>
    <row r="947" ht="15.75" customHeight="1">
      <c r="D947" s="259"/>
      <c r="I947" s="252"/>
      <c r="J947" s="252"/>
    </row>
    <row r="948" ht="15.75" customHeight="1">
      <c r="D948" s="259"/>
      <c r="I948" s="252"/>
      <c r="J948" s="252"/>
    </row>
    <row r="949" ht="15.75" customHeight="1">
      <c r="D949" s="259"/>
      <c r="I949" s="252"/>
      <c r="J949" s="252"/>
    </row>
    <row r="950" ht="15.75" customHeight="1">
      <c r="D950" s="259"/>
      <c r="I950" s="252"/>
      <c r="J950" s="252"/>
    </row>
    <row r="951" ht="15.75" customHeight="1">
      <c r="D951" s="259"/>
      <c r="I951" s="252"/>
      <c r="J951" s="252"/>
    </row>
    <row r="952" ht="15.75" customHeight="1">
      <c r="D952" s="259"/>
      <c r="I952" s="252"/>
      <c r="J952" s="252"/>
    </row>
    <row r="953" ht="15.75" customHeight="1">
      <c r="D953" s="259"/>
      <c r="I953" s="252"/>
      <c r="J953" s="252"/>
    </row>
    <row r="954" ht="15.75" customHeight="1">
      <c r="D954" s="259"/>
      <c r="I954" s="252"/>
      <c r="J954" s="252"/>
    </row>
    <row r="955" ht="15.75" customHeight="1">
      <c r="D955" s="259"/>
      <c r="I955" s="252"/>
      <c r="J955" s="252"/>
    </row>
    <row r="956" ht="15.75" customHeight="1">
      <c r="D956" s="259"/>
      <c r="I956" s="252"/>
      <c r="J956" s="252"/>
    </row>
    <row r="957" ht="15.75" customHeight="1">
      <c r="D957" s="259"/>
      <c r="I957" s="252"/>
      <c r="J957" s="252"/>
    </row>
    <row r="958" ht="15.75" customHeight="1">
      <c r="D958" s="259"/>
      <c r="I958" s="252"/>
      <c r="J958" s="252"/>
    </row>
    <row r="959" ht="15.75" customHeight="1">
      <c r="D959" s="259"/>
      <c r="I959" s="252"/>
      <c r="J959" s="252"/>
    </row>
    <row r="960" ht="15.75" customHeight="1">
      <c r="D960" s="259"/>
      <c r="I960" s="252"/>
      <c r="J960" s="252"/>
    </row>
    <row r="961" ht="15.75" customHeight="1">
      <c r="D961" s="259"/>
      <c r="I961" s="252"/>
      <c r="J961" s="252"/>
    </row>
    <row r="962" ht="15.75" customHeight="1">
      <c r="D962" s="259"/>
      <c r="I962" s="252"/>
      <c r="J962" s="252"/>
    </row>
    <row r="963" ht="15.75" customHeight="1">
      <c r="D963" s="259"/>
      <c r="I963" s="252"/>
      <c r="J963" s="252"/>
    </row>
    <row r="964" ht="15.75" customHeight="1">
      <c r="D964" s="259"/>
      <c r="I964" s="252"/>
      <c r="J964" s="252"/>
    </row>
    <row r="965" ht="15.75" customHeight="1">
      <c r="D965" s="259"/>
      <c r="I965" s="252"/>
      <c r="J965" s="252"/>
    </row>
    <row r="966" ht="15.75" customHeight="1">
      <c r="D966" s="259"/>
      <c r="I966" s="252"/>
      <c r="J966" s="252"/>
    </row>
    <row r="967" ht="15.75" customHeight="1">
      <c r="D967" s="259"/>
      <c r="I967" s="252"/>
      <c r="J967" s="252"/>
    </row>
    <row r="968" ht="15.75" customHeight="1">
      <c r="D968" s="259"/>
      <c r="I968" s="252"/>
      <c r="J968" s="252"/>
    </row>
    <row r="969" ht="15.75" customHeight="1">
      <c r="D969" s="259"/>
      <c r="I969" s="252"/>
      <c r="J969" s="252"/>
    </row>
    <row r="970" ht="15.75" customHeight="1">
      <c r="D970" s="259"/>
      <c r="I970" s="252"/>
      <c r="J970" s="252"/>
    </row>
    <row r="971" ht="15.75" customHeight="1">
      <c r="D971" s="259"/>
      <c r="I971" s="252"/>
      <c r="J971" s="252"/>
    </row>
    <row r="972" ht="15.75" customHeight="1">
      <c r="D972" s="259"/>
      <c r="I972" s="252"/>
      <c r="J972" s="252"/>
    </row>
    <row r="973" ht="15.75" customHeight="1">
      <c r="D973" s="259"/>
      <c r="I973" s="252"/>
      <c r="J973" s="252"/>
    </row>
    <row r="974" ht="15.75" customHeight="1">
      <c r="D974" s="259"/>
      <c r="I974" s="252"/>
      <c r="J974" s="252"/>
    </row>
    <row r="975" ht="15.75" customHeight="1">
      <c r="D975" s="259"/>
      <c r="I975" s="252"/>
      <c r="J975" s="252"/>
    </row>
    <row r="976" ht="15.75" customHeight="1">
      <c r="D976" s="259"/>
      <c r="I976" s="252"/>
      <c r="J976" s="252"/>
    </row>
    <row r="977" ht="15.75" customHeight="1">
      <c r="D977" s="259"/>
      <c r="I977" s="252"/>
      <c r="J977" s="252"/>
    </row>
    <row r="978" ht="15.75" customHeight="1">
      <c r="D978" s="259"/>
      <c r="I978" s="252"/>
      <c r="J978" s="252"/>
    </row>
    <row r="979" ht="15.75" customHeight="1">
      <c r="D979" s="259"/>
      <c r="I979" s="252"/>
      <c r="J979" s="252"/>
    </row>
    <row r="980" ht="15.75" customHeight="1">
      <c r="D980" s="259"/>
      <c r="I980" s="252"/>
      <c r="J980" s="252"/>
    </row>
    <row r="981" ht="15.75" customHeight="1">
      <c r="D981" s="259"/>
      <c r="I981" s="252"/>
      <c r="J981" s="252"/>
    </row>
    <row r="982" ht="15.75" customHeight="1">
      <c r="D982" s="259"/>
      <c r="I982" s="252"/>
      <c r="J982" s="252"/>
    </row>
    <row r="983" ht="15.75" customHeight="1">
      <c r="D983" s="259"/>
      <c r="I983" s="252"/>
      <c r="J983" s="252"/>
    </row>
    <row r="984" ht="15.75" customHeight="1">
      <c r="D984" s="259"/>
      <c r="I984" s="252"/>
      <c r="J984" s="252"/>
    </row>
    <row r="985" ht="15.75" customHeight="1">
      <c r="D985" s="259"/>
      <c r="I985" s="252"/>
      <c r="J985" s="252"/>
    </row>
    <row r="986" ht="15.75" customHeight="1">
      <c r="D986" s="259"/>
      <c r="I986" s="252"/>
      <c r="J986" s="252"/>
    </row>
    <row r="987" ht="15.75" customHeight="1">
      <c r="D987" s="259"/>
      <c r="I987" s="252"/>
      <c r="J987" s="252"/>
    </row>
    <row r="988" ht="15.75" customHeight="1">
      <c r="D988" s="259"/>
      <c r="I988" s="252"/>
      <c r="J988" s="252"/>
    </row>
    <row r="989" ht="15.75" customHeight="1">
      <c r="D989" s="259"/>
      <c r="I989" s="252"/>
      <c r="J989" s="252"/>
    </row>
    <row r="990" ht="15.75" customHeight="1">
      <c r="D990" s="259"/>
      <c r="I990" s="252"/>
      <c r="J990" s="252"/>
    </row>
    <row r="991" ht="15.75" customHeight="1">
      <c r="D991" s="259"/>
      <c r="I991" s="252"/>
      <c r="J991" s="252"/>
    </row>
    <row r="992" ht="15.75" customHeight="1">
      <c r="D992" s="259"/>
      <c r="I992" s="252"/>
      <c r="J992" s="252"/>
    </row>
    <row r="993" ht="15.75" customHeight="1">
      <c r="D993" s="259"/>
      <c r="I993" s="252"/>
      <c r="J993" s="252"/>
    </row>
    <row r="994" ht="15.75" customHeight="1">
      <c r="D994" s="259"/>
      <c r="I994" s="252"/>
      <c r="J994" s="252"/>
    </row>
    <row r="995" ht="15.75" customHeight="1">
      <c r="D995" s="259"/>
      <c r="I995" s="252"/>
      <c r="J995" s="252"/>
    </row>
    <row r="996" ht="15.75" customHeight="1">
      <c r="D996" s="259"/>
      <c r="I996" s="252"/>
      <c r="J996" s="252"/>
    </row>
    <row r="997" ht="15.75" customHeight="1">
      <c r="D997" s="259"/>
      <c r="I997" s="252"/>
      <c r="J997" s="252"/>
    </row>
    <row r="998" ht="15.75" customHeight="1">
      <c r="D998" s="259"/>
      <c r="I998" s="252"/>
      <c r="J998" s="252"/>
    </row>
    <row r="999" ht="15.75" customHeight="1">
      <c r="D999" s="259"/>
      <c r="I999" s="252"/>
      <c r="J999" s="252"/>
    </row>
    <row r="1000" ht="15.75" customHeight="1">
      <c r="D1000" s="259"/>
      <c r="I1000" s="252"/>
      <c r="J1000" s="252"/>
    </row>
  </sheetData>
  <mergeCells count="16">
    <mergeCell ref="A4:I4"/>
    <mergeCell ref="A5:I5"/>
    <mergeCell ref="A6:I6"/>
    <mergeCell ref="A9:C11"/>
    <mergeCell ref="D9:D11"/>
    <mergeCell ref="F9:H9"/>
    <mergeCell ref="A46:I46"/>
    <mergeCell ref="C81:F81"/>
    <mergeCell ref="G81:J81"/>
    <mergeCell ref="A48:C50"/>
    <mergeCell ref="D48:D50"/>
    <mergeCell ref="F48:H48"/>
    <mergeCell ref="A74:C74"/>
    <mergeCell ref="G76:H76"/>
    <mergeCell ref="C80:F80"/>
    <mergeCell ref="G80:J80"/>
  </mergeCells>
  <printOptions/>
  <pageMargins bottom="0.5511811023622047" footer="0.0" header="0.0" left="1.1023622047244095" right="0.31496062992125984" top="0.7086614173228346"/>
  <pageSetup orientation="landscape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2.88"/>
    <col customWidth="1" min="3" max="3" width="42.0"/>
    <col customWidth="1" min="4" max="4" width="1.0"/>
    <col customWidth="1" min="5" max="5" width="10.0"/>
    <col customWidth="1" min="6" max="6" width="13.38"/>
    <col customWidth="1" hidden="1" min="7" max="7" width="13.0"/>
    <col customWidth="1" hidden="1" min="8" max="8" width="13.75"/>
    <col customWidth="1" min="9" max="9" width="13.38"/>
    <col customWidth="1" min="10" max="10" width="13.13"/>
    <col customWidth="1" min="11" max="11" width="6.5"/>
    <col customWidth="1" min="12" max="12" width="15.88"/>
    <col customWidth="1" min="13" max="34" width="8.0"/>
  </cols>
  <sheetData>
    <row r="1" ht="12.75" customHeight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2.75" customHeight="1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</row>
    <row r="4" ht="12.75" customHeight="1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</row>
    <row r="5" ht="12.75" customHeight="1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</row>
    <row r="7" ht="12.75" customHeight="1">
      <c r="A7" s="2"/>
      <c r="B7" s="2"/>
      <c r="C7" s="2"/>
      <c r="D7" s="2"/>
      <c r="E7" s="3"/>
      <c r="F7" s="2"/>
      <c r="G7" s="2"/>
      <c r="H7" s="2"/>
      <c r="I7" s="2"/>
      <c r="J7" s="2"/>
      <c r="K7" s="2"/>
      <c r="L7" s="42"/>
      <c r="M7" s="4"/>
      <c r="N7" s="4"/>
      <c r="O7" s="4"/>
      <c r="P7" s="4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</row>
    <row r="8" ht="18.0" customHeight="1">
      <c r="A8" s="111" t="s">
        <v>508</v>
      </c>
      <c r="B8" s="529"/>
      <c r="C8" s="529"/>
      <c r="D8" s="529"/>
      <c r="E8" s="93"/>
      <c r="F8" s="529"/>
      <c r="G8" s="9"/>
      <c r="H8" s="529"/>
      <c r="I8" s="2"/>
      <c r="J8" s="2"/>
      <c r="K8" s="2"/>
      <c r="L8" s="42"/>
      <c r="M8" s="4"/>
      <c r="N8" s="4"/>
      <c r="O8" s="4"/>
      <c r="P8" s="4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</row>
    <row r="9" ht="12.75" customHeight="1">
      <c r="A9" s="11" t="s">
        <v>364</v>
      </c>
      <c r="B9" s="12"/>
      <c r="C9" s="13"/>
      <c r="D9" s="637" t="s">
        <v>7</v>
      </c>
      <c r="E9" s="13"/>
      <c r="F9" s="14" t="s">
        <v>8</v>
      </c>
      <c r="G9" s="15" t="s">
        <v>9</v>
      </c>
      <c r="H9" s="12"/>
      <c r="I9" s="13"/>
      <c r="J9" s="14" t="s">
        <v>10</v>
      </c>
      <c r="K9" s="93"/>
      <c r="L9" s="42"/>
      <c r="M9" s="4"/>
      <c r="N9" s="4"/>
      <c r="O9" s="4"/>
      <c r="P9" s="4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</row>
    <row r="10" ht="12.75" customHeight="1">
      <c r="A10" s="18"/>
      <c r="C10" s="19"/>
      <c r="D10" s="76" t="s">
        <v>11</v>
      </c>
      <c r="E10" s="19"/>
      <c r="F10" s="21" t="s">
        <v>12</v>
      </c>
      <c r="G10" s="21" t="s">
        <v>13</v>
      </c>
      <c r="H10" s="22" t="s">
        <v>14</v>
      </c>
      <c r="I10" s="21" t="s">
        <v>15</v>
      </c>
      <c r="J10" s="21" t="s">
        <v>16</v>
      </c>
      <c r="K10" s="93"/>
      <c r="L10" s="42"/>
      <c r="M10" s="4"/>
      <c r="N10" s="4"/>
      <c r="O10" s="4"/>
      <c r="P10" s="4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</row>
    <row r="11" ht="12.75" customHeight="1">
      <c r="A11" s="23"/>
      <c r="B11" s="24"/>
      <c r="C11" s="25"/>
      <c r="D11" s="638"/>
      <c r="E11" s="639"/>
      <c r="F11" s="26" t="s">
        <v>17</v>
      </c>
      <c r="G11" s="27" t="s">
        <v>17</v>
      </c>
      <c r="H11" s="27" t="s">
        <v>18</v>
      </c>
      <c r="I11" s="27" t="s">
        <v>18</v>
      </c>
      <c r="J11" s="27" t="s">
        <v>18</v>
      </c>
      <c r="K11" s="66"/>
      <c r="L11" s="42"/>
      <c r="M11" s="4" t="s">
        <v>509</v>
      </c>
      <c r="N11" s="4"/>
      <c r="O11" s="4"/>
      <c r="P11" s="4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</row>
    <row r="12" ht="12.75" customHeight="1">
      <c r="A12" s="28" t="s">
        <v>20</v>
      </c>
      <c r="B12" s="130"/>
      <c r="C12" s="130"/>
      <c r="D12" s="478"/>
      <c r="E12" s="168"/>
      <c r="F12" s="130"/>
      <c r="G12" s="460"/>
      <c r="H12" s="460"/>
      <c r="I12" s="32"/>
      <c r="J12" s="32"/>
      <c r="K12" s="6"/>
      <c r="L12" s="38"/>
      <c r="M12" s="640" t="s">
        <v>510</v>
      </c>
      <c r="N12" s="7"/>
      <c r="O12" s="7"/>
      <c r="P12" s="7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</row>
    <row r="13" ht="13.5" customHeight="1">
      <c r="A13" s="56" t="s">
        <v>486</v>
      </c>
      <c r="B13" s="529" t="s">
        <v>22</v>
      </c>
      <c r="C13" s="535"/>
      <c r="D13" s="9"/>
      <c r="E13" s="641"/>
      <c r="F13" s="535"/>
      <c r="G13" s="535"/>
      <c r="H13" s="535"/>
      <c r="I13" s="149"/>
      <c r="J13" s="149"/>
      <c r="K13" s="2"/>
      <c r="L13" s="42"/>
      <c r="M13" s="4" t="s">
        <v>511</v>
      </c>
      <c r="N13" s="4"/>
      <c r="O13" s="4"/>
      <c r="P13" s="4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</row>
    <row r="14" ht="13.5" customHeight="1">
      <c r="A14" s="56"/>
      <c r="B14" s="529" t="s">
        <v>331</v>
      </c>
      <c r="C14" s="147"/>
      <c r="D14" s="529"/>
      <c r="E14" s="509" t="s">
        <v>25</v>
      </c>
      <c r="F14" s="208">
        <v>1.784259267E7</v>
      </c>
      <c r="G14" s="77">
        <v>9424951.0</v>
      </c>
      <c r="H14" s="77">
        <f t="shared" ref="H14:H20" si="1">I14-G14</f>
        <v>11313623</v>
      </c>
      <c r="I14" s="77">
        <v>2.0738574E7</v>
      </c>
      <c r="J14" s="77">
        <v>2.236188E7</v>
      </c>
      <c r="K14" s="78"/>
      <c r="L14" s="42"/>
      <c r="M14" s="4"/>
      <c r="N14" s="4"/>
      <c r="O14" s="4"/>
      <c r="P14" s="4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</row>
    <row r="15" ht="13.5" customHeight="1">
      <c r="A15" s="56"/>
      <c r="B15" s="529" t="s">
        <v>512</v>
      </c>
      <c r="C15" s="147"/>
      <c r="D15" s="529"/>
      <c r="E15" s="509" t="s">
        <v>25</v>
      </c>
      <c r="F15" s="642">
        <v>0.0</v>
      </c>
      <c r="G15" s="642">
        <v>0.0</v>
      </c>
      <c r="H15" s="643">
        <f t="shared" si="1"/>
        <v>0</v>
      </c>
      <c r="I15" s="643">
        <v>0.0</v>
      </c>
      <c r="J15" s="77">
        <v>21614.0</v>
      </c>
      <c r="K15" s="78"/>
      <c r="L15" s="42"/>
      <c r="M15" s="4"/>
      <c r="N15" s="4"/>
      <c r="O15" s="4"/>
      <c r="P15" s="4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</row>
    <row r="16" ht="13.5" customHeight="1">
      <c r="A16" s="56"/>
      <c r="B16" s="529" t="s">
        <v>513</v>
      </c>
      <c r="C16" s="147"/>
      <c r="D16" s="529"/>
      <c r="E16" s="509" t="s">
        <v>28</v>
      </c>
      <c r="F16" s="208">
        <v>3131433.5</v>
      </c>
      <c r="G16" s="77">
        <v>1368214.57</v>
      </c>
      <c r="H16" s="77">
        <f t="shared" si="1"/>
        <v>1425625.43</v>
      </c>
      <c r="I16" s="77">
        <v>2793840.0</v>
      </c>
      <c r="J16" s="77">
        <v>3384360.0</v>
      </c>
      <c r="K16" s="78"/>
      <c r="L16" s="42"/>
      <c r="M16" s="4"/>
      <c r="N16" s="4"/>
      <c r="O16" s="4"/>
      <c r="P16" s="4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</row>
    <row r="17" ht="13.5" customHeight="1">
      <c r="A17" s="644"/>
      <c r="B17" s="9" t="s">
        <v>488</v>
      </c>
      <c r="C17" s="147"/>
      <c r="D17" s="529"/>
      <c r="E17" s="509" t="s">
        <v>30</v>
      </c>
      <c r="F17" s="208">
        <v>728366.09</v>
      </c>
      <c r="G17" s="77">
        <v>333455.91</v>
      </c>
      <c r="H17" s="77">
        <f t="shared" si="1"/>
        <v>386544.09</v>
      </c>
      <c r="I17" s="77">
        <v>720000.0</v>
      </c>
      <c r="J17" s="77">
        <v>720000.0</v>
      </c>
      <c r="K17" s="78"/>
      <c r="L17" s="42"/>
      <c r="M17" s="4"/>
      <c r="N17" s="4">
        <f>16*2000*12</f>
        <v>384000</v>
      </c>
      <c r="O17" s="4"/>
      <c r="P17" s="4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</row>
    <row r="18" ht="13.5" customHeight="1">
      <c r="A18" s="644"/>
      <c r="B18" s="9" t="s">
        <v>489</v>
      </c>
      <c r="C18" s="147"/>
      <c r="D18" s="529"/>
      <c r="E18" s="509" t="s">
        <v>32</v>
      </c>
      <c r="F18" s="208">
        <v>1207010.0</v>
      </c>
      <c r="G18" s="77">
        <v>514781.25</v>
      </c>
      <c r="H18" s="77">
        <f t="shared" si="1"/>
        <v>1035618.75</v>
      </c>
      <c r="I18" s="77">
        <v>1550400.0</v>
      </c>
      <c r="J18" s="77">
        <v>1550400.0</v>
      </c>
      <c r="K18" s="78"/>
      <c r="L18" s="42">
        <v>2912784.0</v>
      </c>
      <c r="M18" s="4"/>
      <c r="N18" s="4"/>
      <c r="O18" s="4"/>
      <c r="P18" s="4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</row>
    <row r="19" ht="13.5" customHeight="1">
      <c r="A19" s="644"/>
      <c r="B19" s="9" t="s">
        <v>514</v>
      </c>
      <c r="C19" s="147"/>
      <c r="D19" s="529"/>
      <c r="E19" s="509" t="s">
        <v>34</v>
      </c>
      <c r="F19" s="208">
        <v>1148649.46</v>
      </c>
      <c r="G19" s="77">
        <v>497530.0</v>
      </c>
      <c r="H19" s="77">
        <f t="shared" si="1"/>
        <v>1052870</v>
      </c>
      <c r="I19" s="77">
        <v>1550400.0</v>
      </c>
      <c r="J19" s="77">
        <v>1550400.0</v>
      </c>
      <c r="K19" s="78"/>
      <c r="L19" s="42"/>
      <c r="M19" s="4"/>
      <c r="N19" s="4"/>
      <c r="O19" s="4"/>
      <c r="P19" s="4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</row>
    <row r="20" ht="13.5" customHeight="1">
      <c r="A20" s="644"/>
      <c r="B20" s="9" t="s">
        <v>367</v>
      </c>
      <c r="C20" s="147"/>
      <c r="D20" s="529"/>
      <c r="E20" s="509" t="s">
        <v>36</v>
      </c>
      <c r="F20" s="208">
        <v>156000.0</v>
      </c>
      <c r="G20" s="77">
        <v>144000.0</v>
      </c>
      <c r="H20" s="77">
        <f t="shared" si="1"/>
        <v>36000</v>
      </c>
      <c r="I20" s="77">
        <v>180000.0</v>
      </c>
      <c r="J20" s="77">
        <v>180000.0</v>
      </c>
      <c r="K20" s="78"/>
      <c r="L20" s="42"/>
      <c r="M20" s="4"/>
      <c r="N20" s="4"/>
      <c r="O20" s="4"/>
      <c r="P20" s="4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</row>
    <row r="21" ht="13.5" customHeight="1">
      <c r="A21" s="644"/>
      <c r="B21" s="147" t="s">
        <v>37</v>
      </c>
      <c r="C21" s="147"/>
      <c r="D21" s="529"/>
      <c r="E21" s="509" t="s">
        <v>38</v>
      </c>
      <c r="F21" s="208">
        <v>170000.0</v>
      </c>
      <c r="G21" s="77">
        <v>0.0</v>
      </c>
      <c r="H21" s="77" t="s">
        <v>515</v>
      </c>
      <c r="I21" s="81">
        <v>150000.0</v>
      </c>
      <c r="J21" s="81">
        <v>150000.0</v>
      </c>
      <c r="K21" s="83"/>
      <c r="L21" s="42"/>
      <c r="M21" s="4"/>
      <c r="N21" s="4"/>
      <c r="O21" s="4"/>
      <c r="P21" s="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</row>
    <row r="22" ht="13.5" customHeight="1">
      <c r="A22" s="644"/>
      <c r="B22" s="2" t="s">
        <v>516</v>
      </c>
      <c r="C22" s="147"/>
      <c r="D22" s="529"/>
      <c r="E22" s="509" t="s">
        <v>517</v>
      </c>
      <c r="F22" s="208">
        <v>0.0</v>
      </c>
      <c r="G22" s="208">
        <v>0.0</v>
      </c>
      <c r="H22" s="77">
        <f t="shared" ref="H22:H33" si="2">I22-G22</f>
        <v>320000</v>
      </c>
      <c r="I22" s="81">
        <v>320000.0</v>
      </c>
      <c r="J22" s="81">
        <v>0.0</v>
      </c>
      <c r="K22" s="83"/>
      <c r="L22" s="42"/>
      <c r="M22" s="4"/>
      <c r="N22" s="4"/>
      <c r="O22" s="4"/>
      <c r="P22" s="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</row>
    <row r="23" ht="13.5" customHeight="1">
      <c r="A23" s="644"/>
      <c r="B23" s="2" t="s">
        <v>39</v>
      </c>
      <c r="C23" s="147"/>
      <c r="D23" s="529"/>
      <c r="E23" s="509" t="s">
        <v>38</v>
      </c>
      <c r="F23" s="208">
        <v>330000.0</v>
      </c>
      <c r="G23" s="208">
        <v>0.0</v>
      </c>
      <c r="H23" s="77">
        <f t="shared" si="2"/>
        <v>0</v>
      </c>
      <c r="I23" s="81">
        <v>0.0</v>
      </c>
      <c r="J23" s="81">
        <v>0.0</v>
      </c>
      <c r="K23" s="83"/>
      <c r="L23" s="42"/>
      <c r="M23" s="4"/>
      <c r="N23" s="4"/>
      <c r="O23" s="4"/>
      <c r="P23" s="4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</row>
    <row r="24" ht="13.5" customHeight="1">
      <c r="A24" s="644"/>
      <c r="B24" s="9" t="s">
        <v>518</v>
      </c>
      <c r="C24" s="147"/>
      <c r="D24" s="529"/>
      <c r="E24" s="509" t="s">
        <v>41</v>
      </c>
      <c r="F24" s="208">
        <v>0.0</v>
      </c>
      <c r="G24" s="208">
        <v>0.0</v>
      </c>
      <c r="H24" s="77">
        <f t="shared" si="2"/>
        <v>10000</v>
      </c>
      <c r="I24" s="77">
        <v>10000.0</v>
      </c>
      <c r="J24" s="77">
        <v>0.0</v>
      </c>
      <c r="K24" s="78"/>
      <c r="L24" s="42"/>
      <c r="M24" s="4"/>
      <c r="N24" s="4"/>
      <c r="O24" s="4"/>
      <c r="P24" s="4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</row>
    <row r="25" ht="13.5" customHeight="1">
      <c r="A25" s="644"/>
      <c r="B25" s="9" t="s">
        <v>44</v>
      </c>
      <c r="C25" s="2"/>
      <c r="D25" s="644"/>
      <c r="E25" s="509" t="s">
        <v>45</v>
      </c>
      <c r="F25" s="208">
        <v>1781908.0</v>
      </c>
      <c r="G25" s="77">
        <v>1700158.0</v>
      </c>
      <c r="H25" s="77">
        <f t="shared" si="2"/>
        <v>360272</v>
      </c>
      <c r="I25" s="77">
        <v>2060430.0</v>
      </c>
      <c r="J25" s="77">
        <v>2149438.0</v>
      </c>
      <c r="K25" s="78"/>
      <c r="L25" s="42">
        <f>J14+J15+J16</f>
        <v>25767854</v>
      </c>
      <c r="M25" s="4"/>
      <c r="N25" s="4"/>
      <c r="O25" s="4"/>
      <c r="P25" s="4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</row>
    <row r="26" ht="13.5" customHeight="1">
      <c r="A26" s="644"/>
      <c r="B26" s="9" t="s">
        <v>46</v>
      </c>
      <c r="C26" s="147"/>
      <c r="D26" s="529"/>
      <c r="E26" s="509" t="s">
        <v>45</v>
      </c>
      <c r="F26" s="208">
        <v>1829297.0</v>
      </c>
      <c r="G26" s="77">
        <v>0.0</v>
      </c>
      <c r="H26" s="77">
        <f t="shared" si="2"/>
        <v>2060430</v>
      </c>
      <c r="I26" s="77">
        <v>2060430.0</v>
      </c>
      <c r="J26" s="77">
        <v>2149438.0</v>
      </c>
      <c r="K26" s="78"/>
      <c r="L26" s="42">
        <f>L25/12</f>
        <v>2147321.167</v>
      </c>
      <c r="M26" s="4"/>
      <c r="N26" s="4"/>
      <c r="O26" s="4"/>
      <c r="P26" s="4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</row>
    <row r="27" ht="13.5" customHeight="1">
      <c r="A27" s="644"/>
      <c r="B27" s="9" t="s">
        <v>47</v>
      </c>
      <c r="C27" s="147"/>
      <c r="D27" s="529"/>
      <c r="E27" s="509" t="s">
        <v>48</v>
      </c>
      <c r="F27" s="208">
        <v>178000.0</v>
      </c>
      <c r="G27" s="77">
        <v>0.0</v>
      </c>
      <c r="H27" s="77">
        <f t="shared" si="2"/>
        <v>150000</v>
      </c>
      <c r="I27" s="77">
        <v>150000.0</v>
      </c>
      <c r="J27" s="77">
        <f>30*5000</f>
        <v>150000</v>
      </c>
      <c r="K27" s="78"/>
      <c r="L27" s="42"/>
      <c r="M27" s="4"/>
      <c r="N27" s="4"/>
      <c r="O27" s="4"/>
      <c r="P27" s="4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</row>
    <row r="28" ht="13.5" customHeight="1">
      <c r="A28" s="644"/>
      <c r="B28" s="9" t="s">
        <v>435</v>
      </c>
      <c r="C28" s="147"/>
      <c r="D28" s="529"/>
      <c r="E28" s="509" t="s">
        <v>52</v>
      </c>
      <c r="F28" s="208">
        <v>2467191.39</v>
      </c>
      <c r="G28" s="77">
        <v>972592.28</v>
      </c>
      <c r="H28" s="77">
        <f t="shared" si="2"/>
        <v>2070668.72</v>
      </c>
      <c r="I28" s="77">
        <v>3043261.0</v>
      </c>
      <c r="J28" s="77">
        <v>3092142.0</v>
      </c>
      <c r="K28" s="78"/>
      <c r="L28" s="42">
        <f>J14+J15+J16</f>
        <v>25767854</v>
      </c>
      <c r="M28" s="4"/>
      <c r="N28" s="4"/>
      <c r="O28" s="4"/>
      <c r="P28" s="4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</row>
    <row r="29" ht="13.5" customHeight="1">
      <c r="A29" s="644"/>
      <c r="B29" s="9" t="s">
        <v>370</v>
      </c>
      <c r="C29" s="147"/>
      <c r="D29" s="529"/>
      <c r="E29" s="509" t="s">
        <v>54</v>
      </c>
      <c r="F29" s="208">
        <v>35600.0</v>
      </c>
      <c r="G29" s="77">
        <v>13500.0</v>
      </c>
      <c r="H29" s="77">
        <f t="shared" si="2"/>
        <v>27300</v>
      </c>
      <c r="I29" s="77">
        <v>40800.0</v>
      </c>
      <c r="J29" s="77">
        <v>54000.0</v>
      </c>
      <c r="K29" s="78"/>
      <c r="L29" s="42">
        <f>L28*0.12</f>
        <v>3092142.48</v>
      </c>
      <c r="M29" s="4"/>
      <c r="N29" s="4"/>
      <c r="O29" s="4"/>
      <c r="P29" s="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</row>
    <row r="30" ht="13.5" customHeight="1">
      <c r="A30" s="644"/>
      <c r="B30" s="9" t="s">
        <v>337</v>
      </c>
      <c r="C30" s="147"/>
      <c r="D30" s="529"/>
      <c r="E30" s="509" t="s">
        <v>56</v>
      </c>
      <c r="F30" s="208">
        <v>143026.43</v>
      </c>
      <c r="G30" s="77">
        <v>77484.16</v>
      </c>
      <c r="H30" s="77">
        <f t="shared" si="2"/>
        <v>144148.84</v>
      </c>
      <c r="I30" s="77">
        <v>221633.0</v>
      </c>
      <c r="J30" s="77">
        <v>279727.0</v>
      </c>
      <c r="K30" s="78"/>
      <c r="L30" s="42"/>
      <c r="M30" s="4"/>
      <c r="N30" s="4"/>
      <c r="O30" s="4"/>
      <c r="P30" s="4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</row>
    <row r="31" ht="13.5" customHeight="1">
      <c r="A31" s="644"/>
      <c r="B31" s="9" t="s">
        <v>519</v>
      </c>
      <c r="C31" s="147"/>
      <c r="D31" s="529"/>
      <c r="E31" s="509" t="s">
        <v>58</v>
      </c>
      <c r="F31" s="208">
        <v>37100.0</v>
      </c>
      <c r="G31" s="77">
        <v>11200.0</v>
      </c>
      <c r="H31" s="77">
        <f t="shared" si="2"/>
        <v>29600</v>
      </c>
      <c r="I31" s="77">
        <v>40800.0</v>
      </c>
      <c r="J31" s="77">
        <v>40800.0</v>
      </c>
      <c r="K31" s="78"/>
      <c r="L31" s="42"/>
      <c r="M31" s="4"/>
      <c r="N31" s="4"/>
      <c r="O31" s="4"/>
      <c r="P31" s="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</row>
    <row r="32" ht="13.5" customHeight="1">
      <c r="A32" s="644"/>
      <c r="B32" s="9" t="s">
        <v>49</v>
      </c>
      <c r="C32" s="147"/>
      <c r="D32" s="529"/>
      <c r="E32" s="509" t="s">
        <v>50</v>
      </c>
      <c r="F32" s="208">
        <v>0.0</v>
      </c>
      <c r="G32" s="77">
        <v>0.0</v>
      </c>
      <c r="H32" s="77">
        <f t="shared" si="2"/>
        <v>90000</v>
      </c>
      <c r="I32" s="77">
        <v>90000.0</v>
      </c>
      <c r="J32" s="77">
        <v>0.0</v>
      </c>
      <c r="K32" s="78"/>
      <c r="L32" s="42"/>
      <c r="M32" s="4"/>
      <c r="N32" s="4"/>
      <c r="O32" s="4"/>
      <c r="P32" s="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</row>
    <row r="33" ht="13.5" customHeight="1">
      <c r="A33" s="644"/>
      <c r="B33" s="9" t="s">
        <v>59</v>
      </c>
      <c r="C33" s="147"/>
      <c r="D33" s="529"/>
      <c r="E33" s="509" t="s">
        <v>60</v>
      </c>
      <c r="F33" s="208">
        <v>787800.0</v>
      </c>
      <c r="G33" s="77">
        <v>0.0</v>
      </c>
      <c r="H33" s="77">
        <f t="shared" si="2"/>
        <v>0</v>
      </c>
      <c r="I33" s="77">
        <v>0.0</v>
      </c>
      <c r="J33" s="77">
        <v>0.0</v>
      </c>
      <c r="K33" s="78"/>
      <c r="L33" s="42"/>
      <c r="M33" s="4"/>
      <c r="N33" s="4"/>
      <c r="O33" s="4"/>
      <c r="P33" s="4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</row>
    <row r="34" ht="14.25" customHeight="1">
      <c r="A34" s="645"/>
      <c r="B34" s="44" t="s">
        <v>61</v>
      </c>
      <c r="C34" s="646"/>
      <c r="D34" s="647"/>
      <c r="E34" s="648"/>
      <c r="F34" s="47">
        <f t="shared" ref="F34:J34" si="3">SUM(F14:F33)</f>
        <v>31973974.54</v>
      </c>
      <c r="G34" s="47">
        <f t="shared" si="3"/>
        <v>15057867.17</v>
      </c>
      <c r="H34" s="47">
        <f t="shared" si="3"/>
        <v>20512700.83</v>
      </c>
      <c r="I34" s="47">
        <f t="shared" si="3"/>
        <v>35720568</v>
      </c>
      <c r="J34" s="47">
        <f t="shared" si="3"/>
        <v>37834199</v>
      </c>
      <c r="K34" s="48"/>
      <c r="L34" s="50"/>
      <c r="M34" s="649"/>
      <c r="N34" s="649"/>
      <c r="O34" s="649"/>
      <c r="P34" s="649"/>
      <c r="Q34" s="405"/>
      <c r="R34" s="405"/>
      <c r="S34" s="405"/>
      <c r="T34" s="405"/>
      <c r="U34" s="405"/>
      <c r="V34" s="405"/>
      <c r="W34" s="405"/>
      <c r="X34" s="405"/>
      <c r="Y34" s="405"/>
      <c r="Z34" s="405"/>
      <c r="AA34" s="405"/>
      <c r="AB34" s="405"/>
      <c r="AC34" s="405"/>
      <c r="AD34" s="405"/>
      <c r="AE34" s="405"/>
      <c r="AF34" s="405"/>
      <c r="AG34" s="405"/>
      <c r="AH34" s="405"/>
    </row>
    <row r="35" ht="12.75" customHeight="1">
      <c r="A35" s="76"/>
      <c r="B35" s="9" t="s">
        <v>62</v>
      </c>
      <c r="C35" s="535"/>
      <c r="D35" s="9"/>
      <c r="E35" s="641"/>
      <c r="F35" s="77"/>
      <c r="G35" s="77"/>
      <c r="H35" s="77"/>
      <c r="I35" s="77"/>
      <c r="J35" s="77"/>
      <c r="K35" s="78"/>
      <c r="L35" s="42"/>
      <c r="M35" s="4"/>
      <c r="N35" s="4"/>
      <c r="O35" s="4"/>
      <c r="P35" s="4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</row>
    <row r="36" ht="12.75" customHeight="1">
      <c r="A36" s="76"/>
      <c r="B36" s="9" t="s">
        <v>64</v>
      </c>
      <c r="C36" s="147"/>
      <c r="D36" s="529"/>
      <c r="E36" s="509" t="s">
        <v>65</v>
      </c>
      <c r="F36" s="36">
        <v>234414.64</v>
      </c>
      <c r="G36" s="36">
        <v>118665.46</v>
      </c>
      <c r="H36" s="36">
        <f t="shared" ref="H36:H40" si="4">I36-G36</f>
        <v>481334.54</v>
      </c>
      <c r="I36" s="36">
        <v>600000.0</v>
      </c>
      <c r="J36" s="36">
        <v>500000.0</v>
      </c>
      <c r="K36" s="37"/>
      <c r="L36" s="42"/>
      <c r="M36" s="4"/>
      <c r="N36" s="4"/>
      <c r="O36" s="4"/>
      <c r="P36" s="4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</row>
    <row r="37" ht="14.25" customHeight="1">
      <c r="A37" s="72"/>
      <c r="B37" s="650" t="s">
        <v>520</v>
      </c>
      <c r="C37" s="19"/>
      <c r="D37" s="130"/>
      <c r="E37" s="495" t="s">
        <v>65</v>
      </c>
      <c r="F37" s="36">
        <v>84382.0</v>
      </c>
      <c r="G37" s="36">
        <v>0.0</v>
      </c>
      <c r="H37" s="36">
        <f t="shared" si="4"/>
        <v>0</v>
      </c>
      <c r="I37" s="36">
        <v>0.0</v>
      </c>
      <c r="J37" s="36">
        <v>0.0</v>
      </c>
      <c r="K37" s="37"/>
      <c r="L37" s="38"/>
      <c r="M37" s="7"/>
      <c r="N37" s="7"/>
      <c r="O37" s="7"/>
      <c r="P37" s="7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</row>
    <row r="38" ht="12.75" customHeight="1">
      <c r="A38" s="76"/>
      <c r="B38" s="9" t="s">
        <v>521</v>
      </c>
      <c r="C38" s="147"/>
      <c r="D38" s="529"/>
      <c r="E38" s="509" t="s">
        <v>67</v>
      </c>
      <c r="F38" s="36">
        <v>0.0</v>
      </c>
      <c r="G38" s="36">
        <v>0.0</v>
      </c>
      <c r="H38" s="36">
        <f t="shared" si="4"/>
        <v>280000</v>
      </c>
      <c r="I38" s="77">
        <v>280000.0</v>
      </c>
      <c r="J38" s="77">
        <v>250000.0</v>
      </c>
      <c r="K38" s="78"/>
      <c r="L38" s="42"/>
      <c r="M38" s="4"/>
      <c r="N38" s="4"/>
      <c r="O38" s="4"/>
      <c r="P38" s="4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</row>
    <row r="39" ht="12.75" customHeight="1">
      <c r="A39" s="76"/>
      <c r="B39" s="9" t="s">
        <v>396</v>
      </c>
      <c r="C39" s="147"/>
      <c r="D39" s="93"/>
      <c r="E39" s="509" t="s">
        <v>69</v>
      </c>
      <c r="F39" s="36">
        <v>609100.0</v>
      </c>
      <c r="G39" s="36">
        <v>182300.0</v>
      </c>
      <c r="H39" s="36">
        <f t="shared" si="4"/>
        <v>317700</v>
      </c>
      <c r="I39" s="77">
        <v>500000.0</v>
      </c>
      <c r="J39" s="77">
        <v>700000.0</v>
      </c>
      <c r="K39" s="78"/>
      <c r="L39" s="42"/>
      <c r="M39" s="4"/>
      <c r="N39" s="4"/>
      <c r="O39" s="4"/>
      <c r="P39" s="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</row>
    <row r="40" ht="12.75" customHeight="1">
      <c r="A40" s="638"/>
      <c r="B40" s="521" t="s">
        <v>522</v>
      </c>
      <c r="C40" s="258"/>
      <c r="D40" s="615"/>
      <c r="E40" s="651" t="s">
        <v>69</v>
      </c>
      <c r="F40" s="65">
        <v>139299.75</v>
      </c>
      <c r="G40" s="65">
        <v>43115.0</v>
      </c>
      <c r="H40" s="65">
        <f t="shared" si="4"/>
        <v>356885</v>
      </c>
      <c r="I40" s="91">
        <v>400000.0</v>
      </c>
      <c r="J40" s="91">
        <v>800000.0</v>
      </c>
      <c r="K40" s="78"/>
      <c r="L40" s="42"/>
      <c r="M40" s="4"/>
      <c r="N40" s="4"/>
      <c r="O40" s="4"/>
      <c r="P40" s="4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2.75" customHeight="1">
      <c r="A41" s="2"/>
      <c r="B41" s="652"/>
      <c r="C41" s="2"/>
      <c r="D41" s="2"/>
      <c r="E41" s="2"/>
      <c r="F41" s="2"/>
      <c r="G41" s="2"/>
      <c r="H41" s="2"/>
      <c r="I41" s="2"/>
      <c r="J41" s="2"/>
      <c r="K41" s="2"/>
      <c r="L41" s="42"/>
      <c r="M41" s="4"/>
      <c r="N41" s="4"/>
      <c r="O41" s="4"/>
      <c r="P41" s="4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42"/>
      <c r="M42" s="4"/>
      <c r="N42" s="4"/>
      <c r="O42" s="4"/>
      <c r="P42" s="4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0" customHeight="1">
      <c r="A43" s="111" t="s">
        <v>523</v>
      </c>
      <c r="B43" s="529"/>
      <c r="C43" s="529"/>
      <c r="D43" s="529"/>
      <c r="E43" s="93"/>
      <c r="F43" s="529"/>
      <c r="G43" s="9"/>
      <c r="H43" s="529"/>
      <c r="I43" s="2"/>
      <c r="J43" s="2"/>
      <c r="K43" s="2"/>
      <c r="L43" s="42"/>
      <c r="M43" s="4"/>
      <c r="N43" s="4"/>
      <c r="O43" s="4"/>
      <c r="P43" s="4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2.75" customHeight="1">
      <c r="A44" s="2"/>
      <c r="B44" s="529"/>
      <c r="C44" s="529"/>
      <c r="D44" s="529"/>
      <c r="E44" s="93"/>
      <c r="F44" s="529"/>
      <c r="G44" s="2"/>
      <c r="H44" s="529"/>
      <c r="I44" s="2"/>
      <c r="J44" s="2"/>
      <c r="K44" s="2"/>
      <c r="L44" s="42"/>
      <c r="M44" s="4"/>
      <c r="N44" s="4"/>
      <c r="O44" s="4"/>
      <c r="P44" s="4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2.75" customHeight="1">
      <c r="A45" s="143" t="s">
        <v>350</v>
      </c>
      <c r="K45" s="143"/>
      <c r="L45" s="42"/>
      <c r="M45" s="4"/>
      <c r="N45" s="4"/>
      <c r="O45" s="4"/>
      <c r="P45" s="4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2.75" customHeight="1">
      <c r="A46" s="143"/>
      <c r="B46" s="143"/>
      <c r="C46" s="143"/>
      <c r="D46" s="143"/>
      <c r="E46" s="143"/>
      <c r="F46" s="143"/>
      <c r="G46" s="143"/>
      <c r="H46" s="143"/>
      <c r="I46" s="2"/>
      <c r="J46" s="2"/>
      <c r="K46" s="2"/>
      <c r="L46" s="42"/>
      <c r="M46" s="4"/>
      <c r="N46" s="4"/>
      <c r="O46" s="4"/>
      <c r="P46" s="4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2.75" customHeight="1">
      <c r="A47" s="11" t="s">
        <v>364</v>
      </c>
      <c r="B47" s="12"/>
      <c r="C47" s="13"/>
      <c r="D47" s="637" t="s">
        <v>7</v>
      </c>
      <c r="E47" s="13"/>
      <c r="F47" s="14" t="s">
        <v>8</v>
      </c>
      <c r="G47" s="15" t="s">
        <v>9</v>
      </c>
      <c r="H47" s="12"/>
      <c r="I47" s="13"/>
      <c r="J47" s="14" t="s">
        <v>10</v>
      </c>
      <c r="K47" s="93"/>
      <c r="L47" s="42"/>
      <c r="M47" s="4"/>
      <c r="N47" s="4"/>
      <c r="O47" s="4"/>
      <c r="P47" s="4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2.75" customHeight="1">
      <c r="A48" s="18"/>
      <c r="C48" s="19"/>
      <c r="D48" s="76" t="s">
        <v>11</v>
      </c>
      <c r="E48" s="19"/>
      <c r="F48" s="21" t="s">
        <v>12</v>
      </c>
      <c r="G48" s="21" t="s">
        <v>13</v>
      </c>
      <c r="H48" s="22" t="s">
        <v>14</v>
      </c>
      <c r="I48" s="21" t="s">
        <v>15</v>
      </c>
      <c r="J48" s="21" t="s">
        <v>16</v>
      </c>
      <c r="K48" s="93"/>
      <c r="L48" s="42"/>
      <c r="M48" s="4"/>
      <c r="N48" s="4"/>
      <c r="O48" s="4"/>
      <c r="P48" s="4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2.75" customHeight="1">
      <c r="A49" s="23"/>
      <c r="B49" s="24"/>
      <c r="C49" s="25"/>
      <c r="D49" s="638"/>
      <c r="E49" s="639"/>
      <c r="F49" s="26" t="s">
        <v>17</v>
      </c>
      <c r="G49" s="27" t="s">
        <v>17</v>
      </c>
      <c r="H49" s="27" t="s">
        <v>18</v>
      </c>
      <c r="I49" s="27" t="s">
        <v>18</v>
      </c>
      <c r="J49" s="27" t="s">
        <v>18</v>
      </c>
      <c r="K49" s="66"/>
      <c r="L49" s="42"/>
      <c r="M49" s="4"/>
      <c r="N49" s="4"/>
      <c r="O49" s="4"/>
      <c r="P49" s="4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3.5" customHeight="1">
      <c r="A50" s="76"/>
      <c r="B50" s="9" t="s">
        <v>524</v>
      </c>
      <c r="C50" s="147"/>
      <c r="D50" s="93"/>
      <c r="E50" s="509" t="s">
        <v>69</v>
      </c>
      <c r="F50" s="36">
        <v>57681.0</v>
      </c>
      <c r="G50" s="36">
        <v>0.0</v>
      </c>
      <c r="H50" s="36">
        <v>0.0</v>
      </c>
      <c r="I50" s="77">
        <v>0.0</v>
      </c>
      <c r="J50" s="77">
        <v>0.0</v>
      </c>
      <c r="K50" s="78"/>
      <c r="L50" s="42"/>
      <c r="M50" s="4"/>
      <c r="N50" s="4"/>
      <c r="O50" s="4"/>
      <c r="P50" s="4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3.5" customHeight="1">
      <c r="A51" s="76"/>
      <c r="B51" s="9" t="s">
        <v>73</v>
      </c>
      <c r="C51" s="147"/>
      <c r="D51" s="93"/>
      <c r="E51" s="509" t="s">
        <v>74</v>
      </c>
      <c r="F51" s="77">
        <v>628717.21</v>
      </c>
      <c r="G51" s="36">
        <v>169585.19</v>
      </c>
      <c r="H51" s="36">
        <f t="shared" ref="H51:H60" si="5">I51-G51</f>
        <v>430414.81</v>
      </c>
      <c r="I51" s="77">
        <v>600000.0</v>
      </c>
      <c r="J51" s="77">
        <v>700000.0</v>
      </c>
      <c r="K51" s="78"/>
      <c r="L51" s="42"/>
      <c r="M51" s="4"/>
      <c r="N51" s="4"/>
      <c r="O51" s="4"/>
      <c r="P51" s="4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3.5" customHeight="1">
      <c r="A52" s="76"/>
      <c r="B52" s="587" t="s">
        <v>75</v>
      </c>
      <c r="C52" s="595"/>
      <c r="D52" s="586"/>
      <c r="E52" s="622" t="s">
        <v>76</v>
      </c>
      <c r="F52" s="77">
        <v>35107.0</v>
      </c>
      <c r="G52" s="191">
        <v>107400.0</v>
      </c>
      <c r="H52" s="36">
        <f t="shared" si="5"/>
        <v>72600</v>
      </c>
      <c r="I52" s="77">
        <v>180000.0</v>
      </c>
      <c r="J52" s="77">
        <v>10000.0</v>
      </c>
      <c r="K52" s="78"/>
      <c r="L52" s="42"/>
      <c r="M52" s="4"/>
      <c r="N52" s="4"/>
      <c r="O52" s="4"/>
      <c r="P52" s="4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3.5" customHeight="1">
      <c r="A53" s="72"/>
      <c r="B53" s="29" t="s">
        <v>83</v>
      </c>
      <c r="C53" s="75"/>
      <c r="D53" s="66"/>
      <c r="E53" s="495" t="s">
        <v>82</v>
      </c>
      <c r="F53" s="36">
        <v>2093000.0</v>
      </c>
      <c r="G53" s="191">
        <v>897000.0</v>
      </c>
      <c r="H53" s="36">
        <f t="shared" si="5"/>
        <v>1287000</v>
      </c>
      <c r="I53" s="36">
        <v>2184000.0</v>
      </c>
      <c r="J53" s="36">
        <v>2184000.0</v>
      </c>
      <c r="K53" s="37"/>
      <c r="L53" s="42"/>
      <c r="M53" s="4"/>
      <c r="N53" s="4"/>
      <c r="O53" s="4"/>
      <c r="P53" s="4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3.5" customHeight="1">
      <c r="A54" s="72"/>
      <c r="B54" s="29" t="s">
        <v>497</v>
      </c>
      <c r="C54" s="75"/>
      <c r="D54" s="66"/>
      <c r="E54" s="495" t="s">
        <v>117</v>
      </c>
      <c r="F54" s="77">
        <v>210000.0</v>
      </c>
      <c r="G54" s="36">
        <v>0.0</v>
      </c>
      <c r="H54" s="36">
        <f t="shared" si="5"/>
        <v>0</v>
      </c>
      <c r="I54" s="77">
        <v>0.0</v>
      </c>
      <c r="J54" s="77">
        <v>0.0</v>
      </c>
      <c r="K54" s="78"/>
      <c r="L54" s="42"/>
      <c r="M54" s="4"/>
      <c r="N54" s="4"/>
      <c r="O54" s="4"/>
      <c r="P54" s="4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3.5" customHeight="1">
      <c r="A55" s="72"/>
      <c r="B55" s="29" t="s">
        <v>525</v>
      </c>
      <c r="C55" s="75"/>
      <c r="D55" s="130"/>
      <c r="E55" s="633" t="s">
        <v>99</v>
      </c>
      <c r="F55" s="77">
        <v>0.0</v>
      </c>
      <c r="G55" s="36">
        <v>0.0</v>
      </c>
      <c r="H55" s="36">
        <f t="shared" si="5"/>
        <v>50000</v>
      </c>
      <c r="I55" s="77">
        <v>50000.0</v>
      </c>
      <c r="J55" s="77">
        <v>50000.0</v>
      </c>
      <c r="K55" s="78"/>
      <c r="L55" s="42"/>
      <c r="M55" s="4"/>
      <c r="N55" s="4"/>
      <c r="O55" s="4"/>
      <c r="P55" s="4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3.5" customHeight="1">
      <c r="A56" s="72"/>
      <c r="B56" s="29" t="s">
        <v>526</v>
      </c>
      <c r="C56" s="75"/>
      <c r="D56" s="130"/>
      <c r="E56" s="495" t="s">
        <v>101</v>
      </c>
      <c r="F56" s="77">
        <v>428498.5</v>
      </c>
      <c r="G56" s="36">
        <v>367987.0</v>
      </c>
      <c r="H56" s="36">
        <f t="shared" si="5"/>
        <v>532013</v>
      </c>
      <c r="I56" s="77">
        <v>900000.0</v>
      </c>
      <c r="J56" s="77">
        <v>450000.0</v>
      </c>
      <c r="K56" s="78"/>
      <c r="L56" s="42"/>
      <c r="M56" s="4"/>
      <c r="N56" s="4"/>
      <c r="O56" s="4"/>
      <c r="P56" s="4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3.5" customHeight="1">
      <c r="A57" s="72"/>
      <c r="B57" s="29" t="s">
        <v>527</v>
      </c>
      <c r="C57" s="75"/>
      <c r="D57" s="130"/>
      <c r="E57" s="633" t="s">
        <v>353</v>
      </c>
      <c r="F57" s="77">
        <v>7207.18</v>
      </c>
      <c r="G57" s="36">
        <v>0.0</v>
      </c>
      <c r="H57" s="36">
        <f t="shared" si="5"/>
        <v>0</v>
      </c>
      <c r="I57" s="77">
        <v>0.0</v>
      </c>
      <c r="J57" s="77">
        <v>0.0</v>
      </c>
      <c r="K57" s="78"/>
      <c r="L57" s="42"/>
      <c r="M57" s="4"/>
      <c r="N57" s="4"/>
      <c r="O57" s="4"/>
      <c r="P57" s="4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3.5" customHeight="1">
      <c r="A58" s="72"/>
      <c r="B58" s="29" t="s">
        <v>106</v>
      </c>
      <c r="C58" s="75"/>
      <c r="D58" s="130"/>
      <c r="E58" s="495" t="s">
        <v>107</v>
      </c>
      <c r="F58" s="77">
        <v>0.0</v>
      </c>
      <c r="G58" s="36">
        <v>4068.12</v>
      </c>
      <c r="H58" s="36">
        <f t="shared" si="5"/>
        <v>30931.88</v>
      </c>
      <c r="I58" s="77">
        <v>35000.0</v>
      </c>
      <c r="J58" s="77">
        <v>35000.0</v>
      </c>
      <c r="K58" s="78"/>
      <c r="L58" s="42"/>
      <c r="M58" s="4"/>
      <c r="N58" s="4"/>
      <c r="O58" s="4"/>
      <c r="P58" s="4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3.5" customHeight="1">
      <c r="A59" s="72"/>
      <c r="B59" s="29" t="s">
        <v>376</v>
      </c>
      <c r="C59" s="75"/>
      <c r="D59" s="130"/>
      <c r="E59" s="495" t="s">
        <v>109</v>
      </c>
      <c r="F59" s="77">
        <v>69066.09</v>
      </c>
      <c r="G59" s="36">
        <v>9433.11</v>
      </c>
      <c r="H59" s="36">
        <f t="shared" si="5"/>
        <v>90566.89</v>
      </c>
      <c r="I59" s="77">
        <v>100000.0</v>
      </c>
      <c r="J59" s="77">
        <v>100000.0</v>
      </c>
      <c r="K59" s="78"/>
      <c r="L59" s="42"/>
      <c r="M59" s="4"/>
      <c r="N59" s="4"/>
      <c r="O59" s="4"/>
      <c r="P59" s="4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3.5" customHeight="1">
      <c r="A60" s="72"/>
      <c r="B60" s="73" t="s">
        <v>122</v>
      </c>
      <c r="C60" s="74"/>
      <c r="D60" s="653"/>
      <c r="E60" s="654" t="s">
        <v>123</v>
      </c>
      <c r="F60" s="283">
        <v>391992.0</v>
      </c>
      <c r="G60" s="282">
        <v>0.0</v>
      </c>
      <c r="H60" s="36">
        <f t="shared" si="5"/>
        <v>0</v>
      </c>
      <c r="I60" s="283">
        <v>0.0</v>
      </c>
      <c r="J60" s="283">
        <v>0.0</v>
      </c>
      <c r="K60" s="316"/>
      <c r="L60" s="42"/>
      <c r="M60" s="4"/>
      <c r="N60" s="4"/>
      <c r="O60" s="4"/>
      <c r="P60" s="4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8.25" customHeight="1">
      <c r="A61" s="72"/>
      <c r="B61" s="130"/>
      <c r="C61" s="459"/>
      <c r="D61" s="130"/>
      <c r="E61" s="168"/>
      <c r="F61" s="77"/>
      <c r="G61" s="36"/>
      <c r="H61" s="36"/>
      <c r="I61" s="77"/>
      <c r="J61" s="77"/>
      <c r="K61" s="78"/>
      <c r="L61" s="42"/>
      <c r="M61" s="4"/>
      <c r="N61" s="4"/>
      <c r="O61" s="4"/>
      <c r="P61" s="4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2.75" customHeight="1">
      <c r="A62" s="20"/>
      <c r="B62" s="212" t="s">
        <v>528</v>
      </c>
      <c r="C62" s="104"/>
      <c r="D62" s="76"/>
      <c r="E62" s="93"/>
      <c r="F62" s="146"/>
      <c r="G62" s="146"/>
      <c r="H62" s="524"/>
      <c r="I62" s="524"/>
      <c r="J62" s="524"/>
      <c r="K62" s="655"/>
      <c r="L62" s="42"/>
      <c r="M62" s="4"/>
      <c r="N62" s="4"/>
      <c r="O62" s="4"/>
      <c r="P62" s="4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2.75" customHeight="1">
      <c r="A63" s="20"/>
      <c r="B63" s="212" t="s">
        <v>529</v>
      </c>
      <c r="C63" s="104"/>
      <c r="D63" s="76"/>
      <c r="E63" s="93"/>
      <c r="F63" s="146"/>
      <c r="G63" s="146"/>
      <c r="H63" s="524"/>
      <c r="I63" s="524"/>
      <c r="J63" s="524"/>
      <c r="K63" s="655"/>
      <c r="L63" s="42"/>
      <c r="M63" s="4"/>
      <c r="N63" s="4"/>
      <c r="O63" s="4"/>
      <c r="P63" s="4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2.75" customHeight="1">
      <c r="A64" s="20"/>
      <c r="B64" s="9" t="s">
        <v>530</v>
      </c>
      <c r="C64" s="104"/>
      <c r="D64" s="76"/>
      <c r="E64" s="93" t="s">
        <v>69</v>
      </c>
      <c r="F64" s="81">
        <v>287250.0</v>
      </c>
      <c r="G64" s="81">
        <v>9450.0</v>
      </c>
      <c r="H64" s="36">
        <f>I64-G64</f>
        <v>340550</v>
      </c>
      <c r="I64" s="82">
        <v>350000.0</v>
      </c>
      <c r="J64" s="82">
        <v>350000.0</v>
      </c>
      <c r="K64" s="83"/>
      <c r="L64" s="656"/>
      <c r="M64" s="4"/>
      <c r="N64" s="4"/>
      <c r="O64" s="4"/>
      <c r="P64" s="4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8.25" customHeight="1">
      <c r="A65" s="72"/>
      <c r="B65" s="130"/>
      <c r="C65" s="459"/>
      <c r="D65" s="130"/>
      <c r="E65" s="168"/>
      <c r="F65" s="77"/>
      <c r="G65" s="36"/>
      <c r="H65" s="36"/>
      <c r="I65" s="77"/>
      <c r="J65" s="77"/>
      <c r="K65" s="162"/>
      <c r="L65" s="42"/>
      <c r="M65" s="4"/>
      <c r="N65" s="4"/>
      <c r="O65" s="4"/>
      <c r="P65" s="4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2.75" customHeight="1">
      <c r="A66" s="72"/>
      <c r="B66" s="657" t="s">
        <v>531</v>
      </c>
      <c r="C66" s="658"/>
      <c r="D66" s="130"/>
      <c r="E66" s="168"/>
      <c r="F66" s="77"/>
      <c r="G66" s="36"/>
      <c r="H66" s="36"/>
      <c r="I66" s="77"/>
      <c r="J66" s="77"/>
      <c r="K66" s="162"/>
      <c r="L66" s="42"/>
      <c r="M66" s="4"/>
      <c r="N66" s="4"/>
      <c r="O66" s="4"/>
      <c r="P66" s="4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2.75" customHeight="1">
      <c r="A67" s="72"/>
      <c r="B67" s="657" t="s">
        <v>532</v>
      </c>
      <c r="C67" s="658"/>
      <c r="D67" s="130"/>
      <c r="E67" s="168"/>
      <c r="F67" s="77"/>
      <c r="G67" s="36"/>
      <c r="H67" s="36"/>
      <c r="I67" s="77"/>
      <c r="J67" s="77"/>
      <c r="K67" s="78"/>
      <c r="L67" s="42"/>
      <c r="M67" s="4"/>
      <c r="N67" s="4"/>
      <c r="O67" s="4"/>
      <c r="P67" s="4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3.5" customHeight="1">
      <c r="A68" s="72"/>
      <c r="B68" s="29" t="s">
        <v>533</v>
      </c>
      <c r="C68" s="75"/>
      <c r="D68" s="130"/>
      <c r="E68" s="509" t="s">
        <v>65</v>
      </c>
      <c r="F68" s="77">
        <v>0.0</v>
      </c>
      <c r="G68" s="36">
        <v>0.0</v>
      </c>
      <c r="H68" s="77">
        <f t="shared" ref="H68:H70" si="6">I68-G68</f>
        <v>200000</v>
      </c>
      <c r="I68" s="77">
        <v>200000.0</v>
      </c>
      <c r="J68" s="77">
        <v>120000.0</v>
      </c>
      <c r="K68" s="78"/>
      <c r="L68" s="42"/>
      <c r="M68" s="4"/>
      <c r="N68" s="4"/>
      <c r="O68" s="4"/>
      <c r="P68" s="4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3.5" customHeight="1">
      <c r="A69" s="72"/>
      <c r="B69" s="29" t="s">
        <v>68</v>
      </c>
      <c r="C69" s="104"/>
      <c r="D69" s="76"/>
      <c r="E69" s="495" t="s">
        <v>69</v>
      </c>
      <c r="F69" s="77">
        <v>191775.0</v>
      </c>
      <c r="G69" s="36">
        <v>20000.0</v>
      </c>
      <c r="H69" s="77">
        <f t="shared" si="6"/>
        <v>150000</v>
      </c>
      <c r="I69" s="77">
        <v>170000.0</v>
      </c>
      <c r="J69" s="77">
        <v>500000.0</v>
      </c>
      <c r="K69" s="78"/>
      <c r="L69" s="42"/>
      <c r="M69" s="4"/>
      <c r="N69" s="4"/>
      <c r="O69" s="4"/>
      <c r="P69" s="4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3.5" customHeight="1">
      <c r="A70" s="72"/>
      <c r="B70" s="416" t="s">
        <v>534</v>
      </c>
      <c r="C70" s="30"/>
      <c r="D70" s="76"/>
      <c r="E70" s="495" t="s">
        <v>113</v>
      </c>
      <c r="F70" s="77">
        <v>0.0</v>
      </c>
      <c r="G70" s="36">
        <v>0.0</v>
      </c>
      <c r="H70" s="77">
        <f t="shared" si="6"/>
        <v>0</v>
      </c>
      <c r="I70" s="77">
        <v>0.0</v>
      </c>
      <c r="J70" s="77">
        <v>200000.0</v>
      </c>
      <c r="K70" s="78"/>
      <c r="L70" s="42"/>
      <c r="M70" s="4"/>
      <c r="N70" s="4"/>
      <c r="O70" s="4"/>
      <c r="P70" s="4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9.75" customHeight="1">
      <c r="A71" s="72"/>
      <c r="B71" s="29"/>
      <c r="C71" s="104"/>
      <c r="D71" s="93"/>
      <c r="E71" s="168"/>
      <c r="F71" s="77"/>
      <c r="G71" s="36"/>
      <c r="H71" s="77"/>
      <c r="I71" s="77"/>
      <c r="J71" s="77"/>
      <c r="K71" s="78"/>
      <c r="L71" s="42"/>
      <c r="M71" s="4"/>
      <c r="N71" s="4"/>
      <c r="O71" s="4"/>
      <c r="P71" s="4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3.5" customHeight="1">
      <c r="A72" s="72"/>
      <c r="B72" s="657" t="s">
        <v>535</v>
      </c>
      <c r="C72" s="459"/>
      <c r="D72" s="130"/>
      <c r="E72" s="168"/>
      <c r="F72" s="77"/>
      <c r="G72" s="36"/>
      <c r="H72" s="36"/>
      <c r="I72" s="77"/>
      <c r="J72" s="77"/>
      <c r="K72" s="78"/>
      <c r="L72" s="42"/>
      <c r="M72" s="4"/>
      <c r="N72" s="4"/>
      <c r="O72" s="4"/>
      <c r="P72" s="4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3.5" customHeight="1">
      <c r="A73" s="72"/>
      <c r="B73" s="29" t="s">
        <v>533</v>
      </c>
      <c r="C73" s="75"/>
      <c r="D73" s="130"/>
      <c r="E73" s="509" t="s">
        <v>65</v>
      </c>
      <c r="F73" s="77">
        <v>194051.32</v>
      </c>
      <c r="G73" s="36">
        <v>0.0</v>
      </c>
      <c r="H73" s="77">
        <v>0.0</v>
      </c>
      <c r="I73" s="77">
        <v>0.0</v>
      </c>
      <c r="J73" s="77">
        <v>100000.0</v>
      </c>
      <c r="K73" s="78"/>
      <c r="L73" s="42"/>
      <c r="M73" s="4"/>
      <c r="N73" s="4"/>
      <c r="O73" s="4"/>
      <c r="P73" s="4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3.5" customHeight="1">
      <c r="A74" s="72"/>
      <c r="B74" s="29" t="s">
        <v>68</v>
      </c>
      <c r="C74" s="104"/>
      <c r="D74" s="93"/>
      <c r="E74" s="495" t="s">
        <v>69</v>
      </c>
      <c r="F74" s="77">
        <v>0.0</v>
      </c>
      <c r="G74" s="36">
        <v>0.0</v>
      </c>
      <c r="H74" s="77">
        <v>0.0</v>
      </c>
      <c r="I74" s="77">
        <v>0.0</v>
      </c>
      <c r="J74" s="77">
        <v>200000.0</v>
      </c>
      <c r="K74" s="78"/>
      <c r="L74" s="42"/>
      <c r="M74" s="4"/>
      <c r="N74" s="4"/>
      <c r="O74" s="4"/>
      <c r="P74" s="4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6.75" customHeight="1">
      <c r="A75" s="72"/>
      <c r="B75" s="130"/>
      <c r="C75" s="459"/>
      <c r="D75" s="130"/>
      <c r="E75" s="168"/>
      <c r="F75" s="77"/>
      <c r="G75" s="36"/>
      <c r="H75" s="36"/>
      <c r="I75" s="77"/>
      <c r="J75" s="77"/>
      <c r="K75" s="78"/>
      <c r="L75" s="42"/>
      <c r="M75" s="4"/>
      <c r="N75" s="4"/>
      <c r="O75" s="4"/>
      <c r="P75" s="4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3.5" customHeight="1">
      <c r="A76" s="72"/>
      <c r="B76" s="657" t="s">
        <v>536</v>
      </c>
      <c r="C76" s="459"/>
      <c r="D76" s="130"/>
      <c r="E76" s="168"/>
      <c r="F76" s="77"/>
      <c r="G76" s="36"/>
      <c r="H76" s="36"/>
      <c r="I76" s="77"/>
      <c r="J76" s="77"/>
      <c r="K76" s="78"/>
      <c r="L76" s="42"/>
      <c r="M76" s="4"/>
      <c r="N76" s="4"/>
      <c r="O76" s="4"/>
      <c r="P76" s="4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3.5" customHeight="1">
      <c r="A77" s="72"/>
      <c r="B77" s="29" t="s">
        <v>533</v>
      </c>
      <c r="C77" s="75"/>
      <c r="D77" s="130"/>
      <c r="E77" s="509" t="s">
        <v>65</v>
      </c>
      <c r="F77" s="77">
        <v>0.0</v>
      </c>
      <c r="G77" s="36">
        <v>0.0</v>
      </c>
      <c r="H77" s="77">
        <f t="shared" ref="H77:H78" si="7">I77-G77</f>
        <v>60000</v>
      </c>
      <c r="I77" s="36">
        <v>60000.0</v>
      </c>
      <c r="J77" s="77">
        <v>75000.0</v>
      </c>
      <c r="K77" s="78"/>
      <c r="L77" s="42"/>
      <c r="M77" s="4"/>
      <c r="N77" s="4"/>
      <c r="O77" s="4"/>
      <c r="P77" s="4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3.5" customHeight="1">
      <c r="A78" s="72"/>
      <c r="B78" s="29" t="s">
        <v>68</v>
      </c>
      <c r="C78" s="104"/>
      <c r="D78" s="93"/>
      <c r="E78" s="495" t="s">
        <v>69</v>
      </c>
      <c r="F78" s="77">
        <v>0.0</v>
      </c>
      <c r="G78" s="36">
        <v>0.0</v>
      </c>
      <c r="H78" s="77">
        <f t="shared" si="7"/>
        <v>60000</v>
      </c>
      <c r="I78" s="36">
        <v>60000.0</v>
      </c>
      <c r="J78" s="77">
        <v>75000.0</v>
      </c>
      <c r="K78" s="78"/>
      <c r="L78" s="42"/>
      <c r="M78" s="4"/>
      <c r="N78" s="4"/>
      <c r="O78" s="4"/>
      <c r="P78" s="4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9.0" customHeight="1">
      <c r="A79" s="72"/>
      <c r="B79" s="73"/>
      <c r="C79" s="74"/>
      <c r="D79" s="653"/>
      <c r="E79" s="659"/>
      <c r="F79" s="77"/>
      <c r="G79" s="36"/>
      <c r="H79" s="77"/>
      <c r="I79" s="36"/>
      <c r="J79" s="36"/>
      <c r="K79" s="37"/>
      <c r="L79" s="42"/>
      <c r="M79" s="4"/>
      <c r="N79" s="4"/>
      <c r="O79" s="4"/>
      <c r="P79" s="4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3.5" customHeight="1">
      <c r="A80" s="72"/>
      <c r="B80" s="657" t="s">
        <v>537</v>
      </c>
      <c r="C80" s="459"/>
      <c r="D80" s="130"/>
      <c r="E80" s="168"/>
      <c r="F80" s="77"/>
      <c r="G80" s="36"/>
      <c r="H80" s="36"/>
      <c r="I80" s="77"/>
      <c r="J80" s="77"/>
      <c r="K80" s="78"/>
      <c r="L80" s="42"/>
      <c r="M80" s="4"/>
      <c r="N80" s="4"/>
      <c r="O80" s="4"/>
      <c r="P80" s="4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3.5" customHeight="1">
      <c r="A81" s="88"/>
      <c r="B81" s="62" t="s">
        <v>68</v>
      </c>
      <c r="C81" s="660"/>
      <c r="D81" s="615"/>
      <c r="E81" s="609" t="s">
        <v>69</v>
      </c>
      <c r="F81" s="65">
        <v>138677.5</v>
      </c>
      <c r="G81" s="65">
        <v>0.0</v>
      </c>
      <c r="H81" s="91">
        <f>I81-G81</f>
        <v>500000</v>
      </c>
      <c r="I81" s="91">
        <v>500000.0</v>
      </c>
      <c r="J81" s="91">
        <v>350000.0</v>
      </c>
      <c r="K81" s="78"/>
      <c r="L81" s="42"/>
      <c r="M81" s="4"/>
      <c r="N81" s="4"/>
      <c r="O81" s="4"/>
      <c r="P81" s="4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3.5" customHeight="1">
      <c r="A82" s="66"/>
      <c r="B82" s="29"/>
      <c r="C82" s="16"/>
      <c r="D82" s="93"/>
      <c r="E82" s="66"/>
      <c r="F82" s="78"/>
      <c r="G82" s="37"/>
      <c r="H82" s="78"/>
      <c r="I82" s="78"/>
      <c r="J82" s="78"/>
      <c r="K82" s="78"/>
      <c r="L82" s="42"/>
      <c r="M82" s="4"/>
      <c r="N82" s="4"/>
      <c r="O82" s="4"/>
      <c r="P82" s="4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3.5" customHeight="1">
      <c r="A83" s="66"/>
      <c r="B83" s="29"/>
      <c r="C83" s="16"/>
      <c r="D83" s="93"/>
      <c r="E83" s="66"/>
      <c r="F83" s="78"/>
      <c r="G83" s="37"/>
      <c r="H83" s="78"/>
      <c r="I83" s="78"/>
      <c r="J83" s="78"/>
      <c r="K83" s="78"/>
      <c r="L83" s="42"/>
      <c r="M83" s="4"/>
      <c r="N83" s="4"/>
      <c r="O83" s="4"/>
      <c r="P83" s="4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8.0" customHeight="1">
      <c r="A84" s="111" t="s">
        <v>538</v>
      </c>
      <c r="B84" s="529"/>
      <c r="C84" s="529"/>
      <c r="D84" s="529"/>
      <c r="E84" s="93"/>
      <c r="F84" s="529"/>
      <c r="G84" s="9"/>
      <c r="H84" s="529"/>
      <c r="I84" s="2"/>
      <c r="J84" s="2"/>
      <c r="K84" s="2"/>
      <c r="L84" s="42"/>
      <c r="M84" s="4"/>
      <c r="N84" s="4"/>
      <c r="O84" s="4"/>
      <c r="P84" s="4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2.75" customHeight="1">
      <c r="A85" s="2"/>
      <c r="B85" s="529"/>
      <c r="C85" s="529"/>
      <c r="D85" s="529"/>
      <c r="E85" s="93"/>
      <c r="F85" s="529"/>
      <c r="G85" s="2"/>
      <c r="H85" s="529"/>
      <c r="I85" s="2"/>
      <c r="J85" s="2"/>
      <c r="K85" s="2"/>
      <c r="L85" s="42"/>
      <c r="M85" s="4"/>
      <c r="N85" s="4"/>
      <c r="O85" s="4"/>
      <c r="P85" s="4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2.75" customHeight="1">
      <c r="A86" s="143" t="s">
        <v>350</v>
      </c>
      <c r="K86" s="143"/>
      <c r="L86" s="42"/>
      <c r="M86" s="4"/>
      <c r="N86" s="4"/>
      <c r="O86" s="4"/>
      <c r="P86" s="4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2.75" customHeight="1">
      <c r="A87" s="143"/>
      <c r="B87" s="143"/>
      <c r="C87" s="143"/>
      <c r="D87" s="143"/>
      <c r="E87" s="143"/>
      <c r="F87" s="143"/>
      <c r="G87" s="143"/>
      <c r="H87" s="143"/>
      <c r="I87" s="2"/>
      <c r="J87" s="2"/>
      <c r="K87" s="2"/>
      <c r="L87" s="42"/>
      <c r="M87" s="4"/>
      <c r="N87" s="4"/>
      <c r="O87" s="4"/>
      <c r="P87" s="4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2.75" customHeight="1">
      <c r="A88" s="11" t="s">
        <v>364</v>
      </c>
      <c r="B88" s="12"/>
      <c r="C88" s="13"/>
      <c r="D88" s="637" t="s">
        <v>7</v>
      </c>
      <c r="E88" s="13"/>
      <c r="F88" s="14" t="s">
        <v>8</v>
      </c>
      <c r="G88" s="15" t="s">
        <v>9</v>
      </c>
      <c r="H88" s="12"/>
      <c r="I88" s="13"/>
      <c r="J88" s="14" t="s">
        <v>10</v>
      </c>
      <c r="K88" s="93"/>
      <c r="L88" s="42"/>
      <c r="M88" s="4"/>
      <c r="N88" s="4"/>
      <c r="O88" s="4"/>
      <c r="P88" s="4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2.75" customHeight="1">
      <c r="A89" s="18"/>
      <c r="C89" s="19"/>
      <c r="D89" s="76" t="s">
        <v>11</v>
      </c>
      <c r="E89" s="19"/>
      <c r="F89" s="21" t="s">
        <v>12</v>
      </c>
      <c r="G89" s="21" t="s">
        <v>13</v>
      </c>
      <c r="H89" s="22" t="s">
        <v>14</v>
      </c>
      <c r="I89" s="21" t="s">
        <v>15</v>
      </c>
      <c r="J89" s="21" t="s">
        <v>16</v>
      </c>
      <c r="K89" s="93"/>
      <c r="L89" s="42"/>
      <c r="M89" s="4"/>
      <c r="N89" s="4"/>
      <c r="O89" s="4"/>
      <c r="P89" s="4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2.75" customHeight="1">
      <c r="A90" s="23"/>
      <c r="B90" s="24"/>
      <c r="C90" s="25"/>
      <c r="D90" s="638"/>
      <c r="E90" s="639"/>
      <c r="F90" s="26" t="s">
        <v>17</v>
      </c>
      <c r="G90" s="27" t="s">
        <v>17</v>
      </c>
      <c r="H90" s="27" t="s">
        <v>18</v>
      </c>
      <c r="I90" s="27" t="s">
        <v>18</v>
      </c>
      <c r="J90" s="27" t="s">
        <v>18</v>
      </c>
      <c r="K90" s="66"/>
      <c r="L90" s="42"/>
      <c r="M90" s="4"/>
      <c r="N90" s="4"/>
      <c r="O90" s="4"/>
      <c r="P90" s="4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2.75" customHeight="1">
      <c r="A91" s="72"/>
      <c r="B91" s="34" t="s">
        <v>539</v>
      </c>
      <c r="C91" s="104"/>
      <c r="D91" s="93"/>
      <c r="E91" s="168"/>
      <c r="F91" s="36"/>
      <c r="G91" s="36"/>
      <c r="H91" s="77"/>
      <c r="I91" s="77"/>
      <c r="J91" s="77"/>
      <c r="K91" s="78"/>
      <c r="L91" s="42"/>
      <c r="M91" s="4"/>
      <c r="N91" s="4"/>
      <c r="O91" s="4"/>
      <c r="P91" s="4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2.75" customHeight="1">
      <c r="A92" s="72"/>
      <c r="B92" s="29" t="s">
        <v>396</v>
      </c>
      <c r="C92" s="104"/>
      <c r="D92" s="93"/>
      <c r="E92" s="495" t="s">
        <v>69</v>
      </c>
      <c r="F92" s="36">
        <v>0.0</v>
      </c>
      <c r="G92" s="36">
        <v>0.0</v>
      </c>
      <c r="H92" s="77">
        <f t="shared" ref="H92:H93" si="8">I92-G92</f>
        <v>200000</v>
      </c>
      <c r="I92" s="77">
        <v>200000.0</v>
      </c>
      <c r="J92" s="77">
        <v>200000.0</v>
      </c>
      <c r="K92" s="78"/>
      <c r="L92" s="42"/>
      <c r="M92" s="4"/>
      <c r="N92" s="4"/>
      <c r="O92" s="4"/>
      <c r="P92" s="4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2.75" customHeight="1">
      <c r="A93" s="72"/>
      <c r="B93" s="29" t="s">
        <v>540</v>
      </c>
      <c r="C93" s="104"/>
      <c r="D93" s="93"/>
      <c r="E93" s="495" t="s">
        <v>76</v>
      </c>
      <c r="F93" s="36">
        <v>0.0</v>
      </c>
      <c r="G93" s="36">
        <v>0.0</v>
      </c>
      <c r="H93" s="77">
        <f t="shared" si="8"/>
        <v>650000</v>
      </c>
      <c r="I93" s="77">
        <v>650000.0</v>
      </c>
      <c r="J93" s="77">
        <v>100000.0</v>
      </c>
      <c r="K93" s="78"/>
      <c r="L93" s="42"/>
      <c r="M93" s="4"/>
      <c r="N93" s="4"/>
      <c r="O93" s="4"/>
      <c r="P93" s="4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5.25" customHeight="1">
      <c r="A94" s="72"/>
      <c r="B94" s="29"/>
      <c r="C94" s="104"/>
      <c r="D94" s="93"/>
      <c r="E94" s="168"/>
      <c r="F94" s="36"/>
      <c r="G94" s="36"/>
      <c r="H94" s="77"/>
      <c r="I94" s="77"/>
      <c r="J94" s="77"/>
      <c r="K94" s="78"/>
      <c r="L94" s="42"/>
      <c r="M94" s="4"/>
      <c r="N94" s="4"/>
      <c r="O94" s="4"/>
      <c r="P94" s="4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2.75" customHeight="1">
      <c r="A95" s="20"/>
      <c r="B95" s="212" t="s">
        <v>541</v>
      </c>
      <c r="C95" s="16"/>
      <c r="D95" s="76"/>
      <c r="E95" s="93"/>
      <c r="F95" s="81"/>
      <c r="G95" s="81"/>
      <c r="H95" s="82"/>
      <c r="I95" s="82"/>
      <c r="J95" s="82"/>
      <c r="K95" s="83"/>
      <c r="L95" s="42"/>
      <c r="M95" s="4"/>
      <c r="N95" s="4"/>
      <c r="O95" s="4"/>
      <c r="P95" s="4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2.75" customHeight="1">
      <c r="A96" s="20"/>
      <c r="B96" s="29" t="s">
        <v>68</v>
      </c>
      <c r="C96" s="104"/>
      <c r="D96" s="93"/>
      <c r="E96" s="495" t="s">
        <v>69</v>
      </c>
      <c r="F96" s="81">
        <v>0.0</v>
      </c>
      <c r="G96" s="81">
        <v>0.0</v>
      </c>
      <c r="H96" s="77">
        <f t="shared" ref="H96:H97" si="9">I96-G96</f>
        <v>75000</v>
      </c>
      <c r="I96" s="82">
        <v>75000.0</v>
      </c>
      <c r="J96" s="82">
        <v>75000.0</v>
      </c>
      <c r="K96" s="83"/>
      <c r="L96" s="42"/>
      <c r="M96" s="4"/>
      <c r="N96" s="4"/>
      <c r="O96" s="4"/>
      <c r="P96" s="4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2.75" customHeight="1">
      <c r="A97" s="20"/>
      <c r="B97" s="29" t="s">
        <v>122</v>
      </c>
      <c r="C97" s="75"/>
      <c r="D97" s="130"/>
      <c r="E97" s="495" t="s">
        <v>123</v>
      </c>
      <c r="F97" s="36">
        <v>0.0</v>
      </c>
      <c r="G97" s="36">
        <v>0.0</v>
      </c>
      <c r="H97" s="77">
        <f t="shared" si="9"/>
        <v>75000</v>
      </c>
      <c r="I97" s="82">
        <v>75000.0</v>
      </c>
      <c r="J97" s="82">
        <v>75000.0</v>
      </c>
      <c r="K97" s="83"/>
      <c r="L97" s="42"/>
      <c r="M97" s="4"/>
      <c r="N97" s="4"/>
      <c r="O97" s="4"/>
      <c r="P97" s="4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9.0" customHeight="1">
      <c r="A98" s="20"/>
      <c r="B98" s="29"/>
      <c r="C98" s="75"/>
      <c r="D98" s="130"/>
      <c r="E98" s="66"/>
      <c r="F98" s="36"/>
      <c r="G98" s="191"/>
      <c r="H98" s="208"/>
      <c r="I98" s="82"/>
      <c r="J98" s="82"/>
      <c r="K98" s="83"/>
      <c r="L98" s="42"/>
      <c r="M98" s="4"/>
      <c r="N98" s="4"/>
      <c r="O98" s="4"/>
      <c r="P98" s="4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2.75" customHeight="1">
      <c r="A99" s="20"/>
      <c r="B99" s="430" t="s">
        <v>542</v>
      </c>
      <c r="C99" s="16"/>
      <c r="D99" s="76"/>
      <c r="E99" s="93"/>
      <c r="F99" s="146"/>
      <c r="G99" s="146"/>
      <c r="H99" s="524"/>
      <c r="I99" s="82"/>
      <c r="J99" s="82"/>
      <c r="K99" s="83"/>
      <c r="L99" s="42"/>
      <c r="M99" s="4"/>
      <c r="N99" s="4"/>
      <c r="O99" s="4"/>
      <c r="P99" s="4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2.75" customHeight="1">
      <c r="A100" s="20"/>
      <c r="B100" s="29" t="s">
        <v>68</v>
      </c>
      <c r="C100" s="104"/>
      <c r="D100" s="93"/>
      <c r="E100" s="495" t="s">
        <v>69</v>
      </c>
      <c r="F100" s="81">
        <v>0.0</v>
      </c>
      <c r="G100" s="81">
        <v>0.0</v>
      </c>
      <c r="H100" s="82">
        <f t="shared" ref="H100:H101" si="10">I100-G100</f>
        <v>250000</v>
      </c>
      <c r="I100" s="82">
        <v>250000.0</v>
      </c>
      <c r="J100" s="82">
        <v>300000.0</v>
      </c>
      <c r="K100" s="83"/>
      <c r="L100" s="42"/>
      <c r="M100" s="4"/>
      <c r="N100" s="4"/>
      <c r="O100" s="4"/>
      <c r="P100" s="4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2.75" customHeight="1">
      <c r="A101" s="20"/>
      <c r="B101" s="29" t="s">
        <v>122</v>
      </c>
      <c r="C101" s="75"/>
      <c r="D101" s="130"/>
      <c r="E101" s="495" t="s">
        <v>123</v>
      </c>
      <c r="F101" s="36">
        <v>0.0</v>
      </c>
      <c r="G101" s="36">
        <v>0.0</v>
      </c>
      <c r="H101" s="82">
        <f t="shared" si="10"/>
        <v>50000</v>
      </c>
      <c r="I101" s="82">
        <v>50000.0</v>
      </c>
      <c r="J101" s="82">
        <v>0.0</v>
      </c>
      <c r="K101" s="83"/>
      <c r="L101" s="42"/>
      <c r="M101" s="4"/>
      <c r="N101" s="4"/>
      <c r="O101" s="4"/>
      <c r="P101" s="4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7.5" customHeight="1">
      <c r="A102" s="20"/>
      <c r="B102" s="29"/>
      <c r="C102" s="75"/>
      <c r="D102" s="130"/>
      <c r="E102" s="66"/>
      <c r="F102" s="36"/>
      <c r="G102" s="36"/>
      <c r="H102" s="82"/>
      <c r="I102" s="82"/>
      <c r="J102" s="82"/>
      <c r="K102" s="83"/>
      <c r="L102" s="42"/>
      <c r="M102" s="4"/>
      <c r="N102" s="4"/>
      <c r="O102" s="4"/>
      <c r="P102" s="4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2.75" customHeight="1">
      <c r="A103" s="20"/>
      <c r="B103" s="34" t="s">
        <v>543</v>
      </c>
      <c r="C103" s="75"/>
      <c r="D103" s="130"/>
      <c r="E103" s="66"/>
      <c r="F103" s="36"/>
      <c r="G103" s="36"/>
      <c r="H103" s="82"/>
      <c r="I103" s="82"/>
      <c r="J103" s="82"/>
      <c r="K103" s="83"/>
      <c r="L103" s="42"/>
      <c r="M103" s="4"/>
      <c r="N103" s="4"/>
      <c r="O103" s="4"/>
      <c r="P103" s="4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2.75" customHeight="1">
      <c r="A104" s="20"/>
      <c r="B104" s="29" t="s">
        <v>68</v>
      </c>
      <c r="C104" s="104"/>
      <c r="D104" s="93"/>
      <c r="E104" s="495" t="s">
        <v>69</v>
      </c>
      <c r="F104" s="36">
        <v>0.0</v>
      </c>
      <c r="G104" s="36">
        <v>0.0</v>
      </c>
      <c r="H104" s="82">
        <f t="shared" ref="H104:H105" si="11">I104-G104</f>
        <v>250000</v>
      </c>
      <c r="I104" s="82">
        <v>250000.0</v>
      </c>
      <c r="J104" s="82">
        <v>350000.0</v>
      </c>
      <c r="K104" s="83"/>
      <c r="L104" s="42"/>
      <c r="M104" s="4"/>
      <c r="N104" s="4"/>
      <c r="O104" s="4"/>
      <c r="P104" s="4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2.75" customHeight="1">
      <c r="A105" s="20"/>
      <c r="B105" s="29" t="s">
        <v>544</v>
      </c>
      <c r="C105" s="104"/>
      <c r="D105" s="93"/>
      <c r="E105" s="495" t="s">
        <v>65</v>
      </c>
      <c r="F105" s="36">
        <v>0.0</v>
      </c>
      <c r="G105" s="36">
        <v>0.0</v>
      </c>
      <c r="H105" s="82">
        <f t="shared" si="11"/>
        <v>100000</v>
      </c>
      <c r="I105" s="82">
        <v>100000.0</v>
      </c>
      <c r="J105" s="82">
        <v>0.0</v>
      </c>
      <c r="K105" s="83"/>
      <c r="L105" s="42"/>
      <c r="M105" s="4"/>
      <c r="N105" s="4"/>
      <c r="O105" s="4"/>
      <c r="P105" s="4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5.25" customHeight="1">
      <c r="A106" s="20"/>
      <c r="B106" s="29"/>
      <c r="C106" s="75"/>
      <c r="D106" s="130"/>
      <c r="E106" s="66"/>
      <c r="F106" s="36"/>
      <c r="G106" s="36"/>
      <c r="H106" s="82"/>
      <c r="I106" s="82"/>
      <c r="J106" s="82"/>
      <c r="K106" s="83"/>
      <c r="L106" s="42"/>
      <c r="M106" s="4"/>
      <c r="N106" s="4"/>
      <c r="O106" s="4"/>
      <c r="P106" s="4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2.75" customHeight="1">
      <c r="A107" s="20"/>
      <c r="B107" s="504" t="s">
        <v>545</v>
      </c>
      <c r="C107" s="104"/>
      <c r="D107" s="76"/>
      <c r="E107" s="93"/>
      <c r="F107" s="81"/>
      <c r="G107" s="81"/>
      <c r="H107" s="82"/>
      <c r="I107" s="82"/>
      <c r="J107" s="82"/>
      <c r="K107" s="83"/>
      <c r="L107" s="42"/>
      <c r="M107" s="4"/>
      <c r="N107" s="4"/>
      <c r="O107" s="4"/>
      <c r="P107" s="4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2.75" customHeight="1">
      <c r="A108" s="20"/>
      <c r="B108" s="9" t="s">
        <v>68</v>
      </c>
      <c r="C108" s="104"/>
      <c r="D108" s="76"/>
      <c r="E108" s="93" t="s">
        <v>69</v>
      </c>
      <c r="F108" s="81">
        <v>0.0</v>
      </c>
      <c r="G108" s="81">
        <v>36829.0</v>
      </c>
      <c r="H108" s="82">
        <f>I108-G108</f>
        <v>263171</v>
      </c>
      <c r="I108" s="82">
        <v>300000.0</v>
      </c>
      <c r="J108" s="82">
        <v>300000.0</v>
      </c>
      <c r="K108" s="83"/>
      <c r="L108" s="42"/>
      <c r="M108" s="4"/>
      <c r="N108" s="4"/>
      <c r="O108" s="4"/>
      <c r="P108" s="4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8.25" customHeight="1">
      <c r="A109" s="20"/>
      <c r="B109" s="9"/>
      <c r="C109" s="104"/>
      <c r="D109" s="76"/>
      <c r="E109" s="93"/>
      <c r="F109" s="81"/>
      <c r="G109" s="81"/>
      <c r="H109" s="82"/>
      <c r="I109" s="82"/>
      <c r="J109" s="82"/>
      <c r="K109" s="83"/>
      <c r="L109" s="42"/>
      <c r="M109" s="4"/>
      <c r="N109" s="4"/>
      <c r="O109" s="4"/>
      <c r="P109" s="4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2.75" customHeight="1">
      <c r="A110" s="20"/>
      <c r="B110" s="504" t="s">
        <v>546</v>
      </c>
      <c r="C110" s="104"/>
      <c r="D110" s="76"/>
      <c r="E110" s="93"/>
      <c r="F110" s="81"/>
      <c r="G110" s="81"/>
      <c r="H110" s="82"/>
      <c r="I110" s="82"/>
      <c r="J110" s="82"/>
      <c r="K110" s="83"/>
      <c r="L110" s="42"/>
      <c r="M110" s="4"/>
      <c r="N110" s="4"/>
      <c r="O110" s="4"/>
      <c r="P110" s="4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2.75" customHeight="1">
      <c r="A111" s="20"/>
      <c r="B111" s="9" t="s">
        <v>68</v>
      </c>
      <c r="C111" s="104"/>
      <c r="D111" s="76"/>
      <c r="E111" s="93" t="s">
        <v>69</v>
      </c>
      <c r="F111" s="81">
        <v>0.0</v>
      </c>
      <c r="G111" s="81">
        <v>0.0</v>
      </c>
      <c r="H111" s="82">
        <f>I111-G111</f>
        <v>300000</v>
      </c>
      <c r="I111" s="82">
        <v>300000.0</v>
      </c>
      <c r="J111" s="82">
        <v>300000.0</v>
      </c>
      <c r="K111" s="83"/>
      <c r="L111" s="42"/>
      <c r="M111" s="4"/>
      <c r="N111" s="4"/>
      <c r="O111" s="4"/>
      <c r="P111" s="4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9.0" customHeight="1">
      <c r="A112" s="20"/>
      <c r="B112" s="16"/>
      <c r="C112" s="104"/>
      <c r="D112" s="76"/>
      <c r="E112" s="93"/>
      <c r="F112" s="107"/>
      <c r="G112" s="107"/>
      <c r="H112" s="168"/>
      <c r="I112" s="168"/>
      <c r="J112" s="168"/>
      <c r="K112" s="66"/>
      <c r="L112" s="42"/>
      <c r="M112" s="4"/>
      <c r="N112" s="4"/>
      <c r="O112" s="4"/>
      <c r="P112" s="4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2.75" customHeight="1">
      <c r="A113" s="20"/>
      <c r="B113" s="504" t="s">
        <v>547</v>
      </c>
      <c r="C113" s="104"/>
      <c r="D113" s="76"/>
      <c r="E113" s="93"/>
      <c r="F113" s="81"/>
      <c r="G113" s="81"/>
      <c r="H113" s="82"/>
      <c r="I113" s="82"/>
      <c r="J113" s="82"/>
      <c r="K113" s="83"/>
      <c r="L113" s="42"/>
      <c r="M113" s="4"/>
      <c r="N113" s="4"/>
      <c r="O113" s="4"/>
      <c r="P113" s="4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2.75" customHeight="1">
      <c r="A114" s="20"/>
      <c r="B114" s="29" t="s">
        <v>68</v>
      </c>
      <c r="C114" s="104"/>
      <c r="D114" s="93"/>
      <c r="E114" s="495" t="s">
        <v>69</v>
      </c>
      <c r="F114" s="81">
        <v>0.0</v>
      </c>
      <c r="G114" s="81">
        <v>0.0</v>
      </c>
      <c r="H114" s="82">
        <f>I114-G114</f>
        <v>0</v>
      </c>
      <c r="I114" s="82">
        <v>0.0</v>
      </c>
      <c r="J114" s="36">
        <v>350000.0</v>
      </c>
      <c r="K114" s="83"/>
      <c r="L114" s="42"/>
      <c r="M114" s="4"/>
      <c r="N114" s="4"/>
      <c r="O114" s="4"/>
      <c r="P114" s="4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2.75" customHeight="1">
      <c r="A115" s="20"/>
      <c r="B115" s="29"/>
      <c r="C115" s="104"/>
      <c r="D115" s="93"/>
      <c r="E115" s="66"/>
      <c r="F115" s="81"/>
      <c r="G115" s="81"/>
      <c r="H115" s="82"/>
      <c r="I115" s="82"/>
      <c r="J115" s="191"/>
      <c r="K115" s="83"/>
      <c r="L115" s="42"/>
      <c r="M115" s="4"/>
      <c r="N115" s="4"/>
      <c r="O115" s="4"/>
      <c r="P115" s="4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2.75" customHeight="1">
      <c r="A116" s="20"/>
      <c r="B116" s="504" t="s">
        <v>548</v>
      </c>
      <c r="C116" s="104"/>
      <c r="D116" s="76"/>
      <c r="E116" s="93"/>
      <c r="F116" s="81"/>
      <c r="G116" s="81"/>
      <c r="H116" s="82"/>
      <c r="I116" s="82"/>
      <c r="J116" s="82"/>
      <c r="K116" s="2"/>
      <c r="L116" s="42"/>
      <c r="M116" s="4"/>
      <c r="N116" s="4"/>
      <c r="O116" s="4"/>
      <c r="P116" s="4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2.75" customHeight="1">
      <c r="A117" s="20"/>
      <c r="B117" s="29" t="s">
        <v>68</v>
      </c>
      <c r="C117" s="104"/>
      <c r="D117" s="93"/>
      <c r="E117" s="495" t="s">
        <v>69</v>
      </c>
      <c r="F117" s="81">
        <v>0.0</v>
      </c>
      <c r="G117" s="81">
        <v>0.0</v>
      </c>
      <c r="H117" s="82">
        <f>I117-G117</f>
        <v>0</v>
      </c>
      <c r="I117" s="82">
        <v>0.0</v>
      </c>
      <c r="J117" s="82">
        <v>350000.0</v>
      </c>
      <c r="K117" s="2"/>
      <c r="L117" s="42"/>
      <c r="M117" s="4"/>
      <c r="N117" s="4"/>
      <c r="O117" s="4"/>
      <c r="P117" s="4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2.75" customHeight="1">
      <c r="A118" s="20"/>
      <c r="B118" s="9"/>
      <c r="C118" s="104"/>
      <c r="D118" s="76"/>
      <c r="E118" s="93"/>
      <c r="F118" s="81"/>
      <c r="G118" s="81"/>
      <c r="H118" s="82"/>
      <c r="I118" s="82"/>
      <c r="J118" s="82"/>
      <c r="K118" s="2"/>
      <c r="L118" s="42"/>
      <c r="M118" s="4"/>
      <c r="N118" s="4"/>
      <c r="O118" s="4"/>
      <c r="P118" s="4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2.75" customHeight="1">
      <c r="A119" s="661"/>
      <c r="B119" s="504" t="s">
        <v>549</v>
      </c>
      <c r="C119" s="104"/>
      <c r="D119" s="76"/>
      <c r="E119" s="93"/>
      <c r="F119" s="81"/>
      <c r="G119" s="81"/>
      <c r="H119" s="82"/>
      <c r="I119" s="82"/>
      <c r="J119" s="82"/>
      <c r="K119" s="2"/>
      <c r="L119" s="42"/>
      <c r="M119" s="4"/>
      <c r="N119" s="4"/>
      <c r="O119" s="4"/>
      <c r="P119" s="4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2.75" customHeight="1">
      <c r="A120" s="20"/>
      <c r="B120" s="29" t="s">
        <v>533</v>
      </c>
      <c r="C120" s="104"/>
      <c r="D120" s="93"/>
      <c r="E120" s="495" t="s">
        <v>65</v>
      </c>
      <c r="F120" s="81">
        <v>0.0</v>
      </c>
      <c r="G120" s="81">
        <v>0.0</v>
      </c>
      <c r="H120" s="82">
        <f t="shared" ref="H120:H121" si="12">I120-G120</f>
        <v>0</v>
      </c>
      <c r="I120" s="82">
        <v>0.0</v>
      </c>
      <c r="J120" s="82">
        <v>0.0</v>
      </c>
      <c r="K120" s="2"/>
      <c r="L120" s="42"/>
      <c r="M120" s="4"/>
      <c r="N120" s="4"/>
      <c r="O120" s="4"/>
      <c r="P120" s="4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2.75" customHeight="1">
      <c r="A121" s="90"/>
      <c r="B121" s="62" t="s">
        <v>68</v>
      </c>
      <c r="C121" s="660"/>
      <c r="D121" s="615"/>
      <c r="E121" s="609" t="s">
        <v>69</v>
      </c>
      <c r="F121" s="133">
        <v>0.0</v>
      </c>
      <c r="G121" s="133">
        <v>0.0</v>
      </c>
      <c r="H121" s="199">
        <f t="shared" si="12"/>
        <v>0</v>
      </c>
      <c r="I121" s="199">
        <v>0.0</v>
      </c>
      <c r="J121" s="199">
        <v>300000.0</v>
      </c>
      <c r="K121" s="2"/>
      <c r="L121" s="42"/>
      <c r="M121" s="4"/>
      <c r="N121" s="4"/>
      <c r="O121" s="4"/>
      <c r="P121" s="4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42"/>
      <c r="M122" s="4"/>
      <c r="N122" s="4"/>
      <c r="O122" s="4"/>
      <c r="P122" s="4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42"/>
      <c r="M123" s="4"/>
      <c r="N123" s="4"/>
      <c r="O123" s="4"/>
      <c r="P123" s="4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42"/>
      <c r="M124" s="4"/>
      <c r="N124" s="4"/>
      <c r="O124" s="4"/>
      <c r="P124" s="4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42"/>
      <c r="M125" s="4"/>
      <c r="N125" s="4"/>
      <c r="O125" s="4"/>
      <c r="P125" s="4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42"/>
      <c r="M126" s="4"/>
      <c r="N126" s="4"/>
      <c r="O126" s="4"/>
      <c r="P126" s="4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42"/>
      <c r="M127" s="4"/>
      <c r="N127" s="4"/>
      <c r="O127" s="4"/>
      <c r="P127" s="4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9.5" customHeight="1">
      <c r="A128" s="111" t="s">
        <v>550</v>
      </c>
      <c r="B128" s="130"/>
      <c r="C128" s="130"/>
      <c r="D128" s="130"/>
      <c r="E128" s="66"/>
      <c r="F128" s="130"/>
      <c r="G128" s="29"/>
      <c r="H128" s="130"/>
      <c r="I128" s="2"/>
      <c r="J128" s="2"/>
      <c r="K128" s="2"/>
      <c r="L128" s="42"/>
      <c r="M128" s="4"/>
      <c r="N128" s="4"/>
      <c r="O128" s="4"/>
      <c r="P128" s="4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2.75" customHeight="1">
      <c r="A129" s="29"/>
      <c r="B129" s="130"/>
      <c r="C129" s="130"/>
      <c r="D129" s="130"/>
      <c r="E129" s="66"/>
      <c r="F129" s="130"/>
      <c r="G129" s="29"/>
      <c r="H129" s="130"/>
      <c r="I129" s="2"/>
      <c r="J129" s="2"/>
      <c r="K129" s="2"/>
      <c r="L129" s="42"/>
      <c r="M129" s="4"/>
      <c r="N129" s="4"/>
      <c r="O129" s="4"/>
      <c r="P129" s="4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2.75" customHeight="1">
      <c r="A130" s="143" t="s">
        <v>350</v>
      </c>
      <c r="K130" s="143"/>
      <c r="L130" s="42"/>
      <c r="M130" s="4"/>
      <c r="N130" s="4"/>
      <c r="O130" s="4"/>
      <c r="P130" s="4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2.75" customHeight="1">
      <c r="A131" s="66"/>
      <c r="B131" s="66"/>
      <c r="C131" s="66"/>
      <c r="D131" s="66"/>
      <c r="E131" s="66"/>
      <c r="F131" s="66"/>
      <c r="G131" s="66"/>
      <c r="H131" s="66"/>
      <c r="I131" s="2"/>
      <c r="J131" s="2"/>
      <c r="K131" s="2"/>
      <c r="L131" s="42"/>
      <c r="M131" s="4"/>
      <c r="N131" s="4"/>
      <c r="O131" s="4"/>
      <c r="P131" s="4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2.75" customHeight="1">
      <c r="A132" s="11" t="s">
        <v>364</v>
      </c>
      <c r="B132" s="12"/>
      <c r="C132" s="13"/>
      <c r="D132" s="637" t="s">
        <v>7</v>
      </c>
      <c r="E132" s="13"/>
      <c r="F132" s="14" t="s">
        <v>8</v>
      </c>
      <c r="G132" s="15" t="s">
        <v>9</v>
      </c>
      <c r="H132" s="12"/>
      <c r="I132" s="13"/>
      <c r="J132" s="14" t="s">
        <v>10</v>
      </c>
      <c r="K132" s="93"/>
      <c r="L132" s="42"/>
      <c r="M132" s="4"/>
      <c r="N132" s="4"/>
      <c r="O132" s="4"/>
      <c r="P132" s="4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2.75" customHeight="1">
      <c r="A133" s="18"/>
      <c r="C133" s="19"/>
      <c r="D133" s="76" t="s">
        <v>11</v>
      </c>
      <c r="E133" s="19"/>
      <c r="F133" s="21" t="s">
        <v>12</v>
      </c>
      <c r="G133" s="21" t="s">
        <v>13</v>
      </c>
      <c r="H133" s="22" t="s">
        <v>14</v>
      </c>
      <c r="I133" s="21" t="s">
        <v>15</v>
      </c>
      <c r="J133" s="21" t="s">
        <v>16</v>
      </c>
      <c r="K133" s="93"/>
      <c r="L133" s="42"/>
      <c r="M133" s="4"/>
      <c r="N133" s="4"/>
      <c r="O133" s="4"/>
      <c r="P133" s="4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2.75" customHeight="1">
      <c r="A134" s="23"/>
      <c r="B134" s="24"/>
      <c r="C134" s="25"/>
      <c r="D134" s="638"/>
      <c r="E134" s="639"/>
      <c r="F134" s="26" t="s">
        <v>17</v>
      </c>
      <c r="G134" s="27" t="s">
        <v>17</v>
      </c>
      <c r="H134" s="27" t="s">
        <v>18</v>
      </c>
      <c r="I134" s="27" t="s">
        <v>18</v>
      </c>
      <c r="J134" s="27" t="s">
        <v>18</v>
      </c>
      <c r="K134" s="66"/>
      <c r="L134" s="42"/>
      <c r="M134" s="4"/>
      <c r="N134" s="4"/>
      <c r="O134" s="4"/>
      <c r="P134" s="4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2.75" customHeight="1">
      <c r="A135" s="20"/>
      <c r="B135" s="504" t="s">
        <v>551</v>
      </c>
      <c r="C135" s="104"/>
      <c r="D135" s="76"/>
      <c r="E135" s="93"/>
      <c r="F135" s="81"/>
      <c r="G135" s="81"/>
      <c r="H135" s="82"/>
      <c r="I135" s="82"/>
      <c r="J135" s="82"/>
      <c r="K135" s="83"/>
      <c r="L135" s="42"/>
      <c r="M135" s="4"/>
      <c r="N135" s="4"/>
      <c r="O135" s="4"/>
      <c r="P135" s="4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2.75" customHeight="1">
      <c r="A136" s="20"/>
      <c r="B136" s="9" t="s">
        <v>552</v>
      </c>
      <c r="C136" s="104"/>
      <c r="D136" s="93"/>
      <c r="E136" s="495" t="s">
        <v>65</v>
      </c>
      <c r="F136" s="81">
        <v>0.0</v>
      </c>
      <c r="G136" s="81">
        <v>0.0</v>
      </c>
      <c r="H136" s="82">
        <f t="shared" ref="H136:H137" si="13">I136-G136</f>
        <v>100000</v>
      </c>
      <c r="I136" s="82">
        <v>100000.0</v>
      </c>
      <c r="J136" s="82">
        <v>0.0</v>
      </c>
      <c r="K136" s="83"/>
      <c r="L136" s="42"/>
      <c r="M136" s="4"/>
      <c r="N136" s="4"/>
      <c r="O136" s="4"/>
      <c r="P136" s="4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2.75" customHeight="1">
      <c r="A137" s="20"/>
      <c r="B137" s="9" t="s">
        <v>68</v>
      </c>
      <c r="C137" s="104"/>
      <c r="D137" s="93"/>
      <c r="E137" s="93" t="s">
        <v>69</v>
      </c>
      <c r="F137" s="81">
        <v>0.0</v>
      </c>
      <c r="G137" s="81">
        <v>0.0</v>
      </c>
      <c r="H137" s="82">
        <f t="shared" si="13"/>
        <v>250000</v>
      </c>
      <c r="I137" s="82">
        <v>250000.0</v>
      </c>
      <c r="J137" s="82">
        <v>350000.0</v>
      </c>
      <c r="K137" s="83"/>
      <c r="L137" s="42"/>
      <c r="M137" s="4"/>
      <c r="N137" s="4"/>
      <c r="O137" s="4"/>
      <c r="P137" s="4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2.75" customHeight="1">
      <c r="A138" s="20"/>
      <c r="B138" s="9"/>
      <c r="C138" s="104"/>
      <c r="D138" s="93"/>
      <c r="E138" s="93"/>
      <c r="F138" s="81"/>
      <c r="G138" s="81"/>
      <c r="H138" s="82"/>
      <c r="I138" s="82"/>
      <c r="J138" s="82"/>
      <c r="K138" s="83"/>
      <c r="L138" s="42"/>
      <c r="M138" s="4"/>
      <c r="N138" s="4"/>
      <c r="O138" s="4"/>
      <c r="P138" s="4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2.75" customHeight="1">
      <c r="A139" s="20"/>
      <c r="B139" s="504" t="s">
        <v>553</v>
      </c>
      <c r="C139" s="104"/>
      <c r="D139" s="93"/>
      <c r="E139" s="93"/>
      <c r="F139" s="81"/>
      <c r="G139" s="81"/>
      <c r="H139" s="82"/>
      <c r="I139" s="82"/>
      <c r="J139" s="82"/>
      <c r="K139" s="83"/>
      <c r="L139" s="42"/>
      <c r="M139" s="4"/>
      <c r="N139" s="4"/>
      <c r="O139" s="4"/>
      <c r="P139" s="4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2.75" customHeight="1">
      <c r="A140" s="20"/>
      <c r="B140" s="9" t="s">
        <v>68</v>
      </c>
      <c r="C140" s="104"/>
      <c r="D140" s="93"/>
      <c r="E140" s="93" t="s">
        <v>69</v>
      </c>
      <c r="F140" s="81">
        <v>0.0</v>
      </c>
      <c r="G140" s="81">
        <v>0.0</v>
      </c>
      <c r="H140" s="82">
        <v>0.0</v>
      </c>
      <c r="I140" s="82">
        <v>0.0</v>
      </c>
      <c r="J140" s="82">
        <v>150000.0</v>
      </c>
      <c r="K140" s="83"/>
      <c r="L140" s="42"/>
      <c r="M140" s="4"/>
      <c r="N140" s="4"/>
      <c r="O140" s="4"/>
      <c r="P140" s="4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2.75" customHeight="1">
      <c r="A141" s="20"/>
      <c r="B141" s="9" t="s">
        <v>122</v>
      </c>
      <c r="C141" s="104"/>
      <c r="D141" s="76"/>
      <c r="E141" s="93" t="s">
        <v>123</v>
      </c>
      <c r="F141" s="81">
        <v>0.0</v>
      </c>
      <c r="G141" s="81">
        <v>0.0</v>
      </c>
      <c r="H141" s="82">
        <v>0.0</v>
      </c>
      <c r="I141" s="82">
        <v>0.0</v>
      </c>
      <c r="J141" s="82">
        <v>150000.0</v>
      </c>
      <c r="K141" s="83"/>
      <c r="L141" s="42"/>
      <c r="M141" s="4"/>
      <c r="N141" s="4"/>
      <c r="O141" s="4"/>
      <c r="P141" s="4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6.5" customHeight="1">
      <c r="A142" s="43"/>
      <c r="B142" s="44" t="s">
        <v>284</v>
      </c>
      <c r="C142" s="287"/>
      <c r="D142" s="662"/>
      <c r="E142" s="663"/>
      <c r="F142" s="47">
        <f t="shared" ref="F142:J142" si="14">SUM(F36:F141)</f>
        <v>5800219.19</v>
      </c>
      <c r="G142" s="47">
        <f t="shared" si="14"/>
        <v>1965832.88</v>
      </c>
      <c r="H142" s="47">
        <f t="shared" si="14"/>
        <v>7803167.12</v>
      </c>
      <c r="I142" s="47">
        <f t="shared" si="14"/>
        <v>9769000</v>
      </c>
      <c r="J142" s="47">
        <f t="shared" si="14"/>
        <v>11099000</v>
      </c>
      <c r="K142" s="48"/>
      <c r="L142" s="38"/>
      <c r="M142" s="7"/>
      <c r="N142" s="7"/>
      <c r="O142" s="7"/>
      <c r="P142" s="7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</row>
    <row r="143" ht="16.5" customHeight="1">
      <c r="A143" s="664" t="s">
        <v>285</v>
      </c>
      <c r="B143" s="219"/>
      <c r="C143" s="287"/>
      <c r="D143" s="665"/>
      <c r="E143" s="663"/>
      <c r="F143" s="217">
        <f t="shared" ref="F143:J143" si="15">F34+F142</f>
        <v>37774193.73</v>
      </c>
      <c r="G143" s="217">
        <f t="shared" si="15"/>
        <v>17023700.05</v>
      </c>
      <c r="H143" s="217">
        <f t="shared" si="15"/>
        <v>28315867.95</v>
      </c>
      <c r="I143" s="217">
        <f t="shared" si="15"/>
        <v>45489568</v>
      </c>
      <c r="J143" s="217">
        <f t="shared" si="15"/>
        <v>48933199</v>
      </c>
      <c r="K143" s="48"/>
      <c r="L143" s="38"/>
      <c r="M143" s="7"/>
      <c r="N143" s="7"/>
      <c r="O143" s="7"/>
      <c r="P143" s="7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</row>
    <row r="144" ht="13.5" customHeight="1">
      <c r="A144" s="666"/>
      <c r="B144" s="667" t="s">
        <v>286</v>
      </c>
      <c r="C144" s="457"/>
      <c r="D144" s="668"/>
      <c r="E144" s="669"/>
      <c r="F144" s="191"/>
      <c r="G144" s="191"/>
      <c r="H144" s="191"/>
      <c r="I144" s="191"/>
      <c r="J144" s="191"/>
      <c r="K144" s="37"/>
      <c r="L144" s="42"/>
      <c r="M144" s="4"/>
      <c r="N144" s="4"/>
      <c r="O144" s="4"/>
      <c r="P144" s="4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3.5" customHeight="1">
      <c r="A145" s="20"/>
      <c r="B145" s="6" t="s">
        <v>309</v>
      </c>
      <c r="C145" s="223"/>
      <c r="D145" s="2"/>
      <c r="E145" s="633" t="s">
        <v>298</v>
      </c>
      <c r="F145" s="81">
        <v>53997.0</v>
      </c>
      <c r="G145" s="81">
        <v>194585.15</v>
      </c>
      <c r="H145" s="191">
        <f t="shared" ref="H145:H147" si="16">I145-G145</f>
        <v>3414.85</v>
      </c>
      <c r="I145" s="82">
        <v>198000.0</v>
      </c>
      <c r="J145" s="82">
        <v>0.0</v>
      </c>
      <c r="K145" s="83"/>
      <c r="L145" s="42"/>
      <c r="M145" s="4"/>
      <c r="N145" s="4"/>
      <c r="O145" s="4"/>
      <c r="P145" s="4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3.5" customHeight="1">
      <c r="A146" s="33"/>
      <c r="B146" s="130" t="s">
        <v>554</v>
      </c>
      <c r="C146" s="670"/>
      <c r="D146" s="29"/>
      <c r="E146" s="495" t="s">
        <v>290</v>
      </c>
      <c r="F146" s="81">
        <v>40990.0</v>
      </c>
      <c r="G146" s="81">
        <v>0.0</v>
      </c>
      <c r="H146" s="191">
        <f t="shared" si="16"/>
        <v>0</v>
      </c>
      <c r="I146" s="58">
        <v>0.0</v>
      </c>
      <c r="J146" s="58">
        <v>700000.0</v>
      </c>
      <c r="K146" s="59"/>
      <c r="L146" s="42"/>
      <c r="M146" s="4"/>
      <c r="N146" s="4"/>
      <c r="O146" s="4"/>
      <c r="P146" s="4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3.5" customHeight="1">
      <c r="A147" s="33"/>
      <c r="B147" s="671" t="s">
        <v>555</v>
      </c>
      <c r="C147" s="75"/>
      <c r="D147" s="29"/>
      <c r="E147" s="495" t="s">
        <v>296</v>
      </c>
      <c r="F147" s="36">
        <v>0.0</v>
      </c>
      <c r="G147" s="36">
        <v>0.0</v>
      </c>
      <c r="H147" s="191">
        <f t="shared" si="16"/>
        <v>0</v>
      </c>
      <c r="I147" s="58">
        <v>0.0</v>
      </c>
      <c r="J147" s="58">
        <v>2250000.0</v>
      </c>
      <c r="K147" s="59"/>
      <c r="L147" s="42"/>
      <c r="M147" s="4"/>
      <c r="N147" s="4"/>
      <c r="O147" s="4"/>
      <c r="P147" s="4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672"/>
      <c r="B148" s="418" t="s">
        <v>317</v>
      </c>
      <c r="C148" s="673"/>
      <c r="D148" s="674"/>
      <c r="E148" s="675"/>
      <c r="F148" s="676">
        <f t="shared" ref="F148:J148" si="17">SUM(F145:F147)</f>
        <v>94987</v>
      </c>
      <c r="G148" s="676">
        <f t="shared" si="17"/>
        <v>194585.15</v>
      </c>
      <c r="H148" s="676">
        <f t="shared" si="17"/>
        <v>3414.85</v>
      </c>
      <c r="I148" s="676">
        <f t="shared" si="17"/>
        <v>198000</v>
      </c>
      <c r="J148" s="676">
        <f t="shared" si="17"/>
        <v>2950000</v>
      </c>
      <c r="K148" s="48"/>
      <c r="L148" s="123"/>
      <c r="M148" s="151"/>
      <c r="N148" s="151"/>
      <c r="O148" s="151"/>
      <c r="P148" s="151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</row>
    <row r="149" ht="15.75" customHeight="1">
      <c r="A149" s="677" t="s">
        <v>318</v>
      </c>
      <c r="B149" s="678"/>
      <c r="C149" s="679"/>
      <c r="D149" s="680"/>
      <c r="E149" s="681"/>
      <c r="F149" s="682">
        <f t="shared" ref="F149:J149" si="18">F143+F148</f>
        <v>37869180.73</v>
      </c>
      <c r="G149" s="682">
        <f t="shared" si="18"/>
        <v>17218285.2</v>
      </c>
      <c r="H149" s="682">
        <f t="shared" si="18"/>
        <v>28319282.8</v>
      </c>
      <c r="I149" s="682">
        <f t="shared" si="18"/>
        <v>45687568</v>
      </c>
      <c r="J149" s="682">
        <f t="shared" si="18"/>
        <v>51883199</v>
      </c>
      <c r="K149" s="48"/>
      <c r="L149" s="50"/>
      <c r="M149" s="649"/>
      <c r="N149" s="649"/>
      <c r="O149" s="649"/>
      <c r="P149" s="649"/>
      <c r="Q149" s="405"/>
      <c r="R149" s="405"/>
      <c r="S149" s="405"/>
      <c r="T149" s="405"/>
      <c r="U149" s="405"/>
      <c r="V149" s="405"/>
      <c r="W149" s="405"/>
      <c r="X149" s="405"/>
      <c r="Y149" s="405"/>
      <c r="Z149" s="405"/>
      <c r="AA149" s="405"/>
      <c r="AB149" s="405"/>
      <c r="AC149" s="405"/>
      <c r="AD149" s="405"/>
      <c r="AE149" s="405"/>
      <c r="AF149" s="405"/>
      <c r="AG149" s="405"/>
      <c r="AH149" s="405"/>
    </row>
    <row r="150" ht="8.25" customHeight="1">
      <c r="A150" s="34"/>
      <c r="B150" s="405"/>
      <c r="C150" s="657"/>
      <c r="D150" s="657"/>
      <c r="E150" s="683"/>
      <c r="F150" s="48"/>
      <c r="G150" s="48"/>
      <c r="H150" s="48"/>
      <c r="I150" s="48"/>
      <c r="J150" s="48"/>
      <c r="K150" s="48"/>
      <c r="L150" s="50"/>
      <c r="M150" s="649"/>
      <c r="N150" s="649"/>
      <c r="O150" s="649"/>
      <c r="P150" s="649"/>
      <c r="Q150" s="405"/>
      <c r="R150" s="405"/>
      <c r="S150" s="405"/>
      <c r="T150" s="405"/>
      <c r="U150" s="405"/>
      <c r="V150" s="405"/>
      <c r="W150" s="405"/>
      <c r="X150" s="405"/>
      <c r="Y150" s="405"/>
      <c r="Z150" s="405"/>
      <c r="AA150" s="405"/>
      <c r="AB150" s="405"/>
      <c r="AC150" s="405"/>
      <c r="AD150" s="405"/>
      <c r="AE150" s="405"/>
      <c r="AF150" s="405"/>
      <c r="AG150" s="405"/>
      <c r="AH150" s="405"/>
    </row>
    <row r="151" ht="12.75" customHeight="1">
      <c r="A151" s="338" t="s">
        <v>319</v>
      </c>
      <c r="B151" s="405"/>
      <c r="C151" s="657"/>
      <c r="D151" s="657"/>
      <c r="E151" s="683"/>
      <c r="F151" s="48"/>
      <c r="G151" s="48"/>
      <c r="H151" s="48"/>
      <c r="I151" s="48"/>
      <c r="J151" s="48"/>
      <c r="K151" s="48"/>
      <c r="L151" s="123"/>
      <c r="M151" s="151"/>
      <c r="N151" s="151"/>
      <c r="O151" s="151"/>
      <c r="P151" s="151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</row>
    <row r="152" ht="12.75" customHeight="1">
      <c r="A152" s="338" t="s">
        <v>320</v>
      </c>
      <c r="B152" s="8"/>
      <c r="C152" s="8"/>
      <c r="D152" s="8"/>
      <c r="E152" s="5"/>
      <c r="F152" s="8"/>
      <c r="G152" s="8"/>
      <c r="H152" s="5"/>
      <c r="J152" s="8"/>
      <c r="K152" s="2"/>
      <c r="L152" s="42"/>
      <c r="M152" s="4"/>
      <c r="N152" s="4"/>
      <c r="O152" s="4"/>
      <c r="P152" s="4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2.75" customHeight="1">
      <c r="A153" s="2"/>
      <c r="B153" s="338"/>
      <c r="D153" s="405"/>
      <c r="E153" s="636"/>
      <c r="F153" s="405"/>
      <c r="G153" s="405"/>
      <c r="H153" s="636"/>
      <c r="J153" s="405"/>
      <c r="K153" s="2"/>
      <c r="L153" s="42"/>
      <c r="M153" s="4"/>
      <c r="N153" s="4"/>
      <c r="O153" s="4"/>
      <c r="P153" s="4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2.75" customHeight="1">
      <c r="A154" s="2"/>
      <c r="B154" s="8"/>
      <c r="C154" s="8"/>
      <c r="D154" s="8"/>
      <c r="E154" s="5"/>
      <c r="F154" s="8"/>
      <c r="G154" s="8"/>
      <c r="H154" s="5"/>
      <c r="I154" s="5"/>
      <c r="J154" s="8"/>
      <c r="K154" s="2"/>
      <c r="L154" s="42"/>
      <c r="M154" s="4"/>
      <c r="N154" s="4"/>
      <c r="O154" s="4"/>
      <c r="P154" s="4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2.75" customHeight="1">
      <c r="A155" s="2"/>
      <c r="B155" s="2"/>
      <c r="C155" s="2"/>
      <c r="D155" s="2"/>
      <c r="E155" s="3"/>
      <c r="F155" s="2"/>
      <c r="G155" s="2"/>
      <c r="H155" s="2"/>
      <c r="I155" s="2"/>
      <c r="J155" s="2"/>
      <c r="K155" s="2"/>
      <c r="L155" s="42"/>
      <c r="M155" s="4"/>
      <c r="N155" s="4"/>
      <c r="O155" s="4"/>
      <c r="P155" s="4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2.75" customHeight="1">
      <c r="A156" s="2" t="s">
        <v>556</v>
      </c>
      <c r="B156" s="2"/>
      <c r="C156" s="5" t="s">
        <v>506</v>
      </c>
      <c r="D156" s="5" t="s">
        <v>323</v>
      </c>
      <c r="H156" s="5" t="s">
        <v>324</v>
      </c>
      <c r="L156" s="42"/>
      <c r="M156" s="4"/>
      <c r="N156" s="4"/>
      <c r="O156" s="4"/>
      <c r="P156" s="4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2.75" customHeight="1">
      <c r="A157" s="2"/>
      <c r="B157" s="2"/>
      <c r="C157" s="3" t="s">
        <v>507</v>
      </c>
      <c r="D157" s="3" t="s">
        <v>326</v>
      </c>
      <c r="H157" s="3" t="s">
        <v>327</v>
      </c>
      <c r="L157" s="42"/>
      <c r="M157" s="4"/>
      <c r="N157" s="4"/>
      <c r="O157" s="4"/>
      <c r="P157" s="4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2.75" customHeight="1">
      <c r="A158" s="2"/>
      <c r="B158" s="2"/>
      <c r="C158" s="2"/>
      <c r="D158" s="2"/>
      <c r="E158" s="3"/>
      <c r="F158" s="2"/>
      <c r="G158" s="2"/>
      <c r="H158" s="2"/>
      <c r="I158" s="2"/>
      <c r="J158" s="2"/>
      <c r="K158" s="2"/>
      <c r="L158" s="42"/>
      <c r="M158" s="4"/>
      <c r="N158" s="4"/>
      <c r="O158" s="4"/>
      <c r="P158" s="4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2.75" customHeight="1">
      <c r="A159" s="2"/>
      <c r="B159" s="2"/>
      <c r="C159" s="2"/>
      <c r="D159" s="2"/>
      <c r="E159" s="3"/>
      <c r="F159" s="2"/>
      <c r="G159" s="2"/>
      <c r="H159" s="2"/>
      <c r="I159" s="2"/>
      <c r="J159" s="2"/>
      <c r="K159" s="2"/>
      <c r="L159" s="42"/>
      <c r="M159" s="4"/>
      <c r="N159" s="4"/>
      <c r="O159" s="4"/>
      <c r="P159" s="4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2.75" customHeight="1">
      <c r="A160" s="2"/>
      <c r="B160" s="2"/>
      <c r="C160" s="2"/>
      <c r="D160" s="2"/>
      <c r="E160" s="3"/>
      <c r="F160" s="2"/>
      <c r="G160" s="2"/>
      <c r="H160" s="2"/>
      <c r="I160" s="2"/>
      <c r="J160" s="2"/>
      <c r="K160" s="2"/>
      <c r="L160" s="42"/>
      <c r="M160" s="4"/>
      <c r="N160" s="4"/>
      <c r="O160" s="4"/>
      <c r="P160" s="4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2.75" customHeight="1">
      <c r="A161" s="2"/>
      <c r="B161" s="2"/>
      <c r="C161" s="2"/>
      <c r="D161" s="2"/>
      <c r="E161" s="3"/>
      <c r="F161" s="2"/>
      <c r="G161" s="2"/>
      <c r="H161" s="2"/>
      <c r="I161" s="2"/>
      <c r="J161" s="2"/>
      <c r="K161" s="2"/>
      <c r="L161" s="42"/>
      <c r="M161" s="4"/>
      <c r="N161" s="4"/>
      <c r="O161" s="4"/>
      <c r="P161" s="4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2.75" customHeight="1">
      <c r="A162" s="2"/>
      <c r="B162" s="2"/>
      <c r="C162" s="2"/>
      <c r="D162" s="2"/>
      <c r="E162" s="3"/>
      <c r="F162" s="2"/>
      <c r="G162" s="2"/>
      <c r="H162" s="2"/>
      <c r="I162" s="2"/>
      <c r="J162" s="2"/>
      <c r="K162" s="2"/>
      <c r="L162" s="42"/>
      <c r="M162" s="4"/>
      <c r="N162" s="4"/>
      <c r="O162" s="4"/>
      <c r="P162" s="4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2.75" customHeight="1">
      <c r="A163" s="2"/>
      <c r="B163" s="2"/>
      <c r="C163" s="2"/>
      <c r="D163" s="2"/>
      <c r="E163" s="3"/>
      <c r="F163" s="2"/>
      <c r="G163" s="2"/>
      <c r="H163" s="2"/>
      <c r="I163" s="2"/>
      <c r="J163" s="2"/>
      <c r="K163" s="2"/>
      <c r="L163" s="42"/>
      <c r="M163" s="4"/>
      <c r="N163" s="4"/>
      <c r="O163" s="4"/>
      <c r="P163" s="4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2.75" customHeight="1">
      <c r="A164" s="2"/>
      <c r="B164" s="2"/>
      <c r="C164" s="2"/>
      <c r="D164" s="2"/>
      <c r="E164" s="3"/>
      <c r="F164" s="2"/>
      <c r="G164" s="2"/>
      <c r="H164" s="2"/>
      <c r="I164" s="2"/>
      <c r="J164" s="2"/>
      <c r="K164" s="2"/>
      <c r="L164" s="42"/>
      <c r="M164" s="4"/>
      <c r="N164" s="4"/>
      <c r="O164" s="4"/>
      <c r="P164" s="4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2.75" customHeight="1">
      <c r="A165" s="2"/>
      <c r="B165" s="2"/>
      <c r="C165" s="2"/>
      <c r="D165" s="2"/>
      <c r="E165" s="3"/>
      <c r="F165" s="2"/>
      <c r="G165" s="2"/>
      <c r="H165" s="2"/>
      <c r="I165" s="2"/>
      <c r="J165" s="2"/>
      <c r="K165" s="2"/>
      <c r="L165" s="42"/>
      <c r="M165" s="4"/>
      <c r="N165" s="4"/>
      <c r="O165" s="4"/>
      <c r="P165" s="4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2.75" customHeight="1">
      <c r="A166" s="2"/>
      <c r="B166" s="2"/>
      <c r="C166" s="2"/>
      <c r="D166" s="2"/>
      <c r="E166" s="3"/>
      <c r="F166" s="2"/>
      <c r="G166" s="2"/>
      <c r="H166" s="2"/>
      <c r="I166" s="2"/>
      <c r="J166" s="2"/>
      <c r="K166" s="2"/>
      <c r="L166" s="42"/>
      <c r="M166" s="4"/>
      <c r="N166" s="4"/>
      <c r="O166" s="4"/>
      <c r="P166" s="4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2.75" customHeight="1">
      <c r="A167" s="2"/>
      <c r="B167" s="2"/>
      <c r="C167" s="2"/>
      <c r="D167" s="2"/>
      <c r="E167" s="3"/>
      <c r="F167" s="2"/>
      <c r="G167" s="2"/>
      <c r="H167" s="2"/>
      <c r="I167" s="2"/>
      <c r="J167" s="2"/>
      <c r="K167" s="2"/>
      <c r="L167" s="42"/>
      <c r="M167" s="4"/>
      <c r="N167" s="4"/>
      <c r="O167" s="4"/>
      <c r="P167" s="4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2.75" customHeight="1">
      <c r="A168" s="2"/>
      <c r="B168" s="2"/>
      <c r="C168" s="2"/>
      <c r="D168" s="2"/>
      <c r="E168" s="3"/>
      <c r="F168" s="2"/>
      <c r="G168" s="2"/>
      <c r="H168" s="2"/>
      <c r="I168" s="2"/>
      <c r="J168" s="2"/>
      <c r="K168" s="2"/>
      <c r="L168" s="42"/>
      <c r="M168" s="4"/>
      <c r="N168" s="4"/>
      <c r="O168" s="4"/>
      <c r="P168" s="4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2.75" customHeight="1">
      <c r="A169" s="2"/>
      <c r="B169" s="2"/>
      <c r="C169" s="2"/>
      <c r="D169" s="2"/>
      <c r="E169" s="3"/>
      <c r="F169" s="2"/>
      <c r="G169" s="2"/>
      <c r="H169" s="2"/>
      <c r="I169" s="2"/>
      <c r="J169" s="2"/>
      <c r="K169" s="2"/>
      <c r="L169" s="42"/>
      <c r="M169" s="4"/>
      <c r="N169" s="4"/>
      <c r="O169" s="4"/>
      <c r="P169" s="4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2.75" customHeight="1">
      <c r="A170" s="2"/>
      <c r="B170" s="2"/>
      <c r="C170" s="2"/>
      <c r="D170" s="2"/>
      <c r="E170" s="3"/>
      <c r="F170" s="2"/>
      <c r="G170" s="2"/>
      <c r="H170" s="2"/>
      <c r="I170" s="2"/>
      <c r="J170" s="2"/>
      <c r="K170" s="2"/>
      <c r="L170" s="42"/>
      <c r="M170" s="4"/>
      <c r="N170" s="4"/>
      <c r="O170" s="4"/>
      <c r="P170" s="4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2.75" customHeight="1">
      <c r="A171" s="2"/>
      <c r="B171" s="2"/>
      <c r="C171" s="2"/>
      <c r="D171" s="2"/>
      <c r="E171" s="3"/>
      <c r="F171" s="2"/>
      <c r="G171" s="2"/>
      <c r="H171" s="2"/>
      <c r="I171" s="2"/>
      <c r="J171" s="2"/>
      <c r="K171" s="2"/>
      <c r="L171" s="42"/>
      <c r="M171" s="4"/>
      <c r="N171" s="4"/>
      <c r="O171" s="4"/>
      <c r="P171" s="4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2.75" customHeight="1">
      <c r="A172" s="2"/>
      <c r="B172" s="2"/>
      <c r="C172" s="2"/>
      <c r="D172" s="2"/>
      <c r="E172" s="3"/>
      <c r="F172" s="2"/>
      <c r="G172" s="2"/>
      <c r="H172" s="2"/>
      <c r="I172" s="2"/>
      <c r="J172" s="2"/>
      <c r="K172" s="2"/>
      <c r="L172" s="42"/>
      <c r="M172" s="4"/>
      <c r="N172" s="4"/>
      <c r="O172" s="4"/>
      <c r="P172" s="4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2.75" customHeight="1">
      <c r="A173" s="2"/>
      <c r="B173" s="2"/>
      <c r="C173" s="2"/>
      <c r="D173" s="2"/>
      <c r="E173" s="3"/>
      <c r="F173" s="2"/>
      <c r="G173" s="2"/>
      <c r="H173" s="2"/>
      <c r="I173" s="2"/>
      <c r="J173" s="2"/>
      <c r="K173" s="2"/>
      <c r="L173" s="42"/>
      <c r="M173" s="4"/>
      <c r="N173" s="4"/>
      <c r="O173" s="4"/>
      <c r="P173" s="4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2.75" customHeight="1">
      <c r="A174" s="2"/>
      <c r="B174" s="2"/>
      <c r="C174" s="2"/>
      <c r="D174" s="2"/>
      <c r="E174" s="3"/>
      <c r="F174" s="2"/>
      <c r="G174" s="2"/>
      <c r="H174" s="2"/>
      <c r="I174" s="2"/>
      <c r="J174" s="2"/>
      <c r="K174" s="2"/>
      <c r="L174" s="42"/>
      <c r="M174" s="4"/>
      <c r="N174" s="4"/>
      <c r="O174" s="4"/>
      <c r="P174" s="4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2.75" customHeight="1">
      <c r="A175" s="2"/>
      <c r="B175" s="2"/>
      <c r="C175" s="2"/>
      <c r="D175" s="2"/>
      <c r="E175" s="3"/>
      <c r="F175" s="2"/>
      <c r="G175" s="2"/>
      <c r="H175" s="2"/>
      <c r="I175" s="2"/>
      <c r="J175" s="2"/>
      <c r="K175" s="2"/>
      <c r="L175" s="42"/>
      <c r="M175" s="4"/>
      <c r="N175" s="4"/>
      <c r="O175" s="4"/>
      <c r="P175" s="4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2.75" customHeight="1">
      <c r="A176" s="2"/>
      <c r="B176" s="2"/>
      <c r="C176" s="2"/>
      <c r="D176" s="2"/>
      <c r="E176" s="3"/>
      <c r="F176" s="2"/>
      <c r="G176" s="2"/>
      <c r="H176" s="2"/>
      <c r="I176" s="2"/>
      <c r="J176" s="2"/>
      <c r="K176" s="2"/>
      <c r="L176" s="42"/>
      <c r="M176" s="4"/>
      <c r="N176" s="4"/>
      <c r="O176" s="4"/>
      <c r="P176" s="4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2.75" customHeight="1">
      <c r="A177" s="2"/>
      <c r="B177" s="2"/>
      <c r="C177" s="2"/>
      <c r="D177" s="2"/>
      <c r="E177" s="3"/>
      <c r="F177" s="2"/>
      <c r="G177" s="2"/>
      <c r="H177" s="2"/>
      <c r="I177" s="2"/>
      <c r="J177" s="2"/>
      <c r="K177" s="2"/>
      <c r="L177" s="42"/>
      <c r="M177" s="4"/>
      <c r="N177" s="4"/>
      <c r="O177" s="4"/>
      <c r="P177" s="4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2.75" customHeight="1">
      <c r="A178" s="2"/>
      <c r="B178" s="2"/>
      <c r="C178" s="2"/>
      <c r="D178" s="2"/>
      <c r="E178" s="3"/>
      <c r="F178" s="2"/>
      <c r="G178" s="2"/>
      <c r="H178" s="2"/>
      <c r="I178" s="2"/>
      <c r="J178" s="2"/>
      <c r="K178" s="2"/>
      <c r="L178" s="42"/>
      <c r="M178" s="4"/>
      <c r="N178" s="4"/>
      <c r="O178" s="4"/>
      <c r="P178" s="4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2.75" customHeight="1">
      <c r="A179" s="2"/>
      <c r="B179" s="2"/>
      <c r="C179" s="2"/>
      <c r="D179" s="2"/>
      <c r="E179" s="3"/>
      <c r="F179" s="2"/>
      <c r="G179" s="2"/>
      <c r="H179" s="2"/>
      <c r="I179" s="2"/>
      <c r="J179" s="2"/>
      <c r="K179" s="2"/>
      <c r="L179" s="42"/>
      <c r="M179" s="4"/>
      <c r="N179" s="4"/>
      <c r="O179" s="4"/>
      <c r="P179" s="4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2.75" customHeight="1">
      <c r="A180" s="2"/>
      <c r="B180" s="2"/>
      <c r="C180" s="2"/>
      <c r="D180" s="2"/>
      <c r="E180" s="3"/>
      <c r="F180" s="2"/>
      <c r="G180" s="2"/>
      <c r="H180" s="2"/>
      <c r="I180" s="2"/>
      <c r="J180" s="2"/>
      <c r="K180" s="2"/>
      <c r="L180" s="42"/>
      <c r="M180" s="4"/>
      <c r="N180" s="4"/>
      <c r="O180" s="4"/>
      <c r="P180" s="4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2.75" customHeight="1">
      <c r="A181" s="2"/>
      <c r="B181" s="2"/>
      <c r="C181" s="2"/>
      <c r="D181" s="2"/>
      <c r="E181" s="3"/>
      <c r="F181" s="2"/>
      <c r="G181" s="2"/>
      <c r="H181" s="2"/>
      <c r="I181" s="2"/>
      <c r="J181" s="2"/>
      <c r="K181" s="2"/>
      <c r="L181" s="42"/>
      <c r="M181" s="4"/>
      <c r="N181" s="4"/>
      <c r="O181" s="4"/>
      <c r="P181" s="4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2.75" customHeight="1">
      <c r="A182" s="2"/>
      <c r="B182" s="2"/>
      <c r="C182" s="2"/>
      <c r="D182" s="2"/>
      <c r="E182" s="3"/>
      <c r="F182" s="2"/>
      <c r="G182" s="2"/>
      <c r="H182" s="2"/>
      <c r="I182" s="2"/>
      <c r="J182" s="2"/>
      <c r="K182" s="2"/>
      <c r="L182" s="42"/>
      <c r="M182" s="4"/>
      <c r="N182" s="4"/>
      <c r="O182" s="4"/>
      <c r="P182" s="4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2.75" customHeight="1">
      <c r="A183" s="2"/>
      <c r="B183" s="2"/>
      <c r="C183" s="2"/>
      <c r="D183" s="2"/>
      <c r="E183" s="3"/>
      <c r="F183" s="2"/>
      <c r="G183" s="2"/>
      <c r="H183" s="2"/>
      <c r="I183" s="2"/>
      <c r="J183" s="2"/>
      <c r="K183" s="2"/>
      <c r="L183" s="42"/>
      <c r="M183" s="4"/>
      <c r="N183" s="4"/>
      <c r="O183" s="4"/>
      <c r="P183" s="4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2.75" customHeight="1">
      <c r="A184" s="2"/>
      <c r="B184" s="2"/>
      <c r="C184" s="2"/>
      <c r="D184" s="2"/>
      <c r="E184" s="3"/>
      <c r="F184" s="2"/>
      <c r="G184" s="2"/>
      <c r="H184" s="2"/>
      <c r="I184" s="2"/>
      <c r="J184" s="2"/>
      <c r="K184" s="2"/>
      <c r="L184" s="42"/>
      <c r="M184" s="4"/>
      <c r="N184" s="4"/>
      <c r="O184" s="4"/>
      <c r="P184" s="4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2.75" customHeight="1">
      <c r="A185" s="2"/>
      <c r="B185" s="2"/>
      <c r="C185" s="2"/>
      <c r="D185" s="2"/>
      <c r="E185" s="3"/>
      <c r="F185" s="2"/>
      <c r="G185" s="2"/>
      <c r="H185" s="2"/>
      <c r="I185" s="2"/>
      <c r="J185" s="2"/>
      <c r="K185" s="2"/>
      <c r="L185" s="42"/>
      <c r="M185" s="4"/>
      <c r="N185" s="4"/>
      <c r="O185" s="4"/>
      <c r="P185" s="4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2.75" customHeight="1">
      <c r="A186" s="2"/>
      <c r="B186" s="2"/>
      <c r="C186" s="2"/>
      <c r="D186" s="2"/>
      <c r="E186" s="3"/>
      <c r="F186" s="2"/>
      <c r="G186" s="2"/>
      <c r="H186" s="2"/>
      <c r="I186" s="2"/>
      <c r="J186" s="2"/>
      <c r="K186" s="2"/>
      <c r="L186" s="42"/>
      <c r="M186" s="4"/>
      <c r="N186" s="4"/>
      <c r="O186" s="4"/>
      <c r="P186" s="4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2.75" customHeight="1">
      <c r="A187" s="2"/>
      <c r="B187" s="2"/>
      <c r="C187" s="2"/>
      <c r="D187" s="2"/>
      <c r="E187" s="3"/>
      <c r="F187" s="2"/>
      <c r="G187" s="2"/>
      <c r="H187" s="2"/>
      <c r="I187" s="2"/>
      <c r="J187" s="2"/>
      <c r="K187" s="2"/>
      <c r="L187" s="42"/>
      <c r="M187" s="4"/>
      <c r="N187" s="4"/>
      <c r="O187" s="4"/>
      <c r="P187" s="4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2.75" customHeight="1">
      <c r="A188" s="2"/>
      <c r="B188" s="2"/>
      <c r="C188" s="2"/>
      <c r="D188" s="2"/>
      <c r="E188" s="3"/>
      <c r="F188" s="2"/>
      <c r="G188" s="2"/>
      <c r="H188" s="2"/>
      <c r="I188" s="2"/>
      <c r="J188" s="2"/>
      <c r="K188" s="2"/>
      <c r="L188" s="42"/>
      <c r="M188" s="4"/>
      <c r="N188" s="4"/>
      <c r="O188" s="4"/>
      <c r="P188" s="4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2.75" customHeight="1">
      <c r="A189" s="2"/>
      <c r="B189" s="2"/>
      <c r="C189" s="2"/>
      <c r="D189" s="2"/>
      <c r="E189" s="3"/>
      <c r="F189" s="2"/>
      <c r="G189" s="2"/>
      <c r="H189" s="2"/>
      <c r="I189" s="2"/>
      <c r="J189" s="2"/>
      <c r="K189" s="2"/>
      <c r="L189" s="42"/>
      <c r="M189" s="4"/>
      <c r="N189" s="4"/>
      <c r="O189" s="4"/>
      <c r="P189" s="4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2.75" customHeight="1">
      <c r="A190" s="2"/>
      <c r="B190" s="2"/>
      <c r="C190" s="2"/>
      <c r="D190" s="2"/>
      <c r="E190" s="3"/>
      <c r="F190" s="2"/>
      <c r="G190" s="2"/>
      <c r="H190" s="2"/>
      <c r="I190" s="2"/>
      <c r="J190" s="2"/>
      <c r="K190" s="2"/>
      <c r="L190" s="42"/>
      <c r="M190" s="4"/>
      <c r="N190" s="4"/>
      <c r="O190" s="4"/>
      <c r="P190" s="4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2.75" customHeight="1">
      <c r="A191" s="2"/>
      <c r="B191" s="2"/>
      <c r="C191" s="2"/>
      <c r="D191" s="2"/>
      <c r="E191" s="3"/>
      <c r="F191" s="2"/>
      <c r="G191" s="2"/>
      <c r="H191" s="2"/>
      <c r="I191" s="2"/>
      <c r="J191" s="2"/>
      <c r="K191" s="2"/>
      <c r="L191" s="42"/>
      <c r="M191" s="4"/>
      <c r="N191" s="4"/>
      <c r="O191" s="4"/>
      <c r="P191" s="4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2.75" customHeight="1">
      <c r="A192" s="2"/>
      <c r="B192" s="2"/>
      <c r="C192" s="2"/>
      <c r="D192" s="2"/>
      <c r="E192" s="3"/>
      <c r="F192" s="2"/>
      <c r="G192" s="2"/>
      <c r="H192" s="2"/>
      <c r="I192" s="2"/>
      <c r="J192" s="2"/>
      <c r="K192" s="2"/>
      <c r="L192" s="42"/>
      <c r="M192" s="4"/>
      <c r="N192" s="4"/>
      <c r="O192" s="4"/>
      <c r="P192" s="4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2.75" customHeight="1">
      <c r="A193" s="2"/>
      <c r="B193" s="2"/>
      <c r="C193" s="2"/>
      <c r="D193" s="2"/>
      <c r="E193" s="3"/>
      <c r="F193" s="2"/>
      <c r="G193" s="2"/>
      <c r="H193" s="2"/>
      <c r="I193" s="2"/>
      <c r="J193" s="2"/>
      <c r="K193" s="2"/>
      <c r="L193" s="42"/>
      <c r="M193" s="4"/>
      <c r="N193" s="4"/>
      <c r="O193" s="4"/>
      <c r="P193" s="4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2.75" customHeight="1">
      <c r="A194" s="2"/>
      <c r="B194" s="2"/>
      <c r="C194" s="2"/>
      <c r="D194" s="2"/>
      <c r="E194" s="3"/>
      <c r="F194" s="2"/>
      <c r="G194" s="2"/>
      <c r="H194" s="2"/>
      <c r="I194" s="2"/>
      <c r="J194" s="2"/>
      <c r="K194" s="2"/>
      <c r="L194" s="42"/>
      <c r="M194" s="4"/>
      <c r="N194" s="4"/>
      <c r="O194" s="4"/>
      <c r="P194" s="4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2.75" customHeight="1">
      <c r="A195" s="2"/>
      <c r="B195" s="2"/>
      <c r="C195" s="2"/>
      <c r="D195" s="2"/>
      <c r="E195" s="3"/>
      <c r="F195" s="2"/>
      <c r="G195" s="2"/>
      <c r="H195" s="2"/>
      <c r="I195" s="2"/>
      <c r="J195" s="2"/>
      <c r="K195" s="2"/>
      <c r="L195" s="42"/>
      <c r="M195" s="4"/>
      <c r="N195" s="4"/>
      <c r="O195" s="4"/>
      <c r="P195" s="4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2.75" customHeight="1">
      <c r="A196" s="2"/>
      <c r="B196" s="2"/>
      <c r="C196" s="2"/>
      <c r="D196" s="2"/>
      <c r="E196" s="3"/>
      <c r="F196" s="2"/>
      <c r="G196" s="2"/>
      <c r="H196" s="2"/>
      <c r="I196" s="2"/>
      <c r="J196" s="2"/>
      <c r="K196" s="2"/>
      <c r="L196" s="42"/>
      <c r="M196" s="4"/>
      <c r="N196" s="4"/>
      <c r="O196" s="4"/>
      <c r="P196" s="4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2.75" customHeight="1">
      <c r="A197" s="2"/>
      <c r="B197" s="2"/>
      <c r="C197" s="2"/>
      <c r="D197" s="2"/>
      <c r="E197" s="3"/>
      <c r="F197" s="2"/>
      <c r="G197" s="2"/>
      <c r="H197" s="2"/>
      <c r="I197" s="2"/>
      <c r="J197" s="2"/>
      <c r="K197" s="2"/>
      <c r="L197" s="42"/>
      <c r="M197" s="4"/>
      <c r="N197" s="4"/>
      <c r="O197" s="4"/>
      <c r="P197" s="4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2.75" customHeight="1">
      <c r="A198" s="2"/>
      <c r="B198" s="2"/>
      <c r="C198" s="2"/>
      <c r="D198" s="2"/>
      <c r="E198" s="3"/>
      <c r="F198" s="2"/>
      <c r="G198" s="2"/>
      <c r="H198" s="2"/>
      <c r="I198" s="2"/>
      <c r="J198" s="2"/>
      <c r="K198" s="2"/>
      <c r="L198" s="42"/>
      <c r="M198" s="4"/>
      <c r="N198" s="4"/>
      <c r="O198" s="4"/>
      <c r="P198" s="4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2.75" customHeight="1">
      <c r="A199" s="2"/>
      <c r="B199" s="2"/>
      <c r="C199" s="2"/>
      <c r="D199" s="2"/>
      <c r="E199" s="3"/>
      <c r="F199" s="2"/>
      <c r="G199" s="2"/>
      <c r="H199" s="2"/>
      <c r="I199" s="2"/>
      <c r="J199" s="2"/>
      <c r="K199" s="2"/>
      <c r="L199" s="42"/>
      <c r="M199" s="4"/>
      <c r="N199" s="4"/>
      <c r="O199" s="4"/>
      <c r="P199" s="4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2.75" customHeight="1">
      <c r="A200" s="2"/>
      <c r="B200" s="2"/>
      <c r="C200" s="2"/>
      <c r="D200" s="2"/>
      <c r="E200" s="3"/>
      <c r="F200" s="2"/>
      <c r="G200" s="2"/>
      <c r="H200" s="2"/>
      <c r="I200" s="2"/>
      <c r="J200" s="2"/>
      <c r="K200" s="2"/>
      <c r="L200" s="42"/>
      <c r="M200" s="4"/>
      <c r="N200" s="4"/>
      <c r="O200" s="4"/>
      <c r="P200" s="4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2.75" customHeight="1">
      <c r="A201" s="2"/>
      <c r="B201" s="2"/>
      <c r="C201" s="2"/>
      <c r="D201" s="2"/>
      <c r="E201" s="3"/>
      <c r="F201" s="2"/>
      <c r="G201" s="2"/>
      <c r="H201" s="2"/>
      <c r="I201" s="2"/>
      <c r="J201" s="2"/>
      <c r="K201" s="2"/>
      <c r="L201" s="42"/>
      <c r="M201" s="4"/>
      <c r="N201" s="4"/>
      <c r="O201" s="4"/>
      <c r="P201" s="4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2.75" customHeight="1">
      <c r="A202" s="2"/>
      <c r="B202" s="2"/>
      <c r="C202" s="2"/>
      <c r="D202" s="2"/>
      <c r="E202" s="3"/>
      <c r="F202" s="2"/>
      <c r="G202" s="2"/>
      <c r="H202" s="2"/>
      <c r="I202" s="2"/>
      <c r="J202" s="2"/>
      <c r="K202" s="2"/>
      <c r="L202" s="42"/>
      <c r="M202" s="4"/>
      <c r="N202" s="4"/>
      <c r="O202" s="4"/>
      <c r="P202" s="4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2.75" customHeight="1">
      <c r="A203" s="2"/>
      <c r="B203" s="2"/>
      <c r="C203" s="2"/>
      <c r="D203" s="2"/>
      <c r="E203" s="3"/>
      <c r="F203" s="2"/>
      <c r="G203" s="2"/>
      <c r="H203" s="2"/>
      <c r="I203" s="2"/>
      <c r="J203" s="2"/>
      <c r="K203" s="2"/>
      <c r="L203" s="42"/>
      <c r="M203" s="4"/>
      <c r="N203" s="4"/>
      <c r="O203" s="4"/>
      <c r="P203" s="4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2.75" customHeight="1">
      <c r="A204" s="2"/>
      <c r="B204" s="2"/>
      <c r="C204" s="2"/>
      <c r="D204" s="2"/>
      <c r="E204" s="3"/>
      <c r="F204" s="2"/>
      <c r="G204" s="2"/>
      <c r="H204" s="2"/>
      <c r="I204" s="2"/>
      <c r="J204" s="2"/>
      <c r="K204" s="2"/>
      <c r="L204" s="42"/>
      <c r="M204" s="4"/>
      <c r="N204" s="4"/>
      <c r="O204" s="4"/>
      <c r="P204" s="4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2.75" customHeight="1">
      <c r="A205" s="2"/>
      <c r="B205" s="2"/>
      <c r="C205" s="2"/>
      <c r="D205" s="2"/>
      <c r="E205" s="3"/>
      <c r="F205" s="2"/>
      <c r="G205" s="2"/>
      <c r="H205" s="2"/>
      <c r="I205" s="2"/>
      <c r="J205" s="2"/>
      <c r="K205" s="2"/>
      <c r="L205" s="42"/>
      <c r="M205" s="4"/>
      <c r="N205" s="4"/>
      <c r="O205" s="4"/>
      <c r="P205" s="4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2.75" customHeight="1">
      <c r="A206" s="2"/>
      <c r="B206" s="2"/>
      <c r="C206" s="2"/>
      <c r="D206" s="2"/>
      <c r="E206" s="3"/>
      <c r="F206" s="2"/>
      <c r="G206" s="2"/>
      <c r="H206" s="2"/>
      <c r="I206" s="2"/>
      <c r="J206" s="2"/>
      <c r="K206" s="2"/>
      <c r="L206" s="42"/>
      <c r="M206" s="4"/>
      <c r="N206" s="4"/>
      <c r="O206" s="4"/>
      <c r="P206" s="4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2.75" customHeight="1">
      <c r="A207" s="2"/>
      <c r="B207" s="2"/>
      <c r="C207" s="2"/>
      <c r="D207" s="2"/>
      <c r="E207" s="3"/>
      <c r="F207" s="2"/>
      <c r="G207" s="2"/>
      <c r="H207" s="2"/>
      <c r="I207" s="2"/>
      <c r="J207" s="2"/>
      <c r="K207" s="2"/>
      <c r="L207" s="42"/>
      <c r="M207" s="4"/>
      <c r="N207" s="4"/>
      <c r="O207" s="4"/>
      <c r="P207" s="4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2.75" customHeight="1">
      <c r="A208" s="2"/>
      <c r="B208" s="2"/>
      <c r="C208" s="2"/>
      <c r="D208" s="2"/>
      <c r="E208" s="3"/>
      <c r="F208" s="2"/>
      <c r="G208" s="2"/>
      <c r="H208" s="2"/>
      <c r="I208" s="2"/>
      <c r="J208" s="2"/>
      <c r="K208" s="2"/>
      <c r="L208" s="42"/>
      <c r="M208" s="4"/>
      <c r="N208" s="4"/>
      <c r="O208" s="4"/>
      <c r="P208" s="4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2.75" customHeight="1">
      <c r="A209" s="2"/>
      <c r="B209" s="2"/>
      <c r="C209" s="2"/>
      <c r="D209" s="2"/>
      <c r="E209" s="3"/>
      <c r="F209" s="2"/>
      <c r="G209" s="2"/>
      <c r="H209" s="2"/>
      <c r="I209" s="2"/>
      <c r="J209" s="2"/>
      <c r="K209" s="2"/>
      <c r="L209" s="42"/>
      <c r="M209" s="4"/>
      <c r="N209" s="4"/>
      <c r="O209" s="4"/>
      <c r="P209" s="4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2.75" customHeight="1">
      <c r="A210" s="2"/>
      <c r="B210" s="2"/>
      <c r="C210" s="2"/>
      <c r="D210" s="2"/>
      <c r="E210" s="3"/>
      <c r="F210" s="2"/>
      <c r="G210" s="2"/>
      <c r="H210" s="2"/>
      <c r="I210" s="2"/>
      <c r="J210" s="2"/>
      <c r="K210" s="2"/>
      <c r="L210" s="42"/>
      <c r="M210" s="4"/>
      <c r="N210" s="4"/>
      <c r="O210" s="4"/>
      <c r="P210" s="4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2.75" customHeight="1">
      <c r="A211" s="2"/>
      <c r="B211" s="2"/>
      <c r="C211" s="2"/>
      <c r="D211" s="2"/>
      <c r="E211" s="3"/>
      <c r="F211" s="2"/>
      <c r="G211" s="2"/>
      <c r="H211" s="2"/>
      <c r="I211" s="2"/>
      <c r="J211" s="2"/>
      <c r="K211" s="2"/>
      <c r="L211" s="42"/>
      <c r="M211" s="4"/>
      <c r="N211" s="4"/>
      <c r="O211" s="4"/>
      <c r="P211" s="4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2.75" customHeight="1">
      <c r="A212" s="2"/>
      <c r="B212" s="2"/>
      <c r="C212" s="2"/>
      <c r="D212" s="2"/>
      <c r="E212" s="3"/>
      <c r="F212" s="2"/>
      <c r="G212" s="2"/>
      <c r="H212" s="2"/>
      <c r="I212" s="2"/>
      <c r="J212" s="2"/>
      <c r="K212" s="2"/>
      <c r="L212" s="42"/>
      <c r="M212" s="4"/>
      <c r="N212" s="4"/>
      <c r="O212" s="4"/>
      <c r="P212" s="4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2.75" customHeight="1">
      <c r="A213" s="2"/>
      <c r="B213" s="2"/>
      <c r="C213" s="2"/>
      <c r="D213" s="2"/>
      <c r="E213" s="3"/>
      <c r="F213" s="2"/>
      <c r="G213" s="2"/>
      <c r="H213" s="2"/>
      <c r="I213" s="2"/>
      <c r="J213" s="2"/>
      <c r="K213" s="2"/>
      <c r="L213" s="42"/>
      <c r="M213" s="4"/>
      <c r="N213" s="4"/>
      <c r="O213" s="4"/>
      <c r="P213" s="4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2.75" customHeight="1">
      <c r="A214" s="2"/>
      <c r="B214" s="2"/>
      <c r="C214" s="2"/>
      <c r="D214" s="2"/>
      <c r="E214" s="3"/>
      <c r="F214" s="2"/>
      <c r="G214" s="2"/>
      <c r="H214" s="2"/>
      <c r="I214" s="2"/>
      <c r="J214" s="2"/>
      <c r="K214" s="2"/>
      <c r="L214" s="42"/>
      <c r="M214" s="4"/>
      <c r="N214" s="4"/>
      <c r="O214" s="4"/>
      <c r="P214" s="4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2.75" customHeight="1">
      <c r="A215" s="2"/>
      <c r="B215" s="2"/>
      <c r="C215" s="2"/>
      <c r="D215" s="2"/>
      <c r="E215" s="3"/>
      <c r="F215" s="2"/>
      <c r="G215" s="2"/>
      <c r="H215" s="2"/>
      <c r="I215" s="2"/>
      <c r="J215" s="2"/>
      <c r="K215" s="2"/>
      <c r="L215" s="42"/>
      <c r="M215" s="4"/>
      <c r="N215" s="4"/>
      <c r="O215" s="4"/>
      <c r="P215" s="4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2.75" customHeight="1">
      <c r="A216" s="2"/>
      <c r="B216" s="2"/>
      <c r="C216" s="2"/>
      <c r="D216" s="2"/>
      <c r="E216" s="3"/>
      <c r="F216" s="2"/>
      <c r="G216" s="2"/>
      <c r="H216" s="2"/>
      <c r="I216" s="2"/>
      <c r="J216" s="2"/>
      <c r="K216" s="2"/>
      <c r="L216" s="42"/>
      <c r="M216" s="4"/>
      <c r="N216" s="4"/>
      <c r="O216" s="4"/>
      <c r="P216" s="4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2.75" customHeight="1">
      <c r="A217" s="2"/>
      <c r="B217" s="2"/>
      <c r="C217" s="2"/>
      <c r="D217" s="2"/>
      <c r="E217" s="3"/>
      <c r="F217" s="2"/>
      <c r="G217" s="2"/>
      <c r="H217" s="2"/>
      <c r="I217" s="2"/>
      <c r="J217" s="2"/>
      <c r="K217" s="2"/>
      <c r="L217" s="42"/>
      <c r="M217" s="4"/>
      <c r="N217" s="4"/>
      <c r="O217" s="4"/>
      <c r="P217" s="4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2.75" customHeight="1">
      <c r="A218" s="2"/>
      <c r="B218" s="2"/>
      <c r="C218" s="2"/>
      <c r="D218" s="2"/>
      <c r="E218" s="3"/>
      <c r="F218" s="2"/>
      <c r="G218" s="2"/>
      <c r="H218" s="2"/>
      <c r="I218" s="2"/>
      <c r="J218" s="2"/>
      <c r="K218" s="2"/>
      <c r="L218" s="42"/>
      <c r="M218" s="4"/>
      <c r="N218" s="4"/>
      <c r="O218" s="4"/>
      <c r="P218" s="4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2.75" customHeight="1">
      <c r="A219" s="2"/>
      <c r="B219" s="2"/>
      <c r="C219" s="2"/>
      <c r="D219" s="2"/>
      <c r="E219" s="3"/>
      <c r="F219" s="2"/>
      <c r="G219" s="2"/>
      <c r="H219" s="2"/>
      <c r="I219" s="2"/>
      <c r="J219" s="2"/>
      <c r="K219" s="2"/>
      <c r="L219" s="42"/>
      <c r="M219" s="4"/>
      <c r="N219" s="4"/>
      <c r="O219" s="4"/>
      <c r="P219" s="4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2.75" customHeight="1">
      <c r="A220" s="2"/>
      <c r="B220" s="2"/>
      <c r="C220" s="2"/>
      <c r="D220" s="2"/>
      <c r="E220" s="3"/>
      <c r="F220" s="2"/>
      <c r="G220" s="2"/>
      <c r="H220" s="2"/>
      <c r="I220" s="2"/>
      <c r="J220" s="2"/>
      <c r="K220" s="2"/>
      <c r="L220" s="42"/>
      <c r="M220" s="4"/>
      <c r="N220" s="4"/>
      <c r="O220" s="4"/>
      <c r="P220" s="4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2.75" customHeight="1">
      <c r="A221" s="2"/>
      <c r="B221" s="2"/>
      <c r="C221" s="2"/>
      <c r="D221" s="2"/>
      <c r="E221" s="3"/>
      <c r="F221" s="2"/>
      <c r="G221" s="2"/>
      <c r="H221" s="2"/>
      <c r="I221" s="2"/>
      <c r="J221" s="2"/>
      <c r="K221" s="2"/>
      <c r="L221" s="42"/>
      <c r="M221" s="4"/>
      <c r="N221" s="4"/>
      <c r="O221" s="4"/>
      <c r="P221" s="4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2.75" customHeight="1">
      <c r="A222" s="2"/>
      <c r="B222" s="2"/>
      <c r="C222" s="2"/>
      <c r="D222" s="2"/>
      <c r="E222" s="3"/>
      <c r="F222" s="2"/>
      <c r="G222" s="2"/>
      <c r="H222" s="2"/>
      <c r="I222" s="2"/>
      <c r="J222" s="2"/>
      <c r="K222" s="2"/>
      <c r="L222" s="42"/>
      <c r="M222" s="4"/>
      <c r="N222" s="4"/>
      <c r="O222" s="4"/>
      <c r="P222" s="4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2.75" customHeight="1">
      <c r="A223" s="2"/>
      <c r="B223" s="2"/>
      <c r="C223" s="2"/>
      <c r="D223" s="2"/>
      <c r="E223" s="3"/>
      <c r="F223" s="2"/>
      <c r="G223" s="2"/>
      <c r="H223" s="2"/>
      <c r="I223" s="2"/>
      <c r="J223" s="2"/>
      <c r="K223" s="2"/>
      <c r="L223" s="42"/>
      <c r="M223" s="4"/>
      <c r="N223" s="4"/>
      <c r="O223" s="4"/>
      <c r="P223" s="4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2.75" customHeight="1">
      <c r="A224" s="2"/>
      <c r="B224" s="2"/>
      <c r="C224" s="2"/>
      <c r="D224" s="2"/>
      <c r="E224" s="3"/>
      <c r="F224" s="2"/>
      <c r="G224" s="2"/>
      <c r="H224" s="2"/>
      <c r="I224" s="2"/>
      <c r="J224" s="2"/>
      <c r="K224" s="2"/>
      <c r="L224" s="42"/>
      <c r="M224" s="4"/>
      <c r="N224" s="4"/>
      <c r="O224" s="4"/>
      <c r="P224" s="4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2.75" customHeight="1">
      <c r="A225" s="2"/>
      <c r="B225" s="2"/>
      <c r="C225" s="2"/>
      <c r="D225" s="2"/>
      <c r="E225" s="3"/>
      <c r="F225" s="2"/>
      <c r="G225" s="2"/>
      <c r="H225" s="2"/>
      <c r="I225" s="2"/>
      <c r="J225" s="2"/>
      <c r="K225" s="2"/>
      <c r="L225" s="42"/>
      <c r="M225" s="4"/>
      <c r="N225" s="4"/>
      <c r="O225" s="4"/>
      <c r="P225" s="4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2.75" customHeight="1">
      <c r="A226" s="2"/>
      <c r="B226" s="2"/>
      <c r="C226" s="2"/>
      <c r="D226" s="2"/>
      <c r="E226" s="3"/>
      <c r="F226" s="2"/>
      <c r="G226" s="2"/>
      <c r="H226" s="2"/>
      <c r="I226" s="2"/>
      <c r="J226" s="2"/>
      <c r="K226" s="2"/>
      <c r="L226" s="42"/>
      <c r="M226" s="4"/>
      <c r="N226" s="4"/>
      <c r="O226" s="4"/>
      <c r="P226" s="4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2.75" customHeight="1">
      <c r="A227" s="2"/>
      <c r="B227" s="2"/>
      <c r="C227" s="2"/>
      <c r="D227" s="2"/>
      <c r="E227" s="3"/>
      <c r="F227" s="2"/>
      <c r="G227" s="2"/>
      <c r="H227" s="2"/>
      <c r="I227" s="2"/>
      <c r="J227" s="2"/>
      <c r="K227" s="2"/>
      <c r="L227" s="42"/>
      <c r="M227" s="4"/>
      <c r="N227" s="4"/>
      <c r="O227" s="4"/>
      <c r="P227" s="4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2.75" customHeight="1">
      <c r="A228" s="2"/>
      <c r="B228" s="2"/>
      <c r="C228" s="2"/>
      <c r="D228" s="2"/>
      <c r="E228" s="3"/>
      <c r="F228" s="2"/>
      <c r="G228" s="2"/>
      <c r="H228" s="2"/>
      <c r="I228" s="2"/>
      <c r="J228" s="2"/>
      <c r="K228" s="2"/>
      <c r="L228" s="42"/>
      <c r="M228" s="4"/>
      <c r="N228" s="4"/>
      <c r="O228" s="4"/>
      <c r="P228" s="4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2.75" customHeight="1">
      <c r="A229" s="2"/>
      <c r="B229" s="2"/>
      <c r="C229" s="2"/>
      <c r="D229" s="2"/>
      <c r="E229" s="3"/>
      <c r="F229" s="2"/>
      <c r="G229" s="2"/>
      <c r="H229" s="2"/>
      <c r="I229" s="2"/>
      <c r="J229" s="2"/>
      <c r="K229" s="2"/>
      <c r="L229" s="42"/>
      <c r="M229" s="4"/>
      <c r="N229" s="4"/>
      <c r="O229" s="4"/>
      <c r="P229" s="4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2.75" customHeight="1">
      <c r="A230" s="2"/>
      <c r="B230" s="2"/>
      <c r="C230" s="2"/>
      <c r="D230" s="2"/>
      <c r="E230" s="3"/>
      <c r="F230" s="2"/>
      <c r="G230" s="2"/>
      <c r="H230" s="2"/>
      <c r="I230" s="2"/>
      <c r="J230" s="2"/>
      <c r="K230" s="2"/>
      <c r="L230" s="42"/>
      <c r="M230" s="4"/>
      <c r="N230" s="4"/>
      <c r="O230" s="4"/>
      <c r="P230" s="4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2.75" customHeight="1">
      <c r="A231" s="2"/>
      <c r="B231" s="2"/>
      <c r="C231" s="2"/>
      <c r="D231" s="2"/>
      <c r="E231" s="3"/>
      <c r="F231" s="2"/>
      <c r="G231" s="2"/>
      <c r="H231" s="2"/>
      <c r="I231" s="2"/>
      <c r="J231" s="2"/>
      <c r="K231" s="2"/>
      <c r="L231" s="42"/>
      <c r="M231" s="4"/>
      <c r="N231" s="4"/>
      <c r="O231" s="4"/>
      <c r="P231" s="4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2.75" customHeight="1">
      <c r="A232" s="2"/>
      <c r="B232" s="2"/>
      <c r="C232" s="2"/>
      <c r="D232" s="2"/>
      <c r="E232" s="3"/>
      <c r="F232" s="2"/>
      <c r="G232" s="2"/>
      <c r="H232" s="2"/>
      <c r="I232" s="2"/>
      <c r="J232" s="2"/>
      <c r="K232" s="2"/>
      <c r="L232" s="42"/>
      <c r="M232" s="4"/>
      <c r="N232" s="4"/>
      <c r="O232" s="4"/>
      <c r="P232" s="4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2.75" customHeight="1">
      <c r="A233" s="2"/>
      <c r="B233" s="2"/>
      <c r="C233" s="2"/>
      <c r="D233" s="2"/>
      <c r="E233" s="3"/>
      <c r="F233" s="2"/>
      <c r="G233" s="2"/>
      <c r="H233" s="2"/>
      <c r="I233" s="2"/>
      <c r="J233" s="2"/>
      <c r="K233" s="2"/>
      <c r="L233" s="42"/>
      <c r="M233" s="4"/>
      <c r="N233" s="4"/>
      <c r="O233" s="4"/>
      <c r="P233" s="4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2.75" customHeight="1">
      <c r="A234" s="2"/>
      <c r="B234" s="2"/>
      <c r="C234" s="2"/>
      <c r="D234" s="2"/>
      <c r="E234" s="3"/>
      <c r="F234" s="2"/>
      <c r="G234" s="2"/>
      <c r="H234" s="2"/>
      <c r="I234" s="2"/>
      <c r="J234" s="2"/>
      <c r="K234" s="2"/>
      <c r="L234" s="42"/>
      <c r="M234" s="4"/>
      <c r="N234" s="4"/>
      <c r="O234" s="4"/>
      <c r="P234" s="4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2.75" customHeight="1">
      <c r="A235" s="2"/>
      <c r="B235" s="2"/>
      <c r="C235" s="2"/>
      <c r="D235" s="2"/>
      <c r="E235" s="3"/>
      <c r="F235" s="2"/>
      <c r="G235" s="2"/>
      <c r="H235" s="2"/>
      <c r="I235" s="2"/>
      <c r="J235" s="2"/>
      <c r="K235" s="2"/>
      <c r="L235" s="42"/>
      <c r="M235" s="4"/>
      <c r="N235" s="4"/>
      <c r="O235" s="4"/>
      <c r="P235" s="4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2.75" customHeight="1">
      <c r="A236" s="2"/>
      <c r="B236" s="2"/>
      <c r="C236" s="2"/>
      <c r="D236" s="2"/>
      <c r="E236" s="3"/>
      <c r="F236" s="2"/>
      <c r="G236" s="2"/>
      <c r="H236" s="2"/>
      <c r="I236" s="2"/>
      <c r="J236" s="2"/>
      <c r="K236" s="2"/>
      <c r="L236" s="42"/>
      <c r="M236" s="4"/>
      <c r="N236" s="4"/>
      <c r="O236" s="4"/>
      <c r="P236" s="4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2.75" customHeight="1">
      <c r="A237" s="2"/>
      <c r="B237" s="2"/>
      <c r="C237" s="2"/>
      <c r="D237" s="2"/>
      <c r="E237" s="3"/>
      <c r="F237" s="2"/>
      <c r="G237" s="2"/>
      <c r="H237" s="2"/>
      <c r="I237" s="2"/>
      <c r="J237" s="2"/>
      <c r="K237" s="2"/>
      <c r="L237" s="42"/>
      <c r="M237" s="4"/>
      <c r="N237" s="4"/>
      <c r="O237" s="4"/>
      <c r="P237" s="4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2.75" customHeight="1">
      <c r="A238" s="2"/>
      <c r="B238" s="2"/>
      <c r="C238" s="2"/>
      <c r="D238" s="2"/>
      <c r="E238" s="3"/>
      <c r="F238" s="2"/>
      <c r="G238" s="2"/>
      <c r="H238" s="2"/>
      <c r="I238" s="2"/>
      <c r="J238" s="2"/>
      <c r="K238" s="2"/>
      <c r="L238" s="42"/>
      <c r="M238" s="4"/>
      <c r="N238" s="4"/>
      <c r="O238" s="4"/>
      <c r="P238" s="4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2.75" customHeight="1">
      <c r="A239" s="2"/>
      <c r="B239" s="2"/>
      <c r="C239" s="2"/>
      <c r="D239" s="2"/>
      <c r="E239" s="3"/>
      <c r="F239" s="2"/>
      <c r="G239" s="2"/>
      <c r="H239" s="2"/>
      <c r="I239" s="2"/>
      <c r="J239" s="2"/>
      <c r="K239" s="2"/>
      <c r="L239" s="42"/>
      <c r="M239" s="4"/>
      <c r="N239" s="4"/>
      <c r="O239" s="4"/>
      <c r="P239" s="4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2.75" customHeight="1">
      <c r="A240" s="2"/>
      <c r="B240" s="2"/>
      <c r="C240" s="2"/>
      <c r="D240" s="2"/>
      <c r="E240" s="3"/>
      <c r="F240" s="2"/>
      <c r="G240" s="2"/>
      <c r="H240" s="2"/>
      <c r="I240" s="2"/>
      <c r="J240" s="2"/>
      <c r="K240" s="2"/>
      <c r="L240" s="42"/>
      <c r="M240" s="4"/>
      <c r="N240" s="4"/>
      <c r="O240" s="4"/>
      <c r="P240" s="4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2.75" customHeight="1">
      <c r="A241" s="2"/>
      <c r="B241" s="2"/>
      <c r="C241" s="2"/>
      <c r="D241" s="2"/>
      <c r="E241" s="3"/>
      <c r="F241" s="2"/>
      <c r="G241" s="2"/>
      <c r="H241" s="2"/>
      <c r="I241" s="2"/>
      <c r="J241" s="2"/>
      <c r="K241" s="2"/>
      <c r="L241" s="42"/>
      <c r="M241" s="4"/>
      <c r="N241" s="4"/>
      <c r="O241" s="4"/>
      <c r="P241" s="4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2.75" customHeight="1">
      <c r="A242" s="2"/>
      <c r="B242" s="2"/>
      <c r="C242" s="2"/>
      <c r="D242" s="2"/>
      <c r="E242" s="3"/>
      <c r="F242" s="2"/>
      <c r="G242" s="2"/>
      <c r="H242" s="2"/>
      <c r="I242" s="2"/>
      <c r="J242" s="2"/>
      <c r="K242" s="2"/>
      <c r="L242" s="42"/>
      <c r="M242" s="4"/>
      <c r="N242" s="4"/>
      <c r="O242" s="4"/>
      <c r="P242" s="4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2.75" customHeight="1">
      <c r="A243" s="2"/>
      <c r="B243" s="2"/>
      <c r="C243" s="2"/>
      <c r="D243" s="2"/>
      <c r="E243" s="3"/>
      <c r="F243" s="2"/>
      <c r="G243" s="2"/>
      <c r="H243" s="2"/>
      <c r="I243" s="2"/>
      <c r="J243" s="2"/>
      <c r="K243" s="2"/>
      <c r="L243" s="42"/>
      <c r="M243" s="4"/>
      <c r="N243" s="4"/>
      <c r="O243" s="4"/>
      <c r="P243" s="4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2.75" customHeight="1">
      <c r="A244" s="2"/>
      <c r="B244" s="2"/>
      <c r="C244" s="2"/>
      <c r="D244" s="2"/>
      <c r="E244" s="3"/>
      <c r="F244" s="2"/>
      <c r="G244" s="2"/>
      <c r="H244" s="2"/>
      <c r="I244" s="2"/>
      <c r="J244" s="2"/>
      <c r="K244" s="2"/>
      <c r="L244" s="42"/>
      <c r="M244" s="4"/>
      <c r="N244" s="4"/>
      <c r="O244" s="4"/>
      <c r="P244" s="4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2.75" customHeight="1">
      <c r="A245" s="2"/>
      <c r="B245" s="2"/>
      <c r="C245" s="2"/>
      <c r="D245" s="2"/>
      <c r="E245" s="3"/>
      <c r="F245" s="2"/>
      <c r="G245" s="2"/>
      <c r="H245" s="2"/>
      <c r="I245" s="2"/>
      <c r="J245" s="2"/>
      <c r="K245" s="2"/>
      <c r="L245" s="42"/>
      <c r="M245" s="4"/>
      <c r="N245" s="4"/>
      <c r="O245" s="4"/>
      <c r="P245" s="4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2.75" customHeight="1">
      <c r="A246" s="2"/>
      <c r="B246" s="2"/>
      <c r="C246" s="2"/>
      <c r="D246" s="2"/>
      <c r="E246" s="3"/>
      <c r="F246" s="2"/>
      <c r="G246" s="2"/>
      <c r="H246" s="2"/>
      <c r="I246" s="2"/>
      <c r="J246" s="2"/>
      <c r="K246" s="2"/>
      <c r="L246" s="42"/>
      <c r="M246" s="4"/>
      <c r="N246" s="4"/>
      <c r="O246" s="4"/>
      <c r="P246" s="4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2.75" customHeight="1">
      <c r="A247" s="2"/>
      <c r="B247" s="2"/>
      <c r="C247" s="2"/>
      <c r="D247" s="2"/>
      <c r="E247" s="3"/>
      <c r="F247" s="2"/>
      <c r="G247" s="2"/>
      <c r="H247" s="2"/>
      <c r="I247" s="2"/>
      <c r="J247" s="2"/>
      <c r="K247" s="2"/>
      <c r="L247" s="42"/>
      <c r="M247" s="4"/>
      <c r="N247" s="4"/>
      <c r="O247" s="4"/>
      <c r="P247" s="4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2.75" customHeight="1">
      <c r="A248" s="2"/>
      <c r="B248" s="2"/>
      <c r="C248" s="2"/>
      <c r="D248" s="2"/>
      <c r="E248" s="3"/>
      <c r="F248" s="2"/>
      <c r="G248" s="2"/>
      <c r="H248" s="2"/>
      <c r="I248" s="2"/>
      <c r="J248" s="2"/>
      <c r="K248" s="2"/>
      <c r="L248" s="42"/>
      <c r="M248" s="4"/>
      <c r="N248" s="4"/>
      <c r="O248" s="4"/>
      <c r="P248" s="4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2.75" customHeight="1">
      <c r="A249" s="2"/>
      <c r="B249" s="2"/>
      <c r="C249" s="2"/>
      <c r="D249" s="2"/>
      <c r="E249" s="3"/>
      <c r="F249" s="2"/>
      <c r="G249" s="2"/>
      <c r="H249" s="2"/>
      <c r="I249" s="2"/>
      <c r="J249" s="2"/>
      <c r="K249" s="2"/>
      <c r="L249" s="42"/>
      <c r="M249" s="4"/>
      <c r="N249" s="4"/>
      <c r="O249" s="4"/>
      <c r="P249" s="4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2.75" customHeight="1">
      <c r="A250" s="2"/>
      <c r="B250" s="2"/>
      <c r="C250" s="2"/>
      <c r="D250" s="2"/>
      <c r="E250" s="3"/>
      <c r="F250" s="2"/>
      <c r="G250" s="2"/>
      <c r="H250" s="2"/>
      <c r="I250" s="2"/>
      <c r="J250" s="2"/>
      <c r="K250" s="2"/>
      <c r="L250" s="42"/>
      <c r="M250" s="4"/>
      <c r="N250" s="4"/>
      <c r="O250" s="4"/>
      <c r="P250" s="4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2.75" customHeight="1">
      <c r="A251" s="2"/>
      <c r="B251" s="2"/>
      <c r="C251" s="2"/>
      <c r="D251" s="2"/>
      <c r="E251" s="3"/>
      <c r="F251" s="2"/>
      <c r="G251" s="2"/>
      <c r="H251" s="2"/>
      <c r="I251" s="2"/>
      <c r="J251" s="2"/>
      <c r="K251" s="2"/>
      <c r="L251" s="42"/>
      <c r="M251" s="4"/>
      <c r="N251" s="4"/>
      <c r="O251" s="4"/>
      <c r="P251" s="4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2.75" customHeight="1">
      <c r="A252" s="2"/>
      <c r="B252" s="2"/>
      <c r="C252" s="2"/>
      <c r="D252" s="2"/>
      <c r="E252" s="3"/>
      <c r="F252" s="2"/>
      <c r="G252" s="2"/>
      <c r="H252" s="2"/>
      <c r="I252" s="2"/>
      <c r="J252" s="2"/>
      <c r="K252" s="2"/>
      <c r="L252" s="42"/>
      <c r="M252" s="4"/>
      <c r="N252" s="4"/>
      <c r="O252" s="4"/>
      <c r="P252" s="4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2.75" customHeight="1">
      <c r="A253" s="2"/>
      <c r="B253" s="2"/>
      <c r="C253" s="2"/>
      <c r="D253" s="2"/>
      <c r="E253" s="3"/>
      <c r="F253" s="2"/>
      <c r="G253" s="2"/>
      <c r="H253" s="2"/>
      <c r="I253" s="2"/>
      <c r="J253" s="2"/>
      <c r="K253" s="2"/>
      <c r="L253" s="42"/>
      <c r="M253" s="4"/>
      <c r="N253" s="4"/>
      <c r="O253" s="4"/>
      <c r="P253" s="4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2.75" customHeight="1">
      <c r="A254" s="2"/>
      <c r="B254" s="2"/>
      <c r="C254" s="2"/>
      <c r="D254" s="2"/>
      <c r="E254" s="3"/>
      <c r="F254" s="2"/>
      <c r="G254" s="2"/>
      <c r="H254" s="2"/>
      <c r="I254" s="2"/>
      <c r="J254" s="2"/>
      <c r="K254" s="2"/>
      <c r="L254" s="42"/>
      <c r="M254" s="4"/>
      <c r="N254" s="4"/>
      <c r="O254" s="4"/>
      <c r="P254" s="4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2.75" customHeight="1">
      <c r="A255" s="2"/>
      <c r="B255" s="2"/>
      <c r="C255" s="2"/>
      <c r="D255" s="2"/>
      <c r="E255" s="3"/>
      <c r="F255" s="2"/>
      <c r="G255" s="2"/>
      <c r="H255" s="2"/>
      <c r="I255" s="2"/>
      <c r="J255" s="2"/>
      <c r="K255" s="2"/>
      <c r="L255" s="42"/>
      <c r="M255" s="4"/>
      <c r="N255" s="4"/>
      <c r="O255" s="4"/>
      <c r="P255" s="4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2.75" customHeight="1">
      <c r="A256" s="2"/>
      <c r="B256" s="2"/>
      <c r="C256" s="2"/>
      <c r="D256" s="2"/>
      <c r="E256" s="3"/>
      <c r="F256" s="2"/>
      <c r="G256" s="2"/>
      <c r="H256" s="2"/>
      <c r="I256" s="2"/>
      <c r="J256" s="2"/>
      <c r="K256" s="2"/>
      <c r="L256" s="42"/>
      <c r="M256" s="4"/>
      <c r="N256" s="4"/>
      <c r="O256" s="4"/>
      <c r="P256" s="4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2.75" customHeight="1">
      <c r="A257" s="2"/>
      <c r="B257" s="2"/>
      <c r="C257" s="2"/>
      <c r="D257" s="2"/>
      <c r="E257" s="3"/>
      <c r="F257" s="2"/>
      <c r="G257" s="2"/>
      <c r="H257" s="2"/>
      <c r="I257" s="2"/>
      <c r="J257" s="2"/>
      <c r="K257" s="2"/>
      <c r="L257" s="42"/>
      <c r="M257" s="4"/>
      <c r="N257" s="4"/>
      <c r="O257" s="4"/>
      <c r="P257" s="4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2.75" customHeight="1">
      <c r="A258" s="2"/>
      <c r="B258" s="2"/>
      <c r="C258" s="2"/>
      <c r="D258" s="2"/>
      <c r="E258" s="3"/>
      <c r="F258" s="2"/>
      <c r="G258" s="2"/>
      <c r="H258" s="2"/>
      <c r="I258" s="2"/>
      <c r="J258" s="2"/>
      <c r="K258" s="2"/>
      <c r="L258" s="42"/>
      <c r="M258" s="4"/>
      <c r="N258" s="4"/>
      <c r="O258" s="4"/>
      <c r="P258" s="4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2.75" customHeight="1">
      <c r="A259" s="2"/>
      <c r="B259" s="2"/>
      <c r="C259" s="2"/>
      <c r="D259" s="2"/>
      <c r="E259" s="3"/>
      <c r="F259" s="2"/>
      <c r="G259" s="2"/>
      <c r="H259" s="2"/>
      <c r="I259" s="2"/>
      <c r="J259" s="2"/>
      <c r="K259" s="2"/>
      <c r="L259" s="42"/>
      <c r="M259" s="4"/>
      <c r="N259" s="4"/>
      <c r="O259" s="4"/>
      <c r="P259" s="4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2.75" customHeight="1">
      <c r="A260" s="2"/>
      <c r="B260" s="2"/>
      <c r="C260" s="2"/>
      <c r="D260" s="2"/>
      <c r="E260" s="3"/>
      <c r="F260" s="2"/>
      <c r="G260" s="2"/>
      <c r="H260" s="2"/>
      <c r="I260" s="2"/>
      <c r="J260" s="2"/>
      <c r="K260" s="2"/>
      <c r="L260" s="42"/>
      <c r="M260" s="4"/>
      <c r="N260" s="4"/>
      <c r="O260" s="4"/>
      <c r="P260" s="4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2.75" customHeight="1">
      <c r="A261" s="2"/>
      <c r="B261" s="2"/>
      <c r="C261" s="2"/>
      <c r="D261" s="2"/>
      <c r="E261" s="3"/>
      <c r="F261" s="2"/>
      <c r="G261" s="2"/>
      <c r="H261" s="2"/>
      <c r="I261" s="2"/>
      <c r="J261" s="2"/>
      <c r="K261" s="2"/>
      <c r="L261" s="42"/>
      <c r="M261" s="4"/>
      <c r="N261" s="4"/>
      <c r="O261" s="4"/>
      <c r="P261" s="4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2.75" customHeight="1">
      <c r="A262" s="2"/>
      <c r="B262" s="2"/>
      <c r="C262" s="2"/>
      <c r="D262" s="2"/>
      <c r="E262" s="3"/>
      <c r="F262" s="2"/>
      <c r="G262" s="2"/>
      <c r="H262" s="2"/>
      <c r="I262" s="2"/>
      <c r="J262" s="2"/>
      <c r="K262" s="2"/>
      <c r="L262" s="42"/>
      <c r="M262" s="4"/>
      <c r="N262" s="4"/>
      <c r="O262" s="4"/>
      <c r="P262" s="4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2.75" customHeight="1">
      <c r="A263" s="2"/>
      <c r="B263" s="2"/>
      <c r="C263" s="2"/>
      <c r="D263" s="2"/>
      <c r="E263" s="3"/>
      <c r="F263" s="2"/>
      <c r="G263" s="2"/>
      <c r="H263" s="2"/>
      <c r="I263" s="2"/>
      <c r="J263" s="2"/>
      <c r="K263" s="2"/>
      <c r="L263" s="42"/>
      <c r="M263" s="4"/>
      <c r="N263" s="4"/>
      <c r="O263" s="4"/>
      <c r="P263" s="4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2.75" customHeight="1">
      <c r="A264" s="2"/>
      <c r="B264" s="2"/>
      <c r="C264" s="2"/>
      <c r="D264" s="2"/>
      <c r="E264" s="3"/>
      <c r="F264" s="2"/>
      <c r="G264" s="2"/>
      <c r="H264" s="2"/>
      <c r="I264" s="2"/>
      <c r="J264" s="2"/>
      <c r="K264" s="2"/>
      <c r="L264" s="42"/>
      <c r="M264" s="4"/>
      <c r="N264" s="4"/>
      <c r="O264" s="4"/>
      <c r="P264" s="4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2.75" customHeight="1">
      <c r="A265" s="2"/>
      <c r="B265" s="2"/>
      <c r="C265" s="2"/>
      <c r="D265" s="2"/>
      <c r="E265" s="3"/>
      <c r="F265" s="2"/>
      <c r="G265" s="2"/>
      <c r="H265" s="2"/>
      <c r="I265" s="2"/>
      <c r="J265" s="2"/>
      <c r="K265" s="2"/>
      <c r="L265" s="42"/>
      <c r="M265" s="4"/>
      <c r="N265" s="4"/>
      <c r="O265" s="4"/>
      <c r="P265" s="4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2.75" customHeight="1">
      <c r="A266" s="2"/>
      <c r="B266" s="2"/>
      <c r="C266" s="2"/>
      <c r="D266" s="2"/>
      <c r="E266" s="3"/>
      <c r="F266" s="2"/>
      <c r="G266" s="2"/>
      <c r="H266" s="2"/>
      <c r="I266" s="2"/>
      <c r="J266" s="2"/>
      <c r="K266" s="2"/>
      <c r="L266" s="42"/>
      <c r="M266" s="4"/>
      <c r="N266" s="4"/>
      <c r="O266" s="4"/>
      <c r="P266" s="4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2.75" customHeight="1">
      <c r="A267" s="2"/>
      <c r="B267" s="2"/>
      <c r="C267" s="2"/>
      <c r="D267" s="2"/>
      <c r="E267" s="3"/>
      <c r="F267" s="2"/>
      <c r="G267" s="2"/>
      <c r="H267" s="2"/>
      <c r="I267" s="2"/>
      <c r="J267" s="2"/>
      <c r="K267" s="2"/>
      <c r="L267" s="42"/>
      <c r="M267" s="4"/>
      <c r="N267" s="4"/>
      <c r="O267" s="4"/>
      <c r="P267" s="4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2.75" customHeight="1">
      <c r="A268" s="2"/>
      <c r="B268" s="2"/>
      <c r="C268" s="2"/>
      <c r="D268" s="2"/>
      <c r="E268" s="3"/>
      <c r="F268" s="2"/>
      <c r="G268" s="2"/>
      <c r="H268" s="2"/>
      <c r="I268" s="2"/>
      <c r="J268" s="2"/>
      <c r="K268" s="2"/>
      <c r="L268" s="42"/>
      <c r="M268" s="4"/>
      <c r="N268" s="4"/>
      <c r="O268" s="4"/>
      <c r="P268" s="4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2.75" customHeight="1">
      <c r="A269" s="2"/>
      <c r="B269" s="2"/>
      <c r="C269" s="2"/>
      <c r="D269" s="2"/>
      <c r="E269" s="3"/>
      <c r="F269" s="2"/>
      <c r="G269" s="2"/>
      <c r="H269" s="2"/>
      <c r="I269" s="2"/>
      <c r="J269" s="2"/>
      <c r="K269" s="2"/>
      <c r="L269" s="42"/>
      <c r="M269" s="4"/>
      <c r="N269" s="4"/>
      <c r="O269" s="4"/>
      <c r="P269" s="4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2.75" customHeight="1">
      <c r="A270" s="2"/>
      <c r="B270" s="2"/>
      <c r="C270" s="2"/>
      <c r="D270" s="2"/>
      <c r="E270" s="3"/>
      <c r="F270" s="2"/>
      <c r="G270" s="2"/>
      <c r="H270" s="2"/>
      <c r="I270" s="2"/>
      <c r="J270" s="2"/>
      <c r="K270" s="2"/>
      <c r="L270" s="42"/>
      <c r="M270" s="4"/>
      <c r="N270" s="4"/>
      <c r="O270" s="4"/>
      <c r="P270" s="4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2.75" customHeight="1">
      <c r="A271" s="2"/>
      <c r="B271" s="2"/>
      <c r="C271" s="2"/>
      <c r="D271" s="2"/>
      <c r="E271" s="3"/>
      <c r="F271" s="2"/>
      <c r="G271" s="2"/>
      <c r="H271" s="2"/>
      <c r="I271" s="2"/>
      <c r="J271" s="2"/>
      <c r="K271" s="2"/>
      <c r="L271" s="42"/>
      <c r="M271" s="4"/>
      <c r="N271" s="4"/>
      <c r="O271" s="4"/>
      <c r="P271" s="4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2.75" customHeight="1">
      <c r="A272" s="2"/>
      <c r="B272" s="2"/>
      <c r="C272" s="2"/>
      <c r="D272" s="2"/>
      <c r="E272" s="3"/>
      <c r="F272" s="2"/>
      <c r="G272" s="2"/>
      <c r="H272" s="2"/>
      <c r="I272" s="2"/>
      <c r="J272" s="2"/>
      <c r="K272" s="2"/>
      <c r="L272" s="42"/>
      <c r="M272" s="4"/>
      <c r="N272" s="4"/>
      <c r="O272" s="4"/>
      <c r="P272" s="4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2.75" customHeight="1">
      <c r="A273" s="2"/>
      <c r="B273" s="2"/>
      <c r="C273" s="2"/>
      <c r="D273" s="2"/>
      <c r="E273" s="3"/>
      <c r="F273" s="2"/>
      <c r="G273" s="2"/>
      <c r="H273" s="2"/>
      <c r="I273" s="2"/>
      <c r="J273" s="2"/>
      <c r="K273" s="2"/>
      <c r="L273" s="42"/>
      <c r="M273" s="4"/>
      <c r="N273" s="4"/>
      <c r="O273" s="4"/>
      <c r="P273" s="4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2.75" customHeight="1">
      <c r="A274" s="2"/>
      <c r="B274" s="2"/>
      <c r="C274" s="2"/>
      <c r="D274" s="2"/>
      <c r="E274" s="3"/>
      <c r="F274" s="2"/>
      <c r="G274" s="2"/>
      <c r="H274" s="2"/>
      <c r="I274" s="2"/>
      <c r="J274" s="2"/>
      <c r="K274" s="2"/>
      <c r="L274" s="42"/>
      <c r="M274" s="4"/>
      <c r="N274" s="4"/>
      <c r="O274" s="4"/>
      <c r="P274" s="4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2.75" customHeight="1">
      <c r="A275" s="2"/>
      <c r="B275" s="2"/>
      <c r="C275" s="2"/>
      <c r="D275" s="2"/>
      <c r="E275" s="3"/>
      <c r="F275" s="2"/>
      <c r="G275" s="2"/>
      <c r="H275" s="2"/>
      <c r="I275" s="2"/>
      <c r="J275" s="2"/>
      <c r="K275" s="2"/>
      <c r="L275" s="42"/>
      <c r="M275" s="4"/>
      <c r="N275" s="4"/>
      <c r="O275" s="4"/>
      <c r="P275" s="4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2.75" customHeight="1">
      <c r="A276" s="2"/>
      <c r="B276" s="2"/>
      <c r="C276" s="2"/>
      <c r="D276" s="2"/>
      <c r="E276" s="3"/>
      <c r="F276" s="2"/>
      <c r="G276" s="2"/>
      <c r="H276" s="2"/>
      <c r="I276" s="2"/>
      <c r="J276" s="2"/>
      <c r="K276" s="2"/>
      <c r="L276" s="42"/>
      <c r="M276" s="4"/>
      <c r="N276" s="4"/>
      <c r="O276" s="4"/>
      <c r="P276" s="4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2.75" customHeight="1">
      <c r="A277" s="2"/>
      <c r="B277" s="2"/>
      <c r="C277" s="2"/>
      <c r="D277" s="2"/>
      <c r="E277" s="3"/>
      <c r="F277" s="2"/>
      <c r="G277" s="2"/>
      <c r="H277" s="2"/>
      <c r="I277" s="2"/>
      <c r="J277" s="2"/>
      <c r="K277" s="2"/>
      <c r="L277" s="42"/>
      <c r="M277" s="4"/>
      <c r="N277" s="4"/>
      <c r="O277" s="4"/>
      <c r="P277" s="4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2.75" customHeight="1">
      <c r="A278" s="2"/>
      <c r="B278" s="2"/>
      <c r="C278" s="2"/>
      <c r="D278" s="2"/>
      <c r="E278" s="3"/>
      <c r="F278" s="2"/>
      <c r="G278" s="2"/>
      <c r="H278" s="2"/>
      <c r="I278" s="2"/>
      <c r="J278" s="2"/>
      <c r="K278" s="2"/>
      <c r="L278" s="42"/>
      <c r="M278" s="4"/>
      <c r="N278" s="4"/>
      <c r="O278" s="4"/>
      <c r="P278" s="4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2.75" customHeight="1">
      <c r="A279" s="2"/>
      <c r="B279" s="2"/>
      <c r="C279" s="2"/>
      <c r="D279" s="2"/>
      <c r="E279" s="3"/>
      <c r="F279" s="2"/>
      <c r="G279" s="2"/>
      <c r="H279" s="2"/>
      <c r="I279" s="2"/>
      <c r="J279" s="2"/>
      <c r="K279" s="2"/>
      <c r="L279" s="42"/>
      <c r="M279" s="4"/>
      <c r="N279" s="4"/>
      <c r="O279" s="4"/>
      <c r="P279" s="4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2.75" customHeight="1">
      <c r="A280" s="2"/>
      <c r="B280" s="2"/>
      <c r="C280" s="2"/>
      <c r="D280" s="2"/>
      <c r="E280" s="3"/>
      <c r="F280" s="2"/>
      <c r="G280" s="2"/>
      <c r="H280" s="2"/>
      <c r="I280" s="2"/>
      <c r="J280" s="2"/>
      <c r="K280" s="2"/>
      <c r="L280" s="42"/>
      <c r="M280" s="4"/>
      <c r="N280" s="4"/>
      <c r="O280" s="4"/>
      <c r="P280" s="4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2.75" customHeight="1">
      <c r="A281" s="2"/>
      <c r="B281" s="2"/>
      <c r="C281" s="2"/>
      <c r="D281" s="2"/>
      <c r="E281" s="3"/>
      <c r="F281" s="2"/>
      <c r="G281" s="2"/>
      <c r="H281" s="2"/>
      <c r="I281" s="2"/>
      <c r="J281" s="2"/>
      <c r="K281" s="2"/>
      <c r="L281" s="42"/>
      <c r="M281" s="4"/>
      <c r="N281" s="4"/>
      <c r="O281" s="4"/>
      <c r="P281" s="4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2.75" customHeight="1">
      <c r="A282" s="2"/>
      <c r="B282" s="2"/>
      <c r="C282" s="2"/>
      <c r="D282" s="2"/>
      <c r="E282" s="3"/>
      <c r="F282" s="2"/>
      <c r="G282" s="2"/>
      <c r="H282" s="2"/>
      <c r="I282" s="2"/>
      <c r="J282" s="2"/>
      <c r="K282" s="2"/>
      <c r="L282" s="42"/>
      <c r="M282" s="4"/>
      <c r="N282" s="4"/>
      <c r="O282" s="4"/>
      <c r="P282" s="4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2.75" customHeight="1">
      <c r="A283" s="2"/>
      <c r="B283" s="2"/>
      <c r="C283" s="2"/>
      <c r="D283" s="2"/>
      <c r="E283" s="3"/>
      <c r="F283" s="2"/>
      <c r="G283" s="2"/>
      <c r="H283" s="2"/>
      <c r="I283" s="2"/>
      <c r="J283" s="2"/>
      <c r="K283" s="2"/>
      <c r="L283" s="42"/>
      <c r="M283" s="4"/>
      <c r="N283" s="4"/>
      <c r="O283" s="4"/>
      <c r="P283" s="4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2.75" customHeight="1">
      <c r="A284" s="2"/>
      <c r="B284" s="2"/>
      <c r="C284" s="2"/>
      <c r="D284" s="2"/>
      <c r="E284" s="3"/>
      <c r="F284" s="2"/>
      <c r="G284" s="2"/>
      <c r="H284" s="2"/>
      <c r="I284" s="2"/>
      <c r="J284" s="2"/>
      <c r="K284" s="2"/>
      <c r="L284" s="42"/>
      <c r="M284" s="4"/>
      <c r="N284" s="4"/>
      <c r="O284" s="4"/>
      <c r="P284" s="4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2.75" customHeight="1">
      <c r="A285" s="2"/>
      <c r="B285" s="2"/>
      <c r="C285" s="2"/>
      <c r="D285" s="2"/>
      <c r="E285" s="3"/>
      <c r="F285" s="2"/>
      <c r="G285" s="2"/>
      <c r="H285" s="2"/>
      <c r="I285" s="2"/>
      <c r="J285" s="2"/>
      <c r="K285" s="2"/>
      <c r="L285" s="42"/>
      <c r="M285" s="4"/>
      <c r="N285" s="4"/>
      <c r="O285" s="4"/>
      <c r="P285" s="4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2.75" customHeight="1">
      <c r="A286" s="2"/>
      <c r="B286" s="2"/>
      <c r="C286" s="2"/>
      <c r="D286" s="2"/>
      <c r="E286" s="3"/>
      <c r="F286" s="2"/>
      <c r="G286" s="2"/>
      <c r="H286" s="2"/>
      <c r="I286" s="2"/>
      <c r="J286" s="2"/>
      <c r="K286" s="2"/>
      <c r="L286" s="42"/>
      <c r="M286" s="4"/>
      <c r="N286" s="4"/>
      <c r="O286" s="4"/>
      <c r="P286" s="4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2.75" customHeight="1">
      <c r="A287" s="2"/>
      <c r="B287" s="2"/>
      <c r="C287" s="2"/>
      <c r="D287" s="2"/>
      <c r="E287" s="3"/>
      <c r="F287" s="2"/>
      <c r="G287" s="2"/>
      <c r="H287" s="2"/>
      <c r="I287" s="2"/>
      <c r="J287" s="2"/>
      <c r="K287" s="2"/>
      <c r="L287" s="42"/>
      <c r="M287" s="4"/>
      <c r="N287" s="4"/>
      <c r="O287" s="4"/>
      <c r="P287" s="4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2.75" customHeight="1">
      <c r="A288" s="2"/>
      <c r="B288" s="2"/>
      <c r="C288" s="2"/>
      <c r="D288" s="2"/>
      <c r="E288" s="3"/>
      <c r="F288" s="2"/>
      <c r="G288" s="2"/>
      <c r="H288" s="2"/>
      <c r="I288" s="2"/>
      <c r="J288" s="2"/>
      <c r="K288" s="2"/>
      <c r="L288" s="42"/>
      <c r="M288" s="4"/>
      <c r="N288" s="4"/>
      <c r="O288" s="4"/>
      <c r="P288" s="4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2.75" customHeight="1">
      <c r="A289" s="2"/>
      <c r="B289" s="2"/>
      <c r="C289" s="2"/>
      <c r="D289" s="2"/>
      <c r="E289" s="3"/>
      <c r="F289" s="2"/>
      <c r="G289" s="2"/>
      <c r="H289" s="2"/>
      <c r="I289" s="2"/>
      <c r="J289" s="2"/>
      <c r="K289" s="2"/>
      <c r="L289" s="42"/>
      <c r="M289" s="4"/>
      <c r="N289" s="4"/>
      <c r="O289" s="4"/>
      <c r="P289" s="4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2.75" customHeight="1">
      <c r="A290" s="2"/>
      <c r="B290" s="2"/>
      <c r="C290" s="2"/>
      <c r="D290" s="2"/>
      <c r="E290" s="3"/>
      <c r="F290" s="2"/>
      <c r="G290" s="2"/>
      <c r="H290" s="2"/>
      <c r="I290" s="2"/>
      <c r="J290" s="2"/>
      <c r="K290" s="2"/>
      <c r="L290" s="42"/>
      <c r="M290" s="4"/>
      <c r="N290" s="4"/>
      <c r="O290" s="4"/>
      <c r="P290" s="4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2.75" customHeight="1">
      <c r="A291" s="2"/>
      <c r="B291" s="2"/>
      <c r="C291" s="2"/>
      <c r="D291" s="2"/>
      <c r="E291" s="3"/>
      <c r="F291" s="2"/>
      <c r="G291" s="2"/>
      <c r="H291" s="2"/>
      <c r="I291" s="2"/>
      <c r="J291" s="2"/>
      <c r="K291" s="2"/>
      <c r="L291" s="42"/>
      <c r="M291" s="4"/>
      <c r="N291" s="4"/>
      <c r="O291" s="4"/>
      <c r="P291" s="4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2.75" customHeight="1">
      <c r="A292" s="2"/>
      <c r="B292" s="2"/>
      <c r="C292" s="2"/>
      <c r="D292" s="2"/>
      <c r="E292" s="3"/>
      <c r="F292" s="2"/>
      <c r="G292" s="2"/>
      <c r="H292" s="2"/>
      <c r="I292" s="2"/>
      <c r="J292" s="2"/>
      <c r="K292" s="2"/>
      <c r="L292" s="42"/>
      <c r="M292" s="4"/>
      <c r="N292" s="4"/>
      <c r="O292" s="4"/>
      <c r="P292" s="4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2.75" customHeight="1">
      <c r="A293" s="2"/>
      <c r="B293" s="2"/>
      <c r="C293" s="2"/>
      <c r="D293" s="2"/>
      <c r="E293" s="3"/>
      <c r="F293" s="2"/>
      <c r="G293" s="2"/>
      <c r="H293" s="2"/>
      <c r="I293" s="2"/>
      <c r="J293" s="2"/>
      <c r="K293" s="2"/>
      <c r="L293" s="42"/>
      <c r="M293" s="4"/>
      <c r="N293" s="4"/>
      <c r="O293" s="4"/>
      <c r="P293" s="4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2.75" customHeight="1">
      <c r="A294" s="2"/>
      <c r="B294" s="2"/>
      <c r="C294" s="2"/>
      <c r="D294" s="2"/>
      <c r="E294" s="3"/>
      <c r="F294" s="2"/>
      <c r="G294" s="2"/>
      <c r="H294" s="2"/>
      <c r="I294" s="2"/>
      <c r="J294" s="2"/>
      <c r="K294" s="2"/>
      <c r="L294" s="42"/>
      <c r="M294" s="4"/>
      <c r="N294" s="4"/>
      <c r="O294" s="4"/>
      <c r="P294" s="4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2.75" customHeight="1">
      <c r="A295" s="2"/>
      <c r="B295" s="2"/>
      <c r="C295" s="2"/>
      <c r="D295" s="2"/>
      <c r="E295" s="3"/>
      <c r="F295" s="2"/>
      <c r="G295" s="2"/>
      <c r="H295" s="2"/>
      <c r="I295" s="2"/>
      <c r="J295" s="2"/>
      <c r="K295" s="2"/>
      <c r="L295" s="42"/>
      <c r="M295" s="4"/>
      <c r="N295" s="4"/>
      <c r="O295" s="4"/>
      <c r="P295" s="4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2.75" customHeight="1">
      <c r="A296" s="2"/>
      <c r="B296" s="2"/>
      <c r="C296" s="2"/>
      <c r="D296" s="2"/>
      <c r="E296" s="3"/>
      <c r="F296" s="2"/>
      <c r="G296" s="2"/>
      <c r="H296" s="2"/>
      <c r="I296" s="2"/>
      <c r="J296" s="2"/>
      <c r="K296" s="2"/>
      <c r="L296" s="42"/>
      <c r="M296" s="4"/>
      <c r="N296" s="4"/>
      <c r="O296" s="4"/>
      <c r="P296" s="4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2.75" customHeight="1">
      <c r="A297" s="2"/>
      <c r="B297" s="2"/>
      <c r="C297" s="2"/>
      <c r="D297" s="2"/>
      <c r="E297" s="3"/>
      <c r="F297" s="2"/>
      <c r="G297" s="2"/>
      <c r="H297" s="2"/>
      <c r="I297" s="2"/>
      <c r="J297" s="2"/>
      <c r="K297" s="2"/>
      <c r="L297" s="42"/>
      <c r="M297" s="4"/>
      <c r="N297" s="4"/>
      <c r="O297" s="4"/>
      <c r="P297" s="4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2.75" customHeight="1">
      <c r="A298" s="2"/>
      <c r="B298" s="2"/>
      <c r="C298" s="2"/>
      <c r="D298" s="2"/>
      <c r="E298" s="3"/>
      <c r="F298" s="2"/>
      <c r="G298" s="2"/>
      <c r="H298" s="2"/>
      <c r="I298" s="2"/>
      <c r="J298" s="2"/>
      <c r="K298" s="2"/>
      <c r="L298" s="42"/>
      <c r="M298" s="4"/>
      <c r="N298" s="4"/>
      <c r="O298" s="4"/>
      <c r="P298" s="4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2.75" customHeight="1">
      <c r="A299" s="2"/>
      <c r="B299" s="2"/>
      <c r="C299" s="2"/>
      <c r="D299" s="2"/>
      <c r="E299" s="3"/>
      <c r="F299" s="2"/>
      <c r="G299" s="2"/>
      <c r="H299" s="2"/>
      <c r="I299" s="2"/>
      <c r="J299" s="2"/>
      <c r="K299" s="2"/>
      <c r="L299" s="42"/>
      <c r="M299" s="4"/>
      <c r="N299" s="4"/>
      <c r="O299" s="4"/>
      <c r="P299" s="4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2.75" customHeight="1">
      <c r="A300" s="2"/>
      <c r="B300" s="2"/>
      <c r="C300" s="2"/>
      <c r="D300" s="2"/>
      <c r="E300" s="3"/>
      <c r="F300" s="2"/>
      <c r="G300" s="2"/>
      <c r="H300" s="2"/>
      <c r="I300" s="2"/>
      <c r="J300" s="2"/>
      <c r="K300" s="2"/>
      <c r="L300" s="42"/>
      <c r="M300" s="4"/>
      <c r="N300" s="4"/>
      <c r="O300" s="4"/>
      <c r="P300" s="4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2.75" customHeight="1">
      <c r="A301" s="2"/>
      <c r="B301" s="2"/>
      <c r="C301" s="2"/>
      <c r="D301" s="2"/>
      <c r="E301" s="3"/>
      <c r="F301" s="2"/>
      <c r="G301" s="2"/>
      <c r="H301" s="2"/>
      <c r="I301" s="2"/>
      <c r="J301" s="2"/>
      <c r="K301" s="2"/>
      <c r="L301" s="42"/>
      <c r="M301" s="4"/>
      <c r="N301" s="4"/>
      <c r="O301" s="4"/>
      <c r="P301" s="4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2.75" customHeight="1">
      <c r="A302" s="2"/>
      <c r="B302" s="2"/>
      <c r="C302" s="2"/>
      <c r="D302" s="2"/>
      <c r="E302" s="3"/>
      <c r="F302" s="2"/>
      <c r="G302" s="2"/>
      <c r="H302" s="2"/>
      <c r="I302" s="2"/>
      <c r="J302" s="2"/>
      <c r="K302" s="2"/>
      <c r="L302" s="42"/>
      <c r="M302" s="4"/>
      <c r="N302" s="4"/>
      <c r="O302" s="4"/>
      <c r="P302" s="4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2.75" customHeight="1">
      <c r="A303" s="2"/>
      <c r="B303" s="2"/>
      <c r="C303" s="2"/>
      <c r="D303" s="2"/>
      <c r="E303" s="3"/>
      <c r="F303" s="2"/>
      <c r="G303" s="2"/>
      <c r="H303" s="2"/>
      <c r="I303" s="2"/>
      <c r="J303" s="2"/>
      <c r="K303" s="2"/>
      <c r="L303" s="42"/>
      <c r="M303" s="4"/>
      <c r="N303" s="4"/>
      <c r="O303" s="4"/>
      <c r="P303" s="4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2.75" customHeight="1">
      <c r="A304" s="2"/>
      <c r="B304" s="2"/>
      <c r="C304" s="2"/>
      <c r="D304" s="2"/>
      <c r="E304" s="3"/>
      <c r="F304" s="2"/>
      <c r="G304" s="2"/>
      <c r="H304" s="2"/>
      <c r="I304" s="2"/>
      <c r="J304" s="2"/>
      <c r="K304" s="2"/>
      <c r="L304" s="42"/>
      <c r="M304" s="4"/>
      <c r="N304" s="4"/>
      <c r="O304" s="4"/>
      <c r="P304" s="4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2.75" customHeight="1">
      <c r="A305" s="2"/>
      <c r="B305" s="2"/>
      <c r="C305" s="2"/>
      <c r="D305" s="2"/>
      <c r="E305" s="3"/>
      <c r="F305" s="2"/>
      <c r="G305" s="2"/>
      <c r="H305" s="2"/>
      <c r="I305" s="2"/>
      <c r="J305" s="2"/>
      <c r="K305" s="2"/>
      <c r="L305" s="42"/>
      <c r="M305" s="4"/>
      <c r="N305" s="4"/>
      <c r="O305" s="4"/>
      <c r="P305" s="4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2.75" customHeight="1">
      <c r="A306" s="2"/>
      <c r="B306" s="2"/>
      <c r="C306" s="2"/>
      <c r="D306" s="2"/>
      <c r="E306" s="3"/>
      <c r="F306" s="2"/>
      <c r="G306" s="2"/>
      <c r="H306" s="2"/>
      <c r="I306" s="2"/>
      <c r="J306" s="2"/>
      <c r="K306" s="2"/>
      <c r="L306" s="42"/>
      <c r="M306" s="4"/>
      <c r="N306" s="4"/>
      <c r="O306" s="4"/>
      <c r="P306" s="4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2.75" customHeight="1">
      <c r="A307" s="2"/>
      <c r="B307" s="2"/>
      <c r="C307" s="2"/>
      <c r="D307" s="2"/>
      <c r="E307" s="3"/>
      <c r="F307" s="2"/>
      <c r="G307" s="2"/>
      <c r="H307" s="2"/>
      <c r="I307" s="2"/>
      <c r="J307" s="2"/>
      <c r="K307" s="2"/>
      <c r="L307" s="42"/>
      <c r="M307" s="4"/>
      <c r="N307" s="4"/>
      <c r="O307" s="4"/>
      <c r="P307" s="4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2.75" customHeight="1">
      <c r="A308" s="2"/>
      <c r="B308" s="2"/>
      <c r="C308" s="2"/>
      <c r="D308" s="2"/>
      <c r="E308" s="3"/>
      <c r="F308" s="2"/>
      <c r="G308" s="2"/>
      <c r="H308" s="2"/>
      <c r="I308" s="2"/>
      <c r="J308" s="2"/>
      <c r="K308" s="2"/>
      <c r="L308" s="42"/>
      <c r="M308" s="4"/>
      <c r="N308" s="4"/>
      <c r="O308" s="4"/>
      <c r="P308" s="4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2.75" customHeight="1">
      <c r="A309" s="2"/>
      <c r="B309" s="2"/>
      <c r="C309" s="2"/>
      <c r="D309" s="2"/>
      <c r="E309" s="3"/>
      <c r="F309" s="2"/>
      <c r="G309" s="2"/>
      <c r="H309" s="2"/>
      <c r="I309" s="2"/>
      <c r="J309" s="2"/>
      <c r="K309" s="2"/>
      <c r="L309" s="42"/>
      <c r="M309" s="4"/>
      <c r="N309" s="4"/>
      <c r="O309" s="4"/>
      <c r="P309" s="4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2.75" customHeight="1">
      <c r="A310" s="2"/>
      <c r="B310" s="2"/>
      <c r="C310" s="2"/>
      <c r="D310" s="2"/>
      <c r="E310" s="3"/>
      <c r="F310" s="2"/>
      <c r="G310" s="2"/>
      <c r="H310" s="2"/>
      <c r="I310" s="2"/>
      <c r="J310" s="2"/>
      <c r="K310" s="2"/>
      <c r="L310" s="42"/>
      <c r="M310" s="4"/>
      <c r="N310" s="4"/>
      <c r="O310" s="4"/>
      <c r="P310" s="4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2.75" customHeight="1">
      <c r="A311" s="2"/>
      <c r="B311" s="2"/>
      <c r="C311" s="2"/>
      <c r="D311" s="2"/>
      <c r="E311" s="3"/>
      <c r="F311" s="2"/>
      <c r="G311" s="2"/>
      <c r="H311" s="2"/>
      <c r="I311" s="2"/>
      <c r="J311" s="2"/>
      <c r="K311" s="2"/>
      <c r="L311" s="42"/>
      <c r="M311" s="4"/>
      <c r="N311" s="4"/>
      <c r="O311" s="4"/>
      <c r="P311" s="4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2.75" customHeight="1">
      <c r="A312" s="2"/>
      <c r="B312" s="2"/>
      <c r="C312" s="2"/>
      <c r="D312" s="2"/>
      <c r="E312" s="3"/>
      <c r="F312" s="2"/>
      <c r="G312" s="2"/>
      <c r="H312" s="2"/>
      <c r="I312" s="2"/>
      <c r="J312" s="2"/>
      <c r="K312" s="2"/>
      <c r="L312" s="42"/>
      <c r="M312" s="4"/>
      <c r="N312" s="4"/>
      <c r="O312" s="4"/>
      <c r="P312" s="4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2.75" customHeight="1">
      <c r="A313" s="2"/>
      <c r="B313" s="2"/>
      <c r="C313" s="2"/>
      <c r="D313" s="2"/>
      <c r="E313" s="3"/>
      <c r="F313" s="2"/>
      <c r="G313" s="2"/>
      <c r="H313" s="2"/>
      <c r="I313" s="2"/>
      <c r="J313" s="2"/>
      <c r="K313" s="2"/>
      <c r="L313" s="42"/>
      <c r="M313" s="4"/>
      <c r="N313" s="4"/>
      <c r="O313" s="4"/>
      <c r="P313" s="4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2.75" customHeight="1">
      <c r="A314" s="2"/>
      <c r="B314" s="2"/>
      <c r="C314" s="2"/>
      <c r="D314" s="2"/>
      <c r="E314" s="3"/>
      <c r="F314" s="2"/>
      <c r="G314" s="2"/>
      <c r="H314" s="2"/>
      <c r="I314" s="2"/>
      <c r="J314" s="2"/>
      <c r="K314" s="2"/>
      <c r="L314" s="42"/>
      <c r="M314" s="4"/>
      <c r="N314" s="4"/>
      <c r="O314" s="4"/>
      <c r="P314" s="4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2.75" customHeight="1">
      <c r="A315" s="2"/>
      <c r="B315" s="2"/>
      <c r="C315" s="2"/>
      <c r="D315" s="2"/>
      <c r="E315" s="3"/>
      <c r="F315" s="2"/>
      <c r="G315" s="2"/>
      <c r="H315" s="2"/>
      <c r="I315" s="2"/>
      <c r="J315" s="2"/>
      <c r="K315" s="2"/>
      <c r="L315" s="42"/>
      <c r="M315" s="4"/>
      <c r="N315" s="4"/>
      <c r="O315" s="4"/>
      <c r="P315" s="4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2.75" customHeight="1">
      <c r="A316" s="2"/>
      <c r="B316" s="2"/>
      <c r="C316" s="2"/>
      <c r="D316" s="2"/>
      <c r="E316" s="3"/>
      <c r="F316" s="2"/>
      <c r="G316" s="2"/>
      <c r="H316" s="2"/>
      <c r="I316" s="2"/>
      <c r="J316" s="2"/>
      <c r="K316" s="2"/>
      <c r="L316" s="42"/>
      <c r="M316" s="4"/>
      <c r="N316" s="4"/>
      <c r="O316" s="4"/>
      <c r="P316" s="4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2.75" customHeight="1">
      <c r="A317" s="2"/>
      <c r="B317" s="2"/>
      <c r="C317" s="2"/>
      <c r="D317" s="2"/>
      <c r="E317" s="3"/>
      <c r="F317" s="2"/>
      <c r="G317" s="2"/>
      <c r="H317" s="2"/>
      <c r="I317" s="2"/>
      <c r="J317" s="2"/>
      <c r="K317" s="2"/>
      <c r="L317" s="42"/>
      <c r="M317" s="4"/>
      <c r="N317" s="4"/>
      <c r="O317" s="4"/>
      <c r="P317" s="4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2.75" customHeight="1">
      <c r="A318" s="2"/>
      <c r="B318" s="2"/>
      <c r="C318" s="2"/>
      <c r="D318" s="2"/>
      <c r="E318" s="3"/>
      <c r="F318" s="2"/>
      <c r="G318" s="2"/>
      <c r="H318" s="2"/>
      <c r="I318" s="2"/>
      <c r="J318" s="2"/>
      <c r="K318" s="2"/>
      <c r="L318" s="42"/>
      <c r="M318" s="4"/>
      <c r="N318" s="4"/>
      <c r="O318" s="4"/>
      <c r="P318" s="4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2.75" customHeight="1">
      <c r="A319" s="2"/>
      <c r="B319" s="2"/>
      <c r="C319" s="2"/>
      <c r="D319" s="2"/>
      <c r="E319" s="3"/>
      <c r="F319" s="2"/>
      <c r="G319" s="2"/>
      <c r="H319" s="2"/>
      <c r="I319" s="2"/>
      <c r="J319" s="2"/>
      <c r="K319" s="2"/>
      <c r="L319" s="42"/>
      <c r="M319" s="4"/>
      <c r="N319" s="4"/>
      <c r="O319" s="4"/>
      <c r="P319" s="4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2.75" customHeight="1">
      <c r="A320" s="2"/>
      <c r="B320" s="2"/>
      <c r="C320" s="2"/>
      <c r="D320" s="2"/>
      <c r="E320" s="3"/>
      <c r="F320" s="2"/>
      <c r="G320" s="2"/>
      <c r="H320" s="2"/>
      <c r="I320" s="2"/>
      <c r="J320" s="2"/>
      <c r="K320" s="2"/>
      <c r="L320" s="42"/>
      <c r="M320" s="4"/>
      <c r="N320" s="4"/>
      <c r="O320" s="4"/>
      <c r="P320" s="4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2.75" customHeight="1">
      <c r="A321" s="2"/>
      <c r="B321" s="2"/>
      <c r="C321" s="2"/>
      <c r="D321" s="2"/>
      <c r="E321" s="3"/>
      <c r="F321" s="2"/>
      <c r="G321" s="2"/>
      <c r="H321" s="2"/>
      <c r="I321" s="2"/>
      <c r="J321" s="2"/>
      <c r="K321" s="2"/>
      <c r="L321" s="42"/>
      <c r="M321" s="4"/>
      <c r="N321" s="4"/>
      <c r="O321" s="4"/>
      <c r="P321" s="4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2.75" customHeight="1">
      <c r="A322" s="2"/>
      <c r="B322" s="2"/>
      <c r="C322" s="2"/>
      <c r="D322" s="2"/>
      <c r="E322" s="3"/>
      <c r="F322" s="2"/>
      <c r="G322" s="2"/>
      <c r="H322" s="2"/>
      <c r="I322" s="2"/>
      <c r="J322" s="2"/>
      <c r="K322" s="2"/>
      <c r="L322" s="42"/>
      <c r="M322" s="4"/>
      <c r="N322" s="4"/>
      <c r="O322" s="4"/>
      <c r="P322" s="4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2.75" customHeight="1">
      <c r="A323" s="2"/>
      <c r="B323" s="2"/>
      <c r="C323" s="2"/>
      <c r="D323" s="2"/>
      <c r="E323" s="3"/>
      <c r="F323" s="2"/>
      <c r="G323" s="2"/>
      <c r="H323" s="2"/>
      <c r="I323" s="2"/>
      <c r="J323" s="2"/>
      <c r="K323" s="2"/>
      <c r="L323" s="42"/>
      <c r="M323" s="4"/>
      <c r="N323" s="4"/>
      <c r="O323" s="4"/>
      <c r="P323" s="4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2.75" customHeight="1">
      <c r="A324" s="2"/>
      <c r="B324" s="2"/>
      <c r="C324" s="2"/>
      <c r="D324" s="2"/>
      <c r="E324" s="3"/>
      <c r="F324" s="2"/>
      <c r="G324" s="2"/>
      <c r="H324" s="2"/>
      <c r="I324" s="2"/>
      <c r="J324" s="2"/>
      <c r="K324" s="2"/>
      <c r="L324" s="42"/>
      <c r="M324" s="4"/>
      <c r="N324" s="4"/>
      <c r="O324" s="4"/>
      <c r="P324" s="4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2.75" customHeight="1">
      <c r="A325" s="2"/>
      <c r="B325" s="2"/>
      <c r="C325" s="2"/>
      <c r="D325" s="2"/>
      <c r="E325" s="3"/>
      <c r="F325" s="2"/>
      <c r="G325" s="2"/>
      <c r="H325" s="2"/>
      <c r="I325" s="2"/>
      <c r="J325" s="2"/>
      <c r="K325" s="2"/>
      <c r="L325" s="42"/>
      <c r="M325" s="4"/>
      <c r="N325" s="4"/>
      <c r="O325" s="4"/>
      <c r="P325" s="4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2.75" customHeight="1">
      <c r="A326" s="2"/>
      <c r="B326" s="2"/>
      <c r="C326" s="2"/>
      <c r="D326" s="2"/>
      <c r="E326" s="3"/>
      <c r="F326" s="2"/>
      <c r="G326" s="2"/>
      <c r="H326" s="2"/>
      <c r="I326" s="2"/>
      <c r="J326" s="2"/>
      <c r="K326" s="2"/>
      <c r="L326" s="42"/>
      <c r="M326" s="4"/>
      <c r="N326" s="4"/>
      <c r="O326" s="4"/>
      <c r="P326" s="4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2.75" customHeight="1">
      <c r="A327" s="2"/>
      <c r="B327" s="2"/>
      <c r="C327" s="2"/>
      <c r="D327" s="2"/>
      <c r="E327" s="3"/>
      <c r="F327" s="2"/>
      <c r="G327" s="2"/>
      <c r="H327" s="2"/>
      <c r="I327" s="2"/>
      <c r="J327" s="2"/>
      <c r="K327" s="2"/>
      <c r="L327" s="42"/>
      <c r="M327" s="4"/>
      <c r="N327" s="4"/>
      <c r="O327" s="4"/>
      <c r="P327" s="4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2.75" customHeight="1">
      <c r="A328" s="2"/>
      <c r="B328" s="2"/>
      <c r="C328" s="2"/>
      <c r="D328" s="2"/>
      <c r="E328" s="3"/>
      <c r="F328" s="2"/>
      <c r="G328" s="2"/>
      <c r="H328" s="2"/>
      <c r="I328" s="2"/>
      <c r="J328" s="2"/>
      <c r="K328" s="2"/>
      <c r="L328" s="42"/>
      <c r="M328" s="4"/>
      <c r="N328" s="4"/>
      <c r="O328" s="4"/>
      <c r="P328" s="4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2.75" customHeight="1">
      <c r="A329" s="2"/>
      <c r="B329" s="2"/>
      <c r="C329" s="2"/>
      <c r="D329" s="2"/>
      <c r="E329" s="3"/>
      <c r="F329" s="2"/>
      <c r="G329" s="2"/>
      <c r="H329" s="2"/>
      <c r="I329" s="2"/>
      <c r="J329" s="2"/>
      <c r="K329" s="2"/>
      <c r="L329" s="42"/>
      <c r="M329" s="4"/>
      <c r="N329" s="4"/>
      <c r="O329" s="4"/>
      <c r="P329" s="4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2.75" customHeight="1">
      <c r="A330" s="2"/>
      <c r="B330" s="2"/>
      <c r="C330" s="2"/>
      <c r="D330" s="2"/>
      <c r="E330" s="3"/>
      <c r="F330" s="2"/>
      <c r="G330" s="2"/>
      <c r="H330" s="2"/>
      <c r="I330" s="2"/>
      <c r="J330" s="2"/>
      <c r="K330" s="2"/>
      <c r="L330" s="42"/>
      <c r="M330" s="4"/>
      <c r="N330" s="4"/>
      <c r="O330" s="4"/>
      <c r="P330" s="4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2.75" customHeight="1">
      <c r="A331" s="2"/>
      <c r="B331" s="2"/>
      <c r="C331" s="2"/>
      <c r="D331" s="2"/>
      <c r="E331" s="3"/>
      <c r="F331" s="2"/>
      <c r="G331" s="2"/>
      <c r="H331" s="2"/>
      <c r="I331" s="2"/>
      <c r="J331" s="2"/>
      <c r="K331" s="2"/>
      <c r="L331" s="42"/>
      <c r="M331" s="4"/>
      <c r="N331" s="4"/>
      <c r="O331" s="4"/>
      <c r="P331" s="4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2.75" customHeight="1">
      <c r="A332" s="2"/>
      <c r="B332" s="2"/>
      <c r="C332" s="2"/>
      <c r="D332" s="2"/>
      <c r="E332" s="3"/>
      <c r="F332" s="2"/>
      <c r="G332" s="2"/>
      <c r="H332" s="2"/>
      <c r="I332" s="2"/>
      <c r="J332" s="2"/>
      <c r="K332" s="2"/>
      <c r="L332" s="42"/>
      <c r="M332" s="4"/>
      <c r="N332" s="4"/>
      <c r="O332" s="4"/>
      <c r="P332" s="4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2.75" customHeight="1">
      <c r="A333" s="2"/>
      <c r="B333" s="2"/>
      <c r="C333" s="2"/>
      <c r="D333" s="2"/>
      <c r="E333" s="3"/>
      <c r="F333" s="2"/>
      <c r="G333" s="2"/>
      <c r="H333" s="2"/>
      <c r="I333" s="2"/>
      <c r="J333" s="2"/>
      <c r="K333" s="2"/>
      <c r="L333" s="42"/>
      <c r="M333" s="4"/>
      <c r="N333" s="4"/>
      <c r="O333" s="4"/>
      <c r="P333" s="4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2.75" customHeight="1">
      <c r="A334" s="2"/>
      <c r="B334" s="2"/>
      <c r="C334" s="2"/>
      <c r="D334" s="2"/>
      <c r="E334" s="3"/>
      <c r="F334" s="2"/>
      <c r="G334" s="2"/>
      <c r="H334" s="2"/>
      <c r="I334" s="2"/>
      <c r="J334" s="2"/>
      <c r="K334" s="2"/>
      <c r="L334" s="42"/>
      <c r="M334" s="4"/>
      <c r="N334" s="4"/>
      <c r="O334" s="4"/>
      <c r="P334" s="4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2.75" customHeight="1">
      <c r="A335" s="2"/>
      <c r="B335" s="2"/>
      <c r="C335" s="2"/>
      <c r="D335" s="2"/>
      <c r="E335" s="3"/>
      <c r="F335" s="2"/>
      <c r="G335" s="2"/>
      <c r="H335" s="2"/>
      <c r="I335" s="2"/>
      <c r="J335" s="2"/>
      <c r="K335" s="2"/>
      <c r="L335" s="42"/>
      <c r="M335" s="4"/>
      <c r="N335" s="4"/>
      <c r="O335" s="4"/>
      <c r="P335" s="4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2.75" customHeight="1">
      <c r="A336" s="2"/>
      <c r="B336" s="2"/>
      <c r="C336" s="2"/>
      <c r="D336" s="2"/>
      <c r="E336" s="3"/>
      <c r="F336" s="2"/>
      <c r="G336" s="2"/>
      <c r="H336" s="2"/>
      <c r="I336" s="2"/>
      <c r="J336" s="2"/>
      <c r="K336" s="2"/>
      <c r="L336" s="42"/>
      <c r="M336" s="4"/>
      <c r="N336" s="4"/>
      <c r="O336" s="4"/>
      <c r="P336" s="4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2.75" customHeight="1">
      <c r="A337" s="2"/>
      <c r="B337" s="2"/>
      <c r="C337" s="2"/>
      <c r="D337" s="2"/>
      <c r="E337" s="3"/>
      <c r="F337" s="2"/>
      <c r="G337" s="2"/>
      <c r="H337" s="2"/>
      <c r="I337" s="2"/>
      <c r="J337" s="2"/>
      <c r="K337" s="2"/>
      <c r="L337" s="42"/>
      <c r="M337" s="4"/>
      <c r="N337" s="4"/>
      <c r="O337" s="4"/>
      <c r="P337" s="4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2.75" customHeight="1">
      <c r="A338" s="2"/>
      <c r="B338" s="2"/>
      <c r="C338" s="2"/>
      <c r="D338" s="2"/>
      <c r="E338" s="3"/>
      <c r="F338" s="2"/>
      <c r="G338" s="2"/>
      <c r="H338" s="2"/>
      <c r="I338" s="2"/>
      <c r="J338" s="2"/>
      <c r="K338" s="2"/>
      <c r="L338" s="42"/>
      <c r="M338" s="4"/>
      <c r="N338" s="4"/>
      <c r="O338" s="4"/>
      <c r="P338" s="4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2.75" customHeight="1">
      <c r="A339" s="2"/>
      <c r="B339" s="2"/>
      <c r="C339" s="2"/>
      <c r="D339" s="2"/>
      <c r="E339" s="3"/>
      <c r="F339" s="2"/>
      <c r="G339" s="2"/>
      <c r="H339" s="2"/>
      <c r="I339" s="2"/>
      <c r="J339" s="2"/>
      <c r="K339" s="2"/>
      <c r="L339" s="42"/>
      <c r="M339" s="4"/>
      <c r="N339" s="4"/>
      <c r="O339" s="4"/>
      <c r="P339" s="4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2.75" customHeight="1">
      <c r="A340" s="2"/>
      <c r="B340" s="2"/>
      <c r="C340" s="2"/>
      <c r="D340" s="2"/>
      <c r="E340" s="3"/>
      <c r="F340" s="2"/>
      <c r="G340" s="2"/>
      <c r="H340" s="2"/>
      <c r="I340" s="2"/>
      <c r="J340" s="2"/>
      <c r="K340" s="2"/>
      <c r="L340" s="42"/>
      <c r="M340" s="4"/>
      <c r="N340" s="4"/>
      <c r="O340" s="4"/>
      <c r="P340" s="4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2.75" customHeight="1">
      <c r="A341" s="2"/>
      <c r="B341" s="2"/>
      <c r="C341" s="2"/>
      <c r="D341" s="2"/>
      <c r="E341" s="3"/>
      <c r="F341" s="2"/>
      <c r="G341" s="2"/>
      <c r="H341" s="2"/>
      <c r="I341" s="2"/>
      <c r="J341" s="2"/>
      <c r="K341" s="2"/>
      <c r="L341" s="42"/>
      <c r="M341" s="4"/>
      <c r="N341" s="4"/>
      <c r="O341" s="4"/>
      <c r="P341" s="4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2.75" customHeight="1">
      <c r="A342" s="2"/>
      <c r="B342" s="2"/>
      <c r="C342" s="2"/>
      <c r="D342" s="2"/>
      <c r="E342" s="3"/>
      <c r="F342" s="2"/>
      <c r="G342" s="2"/>
      <c r="H342" s="2"/>
      <c r="I342" s="2"/>
      <c r="J342" s="2"/>
      <c r="K342" s="2"/>
      <c r="L342" s="42"/>
      <c r="M342" s="4"/>
      <c r="N342" s="4"/>
      <c r="O342" s="4"/>
      <c r="P342" s="4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2.75" customHeight="1">
      <c r="A343" s="2"/>
      <c r="B343" s="2"/>
      <c r="C343" s="2"/>
      <c r="D343" s="2"/>
      <c r="E343" s="3"/>
      <c r="F343" s="2"/>
      <c r="G343" s="2"/>
      <c r="H343" s="2"/>
      <c r="I343" s="2"/>
      <c r="J343" s="2"/>
      <c r="K343" s="2"/>
      <c r="L343" s="42"/>
      <c r="M343" s="4"/>
      <c r="N343" s="4"/>
      <c r="O343" s="4"/>
      <c r="P343" s="4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2.75" customHeight="1">
      <c r="A344" s="2"/>
      <c r="B344" s="2"/>
      <c r="C344" s="2"/>
      <c r="D344" s="2"/>
      <c r="E344" s="3"/>
      <c r="F344" s="2"/>
      <c r="G344" s="2"/>
      <c r="H344" s="2"/>
      <c r="I344" s="2"/>
      <c r="J344" s="2"/>
      <c r="K344" s="2"/>
      <c r="L344" s="42"/>
      <c r="M344" s="4"/>
      <c r="N344" s="4"/>
      <c r="O344" s="4"/>
      <c r="P344" s="4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2.75" customHeight="1">
      <c r="A345" s="2"/>
      <c r="B345" s="2"/>
      <c r="C345" s="2"/>
      <c r="D345" s="2"/>
      <c r="E345" s="3"/>
      <c r="F345" s="2"/>
      <c r="G345" s="2"/>
      <c r="H345" s="2"/>
      <c r="I345" s="2"/>
      <c r="J345" s="2"/>
      <c r="K345" s="2"/>
      <c r="L345" s="42"/>
      <c r="M345" s="4"/>
      <c r="N345" s="4"/>
      <c r="O345" s="4"/>
      <c r="P345" s="4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2.75" customHeight="1">
      <c r="A346" s="2"/>
      <c r="B346" s="2"/>
      <c r="C346" s="2"/>
      <c r="D346" s="2"/>
      <c r="E346" s="3"/>
      <c r="F346" s="2"/>
      <c r="G346" s="2"/>
      <c r="H346" s="2"/>
      <c r="I346" s="2"/>
      <c r="J346" s="2"/>
      <c r="K346" s="2"/>
      <c r="L346" s="42"/>
      <c r="M346" s="4"/>
      <c r="N346" s="4"/>
      <c r="O346" s="4"/>
      <c r="P346" s="4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2.75" customHeight="1">
      <c r="A347" s="2"/>
      <c r="B347" s="2"/>
      <c r="C347" s="2"/>
      <c r="D347" s="2"/>
      <c r="E347" s="3"/>
      <c r="F347" s="2"/>
      <c r="G347" s="2"/>
      <c r="H347" s="2"/>
      <c r="I347" s="2"/>
      <c r="J347" s="2"/>
      <c r="K347" s="2"/>
      <c r="L347" s="42"/>
      <c r="M347" s="4"/>
      <c r="N347" s="4"/>
      <c r="O347" s="4"/>
      <c r="P347" s="4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2.75" customHeight="1">
      <c r="A348" s="2"/>
      <c r="B348" s="2"/>
      <c r="C348" s="2"/>
      <c r="D348" s="2"/>
      <c r="E348" s="3"/>
      <c r="F348" s="2"/>
      <c r="G348" s="2"/>
      <c r="H348" s="2"/>
      <c r="I348" s="2"/>
      <c r="J348" s="2"/>
      <c r="K348" s="2"/>
      <c r="L348" s="42"/>
      <c r="M348" s="4"/>
      <c r="N348" s="4"/>
      <c r="O348" s="4"/>
      <c r="P348" s="4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2.75" customHeight="1">
      <c r="A349" s="2"/>
      <c r="B349" s="2"/>
      <c r="C349" s="2"/>
      <c r="D349" s="2"/>
      <c r="E349" s="3"/>
      <c r="F349" s="2"/>
      <c r="G349" s="2"/>
      <c r="H349" s="2"/>
      <c r="I349" s="2"/>
      <c r="J349" s="2"/>
      <c r="K349" s="2"/>
      <c r="L349" s="42"/>
      <c r="M349" s="4"/>
      <c r="N349" s="4"/>
      <c r="O349" s="4"/>
      <c r="P349" s="4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2.75" customHeight="1">
      <c r="A350" s="2"/>
      <c r="B350" s="2"/>
      <c r="C350" s="2"/>
      <c r="D350" s="2"/>
      <c r="E350" s="3"/>
      <c r="F350" s="2"/>
      <c r="G350" s="2"/>
      <c r="H350" s="2"/>
      <c r="I350" s="2"/>
      <c r="J350" s="2"/>
      <c r="K350" s="2"/>
      <c r="L350" s="42"/>
      <c r="M350" s="4"/>
      <c r="N350" s="4"/>
      <c r="O350" s="4"/>
      <c r="P350" s="4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2.75" customHeight="1">
      <c r="A351" s="2"/>
      <c r="B351" s="2"/>
      <c r="C351" s="2"/>
      <c r="D351" s="2"/>
      <c r="E351" s="3"/>
      <c r="F351" s="2"/>
      <c r="G351" s="2"/>
      <c r="H351" s="2"/>
      <c r="I351" s="2"/>
      <c r="J351" s="2"/>
      <c r="K351" s="2"/>
      <c r="L351" s="42"/>
      <c r="M351" s="4"/>
      <c r="N351" s="4"/>
      <c r="O351" s="4"/>
      <c r="P351" s="4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2.75" customHeight="1">
      <c r="A352" s="2"/>
      <c r="B352" s="2"/>
      <c r="C352" s="2"/>
      <c r="D352" s="2"/>
      <c r="E352" s="3"/>
      <c r="F352" s="2"/>
      <c r="G352" s="2"/>
      <c r="H352" s="2"/>
      <c r="I352" s="2"/>
      <c r="J352" s="2"/>
      <c r="K352" s="2"/>
      <c r="L352" s="42"/>
      <c r="M352" s="4"/>
      <c r="N352" s="4"/>
      <c r="O352" s="4"/>
      <c r="P352" s="4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2.75" customHeight="1">
      <c r="A353" s="2"/>
      <c r="B353" s="2"/>
      <c r="C353" s="2"/>
      <c r="D353" s="2"/>
      <c r="E353" s="3"/>
      <c r="F353" s="2"/>
      <c r="G353" s="2"/>
      <c r="H353" s="2"/>
      <c r="I353" s="2"/>
      <c r="J353" s="2"/>
      <c r="K353" s="2"/>
      <c r="L353" s="42"/>
      <c r="M353" s="4"/>
      <c r="N353" s="4"/>
      <c r="O353" s="4"/>
      <c r="P353" s="4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2.75" customHeight="1">
      <c r="A354" s="2"/>
      <c r="B354" s="2"/>
      <c r="C354" s="2"/>
      <c r="D354" s="2"/>
      <c r="E354" s="3"/>
      <c r="F354" s="2"/>
      <c r="G354" s="2"/>
      <c r="H354" s="2"/>
      <c r="I354" s="2"/>
      <c r="J354" s="2"/>
      <c r="K354" s="2"/>
      <c r="L354" s="42"/>
      <c r="M354" s="4"/>
      <c r="N354" s="4"/>
      <c r="O354" s="4"/>
      <c r="P354" s="4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2.75" customHeight="1">
      <c r="A355" s="2"/>
      <c r="B355" s="2"/>
      <c r="C355" s="2"/>
      <c r="D355" s="2"/>
      <c r="E355" s="3"/>
      <c r="F355" s="2"/>
      <c r="G355" s="2"/>
      <c r="H355" s="2"/>
      <c r="I355" s="2"/>
      <c r="J355" s="2"/>
      <c r="K355" s="2"/>
      <c r="L355" s="42"/>
      <c r="M355" s="4"/>
      <c r="N355" s="4"/>
      <c r="O355" s="4"/>
      <c r="P355" s="4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2.75" customHeight="1">
      <c r="A356" s="2"/>
      <c r="B356" s="2"/>
      <c r="C356" s="2"/>
      <c r="D356" s="2"/>
      <c r="E356" s="3"/>
      <c r="F356" s="2"/>
      <c r="G356" s="2"/>
      <c r="H356" s="2"/>
      <c r="I356" s="2"/>
      <c r="J356" s="2"/>
      <c r="K356" s="2"/>
      <c r="L356" s="42"/>
      <c r="M356" s="4"/>
      <c r="N356" s="4"/>
      <c r="O356" s="4"/>
      <c r="P356" s="4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2.75" customHeight="1">
      <c r="A357" s="2"/>
      <c r="B357" s="2"/>
      <c r="C357" s="2"/>
      <c r="D357" s="2"/>
      <c r="E357" s="3"/>
      <c r="F357" s="2"/>
      <c r="G357" s="2"/>
      <c r="H357" s="2"/>
      <c r="I357" s="2"/>
      <c r="J357" s="2"/>
      <c r="K357" s="2"/>
      <c r="L357" s="42"/>
      <c r="M357" s="4"/>
      <c r="N357" s="4"/>
      <c r="O357" s="4"/>
      <c r="P357" s="4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2.75" customHeight="1">
      <c r="A358" s="2"/>
      <c r="B358" s="2"/>
      <c r="C358" s="2"/>
      <c r="D358" s="2"/>
      <c r="E358" s="3"/>
      <c r="F358" s="2"/>
      <c r="G358" s="2"/>
      <c r="H358" s="2"/>
      <c r="I358" s="2"/>
      <c r="J358" s="2"/>
      <c r="K358" s="2"/>
      <c r="L358" s="42"/>
      <c r="M358" s="4"/>
      <c r="N358" s="4"/>
      <c r="O358" s="4"/>
      <c r="P358" s="4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2.75" customHeight="1">
      <c r="A359" s="2"/>
      <c r="B359" s="2"/>
      <c r="C359" s="2"/>
      <c r="D359" s="2"/>
      <c r="E359" s="3"/>
      <c r="F359" s="2"/>
      <c r="G359" s="2"/>
      <c r="H359" s="2"/>
      <c r="I359" s="2"/>
      <c r="J359" s="2"/>
      <c r="K359" s="2"/>
      <c r="L359" s="42"/>
      <c r="M359" s="4"/>
      <c r="N359" s="4"/>
      <c r="O359" s="4"/>
      <c r="P359" s="4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2.75" customHeight="1">
      <c r="A360" s="2"/>
      <c r="B360" s="2"/>
      <c r="C360" s="2"/>
      <c r="D360" s="2"/>
      <c r="E360" s="3"/>
      <c r="F360" s="2"/>
      <c r="G360" s="2"/>
      <c r="H360" s="2"/>
      <c r="I360" s="2"/>
      <c r="J360" s="2"/>
      <c r="K360" s="2"/>
      <c r="L360" s="42"/>
      <c r="M360" s="4"/>
      <c r="N360" s="4"/>
      <c r="O360" s="4"/>
      <c r="P360" s="4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2.75" customHeight="1">
      <c r="A361" s="2"/>
      <c r="B361" s="2"/>
      <c r="C361" s="2"/>
      <c r="D361" s="2"/>
      <c r="E361" s="3"/>
      <c r="F361" s="2"/>
      <c r="G361" s="2"/>
      <c r="H361" s="2"/>
      <c r="I361" s="2"/>
      <c r="J361" s="2"/>
      <c r="K361" s="2"/>
      <c r="L361" s="42"/>
      <c r="M361" s="4"/>
      <c r="N361" s="4"/>
      <c r="O361" s="4"/>
      <c r="P361" s="4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2.75" customHeight="1">
      <c r="A362" s="2"/>
      <c r="B362" s="2"/>
      <c r="C362" s="2"/>
      <c r="D362" s="2"/>
      <c r="E362" s="3"/>
      <c r="F362" s="2"/>
      <c r="G362" s="2"/>
      <c r="H362" s="2"/>
      <c r="I362" s="2"/>
      <c r="J362" s="2"/>
      <c r="K362" s="2"/>
      <c r="L362" s="42"/>
      <c r="M362" s="4"/>
      <c r="N362" s="4"/>
      <c r="O362" s="4"/>
      <c r="P362" s="4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2.75" customHeight="1">
      <c r="A363" s="2"/>
      <c r="B363" s="2"/>
      <c r="C363" s="2"/>
      <c r="D363" s="2"/>
      <c r="E363" s="3"/>
      <c r="F363" s="2"/>
      <c r="G363" s="2"/>
      <c r="H363" s="2"/>
      <c r="I363" s="2"/>
      <c r="J363" s="2"/>
      <c r="K363" s="2"/>
      <c r="L363" s="42"/>
      <c r="M363" s="4"/>
      <c r="N363" s="4"/>
      <c r="O363" s="4"/>
      <c r="P363" s="4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2.75" customHeight="1">
      <c r="A364" s="2"/>
      <c r="B364" s="2"/>
      <c r="C364" s="2"/>
      <c r="D364" s="2"/>
      <c r="E364" s="3"/>
      <c r="F364" s="2"/>
      <c r="G364" s="2"/>
      <c r="H364" s="2"/>
      <c r="I364" s="2"/>
      <c r="J364" s="2"/>
      <c r="K364" s="2"/>
      <c r="L364" s="42"/>
      <c r="M364" s="4"/>
      <c r="N364" s="4"/>
      <c r="O364" s="4"/>
      <c r="P364" s="4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2.75" customHeight="1">
      <c r="A365" s="2"/>
      <c r="B365" s="2"/>
      <c r="C365" s="2"/>
      <c r="D365" s="2"/>
      <c r="E365" s="3"/>
      <c r="F365" s="2"/>
      <c r="G365" s="2"/>
      <c r="H365" s="2"/>
      <c r="I365" s="2"/>
      <c r="J365" s="2"/>
      <c r="K365" s="2"/>
      <c r="L365" s="42"/>
      <c r="M365" s="4"/>
      <c r="N365" s="4"/>
      <c r="O365" s="4"/>
      <c r="P365" s="4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2.75" customHeight="1">
      <c r="A366" s="2"/>
      <c r="B366" s="2"/>
      <c r="C366" s="2"/>
      <c r="D366" s="2"/>
      <c r="E366" s="3"/>
      <c r="F366" s="2"/>
      <c r="G366" s="2"/>
      <c r="H366" s="2"/>
      <c r="I366" s="2"/>
      <c r="J366" s="2"/>
      <c r="K366" s="2"/>
      <c r="L366" s="42"/>
      <c r="M366" s="4"/>
      <c r="N366" s="4"/>
      <c r="O366" s="4"/>
      <c r="P366" s="4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2.75" customHeight="1">
      <c r="A367" s="2"/>
      <c r="B367" s="2"/>
      <c r="C367" s="2"/>
      <c r="D367" s="2"/>
      <c r="E367" s="3"/>
      <c r="F367" s="2"/>
      <c r="G367" s="2"/>
      <c r="H367" s="2"/>
      <c r="I367" s="2"/>
      <c r="J367" s="2"/>
      <c r="K367" s="2"/>
      <c r="L367" s="42"/>
      <c r="M367" s="4"/>
      <c r="N367" s="4"/>
      <c r="O367" s="4"/>
      <c r="P367" s="4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2.75" customHeight="1">
      <c r="A368" s="2"/>
      <c r="B368" s="2"/>
      <c r="C368" s="2"/>
      <c r="D368" s="2"/>
      <c r="E368" s="3"/>
      <c r="F368" s="2"/>
      <c r="G368" s="2"/>
      <c r="H368" s="2"/>
      <c r="I368" s="2"/>
      <c r="J368" s="2"/>
      <c r="K368" s="2"/>
      <c r="L368" s="42"/>
      <c r="M368" s="4"/>
      <c r="N368" s="4"/>
      <c r="O368" s="4"/>
      <c r="P368" s="4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2.75" customHeight="1">
      <c r="A369" s="2"/>
      <c r="B369" s="2"/>
      <c r="C369" s="2"/>
      <c r="D369" s="2"/>
      <c r="E369" s="3"/>
      <c r="F369" s="2"/>
      <c r="G369" s="2"/>
      <c r="H369" s="2"/>
      <c r="I369" s="2"/>
      <c r="J369" s="2"/>
      <c r="K369" s="2"/>
      <c r="L369" s="42"/>
      <c r="M369" s="4"/>
      <c r="N369" s="4"/>
      <c r="O369" s="4"/>
      <c r="P369" s="4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2.75" customHeight="1">
      <c r="A370" s="2"/>
      <c r="B370" s="2"/>
      <c r="C370" s="2"/>
      <c r="D370" s="2"/>
      <c r="E370" s="3"/>
      <c r="F370" s="2"/>
      <c r="G370" s="2"/>
      <c r="H370" s="2"/>
      <c r="I370" s="2"/>
      <c r="J370" s="2"/>
      <c r="K370" s="2"/>
      <c r="L370" s="42"/>
      <c r="M370" s="4"/>
      <c r="N370" s="4"/>
      <c r="O370" s="4"/>
      <c r="P370" s="4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2.75" customHeight="1">
      <c r="A371" s="2"/>
      <c r="B371" s="2"/>
      <c r="C371" s="2"/>
      <c r="D371" s="2"/>
      <c r="E371" s="3"/>
      <c r="F371" s="2"/>
      <c r="G371" s="2"/>
      <c r="H371" s="2"/>
      <c r="I371" s="2"/>
      <c r="J371" s="2"/>
      <c r="K371" s="2"/>
      <c r="L371" s="42"/>
      <c r="M371" s="4"/>
      <c r="N371" s="4"/>
      <c r="O371" s="4"/>
      <c r="P371" s="4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2.75" customHeight="1">
      <c r="A372" s="2"/>
      <c r="B372" s="2"/>
      <c r="C372" s="2"/>
      <c r="D372" s="2"/>
      <c r="E372" s="3"/>
      <c r="F372" s="2"/>
      <c r="G372" s="2"/>
      <c r="H372" s="2"/>
      <c r="I372" s="2"/>
      <c r="J372" s="2"/>
      <c r="K372" s="2"/>
      <c r="L372" s="42"/>
      <c r="M372" s="4"/>
      <c r="N372" s="4"/>
      <c r="O372" s="4"/>
      <c r="P372" s="4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2.75" customHeight="1">
      <c r="A373" s="2"/>
      <c r="B373" s="2"/>
      <c r="C373" s="2"/>
      <c r="D373" s="2"/>
      <c r="E373" s="3"/>
      <c r="F373" s="2"/>
      <c r="G373" s="2"/>
      <c r="H373" s="2"/>
      <c r="I373" s="2"/>
      <c r="J373" s="2"/>
      <c r="K373" s="2"/>
      <c r="L373" s="42"/>
      <c r="M373" s="4"/>
      <c r="N373" s="4"/>
      <c r="O373" s="4"/>
      <c r="P373" s="4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2.75" customHeight="1">
      <c r="A374" s="2"/>
      <c r="B374" s="2"/>
      <c r="C374" s="2"/>
      <c r="D374" s="2"/>
      <c r="E374" s="3"/>
      <c r="F374" s="2"/>
      <c r="G374" s="2"/>
      <c r="H374" s="2"/>
      <c r="I374" s="2"/>
      <c r="J374" s="2"/>
      <c r="K374" s="2"/>
      <c r="L374" s="42"/>
      <c r="M374" s="4"/>
      <c r="N374" s="4"/>
      <c r="O374" s="4"/>
      <c r="P374" s="4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2.75" customHeight="1">
      <c r="A375" s="2"/>
      <c r="B375" s="2"/>
      <c r="C375" s="2"/>
      <c r="D375" s="2"/>
      <c r="E375" s="3"/>
      <c r="F375" s="2"/>
      <c r="G375" s="2"/>
      <c r="H375" s="2"/>
      <c r="I375" s="2"/>
      <c r="J375" s="2"/>
      <c r="K375" s="2"/>
      <c r="L375" s="42"/>
      <c r="M375" s="4"/>
      <c r="N375" s="4"/>
      <c r="O375" s="4"/>
      <c r="P375" s="4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2.75" customHeight="1">
      <c r="A376" s="2"/>
      <c r="B376" s="2"/>
      <c r="C376" s="2"/>
      <c r="D376" s="2"/>
      <c r="E376" s="3"/>
      <c r="F376" s="2"/>
      <c r="G376" s="2"/>
      <c r="H376" s="2"/>
      <c r="I376" s="2"/>
      <c r="J376" s="2"/>
      <c r="K376" s="2"/>
      <c r="L376" s="42"/>
      <c r="M376" s="4"/>
      <c r="N376" s="4"/>
      <c r="O376" s="4"/>
      <c r="P376" s="4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2.75" customHeight="1">
      <c r="A377" s="2"/>
      <c r="B377" s="2"/>
      <c r="C377" s="2"/>
      <c r="D377" s="2"/>
      <c r="E377" s="3"/>
      <c r="F377" s="2"/>
      <c r="G377" s="2"/>
      <c r="H377" s="2"/>
      <c r="I377" s="2"/>
      <c r="J377" s="2"/>
      <c r="K377" s="2"/>
      <c r="L377" s="42"/>
      <c r="M377" s="4"/>
      <c r="N377" s="4"/>
      <c r="O377" s="4"/>
      <c r="P377" s="4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2.75" customHeight="1">
      <c r="A378" s="2"/>
      <c r="B378" s="2"/>
      <c r="C378" s="2"/>
      <c r="D378" s="2"/>
      <c r="E378" s="3"/>
      <c r="F378" s="2"/>
      <c r="G378" s="2"/>
      <c r="H378" s="2"/>
      <c r="I378" s="2"/>
      <c r="J378" s="2"/>
      <c r="K378" s="2"/>
      <c r="L378" s="42"/>
      <c r="M378" s="4"/>
      <c r="N378" s="4"/>
      <c r="O378" s="4"/>
      <c r="P378" s="4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2.75" customHeight="1">
      <c r="A379" s="2"/>
      <c r="B379" s="2"/>
      <c r="C379" s="2"/>
      <c r="D379" s="2"/>
      <c r="E379" s="3"/>
      <c r="F379" s="2"/>
      <c r="G379" s="2"/>
      <c r="H379" s="2"/>
      <c r="I379" s="2"/>
      <c r="J379" s="2"/>
      <c r="K379" s="2"/>
      <c r="L379" s="42"/>
      <c r="M379" s="4"/>
      <c r="N379" s="4"/>
      <c r="O379" s="4"/>
      <c r="P379" s="4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2.75" customHeight="1">
      <c r="A380" s="2"/>
      <c r="B380" s="2"/>
      <c r="C380" s="2"/>
      <c r="D380" s="2"/>
      <c r="E380" s="3"/>
      <c r="F380" s="2"/>
      <c r="G380" s="2"/>
      <c r="H380" s="2"/>
      <c r="I380" s="2"/>
      <c r="J380" s="2"/>
      <c r="K380" s="2"/>
      <c r="L380" s="42"/>
      <c r="M380" s="4"/>
      <c r="N380" s="4"/>
      <c r="O380" s="4"/>
      <c r="P380" s="4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2.75" customHeight="1">
      <c r="A381" s="2"/>
      <c r="B381" s="2"/>
      <c r="C381" s="2"/>
      <c r="D381" s="2"/>
      <c r="E381" s="3"/>
      <c r="F381" s="2"/>
      <c r="G381" s="2"/>
      <c r="H381" s="2"/>
      <c r="I381" s="2"/>
      <c r="J381" s="2"/>
      <c r="K381" s="2"/>
      <c r="L381" s="42"/>
      <c r="M381" s="4"/>
      <c r="N381" s="4"/>
      <c r="O381" s="4"/>
      <c r="P381" s="4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2.75" customHeight="1">
      <c r="A382" s="2"/>
      <c r="B382" s="2"/>
      <c r="C382" s="2"/>
      <c r="D382" s="2"/>
      <c r="E382" s="3"/>
      <c r="F382" s="2"/>
      <c r="G382" s="2"/>
      <c r="H382" s="2"/>
      <c r="I382" s="2"/>
      <c r="J382" s="2"/>
      <c r="K382" s="2"/>
      <c r="L382" s="42"/>
      <c r="M382" s="4"/>
      <c r="N382" s="4"/>
      <c r="O382" s="4"/>
      <c r="P382" s="4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2.75" customHeight="1">
      <c r="A383" s="2"/>
      <c r="B383" s="2"/>
      <c r="C383" s="2"/>
      <c r="D383" s="2"/>
      <c r="E383" s="3"/>
      <c r="F383" s="2"/>
      <c r="G383" s="2"/>
      <c r="H383" s="2"/>
      <c r="I383" s="2"/>
      <c r="J383" s="2"/>
      <c r="K383" s="2"/>
      <c r="L383" s="42"/>
      <c r="M383" s="4"/>
      <c r="N383" s="4"/>
      <c r="O383" s="4"/>
      <c r="P383" s="4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2.75" customHeight="1">
      <c r="A384" s="2"/>
      <c r="B384" s="2"/>
      <c r="C384" s="2"/>
      <c r="D384" s="2"/>
      <c r="E384" s="3"/>
      <c r="F384" s="2"/>
      <c r="G384" s="2"/>
      <c r="H384" s="2"/>
      <c r="I384" s="2"/>
      <c r="J384" s="2"/>
      <c r="K384" s="2"/>
      <c r="L384" s="42"/>
      <c r="M384" s="4"/>
      <c r="N384" s="4"/>
      <c r="O384" s="4"/>
      <c r="P384" s="4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2.75" customHeight="1">
      <c r="A385" s="2"/>
      <c r="B385" s="2"/>
      <c r="C385" s="2"/>
      <c r="D385" s="2"/>
      <c r="E385" s="3"/>
      <c r="F385" s="2"/>
      <c r="G385" s="2"/>
      <c r="H385" s="2"/>
      <c r="I385" s="2"/>
      <c r="J385" s="2"/>
      <c r="K385" s="2"/>
      <c r="L385" s="42"/>
      <c r="M385" s="4"/>
      <c r="N385" s="4"/>
      <c r="O385" s="4"/>
      <c r="P385" s="4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2.75" customHeight="1">
      <c r="A386" s="2"/>
      <c r="B386" s="2"/>
      <c r="C386" s="2"/>
      <c r="D386" s="2"/>
      <c r="E386" s="3"/>
      <c r="F386" s="2"/>
      <c r="G386" s="2"/>
      <c r="H386" s="2"/>
      <c r="I386" s="2"/>
      <c r="J386" s="2"/>
      <c r="K386" s="2"/>
      <c r="L386" s="42"/>
      <c r="M386" s="4"/>
      <c r="N386" s="4"/>
      <c r="O386" s="4"/>
      <c r="P386" s="4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2.75" customHeight="1">
      <c r="A387" s="2"/>
      <c r="B387" s="2"/>
      <c r="C387" s="2"/>
      <c r="D387" s="2"/>
      <c r="E387" s="3"/>
      <c r="F387" s="2"/>
      <c r="G387" s="2"/>
      <c r="H387" s="2"/>
      <c r="I387" s="2"/>
      <c r="J387" s="2"/>
      <c r="K387" s="2"/>
      <c r="L387" s="42"/>
      <c r="M387" s="4"/>
      <c r="N387" s="4"/>
      <c r="O387" s="4"/>
      <c r="P387" s="4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2.75" customHeight="1">
      <c r="A388" s="2"/>
      <c r="B388" s="2"/>
      <c r="C388" s="2"/>
      <c r="D388" s="2"/>
      <c r="E388" s="3"/>
      <c r="F388" s="2"/>
      <c r="G388" s="2"/>
      <c r="H388" s="2"/>
      <c r="I388" s="2"/>
      <c r="J388" s="2"/>
      <c r="K388" s="2"/>
      <c r="L388" s="42"/>
      <c r="M388" s="4"/>
      <c r="N388" s="4"/>
      <c r="O388" s="4"/>
      <c r="P388" s="4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2.75" customHeight="1">
      <c r="A389" s="2"/>
      <c r="B389" s="2"/>
      <c r="C389" s="2"/>
      <c r="D389" s="2"/>
      <c r="E389" s="3"/>
      <c r="F389" s="2"/>
      <c r="G389" s="2"/>
      <c r="H389" s="2"/>
      <c r="I389" s="2"/>
      <c r="J389" s="2"/>
      <c r="K389" s="2"/>
      <c r="L389" s="42"/>
      <c r="M389" s="4"/>
      <c r="N389" s="4"/>
      <c r="O389" s="4"/>
      <c r="P389" s="4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2.75" customHeight="1">
      <c r="A390" s="2"/>
      <c r="B390" s="2"/>
      <c r="C390" s="2"/>
      <c r="D390" s="2"/>
      <c r="E390" s="3"/>
      <c r="F390" s="2"/>
      <c r="G390" s="2"/>
      <c r="H390" s="2"/>
      <c r="I390" s="2"/>
      <c r="J390" s="2"/>
      <c r="K390" s="2"/>
      <c r="L390" s="42"/>
      <c r="M390" s="4"/>
      <c r="N390" s="4"/>
      <c r="O390" s="4"/>
      <c r="P390" s="4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2.75" customHeight="1">
      <c r="A391" s="2"/>
      <c r="B391" s="2"/>
      <c r="C391" s="2"/>
      <c r="D391" s="2"/>
      <c r="E391" s="3"/>
      <c r="F391" s="2"/>
      <c r="G391" s="2"/>
      <c r="H391" s="2"/>
      <c r="I391" s="2"/>
      <c r="J391" s="2"/>
      <c r="K391" s="2"/>
      <c r="L391" s="42"/>
      <c r="M391" s="4"/>
      <c r="N391" s="4"/>
      <c r="O391" s="4"/>
      <c r="P391" s="4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2.75" customHeight="1">
      <c r="A392" s="2"/>
      <c r="B392" s="2"/>
      <c r="C392" s="2"/>
      <c r="D392" s="2"/>
      <c r="E392" s="3"/>
      <c r="F392" s="2"/>
      <c r="G392" s="2"/>
      <c r="H392" s="2"/>
      <c r="I392" s="2"/>
      <c r="J392" s="2"/>
      <c r="K392" s="2"/>
      <c r="L392" s="42"/>
      <c r="M392" s="4"/>
      <c r="N392" s="4"/>
      <c r="O392" s="4"/>
      <c r="P392" s="4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2.75" customHeight="1">
      <c r="A393" s="2"/>
      <c r="B393" s="2"/>
      <c r="C393" s="2"/>
      <c r="D393" s="2"/>
      <c r="E393" s="3"/>
      <c r="F393" s="2"/>
      <c r="G393" s="2"/>
      <c r="H393" s="2"/>
      <c r="I393" s="2"/>
      <c r="J393" s="2"/>
      <c r="K393" s="2"/>
      <c r="L393" s="42"/>
      <c r="M393" s="4"/>
      <c r="N393" s="4"/>
      <c r="O393" s="4"/>
      <c r="P393" s="4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2.75" customHeight="1">
      <c r="A394" s="2"/>
      <c r="B394" s="2"/>
      <c r="C394" s="2"/>
      <c r="D394" s="2"/>
      <c r="E394" s="3"/>
      <c r="F394" s="2"/>
      <c r="G394" s="2"/>
      <c r="H394" s="2"/>
      <c r="I394" s="2"/>
      <c r="J394" s="2"/>
      <c r="K394" s="2"/>
      <c r="L394" s="42"/>
      <c r="M394" s="4"/>
      <c r="N394" s="4"/>
      <c r="O394" s="4"/>
      <c r="P394" s="4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2.75" customHeight="1">
      <c r="A395" s="2"/>
      <c r="B395" s="2"/>
      <c r="C395" s="2"/>
      <c r="D395" s="2"/>
      <c r="E395" s="3"/>
      <c r="F395" s="2"/>
      <c r="G395" s="2"/>
      <c r="H395" s="2"/>
      <c r="I395" s="2"/>
      <c r="J395" s="2"/>
      <c r="K395" s="2"/>
      <c r="L395" s="42"/>
      <c r="M395" s="4"/>
      <c r="N395" s="4"/>
      <c r="O395" s="4"/>
      <c r="P395" s="4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2.75" customHeight="1">
      <c r="A396" s="2"/>
      <c r="B396" s="2"/>
      <c r="C396" s="2"/>
      <c r="D396" s="2"/>
      <c r="E396" s="3"/>
      <c r="F396" s="2"/>
      <c r="G396" s="2"/>
      <c r="H396" s="2"/>
      <c r="I396" s="2"/>
      <c r="J396" s="2"/>
      <c r="K396" s="2"/>
      <c r="L396" s="42"/>
      <c r="M396" s="4"/>
      <c r="N396" s="4"/>
      <c r="O396" s="4"/>
      <c r="P396" s="4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2.75" customHeight="1">
      <c r="A397" s="2"/>
      <c r="B397" s="2"/>
      <c r="C397" s="2"/>
      <c r="D397" s="2"/>
      <c r="E397" s="3"/>
      <c r="F397" s="2"/>
      <c r="G397" s="2"/>
      <c r="H397" s="2"/>
      <c r="I397" s="2"/>
      <c r="J397" s="2"/>
      <c r="K397" s="2"/>
      <c r="L397" s="42"/>
      <c r="M397" s="4"/>
      <c r="N397" s="4"/>
      <c r="O397" s="4"/>
      <c r="P397" s="4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2.75" customHeight="1">
      <c r="A398" s="2"/>
      <c r="B398" s="2"/>
      <c r="C398" s="2"/>
      <c r="D398" s="2"/>
      <c r="E398" s="3"/>
      <c r="F398" s="2"/>
      <c r="G398" s="2"/>
      <c r="H398" s="2"/>
      <c r="I398" s="2"/>
      <c r="J398" s="2"/>
      <c r="K398" s="2"/>
      <c r="L398" s="42"/>
      <c r="M398" s="4"/>
      <c r="N398" s="4"/>
      <c r="O398" s="4"/>
      <c r="P398" s="4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2.75" customHeight="1">
      <c r="A399" s="2"/>
      <c r="B399" s="2"/>
      <c r="C399" s="2"/>
      <c r="D399" s="2"/>
      <c r="E399" s="3"/>
      <c r="F399" s="2"/>
      <c r="G399" s="2"/>
      <c r="H399" s="2"/>
      <c r="I399" s="2"/>
      <c r="J399" s="2"/>
      <c r="K399" s="2"/>
      <c r="L399" s="42"/>
      <c r="M399" s="4"/>
      <c r="N399" s="4"/>
      <c r="O399" s="4"/>
      <c r="P399" s="4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2.75" customHeight="1">
      <c r="A400" s="2"/>
      <c r="B400" s="2"/>
      <c r="C400" s="2"/>
      <c r="D400" s="2"/>
      <c r="E400" s="3"/>
      <c r="F400" s="2"/>
      <c r="G400" s="2"/>
      <c r="H400" s="2"/>
      <c r="I400" s="2"/>
      <c r="J400" s="2"/>
      <c r="K400" s="2"/>
      <c r="L400" s="42"/>
      <c r="M400" s="4"/>
      <c r="N400" s="4"/>
      <c r="O400" s="4"/>
      <c r="P400" s="4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2.75" customHeight="1">
      <c r="A401" s="2"/>
      <c r="B401" s="2"/>
      <c r="C401" s="2"/>
      <c r="D401" s="2"/>
      <c r="E401" s="3"/>
      <c r="F401" s="2"/>
      <c r="G401" s="2"/>
      <c r="H401" s="2"/>
      <c r="I401" s="2"/>
      <c r="J401" s="2"/>
      <c r="K401" s="2"/>
      <c r="L401" s="42"/>
      <c r="M401" s="4"/>
      <c r="N401" s="4"/>
      <c r="O401" s="4"/>
      <c r="P401" s="4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2.75" customHeight="1">
      <c r="A402" s="2"/>
      <c r="B402" s="2"/>
      <c r="C402" s="2"/>
      <c r="D402" s="2"/>
      <c r="E402" s="3"/>
      <c r="F402" s="2"/>
      <c r="G402" s="2"/>
      <c r="H402" s="2"/>
      <c r="I402" s="2"/>
      <c r="J402" s="2"/>
      <c r="K402" s="2"/>
      <c r="L402" s="42"/>
      <c r="M402" s="4"/>
      <c r="N402" s="4"/>
      <c r="O402" s="4"/>
      <c r="P402" s="4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2.75" customHeight="1">
      <c r="A403" s="2"/>
      <c r="B403" s="2"/>
      <c r="C403" s="2"/>
      <c r="D403" s="2"/>
      <c r="E403" s="3"/>
      <c r="F403" s="2"/>
      <c r="G403" s="2"/>
      <c r="H403" s="2"/>
      <c r="I403" s="2"/>
      <c r="J403" s="2"/>
      <c r="K403" s="2"/>
      <c r="L403" s="42"/>
      <c r="M403" s="4"/>
      <c r="N403" s="4"/>
      <c r="O403" s="4"/>
      <c r="P403" s="4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2.75" customHeight="1">
      <c r="A404" s="2"/>
      <c r="B404" s="2"/>
      <c r="C404" s="2"/>
      <c r="D404" s="2"/>
      <c r="E404" s="3"/>
      <c r="F404" s="2"/>
      <c r="G404" s="2"/>
      <c r="H404" s="2"/>
      <c r="I404" s="2"/>
      <c r="J404" s="2"/>
      <c r="K404" s="2"/>
      <c r="L404" s="42"/>
      <c r="M404" s="4"/>
      <c r="N404" s="4"/>
      <c r="O404" s="4"/>
      <c r="P404" s="4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2.75" customHeight="1">
      <c r="A405" s="2"/>
      <c r="B405" s="2"/>
      <c r="C405" s="2"/>
      <c r="D405" s="2"/>
      <c r="E405" s="3"/>
      <c r="F405" s="2"/>
      <c r="G405" s="2"/>
      <c r="H405" s="2"/>
      <c r="I405" s="2"/>
      <c r="J405" s="2"/>
      <c r="K405" s="2"/>
      <c r="L405" s="42"/>
      <c r="M405" s="4"/>
      <c r="N405" s="4"/>
      <c r="O405" s="4"/>
      <c r="P405" s="4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2.75" customHeight="1">
      <c r="A406" s="2"/>
      <c r="B406" s="2"/>
      <c r="C406" s="2"/>
      <c r="D406" s="2"/>
      <c r="E406" s="3"/>
      <c r="F406" s="2"/>
      <c r="G406" s="2"/>
      <c r="H406" s="2"/>
      <c r="I406" s="2"/>
      <c r="J406" s="2"/>
      <c r="K406" s="2"/>
      <c r="L406" s="42"/>
      <c r="M406" s="4"/>
      <c r="N406" s="4"/>
      <c r="O406" s="4"/>
      <c r="P406" s="4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2.75" customHeight="1">
      <c r="A407" s="2"/>
      <c r="B407" s="2"/>
      <c r="C407" s="2"/>
      <c r="D407" s="2"/>
      <c r="E407" s="3"/>
      <c r="F407" s="2"/>
      <c r="G407" s="2"/>
      <c r="H407" s="2"/>
      <c r="I407" s="2"/>
      <c r="J407" s="2"/>
      <c r="K407" s="2"/>
      <c r="L407" s="42"/>
      <c r="M407" s="4"/>
      <c r="N407" s="4"/>
      <c r="O407" s="4"/>
      <c r="P407" s="4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2.75" customHeight="1">
      <c r="A408" s="2"/>
      <c r="B408" s="2"/>
      <c r="C408" s="2"/>
      <c r="D408" s="2"/>
      <c r="E408" s="3"/>
      <c r="F408" s="2"/>
      <c r="G408" s="2"/>
      <c r="H408" s="2"/>
      <c r="I408" s="2"/>
      <c r="J408" s="2"/>
      <c r="K408" s="2"/>
      <c r="L408" s="42"/>
      <c r="M408" s="4"/>
      <c r="N408" s="4"/>
      <c r="O408" s="4"/>
      <c r="P408" s="4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2.75" customHeight="1">
      <c r="A409" s="2"/>
      <c r="B409" s="2"/>
      <c r="C409" s="2"/>
      <c r="D409" s="2"/>
      <c r="E409" s="3"/>
      <c r="F409" s="2"/>
      <c r="G409" s="2"/>
      <c r="H409" s="2"/>
      <c r="I409" s="2"/>
      <c r="J409" s="2"/>
      <c r="K409" s="2"/>
      <c r="L409" s="42"/>
      <c r="M409" s="4"/>
      <c r="N409" s="4"/>
      <c r="O409" s="4"/>
      <c r="P409" s="4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2.75" customHeight="1">
      <c r="A410" s="2"/>
      <c r="B410" s="2"/>
      <c r="C410" s="2"/>
      <c r="D410" s="2"/>
      <c r="E410" s="3"/>
      <c r="F410" s="2"/>
      <c r="G410" s="2"/>
      <c r="H410" s="2"/>
      <c r="I410" s="2"/>
      <c r="J410" s="2"/>
      <c r="K410" s="2"/>
      <c r="L410" s="42"/>
      <c r="M410" s="4"/>
      <c r="N410" s="4"/>
      <c r="O410" s="4"/>
      <c r="P410" s="4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2.75" customHeight="1">
      <c r="A411" s="2"/>
      <c r="B411" s="2"/>
      <c r="C411" s="2"/>
      <c r="D411" s="2"/>
      <c r="E411" s="3"/>
      <c r="F411" s="2"/>
      <c r="G411" s="2"/>
      <c r="H411" s="2"/>
      <c r="I411" s="2"/>
      <c r="J411" s="2"/>
      <c r="K411" s="2"/>
      <c r="L411" s="42"/>
      <c r="M411" s="4"/>
      <c r="N411" s="4"/>
      <c r="O411" s="4"/>
      <c r="P411" s="4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2.75" customHeight="1">
      <c r="A412" s="2"/>
      <c r="B412" s="2"/>
      <c r="C412" s="2"/>
      <c r="D412" s="2"/>
      <c r="E412" s="3"/>
      <c r="F412" s="2"/>
      <c r="G412" s="2"/>
      <c r="H412" s="2"/>
      <c r="I412" s="2"/>
      <c r="J412" s="2"/>
      <c r="K412" s="2"/>
      <c r="L412" s="42"/>
      <c r="M412" s="4"/>
      <c r="N412" s="4"/>
      <c r="O412" s="4"/>
      <c r="P412" s="4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2.75" customHeight="1">
      <c r="A413" s="2"/>
      <c r="B413" s="2"/>
      <c r="C413" s="2"/>
      <c r="D413" s="2"/>
      <c r="E413" s="3"/>
      <c r="F413" s="2"/>
      <c r="G413" s="2"/>
      <c r="H413" s="2"/>
      <c r="I413" s="2"/>
      <c r="J413" s="2"/>
      <c r="K413" s="2"/>
      <c r="L413" s="42"/>
      <c r="M413" s="4"/>
      <c r="N413" s="4"/>
      <c r="O413" s="4"/>
      <c r="P413" s="4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2.75" customHeight="1">
      <c r="A414" s="2"/>
      <c r="B414" s="2"/>
      <c r="C414" s="2"/>
      <c r="D414" s="2"/>
      <c r="E414" s="3"/>
      <c r="F414" s="2"/>
      <c r="G414" s="2"/>
      <c r="H414" s="2"/>
      <c r="I414" s="2"/>
      <c r="J414" s="2"/>
      <c r="K414" s="2"/>
      <c r="L414" s="42"/>
      <c r="M414" s="4"/>
      <c r="N414" s="4"/>
      <c r="O414" s="4"/>
      <c r="P414" s="4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2.75" customHeight="1">
      <c r="A415" s="2"/>
      <c r="B415" s="2"/>
      <c r="C415" s="2"/>
      <c r="D415" s="2"/>
      <c r="E415" s="3"/>
      <c r="F415" s="2"/>
      <c r="G415" s="2"/>
      <c r="H415" s="2"/>
      <c r="I415" s="2"/>
      <c r="J415" s="2"/>
      <c r="K415" s="2"/>
      <c r="L415" s="42"/>
      <c r="M415" s="4"/>
      <c r="N415" s="4"/>
      <c r="O415" s="4"/>
      <c r="P415" s="4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2.75" customHeight="1">
      <c r="A416" s="2"/>
      <c r="B416" s="2"/>
      <c r="C416" s="2"/>
      <c r="D416" s="2"/>
      <c r="E416" s="3"/>
      <c r="F416" s="2"/>
      <c r="G416" s="2"/>
      <c r="H416" s="2"/>
      <c r="I416" s="2"/>
      <c r="J416" s="2"/>
      <c r="K416" s="2"/>
      <c r="L416" s="42"/>
      <c r="M416" s="4"/>
      <c r="N416" s="4"/>
      <c r="O416" s="4"/>
      <c r="P416" s="4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2.75" customHeight="1">
      <c r="A417" s="2"/>
      <c r="B417" s="2"/>
      <c r="C417" s="2"/>
      <c r="D417" s="2"/>
      <c r="E417" s="3"/>
      <c r="F417" s="2"/>
      <c r="G417" s="2"/>
      <c r="H417" s="2"/>
      <c r="I417" s="2"/>
      <c r="J417" s="2"/>
      <c r="K417" s="2"/>
      <c r="L417" s="42"/>
      <c r="M417" s="4"/>
      <c r="N417" s="4"/>
      <c r="O417" s="4"/>
      <c r="P417" s="4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2.75" customHeight="1">
      <c r="A418" s="2"/>
      <c r="B418" s="2"/>
      <c r="C418" s="2"/>
      <c r="D418" s="2"/>
      <c r="E418" s="3"/>
      <c r="F418" s="2"/>
      <c r="G418" s="2"/>
      <c r="H418" s="2"/>
      <c r="I418" s="2"/>
      <c r="J418" s="2"/>
      <c r="K418" s="2"/>
      <c r="L418" s="42"/>
      <c r="M418" s="4"/>
      <c r="N418" s="4"/>
      <c r="O418" s="4"/>
      <c r="P418" s="4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2.75" customHeight="1">
      <c r="A419" s="2"/>
      <c r="B419" s="2"/>
      <c r="C419" s="2"/>
      <c r="D419" s="2"/>
      <c r="E419" s="3"/>
      <c r="F419" s="2"/>
      <c r="G419" s="2"/>
      <c r="H419" s="2"/>
      <c r="I419" s="2"/>
      <c r="J419" s="2"/>
      <c r="K419" s="2"/>
      <c r="L419" s="42"/>
      <c r="M419" s="4"/>
      <c r="N419" s="4"/>
      <c r="O419" s="4"/>
      <c r="P419" s="4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2.75" customHeight="1">
      <c r="A420" s="2"/>
      <c r="B420" s="2"/>
      <c r="C420" s="2"/>
      <c r="D420" s="2"/>
      <c r="E420" s="3"/>
      <c r="F420" s="2"/>
      <c r="G420" s="2"/>
      <c r="H420" s="2"/>
      <c r="I420" s="2"/>
      <c r="J420" s="2"/>
      <c r="K420" s="2"/>
      <c r="L420" s="42"/>
      <c r="M420" s="4"/>
      <c r="N420" s="4"/>
      <c r="O420" s="4"/>
      <c r="P420" s="4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2.75" customHeight="1">
      <c r="A421" s="2"/>
      <c r="B421" s="2"/>
      <c r="C421" s="2"/>
      <c r="D421" s="2"/>
      <c r="E421" s="3"/>
      <c r="F421" s="2"/>
      <c r="G421" s="2"/>
      <c r="H421" s="2"/>
      <c r="I421" s="2"/>
      <c r="J421" s="2"/>
      <c r="K421" s="2"/>
      <c r="L421" s="42"/>
      <c r="M421" s="4"/>
      <c r="N421" s="4"/>
      <c r="O421" s="4"/>
      <c r="P421" s="4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2.75" customHeight="1">
      <c r="A422" s="2"/>
      <c r="B422" s="2"/>
      <c r="C422" s="2"/>
      <c r="D422" s="2"/>
      <c r="E422" s="3"/>
      <c r="F422" s="2"/>
      <c r="G422" s="2"/>
      <c r="H422" s="2"/>
      <c r="I422" s="2"/>
      <c r="J422" s="2"/>
      <c r="K422" s="2"/>
      <c r="L422" s="42"/>
      <c r="M422" s="4"/>
      <c r="N422" s="4"/>
      <c r="O422" s="4"/>
      <c r="P422" s="4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2.75" customHeight="1">
      <c r="A423" s="2"/>
      <c r="B423" s="2"/>
      <c r="C423" s="2"/>
      <c r="D423" s="2"/>
      <c r="E423" s="3"/>
      <c r="F423" s="2"/>
      <c r="G423" s="2"/>
      <c r="H423" s="2"/>
      <c r="I423" s="2"/>
      <c r="J423" s="2"/>
      <c r="K423" s="2"/>
      <c r="L423" s="42"/>
      <c r="M423" s="4"/>
      <c r="N423" s="4"/>
      <c r="O423" s="4"/>
      <c r="P423" s="4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2.75" customHeight="1">
      <c r="A424" s="2"/>
      <c r="B424" s="2"/>
      <c r="C424" s="2"/>
      <c r="D424" s="2"/>
      <c r="E424" s="3"/>
      <c r="F424" s="2"/>
      <c r="G424" s="2"/>
      <c r="H424" s="2"/>
      <c r="I424" s="2"/>
      <c r="J424" s="2"/>
      <c r="K424" s="2"/>
      <c r="L424" s="42"/>
      <c r="M424" s="4"/>
      <c r="N424" s="4"/>
      <c r="O424" s="4"/>
      <c r="P424" s="4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2.75" customHeight="1">
      <c r="A425" s="2"/>
      <c r="B425" s="2"/>
      <c r="C425" s="2"/>
      <c r="D425" s="2"/>
      <c r="E425" s="3"/>
      <c r="F425" s="2"/>
      <c r="G425" s="2"/>
      <c r="H425" s="2"/>
      <c r="I425" s="2"/>
      <c r="J425" s="2"/>
      <c r="K425" s="2"/>
      <c r="L425" s="42"/>
      <c r="M425" s="4"/>
      <c r="N425" s="4"/>
      <c r="O425" s="4"/>
      <c r="P425" s="4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2.75" customHeight="1">
      <c r="A426" s="2"/>
      <c r="B426" s="2"/>
      <c r="C426" s="2"/>
      <c r="D426" s="2"/>
      <c r="E426" s="3"/>
      <c r="F426" s="2"/>
      <c r="G426" s="2"/>
      <c r="H426" s="2"/>
      <c r="I426" s="2"/>
      <c r="J426" s="2"/>
      <c r="K426" s="2"/>
      <c r="L426" s="42"/>
      <c r="M426" s="4"/>
      <c r="N426" s="4"/>
      <c r="O426" s="4"/>
      <c r="P426" s="4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2.75" customHeight="1">
      <c r="A427" s="2"/>
      <c r="B427" s="2"/>
      <c r="C427" s="2"/>
      <c r="D427" s="2"/>
      <c r="E427" s="3"/>
      <c r="F427" s="2"/>
      <c r="G427" s="2"/>
      <c r="H427" s="2"/>
      <c r="I427" s="2"/>
      <c r="J427" s="2"/>
      <c r="K427" s="2"/>
      <c r="L427" s="42"/>
      <c r="M427" s="4"/>
      <c r="N427" s="4"/>
      <c r="O427" s="4"/>
      <c r="P427" s="4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2.75" customHeight="1">
      <c r="A428" s="2"/>
      <c r="B428" s="2"/>
      <c r="C428" s="2"/>
      <c r="D428" s="2"/>
      <c r="E428" s="3"/>
      <c r="F428" s="2"/>
      <c r="G428" s="2"/>
      <c r="H428" s="2"/>
      <c r="I428" s="2"/>
      <c r="J428" s="2"/>
      <c r="K428" s="2"/>
      <c r="L428" s="42"/>
      <c r="M428" s="4"/>
      <c r="N428" s="4"/>
      <c r="O428" s="4"/>
      <c r="P428" s="4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2.75" customHeight="1">
      <c r="A429" s="2"/>
      <c r="B429" s="2"/>
      <c r="C429" s="2"/>
      <c r="D429" s="2"/>
      <c r="E429" s="3"/>
      <c r="F429" s="2"/>
      <c r="G429" s="2"/>
      <c r="H429" s="2"/>
      <c r="I429" s="2"/>
      <c r="J429" s="2"/>
      <c r="K429" s="2"/>
      <c r="L429" s="42"/>
      <c r="M429" s="4"/>
      <c r="N429" s="4"/>
      <c r="O429" s="4"/>
      <c r="P429" s="4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2.75" customHeight="1">
      <c r="A430" s="2"/>
      <c r="B430" s="2"/>
      <c r="C430" s="2"/>
      <c r="D430" s="2"/>
      <c r="E430" s="3"/>
      <c r="F430" s="2"/>
      <c r="G430" s="2"/>
      <c r="H430" s="2"/>
      <c r="I430" s="2"/>
      <c r="J430" s="2"/>
      <c r="K430" s="2"/>
      <c r="L430" s="42"/>
      <c r="M430" s="4"/>
      <c r="N430" s="4"/>
      <c r="O430" s="4"/>
      <c r="P430" s="4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2.75" customHeight="1">
      <c r="A431" s="2"/>
      <c r="B431" s="2"/>
      <c r="C431" s="2"/>
      <c r="D431" s="2"/>
      <c r="E431" s="3"/>
      <c r="F431" s="2"/>
      <c r="G431" s="2"/>
      <c r="H431" s="2"/>
      <c r="I431" s="2"/>
      <c r="J431" s="2"/>
      <c r="K431" s="2"/>
      <c r="L431" s="42"/>
      <c r="M431" s="4"/>
      <c r="N431" s="4"/>
      <c r="O431" s="4"/>
      <c r="P431" s="4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2.75" customHeight="1">
      <c r="A432" s="2"/>
      <c r="B432" s="2"/>
      <c r="C432" s="2"/>
      <c r="D432" s="2"/>
      <c r="E432" s="3"/>
      <c r="F432" s="2"/>
      <c r="G432" s="2"/>
      <c r="H432" s="2"/>
      <c r="I432" s="2"/>
      <c r="J432" s="2"/>
      <c r="K432" s="2"/>
      <c r="L432" s="42"/>
      <c r="M432" s="4"/>
      <c r="N432" s="4"/>
      <c r="O432" s="4"/>
      <c r="P432" s="4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2.75" customHeight="1">
      <c r="A433" s="2"/>
      <c r="B433" s="2"/>
      <c r="C433" s="2"/>
      <c r="D433" s="2"/>
      <c r="E433" s="3"/>
      <c r="F433" s="2"/>
      <c r="G433" s="2"/>
      <c r="H433" s="2"/>
      <c r="I433" s="2"/>
      <c r="J433" s="2"/>
      <c r="K433" s="2"/>
      <c r="L433" s="42"/>
      <c r="M433" s="4"/>
      <c r="N433" s="4"/>
      <c r="O433" s="4"/>
      <c r="P433" s="4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2.75" customHeight="1">
      <c r="A434" s="2"/>
      <c r="B434" s="2"/>
      <c r="C434" s="2"/>
      <c r="D434" s="2"/>
      <c r="E434" s="3"/>
      <c r="F434" s="2"/>
      <c r="G434" s="2"/>
      <c r="H434" s="2"/>
      <c r="I434" s="2"/>
      <c r="J434" s="2"/>
      <c r="K434" s="2"/>
      <c r="L434" s="42"/>
      <c r="M434" s="4"/>
      <c r="N434" s="4"/>
      <c r="O434" s="4"/>
      <c r="P434" s="4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2.75" customHeight="1">
      <c r="A435" s="2"/>
      <c r="B435" s="2"/>
      <c r="C435" s="2"/>
      <c r="D435" s="2"/>
      <c r="E435" s="3"/>
      <c r="F435" s="2"/>
      <c r="G435" s="2"/>
      <c r="H435" s="2"/>
      <c r="I435" s="2"/>
      <c r="J435" s="2"/>
      <c r="K435" s="2"/>
      <c r="L435" s="42"/>
      <c r="M435" s="4"/>
      <c r="N435" s="4"/>
      <c r="O435" s="4"/>
      <c r="P435" s="4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2.75" customHeight="1">
      <c r="A436" s="2"/>
      <c r="B436" s="2"/>
      <c r="C436" s="2"/>
      <c r="D436" s="2"/>
      <c r="E436" s="3"/>
      <c r="F436" s="2"/>
      <c r="G436" s="2"/>
      <c r="H436" s="2"/>
      <c r="I436" s="2"/>
      <c r="J436" s="2"/>
      <c r="K436" s="2"/>
      <c r="L436" s="42"/>
      <c r="M436" s="4"/>
      <c r="N436" s="4"/>
      <c r="O436" s="4"/>
      <c r="P436" s="4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2.75" customHeight="1">
      <c r="A437" s="2"/>
      <c r="B437" s="2"/>
      <c r="C437" s="2"/>
      <c r="D437" s="2"/>
      <c r="E437" s="3"/>
      <c r="F437" s="2"/>
      <c r="G437" s="2"/>
      <c r="H437" s="2"/>
      <c r="I437" s="2"/>
      <c r="J437" s="2"/>
      <c r="K437" s="2"/>
      <c r="L437" s="42"/>
      <c r="M437" s="4"/>
      <c r="N437" s="4"/>
      <c r="O437" s="4"/>
      <c r="P437" s="4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2.75" customHeight="1">
      <c r="A438" s="2"/>
      <c r="B438" s="2"/>
      <c r="C438" s="2"/>
      <c r="D438" s="2"/>
      <c r="E438" s="3"/>
      <c r="F438" s="2"/>
      <c r="G438" s="2"/>
      <c r="H438" s="2"/>
      <c r="I438" s="2"/>
      <c r="J438" s="2"/>
      <c r="K438" s="2"/>
      <c r="L438" s="42"/>
      <c r="M438" s="4"/>
      <c r="N438" s="4"/>
      <c r="O438" s="4"/>
      <c r="P438" s="4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2.75" customHeight="1">
      <c r="A439" s="2"/>
      <c r="B439" s="2"/>
      <c r="C439" s="2"/>
      <c r="D439" s="2"/>
      <c r="E439" s="3"/>
      <c r="F439" s="2"/>
      <c r="G439" s="2"/>
      <c r="H439" s="2"/>
      <c r="I439" s="2"/>
      <c r="J439" s="2"/>
      <c r="K439" s="2"/>
      <c r="L439" s="42"/>
      <c r="M439" s="4"/>
      <c r="N439" s="4"/>
      <c r="O439" s="4"/>
      <c r="P439" s="4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2.75" customHeight="1">
      <c r="A440" s="2"/>
      <c r="B440" s="2"/>
      <c r="C440" s="2"/>
      <c r="D440" s="2"/>
      <c r="E440" s="3"/>
      <c r="F440" s="2"/>
      <c r="G440" s="2"/>
      <c r="H440" s="2"/>
      <c r="I440" s="2"/>
      <c r="J440" s="2"/>
      <c r="K440" s="2"/>
      <c r="L440" s="42"/>
      <c r="M440" s="4"/>
      <c r="N440" s="4"/>
      <c r="O440" s="4"/>
      <c r="P440" s="4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2.75" customHeight="1">
      <c r="A441" s="2"/>
      <c r="B441" s="2"/>
      <c r="C441" s="2"/>
      <c r="D441" s="2"/>
      <c r="E441" s="3"/>
      <c r="F441" s="2"/>
      <c r="G441" s="2"/>
      <c r="H441" s="2"/>
      <c r="I441" s="2"/>
      <c r="J441" s="2"/>
      <c r="K441" s="2"/>
      <c r="L441" s="42"/>
      <c r="M441" s="4"/>
      <c r="N441" s="4"/>
      <c r="O441" s="4"/>
      <c r="P441" s="4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2.75" customHeight="1">
      <c r="A442" s="2"/>
      <c r="B442" s="2"/>
      <c r="C442" s="2"/>
      <c r="D442" s="2"/>
      <c r="E442" s="3"/>
      <c r="F442" s="2"/>
      <c r="G442" s="2"/>
      <c r="H442" s="2"/>
      <c r="I442" s="2"/>
      <c r="J442" s="2"/>
      <c r="K442" s="2"/>
      <c r="L442" s="42"/>
      <c r="M442" s="4"/>
      <c r="N442" s="4"/>
      <c r="O442" s="4"/>
      <c r="P442" s="4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2.75" customHeight="1">
      <c r="A443" s="2"/>
      <c r="B443" s="2"/>
      <c r="C443" s="2"/>
      <c r="D443" s="2"/>
      <c r="E443" s="3"/>
      <c r="F443" s="2"/>
      <c r="G443" s="2"/>
      <c r="H443" s="2"/>
      <c r="I443" s="2"/>
      <c r="J443" s="2"/>
      <c r="K443" s="2"/>
      <c r="L443" s="42"/>
      <c r="M443" s="4"/>
      <c r="N443" s="4"/>
      <c r="O443" s="4"/>
      <c r="P443" s="4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2.75" customHeight="1">
      <c r="A444" s="2"/>
      <c r="B444" s="2"/>
      <c r="C444" s="2"/>
      <c r="D444" s="2"/>
      <c r="E444" s="3"/>
      <c r="F444" s="2"/>
      <c r="G444" s="2"/>
      <c r="H444" s="2"/>
      <c r="I444" s="2"/>
      <c r="J444" s="2"/>
      <c r="K444" s="2"/>
      <c r="L444" s="42"/>
      <c r="M444" s="4"/>
      <c r="N444" s="4"/>
      <c r="O444" s="4"/>
      <c r="P444" s="4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2.75" customHeight="1">
      <c r="A445" s="2"/>
      <c r="B445" s="2"/>
      <c r="C445" s="2"/>
      <c r="D445" s="2"/>
      <c r="E445" s="3"/>
      <c r="F445" s="2"/>
      <c r="G445" s="2"/>
      <c r="H445" s="2"/>
      <c r="I445" s="2"/>
      <c r="J445" s="2"/>
      <c r="K445" s="2"/>
      <c r="L445" s="42"/>
      <c r="M445" s="4"/>
      <c r="N445" s="4"/>
      <c r="O445" s="4"/>
      <c r="P445" s="4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2.75" customHeight="1">
      <c r="A446" s="2"/>
      <c r="B446" s="2"/>
      <c r="C446" s="2"/>
      <c r="D446" s="2"/>
      <c r="E446" s="3"/>
      <c r="F446" s="2"/>
      <c r="G446" s="2"/>
      <c r="H446" s="2"/>
      <c r="I446" s="2"/>
      <c r="J446" s="2"/>
      <c r="K446" s="2"/>
      <c r="L446" s="42"/>
      <c r="M446" s="4"/>
      <c r="N446" s="4"/>
      <c r="O446" s="4"/>
      <c r="P446" s="4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2.75" customHeight="1">
      <c r="A447" s="2"/>
      <c r="B447" s="2"/>
      <c r="C447" s="2"/>
      <c r="D447" s="2"/>
      <c r="E447" s="3"/>
      <c r="F447" s="2"/>
      <c r="G447" s="2"/>
      <c r="H447" s="2"/>
      <c r="I447" s="2"/>
      <c r="J447" s="2"/>
      <c r="K447" s="2"/>
      <c r="L447" s="42"/>
      <c r="M447" s="4"/>
      <c r="N447" s="4"/>
      <c r="O447" s="4"/>
      <c r="P447" s="4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2.75" customHeight="1">
      <c r="A448" s="2"/>
      <c r="B448" s="2"/>
      <c r="C448" s="2"/>
      <c r="D448" s="2"/>
      <c r="E448" s="3"/>
      <c r="F448" s="2"/>
      <c r="G448" s="2"/>
      <c r="H448" s="2"/>
      <c r="I448" s="2"/>
      <c r="J448" s="2"/>
      <c r="K448" s="2"/>
      <c r="L448" s="42"/>
      <c r="M448" s="4"/>
      <c r="N448" s="4"/>
      <c r="O448" s="4"/>
      <c r="P448" s="4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2.75" customHeight="1">
      <c r="A449" s="2"/>
      <c r="B449" s="2"/>
      <c r="C449" s="2"/>
      <c r="D449" s="2"/>
      <c r="E449" s="3"/>
      <c r="F449" s="2"/>
      <c r="G449" s="2"/>
      <c r="H449" s="2"/>
      <c r="I449" s="2"/>
      <c r="J449" s="2"/>
      <c r="K449" s="2"/>
      <c r="L449" s="42"/>
      <c r="M449" s="4"/>
      <c r="N449" s="4"/>
      <c r="O449" s="4"/>
      <c r="P449" s="4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2.75" customHeight="1">
      <c r="A450" s="2"/>
      <c r="B450" s="2"/>
      <c r="C450" s="2"/>
      <c r="D450" s="2"/>
      <c r="E450" s="3"/>
      <c r="F450" s="2"/>
      <c r="G450" s="2"/>
      <c r="H450" s="2"/>
      <c r="I450" s="2"/>
      <c r="J450" s="2"/>
      <c r="K450" s="2"/>
      <c r="L450" s="42"/>
      <c r="M450" s="4"/>
      <c r="N450" s="4"/>
      <c r="O450" s="4"/>
      <c r="P450" s="4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2.75" customHeight="1">
      <c r="A451" s="2"/>
      <c r="B451" s="2"/>
      <c r="C451" s="2"/>
      <c r="D451" s="2"/>
      <c r="E451" s="3"/>
      <c r="F451" s="2"/>
      <c r="G451" s="2"/>
      <c r="H451" s="2"/>
      <c r="I451" s="2"/>
      <c r="J451" s="2"/>
      <c r="K451" s="2"/>
      <c r="L451" s="42"/>
      <c r="M451" s="4"/>
      <c r="N451" s="4"/>
      <c r="O451" s="4"/>
      <c r="P451" s="4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2.75" customHeight="1">
      <c r="A452" s="2"/>
      <c r="B452" s="2"/>
      <c r="C452" s="2"/>
      <c r="D452" s="2"/>
      <c r="E452" s="3"/>
      <c r="F452" s="2"/>
      <c r="G452" s="2"/>
      <c r="H452" s="2"/>
      <c r="I452" s="2"/>
      <c r="J452" s="2"/>
      <c r="K452" s="2"/>
      <c r="L452" s="42"/>
      <c r="M452" s="4"/>
      <c r="N452" s="4"/>
      <c r="O452" s="4"/>
      <c r="P452" s="4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2.75" customHeight="1">
      <c r="A453" s="2"/>
      <c r="B453" s="2"/>
      <c r="C453" s="2"/>
      <c r="D453" s="2"/>
      <c r="E453" s="3"/>
      <c r="F453" s="2"/>
      <c r="G453" s="2"/>
      <c r="H453" s="2"/>
      <c r="I453" s="2"/>
      <c r="J453" s="2"/>
      <c r="K453" s="2"/>
      <c r="L453" s="42"/>
      <c r="M453" s="4"/>
      <c r="N453" s="4"/>
      <c r="O453" s="4"/>
      <c r="P453" s="4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2.75" customHeight="1">
      <c r="A454" s="2"/>
      <c r="B454" s="2"/>
      <c r="C454" s="2"/>
      <c r="D454" s="2"/>
      <c r="E454" s="3"/>
      <c r="F454" s="2"/>
      <c r="G454" s="2"/>
      <c r="H454" s="2"/>
      <c r="I454" s="2"/>
      <c r="J454" s="2"/>
      <c r="K454" s="2"/>
      <c r="L454" s="42"/>
      <c r="M454" s="4"/>
      <c r="N454" s="4"/>
      <c r="O454" s="4"/>
      <c r="P454" s="4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2.75" customHeight="1">
      <c r="A455" s="2"/>
      <c r="B455" s="2"/>
      <c r="C455" s="2"/>
      <c r="D455" s="2"/>
      <c r="E455" s="3"/>
      <c r="F455" s="2"/>
      <c r="G455" s="2"/>
      <c r="H455" s="2"/>
      <c r="I455" s="2"/>
      <c r="J455" s="2"/>
      <c r="K455" s="2"/>
      <c r="L455" s="42"/>
      <c r="M455" s="4"/>
      <c r="N455" s="4"/>
      <c r="O455" s="4"/>
      <c r="P455" s="4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2.75" customHeight="1">
      <c r="A456" s="2"/>
      <c r="B456" s="2"/>
      <c r="C456" s="2"/>
      <c r="D456" s="2"/>
      <c r="E456" s="3"/>
      <c r="F456" s="2"/>
      <c r="G456" s="2"/>
      <c r="H456" s="2"/>
      <c r="I456" s="2"/>
      <c r="J456" s="2"/>
      <c r="K456" s="2"/>
      <c r="L456" s="42"/>
      <c r="M456" s="4"/>
      <c r="N456" s="4"/>
      <c r="O456" s="4"/>
      <c r="P456" s="4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2.75" customHeight="1">
      <c r="A457" s="2"/>
      <c r="B457" s="2"/>
      <c r="C457" s="2"/>
      <c r="D457" s="2"/>
      <c r="E457" s="3"/>
      <c r="F457" s="2"/>
      <c r="G457" s="2"/>
      <c r="H457" s="2"/>
      <c r="I457" s="2"/>
      <c r="J457" s="2"/>
      <c r="K457" s="2"/>
      <c r="L457" s="42"/>
      <c r="M457" s="4"/>
      <c r="N457" s="4"/>
      <c r="O457" s="4"/>
      <c r="P457" s="4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2.75" customHeight="1">
      <c r="A458" s="2"/>
      <c r="B458" s="2"/>
      <c r="C458" s="2"/>
      <c r="D458" s="2"/>
      <c r="E458" s="3"/>
      <c r="F458" s="2"/>
      <c r="G458" s="2"/>
      <c r="H458" s="2"/>
      <c r="I458" s="2"/>
      <c r="J458" s="2"/>
      <c r="K458" s="2"/>
      <c r="L458" s="42"/>
      <c r="M458" s="4"/>
      <c r="N458" s="4"/>
      <c r="O458" s="4"/>
      <c r="P458" s="4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2.75" customHeight="1">
      <c r="A459" s="2"/>
      <c r="B459" s="2"/>
      <c r="C459" s="2"/>
      <c r="D459" s="2"/>
      <c r="E459" s="3"/>
      <c r="F459" s="2"/>
      <c r="G459" s="2"/>
      <c r="H459" s="2"/>
      <c r="I459" s="2"/>
      <c r="J459" s="2"/>
      <c r="K459" s="2"/>
      <c r="L459" s="42"/>
      <c r="M459" s="4"/>
      <c r="N459" s="4"/>
      <c r="O459" s="4"/>
      <c r="P459" s="4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2.75" customHeight="1">
      <c r="A460" s="2"/>
      <c r="B460" s="2"/>
      <c r="C460" s="2"/>
      <c r="D460" s="2"/>
      <c r="E460" s="3"/>
      <c r="F460" s="2"/>
      <c r="G460" s="2"/>
      <c r="H460" s="2"/>
      <c r="I460" s="2"/>
      <c r="J460" s="2"/>
      <c r="K460" s="2"/>
      <c r="L460" s="42"/>
      <c r="M460" s="4"/>
      <c r="N460" s="4"/>
      <c r="O460" s="4"/>
      <c r="P460" s="4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2.75" customHeight="1">
      <c r="A461" s="2"/>
      <c r="B461" s="2"/>
      <c r="C461" s="2"/>
      <c r="D461" s="2"/>
      <c r="E461" s="3"/>
      <c r="F461" s="2"/>
      <c r="G461" s="2"/>
      <c r="H461" s="2"/>
      <c r="I461" s="2"/>
      <c r="J461" s="2"/>
      <c r="K461" s="2"/>
      <c r="L461" s="42"/>
      <c r="M461" s="4"/>
      <c r="N461" s="4"/>
      <c r="O461" s="4"/>
      <c r="P461" s="4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2.75" customHeight="1">
      <c r="A462" s="2"/>
      <c r="B462" s="2"/>
      <c r="C462" s="2"/>
      <c r="D462" s="2"/>
      <c r="E462" s="3"/>
      <c r="F462" s="2"/>
      <c r="G462" s="2"/>
      <c r="H462" s="2"/>
      <c r="I462" s="2"/>
      <c r="J462" s="2"/>
      <c r="K462" s="2"/>
      <c r="L462" s="42"/>
      <c r="M462" s="4"/>
      <c r="N462" s="4"/>
      <c r="O462" s="4"/>
      <c r="P462" s="4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2.75" customHeight="1">
      <c r="A463" s="2"/>
      <c r="B463" s="2"/>
      <c r="C463" s="2"/>
      <c r="D463" s="2"/>
      <c r="E463" s="3"/>
      <c r="F463" s="2"/>
      <c r="G463" s="2"/>
      <c r="H463" s="2"/>
      <c r="I463" s="2"/>
      <c r="J463" s="2"/>
      <c r="K463" s="2"/>
      <c r="L463" s="42"/>
      <c r="M463" s="4"/>
      <c r="N463" s="4"/>
      <c r="O463" s="4"/>
      <c r="P463" s="4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2.75" customHeight="1">
      <c r="A464" s="2"/>
      <c r="B464" s="2"/>
      <c r="C464" s="2"/>
      <c r="D464" s="2"/>
      <c r="E464" s="3"/>
      <c r="F464" s="2"/>
      <c r="G464" s="2"/>
      <c r="H464" s="2"/>
      <c r="I464" s="2"/>
      <c r="J464" s="2"/>
      <c r="K464" s="2"/>
      <c r="L464" s="42"/>
      <c r="M464" s="4"/>
      <c r="N464" s="4"/>
      <c r="O464" s="4"/>
      <c r="P464" s="4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2.75" customHeight="1">
      <c r="A465" s="2"/>
      <c r="B465" s="2"/>
      <c r="C465" s="2"/>
      <c r="D465" s="2"/>
      <c r="E465" s="3"/>
      <c r="F465" s="2"/>
      <c r="G465" s="2"/>
      <c r="H465" s="2"/>
      <c r="I465" s="2"/>
      <c r="J465" s="2"/>
      <c r="K465" s="2"/>
      <c r="L465" s="42"/>
      <c r="M465" s="4"/>
      <c r="N465" s="4"/>
      <c r="O465" s="4"/>
      <c r="P465" s="4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2.75" customHeight="1">
      <c r="A466" s="2"/>
      <c r="B466" s="2"/>
      <c r="C466" s="2"/>
      <c r="D466" s="2"/>
      <c r="E466" s="3"/>
      <c r="F466" s="2"/>
      <c r="G466" s="2"/>
      <c r="H466" s="2"/>
      <c r="I466" s="2"/>
      <c r="J466" s="2"/>
      <c r="K466" s="2"/>
      <c r="L466" s="42"/>
      <c r="M466" s="4"/>
      <c r="N466" s="4"/>
      <c r="O466" s="4"/>
      <c r="P466" s="4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2.75" customHeight="1">
      <c r="A467" s="2"/>
      <c r="B467" s="2"/>
      <c r="C467" s="2"/>
      <c r="D467" s="2"/>
      <c r="E467" s="3"/>
      <c r="F467" s="2"/>
      <c r="G467" s="2"/>
      <c r="H467" s="2"/>
      <c r="I467" s="2"/>
      <c r="J467" s="2"/>
      <c r="K467" s="2"/>
      <c r="L467" s="42"/>
      <c r="M467" s="4"/>
      <c r="N467" s="4"/>
      <c r="O467" s="4"/>
      <c r="P467" s="4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2.75" customHeight="1">
      <c r="A468" s="2"/>
      <c r="B468" s="2"/>
      <c r="C468" s="2"/>
      <c r="D468" s="2"/>
      <c r="E468" s="3"/>
      <c r="F468" s="2"/>
      <c r="G468" s="2"/>
      <c r="H468" s="2"/>
      <c r="I468" s="2"/>
      <c r="J468" s="2"/>
      <c r="K468" s="2"/>
      <c r="L468" s="42"/>
      <c r="M468" s="4"/>
      <c r="N468" s="4"/>
      <c r="O468" s="4"/>
      <c r="P468" s="4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2.75" customHeight="1">
      <c r="A469" s="2"/>
      <c r="B469" s="2"/>
      <c r="C469" s="2"/>
      <c r="D469" s="2"/>
      <c r="E469" s="3"/>
      <c r="F469" s="2"/>
      <c r="G469" s="2"/>
      <c r="H469" s="2"/>
      <c r="I469" s="2"/>
      <c r="J469" s="2"/>
      <c r="K469" s="2"/>
      <c r="L469" s="42"/>
      <c r="M469" s="4"/>
      <c r="N469" s="4"/>
      <c r="O469" s="4"/>
      <c r="P469" s="4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2.75" customHeight="1">
      <c r="A470" s="2"/>
      <c r="B470" s="2"/>
      <c r="C470" s="2"/>
      <c r="D470" s="2"/>
      <c r="E470" s="3"/>
      <c r="F470" s="2"/>
      <c r="G470" s="2"/>
      <c r="H470" s="2"/>
      <c r="I470" s="2"/>
      <c r="J470" s="2"/>
      <c r="K470" s="2"/>
      <c r="L470" s="42"/>
      <c r="M470" s="4"/>
      <c r="N470" s="4"/>
      <c r="O470" s="4"/>
      <c r="P470" s="4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2.75" customHeight="1">
      <c r="A471" s="2"/>
      <c r="B471" s="2"/>
      <c r="C471" s="2"/>
      <c r="D471" s="2"/>
      <c r="E471" s="3"/>
      <c r="F471" s="2"/>
      <c r="G471" s="2"/>
      <c r="H471" s="2"/>
      <c r="I471" s="2"/>
      <c r="J471" s="2"/>
      <c r="K471" s="2"/>
      <c r="L471" s="42"/>
      <c r="M471" s="4"/>
      <c r="N471" s="4"/>
      <c r="O471" s="4"/>
      <c r="P471" s="4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2.75" customHeight="1">
      <c r="A472" s="2"/>
      <c r="B472" s="2"/>
      <c r="C472" s="2"/>
      <c r="D472" s="2"/>
      <c r="E472" s="3"/>
      <c r="F472" s="2"/>
      <c r="G472" s="2"/>
      <c r="H472" s="2"/>
      <c r="I472" s="2"/>
      <c r="J472" s="2"/>
      <c r="K472" s="2"/>
      <c r="L472" s="42"/>
      <c r="M472" s="4"/>
      <c r="N472" s="4"/>
      <c r="O472" s="4"/>
      <c r="P472" s="4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2.75" customHeight="1">
      <c r="A473" s="2"/>
      <c r="B473" s="2"/>
      <c r="C473" s="2"/>
      <c r="D473" s="2"/>
      <c r="E473" s="3"/>
      <c r="F473" s="2"/>
      <c r="G473" s="2"/>
      <c r="H473" s="2"/>
      <c r="I473" s="2"/>
      <c r="J473" s="2"/>
      <c r="K473" s="2"/>
      <c r="L473" s="42"/>
      <c r="M473" s="4"/>
      <c r="N473" s="4"/>
      <c r="O473" s="4"/>
      <c r="P473" s="4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2.75" customHeight="1">
      <c r="A474" s="2"/>
      <c r="B474" s="2"/>
      <c r="C474" s="2"/>
      <c r="D474" s="2"/>
      <c r="E474" s="3"/>
      <c r="F474" s="2"/>
      <c r="G474" s="2"/>
      <c r="H474" s="2"/>
      <c r="I474" s="2"/>
      <c r="J474" s="2"/>
      <c r="K474" s="2"/>
      <c r="L474" s="42"/>
      <c r="M474" s="4"/>
      <c r="N474" s="4"/>
      <c r="O474" s="4"/>
      <c r="P474" s="4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2.75" customHeight="1">
      <c r="A475" s="2"/>
      <c r="B475" s="2"/>
      <c r="C475" s="2"/>
      <c r="D475" s="2"/>
      <c r="E475" s="3"/>
      <c r="F475" s="2"/>
      <c r="G475" s="2"/>
      <c r="H475" s="2"/>
      <c r="I475" s="2"/>
      <c r="J475" s="2"/>
      <c r="K475" s="2"/>
      <c r="L475" s="42"/>
      <c r="M475" s="4"/>
      <c r="N475" s="4"/>
      <c r="O475" s="4"/>
      <c r="P475" s="4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2.75" customHeight="1">
      <c r="A476" s="2"/>
      <c r="B476" s="2"/>
      <c r="C476" s="2"/>
      <c r="D476" s="2"/>
      <c r="E476" s="3"/>
      <c r="F476" s="2"/>
      <c r="G476" s="2"/>
      <c r="H476" s="2"/>
      <c r="I476" s="2"/>
      <c r="J476" s="2"/>
      <c r="K476" s="2"/>
      <c r="L476" s="42"/>
      <c r="M476" s="4"/>
      <c r="N476" s="4"/>
      <c r="O476" s="4"/>
      <c r="P476" s="4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2.75" customHeight="1">
      <c r="A477" s="2"/>
      <c r="B477" s="2"/>
      <c r="C477" s="2"/>
      <c r="D477" s="2"/>
      <c r="E477" s="3"/>
      <c r="F477" s="2"/>
      <c r="G477" s="2"/>
      <c r="H477" s="2"/>
      <c r="I477" s="2"/>
      <c r="J477" s="2"/>
      <c r="K477" s="2"/>
      <c r="L477" s="42"/>
      <c r="M477" s="4"/>
      <c r="N477" s="4"/>
      <c r="O477" s="4"/>
      <c r="P477" s="4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2.75" customHeight="1">
      <c r="A478" s="2"/>
      <c r="B478" s="2"/>
      <c r="C478" s="2"/>
      <c r="D478" s="2"/>
      <c r="E478" s="3"/>
      <c r="F478" s="2"/>
      <c r="G478" s="2"/>
      <c r="H478" s="2"/>
      <c r="I478" s="2"/>
      <c r="J478" s="2"/>
      <c r="K478" s="2"/>
      <c r="L478" s="42"/>
      <c r="M478" s="4"/>
      <c r="N478" s="4"/>
      <c r="O478" s="4"/>
      <c r="P478" s="4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2.75" customHeight="1">
      <c r="A479" s="2"/>
      <c r="B479" s="2"/>
      <c r="C479" s="2"/>
      <c r="D479" s="2"/>
      <c r="E479" s="3"/>
      <c r="F479" s="2"/>
      <c r="G479" s="2"/>
      <c r="H479" s="2"/>
      <c r="I479" s="2"/>
      <c r="J479" s="2"/>
      <c r="K479" s="2"/>
      <c r="L479" s="42"/>
      <c r="M479" s="4"/>
      <c r="N479" s="4"/>
      <c r="O479" s="4"/>
      <c r="P479" s="4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2.75" customHeight="1">
      <c r="A480" s="2"/>
      <c r="B480" s="2"/>
      <c r="C480" s="2"/>
      <c r="D480" s="2"/>
      <c r="E480" s="3"/>
      <c r="F480" s="2"/>
      <c r="G480" s="2"/>
      <c r="H480" s="2"/>
      <c r="I480" s="2"/>
      <c r="J480" s="2"/>
      <c r="K480" s="2"/>
      <c r="L480" s="42"/>
      <c r="M480" s="4"/>
      <c r="N480" s="4"/>
      <c r="O480" s="4"/>
      <c r="P480" s="4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2.75" customHeight="1">
      <c r="A481" s="2"/>
      <c r="B481" s="2"/>
      <c r="C481" s="2"/>
      <c r="D481" s="2"/>
      <c r="E481" s="3"/>
      <c r="F481" s="2"/>
      <c r="G481" s="2"/>
      <c r="H481" s="2"/>
      <c r="I481" s="2"/>
      <c r="J481" s="2"/>
      <c r="K481" s="2"/>
      <c r="L481" s="42"/>
      <c r="M481" s="4"/>
      <c r="N481" s="4"/>
      <c r="O481" s="4"/>
      <c r="P481" s="4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2.75" customHeight="1">
      <c r="A482" s="2"/>
      <c r="B482" s="2"/>
      <c r="C482" s="2"/>
      <c r="D482" s="2"/>
      <c r="E482" s="3"/>
      <c r="F482" s="2"/>
      <c r="G482" s="2"/>
      <c r="H482" s="2"/>
      <c r="I482" s="2"/>
      <c r="J482" s="2"/>
      <c r="K482" s="2"/>
      <c r="L482" s="42"/>
      <c r="M482" s="4"/>
      <c r="N482" s="4"/>
      <c r="O482" s="4"/>
      <c r="P482" s="4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2.75" customHeight="1">
      <c r="A483" s="2"/>
      <c r="B483" s="2"/>
      <c r="C483" s="2"/>
      <c r="D483" s="2"/>
      <c r="E483" s="3"/>
      <c r="F483" s="2"/>
      <c r="G483" s="2"/>
      <c r="H483" s="2"/>
      <c r="I483" s="2"/>
      <c r="J483" s="2"/>
      <c r="K483" s="2"/>
      <c r="L483" s="42"/>
      <c r="M483" s="4"/>
      <c r="N483" s="4"/>
      <c r="O483" s="4"/>
      <c r="P483" s="4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2.75" customHeight="1">
      <c r="A484" s="2"/>
      <c r="B484" s="2"/>
      <c r="C484" s="2"/>
      <c r="D484" s="2"/>
      <c r="E484" s="3"/>
      <c r="F484" s="2"/>
      <c r="G484" s="2"/>
      <c r="H484" s="2"/>
      <c r="I484" s="2"/>
      <c r="J484" s="2"/>
      <c r="K484" s="2"/>
      <c r="L484" s="42"/>
      <c r="M484" s="4"/>
      <c r="N484" s="4"/>
      <c r="O484" s="4"/>
      <c r="P484" s="4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2.75" customHeight="1">
      <c r="A485" s="2"/>
      <c r="B485" s="2"/>
      <c r="C485" s="2"/>
      <c r="D485" s="2"/>
      <c r="E485" s="3"/>
      <c r="F485" s="2"/>
      <c r="G485" s="2"/>
      <c r="H485" s="2"/>
      <c r="I485" s="2"/>
      <c r="J485" s="2"/>
      <c r="K485" s="2"/>
      <c r="L485" s="42"/>
      <c r="M485" s="4"/>
      <c r="N485" s="4"/>
      <c r="O485" s="4"/>
      <c r="P485" s="4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2.75" customHeight="1">
      <c r="A486" s="2"/>
      <c r="B486" s="2"/>
      <c r="C486" s="2"/>
      <c r="D486" s="2"/>
      <c r="E486" s="3"/>
      <c r="F486" s="2"/>
      <c r="G486" s="2"/>
      <c r="H486" s="2"/>
      <c r="I486" s="2"/>
      <c r="J486" s="2"/>
      <c r="K486" s="2"/>
      <c r="L486" s="42"/>
      <c r="M486" s="4"/>
      <c r="N486" s="4"/>
      <c r="O486" s="4"/>
      <c r="P486" s="4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2.75" customHeight="1">
      <c r="A487" s="2"/>
      <c r="B487" s="2"/>
      <c r="C487" s="2"/>
      <c r="D487" s="2"/>
      <c r="E487" s="3"/>
      <c r="F487" s="2"/>
      <c r="G487" s="2"/>
      <c r="H487" s="2"/>
      <c r="I487" s="2"/>
      <c r="J487" s="2"/>
      <c r="K487" s="2"/>
      <c r="L487" s="42"/>
      <c r="M487" s="4"/>
      <c r="N487" s="4"/>
      <c r="O487" s="4"/>
      <c r="P487" s="4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2.75" customHeight="1">
      <c r="A488" s="2"/>
      <c r="B488" s="2"/>
      <c r="C488" s="2"/>
      <c r="D488" s="2"/>
      <c r="E488" s="3"/>
      <c r="F488" s="2"/>
      <c r="G488" s="2"/>
      <c r="H488" s="2"/>
      <c r="I488" s="2"/>
      <c r="J488" s="2"/>
      <c r="K488" s="2"/>
      <c r="L488" s="42"/>
      <c r="M488" s="4"/>
      <c r="N488" s="4"/>
      <c r="O488" s="4"/>
      <c r="P488" s="4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2.75" customHeight="1">
      <c r="A489" s="2"/>
      <c r="B489" s="2"/>
      <c r="C489" s="2"/>
      <c r="D489" s="2"/>
      <c r="E489" s="3"/>
      <c r="F489" s="2"/>
      <c r="G489" s="2"/>
      <c r="H489" s="2"/>
      <c r="I489" s="2"/>
      <c r="J489" s="2"/>
      <c r="K489" s="2"/>
      <c r="L489" s="42"/>
      <c r="M489" s="4"/>
      <c r="N489" s="4"/>
      <c r="O489" s="4"/>
      <c r="P489" s="4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2.75" customHeight="1">
      <c r="A490" s="2"/>
      <c r="B490" s="2"/>
      <c r="C490" s="2"/>
      <c r="D490" s="2"/>
      <c r="E490" s="3"/>
      <c r="F490" s="2"/>
      <c r="G490" s="2"/>
      <c r="H490" s="2"/>
      <c r="I490" s="2"/>
      <c r="J490" s="2"/>
      <c r="K490" s="2"/>
      <c r="L490" s="42"/>
      <c r="M490" s="4"/>
      <c r="N490" s="4"/>
      <c r="O490" s="4"/>
      <c r="P490" s="4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2.75" customHeight="1">
      <c r="A491" s="2"/>
      <c r="B491" s="2"/>
      <c r="C491" s="2"/>
      <c r="D491" s="2"/>
      <c r="E491" s="3"/>
      <c r="F491" s="2"/>
      <c r="G491" s="2"/>
      <c r="H491" s="2"/>
      <c r="I491" s="2"/>
      <c r="J491" s="2"/>
      <c r="K491" s="2"/>
      <c r="L491" s="42"/>
      <c r="M491" s="4"/>
      <c r="N491" s="4"/>
      <c r="O491" s="4"/>
      <c r="P491" s="4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2.75" customHeight="1">
      <c r="A492" s="2"/>
      <c r="B492" s="2"/>
      <c r="C492" s="2"/>
      <c r="D492" s="2"/>
      <c r="E492" s="3"/>
      <c r="F492" s="2"/>
      <c r="G492" s="2"/>
      <c r="H492" s="2"/>
      <c r="I492" s="2"/>
      <c r="J492" s="2"/>
      <c r="K492" s="2"/>
      <c r="L492" s="42"/>
      <c r="M492" s="4"/>
      <c r="N492" s="4"/>
      <c r="O492" s="4"/>
      <c r="P492" s="4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2.75" customHeight="1">
      <c r="A493" s="2"/>
      <c r="B493" s="2"/>
      <c r="C493" s="2"/>
      <c r="D493" s="2"/>
      <c r="E493" s="3"/>
      <c r="F493" s="2"/>
      <c r="G493" s="2"/>
      <c r="H493" s="2"/>
      <c r="I493" s="2"/>
      <c r="J493" s="2"/>
      <c r="K493" s="2"/>
      <c r="L493" s="42"/>
      <c r="M493" s="4"/>
      <c r="N493" s="4"/>
      <c r="O493" s="4"/>
      <c r="P493" s="4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2.75" customHeight="1">
      <c r="A494" s="2"/>
      <c r="B494" s="2"/>
      <c r="C494" s="2"/>
      <c r="D494" s="2"/>
      <c r="E494" s="3"/>
      <c r="F494" s="2"/>
      <c r="G494" s="2"/>
      <c r="H494" s="2"/>
      <c r="I494" s="2"/>
      <c r="J494" s="2"/>
      <c r="K494" s="2"/>
      <c r="L494" s="42"/>
      <c r="M494" s="4"/>
      <c r="N494" s="4"/>
      <c r="O494" s="4"/>
      <c r="P494" s="4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2.75" customHeight="1">
      <c r="A495" s="2"/>
      <c r="B495" s="2"/>
      <c r="C495" s="2"/>
      <c r="D495" s="2"/>
      <c r="E495" s="3"/>
      <c r="F495" s="2"/>
      <c r="G495" s="2"/>
      <c r="H495" s="2"/>
      <c r="I495" s="2"/>
      <c r="J495" s="2"/>
      <c r="K495" s="2"/>
      <c r="L495" s="42"/>
      <c r="M495" s="4"/>
      <c r="N495" s="4"/>
      <c r="O495" s="4"/>
      <c r="P495" s="4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2.75" customHeight="1">
      <c r="A496" s="2"/>
      <c r="B496" s="2"/>
      <c r="C496" s="2"/>
      <c r="D496" s="2"/>
      <c r="E496" s="3"/>
      <c r="F496" s="2"/>
      <c r="G496" s="2"/>
      <c r="H496" s="2"/>
      <c r="I496" s="2"/>
      <c r="J496" s="2"/>
      <c r="K496" s="2"/>
      <c r="L496" s="42"/>
      <c r="M496" s="4"/>
      <c r="N496" s="4"/>
      <c r="O496" s="4"/>
      <c r="P496" s="4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2.75" customHeight="1">
      <c r="A497" s="2"/>
      <c r="B497" s="2"/>
      <c r="C497" s="2"/>
      <c r="D497" s="2"/>
      <c r="E497" s="3"/>
      <c r="F497" s="2"/>
      <c r="G497" s="2"/>
      <c r="H497" s="2"/>
      <c r="I497" s="2"/>
      <c r="J497" s="2"/>
      <c r="K497" s="2"/>
      <c r="L497" s="42"/>
      <c r="M497" s="4"/>
      <c r="N497" s="4"/>
      <c r="O497" s="4"/>
      <c r="P497" s="4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2.75" customHeight="1">
      <c r="A498" s="2"/>
      <c r="B498" s="2"/>
      <c r="C498" s="2"/>
      <c r="D498" s="2"/>
      <c r="E498" s="3"/>
      <c r="F498" s="2"/>
      <c r="G498" s="2"/>
      <c r="H498" s="2"/>
      <c r="I498" s="2"/>
      <c r="J498" s="2"/>
      <c r="K498" s="2"/>
      <c r="L498" s="42"/>
      <c r="M498" s="4"/>
      <c r="N498" s="4"/>
      <c r="O498" s="4"/>
      <c r="P498" s="4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2.75" customHeight="1">
      <c r="A499" s="2"/>
      <c r="B499" s="2"/>
      <c r="C499" s="2"/>
      <c r="D499" s="2"/>
      <c r="E499" s="3"/>
      <c r="F499" s="2"/>
      <c r="G499" s="2"/>
      <c r="H499" s="2"/>
      <c r="I499" s="2"/>
      <c r="J499" s="2"/>
      <c r="K499" s="2"/>
      <c r="L499" s="42"/>
      <c r="M499" s="4"/>
      <c r="N499" s="4"/>
      <c r="O499" s="4"/>
      <c r="P499" s="4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2.75" customHeight="1">
      <c r="A500" s="2"/>
      <c r="B500" s="2"/>
      <c r="C500" s="2"/>
      <c r="D500" s="2"/>
      <c r="E500" s="3"/>
      <c r="F500" s="2"/>
      <c r="G500" s="2"/>
      <c r="H500" s="2"/>
      <c r="I500" s="2"/>
      <c r="J500" s="2"/>
      <c r="K500" s="2"/>
      <c r="L500" s="42"/>
      <c r="M500" s="4"/>
      <c r="N500" s="4"/>
      <c r="O500" s="4"/>
      <c r="P500" s="4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2.75" customHeight="1">
      <c r="A501" s="2"/>
      <c r="B501" s="2"/>
      <c r="C501" s="2"/>
      <c r="D501" s="2"/>
      <c r="E501" s="3"/>
      <c r="F501" s="2"/>
      <c r="G501" s="2"/>
      <c r="H501" s="2"/>
      <c r="I501" s="2"/>
      <c r="J501" s="2"/>
      <c r="K501" s="2"/>
      <c r="L501" s="42"/>
      <c r="M501" s="4"/>
      <c r="N501" s="4"/>
      <c r="O501" s="4"/>
      <c r="P501" s="4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2.75" customHeight="1">
      <c r="A502" s="2"/>
      <c r="B502" s="2"/>
      <c r="C502" s="2"/>
      <c r="D502" s="2"/>
      <c r="E502" s="3"/>
      <c r="F502" s="2"/>
      <c r="G502" s="2"/>
      <c r="H502" s="2"/>
      <c r="I502" s="2"/>
      <c r="J502" s="2"/>
      <c r="K502" s="2"/>
      <c r="L502" s="42"/>
      <c r="M502" s="4"/>
      <c r="N502" s="4"/>
      <c r="O502" s="4"/>
      <c r="P502" s="4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2.75" customHeight="1">
      <c r="A503" s="2"/>
      <c r="B503" s="2"/>
      <c r="C503" s="2"/>
      <c r="D503" s="2"/>
      <c r="E503" s="3"/>
      <c r="F503" s="2"/>
      <c r="G503" s="2"/>
      <c r="H503" s="2"/>
      <c r="I503" s="2"/>
      <c r="J503" s="2"/>
      <c r="K503" s="2"/>
      <c r="L503" s="42"/>
      <c r="M503" s="4"/>
      <c r="N503" s="4"/>
      <c r="O503" s="4"/>
      <c r="P503" s="4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2.75" customHeight="1">
      <c r="A504" s="2"/>
      <c r="B504" s="2"/>
      <c r="C504" s="2"/>
      <c r="D504" s="2"/>
      <c r="E504" s="3"/>
      <c r="F504" s="2"/>
      <c r="G504" s="2"/>
      <c r="H504" s="2"/>
      <c r="I504" s="2"/>
      <c r="J504" s="2"/>
      <c r="K504" s="2"/>
      <c r="L504" s="42"/>
      <c r="M504" s="4"/>
      <c r="N504" s="4"/>
      <c r="O504" s="4"/>
      <c r="P504" s="4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2.75" customHeight="1">
      <c r="A505" s="2"/>
      <c r="B505" s="2"/>
      <c r="C505" s="2"/>
      <c r="D505" s="2"/>
      <c r="E505" s="3"/>
      <c r="F505" s="2"/>
      <c r="G505" s="2"/>
      <c r="H505" s="2"/>
      <c r="I505" s="2"/>
      <c r="J505" s="2"/>
      <c r="K505" s="2"/>
      <c r="L505" s="42"/>
      <c r="M505" s="4"/>
      <c r="N505" s="4"/>
      <c r="O505" s="4"/>
      <c r="P505" s="4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2.75" customHeight="1">
      <c r="A506" s="2"/>
      <c r="B506" s="2"/>
      <c r="C506" s="2"/>
      <c r="D506" s="2"/>
      <c r="E506" s="3"/>
      <c r="F506" s="2"/>
      <c r="G506" s="2"/>
      <c r="H506" s="2"/>
      <c r="I506" s="2"/>
      <c r="J506" s="2"/>
      <c r="K506" s="2"/>
      <c r="L506" s="42"/>
      <c r="M506" s="4"/>
      <c r="N506" s="4"/>
      <c r="O506" s="4"/>
      <c r="P506" s="4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2.75" customHeight="1">
      <c r="A507" s="2"/>
      <c r="B507" s="2"/>
      <c r="C507" s="2"/>
      <c r="D507" s="2"/>
      <c r="E507" s="3"/>
      <c r="F507" s="2"/>
      <c r="G507" s="2"/>
      <c r="H507" s="2"/>
      <c r="I507" s="2"/>
      <c r="J507" s="2"/>
      <c r="K507" s="2"/>
      <c r="L507" s="42"/>
      <c r="M507" s="4"/>
      <c r="N507" s="4"/>
      <c r="O507" s="4"/>
      <c r="P507" s="4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2.75" customHeight="1">
      <c r="A508" s="2"/>
      <c r="B508" s="2"/>
      <c r="C508" s="2"/>
      <c r="D508" s="2"/>
      <c r="E508" s="3"/>
      <c r="F508" s="2"/>
      <c r="G508" s="2"/>
      <c r="H508" s="2"/>
      <c r="I508" s="2"/>
      <c r="J508" s="2"/>
      <c r="K508" s="2"/>
      <c r="L508" s="42"/>
      <c r="M508" s="4"/>
      <c r="N508" s="4"/>
      <c r="O508" s="4"/>
      <c r="P508" s="4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2.75" customHeight="1">
      <c r="A509" s="2"/>
      <c r="B509" s="2"/>
      <c r="C509" s="2"/>
      <c r="D509" s="2"/>
      <c r="E509" s="3"/>
      <c r="F509" s="2"/>
      <c r="G509" s="2"/>
      <c r="H509" s="2"/>
      <c r="I509" s="2"/>
      <c r="J509" s="2"/>
      <c r="K509" s="2"/>
      <c r="L509" s="42"/>
      <c r="M509" s="4"/>
      <c r="N509" s="4"/>
      <c r="O509" s="4"/>
      <c r="P509" s="4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2.75" customHeight="1">
      <c r="A510" s="2"/>
      <c r="B510" s="2"/>
      <c r="C510" s="2"/>
      <c r="D510" s="2"/>
      <c r="E510" s="3"/>
      <c r="F510" s="2"/>
      <c r="G510" s="2"/>
      <c r="H510" s="2"/>
      <c r="I510" s="2"/>
      <c r="J510" s="2"/>
      <c r="K510" s="2"/>
      <c r="L510" s="42"/>
      <c r="M510" s="4"/>
      <c r="N510" s="4"/>
      <c r="O510" s="4"/>
      <c r="P510" s="4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2.75" customHeight="1">
      <c r="A511" s="2"/>
      <c r="B511" s="2"/>
      <c r="C511" s="2"/>
      <c r="D511" s="2"/>
      <c r="E511" s="3"/>
      <c r="F511" s="2"/>
      <c r="G511" s="2"/>
      <c r="H511" s="2"/>
      <c r="I511" s="2"/>
      <c r="J511" s="2"/>
      <c r="K511" s="2"/>
      <c r="L511" s="42"/>
      <c r="M511" s="4"/>
      <c r="N511" s="4"/>
      <c r="O511" s="4"/>
      <c r="P511" s="4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2.75" customHeight="1">
      <c r="A512" s="2"/>
      <c r="B512" s="2"/>
      <c r="C512" s="2"/>
      <c r="D512" s="2"/>
      <c r="E512" s="3"/>
      <c r="F512" s="2"/>
      <c r="G512" s="2"/>
      <c r="H512" s="2"/>
      <c r="I512" s="2"/>
      <c r="J512" s="2"/>
      <c r="K512" s="2"/>
      <c r="L512" s="42"/>
      <c r="M512" s="4"/>
      <c r="N512" s="4"/>
      <c r="O512" s="4"/>
      <c r="P512" s="4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2.75" customHeight="1">
      <c r="A513" s="2"/>
      <c r="B513" s="2"/>
      <c r="C513" s="2"/>
      <c r="D513" s="2"/>
      <c r="E513" s="3"/>
      <c r="F513" s="2"/>
      <c r="G513" s="2"/>
      <c r="H513" s="2"/>
      <c r="I513" s="2"/>
      <c r="J513" s="2"/>
      <c r="K513" s="2"/>
      <c r="L513" s="42"/>
      <c r="M513" s="4"/>
      <c r="N513" s="4"/>
      <c r="O513" s="4"/>
      <c r="P513" s="4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2.75" customHeight="1">
      <c r="A514" s="2"/>
      <c r="B514" s="2"/>
      <c r="C514" s="2"/>
      <c r="D514" s="2"/>
      <c r="E514" s="3"/>
      <c r="F514" s="2"/>
      <c r="G514" s="2"/>
      <c r="H514" s="2"/>
      <c r="I514" s="2"/>
      <c r="J514" s="2"/>
      <c r="K514" s="2"/>
      <c r="L514" s="42"/>
      <c r="M514" s="4"/>
      <c r="N514" s="4"/>
      <c r="O514" s="4"/>
      <c r="P514" s="4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2.75" customHeight="1">
      <c r="A515" s="2"/>
      <c r="B515" s="2"/>
      <c r="C515" s="2"/>
      <c r="D515" s="2"/>
      <c r="E515" s="3"/>
      <c r="F515" s="2"/>
      <c r="G515" s="2"/>
      <c r="H515" s="2"/>
      <c r="I515" s="2"/>
      <c r="J515" s="2"/>
      <c r="K515" s="2"/>
      <c r="L515" s="42"/>
      <c r="M515" s="4"/>
      <c r="N515" s="4"/>
      <c r="O515" s="4"/>
      <c r="P515" s="4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2.75" customHeight="1">
      <c r="A516" s="2"/>
      <c r="B516" s="2"/>
      <c r="C516" s="2"/>
      <c r="D516" s="2"/>
      <c r="E516" s="3"/>
      <c r="F516" s="2"/>
      <c r="G516" s="2"/>
      <c r="H516" s="2"/>
      <c r="I516" s="2"/>
      <c r="J516" s="2"/>
      <c r="K516" s="2"/>
      <c r="L516" s="42"/>
      <c r="M516" s="4"/>
      <c r="N516" s="4"/>
      <c r="O516" s="4"/>
      <c r="P516" s="4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2.75" customHeight="1">
      <c r="A517" s="2"/>
      <c r="B517" s="2"/>
      <c r="C517" s="2"/>
      <c r="D517" s="2"/>
      <c r="E517" s="3"/>
      <c r="F517" s="2"/>
      <c r="G517" s="2"/>
      <c r="H517" s="2"/>
      <c r="I517" s="2"/>
      <c r="J517" s="2"/>
      <c r="K517" s="2"/>
      <c r="L517" s="42"/>
      <c r="M517" s="4"/>
      <c r="N517" s="4"/>
      <c r="O517" s="4"/>
      <c r="P517" s="4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2.75" customHeight="1">
      <c r="A518" s="2"/>
      <c r="B518" s="2"/>
      <c r="C518" s="2"/>
      <c r="D518" s="2"/>
      <c r="E518" s="3"/>
      <c r="F518" s="2"/>
      <c r="G518" s="2"/>
      <c r="H518" s="2"/>
      <c r="I518" s="2"/>
      <c r="J518" s="2"/>
      <c r="K518" s="2"/>
      <c r="L518" s="42"/>
      <c r="M518" s="4"/>
      <c r="N518" s="4"/>
      <c r="O518" s="4"/>
      <c r="P518" s="4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2.75" customHeight="1">
      <c r="A519" s="2"/>
      <c r="B519" s="2"/>
      <c r="C519" s="2"/>
      <c r="D519" s="2"/>
      <c r="E519" s="3"/>
      <c r="F519" s="2"/>
      <c r="G519" s="2"/>
      <c r="H519" s="2"/>
      <c r="I519" s="2"/>
      <c r="J519" s="2"/>
      <c r="K519" s="2"/>
      <c r="L519" s="42"/>
      <c r="M519" s="4"/>
      <c r="N519" s="4"/>
      <c r="O519" s="4"/>
      <c r="P519" s="4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2.75" customHeight="1">
      <c r="A520" s="2"/>
      <c r="B520" s="2"/>
      <c r="C520" s="2"/>
      <c r="D520" s="2"/>
      <c r="E520" s="3"/>
      <c r="F520" s="2"/>
      <c r="G520" s="2"/>
      <c r="H520" s="2"/>
      <c r="I520" s="2"/>
      <c r="J520" s="2"/>
      <c r="K520" s="2"/>
      <c r="L520" s="42"/>
      <c r="M520" s="4"/>
      <c r="N520" s="4"/>
      <c r="O520" s="4"/>
      <c r="P520" s="4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2.75" customHeight="1">
      <c r="A521" s="2"/>
      <c r="B521" s="2"/>
      <c r="C521" s="2"/>
      <c r="D521" s="2"/>
      <c r="E521" s="3"/>
      <c r="F521" s="2"/>
      <c r="G521" s="2"/>
      <c r="H521" s="2"/>
      <c r="I521" s="2"/>
      <c r="J521" s="2"/>
      <c r="K521" s="2"/>
      <c r="L521" s="42"/>
      <c r="M521" s="4"/>
      <c r="N521" s="4"/>
      <c r="O521" s="4"/>
      <c r="P521" s="4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2.75" customHeight="1">
      <c r="A522" s="2"/>
      <c r="B522" s="2"/>
      <c r="C522" s="2"/>
      <c r="D522" s="2"/>
      <c r="E522" s="3"/>
      <c r="F522" s="2"/>
      <c r="G522" s="2"/>
      <c r="H522" s="2"/>
      <c r="I522" s="2"/>
      <c r="J522" s="2"/>
      <c r="K522" s="2"/>
      <c r="L522" s="42"/>
      <c r="M522" s="4"/>
      <c r="N522" s="4"/>
      <c r="O522" s="4"/>
      <c r="P522" s="4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2.75" customHeight="1">
      <c r="A523" s="2"/>
      <c r="B523" s="2"/>
      <c r="C523" s="2"/>
      <c r="D523" s="2"/>
      <c r="E523" s="3"/>
      <c r="F523" s="2"/>
      <c r="G523" s="2"/>
      <c r="H523" s="2"/>
      <c r="I523" s="2"/>
      <c r="J523" s="2"/>
      <c r="K523" s="2"/>
      <c r="L523" s="42"/>
      <c r="M523" s="4"/>
      <c r="N523" s="4"/>
      <c r="O523" s="4"/>
      <c r="P523" s="4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2.75" customHeight="1">
      <c r="A524" s="2"/>
      <c r="B524" s="2"/>
      <c r="C524" s="2"/>
      <c r="D524" s="2"/>
      <c r="E524" s="3"/>
      <c r="F524" s="2"/>
      <c r="G524" s="2"/>
      <c r="H524" s="2"/>
      <c r="I524" s="2"/>
      <c r="J524" s="2"/>
      <c r="K524" s="2"/>
      <c r="L524" s="42"/>
      <c r="M524" s="4"/>
      <c r="N524" s="4"/>
      <c r="O524" s="4"/>
      <c r="P524" s="4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2.75" customHeight="1">
      <c r="A525" s="2"/>
      <c r="B525" s="2"/>
      <c r="C525" s="2"/>
      <c r="D525" s="2"/>
      <c r="E525" s="3"/>
      <c r="F525" s="2"/>
      <c r="G525" s="2"/>
      <c r="H525" s="2"/>
      <c r="I525" s="2"/>
      <c r="J525" s="2"/>
      <c r="K525" s="2"/>
      <c r="L525" s="42"/>
      <c r="M525" s="4"/>
      <c r="N525" s="4"/>
      <c r="O525" s="4"/>
      <c r="P525" s="4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2.75" customHeight="1">
      <c r="A526" s="2"/>
      <c r="B526" s="2"/>
      <c r="C526" s="2"/>
      <c r="D526" s="2"/>
      <c r="E526" s="3"/>
      <c r="F526" s="2"/>
      <c r="G526" s="2"/>
      <c r="H526" s="2"/>
      <c r="I526" s="2"/>
      <c r="J526" s="2"/>
      <c r="K526" s="2"/>
      <c r="L526" s="42"/>
      <c r="M526" s="4"/>
      <c r="N526" s="4"/>
      <c r="O526" s="4"/>
      <c r="P526" s="4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2.75" customHeight="1">
      <c r="A527" s="2"/>
      <c r="B527" s="2"/>
      <c r="C527" s="2"/>
      <c r="D527" s="2"/>
      <c r="E527" s="3"/>
      <c r="F527" s="2"/>
      <c r="G527" s="2"/>
      <c r="H527" s="2"/>
      <c r="I527" s="2"/>
      <c r="J527" s="2"/>
      <c r="K527" s="2"/>
      <c r="L527" s="42"/>
      <c r="M527" s="4"/>
      <c r="N527" s="4"/>
      <c r="O527" s="4"/>
      <c r="P527" s="4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2.75" customHeight="1">
      <c r="A528" s="2"/>
      <c r="B528" s="2"/>
      <c r="C528" s="2"/>
      <c r="D528" s="2"/>
      <c r="E528" s="3"/>
      <c r="F528" s="2"/>
      <c r="G528" s="2"/>
      <c r="H528" s="2"/>
      <c r="I528" s="2"/>
      <c r="J528" s="2"/>
      <c r="K528" s="2"/>
      <c r="L528" s="42"/>
      <c r="M528" s="4"/>
      <c r="N528" s="4"/>
      <c r="O528" s="4"/>
      <c r="P528" s="4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2.75" customHeight="1">
      <c r="A529" s="2"/>
      <c r="B529" s="2"/>
      <c r="C529" s="2"/>
      <c r="D529" s="2"/>
      <c r="E529" s="3"/>
      <c r="F529" s="2"/>
      <c r="G529" s="2"/>
      <c r="H529" s="2"/>
      <c r="I529" s="2"/>
      <c r="J529" s="2"/>
      <c r="K529" s="2"/>
      <c r="L529" s="42"/>
      <c r="M529" s="4"/>
      <c r="N529" s="4"/>
      <c r="O529" s="4"/>
      <c r="P529" s="4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2.75" customHeight="1">
      <c r="A530" s="2"/>
      <c r="B530" s="2"/>
      <c r="C530" s="2"/>
      <c r="D530" s="2"/>
      <c r="E530" s="3"/>
      <c r="F530" s="2"/>
      <c r="G530" s="2"/>
      <c r="H530" s="2"/>
      <c r="I530" s="2"/>
      <c r="J530" s="2"/>
      <c r="K530" s="2"/>
      <c r="L530" s="42"/>
      <c r="M530" s="4"/>
      <c r="N530" s="4"/>
      <c r="O530" s="4"/>
      <c r="P530" s="4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2.75" customHeight="1">
      <c r="A531" s="2"/>
      <c r="B531" s="2"/>
      <c r="C531" s="2"/>
      <c r="D531" s="2"/>
      <c r="E531" s="3"/>
      <c r="F531" s="2"/>
      <c r="G531" s="2"/>
      <c r="H531" s="2"/>
      <c r="I531" s="2"/>
      <c r="J531" s="2"/>
      <c r="K531" s="2"/>
      <c r="L531" s="42"/>
      <c r="M531" s="4"/>
      <c r="N531" s="4"/>
      <c r="O531" s="4"/>
      <c r="P531" s="4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2.75" customHeight="1">
      <c r="A532" s="2"/>
      <c r="B532" s="2"/>
      <c r="C532" s="2"/>
      <c r="D532" s="2"/>
      <c r="E532" s="3"/>
      <c r="F532" s="2"/>
      <c r="G532" s="2"/>
      <c r="H532" s="2"/>
      <c r="I532" s="2"/>
      <c r="J532" s="2"/>
      <c r="K532" s="2"/>
      <c r="L532" s="42"/>
      <c r="M532" s="4"/>
      <c r="N532" s="4"/>
      <c r="O532" s="4"/>
      <c r="P532" s="4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2.75" customHeight="1">
      <c r="A533" s="2"/>
      <c r="B533" s="2"/>
      <c r="C533" s="2"/>
      <c r="D533" s="2"/>
      <c r="E533" s="3"/>
      <c r="F533" s="2"/>
      <c r="G533" s="2"/>
      <c r="H533" s="2"/>
      <c r="I533" s="2"/>
      <c r="J533" s="2"/>
      <c r="K533" s="2"/>
      <c r="L533" s="42"/>
      <c r="M533" s="4"/>
      <c r="N533" s="4"/>
      <c r="O533" s="4"/>
      <c r="P533" s="4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2.75" customHeight="1">
      <c r="A534" s="2"/>
      <c r="B534" s="2"/>
      <c r="C534" s="2"/>
      <c r="D534" s="2"/>
      <c r="E534" s="3"/>
      <c r="F534" s="2"/>
      <c r="G534" s="2"/>
      <c r="H534" s="2"/>
      <c r="I534" s="2"/>
      <c r="J534" s="2"/>
      <c r="K534" s="2"/>
      <c r="L534" s="42"/>
      <c r="M534" s="4"/>
      <c r="N534" s="4"/>
      <c r="O534" s="4"/>
      <c r="P534" s="4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2.75" customHeight="1">
      <c r="A535" s="2"/>
      <c r="B535" s="2"/>
      <c r="C535" s="2"/>
      <c r="D535" s="2"/>
      <c r="E535" s="3"/>
      <c r="F535" s="2"/>
      <c r="G535" s="2"/>
      <c r="H535" s="2"/>
      <c r="I535" s="2"/>
      <c r="J535" s="2"/>
      <c r="K535" s="2"/>
      <c r="L535" s="42"/>
      <c r="M535" s="4"/>
      <c r="N535" s="4"/>
      <c r="O535" s="4"/>
      <c r="P535" s="4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2.75" customHeight="1">
      <c r="A536" s="2"/>
      <c r="B536" s="2"/>
      <c r="C536" s="2"/>
      <c r="D536" s="2"/>
      <c r="E536" s="3"/>
      <c r="F536" s="2"/>
      <c r="G536" s="2"/>
      <c r="H536" s="2"/>
      <c r="I536" s="2"/>
      <c r="J536" s="2"/>
      <c r="K536" s="2"/>
      <c r="L536" s="42"/>
      <c r="M536" s="4"/>
      <c r="N536" s="4"/>
      <c r="O536" s="4"/>
      <c r="P536" s="4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2.75" customHeight="1">
      <c r="A537" s="2"/>
      <c r="B537" s="2"/>
      <c r="C537" s="2"/>
      <c r="D537" s="2"/>
      <c r="E537" s="3"/>
      <c r="F537" s="2"/>
      <c r="G537" s="2"/>
      <c r="H537" s="2"/>
      <c r="I537" s="2"/>
      <c r="J537" s="2"/>
      <c r="K537" s="2"/>
      <c r="L537" s="42"/>
      <c r="M537" s="4"/>
      <c r="N537" s="4"/>
      <c r="O537" s="4"/>
      <c r="P537" s="4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2.75" customHeight="1">
      <c r="A538" s="2"/>
      <c r="B538" s="2"/>
      <c r="C538" s="2"/>
      <c r="D538" s="2"/>
      <c r="E538" s="3"/>
      <c r="F538" s="2"/>
      <c r="G538" s="2"/>
      <c r="H538" s="2"/>
      <c r="I538" s="2"/>
      <c r="J538" s="2"/>
      <c r="K538" s="2"/>
      <c r="L538" s="42"/>
      <c r="M538" s="4"/>
      <c r="N538" s="4"/>
      <c r="O538" s="4"/>
      <c r="P538" s="4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2.75" customHeight="1">
      <c r="A539" s="2"/>
      <c r="B539" s="2"/>
      <c r="C539" s="2"/>
      <c r="D539" s="2"/>
      <c r="E539" s="3"/>
      <c r="F539" s="2"/>
      <c r="G539" s="2"/>
      <c r="H539" s="2"/>
      <c r="I539" s="2"/>
      <c r="J539" s="2"/>
      <c r="K539" s="2"/>
      <c r="L539" s="42"/>
      <c r="M539" s="4"/>
      <c r="N539" s="4"/>
      <c r="O539" s="4"/>
      <c r="P539" s="4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2.75" customHeight="1">
      <c r="A540" s="2"/>
      <c r="B540" s="2"/>
      <c r="C540" s="2"/>
      <c r="D540" s="2"/>
      <c r="E540" s="3"/>
      <c r="F540" s="2"/>
      <c r="G540" s="2"/>
      <c r="H540" s="2"/>
      <c r="I540" s="2"/>
      <c r="J540" s="2"/>
      <c r="K540" s="2"/>
      <c r="L540" s="42"/>
      <c r="M540" s="4"/>
      <c r="N540" s="4"/>
      <c r="O540" s="4"/>
      <c r="P540" s="4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2.75" customHeight="1">
      <c r="A541" s="2"/>
      <c r="B541" s="2"/>
      <c r="C541" s="2"/>
      <c r="D541" s="2"/>
      <c r="E541" s="3"/>
      <c r="F541" s="2"/>
      <c r="G541" s="2"/>
      <c r="H541" s="2"/>
      <c r="I541" s="2"/>
      <c r="J541" s="2"/>
      <c r="K541" s="2"/>
      <c r="L541" s="42"/>
      <c r="M541" s="4"/>
      <c r="N541" s="4"/>
      <c r="O541" s="4"/>
      <c r="P541" s="4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2.75" customHeight="1">
      <c r="A542" s="2"/>
      <c r="B542" s="2"/>
      <c r="C542" s="2"/>
      <c r="D542" s="2"/>
      <c r="E542" s="3"/>
      <c r="F542" s="2"/>
      <c r="G542" s="2"/>
      <c r="H542" s="2"/>
      <c r="I542" s="2"/>
      <c r="J542" s="2"/>
      <c r="K542" s="2"/>
      <c r="L542" s="42"/>
      <c r="M542" s="4"/>
      <c r="N542" s="4"/>
      <c r="O542" s="4"/>
      <c r="P542" s="4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2.75" customHeight="1">
      <c r="A543" s="2"/>
      <c r="B543" s="2"/>
      <c r="C543" s="2"/>
      <c r="D543" s="2"/>
      <c r="E543" s="3"/>
      <c r="F543" s="2"/>
      <c r="G543" s="2"/>
      <c r="H543" s="2"/>
      <c r="I543" s="2"/>
      <c r="J543" s="2"/>
      <c r="K543" s="2"/>
      <c r="L543" s="42"/>
      <c r="M543" s="4"/>
      <c r="N543" s="4"/>
      <c r="O543" s="4"/>
      <c r="P543" s="4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2.75" customHeight="1">
      <c r="A544" s="2"/>
      <c r="B544" s="2"/>
      <c r="C544" s="2"/>
      <c r="D544" s="2"/>
      <c r="E544" s="3"/>
      <c r="F544" s="2"/>
      <c r="G544" s="2"/>
      <c r="H544" s="2"/>
      <c r="I544" s="2"/>
      <c r="J544" s="2"/>
      <c r="K544" s="2"/>
      <c r="L544" s="42"/>
      <c r="M544" s="4"/>
      <c r="N544" s="4"/>
      <c r="O544" s="4"/>
      <c r="P544" s="4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2.75" customHeight="1">
      <c r="A545" s="2"/>
      <c r="B545" s="2"/>
      <c r="C545" s="2"/>
      <c r="D545" s="2"/>
      <c r="E545" s="3"/>
      <c r="F545" s="2"/>
      <c r="G545" s="2"/>
      <c r="H545" s="2"/>
      <c r="I545" s="2"/>
      <c r="J545" s="2"/>
      <c r="K545" s="2"/>
      <c r="L545" s="42"/>
      <c r="M545" s="4"/>
      <c r="N545" s="4"/>
      <c r="O545" s="4"/>
      <c r="P545" s="4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2.75" customHeight="1">
      <c r="A546" s="2"/>
      <c r="B546" s="2"/>
      <c r="C546" s="2"/>
      <c r="D546" s="2"/>
      <c r="E546" s="3"/>
      <c r="F546" s="2"/>
      <c r="G546" s="2"/>
      <c r="H546" s="2"/>
      <c r="I546" s="2"/>
      <c r="J546" s="2"/>
      <c r="K546" s="2"/>
      <c r="L546" s="42"/>
      <c r="M546" s="4"/>
      <c r="N546" s="4"/>
      <c r="O546" s="4"/>
      <c r="P546" s="4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2.75" customHeight="1">
      <c r="A547" s="2"/>
      <c r="B547" s="2"/>
      <c r="C547" s="2"/>
      <c r="D547" s="2"/>
      <c r="E547" s="3"/>
      <c r="F547" s="2"/>
      <c r="G547" s="2"/>
      <c r="H547" s="2"/>
      <c r="I547" s="2"/>
      <c r="J547" s="2"/>
      <c r="K547" s="2"/>
      <c r="L547" s="42"/>
      <c r="M547" s="4"/>
      <c r="N547" s="4"/>
      <c r="O547" s="4"/>
      <c r="P547" s="4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2.75" customHeight="1">
      <c r="A548" s="2"/>
      <c r="B548" s="2"/>
      <c r="C548" s="2"/>
      <c r="D548" s="2"/>
      <c r="E548" s="3"/>
      <c r="F548" s="2"/>
      <c r="G548" s="2"/>
      <c r="H548" s="2"/>
      <c r="I548" s="2"/>
      <c r="J548" s="2"/>
      <c r="K548" s="2"/>
      <c r="L548" s="42"/>
      <c r="M548" s="4"/>
      <c r="N548" s="4"/>
      <c r="O548" s="4"/>
      <c r="P548" s="4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2.75" customHeight="1">
      <c r="A549" s="2"/>
      <c r="B549" s="2"/>
      <c r="C549" s="2"/>
      <c r="D549" s="2"/>
      <c r="E549" s="3"/>
      <c r="F549" s="2"/>
      <c r="G549" s="2"/>
      <c r="H549" s="2"/>
      <c r="I549" s="2"/>
      <c r="J549" s="2"/>
      <c r="K549" s="2"/>
      <c r="L549" s="42"/>
      <c r="M549" s="4"/>
      <c r="N549" s="4"/>
      <c r="O549" s="4"/>
      <c r="P549" s="4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2.75" customHeight="1">
      <c r="A550" s="2"/>
      <c r="B550" s="2"/>
      <c r="C550" s="2"/>
      <c r="D550" s="2"/>
      <c r="E550" s="3"/>
      <c r="F550" s="2"/>
      <c r="G550" s="2"/>
      <c r="H550" s="2"/>
      <c r="I550" s="2"/>
      <c r="J550" s="2"/>
      <c r="K550" s="2"/>
      <c r="L550" s="42"/>
      <c r="M550" s="4"/>
      <c r="N550" s="4"/>
      <c r="O550" s="4"/>
      <c r="P550" s="4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2.75" customHeight="1">
      <c r="A551" s="2"/>
      <c r="B551" s="2"/>
      <c r="C551" s="2"/>
      <c r="D551" s="2"/>
      <c r="E551" s="3"/>
      <c r="F551" s="2"/>
      <c r="G551" s="2"/>
      <c r="H551" s="2"/>
      <c r="I551" s="2"/>
      <c r="J551" s="2"/>
      <c r="K551" s="2"/>
      <c r="L551" s="42"/>
      <c r="M551" s="4"/>
      <c r="N551" s="4"/>
      <c r="O551" s="4"/>
      <c r="P551" s="4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2.75" customHeight="1">
      <c r="A552" s="2"/>
      <c r="B552" s="2"/>
      <c r="C552" s="2"/>
      <c r="D552" s="2"/>
      <c r="E552" s="3"/>
      <c r="F552" s="2"/>
      <c r="G552" s="2"/>
      <c r="H552" s="2"/>
      <c r="I552" s="2"/>
      <c r="J552" s="2"/>
      <c r="K552" s="2"/>
      <c r="L552" s="42"/>
      <c r="M552" s="4"/>
      <c r="N552" s="4"/>
      <c r="O552" s="4"/>
      <c r="P552" s="4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2.75" customHeight="1">
      <c r="A553" s="2"/>
      <c r="B553" s="2"/>
      <c r="C553" s="2"/>
      <c r="D553" s="2"/>
      <c r="E553" s="3"/>
      <c r="F553" s="2"/>
      <c r="G553" s="2"/>
      <c r="H553" s="2"/>
      <c r="I553" s="2"/>
      <c r="J553" s="2"/>
      <c r="K553" s="2"/>
      <c r="L553" s="42"/>
      <c r="M553" s="4"/>
      <c r="N553" s="4"/>
      <c r="O553" s="4"/>
      <c r="P553" s="4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2.75" customHeight="1">
      <c r="A554" s="2"/>
      <c r="B554" s="2"/>
      <c r="C554" s="2"/>
      <c r="D554" s="2"/>
      <c r="E554" s="3"/>
      <c r="F554" s="2"/>
      <c r="G554" s="2"/>
      <c r="H554" s="2"/>
      <c r="I554" s="2"/>
      <c r="J554" s="2"/>
      <c r="K554" s="2"/>
      <c r="L554" s="42"/>
      <c r="M554" s="4"/>
      <c r="N554" s="4"/>
      <c r="O554" s="4"/>
      <c r="P554" s="4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2.75" customHeight="1">
      <c r="A555" s="2"/>
      <c r="B555" s="2"/>
      <c r="C555" s="2"/>
      <c r="D555" s="2"/>
      <c r="E555" s="3"/>
      <c r="F555" s="2"/>
      <c r="G555" s="2"/>
      <c r="H555" s="2"/>
      <c r="I555" s="2"/>
      <c r="J555" s="2"/>
      <c r="K555" s="2"/>
      <c r="L555" s="42"/>
      <c r="M555" s="4"/>
      <c r="N555" s="4"/>
      <c r="O555" s="4"/>
      <c r="P555" s="4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2.75" customHeight="1">
      <c r="A556" s="2"/>
      <c r="B556" s="2"/>
      <c r="C556" s="2"/>
      <c r="D556" s="2"/>
      <c r="E556" s="3"/>
      <c r="F556" s="2"/>
      <c r="G556" s="2"/>
      <c r="H556" s="2"/>
      <c r="I556" s="2"/>
      <c r="J556" s="2"/>
      <c r="K556" s="2"/>
      <c r="L556" s="42"/>
      <c r="M556" s="4"/>
      <c r="N556" s="4"/>
      <c r="O556" s="4"/>
      <c r="P556" s="4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2.75" customHeight="1">
      <c r="A557" s="2"/>
      <c r="B557" s="2"/>
      <c r="C557" s="2"/>
      <c r="D557" s="2"/>
      <c r="E557" s="3"/>
      <c r="F557" s="2"/>
      <c r="G557" s="2"/>
      <c r="H557" s="2"/>
      <c r="I557" s="2"/>
      <c r="J557" s="2"/>
      <c r="K557" s="2"/>
      <c r="L557" s="42"/>
      <c r="M557" s="4"/>
      <c r="N557" s="4"/>
      <c r="O557" s="4"/>
      <c r="P557" s="4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2.75" customHeight="1">
      <c r="A558" s="2"/>
      <c r="B558" s="2"/>
      <c r="C558" s="2"/>
      <c r="D558" s="2"/>
      <c r="E558" s="3"/>
      <c r="F558" s="2"/>
      <c r="G558" s="2"/>
      <c r="H558" s="2"/>
      <c r="I558" s="2"/>
      <c r="J558" s="2"/>
      <c r="K558" s="2"/>
      <c r="L558" s="42"/>
      <c r="M558" s="4"/>
      <c r="N558" s="4"/>
      <c r="O558" s="4"/>
      <c r="P558" s="4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2.75" customHeight="1">
      <c r="A559" s="2"/>
      <c r="B559" s="2"/>
      <c r="C559" s="2"/>
      <c r="D559" s="2"/>
      <c r="E559" s="3"/>
      <c r="F559" s="2"/>
      <c r="G559" s="2"/>
      <c r="H559" s="2"/>
      <c r="I559" s="2"/>
      <c r="J559" s="2"/>
      <c r="K559" s="2"/>
      <c r="L559" s="42"/>
      <c r="M559" s="4"/>
      <c r="N559" s="4"/>
      <c r="O559" s="4"/>
      <c r="P559" s="4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2.75" customHeight="1">
      <c r="A560" s="2"/>
      <c r="B560" s="2"/>
      <c r="C560" s="2"/>
      <c r="D560" s="2"/>
      <c r="E560" s="3"/>
      <c r="F560" s="2"/>
      <c r="G560" s="2"/>
      <c r="H560" s="2"/>
      <c r="I560" s="2"/>
      <c r="J560" s="2"/>
      <c r="K560" s="2"/>
      <c r="L560" s="42"/>
      <c r="M560" s="4"/>
      <c r="N560" s="4"/>
      <c r="O560" s="4"/>
      <c r="P560" s="4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2.75" customHeight="1">
      <c r="A561" s="2"/>
      <c r="B561" s="2"/>
      <c r="C561" s="2"/>
      <c r="D561" s="2"/>
      <c r="E561" s="3"/>
      <c r="F561" s="2"/>
      <c r="G561" s="2"/>
      <c r="H561" s="2"/>
      <c r="I561" s="2"/>
      <c r="J561" s="2"/>
      <c r="K561" s="2"/>
      <c r="L561" s="42"/>
      <c r="M561" s="4"/>
      <c r="N561" s="4"/>
      <c r="O561" s="4"/>
      <c r="P561" s="4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2.75" customHeight="1">
      <c r="A562" s="2"/>
      <c r="B562" s="2"/>
      <c r="C562" s="2"/>
      <c r="D562" s="2"/>
      <c r="E562" s="3"/>
      <c r="F562" s="2"/>
      <c r="G562" s="2"/>
      <c r="H562" s="2"/>
      <c r="I562" s="2"/>
      <c r="J562" s="2"/>
      <c r="K562" s="2"/>
      <c r="L562" s="42"/>
      <c r="M562" s="4"/>
      <c r="N562" s="4"/>
      <c r="O562" s="4"/>
      <c r="P562" s="4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2.75" customHeight="1">
      <c r="A563" s="2"/>
      <c r="B563" s="2"/>
      <c r="C563" s="2"/>
      <c r="D563" s="2"/>
      <c r="E563" s="3"/>
      <c r="F563" s="2"/>
      <c r="G563" s="2"/>
      <c r="H563" s="2"/>
      <c r="I563" s="2"/>
      <c r="J563" s="2"/>
      <c r="K563" s="2"/>
      <c r="L563" s="42"/>
      <c r="M563" s="4"/>
      <c r="N563" s="4"/>
      <c r="O563" s="4"/>
      <c r="P563" s="4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2.75" customHeight="1">
      <c r="A564" s="2"/>
      <c r="B564" s="2"/>
      <c r="C564" s="2"/>
      <c r="D564" s="2"/>
      <c r="E564" s="3"/>
      <c r="F564" s="2"/>
      <c r="G564" s="2"/>
      <c r="H564" s="2"/>
      <c r="I564" s="2"/>
      <c r="J564" s="2"/>
      <c r="K564" s="2"/>
      <c r="L564" s="42"/>
      <c r="M564" s="4"/>
      <c r="N564" s="4"/>
      <c r="O564" s="4"/>
      <c r="P564" s="4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2.75" customHeight="1">
      <c r="A565" s="2"/>
      <c r="B565" s="2"/>
      <c r="C565" s="2"/>
      <c r="D565" s="2"/>
      <c r="E565" s="3"/>
      <c r="F565" s="2"/>
      <c r="G565" s="2"/>
      <c r="H565" s="2"/>
      <c r="I565" s="2"/>
      <c r="J565" s="2"/>
      <c r="K565" s="2"/>
      <c r="L565" s="42"/>
      <c r="M565" s="4"/>
      <c r="N565" s="4"/>
      <c r="O565" s="4"/>
      <c r="P565" s="4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2.75" customHeight="1">
      <c r="A566" s="2"/>
      <c r="B566" s="2"/>
      <c r="C566" s="2"/>
      <c r="D566" s="2"/>
      <c r="E566" s="3"/>
      <c r="F566" s="2"/>
      <c r="G566" s="2"/>
      <c r="H566" s="2"/>
      <c r="I566" s="2"/>
      <c r="J566" s="2"/>
      <c r="K566" s="2"/>
      <c r="L566" s="42"/>
      <c r="M566" s="4"/>
      <c r="N566" s="4"/>
      <c r="O566" s="4"/>
      <c r="P566" s="4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2.75" customHeight="1">
      <c r="A567" s="2"/>
      <c r="B567" s="2"/>
      <c r="C567" s="2"/>
      <c r="D567" s="2"/>
      <c r="E567" s="3"/>
      <c r="F567" s="2"/>
      <c r="G567" s="2"/>
      <c r="H567" s="2"/>
      <c r="I567" s="2"/>
      <c r="J567" s="2"/>
      <c r="K567" s="2"/>
      <c r="L567" s="42"/>
      <c r="M567" s="4"/>
      <c r="N567" s="4"/>
      <c r="O567" s="4"/>
      <c r="P567" s="4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2.75" customHeight="1">
      <c r="A568" s="2"/>
      <c r="B568" s="2"/>
      <c r="C568" s="2"/>
      <c r="D568" s="2"/>
      <c r="E568" s="3"/>
      <c r="F568" s="2"/>
      <c r="G568" s="2"/>
      <c r="H568" s="2"/>
      <c r="I568" s="2"/>
      <c r="J568" s="2"/>
      <c r="K568" s="2"/>
      <c r="L568" s="42"/>
      <c r="M568" s="4"/>
      <c r="N568" s="4"/>
      <c r="O568" s="4"/>
      <c r="P568" s="4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2.75" customHeight="1">
      <c r="A569" s="2"/>
      <c r="B569" s="2"/>
      <c r="C569" s="2"/>
      <c r="D569" s="2"/>
      <c r="E569" s="3"/>
      <c r="F569" s="2"/>
      <c r="G569" s="2"/>
      <c r="H569" s="2"/>
      <c r="I569" s="2"/>
      <c r="J569" s="2"/>
      <c r="K569" s="2"/>
      <c r="L569" s="42"/>
      <c r="M569" s="4"/>
      <c r="N569" s="4"/>
      <c r="O569" s="4"/>
      <c r="P569" s="4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2.75" customHeight="1">
      <c r="A570" s="2"/>
      <c r="B570" s="2"/>
      <c r="C570" s="2"/>
      <c r="D570" s="2"/>
      <c r="E570" s="3"/>
      <c r="F570" s="2"/>
      <c r="G570" s="2"/>
      <c r="H570" s="2"/>
      <c r="I570" s="2"/>
      <c r="J570" s="2"/>
      <c r="K570" s="2"/>
      <c r="L570" s="42"/>
      <c r="M570" s="4"/>
      <c r="N570" s="4"/>
      <c r="O570" s="4"/>
      <c r="P570" s="4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2.75" customHeight="1">
      <c r="A571" s="2"/>
      <c r="B571" s="2"/>
      <c r="C571" s="2"/>
      <c r="D571" s="2"/>
      <c r="E571" s="3"/>
      <c r="F571" s="2"/>
      <c r="G571" s="2"/>
      <c r="H571" s="2"/>
      <c r="I571" s="2"/>
      <c r="J571" s="2"/>
      <c r="K571" s="2"/>
      <c r="L571" s="42"/>
      <c r="M571" s="4"/>
      <c r="N571" s="4"/>
      <c r="O571" s="4"/>
      <c r="P571" s="4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2.75" customHeight="1">
      <c r="A572" s="2"/>
      <c r="B572" s="2"/>
      <c r="C572" s="2"/>
      <c r="D572" s="2"/>
      <c r="E572" s="3"/>
      <c r="F572" s="2"/>
      <c r="G572" s="2"/>
      <c r="H572" s="2"/>
      <c r="I572" s="2"/>
      <c r="J572" s="2"/>
      <c r="K572" s="2"/>
      <c r="L572" s="42"/>
      <c r="M572" s="4"/>
      <c r="N572" s="4"/>
      <c r="O572" s="4"/>
      <c r="P572" s="4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2.75" customHeight="1">
      <c r="A573" s="2"/>
      <c r="B573" s="2"/>
      <c r="C573" s="2"/>
      <c r="D573" s="2"/>
      <c r="E573" s="3"/>
      <c r="F573" s="2"/>
      <c r="G573" s="2"/>
      <c r="H573" s="2"/>
      <c r="I573" s="2"/>
      <c r="J573" s="2"/>
      <c r="K573" s="2"/>
      <c r="L573" s="42"/>
      <c r="M573" s="4"/>
      <c r="N573" s="4"/>
      <c r="O573" s="4"/>
      <c r="P573" s="4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2.75" customHeight="1">
      <c r="A574" s="2"/>
      <c r="B574" s="2"/>
      <c r="C574" s="2"/>
      <c r="D574" s="2"/>
      <c r="E574" s="3"/>
      <c r="F574" s="2"/>
      <c r="G574" s="2"/>
      <c r="H574" s="2"/>
      <c r="I574" s="2"/>
      <c r="J574" s="2"/>
      <c r="K574" s="2"/>
      <c r="L574" s="42"/>
      <c r="M574" s="4"/>
      <c r="N574" s="4"/>
      <c r="O574" s="4"/>
      <c r="P574" s="4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2.75" customHeight="1">
      <c r="A575" s="2"/>
      <c r="B575" s="2"/>
      <c r="C575" s="2"/>
      <c r="D575" s="2"/>
      <c r="E575" s="3"/>
      <c r="F575" s="2"/>
      <c r="G575" s="2"/>
      <c r="H575" s="2"/>
      <c r="I575" s="2"/>
      <c r="J575" s="2"/>
      <c r="K575" s="2"/>
      <c r="L575" s="42"/>
      <c r="M575" s="4"/>
      <c r="N575" s="4"/>
      <c r="O575" s="4"/>
      <c r="P575" s="4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2.75" customHeight="1">
      <c r="A576" s="2"/>
      <c r="B576" s="2"/>
      <c r="C576" s="2"/>
      <c r="D576" s="2"/>
      <c r="E576" s="3"/>
      <c r="F576" s="2"/>
      <c r="G576" s="2"/>
      <c r="H576" s="2"/>
      <c r="I576" s="2"/>
      <c r="J576" s="2"/>
      <c r="K576" s="2"/>
      <c r="L576" s="42"/>
      <c r="M576" s="4"/>
      <c r="N576" s="4"/>
      <c r="O576" s="4"/>
      <c r="P576" s="4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2.75" customHeight="1">
      <c r="A577" s="2"/>
      <c r="B577" s="2"/>
      <c r="C577" s="2"/>
      <c r="D577" s="2"/>
      <c r="E577" s="3"/>
      <c r="F577" s="2"/>
      <c r="G577" s="2"/>
      <c r="H577" s="2"/>
      <c r="I577" s="2"/>
      <c r="J577" s="2"/>
      <c r="K577" s="2"/>
      <c r="L577" s="42"/>
      <c r="M577" s="4"/>
      <c r="N577" s="4"/>
      <c r="O577" s="4"/>
      <c r="P577" s="4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2.75" customHeight="1">
      <c r="A578" s="2"/>
      <c r="B578" s="2"/>
      <c r="C578" s="2"/>
      <c r="D578" s="2"/>
      <c r="E578" s="3"/>
      <c r="F578" s="2"/>
      <c r="G578" s="2"/>
      <c r="H578" s="2"/>
      <c r="I578" s="2"/>
      <c r="J578" s="2"/>
      <c r="K578" s="2"/>
      <c r="L578" s="42"/>
      <c r="M578" s="4"/>
      <c r="N578" s="4"/>
      <c r="O578" s="4"/>
      <c r="P578" s="4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2.75" customHeight="1">
      <c r="A579" s="2"/>
      <c r="B579" s="2"/>
      <c r="C579" s="2"/>
      <c r="D579" s="2"/>
      <c r="E579" s="3"/>
      <c r="F579" s="2"/>
      <c r="G579" s="2"/>
      <c r="H579" s="2"/>
      <c r="I579" s="2"/>
      <c r="J579" s="2"/>
      <c r="K579" s="2"/>
      <c r="L579" s="42"/>
      <c r="M579" s="4"/>
      <c r="N579" s="4"/>
      <c r="O579" s="4"/>
      <c r="P579" s="4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2.75" customHeight="1">
      <c r="A580" s="2"/>
      <c r="B580" s="2"/>
      <c r="C580" s="2"/>
      <c r="D580" s="2"/>
      <c r="E580" s="3"/>
      <c r="F580" s="2"/>
      <c r="G580" s="2"/>
      <c r="H580" s="2"/>
      <c r="I580" s="2"/>
      <c r="J580" s="2"/>
      <c r="K580" s="2"/>
      <c r="L580" s="42"/>
      <c r="M580" s="4"/>
      <c r="N580" s="4"/>
      <c r="O580" s="4"/>
      <c r="P580" s="4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2.75" customHeight="1">
      <c r="A581" s="2"/>
      <c r="B581" s="2"/>
      <c r="C581" s="2"/>
      <c r="D581" s="2"/>
      <c r="E581" s="3"/>
      <c r="F581" s="2"/>
      <c r="G581" s="2"/>
      <c r="H581" s="2"/>
      <c r="I581" s="2"/>
      <c r="J581" s="2"/>
      <c r="K581" s="2"/>
      <c r="L581" s="42"/>
      <c r="M581" s="4"/>
      <c r="N581" s="4"/>
      <c r="O581" s="4"/>
      <c r="P581" s="4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2.75" customHeight="1">
      <c r="A582" s="2"/>
      <c r="B582" s="2"/>
      <c r="C582" s="2"/>
      <c r="D582" s="2"/>
      <c r="E582" s="3"/>
      <c r="F582" s="2"/>
      <c r="G582" s="2"/>
      <c r="H582" s="2"/>
      <c r="I582" s="2"/>
      <c r="J582" s="2"/>
      <c r="K582" s="2"/>
      <c r="L582" s="42"/>
      <c r="M582" s="4"/>
      <c r="N582" s="4"/>
      <c r="O582" s="4"/>
      <c r="P582" s="4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2.75" customHeight="1">
      <c r="A583" s="2"/>
      <c r="B583" s="2"/>
      <c r="C583" s="2"/>
      <c r="D583" s="2"/>
      <c r="E583" s="3"/>
      <c r="F583" s="2"/>
      <c r="G583" s="2"/>
      <c r="H583" s="2"/>
      <c r="I583" s="2"/>
      <c r="J583" s="2"/>
      <c r="K583" s="2"/>
      <c r="L583" s="42"/>
      <c r="M583" s="4"/>
      <c r="N583" s="4"/>
      <c r="O583" s="4"/>
      <c r="P583" s="4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2.75" customHeight="1">
      <c r="A584" s="2"/>
      <c r="B584" s="2"/>
      <c r="C584" s="2"/>
      <c r="D584" s="2"/>
      <c r="E584" s="3"/>
      <c r="F584" s="2"/>
      <c r="G584" s="2"/>
      <c r="H584" s="2"/>
      <c r="I584" s="2"/>
      <c r="J584" s="2"/>
      <c r="K584" s="2"/>
      <c r="L584" s="42"/>
      <c r="M584" s="4"/>
      <c r="N584" s="4"/>
      <c r="O584" s="4"/>
      <c r="P584" s="4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2.75" customHeight="1">
      <c r="A585" s="2"/>
      <c r="B585" s="2"/>
      <c r="C585" s="2"/>
      <c r="D585" s="2"/>
      <c r="E585" s="3"/>
      <c r="F585" s="2"/>
      <c r="G585" s="2"/>
      <c r="H585" s="2"/>
      <c r="I585" s="2"/>
      <c r="J585" s="2"/>
      <c r="K585" s="2"/>
      <c r="L585" s="42"/>
      <c r="M585" s="4"/>
      <c r="N585" s="4"/>
      <c r="O585" s="4"/>
      <c r="P585" s="4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2.75" customHeight="1">
      <c r="A586" s="2"/>
      <c r="B586" s="2"/>
      <c r="C586" s="2"/>
      <c r="D586" s="2"/>
      <c r="E586" s="3"/>
      <c r="F586" s="2"/>
      <c r="G586" s="2"/>
      <c r="H586" s="2"/>
      <c r="I586" s="2"/>
      <c r="J586" s="2"/>
      <c r="K586" s="2"/>
      <c r="L586" s="42"/>
      <c r="M586" s="4"/>
      <c r="N586" s="4"/>
      <c r="O586" s="4"/>
      <c r="P586" s="4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2.75" customHeight="1">
      <c r="A587" s="2"/>
      <c r="B587" s="2"/>
      <c r="C587" s="2"/>
      <c r="D587" s="2"/>
      <c r="E587" s="3"/>
      <c r="F587" s="2"/>
      <c r="G587" s="2"/>
      <c r="H587" s="2"/>
      <c r="I587" s="2"/>
      <c r="J587" s="2"/>
      <c r="K587" s="2"/>
      <c r="L587" s="42"/>
      <c r="M587" s="4"/>
      <c r="N587" s="4"/>
      <c r="O587" s="4"/>
      <c r="P587" s="4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2.75" customHeight="1">
      <c r="A588" s="2"/>
      <c r="B588" s="2"/>
      <c r="C588" s="2"/>
      <c r="D588" s="2"/>
      <c r="E588" s="3"/>
      <c r="F588" s="2"/>
      <c r="G588" s="2"/>
      <c r="H588" s="2"/>
      <c r="I588" s="2"/>
      <c r="J588" s="2"/>
      <c r="K588" s="2"/>
      <c r="L588" s="42"/>
      <c r="M588" s="4"/>
      <c r="N588" s="4"/>
      <c r="O588" s="4"/>
      <c r="P588" s="4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2.75" customHeight="1">
      <c r="A589" s="2"/>
      <c r="B589" s="2"/>
      <c r="C589" s="2"/>
      <c r="D589" s="2"/>
      <c r="E589" s="3"/>
      <c r="F589" s="2"/>
      <c r="G589" s="2"/>
      <c r="H589" s="2"/>
      <c r="I589" s="2"/>
      <c r="J589" s="2"/>
      <c r="K589" s="2"/>
      <c r="L589" s="42"/>
      <c r="M589" s="4"/>
      <c r="N589" s="4"/>
      <c r="O589" s="4"/>
      <c r="P589" s="4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2.75" customHeight="1">
      <c r="A590" s="2"/>
      <c r="B590" s="2"/>
      <c r="C590" s="2"/>
      <c r="D590" s="2"/>
      <c r="E590" s="3"/>
      <c r="F590" s="2"/>
      <c r="G590" s="2"/>
      <c r="H590" s="2"/>
      <c r="I590" s="2"/>
      <c r="J590" s="2"/>
      <c r="K590" s="2"/>
      <c r="L590" s="42"/>
      <c r="M590" s="4"/>
      <c r="N590" s="4"/>
      <c r="O590" s="4"/>
      <c r="P590" s="4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2.75" customHeight="1">
      <c r="A591" s="2"/>
      <c r="B591" s="2"/>
      <c r="C591" s="2"/>
      <c r="D591" s="2"/>
      <c r="E591" s="3"/>
      <c r="F591" s="2"/>
      <c r="G591" s="2"/>
      <c r="H591" s="2"/>
      <c r="I591" s="2"/>
      <c r="J591" s="2"/>
      <c r="K591" s="2"/>
      <c r="L591" s="42"/>
      <c r="M591" s="4"/>
      <c r="N591" s="4"/>
      <c r="O591" s="4"/>
      <c r="P591" s="4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2.75" customHeight="1">
      <c r="A592" s="2"/>
      <c r="B592" s="2"/>
      <c r="C592" s="2"/>
      <c r="D592" s="2"/>
      <c r="E592" s="3"/>
      <c r="F592" s="2"/>
      <c r="G592" s="2"/>
      <c r="H592" s="2"/>
      <c r="I592" s="2"/>
      <c r="J592" s="2"/>
      <c r="K592" s="2"/>
      <c r="L592" s="42"/>
      <c r="M592" s="4"/>
      <c r="N592" s="4"/>
      <c r="O592" s="4"/>
      <c r="P592" s="4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2.75" customHeight="1">
      <c r="A593" s="2"/>
      <c r="B593" s="2"/>
      <c r="C593" s="2"/>
      <c r="D593" s="2"/>
      <c r="E593" s="3"/>
      <c r="F593" s="2"/>
      <c r="G593" s="2"/>
      <c r="H593" s="2"/>
      <c r="I593" s="2"/>
      <c r="J593" s="2"/>
      <c r="K593" s="2"/>
      <c r="L593" s="42"/>
      <c r="M593" s="4"/>
      <c r="N593" s="4"/>
      <c r="O593" s="4"/>
      <c r="P593" s="4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2.75" customHeight="1">
      <c r="A594" s="2"/>
      <c r="B594" s="2"/>
      <c r="C594" s="2"/>
      <c r="D594" s="2"/>
      <c r="E594" s="3"/>
      <c r="F594" s="2"/>
      <c r="G594" s="2"/>
      <c r="H594" s="2"/>
      <c r="I594" s="2"/>
      <c r="J594" s="2"/>
      <c r="K594" s="2"/>
      <c r="L594" s="42"/>
      <c r="M594" s="4"/>
      <c r="N594" s="4"/>
      <c r="O594" s="4"/>
      <c r="P594" s="4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2.75" customHeight="1">
      <c r="A595" s="2"/>
      <c r="B595" s="2"/>
      <c r="C595" s="2"/>
      <c r="D595" s="2"/>
      <c r="E595" s="3"/>
      <c r="F595" s="2"/>
      <c r="G595" s="2"/>
      <c r="H595" s="2"/>
      <c r="I595" s="2"/>
      <c r="J595" s="2"/>
      <c r="K595" s="2"/>
      <c r="L595" s="42"/>
      <c r="M595" s="4"/>
      <c r="N595" s="4"/>
      <c r="O595" s="4"/>
      <c r="P595" s="4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2.75" customHeight="1">
      <c r="A596" s="2"/>
      <c r="B596" s="2"/>
      <c r="C596" s="2"/>
      <c r="D596" s="2"/>
      <c r="E596" s="3"/>
      <c r="F596" s="2"/>
      <c r="G596" s="2"/>
      <c r="H596" s="2"/>
      <c r="I596" s="2"/>
      <c r="J596" s="2"/>
      <c r="K596" s="2"/>
      <c r="L596" s="42"/>
      <c r="M596" s="4"/>
      <c r="N596" s="4"/>
      <c r="O596" s="4"/>
      <c r="P596" s="4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2.75" customHeight="1">
      <c r="A597" s="2"/>
      <c r="B597" s="2"/>
      <c r="C597" s="2"/>
      <c r="D597" s="2"/>
      <c r="E597" s="3"/>
      <c r="F597" s="2"/>
      <c r="G597" s="2"/>
      <c r="H597" s="2"/>
      <c r="I597" s="2"/>
      <c r="J597" s="2"/>
      <c r="K597" s="2"/>
      <c r="L597" s="42"/>
      <c r="M597" s="4"/>
      <c r="N597" s="4"/>
      <c r="O597" s="4"/>
      <c r="P597" s="4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2.75" customHeight="1">
      <c r="A598" s="2"/>
      <c r="B598" s="2"/>
      <c r="C598" s="2"/>
      <c r="D598" s="2"/>
      <c r="E598" s="3"/>
      <c r="F598" s="2"/>
      <c r="G598" s="2"/>
      <c r="H598" s="2"/>
      <c r="I598" s="2"/>
      <c r="J598" s="2"/>
      <c r="K598" s="2"/>
      <c r="L598" s="42"/>
      <c r="M598" s="4"/>
      <c r="N598" s="4"/>
      <c r="O598" s="4"/>
      <c r="P598" s="4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2.75" customHeight="1">
      <c r="A599" s="2"/>
      <c r="B599" s="2"/>
      <c r="C599" s="2"/>
      <c r="D599" s="2"/>
      <c r="E599" s="3"/>
      <c r="F599" s="2"/>
      <c r="G599" s="2"/>
      <c r="H599" s="2"/>
      <c r="I599" s="2"/>
      <c r="J599" s="2"/>
      <c r="K599" s="2"/>
      <c r="L599" s="42"/>
      <c r="M599" s="4"/>
      <c r="N599" s="4"/>
      <c r="O599" s="4"/>
      <c r="P599" s="4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2.75" customHeight="1">
      <c r="A600" s="2"/>
      <c r="B600" s="2"/>
      <c r="C600" s="2"/>
      <c r="D600" s="2"/>
      <c r="E600" s="3"/>
      <c r="F600" s="2"/>
      <c r="G600" s="2"/>
      <c r="H600" s="2"/>
      <c r="I600" s="2"/>
      <c r="J600" s="2"/>
      <c r="K600" s="2"/>
      <c r="L600" s="42"/>
      <c r="M600" s="4"/>
      <c r="N600" s="4"/>
      <c r="O600" s="4"/>
      <c r="P600" s="4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2.75" customHeight="1">
      <c r="A601" s="2"/>
      <c r="B601" s="2"/>
      <c r="C601" s="2"/>
      <c r="D601" s="2"/>
      <c r="E601" s="3"/>
      <c r="F601" s="2"/>
      <c r="G601" s="2"/>
      <c r="H601" s="2"/>
      <c r="I601" s="2"/>
      <c r="J601" s="2"/>
      <c r="K601" s="2"/>
      <c r="L601" s="42"/>
      <c r="M601" s="4"/>
      <c r="N601" s="4"/>
      <c r="O601" s="4"/>
      <c r="P601" s="4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2.75" customHeight="1">
      <c r="A602" s="2"/>
      <c r="B602" s="2"/>
      <c r="C602" s="2"/>
      <c r="D602" s="2"/>
      <c r="E602" s="3"/>
      <c r="F602" s="2"/>
      <c r="G602" s="2"/>
      <c r="H602" s="2"/>
      <c r="I602" s="2"/>
      <c r="J602" s="2"/>
      <c r="K602" s="2"/>
      <c r="L602" s="42"/>
      <c r="M602" s="4"/>
      <c r="N602" s="4"/>
      <c r="O602" s="4"/>
      <c r="P602" s="4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2.75" customHeight="1">
      <c r="A603" s="2"/>
      <c r="B603" s="2"/>
      <c r="C603" s="2"/>
      <c r="D603" s="2"/>
      <c r="E603" s="3"/>
      <c r="F603" s="2"/>
      <c r="G603" s="2"/>
      <c r="H603" s="2"/>
      <c r="I603" s="2"/>
      <c r="J603" s="2"/>
      <c r="K603" s="2"/>
      <c r="L603" s="42"/>
      <c r="M603" s="4"/>
      <c r="N603" s="4"/>
      <c r="O603" s="4"/>
      <c r="P603" s="4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2.75" customHeight="1">
      <c r="A604" s="2"/>
      <c r="B604" s="2"/>
      <c r="C604" s="2"/>
      <c r="D604" s="2"/>
      <c r="E604" s="3"/>
      <c r="F604" s="2"/>
      <c r="G604" s="2"/>
      <c r="H604" s="2"/>
      <c r="I604" s="2"/>
      <c r="J604" s="2"/>
      <c r="K604" s="2"/>
      <c r="L604" s="42"/>
      <c r="M604" s="4"/>
      <c r="N604" s="4"/>
      <c r="O604" s="4"/>
      <c r="P604" s="4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2.75" customHeight="1">
      <c r="A605" s="2"/>
      <c r="B605" s="2"/>
      <c r="C605" s="2"/>
      <c r="D605" s="2"/>
      <c r="E605" s="3"/>
      <c r="F605" s="2"/>
      <c r="G605" s="2"/>
      <c r="H605" s="2"/>
      <c r="I605" s="2"/>
      <c r="J605" s="2"/>
      <c r="K605" s="2"/>
      <c r="L605" s="42"/>
      <c r="M605" s="4"/>
      <c r="N605" s="4"/>
      <c r="O605" s="4"/>
      <c r="P605" s="4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2.75" customHeight="1">
      <c r="A606" s="2"/>
      <c r="B606" s="2"/>
      <c r="C606" s="2"/>
      <c r="D606" s="2"/>
      <c r="E606" s="3"/>
      <c r="F606" s="2"/>
      <c r="G606" s="2"/>
      <c r="H606" s="2"/>
      <c r="I606" s="2"/>
      <c r="J606" s="2"/>
      <c r="K606" s="2"/>
      <c r="L606" s="42"/>
      <c r="M606" s="4"/>
      <c r="N606" s="4"/>
      <c r="O606" s="4"/>
      <c r="P606" s="4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2.75" customHeight="1">
      <c r="A607" s="2"/>
      <c r="B607" s="2"/>
      <c r="C607" s="2"/>
      <c r="D607" s="2"/>
      <c r="E607" s="3"/>
      <c r="F607" s="2"/>
      <c r="G607" s="2"/>
      <c r="H607" s="2"/>
      <c r="I607" s="2"/>
      <c r="J607" s="2"/>
      <c r="K607" s="2"/>
      <c r="L607" s="42"/>
      <c r="M607" s="4"/>
      <c r="N607" s="4"/>
      <c r="O607" s="4"/>
      <c r="P607" s="4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2.75" customHeight="1">
      <c r="A608" s="2"/>
      <c r="B608" s="2"/>
      <c r="C608" s="2"/>
      <c r="D608" s="2"/>
      <c r="E608" s="3"/>
      <c r="F608" s="2"/>
      <c r="G608" s="2"/>
      <c r="H608" s="2"/>
      <c r="I608" s="2"/>
      <c r="J608" s="2"/>
      <c r="K608" s="2"/>
      <c r="L608" s="42"/>
      <c r="M608" s="4"/>
      <c r="N608" s="4"/>
      <c r="O608" s="4"/>
      <c r="P608" s="4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2.75" customHeight="1">
      <c r="A609" s="2"/>
      <c r="B609" s="2"/>
      <c r="C609" s="2"/>
      <c r="D609" s="2"/>
      <c r="E609" s="3"/>
      <c r="F609" s="2"/>
      <c r="G609" s="2"/>
      <c r="H609" s="2"/>
      <c r="I609" s="2"/>
      <c r="J609" s="2"/>
      <c r="K609" s="2"/>
      <c r="L609" s="42"/>
      <c r="M609" s="4"/>
      <c r="N609" s="4"/>
      <c r="O609" s="4"/>
      <c r="P609" s="4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2.75" customHeight="1">
      <c r="A610" s="2"/>
      <c r="B610" s="2"/>
      <c r="C610" s="2"/>
      <c r="D610" s="2"/>
      <c r="E610" s="3"/>
      <c r="F610" s="2"/>
      <c r="G610" s="2"/>
      <c r="H610" s="2"/>
      <c r="I610" s="2"/>
      <c r="J610" s="2"/>
      <c r="K610" s="2"/>
      <c r="L610" s="42"/>
      <c r="M610" s="4"/>
      <c r="N610" s="4"/>
      <c r="O610" s="4"/>
      <c r="P610" s="4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2.75" customHeight="1">
      <c r="A611" s="2"/>
      <c r="B611" s="2"/>
      <c r="C611" s="2"/>
      <c r="D611" s="2"/>
      <c r="E611" s="3"/>
      <c r="F611" s="2"/>
      <c r="G611" s="2"/>
      <c r="H611" s="2"/>
      <c r="I611" s="2"/>
      <c r="J611" s="2"/>
      <c r="K611" s="2"/>
      <c r="L611" s="42"/>
      <c r="M611" s="4"/>
      <c r="N611" s="4"/>
      <c r="O611" s="4"/>
      <c r="P611" s="4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2.75" customHeight="1">
      <c r="A612" s="2"/>
      <c r="B612" s="2"/>
      <c r="C612" s="2"/>
      <c r="D612" s="2"/>
      <c r="E612" s="3"/>
      <c r="F612" s="2"/>
      <c r="G612" s="2"/>
      <c r="H612" s="2"/>
      <c r="I612" s="2"/>
      <c r="J612" s="2"/>
      <c r="K612" s="2"/>
      <c r="L612" s="42"/>
      <c r="M612" s="4"/>
      <c r="N612" s="4"/>
      <c r="O612" s="4"/>
      <c r="P612" s="4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2.75" customHeight="1">
      <c r="A613" s="2"/>
      <c r="B613" s="2"/>
      <c r="C613" s="2"/>
      <c r="D613" s="2"/>
      <c r="E613" s="3"/>
      <c r="F613" s="2"/>
      <c r="G613" s="2"/>
      <c r="H613" s="2"/>
      <c r="I613" s="2"/>
      <c r="J613" s="2"/>
      <c r="K613" s="2"/>
      <c r="L613" s="42"/>
      <c r="M613" s="4"/>
      <c r="N613" s="4"/>
      <c r="O613" s="4"/>
      <c r="P613" s="4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2.75" customHeight="1">
      <c r="A614" s="2"/>
      <c r="B614" s="2"/>
      <c r="C614" s="2"/>
      <c r="D614" s="2"/>
      <c r="E614" s="3"/>
      <c r="F614" s="2"/>
      <c r="G614" s="2"/>
      <c r="H614" s="2"/>
      <c r="I614" s="2"/>
      <c r="J614" s="2"/>
      <c r="K614" s="2"/>
      <c r="L614" s="42"/>
      <c r="M614" s="4"/>
      <c r="N614" s="4"/>
      <c r="O614" s="4"/>
      <c r="P614" s="4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2.75" customHeight="1">
      <c r="A615" s="2"/>
      <c r="B615" s="2"/>
      <c r="C615" s="2"/>
      <c r="D615" s="2"/>
      <c r="E615" s="3"/>
      <c r="F615" s="2"/>
      <c r="G615" s="2"/>
      <c r="H615" s="2"/>
      <c r="I615" s="2"/>
      <c r="J615" s="2"/>
      <c r="K615" s="2"/>
      <c r="L615" s="42"/>
      <c r="M615" s="4"/>
      <c r="N615" s="4"/>
      <c r="O615" s="4"/>
      <c r="P615" s="4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2.75" customHeight="1">
      <c r="A616" s="2"/>
      <c r="B616" s="2"/>
      <c r="C616" s="2"/>
      <c r="D616" s="2"/>
      <c r="E616" s="3"/>
      <c r="F616" s="2"/>
      <c r="G616" s="2"/>
      <c r="H616" s="2"/>
      <c r="I616" s="2"/>
      <c r="J616" s="2"/>
      <c r="K616" s="2"/>
      <c r="L616" s="42"/>
      <c r="M616" s="4"/>
      <c r="N616" s="4"/>
      <c r="O616" s="4"/>
      <c r="P616" s="4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2.75" customHeight="1">
      <c r="A617" s="2"/>
      <c r="B617" s="2"/>
      <c r="C617" s="2"/>
      <c r="D617" s="2"/>
      <c r="E617" s="3"/>
      <c r="F617" s="2"/>
      <c r="G617" s="2"/>
      <c r="H617" s="2"/>
      <c r="I617" s="2"/>
      <c r="J617" s="2"/>
      <c r="K617" s="2"/>
      <c r="L617" s="42"/>
      <c r="M617" s="4"/>
      <c r="N617" s="4"/>
      <c r="O617" s="4"/>
      <c r="P617" s="4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2.75" customHeight="1">
      <c r="A618" s="2"/>
      <c r="B618" s="2"/>
      <c r="C618" s="2"/>
      <c r="D618" s="2"/>
      <c r="E618" s="3"/>
      <c r="F618" s="2"/>
      <c r="G618" s="2"/>
      <c r="H618" s="2"/>
      <c r="I618" s="2"/>
      <c r="J618" s="2"/>
      <c r="K618" s="2"/>
      <c r="L618" s="42"/>
      <c r="M618" s="4"/>
      <c r="N618" s="4"/>
      <c r="O618" s="4"/>
      <c r="P618" s="4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2.75" customHeight="1">
      <c r="A619" s="2"/>
      <c r="B619" s="2"/>
      <c r="C619" s="2"/>
      <c r="D619" s="2"/>
      <c r="E619" s="3"/>
      <c r="F619" s="2"/>
      <c r="G619" s="2"/>
      <c r="H619" s="2"/>
      <c r="I619" s="2"/>
      <c r="J619" s="2"/>
      <c r="K619" s="2"/>
      <c r="L619" s="42"/>
      <c r="M619" s="4"/>
      <c r="N619" s="4"/>
      <c r="O619" s="4"/>
      <c r="P619" s="4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2.75" customHeight="1">
      <c r="A620" s="2"/>
      <c r="B620" s="2"/>
      <c r="C620" s="2"/>
      <c r="D620" s="2"/>
      <c r="E620" s="3"/>
      <c r="F620" s="2"/>
      <c r="G620" s="2"/>
      <c r="H620" s="2"/>
      <c r="I620" s="2"/>
      <c r="J620" s="2"/>
      <c r="K620" s="2"/>
      <c r="L620" s="42"/>
      <c r="M620" s="4"/>
      <c r="N620" s="4"/>
      <c r="O620" s="4"/>
      <c r="P620" s="4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2.75" customHeight="1">
      <c r="A621" s="2"/>
      <c r="B621" s="2"/>
      <c r="C621" s="2"/>
      <c r="D621" s="2"/>
      <c r="E621" s="3"/>
      <c r="F621" s="2"/>
      <c r="G621" s="2"/>
      <c r="H621" s="2"/>
      <c r="I621" s="2"/>
      <c r="J621" s="2"/>
      <c r="K621" s="2"/>
      <c r="L621" s="42"/>
      <c r="M621" s="4"/>
      <c r="N621" s="4"/>
      <c r="O621" s="4"/>
      <c r="P621" s="4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2.75" customHeight="1">
      <c r="A622" s="2"/>
      <c r="B622" s="2"/>
      <c r="C622" s="2"/>
      <c r="D622" s="2"/>
      <c r="E622" s="3"/>
      <c r="F622" s="2"/>
      <c r="G622" s="2"/>
      <c r="H622" s="2"/>
      <c r="I622" s="2"/>
      <c r="J622" s="2"/>
      <c r="K622" s="2"/>
      <c r="L622" s="42"/>
      <c r="M622" s="4"/>
      <c r="N622" s="4"/>
      <c r="O622" s="4"/>
      <c r="P622" s="4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2.75" customHeight="1">
      <c r="A623" s="2"/>
      <c r="B623" s="2"/>
      <c r="C623" s="2"/>
      <c r="D623" s="2"/>
      <c r="E623" s="3"/>
      <c r="F623" s="2"/>
      <c r="G623" s="2"/>
      <c r="H623" s="2"/>
      <c r="I623" s="2"/>
      <c r="J623" s="2"/>
      <c r="K623" s="2"/>
      <c r="L623" s="42"/>
      <c r="M623" s="4"/>
      <c r="N623" s="4"/>
      <c r="O623" s="4"/>
      <c r="P623" s="4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2.75" customHeight="1">
      <c r="A624" s="2"/>
      <c r="B624" s="2"/>
      <c r="C624" s="2"/>
      <c r="D624" s="2"/>
      <c r="E624" s="3"/>
      <c r="F624" s="2"/>
      <c r="G624" s="2"/>
      <c r="H624" s="2"/>
      <c r="I624" s="2"/>
      <c r="J624" s="2"/>
      <c r="K624" s="2"/>
      <c r="L624" s="42"/>
      <c r="M624" s="4"/>
      <c r="N624" s="4"/>
      <c r="O624" s="4"/>
      <c r="P624" s="4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2.75" customHeight="1">
      <c r="A625" s="2"/>
      <c r="B625" s="2"/>
      <c r="C625" s="2"/>
      <c r="D625" s="2"/>
      <c r="E625" s="3"/>
      <c r="F625" s="2"/>
      <c r="G625" s="2"/>
      <c r="H625" s="2"/>
      <c r="I625" s="2"/>
      <c r="J625" s="2"/>
      <c r="K625" s="2"/>
      <c r="L625" s="42"/>
      <c r="M625" s="4"/>
      <c r="N625" s="4"/>
      <c r="O625" s="4"/>
      <c r="P625" s="4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2.75" customHeight="1">
      <c r="A626" s="2"/>
      <c r="B626" s="2"/>
      <c r="C626" s="2"/>
      <c r="D626" s="2"/>
      <c r="E626" s="3"/>
      <c r="F626" s="2"/>
      <c r="G626" s="2"/>
      <c r="H626" s="2"/>
      <c r="I626" s="2"/>
      <c r="J626" s="2"/>
      <c r="K626" s="2"/>
      <c r="L626" s="42"/>
      <c r="M626" s="4"/>
      <c r="N626" s="4"/>
      <c r="O626" s="4"/>
      <c r="P626" s="4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2.75" customHeight="1">
      <c r="A627" s="2"/>
      <c r="B627" s="2"/>
      <c r="C627" s="2"/>
      <c r="D627" s="2"/>
      <c r="E627" s="3"/>
      <c r="F627" s="2"/>
      <c r="G627" s="2"/>
      <c r="H627" s="2"/>
      <c r="I627" s="2"/>
      <c r="J627" s="2"/>
      <c r="K627" s="2"/>
      <c r="L627" s="42"/>
      <c r="M627" s="4"/>
      <c r="N627" s="4"/>
      <c r="O627" s="4"/>
      <c r="P627" s="4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2.75" customHeight="1">
      <c r="A628" s="2"/>
      <c r="B628" s="2"/>
      <c r="C628" s="2"/>
      <c r="D628" s="2"/>
      <c r="E628" s="3"/>
      <c r="F628" s="2"/>
      <c r="G628" s="2"/>
      <c r="H628" s="2"/>
      <c r="I628" s="2"/>
      <c r="J628" s="2"/>
      <c r="K628" s="2"/>
      <c r="L628" s="42"/>
      <c r="M628" s="4"/>
      <c r="N628" s="4"/>
      <c r="O628" s="4"/>
      <c r="P628" s="4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2.75" customHeight="1">
      <c r="A629" s="2"/>
      <c r="B629" s="2"/>
      <c r="C629" s="2"/>
      <c r="D629" s="2"/>
      <c r="E629" s="3"/>
      <c r="F629" s="2"/>
      <c r="G629" s="2"/>
      <c r="H629" s="2"/>
      <c r="I629" s="2"/>
      <c r="J629" s="2"/>
      <c r="K629" s="2"/>
      <c r="L629" s="42"/>
      <c r="M629" s="4"/>
      <c r="N629" s="4"/>
      <c r="O629" s="4"/>
      <c r="P629" s="4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2.75" customHeight="1">
      <c r="A630" s="2"/>
      <c r="B630" s="2"/>
      <c r="C630" s="2"/>
      <c r="D630" s="2"/>
      <c r="E630" s="3"/>
      <c r="F630" s="2"/>
      <c r="G630" s="2"/>
      <c r="H630" s="2"/>
      <c r="I630" s="2"/>
      <c r="J630" s="2"/>
      <c r="K630" s="2"/>
      <c r="L630" s="42"/>
      <c r="M630" s="4"/>
      <c r="N630" s="4"/>
      <c r="O630" s="4"/>
      <c r="P630" s="4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2.75" customHeight="1">
      <c r="A631" s="2"/>
      <c r="B631" s="2"/>
      <c r="C631" s="2"/>
      <c r="D631" s="2"/>
      <c r="E631" s="3"/>
      <c r="F631" s="2"/>
      <c r="G631" s="2"/>
      <c r="H631" s="2"/>
      <c r="I631" s="2"/>
      <c r="J631" s="2"/>
      <c r="K631" s="2"/>
      <c r="L631" s="42"/>
      <c r="M631" s="4"/>
      <c r="N631" s="4"/>
      <c r="O631" s="4"/>
      <c r="P631" s="4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2.75" customHeight="1">
      <c r="A632" s="2"/>
      <c r="B632" s="2"/>
      <c r="C632" s="2"/>
      <c r="D632" s="2"/>
      <c r="E632" s="3"/>
      <c r="F632" s="2"/>
      <c r="G632" s="2"/>
      <c r="H632" s="2"/>
      <c r="I632" s="2"/>
      <c r="J632" s="2"/>
      <c r="K632" s="2"/>
      <c r="L632" s="42"/>
      <c r="M632" s="4"/>
      <c r="N632" s="4"/>
      <c r="O632" s="4"/>
      <c r="P632" s="4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2.75" customHeight="1">
      <c r="A633" s="2"/>
      <c r="B633" s="2"/>
      <c r="C633" s="2"/>
      <c r="D633" s="2"/>
      <c r="E633" s="3"/>
      <c r="F633" s="2"/>
      <c r="G633" s="2"/>
      <c r="H633" s="2"/>
      <c r="I633" s="2"/>
      <c r="J633" s="2"/>
      <c r="K633" s="2"/>
      <c r="L633" s="42"/>
      <c r="M633" s="4"/>
      <c r="N633" s="4"/>
      <c r="O633" s="4"/>
      <c r="P633" s="4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2.75" customHeight="1">
      <c r="A634" s="2"/>
      <c r="B634" s="2"/>
      <c r="C634" s="2"/>
      <c r="D634" s="2"/>
      <c r="E634" s="3"/>
      <c r="F634" s="2"/>
      <c r="G634" s="2"/>
      <c r="H634" s="2"/>
      <c r="I634" s="2"/>
      <c r="J634" s="2"/>
      <c r="K634" s="2"/>
      <c r="L634" s="42"/>
      <c r="M634" s="4"/>
      <c r="N634" s="4"/>
      <c r="O634" s="4"/>
      <c r="P634" s="4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2.75" customHeight="1">
      <c r="A635" s="2"/>
      <c r="B635" s="2"/>
      <c r="C635" s="2"/>
      <c r="D635" s="2"/>
      <c r="E635" s="3"/>
      <c r="F635" s="2"/>
      <c r="G635" s="2"/>
      <c r="H635" s="2"/>
      <c r="I635" s="2"/>
      <c r="J635" s="2"/>
      <c r="K635" s="2"/>
      <c r="L635" s="42"/>
      <c r="M635" s="4"/>
      <c r="N635" s="4"/>
      <c r="O635" s="4"/>
      <c r="P635" s="4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2.75" customHeight="1">
      <c r="A636" s="2"/>
      <c r="B636" s="2"/>
      <c r="C636" s="2"/>
      <c r="D636" s="2"/>
      <c r="E636" s="3"/>
      <c r="F636" s="2"/>
      <c r="G636" s="2"/>
      <c r="H636" s="2"/>
      <c r="I636" s="2"/>
      <c r="J636" s="2"/>
      <c r="K636" s="2"/>
      <c r="L636" s="42"/>
      <c r="M636" s="4"/>
      <c r="N636" s="4"/>
      <c r="O636" s="4"/>
      <c r="P636" s="4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2.75" customHeight="1">
      <c r="A637" s="2"/>
      <c r="B637" s="2"/>
      <c r="C637" s="2"/>
      <c r="D637" s="2"/>
      <c r="E637" s="3"/>
      <c r="F637" s="2"/>
      <c r="G637" s="2"/>
      <c r="H637" s="2"/>
      <c r="I637" s="2"/>
      <c r="J637" s="2"/>
      <c r="K637" s="2"/>
      <c r="L637" s="42"/>
      <c r="M637" s="4"/>
      <c r="N637" s="4"/>
      <c r="O637" s="4"/>
      <c r="P637" s="4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2.75" customHeight="1">
      <c r="A638" s="2"/>
      <c r="B638" s="2"/>
      <c r="C638" s="2"/>
      <c r="D638" s="2"/>
      <c r="E638" s="3"/>
      <c r="F638" s="2"/>
      <c r="G638" s="2"/>
      <c r="H638" s="2"/>
      <c r="I638" s="2"/>
      <c r="J638" s="2"/>
      <c r="K638" s="2"/>
      <c r="L638" s="42"/>
      <c r="M638" s="4"/>
      <c r="N638" s="4"/>
      <c r="O638" s="4"/>
      <c r="P638" s="4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2.75" customHeight="1">
      <c r="A639" s="2"/>
      <c r="B639" s="2"/>
      <c r="C639" s="2"/>
      <c r="D639" s="2"/>
      <c r="E639" s="3"/>
      <c r="F639" s="2"/>
      <c r="G639" s="2"/>
      <c r="H639" s="2"/>
      <c r="I639" s="2"/>
      <c r="J639" s="2"/>
      <c r="K639" s="2"/>
      <c r="L639" s="42"/>
      <c r="M639" s="4"/>
      <c r="N639" s="4"/>
      <c r="O639" s="4"/>
      <c r="P639" s="4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2.75" customHeight="1">
      <c r="A640" s="2"/>
      <c r="B640" s="2"/>
      <c r="C640" s="2"/>
      <c r="D640" s="2"/>
      <c r="E640" s="3"/>
      <c r="F640" s="2"/>
      <c r="G640" s="2"/>
      <c r="H640" s="2"/>
      <c r="I640" s="2"/>
      <c r="J640" s="2"/>
      <c r="K640" s="2"/>
      <c r="L640" s="42"/>
      <c r="M640" s="4"/>
      <c r="N640" s="4"/>
      <c r="O640" s="4"/>
      <c r="P640" s="4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2.75" customHeight="1">
      <c r="A641" s="2"/>
      <c r="B641" s="2"/>
      <c r="C641" s="2"/>
      <c r="D641" s="2"/>
      <c r="E641" s="3"/>
      <c r="F641" s="2"/>
      <c r="G641" s="2"/>
      <c r="H641" s="2"/>
      <c r="I641" s="2"/>
      <c r="J641" s="2"/>
      <c r="K641" s="2"/>
      <c r="L641" s="42"/>
      <c r="M641" s="4"/>
      <c r="N641" s="4"/>
      <c r="O641" s="4"/>
      <c r="P641" s="4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2.75" customHeight="1">
      <c r="A642" s="2"/>
      <c r="B642" s="2"/>
      <c r="C642" s="2"/>
      <c r="D642" s="2"/>
      <c r="E642" s="3"/>
      <c r="F642" s="2"/>
      <c r="G642" s="2"/>
      <c r="H642" s="2"/>
      <c r="I642" s="2"/>
      <c r="J642" s="2"/>
      <c r="K642" s="2"/>
      <c r="L642" s="42"/>
      <c r="M642" s="4"/>
      <c r="N642" s="4"/>
      <c r="O642" s="4"/>
      <c r="P642" s="4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2.75" customHeight="1">
      <c r="A643" s="2"/>
      <c r="B643" s="2"/>
      <c r="C643" s="2"/>
      <c r="D643" s="2"/>
      <c r="E643" s="3"/>
      <c r="F643" s="2"/>
      <c r="G643" s="2"/>
      <c r="H643" s="2"/>
      <c r="I643" s="2"/>
      <c r="J643" s="2"/>
      <c r="K643" s="2"/>
      <c r="L643" s="42"/>
      <c r="M643" s="4"/>
      <c r="N643" s="4"/>
      <c r="O643" s="4"/>
      <c r="P643" s="4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2.75" customHeight="1">
      <c r="A644" s="2"/>
      <c r="B644" s="2"/>
      <c r="C644" s="2"/>
      <c r="D644" s="2"/>
      <c r="E644" s="3"/>
      <c r="F644" s="2"/>
      <c r="G644" s="2"/>
      <c r="H644" s="2"/>
      <c r="I644" s="2"/>
      <c r="J644" s="2"/>
      <c r="K644" s="2"/>
      <c r="L644" s="42"/>
      <c r="M644" s="4"/>
      <c r="N644" s="4"/>
      <c r="O644" s="4"/>
      <c r="P644" s="4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2.75" customHeight="1">
      <c r="A645" s="2"/>
      <c r="B645" s="2"/>
      <c r="C645" s="2"/>
      <c r="D645" s="2"/>
      <c r="E645" s="3"/>
      <c r="F645" s="2"/>
      <c r="G645" s="2"/>
      <c r="H645" s="2"/>
      <c r="I645" s="2"/>
      <c r="J645" s="2"/>
      <c r="K645" s="2"/>
      <c r="L645" s="42"/>
      <c r="M645" s="4"/>
      <c r="N645" s="4"/>
      <c r="O645" s="4"/>
      <c r="P645" s="4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2.75" customHeight="1">
      <c r="A646" s="2"/>
      <c r="B646" s="2"/>
      <c r="C646" s="2"/>
      <c r="D646" s="2"/>
      <c r="E646" s="3"/>
      <c r="F646" s="2"/>
      <c r="G646" s="2"/>
      <c r="H646" s="2"/>
      <c r="I646" s="2"/>
      <c r="J646" s="2"/>
      <c r="K646" s="2"/>
      <c r="L646" s="42"/>
      <c r="M646" s="4"/>
      <c r="N646" s="4"/>
      <c r="O646" s="4"/>
      <c r="P646" s="4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2.75" customHeight="1">
      <c r="A647" s="2"/>
      <c r="B647" s="2"/>
      <c r="C647" s="2"/>
      <c r="D647" s="2"/>
      <c r="E647" s="3"/>
      <c r="F647" s="2"/>
      <c r="G647" s="2"/>
      <c r="H647" s="2"/>
      <c r="I647" s="2"/>
      <c r="J647" s="2"/>
      <c r="K647" s="2"/>
      <c r="L647" s="42"/>
      <c r="M647" s="4"/>
      <c r="N647" s="4"/>
      <c r="O647" s="4"/>
      <c r="P647" s="4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2.75" customHeight="1">
      <c r="A648" s="2"/>
      <c r="B648" s="2"/>
      <c r="C648" s="2"/>
      <c r="D648" s="2"/>
      <c r="E648" s="3"/>
      <c r="F648" s="2"/>
      <c r="G648" s="2"/>
      <c r="H648" s="2"/>
      <c r="I648" s="2"/>
      <c r="J648" s="2"/>
      <c r="K648" s="2"/>
      <c r="L648" s="42"/>
      <c r="M648" s="4"/>
      <c r="N648" s="4"/>
      <c r="O648" s="4"/>
      <c r="P648" s="4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2.75" customHeight="1">
      <c r="A649" s="2"/>
      <c r="B649" s="2"/>
      <c r="C649" s="2"/>
      <c r="D649" s="2"/>
      <c r="E649" s="3"/>
      <c r="F649" s="2"/>
      <c r="G649" s="2"/>
      <c r="H649" s="2"/>
      <c r="I649" s="2"/>
      <c r="J649" s="2"/>
      <c r="K649" s="2"/>
      <c r="L649" s="42"/>
      <c r="M649" s="4"/>
      <c r="N649" s="4"/>
      <c r="O649" s="4"/>
      <c r="P649" s="4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2.75" customHeight="1">
      <c r="A650" s="2"/>
      <c r="B650" s="2"/>
      <c r="C650" s="2"/>
      <c r="D650" s="2"/>
      <c r="E650" s="3"/>
      <c r="F650" s="2"/>
      <c r="G650" s="2"/>
      <c r="H650" s="2"/>
      <c r="I650" s="2"/>
      <c r="J650" s="2"/>
      <c r="K650" s="2"/>
      <c r="L650" s="42"/>
      <c r="M650" s="4"/>
      <c r="N650" s="4"/>
      <c r="O650" s="4"/>
      <c r="P650" s="4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2.75" customHeight="1">
      <c r="A651" s="2"/>
      <c r="B651" s="2"/>
      <c r="C651" s="2"/>
      <c r="D651" s="2"/>
      <c r="E651" s="3"/>
      <c r="F651" s="2"/>
      <c r="G651" s="2"/>
      <c r="H651" s="2"/>
      <c r="I651" s="2"/>
      <c r="J651" s="2"/>
      <c r="K651" s="2"/>
      <c r="L651" s="42"/>
      <c r="M651" s="4"/>
      <c r="N651" s="4"/>
      <c r="O651" s="4"/>
      <c r="P651" s="4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2.75" customHeight="1">
      <c r="A652" s="2"/>
      <c r="B652" s="2"/>
      <c r="C652" s="2"/>
      <c r="D652" s="2"/>
      <c r="E652" s="3"/>
      <c r="F652" s="2"/>
      <c r="G652" s="2"/>
      <c r="H652" s="2"/>
      <c r="I652" s="2"/>
      <c r="J652" s="2"/>
      <c r="K652" s="2"/>
      <c r="L652" s="42"/>
      <c r="M652" s="4"/>
      <c r="N652" s="4"/>
      <c r="O652" s="4"/>
      <c r="P652" s="4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2.75" customHeight="1">
      <c r="A653" s="2"/>
      <c r="B653" s="2"/>
      <c r="C653" s="2"/>
      <c r="D653" s="2"/>
      <c r="E653" s="3"/>
      <c r="F653" s="2"/>
      <c r="G653" s="2"/>
      <c r="H653" s="2"/>
      <c r="I653" s="2"/>
      <c r="J653" s="2"/>
      <c r="K653" s="2"/>
      <c r="L653" s="42"/>
      <c r="M653" s="4"/>
      <c r="N653" s="4"/>
      <c r="O653" s="4"/>
      <c r="P653" s="4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2.75" customHeight="1">
      <c r="A654" s="2"/>
      <c r="B654" s="2"/>
      <c r="C654" s="2"/>
      <c r="D654" s="2"/>
      <c r="E654" s="3"/>
      <c r="F654" s="2"/>
      <c r="G654" s="2"/>
      <c r="H654" s="2"/>
      <c r="I654" s="2"/>
      <c r="J654" s="2"/>
      <c r="K654" s="2"/>
      <c r="L654" s="42"/>
      <c r="M654" s="4"/>
      <c r="N654" s="4"/>
      <c r="O654" s="4"/>
      <c r="P654" s="4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2.75" customHeight="1">
      <c r="A655" s="2"/>
      <c r="B655" s="2"/>
      <c r="C655" s="2"/>
      <c r="D655" s="2"/>
      <c r="E655" s="3"/>
      <c r="F655" s="2"/>
      <c r="G655" s="2"/>
      <c r="H655" s="2"/>
      <c r="I655" s="2"/>
      <c r="J655" s="2"/>
      <c r="K655" s="2"/>
      <c r="L655" s="42"/>
      <c r="M655" s="4"/>
      <c r="N655" s="4"/>
      <c r="O655" s="4"/>
      <c r="P655" s="4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2.75" customHeight="1">
      <c r="A656" s="2"/>
      <c r="B656" s="2"/>
      <c r="C656" s="2"/>
      <c r="D656" s="2"/>
      <c r="E656" s="3"/>
      <c r="F656" s="2"/>
      <c r="G656" s="2"/>
      <c r="H656" s="2"/>
      <c r="I656" s="2"/>
      <c r="J656" s="2"/>
      <c r="K656" s="2"/>
      <c r="L656" s="42"/>
      <c r="M656" s="4"/>
      <c r="N656" s="4"/>
      <c r="O656" s="4"/>
      <c r="P656" s="4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2.75" customHeight="1">
      <c r="A657" s="2"/>
      <c r="B657" s="2"/>
      <c r="C657" s="2"/>
      <c r="D657" s="2"/>
      <c r="E657" s="3"/>
      <c r="F657" s="2"/>
      <c r="G657" s="2"/>
      <c r="H657" s="2"/>
      <c r="I657" s="2"/>
      <c r="J657" s="2"/>
      <c r="K657" s="2"/>
      <c r="L657" s="42"/>
      <c r="M657" s="4"/>
      <c r="N657" s="4"/>
      <c r="O657" s="4"/>
      <c r="P657" s="4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2.75" customHeight="1">
      <c r="A658" s="2"/>
      <c r="B658" s="2"/>
      <c r="C658" s="2"/>
      <c r="D658" s="2"/>
      <c r="E658" s="3"/>
      <c r="F658" s="2"/>
      <c r="G658" s="2"/>
      <c r="H658" s="2"/>
      <c r="I658" s="2"/>
      <c r="J658" s="2"/>
      <c r="K658" s="2"/>
      <c r="L658" s="42"/>
      <c r="M658" s="4"/>
      <c r="N658" s="4"/>
      <c r="O658" s="4"/>
      <c r="P658" s="4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2.75" customHeight="1">
      <c r="A659" s="2"/>
      <c r="B659" s="2"/>
      <c r="C659" s="2"/>
      <c r="D659" s="2"/>
      <c r="E659" s="3"/>
      <c r="F659" s="2"/>
      <c r="G659" s="2"/>
      <c r="H659" s="2"/>
      <c r="I659" s="2"/>
      <c r="J659" s="2"/>
      <c r="K659" s="2"/>
      <c r="L659" s="42"/>
      <c r="M659" s="4"/>
      <c r="N659" s="4"/>
      <c r="O659" s="4"/>
      <c r="P659" s="4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2.75" customHeight="1">
      <c r="A660" s="2"/>
      <c r="B660" s="2"/>
      <c r="C660" s="2"/>
      <c r="D660" s="2"/>
      <c r="E660" s="3"/>
      <c r="F660" s="2"/>
      <c r="G660" s="2"/>
      <c r="H660" s="2"/>
      <c r="I660" s="2"/>
      <c r="J660" s="2"/>
      <c r="K660" s="2"/>
      <c r="L660" s="42"/>
      <c r="M660" s="4"/>
      <c r="N660" s="4"/>
      <c r="O660" s="4"/>
      <c r="P660" s="4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2.75" customHeight="1">
      <c r="A661" s="2"/>
      <c r="B661" s="2"/>
      <c r="C661" s="2"/>
      <c r="D661" s="2"/>
      <c r="E661" s="3"/>
      <c r="F661" s="2"/>
      <c r="G661" s="2"/>
      <c r="H661" s="2"/>
      <c r="I661" s="2"/>
      <c r="J661" s="2"/>
      <c r="K661" s="2"/>
      <c r="L661" s="42"/>
      <c r="M661" s="4"/>
      <c r="N661" s="4"/>
      <c r="O661" s="4"/>
      <c r="P661" s="4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2.75" customHeight="1">
      <c r="A662" s="2"/>
      <c r="B662" s="2"/>
      <c r="C662" s="2"/>
      <c r="D662" s="2"/>
      <c r="E662" s="3"/>
      <c r="F662" s="2"/>
      <c r="G662" s="2"/>
      <c r="H662" s="2"/>
      <c r="I662" s="2"/>
      <c r="J662" s="2"/>
      <c r="K662" s="2"/>
      <c r="L662" s="42"/>
      <c r="M662" s="4"/>
      <c r="N662" s="4"/>
      <c r="O662" s="4"/>
      <c r="P662" s="4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2.75" customHeight="1">
      <c r="A663" s="2"/>
      <c r="B663" s="2"/>
      <c r="C663" s="2"/>
      <c r="D663" s="2"/>
      <c r="E663" s="3"/>
      <c r="F663" s="2"/>
      <c r="G663" s="2"/>
      <c r="H663" s="2"/>
      <c r="I663" s="2"/>
      <c r="J663" s="2"/>
      <c r="K663" s="2"/>
      <c r="L663" s="42"/>
      <c r="M663" s="4"/>
      <c r="N663" s="4"/>
      <c r="O663" s="4"/>
      <c r="P663" s="4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2.75" customHeight="1">
      <c r="A664" s="2"/>
      <c r="B664" s="2"/>
      <c r="C664" s="2"/>
      <c r="D664" s="2"/>
      <c r="E664" s="3"/>
      <c r="F664" s="2"/>
      <c r="G664" s="2"/>
      <c r="H664" s="2"/>
      <c r="I664" s="2"/>
      <c r="J664" s="2"/>
      <c r="K664" s="2"/>
      <c r="L664" s="42"/>
      <c r="M664" s="4"/>
      <c r="N664" s="4"/>
      <c r="O664" s="4"/>
      <c r="P664" s="4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2.75" customHeight="1">
      <c r="A665" s="2"/>
      <c r="B665" s="2"/>
      <c r="C665" s="2"/>
      <c r="D665" s="2"/>
      <c r="E665" s="3"/>
      <c r="F665" s="2"/>
      <c r="G665" s="2"/>
      <c r="H665" s="2"/>
      <c r="I665" s="2"/>
      <c r="J665" s="2"/>
      <c r="K665" s="2"/>
      <c r="L665" s="42"/>
      <c r="M665" s="4"/>
      <c r="N665" s="4"/>
      <c r="O665" s="4"/>
      <c r="P665" s="4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2.75" customHeight="1">
      <c r="A666" s="2"/>
      <c r="B666" s="2"/>
      <c r="C666" s="2"/>
      <c r="D666" s="2"/>
      <c r="E666" s="3"/>
      <c r="F666" s="2"/>
      <c r="G666" s="2"/>
      <c r="H666" s="2"/>
      <c r="I666" s="2"/>
      <c r="J666" s="2"/>
      <c r="K666" s="2"/>
      <c r="L666" s="42"/>
      <c r="M666" s="4"/>
      <c r="N666" s="4"/>
      <c r="O666" s="4"/>
      <c r="P666" s="4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2.75" customHeight="1">
      <c r="A667" s="2"/>
      <c r="B667" s="2"/>
      <c r="C667" s="2"/>
      <c r="D667" s="2"/>
      <c r="E667" s="3"/>
      <c r="F667" s="2"/>
      <c r="G667" s="2"/>
      <c r="H667" s="2"/>
      <c r="I667" s="2"/>
      <c r="J667" s="2"/>
      <c r="K667" s="2"/>
      <c r="L667" s="42"/>
      <c r="M667" s="4"/>
      <c r="N667" s="4"/>
      <c r="O667" s="4"/>
      <c r="P667" s="4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2.75" customHeight="1">
      <c r="A668" s="2"/>
      <c r="B668" s="2"/>
      <c r="C668" s="2"/>
      <c r="D668" s="2"/>
      <c r="E668" s="3"/>
      <c r="F668" s="2"/>
      <c r="G668" s="2"/>
      <c r="H668" s="2"/>
      <c r="I668" s="2"/>
      <c r="J668" s="2"/>
      <c r="K668" s="2"/>
      <c r="L668" s="42"/>
      <c r="M668" s="4"/>
      <c r="N668" s="4"/>
      <c r="O668" s="4"/>
      <c r="P668" s="4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2.75" customHeight="1">
      <c r="A669" s="2"/>
      <c r="B669" s="2"/>
      <c r="C669" s="2"/>
      <c r="D669" s="2"/>
      <c r="E669" s="3"/>
      <c r="F669" s="2"/>
      <c r="G669" s="2"/>
      <c r="H669" s="2"/>
      <c r="I669" s="2"/>
      <c r="J669" s="2"/>
      <c r="K669" s="2"/>
      <c r="L669" s="42"/>
      <c r="M669" s="4"/>
      <c r="N669" s="4"/>
      <c r="O669" s="4"/>
      <c r="P669" s="4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2.75" customHeight="1">
      <c r="A670" s="2"/>
      <c r="B670" s="2"/>
      <c r="C670" s="2"/>
      <c r="D670" s="2"/>
      <c r="E670" s="3"/>
      <c r="F670" s="2"/>
      <c r="G670" s="2"/>
      <c r="H670" s="2"/>
      <c r="I670" s="2"/>
      <c r="J670" s="2"/>
      <c r="K670" s="2"/>
      <c r="L670" s="42"/>
      <c r="M670" s="4"/>
      <c r="N670" s="4"/>
      <c r="O670" s="4"/>
      <c r="P670" s="4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2.75" customHeight="1">
      <c r="A671" s="2"/>
      <c r="B671" s="2"/>
      <c r="C671" s="2"/>
      <c r="D671" s="2"/>
      <c r="E671" s="3"/>
      <c r="F671" s="2"/>
      <c r="G671" s="2"/>
      <c r="H671" s="2"/>
      <c r="I671" s="2"/>
      <c r="J671" s="2"/>
      <c r="K671" s="2"/>
      <c r="L671" s="42"/>
      <c r="M671" s="4"/>
      <c r="N671" s="4"/>
      <c r="O671" s="4"/>
      <c r="P671" s="4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2.75" customHeight="1">
      <c r="A672" s="2"/>
      <c r="B672" s="2"/>
      <c r="C672" s="2"/>
      <c r="D672" s="2"/>
      <c r="E672" s="3"/>
      <c r="F672" s="2"/>
      <c r="G672" s="2"/>
      <c r="H672" s="2"/>
      <c r="I672" s="2"/>
      <c r="J672" s="2"/>
      <c r="K672" s="2"/>
      <c r="L672" s="42"/>
      <c r="M672" s="4"/>
      <c r="N672" s="4"/>
      <c r="O672" s="4"/>
      <c r="P672" s="4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2.75" customHeight="1">
      <c r="A673" s="2"/>
      <c r="B673" s="2"/>
      <c r="C673" s="2"/>
      <c r="D673" s="2"/>
      <c r="E673" s="3"/>
      <c r="F673" s="2"/>
      <c r="G673" s="2"/>
      <c r="H673" s="2"/>
      <c r="I673" s="2"/>
      <c r="J673" s="2"/>
      <c r="K673" s="2"/>
      <c r="L673" s="42"/>
      <c r="M673" s="4"/>
      <c r="N673" s="4"/>
      <c r="O673" s="4"/>
      <c r="P673" s="4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2.75" customHeight="1">
      <c r="A674" s="2"/>
      <c r="B674" s="2"/>
      <c r="C674" s="2"/>
      <c r="D674" s="2"/>
      <c r="E674" s="3"/>
      <c r="F674" s="2"/>
      <c r="G674" s="2"/>
      <c r="H674" s="2"/>
      <c r="I674" s="2"/>
      <c r="J674" s="2"/>
      <c r="K674" s="2"/>
      <c r="L674" s="42"/>
      <c r="M674" s="4"/>
      <c r="N674" s="4"/>
      <c r="O674" s="4"/>
      <c r="P674" s="4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2.75" customHeight="1">
      <c r="A675" s="2"/>
      <c r="B675" s="2"/>
      <c r="C675" s="2"/>
      <c r="D675" s="2"/>
      <c r="E675" s="3"/>
      <c r="F675" s="2"/>
      <c r="G675" s="2"/>
      <c r="H675" s="2"/>
      <c r="I675" s="2"/>
      <c r="J675" s="2"/>
      <c r="K675" s="2"/>
      <c r="L675" s="42"/>
      <c r="M675" s="4"/>
      <c r="N675" s="4"/>
      <c r="O675" s="4"/>
      <c r="P675" s="4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2.75" customHeight="1">
      <c r="A676" s="2"/>
      <c r="B676" s="2"/>
      <c r="C676" s="2"/>
      <c r="D676" s="2"/>
      <c r="E676" s="3"/>
      <c r="F676" s="2"/>
      <c r="G676" s="2"/>
      <c r="H676" s="2"/>
      <c r="I676" s="2"/>
      <c r="J676" s="2"/>
      <c r="K676" s="2"/>
      <c r="L676" s="42"/>
      <c r="M676" s="4"/>
      <c r="N676" s="4"/>
      <c r="O676" s="4"/>
      <c r="P676" s="4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2.75" customHeight="1">
      <c r="A677" s="2"/>
      <c r="B677" s="2"/>
      <c r="C677" s="2"/>
      <c r="D677" s="2"/>
      <c r="E677" s="3"/>
      <c r="F677" s="2"/>
      <c r="G677" s="2"/>
      <c r="H677" s="2"/>
      <c r="I677" s="2"/>
      <c r="J677" s="2"/>
      <c r="K677" s="2"/>
      <c r="L677" s="42"/>
      <c r="M677" s="4"/>
      <c r="N677" s="4"/>
      <c r="O677" s="4"/>
      <c r="P677" s="4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2.75" customHeight="1">
      <c r="A678" s="2"/>
      <c r="B678" s="2"/>
      <c r="C678" s="2"/>
      <c r="D678" s="2"/>
      <c r="E678" s="3"/>
      <c r="F678" s="2"/>
      <c r="G678" s="2"/>
      <c r="H678" s="2"/>
      <c r="I678" s="2"/>
      <c r="J678" s="2"/>
      <c r="K678" s="2"/>
      <c r="L678" s="42"/>
      <c r="M678" s="4"/>
      <c r="N678" s="4"/>
      <c r="O678" s="4"/>
      <c r="P678" s="4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2.75" customHeight="1">
      <c r="A679" s="2"/>
      <c r="B679" s="2"/>
      <c r="C679" s="2"/>
      <c r="D679" s="2"/>
      <c r="E679" s="3"/>
      <c r="F679" s="2"/>
      <c r="G679" s="2"/>
      <c r="H679" s="2"/>
      <c r="I679" s="2"/>
      <c r="J679" s="2"/>
      <c r="K679" s="2"/>
      <c r="L679" s="42"/>
      <c r="M679" s="4"/>
      <c r="N679" s="4"/>
      <c r="O679" s="4"/>
      <c r="P679" s="4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2.75" customHeight="1">
      <c r="A680" s="2"/>
      <c r="B680" s="2"/>
      <c r="C680" s="2"/>
      <c r="D680" s="2"/>
      <c r="E680" s="3"/>
      <c r="F680" s="2"/>
      <c r="G680" s="2"/>
      <c r="H680" s="2"/>
      <c r="I680" s="2"/>
      <c r="J680" s="2"/>
      <c r="K680" s="2"/>
      <c r="L680" s="42"/>
      <c r="M680" s="4"/>
      <c r="N680" s="4"/>
      <c r="O680" s="4"/>
      <c r="P680" s="4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2.75" customHeight="1">
      <c r="A681" s="2"/>
      <c r="B681" s="2"/>
      <c r="C681" s="2"/>
      <c r="D681" s="2"/>
      <c r="E681" s="3"/>
      <c r="F681" s="2"/>
      <c r="G681" s="2"/>
      <c r="H681" s="2"/>
      <c r="I681" s="2"/>
      <c r="J681" s="2"/>
      <c r="K681" s="2"/>
      <c r="L681" s="42"/>
      <c r="M681" s="4"/>
      <c r="N681" s="4"/>
      <c r="O681" s="4"/>
      <c r="P681" s="4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2.75" customHeight="1">
      <c r="A682" s="2"/>
      <c r="B682" s="2"/>
      <c r="C682" s="2"/>
      <c r="D682" s="2"/>
      <c r="E682" s="3"/>
      <c r="F682" s="2"/>
      <c r="G682" s="2"/>
      <c r="H682" s="2"/>
      <c r="I682" s="2"/>
      <c r="J682" s="2"/>
      <c r="K682" s="2"/>
      <c r="L682" s="42"/>
      <c r="M682" s="4"/>
      <c r="N682" s="4"/>
      <c r="O682" s="4"/>
      <c r="P682" s="4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2.75" customHeight="1">
      <c r="A683" s="2"/>
      <c r="B683" s="2"/>
      <c r="C683" s="2"/>
      <c r="D683" s="2"/>
      <c r="E683" s="3"/>
      <c r="F683" s="2"/>
      <c r="G683" s="2"/>
      <c r="H683" s="2"/>
      <c r="I683" s="2"/>
      <c r="J683" s="2"/>
      <c r="K683" s="2"/>
      <c r="L683" s="42"/>
      <c r="M683" s="4"/>
      <c r="N683" s="4"/>
      <c r="O683" s="4"/>
      <c r="P683" s="4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2.75" customHeight="1">
      <c r="A684" s="2"/>
      <c r="B684" s="2"/>
      <c r="C684" s="2"/>
      <c r="D684" s="2"/>
      <c r="E684" s="3"/>
      <c r="F684" s="2"/>
      <c r="G684" s="2"/>
      <c r="H684" s="2"/>
      <c r="I684" s="2"/>
      <c r="J684" s="2"/>
      <c r="K684" s="2"/>
      <c r="L684" s="42"/>
      <c r="M684" s="4"/>
      <c r="N684" s="4"/>
      <c r="O684" s="4"/>
      <c r="P684" s="4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2.75" customHeight="1">
      <c r="A685" s="2"/>
      <c r="B685" s="2"/>
      <c r="C685" s="2"/>
      <c r="D685" s="2"/>
      <c r="E685" s="3"/>
      <c r="F685" s="2"/>
      <c r="G685" s="2"/>
      <c r="H685" s="2"/>
      <c r="I685" s="2"/>
      <c r="J685" s="2"/>
      <c r="K685" s="2"/>
      <c r="L685" s="42"/>
      <c r="M685" s="4"/>
      <c r="N685" s="4"/>
      <c r="O685" s="4"/>
      <c r="P685" s="4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2.75" customHeight="1">
      <c r="A686" s="2"/>
      <c r="B686" s="2"/>
      <c r="C686" s="2"/>
      <c r="D686" s="2"/>
      <c r="E686" s="3"/>
      <c r="F686" s="2"/>
      <c r="G686" s="2"/>
      <c r="H686" s="2"/>
      <c r="I686" s="2"/>
      <c r="J686" s="2"/>
      <c r="K686" s="2"/>
      <c r="L686" s="42"/>
      <c r="M686" s="4"/>
      <c r="N686" s="4"/>
      <c r="O686" s="4"/>
      <c r="P686" s="4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2.75" customHeight="1">
      <c r="A687" s="2"/>
      <c r="B687" s="2"/>
      <c r="C687" s="2"/>
      <c r="D687" s="2"/>
      <c r="E687" s="3"/>
      <c r="F687" s="2"/>
      <c r="G687" s="2"/>
      <c r="H687" s="2"/>
      <c r="I687" s="2"/>
      <c r="J687" s="2"/>
      <c r="K687" s="2"/>
      <c r="L687" s="42"/>
      <c r="M687" s="4"/>
      <c r="N687" s="4"/>
      <c r="O687" s="4"/>
      <c r="P687" s="4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2.75" customHeight="1">
      <c r="A688" s="2"/>
      <c r="B688" s="2"/>
      <c r="C688" s="2"/>
      <c r="D688" s="2"/>
      <c r="E688" s="3"/>
      <c r="F688" s="2"/>
      <c r="G688" s="2"/>
      <c r="H688" s="2"/>
      <c r="I688" s="2"/>
      <c r="J688" s="2"/>
      <c r="K688" s="2"/>
      <c r="L688" s="42"/>
      <c r="M688" s="4"/>
      <c r="N688" s="4"/>
      <c r="O688" s="4"/>
      <c r="P688" s="4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2.75" customHeight="1">
      <c r="A689" s="2"/>
      <c r="B689" s="2"/>
      <c r="C689" s="2"/>
      <c r="D689" s="2"/>
      <c r="E689" s="3"/>
      <c r="F689" s="2"/>
      <c r="G689" s="2"/>
      <c r="H689" s="2"/>
      <c r="I689" s="2"/>
      <c r="J689" s="2"/>
      <c r="K689" s="2"/>
      <c r="L689" s="42"/>
      <c r="M689" s="4"/>
      <c r="N689" s="4"/>
      <c r="O689" s="4"/>
      <c r="P689" s="4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2.75" customHeight="1">
      <c r="A690" s="2"/>
      <c r="B690" s="2"/>
      <c r="C690" s="2"/>
      <c r="D690" s="2"/>
      <c r="E690" s="3"/>
      <c r="F690" s="2"/>
      <c r="G690" s="2"/>
      <c r="H690" s="2"/>
      <c r="I690" s="2"/>
      <c r="J690" s="2"/>
      <c r="K690" s="2"/>
      <c r="L690" s="42"/>
      <c r="M690" s="4"/>
      <c r="N690" s="4"/>
      <c r="O690" s="4"/>
      <c r="P690" s="4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2.75" customHeight="1">
      <c r="A691" s="2"/>
      <c r="B691" s="2"/>
      <c r="C691" s="2"/>
      <c r="D691" s="2"/>
      <c r="E691" s="3"/>
      <c r="F691" s="2"/>
      <c r="G691" s="2"/>
      <c r="H691" s="2"/>
      <c r="I691" s="2"/>
      <c r="J691" s="2"/>
      <c r="K691" s="2"/>
      <c r="L691" s="42"/>
      <c r="M691" s="4"/>
      <c r="N691" s="4"/>
      <c r="O691" s="4"/>
      <c r="P691" s="4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2.75" customHeight="1">
      <c r="A692" s="2"/>
      <c r="B692" s="2"/>
      <c r="C692" s="2"/>
      <c r="D692" s="2"/>
      <c r="E692" s="3"/>
      <c r="F692" s="2"/>
      <c r="G692" s="2"/>
      <c r="H692" s="2"/>
      <c r="I692" s="2"/>
      <c r="J692" s="2"/>
      <c r="K692" s="2"/>
      <c r="L692" s="42"/>
      <c r="M692" s="4"/>
      <c r="N692" s="4"/>
      <c r="O692" s="4"/>
      <c r="P692" s="4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2.75" customHeight="1">
      <c r="A693" s="2"/>
      <c r="B693" s="2"/>
      <c r="C693" s="2"/>
      <c r="D693" s="2"/>
      <c r="E693" s="3"/>
      <c r="F693" s="2"/>
      <c r="G693" s="2"/>
      <c r="H693" s="2"/>
      <c r="I693" s="2"/>
      <c r="J693" s="2"/>
      <c r="K693" s="2"/>
      <c r="L693" s="42"/>
      <c r="M693" s="4"/>
      <c r="N693" s="4"/>
      <c r="O693" s="4"/>
      <c r="P693" s="4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2.75" customHeight="1">
      <c r="A694" s="2"/>
      <c r="B694" s="2"/>
      <c r="C694" s="2"/>
      <c r="D694" s="2"/>
      <c r="E694" s="3"/>
      <c r="F694" s="2"/>
      <c r="G694" s="2"/>
      <c r="H694" s="2"/>
      <c r="I694" s="2"/>
      <c r="J694" s="2"/>
      <c r="K694" s="2"/>
      <c r="L694" s="42"/>
      <c r="M694" s="4"/>
      <c r="N694" s="4"/>
      <c r="O694" s="4"/>
      <c r="P694" s="4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2.75" customHeight="1">
      <c r="A695" s="2"/>
      <c r="B695" s="2"/>
      <c r="C695" s="2"/>
      <c r="D695" s="2"/>
      <c r="E695" s="3"/>
      <c r="F695" s="2"/>
      <c r="G695" s="2"/>
      <c r="H695" s="2"/>
      <c r="I695" s="2"/>
      <c r="J695" s="2"/>
      <c r="K695" s="2"/>
      <c r="L695" s="42"/>
      <c r="M695" s="4"/>
      <c r="N695" s="4"/>
      <c r="O695" s="4"/>
      <c r="P695" s="4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2.75" customHeight="1">
      <c r="A696" s="2"/>
      <c r="B696" s="2"/>
      <c r="C696" s="2"/>
      <c r="D696" s="2"/>
      <c r="E696" s="3"/>
      <c r="F696" s="2"/>
      <c r="G696" s="2"/>
      <c r="H696" s="2"/>
      <c r="I696" s="2"/>
      <c r="J696" s="2"/>
      <c r="K696" s="2"/>
      <c r="L696" s="42"/>
      <c r="M696" s="4"/>
      <c r="N696" s="4"/>
      <c r="O696" s="4"/>
      <c r="P696" s="4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2.75" customHeight="1">
      <c r="A697" s="2"/>
      <c r="B697" s="2"/>
      <c r="C697" s="2"/>
      <c r="D697" s="2"/>
      <c r="E697" s="3"/>
      <c r="F697" s="2"/>
      <c r="G697" s="2"/>
      <c r="H697" s="2"/>
      <c r="I697" s="2"/>
      <c r="J697" s="2"/>
      <c r="K697" s="2"/>
      <c r="L697" s="42"/>
      <c r="M697" s="4"/>
      <c r="N697" s="4"/>
      <c r="O697" s="4"/>
      <c r="P697" s="4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2.75" customHeight="1">
      <c r="A698" s="2"/>
      <c r="B698" s="2"/>
      <c r="C698" s="2"/>
      <c r="D698" s="2"/>
      <c r="E698" s="3"/>
      <c r="F698" s="2"/>
      <c r="G698" s="2"/>
      <c r="H698" s="2"/>
      <c r="I698" s="2"/>
      <c r="J698" s="2"/>
      <c r="K698" s="2"/>
      <c r="L698" s="42"/>
      <c r="M698" s="4"/>
      <c r="N698" s="4"/>
      <c r="O698" s="4"/>
      <c r="P698" s="4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2.75" customHeight="1">
      <c r="A699" s="2"/>
      <c r="B699" s="2"/>
      <c r="C699" s="2"/>
      <c r="D699" s="2"/>
      <c r="E699" s="3"/>
      <c r="F699" s="2"/>
      <c r="G699" s="2"/>
      <c r="H699" s="2"/>
      <c r="I699" s="2"/>
      <c r="J699" s="2"/>
      <c r="K699" s="2"/>
      <c r="L699" s="42"/>
      <c r="M699" s="4"/>
      <c r="N699" s="4"/>
      <c r="O699" s="4"/>
      <c r="P699" s="4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2.75" customHeight="1">
      <c r="A700" s="2"/>
      <c r="B700" s="2"/>
      <c r="C700" s="2"/>
      <c r="D700" s="2"/>
      <c r="E700" s="3"/>
      <c r="F700" s="2"/>
      <c r="G700" s="2"/>
      <c r="H700" s="2"/>
      <c r="I700" s="2"/>
      <c r="J700" s="2"/>
      <c r="K700" s="2"/>
      <c r="L700" s="42"/>
      <c r="M700" s="4"/>
      <c r="N700" s="4"/>
      <c r="O700" s="4"/>
      <c r="P700" s="4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2.75" customHeight="1">
      <c r="A701" s="2"/>
      <c r="B701" s="2"/>
      <c r="C701" s="2"/>
      <c r="D701" s="2"/>
      <c r="E701" s="3"/>
      <c r="F701" s="2"/>
      <c r="G701" s="2"/>
      <c r="H701" s="2"/>
      <c r="I701" s="2"/>
      <c r="J701" s="2"/>
      <c r="K701" s="2"/>
      <c r="L701" s="42"/>
      <c r="M701" s="4"/>
      <c r="N701" s="4"/>
      <c r="O701" s="4"/>
      <c r="P701" s="4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2.75" customHeight="1">
      <c r="A702" s="2"/>
      <c r="B702" s="2"/>
      <c r="C702" s="2"/>
      <c r="D702" s="2"/>
      <c r="E702" s="3"/>
      <c r="F702" s="2"/>
      <c r="G702" s="2"/>
      <c r="H702" s="2"/>
      <c r="I702" s="2"/>
      <c r="J702" s="2"/>
      <c r="K702" s="2"/>
      <c r="L702" s="42"/>
      <c r="M702" s="4"/>
      <c r="N702" s="4"/>
      <c r="O702" s="4"/>
      <c r="P702" s="4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2.75" customHeight="1">
      <c r="A703" s="2"/>
      <c r="B703" s="2"/>
      <c r="C703" s="2"/>
      <c r="D703" s="2"/>
      <c r="E703" s="3"/>
      <c r="F703" s="2"/>
      <c r="G703" s="2"/>
      <c r="H703" s="2"/>
      <c r="I703" s="2"/>
      <c r="J703" s="2"/>
      <c r="K703" s="2"/>
      <c r="L703" s="42"/>
      <c r="M703" s="4"/>
      <c r="N703" s="4"/>
      <c r="O703" s="4"/>
      <c r="P703" s="4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2.75" customHeight="1">
      <c r="A704" s="2"/>
      <c r="B704" s="2"/>
      <c r="C704" s="2"/>
      <c r="D704" s="2"/>
      <c r="E704" s="3"/>
      <c r="F704" s="2"/>
      <c r="G704" s="2"/>
      <c r="H704" s="2"/>
      <c r="I704" s="2"/>
      <c r="J704" s="2"/>
      <c r="K704" s="2"/>
      <c r="L704" s="42"/>
      <c r="M704" s="4"/>
      <c r="N704" s="4"/>
      <c r="O704" s="4"/>
      <c r="P704" s="4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2.75" customHeight="1">
      <c r="A705" s="2"/>
      <c r="B705" s="2"/>
      <c r="C705" s="2"/>
      <c r="D705" s="2"/>
      <c r="E705" s="3"/>
      <c r="F705" s="2"/>
      <c r="G705" s="2"/>
      <c r="H705" s="2"/>
      <c r="I705" s="2"/>
      <c r="J705" s="2"/>
      <c r="K705" s="2"/>
      <c r="L705" s="42"/>
      <c r="M705" s="4"/>
      <c r="N705" s="4"/>
      <c r="O705" s="4"/>
      <c r="P705" s="4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2.75" customHeight="1">
      <c r="A706" s="2"/>
      <c r="B706" s="2"/>
      <c r="C706" s="2"/>
      <c r="D706" s="2"/>
      <c r="E706" s="3"/>
      <c r="F706" s="2"/>
      <c r="G706" s="2"/>
      <c r="H706" s="2"/>
      <c r="I706" s="2"/>
      <c r="J706" s="2"/>
      <c r="K706" s="2"/>
      <c r="L706" s="42"/>
      <c r="M706" s="4"/>
      <c r="N706" s="4"/>
      <c r="O706" s="4"/>
      <c r="P706" s="4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2.75" customHeight="1">
      <c r="A707" s="2"/>
      <c r="B707" s="2"/>
      <c r="C707" s="2"/>
      <c r="D707" s="2"/>
      <c r="E707" s="3"/>
      <c r="F707" s="2"/>
      <c r="G707" s="2"/>
      <c r="H707" s="2"/>
      <c r="I707" s="2"/>
      <c r="J707" s="2"/>
      <c r="K707" s="2"/>
      <c r="L707" s="42"/>
      <c r="M707" s="4"/>
      <c r="N707" s="4"/>
      <c r="O707" s="4"/>
      <c r="P707" s="4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2.75" customHeight="1">
      <c r="A708" s="2"/>
      <c r="B708" s="2"/>
      <c r="C708" s="2"/>
      <c r="D708" s="2"/>
      <c r="E708" s="3"/>
      <c r="F708" s="2"/>
      <c r="G708" s="2"/>
      <c r="H708" s="2"/>
      <c r="I708" s="2"/>
      <c r="J708" s="2"/>
      <c r="K708" s="2"/>
      <c r="L708" s="42"/>
      <c r="M708" s="4"/>
      <c r="N708" s="4"/>
      <c r="O708" s="4"/>
      <c r="P708" s="4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2.75" customHeight="1">
      <c r="A709" s="2"/>
      <c r="B709" s="2"/>
      <c r="C709" s="2"/>
      <c r="D709" s="2"/>
      <c r="E709" s="3"/>
      <c r="F709" s="2"/>
      <c r="G709" s="2"/>
      <c r="H709" s="2"/>
      <c r="I709" s="2"/>
      <c r="J709" s="2"/>
      <c r="K709" s="2"/>
      <c r="L709" s="42"/>
      <c r="M709" s="4"/>
      <c r="N709" s="4"/>
      <c r="O709" s="4"/>
      <c r="P709" s="4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2.75" customHeight="1">
      <c r="A710" s="2"/>
      <c r="B710" s="2"/>
      <c r="C710" s="2"/>
      <c r="D710" s="2"/>
      <c r="E710" s="3"/>
      <c r="F710" s="2"/>
      <c r="G710" s="2"/>
      <c r="H710" s="2"/>
      <c r="I710" s="2"/>
      <c r="J710" s="2"/>
      <c r="K710" s="2"/>
      <c r="L710" s="42"/>
      <c r="M710" s="4"/>
      <c r="N710" s="4"/>
      <c r="O710" s="4"/>
      <c r="P710" s="4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2.75" customHeight="1">
      <c r="A711" s="2"/>
      <c r="B711" s="2"/>
      <c r="C711" s="2"/>
      <c r="D711" s="2"/>
      <c r="E711" s="3"/>
      <c r="F711" s="2"/>
      <c r="G711" s="2"/>
      <c r="H711" s="2"/>
      <c r="I711" s="2"/>
      <c r="J711" s="2"/>
      <c r="K711" s="2"/>
      <c r="L711" s="42"/>
      <c r="M711" s="4"/>
      <c r="N711" s="4"/>
      <c r="O711" s="4"/>
      <c r="P711" s="4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2.75" customHeight="1">
      <c r="A712" s="2"/>
      <c r="B712" s="2"/>
      <c r="C712" s="2"/>
      <c r="D712" s="2"/>
      <c r="E712" s="3"/>
      <c r="F712" s="2"/>
      <c r="G712" s="2"/>
      <c r="H712" s="2"/>
      <c r="I712" s="2"/>
      <c r="J712" s="2"/>
      <c r="K712" s="2"/>
      <c r="L712" s="42"/>
      <c r="M712" s="4"/>
      <c r="N712" s="4"/>
      <c r="O712" s="4"/>
      <c r="P712" s="4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2.75" customHeight="1">
      <c r="A713" s="2"/>
      <c r="B713" s="2"/>
      <c r="C713" s="2"/>
      <c r="D713" s="2"/>
      <c r="E713" s="3"/>
      <c r="F713" s="2"/>
      <c r="G713" s="2"/>
      <c r="H713" s="2"/>
      <c r="I713" s="2"/>
      <c r="J713" s="2"/>
      <c r="K713" s="2"/>
      <c r="L713" s="42"/>
      <c r="M713" s="4"/>
      <c r="N713" s="4"/>
      <c r="O713" s="4"/>
      <c r="P713" s="4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2.75" customHeight="1">
      <c r="A714" s="2"/>
      <c r="B714" s="2"/>
      <c r="C714" s="2"/>
      <c r="D714" s="2"/>
      <c r="E714" s="3"/>
      <c r="F714" s="2"/>
      <c r="G714" s="2"/>
      <c r="H714" s="2"/>
      <c r="I714" s="2"/>
      <c r="J714" s="2"/>
      <c r="K714" s="2"/>
      <c r="L714" s="42"/>
      <c r="M714" s="4"/>
      <c r="N714" s="4"/>
      <c r="O714" s="4"/>
      <c r="P714" s="4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2.75" customHeight="1">
      <c r="A715" s="2"/>
      <c r="B715" s="2"/>
      <c r="C715" s="2"/>
      <c r="D715" s="2"/>
      <c r="E715" s="3"/>
      <c r="F715" s="2"/>
      <c r="G715" s="2"/>
      <c r="H715" s="2"/>
      <c r="I715" s="2"/>
      <c r="J715" s="2"/>
      <c r="K715" s="2"/>
      <c r="L715" s="42"/>
      <c r="M715" s="4"/>
      <c r="N715" s="4"/>
      <c r="O715" s="4"/>
      <c r="P715" s="4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2.75" customHeight="1">
      <c r="A716" s="2"/>
      <c r="B716" s="2"/>
      <c r="C716" s="2"/>
      <c r="D716" s="2"/>
      <c r="E716" s="3"/>
      <c r="F716" s="2"/>
      <c r="G716" s="2"/>
      <c r="H716" s="2"/>
      <c r="I716" s="2"/>
      <c r="J716" s="2"/>
      <c r="K716" s="2"/>
      <c r="L716" s="42"/>
      <c r="M716" s="4"/>
      <c r="N716" s="4"/>
      <c r="O716" s="4"/>
      <c r="P716" s="4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2.75" customHeight="1">
      <c r="A717" s="2"/>
      <c r="B717" s="2"/>
      <c r="C717" s="2"/>
      <c r="D717" s="2"/>
      <c r="E717" s="3"/>
      <c r="F717" s="2"/>
      <c r="G717" s="2"/>
      <c r="H717" s="2"/>
      <c r="I717" s="2"/>
      <c r="J717" s="2"/>
      <c r="K717" s="2"/>
      <c r="L717" s="42"/>
      <c r="M717" s="4"/>
      <c r="N717" s="4"/>
      <c r="O717" s="4"/>
      <c r="P717" s="4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2.75" customHeight="1">
      <c r="A718" s="2"/>
      <c r="B718" s="2"/>
      <c r="C718" s="2"/>
      <c r="D718" s="2"/>
      <c r="E718" s="3"/>
      <c r="F718" s="2"/>
      <c r="G718" s="2"/>
      <c r="H718" s="2"/>
      <c r="I718" s="2"/>
      <c r="J718" s="2"/>
      <c r="K718" s="2"/>
      <c r="L718" s="42"/>
      <c r="M718" s="4"/>
      <c r="N718" s="4"/>
      <c r="O718" s="4"/>
      <c r="P718" s="4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2.75" customHeight="1">
      <c r="A719" s="2"/>
      <c r="B719" s="2"/>
      <c r="C719" s="2"/>
      <c r="D719" s="2"/>
      <c r="E719" s="3"/>
      <c r="F719" s="2"/>
      <c r="G719" s="2"/>
      <c r="H719" s="2"/>
      <c r="I719" s="2"/>
      <c r="J719" s="2"/>
      <c r="K719" s="2"/>
      <c r="L719" s="42"/>
      <c r="M719" s="4"/>
      <c r="N719" s="4"/>
      <c r="O719" s="4"/>
      <c r="P719" s="4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2.75" customHeight="1">
      <c r="A720" s="2"/>
      <c r="B720" s="2"/>
      <c r="C720" s="2"/>
      <c r="D720" s="2"/>
      <c r="E720" s="3"/>
      <c r="F720" s="2"/>
      <c r="G720" s="2"/>
      <c r="H720" s="2"/>
      <c r="I720" s="2"/>
      <c r="J720" s="2"/>
      <c r="K720" s="2"/>
      <c r="L720" s="42"/>
      <c r="M720" s="4"/>
      <c r="N720" s="4"/>
      <c r="O720" s="4"/>
      <c r="P720" s="4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2.75" customHeight="1">
      <c r="A721" s="2"/>
      <c r="B721" s="2"/>
      <c r="C721" s="2"/>
      <c r="D721" s="2"/>
      <c r="E721" s="3"/>
      <c r="F721" s="2"/>
      <c r="G721" s="2"/>
      <c r="H721" s="2"/>
      <c r="I721" s="2"/>
      <c r="J721" s="2"/>
      <c r="K721" s="2"/>
      <c r="L721" s="42"/>
      <c r="M721" s="4"/>
      <c r="N721" s="4"/>
      <c r="O721" s="4"/>
      <c r="P721" s="4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2.75" customHeight="1">
      <c r="A722" s="2"/>
      <c r="B722" s="2"/>
      <c r="C722" s="2"/>
      <c r="D722" s="2"/>
      <c r="E722" s="3"/>
      <c r="F722" s="2"/>
      <c r="G722" s="2"/>
      <c r="H722" s="2"/>
      <c r="I722" s="2"/>
      <c r="J722" s="2"/>
      <c r="K722" s="2"/>
      <c r="L722" s="42"/>
      <c r="M722" s="4"/>
      <c r="N722" s="4"/>
      <c r="O722" s="4"/>
      <c r="P722" s="4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2.75" customHeight="1">
      <c r="A723" s="2"/>
      <c r="B723" s="2"/>
      <c r="C723" s="2"/>
      <c r="D723" s="2"/>
      <c r="E723" s="3"/>
      <c r="F723" s="2"/>
      <c r="G723" s="2"/>
      <c r="H723" s="2"/>
      <c r="I723" s="2"/>
      <c r="J723" s="2"/>
      <c r="K723" s="2"/>
      <c r="L723" s="42"/>
      <c r="M723" s="4"/>
      <c r="N723" s="4"/>
      <c r="O723" s="4"/>
      <c r="P723" s="4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2.75" customHeight="1">
      <c r="A724" s="2"/>
      <c r="B724" s="2"/>
      <c r="C724" s="2"/>
      <c r="D724" s="2"/>
      <c r="E724" s="3"/>
      <c r="F724" s="2"/>
      <c r="G724" s="2"/>
      <c r="H724" s="2"/>
      <c r="I724" s="2"/>
      <c r="J724" s="2"/>
      <c r="K724" s="2"/>
      <c r="L724" s="42"/>
      <c r="M724" s="4"/>
      <c r="N724" s="4"/>
      <c r="O724" s="4"/>
      <c r="P724" s="4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2.75" customHeight="1">
      <c r="A725" s="2"/>
      <c r="B725" s="2"/>
      <c r="C725" s="2"/>
      <c r="D725" s="2"/>
      <c r="E725" s="3"/>
      <c r="F725" s="2"/>
      <c r="G725" s="2"/>
      <c r="H725" s="2"/>
      <c r="I725" s="2"/>
      <c r="J725" s="2"/>
      <c r="K725" s="2"/>
      <c r="L725" s="42"/>
      <c r="M725" s="4"/>
      <c r="N725" s="4"/>
      <c r="O725" s="4"/>
      <c r="P725" s="4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2.75" customHeight="1">
      <c r="A726" s="2"/>
      <c r="B726" s="2"/>
      <c r="C726" s="2"/>
      <c r="D726" s="2"/>
      <c r="E726" s="3"/>
      <c r="F726" s="2"/>
      <c r="G726" s="2"/>
      <c r="H726" s="2"/>
      <c r="I726" s="2"/>
      <c r="J726" s="2"/>
      <c r="K726" s="2"/>
      <c r="L726" s="42"/>
      <c r="M726" s="4"/>
      <c r="N726" s="4"/>
      <c r="O726" s="4"/>
      <c r="P726" s="4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2.75" customHeight="1">
      <c r="A727" s="2"/>
      <c r="B727" s="2"/>
      <c r="C727" s="2"/>
      <c r="D727" s="2"/>
      <c r="E727" s="3"/>
      <c r="F727" s="2"/>
      <c r="G727" s="2"/>
      <c r="H727" s="2"/>
      <c r="I727" s="2"/>
      <c r="J727" s="2"/>
      <c r="K727" s="2"/>
      <c r="L727" s="42"/>
      <c r="M727" s="4"/>
      <c r="N727" s="4"/>
      <c r="O727" s="4"/>
      <c r="P727" s="4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2.75" customHeight="1">
      <c r="A728" s="2"/>
      <c r="B728" s="2"/>
      <c r="C728" s="2"/>
      <c r="D728" s="2"/>
      <c r="E728" s="3"/>
      <c r="F728" s="2"/>
      <c r="G728" s="2"/>
      <c r="H728" s="2"/>
      <c r="I728" s="2"/>
      <c r="J728" s="2"/>
      <c r="K728" s="2"/>
      <c r="L728" s="42"/>
      <c r="M728" s="4"/>
      <c r="N728" s="4"/>
      <c r="O728" s="4"/>
      <c r="P728" s="4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2.75" customHeight="1">
      <c r="A729" s="2"/>
      <c r="B729" s="2"/>
      <c r="C729" s="2"/>
      <c r="D729" s="2"/>
      <c r="E729" s="3"/>
      <c r="F729" s="2"/>
      <c r="G729" s="2"/>
      <c r="H729" s="2"/>
      <c r="I729" s="2"/>
      <c r="J729" s="2"/>
      <c r="K729" s="2"/>
      <c r="L729" s="42"/>
      <c r="M729" s="4"/>
      <c r="N729" s="4"/>
      <c r="O729" s="4"/>
      <c r="P729" s="4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2.75" customHeight="1">
      <c r="A730" s="2"/>
      <c r="B730" s="2"/>
      <c r="C730" s="2"/>
      <c r="D730" s="2"/>
      <c r="E730" s="3"/>
      <c r="F730" s="2"/>
      <c r="G730" s="2"/>
      <c r="H730" s="2"/>
      <c r="I730" s="2"/>
      <c r="J730" s="2"/>
      <c r="K730" s="2"/>
      <c r="L730" s="42"/>
      <c r="M730" s="4"/>
      <c r="N730" s="4"/>
      <c r="O730" s="4"/>
      <c r="P730" s="4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2.75" customHeight="1">
      <c r="A731" s="2"/>
      <c r="B731" s="2"/>
      <c r="C731" s="2"/>
      <c r="D731" s="2"/>
      <c r="E731" s="3"/>
      <c r="F731" s="2"/>
      <c r="G731" s="2"/>
      <c r="H731" s="2"/>
      <c r="I731" s="2"/>
      <c r="J731" s="2"/>
      <c r="K731" s="2"/>
      <c r="L731" s="42"/>
      <c r="M731" s="4"/>
      <c r="N731" s="4"/>
      <c r="O731" s="4"/>
      <c r="P731" s="4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2.75" customHeight="1">
      <c r="A732" s="2"/>
      <c r="B732" s="2"/>
      <c r="C732" s="2"/>
      <c r="D732" s="2"/>
      <c r="E732" s="3"/>
      <c r="F732" s="2"/>
      <c r="G732" s="2"/>
      <c r="H732" s="2"/>
      <c r="I732" s="2"/>
      <c r="J732" s="2"/>
      <c r="K732" s="2"/>
      <c r="L732" s="42"/>
      <c r="M732" s="4"/>
      <c r="N732" s="4"/>
      <c r="O732" s="4"/>
      <c r="P732" s="4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2.75" customHeight="1">
      <c r="A733" s="2"/>
      <c r="B733" s="2"/>
      <c r="C733" s="2"/>
      <c r="D733" s="2"/>
      <c r="E733" s="3"/>
      <c r="F733" s="2"/>
      <c r="G733" s="2"/>
      <c r="H733" s="2"/>
      <c r="I733" s="2"/>
      <c r="J733" s="2"/>
      <c r="K733" s="2"/>
      <c r="L733" s="42"/>
      <c r="M733" s="4"/>
      <c r="N733" s="4"/>
      <c r="O733" s="4"/>
      <c r="P733" s="4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2.75" customHeight="1">
      <c r="A734" s="2"/>
      <c r="B734" s="2"/>
      <c r="C734" s="2"/>
      <c r="D734" s="2"/>
      <c r="E734" s="3"/>
      <c r="F734" s="2"/>
      <c r="G734" s="2"/>
      <c r="H734" s="2"/>
      <c r="I734" s="2"/>
      <c r="J734" s="2"/>
      <c r="K734" s="2"/>
      <c r="L734" s="42"/>
      <c r="M734" s="4"/>
      <c r="N734" s="4"/>
      <c r="O734" s="4"/>
      <c r="P734" s="4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2.75" customHeight="1">
      <c r="A735" s="2"/>
      <c r="B735" s="2"/>
      <c r="C735" s="2"/>
      <c r="D735" s="2"/>
      <c r="E735" s="3"/>
      <c r="F735" s="2"/>
      <c r="G735" s="2"/>
      <c r="H735" s="2"/>
      <c r="I735" s="2"/>
      <c r="J735" s="2"/>
      <c r="K735" s="2"/>
      <c r="L735" s="42"/>
      <c r="M735" s="4"/>
      <c r="N735" s="4"/>
      <c r="O735" s="4"/>
      <c r="P735" s="4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2.75" customHeight="1">
      <c r="A736" s="2"/>
      <c r="B736" s="2"/>
      <c r="C736" s="2"/>
      <c r="D736" s="2"/>
      <c r="E736" s="3"/>
      <c r="F736" s="2"/>
      <c r="G736" s="2"/>
      <c r="H736" s="2"/>
      <c r="I736" s="2"/>
      <c r="J736" s="2"/>
      <c r="K736" s="2"/>
      <c r="L736" s="42"/>
      <c r="M736" s="4"/>
      <c r="N736" s="4"/>
      <c r="O736" s="4"/>
      <c r="P736" s="4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2.75" customHeight="1">
      <c r="A737" s="2"/>
      <c r="B737" s="2"/>
      <c r="C737" s="2"/>
      <c r="D737" s="2"/>
      <c r="E737" s="3"/>
      <c r="F737" s="2"/>
      <c r="G737" s="2"/>
      <c r="H737" s="2"/>
      <c r="I737" s="2"/>
      <c r="J737" s="2"/>
      <c r="K737" s="2"/>
      <c r="L737" s="42"/>
      <c r="M737" s="4"/>
      <c r="N737" s="4"/>
      <c r="O737" s="4"/>
      <c r="P737" s="4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2.75" customHeight="1">
      <c r="A738" s="2"/>
      <c r="B738" s="2"/>
      <c r="C738" s="2"/>
      <c r="D738" s="2"/>
      <c r="E738" s="3"/>
      <c r="F738" s="2"/>
      <c r="G738" s="2"/>
      <c r="H738" s="2"/>
      <c r="I738" s="2"/>
      <c r="J738" s="2"/>
      <c r="K738" s="2"/>
      <c r="L738" s="42"/>
      <c r="M738" s="4"/>
      <c r="N738" s="4"/>
      <c r="O738" s="4"/>
      <c r="P738" s="4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2.75" customHeight="1">
      <c r="A739" s="2"/>
      <c r="B739" s="2"/>
      <c r="C739" s="2"/>
      <c r="D739" s="2"/>
      <c r="E739" s="3"/>
      <c r="F739" s="2"/>
      <c r="G739" s="2"/>
      <c r="H739" s="2"/>
      <c r="I739" s="2"/>
      <c r="J739" s="2"/>
      <c r="K739" s="2"/>
      <c r="L739" s="42"/>
      <c r="M739" s="4"/>
      <c r="N739" s="4"/>
      <c r="O739" s="4"/>
      <c r="P739" s="4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2.75" customHeight="1">
      <c r="A740" s="2"/>
      <c r="B740" s="2"/>
      <c r="C740" s="2"/>
      <c r="D740" s="2"/>
      <c r="E740" s="3"/>
      <c r="F740" s="2"/>
      <c r="G740" s="2"/>
      <c r="H740" s="2"/>
      <c r="I740" s="2"/>
      <c r="J740" s="2"/>
      <c r="K740" s="2"/>
      <c r="L740" s="42"/>
      <c r="M740" s="4"/>
      <c r="N740" s="4"/>
      <c r="O740" s="4"/>
      <c r="P740" s="4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2.75" customHeight="1">
      <c r="A741" s="2"/>
      <c r="B741" s="2"/>
      <c r="C741" s="2"/>
      <c r="D741" s="2"/>
      <c r="E741" s="3"/>
      <c r="F741" s="2"/>
      <c r="G741" s="2"/>
      <c r="H741" s="2"/>
      <c r="I741" s="2"/>
      <c r="J741" s="2"/>
      <c r="K741" s="2"/>
      <c r="L741" s="42"/>
      <c r="M741" s="4"/>
      <c r="N741" s="4"/>
      <c r="O741" s="4"/>
      <c r="P741" s="4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2.75" customHeight="1">
      <c r="A742" s="2"/>
      <c r="B742" s="2"/>
      <c r="C742" s="2"/>
      <c r="D742" s="2"/>
      <c r="E742" s="3"/>
      <c r="F742" s="2"/>
      <c r="G742" s="2"/>
      <c r="H742" s="2"/>
      <c r="I742" s="2"/>
      <c r="J742" s="2"/>
      <c r="K742" s="2"/>
      <c r="L742" s="42"/>
      <c r="M742" s="4"/>
      <c r="N742" s="4"/>
      <c r="O742" s="4"/>
      <c r="P742" s="4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2.75" customHeight="1">
      <c r="A743" s="2"/>
      <c r="B743" s="2"/>
      <c r="C743" s="2"/>
      <c r="D743" s="2"/>
      <c r="E743" s="3"/>
      <c r="F743" s="2"/>
      <c r="G743" s="2"/>
      <c r="H743" s="2"/>
      <c r="I743" s="2"/>
      <c r="J743" s="2"/>
      <c r="K743" s="2"/>
      <c r="L743" s="42"/>
      <c r="M743" s="4"/>
      <c r="N743" s="4"/>
      <c r="O743" s="4"/>
      <c r="P743" s="4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2.75" customHeight="1">
      <c r="A744" s="2"/>
      <c r="B744" s="2"/>
      <c r="C744" s="2"/>
      <c r="D744" s="2"/>
      <c r="E744" s="3"/>
      <c r="F744" s="2"/>
      <c r="G744" s="2"/>
      <c r="H744" s="2"/>
      <c r="I744" s="2"/>
      <c r="J744" s="2"/>
      <c r="K744" s="2"/>
      <c r="L744" s="42"/>
      <c r="M744" s="4"/>
      <c r="N744" s="4"/>
      <c r="O744" s="4"/>
      <c r="P744" s="4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2.75" customHeight="1">
      <c r="A745" s="2"/>
      <c r="B745" s="2"/>
      <c r="C745" s="2"/>
      <c r="D745" s="2"/>
      <c r="E745" s="3"/>
      <c r="F745" s="2"/>
      <c r="G745" s="2"/>
      <c r="H745" s="2"/>
      <c r="I745" s="2"/>
      <c r="J745" s="2"/>
      <c r="K745" s="2"/>
      <c r="L745" s="42"/>
      <c r="M745" s="4"/>
      <c r="N745" s="4"/>
      <c r="O745" s="4"/>
      <c r="P745" s="4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2.75" customHeight="1">
      <c r="A746" s="2"/>
      <c r="B746" s="2"/>
      <c r="C746" s="2"/>
      <c r="D746" s="2"/>
      <c r="E746" s="3"/>
      <c r="F746" s="2"/>
      <c r="G746" s="2"/>
      <c r="H746" s="2"/>
      <c r="I746" s="2"/>
      <c r="J746" s="2"/>
      <c r="K746" s="2"/>
      <c r="L746" s="42"/>
      <c r="M746" s="4"/>
      <c r="N746" s="4"/>
      <c r="O746" s="4"/>
      <c r="P746" s="4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2.75" customHeight="1">
      <c r="A747" s="2"/>
      <c r="B747" s="2"/>
      <c r="C747" s="2"/>
      <c r="D747" s="2"/>
      <c r="E747" s="3"/>
      <c r="F747" s="2"/>
      <c r="G747" s="2"/>
      <c r="H747" s="2"/>
      <c r="I747" s="2"/>
      <c r="J747" s="2"/>
      <c r="K747" s="2"/>
      <c r="L747" s="42"/>
      <c r="M747" s="4"/>
      <c r="N747" s="4"/>
      <c r="O747" s="4"/>
      <c r="P747" s="4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2.75" customHeight="1">
      <c r="A748" s="2"/>
      <c r="B748" s="2"/>
      <c r="C748" s="2"/>
      <c r="D748" s="2"/>
      <c r="E748" s="3"/>
      <c r="F748" s="2"/>
      <c r="G748" s="2"/>
      <c r="H748" s="2"/>
      <c r="I748" s="2"/>
      <c r="J748" s="2"/>
      <c r="K748" s="2"/>
      <c r="L748" s="42"/>
      <c r="M748" s="4"/>
      <c r="N748" s="4"/>
      <c r="O748" s="4"/>
      <c r="P748" s="4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2.75" customHeight="1">
      <c r="A749" s="2"/>
      <c r="B749" s="2"/>
      <c r="C749" s="2"/>
      <c r="D749" s="2"/>
      <c r="E749" s="3"/>
      <c r="F749" s="2"/>
      <c r="G749" s="2"/>
      <c r="H749" s="2"/>
      <c r="I749" s="2"/>
      <c r="J749" s="2"/>
      <c r="K749" s="2"/>
      <c r="L749" s="42"/>
      <c r="M749" s="4"/>
      <c r="N749" s="4"/>
      <c r="O749" s="4"/>
      <c r="P749" s="4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2.75" customHeight="1">
      <c r="A750" s="2"/>
      <c r="B750" s="2"/>
      <c r="C750" s="2"/>
      <c r="D750" s="2"/>
      <c r="E750" s="3"/>
      <c r="F750" s="2"/>
      <c r="G750" s="2"/>
      <c r="H750" s="2"/>
      <c r="I750" s="2"/>
      <c r="J750" s="2"/>
      <c r="K750" s="2"/>
      <c r="L750" s="42"/>
      <c r="M750" s="4"/>
      <c r="N750" s="4"/>
      <c r="O750" s="4"/>
      <c r="P750" s="4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2.75" customHeight="1">
      <c r="A751" s="2"/>
      <c r="B751" s="2"/>
      <c r="C751" s="2"/>
      <c r="D751" s="2"/>
      <c r="E751" s="3"/>
      <c r="F751" s="2"/>
      <c r="G751" s="2"/>
      <c r="H751" s="2"/>
      <c r="I751" s="2"/>
      <c r="J751" s="2"/>
      <c r="K751" s="2"/>
      <c r="L751" s="42"/>
      <c r="M751" s="4"/>
      <c r="N751" s="4"/>
      <c r="O751" s="4"/>
      <c r="P751" s="4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2.75" customHeight="1">
      <c r="A752" s="2"/>
      <c r="B752" s="2"/>
      <c r="C752" s="2"/>
      <c r="D752" s="2"/>
      <c r="E752" s="3"/>
      <c r="F752" s="2"/>
      <c r="G752" s="2"/>
      <c r="H752" s="2"/>
      <c r="I752" s="2"/>
      <c r="J752" s="2"/>
      <c r="K752" s="2"/>
      <c r="L752" s="42"/>
      <c r="M752" s="4"/>
      <c r="N752" s="4"/>
      <c r="O752" s="4"/>
      <c r="P752" s="4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2.75" customHeight="1">
      <c r="A753" s="2"/>
      <c r="B753" s="2"/>
      <c r="C753" s="2"/>
      <c r="D753" s="2"/>
      <c r="E753" s="3"/>
      <c r="F753" s="2"/>
      <c r="G753" s="2"/>
      <c r="H753" s="2"/>
      <c r="I753" s="2"/>
      <c r="J753" s="2"/>
      <c r="K753" s="2"/>
      <c r="L753" s="42"/>
      <c r="M753" s="4"/>
      <c r="N753" s="4"/>
      <c r="O753" s="4"/>
      <c r="P753" s="4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2.75" customHeight="1">
      <c r="A754" s="2"/>
      <c r="B754" s="2"/>
      <c r="C754" s="2"/>
      <c r="D754" s="2"/>
      <c r="E754" s="3"/>
      <c r="F754" s="2"/>
      <c r="G754" s="2"/>
      <c r="H754" s="2"/>
      <c r="I754" s="2"/>
      <c r="J754" s="2"/>
      <c r="K754" s="2"/>
      <c r="L754" s="42"/>
      <c r="M754" s="4"/>
      <c r="N754" s="4"/>
      <c r="O754" s="4"/>
      <c r="P754" s="4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2.75" customHeight="1">
      <c r="A755" s="2"/>
      <c r="B755" s="2"/>
      <c r="C755" s="2"/>
      <c r="D755" s="2"/>
      <c r="E755" s="3"/>
      <c r="F755" s="2"/>
      <c r="G755" s="2"/>
      <c r="H755" s="2"/>
      <c r="I755" s="2"/>
      <c r="J755" s="2"/>
      <c r="K755" s="2"/>
      <c r="L755" s="42"/>
      <c r="M755" s="4"/>
      <c r="N755" s="4"/>
      <c r="O755" s="4"/>
      <c r="P755" s="4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2.75" customHeight="1">
      <c r="A756" s="2"/>
      <c r="B756" s="2"/>
      <c r="C756" s="2"/>
      <c r="D756" s="2"/>
      <c r="E756" s="3"/>
      <c r="F756" s="2"/>
      <c r="G756" s="2"/>
      <c r="H756" s="2"/>
      <c r="I756" s="2"/>
      <c r="J756" s="2"/>
      <c r="K756" s="2"/>
      <c r="L756" s="42"/>
      <c r="M756" s="4"/>
      <c r="N756" s="4"/>
      <c r="O756" s="4"/>
      <c r="P756" s="4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2.75" customHeight="1">
      <c r="A757" s="2"/>
      <c r="B757" s="2"/>
      <c r="C757" s="2"/>
      <c r="D757" s="2"/>
      <c r="E757" s="3"/>
      <c r="F757" s="2"/>
      <c r="G757" s="2"/>
      <c r="H757" s="2"/>
      <c r="I757" s="2"/>
      <c r="J757" s="2"/>
      <c r="K757" s="2"/>
      <c r="L757" s="42"/>
      <c r="M757" s="4"/>
      <c r="N757" s="4"/>
      <c r="O757" s="4"/>
      <c r="P757" s="4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2.75" customHeight="1">
      <c r="A758" s="2"/>
      <c r="B758" s="2"/>
      <c r="C758" s="2"/>
      <c r="D758" s="2"/>
      <c r="E758" s="3"/>
      <c r="F758" s="2"/>
      <c r="G758" s="2"/>
      <c r="H758" s="2"/>
      <c r="I758" s="2"/>
      <c r="J758" s="2"/>
      <c r="K758" s="2"/>
      <c r="L758" s="42"/>
      <c r="M758" s="4"/>
      <c r="N758" s="4"/>
      <c r="O758" s="4"/>
      <c r="P758" s="4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2.75" customHeight="1">
      <c r="A759" s="2"/>
      <c r="B759" s="2"/>
      <c r="C759" s="2"/>
      <c r="D759" s="2"/>
      <c r="E759" s="3"/>
      <c r="F759" s="2"/>
      <c r="G759" s="2"/>
      <c r="H759" s="2"/>
      <c r="I759" s="2"/>
      <c r="J759" s="2"/>
      <c r="K759" s="2"/>
      <c r="L759" s="42"/>
      <c r="M759" s="4"/>
      <c r="N759" s="4"/>
      <c r="O759" s="4"/>
      <c r="P759" s="4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2.75" customHeight="1">
      <c r="A760" s="2"/>
      <c r="B760" s="2"/>
      <c r="C760" s="2"/>
      <c r="D760" s="2"/>
      <c r="E760" s="3"/>
      <c r="F760" s="2"/>
      <c r="G760" s="2"/>
      <c r="H760" s="2"/>
      <c r="I760" s="2"/>
      <c r="J760" s="2"/>
      <c r="K760" s="2"/>
      <c r="L760" s="42"/>
      <c r="M760" s="4"/>
      <c r="N760" s="4"/>
      <c r="O760" s="4"/>
      <c r="P760" s="4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2.75" customHeight="1">
      <c r="A761" s="2"/>
      <c r="B761" s="2"/>
      <c r="C761" s="2"/>
      <c r="D761" s="2"/>
      <c r="E761" s="3"/>
      <c r="F761" s="2"/>
      <c r="G761" s="2"/>
      <c r="H761" s="2"/>
      <c r="I761" s="2"/>
      <c r="J761" s="2"/>
      <c r="K761" s="2"/>
      <c r="L761" s="42"/>
      <c r="M761" s="4"/>
      <c r="N761" s="4"/>
      <c r="O761" s="4"/>
      <c r="P761" s="4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2.75" customHeight="1">
      <c r="A762" s="2"/>
      <c r="B762" s="2"/>
      <c r="C762" s="2"/>
      <c r="D762" s="2"/>
      <c r="E762" s="3"/>
      <c r="F762" s="2"/>
      <c r="G762" s="2"/>
      <c r="H762" s="2"/>
      <c r="I762" s="2"/>
      <c r="J762" s="2"/>
      <c r="K762" s="2"/>
      <c r="L762" s="42"/>
      <c r="M762" s="4"/>
      <c r="N762" s="4"/>
      <c r="O762" s="4"/>
      <c r="P762" s="4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2.75" customHeight="1">
      <c r="A763" s="2"/>
      <c r="B763" s="2"/>
      <c r="C763" s="2"/>
      <c r="D763" s="2"/>
      <c r="E763" s="3"/>
      <c r="F763" s="2"/>
      <c r="G763" s="2"/>
      <c r="H763" s="2"/>
      <c r="I763" s="2"/>
      <c r="J763" s="2"/>
      <c r="K763" s="2"/>
      <c r="L763" s="42"/>
      <c r="M763" s="4"/>
      <c r="N763" s="4"/>
      <c r="O763" s="4"/>
      <c r="P763" s="4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2.75" customHeight="1">
      <c r="A764" s="2"/>
      <c r="B764" s="2"/>
      <c r="C764" s="2"/>
      <c r="D764" s="2"/>
      <c r="E764" s="3"/>
      <c r="F764" s="2"/>
      <c r="G764" s="2"/>
      <c r="H764" s="2"/>
      <c r="I764" s="2"/>
      <c r="J764" s="2"/>
      <c r="K764" s="2"/>
      <c r="L764" s="42"/>
      <c r="M764" s="4"/>
      <c r="N764" s="4"/>
      <c r="O764" s="4"/>
      <c r="P764" s="4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2.75" customHeight="1">
      <c r="A765" s="2"/>
      <c r="B765" s="2"/>
      <c r="C765" s="2"/>
      <c r="D765" s="2"/>
      <c r="E765" s="3"/>
      <c r="F765" s="2"/>
      <c r="G765" s="2"/>
      <c r="H765" s="2"/>
      <c r="I765" s="2"/>
      <c r="J765" s="2"/>
      <c r="K765" s="2"/>
      <c r="L765" s="42"/>
      <c r="M765" s="4"/>
      <c r="N765" s="4"/>
      <c r="O765" s="4"/>
      <c r="P765" s="4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2.75" customHeight="1">
      <c r="A766" s="2"/>
      <c r="B766" s="2"/>
      <c r="C766" s="2"/>
      <c r="D766" s="2"/>
      <c r="E766" s="3"/>
      <c r="F766" s="2"/>
      <c r="G766" s="2"/>
      <c r="H766" s="2"/>
      <c r="I766" s="2"/>
      <c r="J766" s="2"/>
      <c r="K766" s="2"/>
      <c r="L766" s="42"/>
      <c r="M766" s="4"/>
      <c r="N766" s="4"/>
      <c r="O766" s="4"/>
      <c r="P766" s="4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2.75" customHeight="1">
      <c r="A767" s="2"/>
      <c r="B767" s="2"/>
      <c r="C767" s="2"/>
      <c r="D767" s="2"/>
      <c r="E767" s="3"/>
      <c r="F767" s="2"/>
      <c r="G767" s="2"/>
      <c r="H767" s="2"/>
      <c r="I767" s="2"/>
      <c r="J767" s="2"/>
      <c r="K767" s="2"/>
      <c r="L767" s="42"/>
      <c r="M767" s="4"/>
      <c r="N767" s="4"/>
      <c r="O767" s="4"/>
      <c r="P767" s="4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2.75" customHeight="1">
      <c r="A768" s="2"/>
      <c r="B768" s="2"/>
      <c r="C768" s="2"/>
      <c r="D768" s="2"/>
      <c r="E768" s="3"/>
      <c r="F768" s="2"/>
      <c r="G768" s="2"/>
      <c r="H768" s="2"/>
      <c r="I768" s="2"/>
      <c r="J768" s="2"/>
      <c r="K768" s="2"/>
      <c r="L768" s="42"/>
      <c r="M768" s="4"/>
      <c r="N768" s="4"/>
      <c r="O768" s="4"/>
      <c r="P768" s="4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2.75" customHeight="1">
      <c r="A769" s="2"/>
      <c r="B769" s="2"/>
      <c r="C769" s="2"/>
      <c r="D769" s="2"/>
      <c r="E769" s="3"/>
      <c r="F769" s="2"/>
      <c r="G769" s="2"/>
      <c r="H769" s="2"/>
      <c r="I769" s="2"/>
      <c r="J769" s="2"/>
      <c r="K769" s="2"/>
      <c r="L769" s="42"/>
      <c r="M769" s="4"/>
      <c r="N769" s="4"/>
      <c r="O769" s="4"/>
      <c r="P769" s="4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2.75" customHeight="1">
      <c r="A770" s="2"/>
      <c r="B770" s="2"/>
      <c r="C770" s="2"/>
      <c r="D770" s="2"/>
      <c r="E770" s="3"/>
      <c r="F770" s="2"/>
      <c r="G770" s="2"/>
      <c r="H770" s="2"/>
      <c r="I770" s="2"/>
      <c r="J770" s="2"/>
      <c r="K770" s="2"/>
      <c r="L770" s="42"/>
      <c r="M770" s="4"/>
      <c r="N770" s="4"/>
      <c r="O770" s="4"/>
      <c r="P770" s="4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2.75" customHeight="1">
      <c r="A771" s="2"/>
      <c r="B771" s="2"/>
      <c r="C771" s="2"/>
      <c r="D771" s="2"/>
      <c r="E771" s="3"/>
      <c r="F771" s="2"/>
      <c r="G771" s="2"/>
      <c r="H771" s="2"/>
      <c r="I771" s="2"/>
      <c r="J771" s="2"/>
      <c r="K771" s="2"/>
      <c r="L771" s="42"/>
      <c r="M771" s="4"/>
      <c r="N771" s="4"/>
      <c r="O771" s="4"/>
      <c r="P771" s="4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2.75" customHeight="1">
      <c r="A772" s="2"/>
      <c r="B772" s="2"/>
      <c r="C772" s="2"/>
      <c r="D772" s="2"/>
      <c r="E772" s="3"/>
      <c r="F772" s="2"/>
      <c r="G772" s="2"/>
      <c r="H772" s="2"/>
      <c r="I772" s="2"/>
      <c r="J772" s="2"/>
      <c r="K772" s="2"/>
      <c r="L772" s="42"/>
      <c r="M772" s="4"/>
      <c r="N772" s="4"/>
      <c r="O772" s="4"/>
      <c r="P772" s="4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2.75" customHeight="1">
      <c r="A773" s="2"/>
      <c r="B773" s="2"/>
      <c r="C773" s="2"/>
      <c r="D773" s="2"/>
      <c r="E773" s="3"/>
      <c r="F773" s="2"/>
      <c r="G773" s="2"/>
      <c r="H773" s="2"/>
      <c r="I773" s="2"/>
      <c r="J773" s="2"/>
      <c r="K773" s="2"/>
      <c r="L773" s="42"/>
      <c r="M773" s="4"/>
      <c r="N773" s="4"/>
      <c r="O773" s="4"/>
      <c r="P773" s="4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2.75" customHeight="1">
      <c r="A774" s="2"/>
      <c r="B774" s="2"/>
      <c r="C774" s="2"/>
      <c r="D774" s="2"/>
      <c r="E774" s="3"/>
      <c r="F774" s="2"/>
      <c r="G774" s="2"/>
      <c r="H774" s="2"/>
      <c r="I774" s="2"/>
      <c r="J774" s="2"/>
      <c r="K774" s="2"/>
      <c r="L774" s="42"/>
      <c r="M774" s="4"/>
      <c r="N774" s="4"/>
      <c r="O774" s="4"/>
      <c r="P774" s="4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2.75" customHeight="1">
      <c r="A775" s="2"/>
      <c r="B775" s="2"/>
      <c r="C775" s="2"/>
      <c r="D775" s="2"/>
      <c r="E775" s="3"/>
      <c r="F775" s="2"/>
      <c r="G775" s="2"/>
      <c r="H775" s="2"/>
      <c r="I775" s="2"/>
      <c r="J775" s="2"/>
      <c r="K775" s="2"/>
      <c r="L775" s="42"/>
      <c r="M775" s="4"/>
      <c r="N775" s="4"/>
      <c r="O775" s="4"/>
      <c r="P775" s="4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2.75" customHeight="1">
      <c r="A776" s="2"/>
      <c r="B776" s="2"/>
      <c r="C776" s="2"/>
      <c r="D776" s="2"/>
      <c r="E776" s="3"/>
      <c r="F776" s="2"/>
      <c r="G776" s="2"/>
      <c r="H776" s="2"/>
      <c r="I776" s="2"/>
      <c r="J776" s="2"/>
      <c r="K776" s="2"/>
      <c r="L776" s="42"/>
      <c r="M776" s="4"/>
      <c r="N776" s="4"/>
      <c r="O776" s="4"/>
      <c r="P776" s="4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2.75" customHeight="1">
      <c r="A777" s="2"/>
      <c r="B777" s="2"/>
      <c r="C777" s="2"/>
      <c r="D777" s="2"/>
      <c r="E777" s="3"/>
      <c r="F777" s="2"/>
      <c r="G777" s="2"/>
      <c r="H777" s="2"/>
      <c r="I777" s="2"/>
      <c r="J777" s="2"/>
      <c r="K777" s="2"/>
      <c r="L777" s="42"/>
      <c r="M777" s="4"/>
      <c r="N777" s="4"/>
      <c r="O777" s="4"/>
      <c r="P777" s="4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2.75" customHeight="1">
      <c r="A778" s="2"/>
      <c r="B778" s="2"/>
      <c r="C778" s="2"/>
      <c r="D778" s="2"/>
      <c r="E778" s="3"/>
      <c r="F778" s="2"/>
      <c r="G778" s="2"/>
      <c r="H778" s="2"/>
      <c r="I778" s="2"/>
      <c r="J778" s="2"/>
      <c r="K778" s="2"/>
      <c r="L778" s="42"/>
      <c r="M778" s="4"/>
      <c r="N778" s="4"/>
      <c r="O778" s="4"/>
      <c r="P778" s="4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2.75" customHeight="1">
      <c r="A779" s="2"/>
      <c r="B779" s="2"/>
      <c r="C779" s="2"/>
      <c r="D779" s="2"/>
      <c r="E779" s="3"/>
      <c r="F779" s="2"/>
      <c r="G779" s="2"/>
      <c r="H779" s="2"/>
      <c r="I779" s="2"/>
      <c r="J779" s="2"/>
      <c r="K779" s="2"/>
      <c r="L779" s="42"/>
      <c r="M779" s="4"/>
      <c r="N779" s="4"/>
      <c r="O779" s="4"/>
      <c r="P779" s="4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2.75" customHeight="1">
      <c r="A780" s="2"/>
      <c r="B780" s="2"/>
      <c r="C780" s="2"/>
      <c r="D780" s="2"/>
      <c r="E780" s="3"/>
      <c r="F780" s="2"/>
      <c r="G780" s="2"/>
      <c r="H780" s="2"/>
      <c r="I780" s="2"/>
      <c r="J780" s="2"/>
      <c r="K780" s="2"/>
      <c r="L780" s="42"/>
      <c r="M780" s="4"/>
      <c r="N780" s="4"/>
      <c r="O780" s="4"/>
      <c r="P780" s="4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2.75" customHeight="1">
      <c r="A781" s="2"/>
      <c r="B781" s="2"/>
      <c r="C781" s="2"/>
      <c r="D781" s="2"/>
      <c r="E781" s="3"/>
      <c r="F781" s="2"/>
      <c r="G781" s="2"/>
      <c r="H781" s="2"/>
      <c r="I781" s="2"/>
      <c r="J781" s="2"/>
      <c r="K781" s="2"/>
      <c r="L781" s="42"/>
      <c r="M781" s="4"/>
      <c r="N781" s="4"/>
      <c r="O781" s="4"/>
      <c r="P781" s="4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2.75" customHeight="1">
      <c r="A782" s="2"/>
      <c r="B782" s="2"/>
      <c r="C782" s="2"/>
      <c r="D782" s="2"/>
      <c r="E782" s="3"/>
      <c r="F782" s="2"/>
      <c r="G782" s="2"/>
      <c r="H782" s="2"/>
      <c r="I782" s="2"/>
      <c r="J782" s="2"/>
      <c r="K782" s="2"/>
      <c r="L782" s="42"/>
      <c r="M782" s="4"/>
      <c r="N782" s="4"/>
      <c r="O782" s="4"/>
      <c r="P782" s="4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2.75" customHeight="1">
      <c r="A783" s="2"/>
      <c r="B783" s="2"/>
      <c r="C783" s="2"/>
      <c r="D783" s="2"/>
      <c r="E783" s="3"/>
      <c r="F783" s="2"/>
      <c r="G783" s="2"/>
      <c r="H783" s="2"/>
      <c r="I783" s="2"/>
      <c r="J783" s="2"/>
      <c r="K783" s="2"/>
      <c r="L783" s="42"/>
      <c r="M783" s="4"/>
      <c r="N783" s="4"/>
      <c r="O783" s="4"/>
      <c r="P783" s="4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2.75" customHeight="1">
      <c r="A784" s="2"/>
      <c r="B784" s="2"/>
      <c r="C784" s="2"/>
      <c r="D784" s="2"/>
      <c r="E784" s="3"/>
      <c r="F784" s="2"/>
      <c r="G784" s="2"/>
      <c r="H784" s="2"/>
      <c r="I784" s="2"/>
      <c r="J784" s="2"/>
      <c r="K784" s="2"/>
      <c r="L784" s="42"/>
      <c r="M784" s="4"/>
      <c r="N784" s="4"/>
      <c r="O784" s="4"/>
      <c r="P784" s="4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2.75" customHeight="1">
      <c r="A785" s="2"/>
      <c r="B785" s="2"/>
      <c r="C785" s="2"/>
      <c r="D785" s="2"/>
      <c r="E785" s="3"/>
      <c r="F785" s="2"/>
      <c r="G785" s="2"/>
      <c r="H785" s="2"/>
      <c r="I785" s="2"/>
      <c r="J785" s="2"/>
      <c r="K785" s="2"/>
      <c r="L785" s="42"/>
      <c r="M785" s="4"/>
      <c r="N785" s="4"/>
      <c r="O785" s="4"/>
      <c r="P785" s="4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2.75" customHeight="1">
      <c r="A786" s="2"/>
      <c r="B786" s="2"/>
      <c r="C786" s="2"/>
      <c r="D786" s="2"/>
      <c r="E786" s="3"/>
      <c r="F786" s="2"/>
      <c r="G786" s="2"/>
      <c r="H786" s="2"/>
      <c r="I786" s="2"/>
      <c r="J786" s="2"/>
      <c r="K786" s="2"/>
      <c r="L786" s="42"/>
      <c r="M786" s="4"/>
      <c r="N786" s="4"/>
      <c r="O786" s="4"/>
      <c r="P786" s="4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2.75" customHeight="1">
      <c r="A787" s="2"/>
      <c r="B787" s="2"/>
      <c r="C787" s="2"/>
      <c r="D787" s="2"/>
      <c r="E787" s="3"/>
      <c r="F787" s="2"/>
      <c r="G787" s="2"/>
      <c r="H787" s="2"/>
      <c r="I787" s="2"/>
      <c r="J787" s="2"/>
      <c r="K787" s="2"/>
      <c r="L787" s="42"/>
      <c r="M787" s="4"/>
      <c r="N787" s="4"/>
      <c r="O787" s="4"/>
      <c r="P787" s="4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2.75" customHeight="1">
      <c r="A788" s="2"/>
      <c r="B788" s="2"/>
      <c r="C788" s="2"/>
      <c r="D788" s="2"/>
      <c r="E788" s="3"/>
      <c r="F788" s="2"/>
      <c r="G788" s="2"/>
      <c r="H788" s="2"/>
      <c r="I788" s="2"/>
      <c r="J788" s="2"/>
      <c r="K788" s="2"/>
      <c r="L788" s="42"/>
      <c r="M788" s="4"/>
      <c r="N788" s="4"/>
      <c r="O788" s="4"/>
      <c r="P788" s="4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2.75" customHeight="1">
      <c r="A789" s="2"/>
      <c r="B789" s="2"/>
      <c r="C789" s="2"/>
      <c r="D789" s="2"/>
      <c r="E789" s="3"/>
      <c r="F789" s="2"/>
      <c r="G789" s="2"/>
      <c r="H789" s="2"/>
      <c r="I789" s="2"/>
      <c r="J789" s="2"/>
      <c r="K789" s="2"/>
      <c r="L789" s="42"/>
      <c r="M789" s="4"/>
      <c r="N789" s="4"/>
      <c r="O789" s="4"/>
      <c r="P789" s="4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2.75" customHeight="1">
      <c r="A790" s="2"/>
      <c r="B790" s="2"/>
      <c r="C790" s="2"/>
      <c r="D790" s="2"/>
      <c r="E790" s="3"/>
      <c r="F790" s="2"/>
      <c r="G790" s="2"/>
      <c r="H790" s="2"/>
      <c r="I790" s="2"/>
      <c r="J790" s="2"/>
      <c r="K790" s="2"/>
      <c r="L790" s="42"/>
      <c r="M790" s="4"/>
      <c r="N790" s="4"/>
      <c r="O790" s="4"/>
      <c r="P790" s="4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2.75" customHeight="1">
      <c r="A791" s="2"/>
      <c r="B791" s="2"/>
      <c r="C791" s="2"/>
      <c r="D791" s="2"/>
      <c r="E791" s="3"/>
      <c r="F791" s="2"/>
      <c r="G791" s="2"/>
      <c r="H791" s="2"/>
      <c r="I791" s="2"/>
      <c r="J791" s="2"/>
      <c r="K791" s="2"/>
      <c r="L791" s="42"/>
      <c r="M791" s="4"/>
      <c r="N791" s="4"/>
      <c r="O791" s="4"/>
      <c r="P791" s="4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2.75" customHeight="1">
      <c r="A792" s="2"/>
      <c r="B792" s="2"/>
      <c r="C792" s="2"/>
      <c r="D792" s="2"/>
      <c r="E792" s="3"/>
      <c r="F792" s="2"/>
      <c r="G792" s="2"/>
      <c r="H792" s="2"/>
      <c r="I792" s="2"/>
      <c r="J792" s="2"/>
      <c r="K792" s="2"/>
      <c r="L792" s="42"/>
      <c r="M792" s="4"/>
      <c r="N792" s="4"/>
      <c r="O792" s="4"/>
      <c r="P792" s="4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2.75" customHeight="1">
      <c r="A793" s="2"/>
      <c r="B793" s="2"/>
      <c r="C793" s="2"/>
      <c r="D793" s="2"/>
      <c r="E793" s="3"/>
      <c r="F793" s="2"/>
      <c r="G793" s="2"/>
      <c r="H793" s="2"/>
      <c r="I793" s="2"/>
      <c r="J793" s="2"/>
      <c r="K793" s="2"/>
      <c r="L793" s="42"/>
      <c r="M793" s="4"/>
      <c r="N793" s="4"/>
      <c r="O793" s="4"/>
      <c r="P793" s="4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2.75" customHeight="1">
      <c r="A794" s="2"/>
      <c r="B794" s="2"/>
      <c r="C794" s="2"/>
      <c r="D794" s="2"/>
      <c r="E794" s="3"/>
      <c r="F794" s="2"/>
      <c r="G794" s="2"/>
      <c r="H794" s="2"/>
      <c r="I794" s="2"/>
      <c r="J794" s="2"/>
      <c r="K794" s="2"/>
      <c r="L794" s="42"/>
      <c r="M794" s="4"/>
      <c r="N794" s="4"/>
      <c r="O794" s="4"/>
      <c r="P794" s="4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2.75" customHeight="1">
      <c r="A795" s="2"/>
      <c r="B795" s="2"/>
      <c r="C795" s="2"/>
      <c r="D795" s="2"/>
      <c r="E795" s="3"/>
      <c r="F795" s="2"/>
      <c r="G795" s="2"/>
      <c r="H795" s="2"/>
      <c r="I795" s="2"/>
      <c r="J795" s="2"/>
      <c r="K795" s="2"/>
      <c r="L795" s="42"/>
      <c r="M795" s="4"/>
      <c r="N795" s="4"/>
      <c r="O795" s="4"/>
      <c r="P795" s="4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2.75" customHeight="1">
      <c r="A796" s="2"/>
      <c r="B796" s="2"/>
      <c r="C796" s="2"/>
      <c r="D796" s="2"/>
      <c r="E796" s="3"/>
      <c r="F796" s="2"/>
      <c r="G796" s="2"/>
      <c r="H796" s="2"/>
      <c r="I796" s="2"/>
      <c r="J796" s="2"/>
      <c r="K796" s="2"/>
      <c r="L796" s="42"/>
      <c r="M796" s="4"/>
      <c r="N796" s="4"/>
      <c r="O796" s="4"/>
      <c r="P796" s="4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2.75" customHeight="1">
      <c r="A797" s="2"/>
      <c r="B797" s="2"/>
      <c r="C797" s="2"/>
      <c r="D797" s="2"/>
      <c r="E797" s="3"/>
      <c r="F797" s="2"/>
      <c r="G797" s="2"/>
      <c r="H797" s="2"/>
      <c r="I797" s="2"/>
      <c r="J797" s="2"/>
      <c r="K797" s="2"/>
      <c r="L797" s="42"/>
      <c r="M797" s="4"/>
      <c r="N797" s="4"/>
      <c r="O797" s="4"/>
      <c r="P797" s="4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2.75" customHeight="1">
      <c r="A798" s="2"/>
      <c r="B798" s="2"/>
      <c r="C798" s="2"/>
      <c r="D798" s="2"/>
      <c r="E798" s="3"/>
      <c r="F798" s="2"/>
      <c r="G798" s="2"/>
      <c r="H798" s="2"/>
      <c r="I798" s="2"/>
      <c r="J798" s="2"/>
      <c r="K798" s="2"/>
      <c r="L798" s="42"/>
      <c r="M798" s="4"/>
      <c r="N798" s="4"/>
      <c r="O798" s="4"/>
      <c r="P798" s="4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2.75" customHeight="1">
      <c r="A799" s="2"/>
      <c r="B799" s="2"/>
      <c r="C799" s="2"/>
      <c r="D799" s="2"/>
      <c r="E799" s="3"/>
      <c r="F799" s="2"/>
      <c r="G799" s="2"/>
      <c r="H799" s="2"/>
      <c r="I799" s="2"/>
      <c r="J799" s="2"/>
      <c r="K799" s="2"/>
      <c r="L799" s="42"/>
      <c r="M799" s="4"/>
      <c r="N799" s="4"/>
      <c r="O799" s="4"/>
      <c r="P799" s="4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2.75" customHeight="1">
      <c r="A800" s="2"/>
      <c r="B800" s="2"/>
      <c r="C800" s="2"/>
      <c r="D800" s="2"/>
      <c r="E800" s="3"/>
      <c r="F800" s="2"/>
      <c r="G800" s="2"/>
      <c r="H800" s="2"/>
      <c r="I800" s="2"/>
      <c r="J800" s="2"/>
      <c r="K800" s="2"/>
      <c r="L800" s="42"/>
      <c r="M800" s="4"/>
      <c r="N800" s="4"/>
      <c r="O800" s="4"/>
      <c r="P800" s="4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2.75" customHeight="1">
      <c r="A801" s="2"/>
      <c r="B801" s="2"/>
      <c r="C801" s="2"/>
      <c r="D801" s="2"/>
      <c r="E801" s="3"/>
      <c r="F801" s="2"/>
      <c r="G801" s="2"/>
      <c r="H801" s="2"/>
      <c r="I801" s="2"/>
      <c r="J801" s="2"/>
      <c r="K801" s="2"/>
      <c r="L801" s="42"/>
      <c r="M801" s="4"/>
      <c r="N801" s="4"/>
      <c r="O801" s="4"/>
      <c r="P801" s="4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2.75" customHeight="1">
      <c r="A802" s="2"/>
      <c r="B802" s="2"/>
      <c r="C802" s="2"/>
      <c r="D802" s="2"/>
      <c r="E802" s="3"/>
      <c r="F802" s="2"/>
      <c r="G802" s="2"/>
      <c r="H802" s="2"/>
      <c r="I802" s="2"/>
      <c r="J802" s="2"/>
      <c r="K802" s="2"/>
      <c r="L802" s="42"/>
      <c r="M802" s="4"/>
      <c r="N802" s="4"/>
      <c r="O802" s="4"/>
      <c r="P802" s="4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2.75" customHeight="1">
      <c r="A803" s="2"/>
      <c r="B803" s="2"/>
      <c r="C803" s="2"/>
      <c r="D803" s="2"/>
      <c r="E803" s="3"/>
      <c r="F803" s="2"/>
      <c r="G803" s="2"/>
      <c r="H803" s="2"/>
      <c r="I803" s="2"/>
      <c r="J803" s="2"/>
      <c r="K803" s="2"/>
      <c r="L803" s="42"/>
      <c r="M803" s="4"/>
      <c r="N803" s="4"/>
      <c r="O803" s="4"/>
      <c r="P803" s="4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2.75" customHeight="1">
      <c r="A804" s="2"/>
      <c r="B804" s="2"/>
      <c r="C804" s="2"/>
      <c r="D804" s="2"/>
      <c r="E804" s="3"/>
      <c r="F804" s="2"/>
      <c r="G804" s="2"/>
      <c r="H804" s="2"/>
      <c r="I804" s="2"/>
      <c r="J804" s="2"/>
      <c r="K804" s="2"/>
      <c r="L804" s="42"/>
      <c r="M804" s="4"/>
      <c r="N804" s="4"/>
      <c r="O804" s="4"/>
      <c r="P804" s="4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2.75" customHeight="1">
      <c r="A805" s="2"/>
      <c r="B805" s="2"/>
      <c r="C805" s="2"/>
      <c r="D805" s="2"/>
      <c r="E805" s="3"/>
      <c r="F805" s="2"/>
      <c r="G805" s="2"/>
      <c r="H805" s="2"/>
      <c r="I805" s="2"/>
      <c r="J805" s="2"/>
      <c r="K805" s="2"/>
      <c r="L805" s="42"/>
      <c r="M805" s="4"/>
      <c r="N805" s="4"/>
      <c r="O805" s="4"/>
      <c r="P805" s="4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2.75" customHeight="1">
      <c r="A806" s="2"/>
      <c r="B806" s="2"/>
      <c r="C806" s="2"/>
      <c r="D806" s="2"/>
      <c r="E806" s="3"/>
      <c r="F806" s="2"/>
      <c r="G806" s="2"/>
      <c r="H806" s="2"/>
      <c r="I806" s="2"/>
      <c r="J806" s="2"/>
      <c r="K806" s="2"/>
      <c r="L806" s="42"/>
      <c r="M806" s="4"/>
      <c r="N806" s="4"/>
      <c r="O806" s="4"/>
      <c r="P806" s="4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2.75" customHeight="1">
      <c r="A807" s="2"/>
      <c r="B807" s="2"/>
      <c r="C807" s="2"/>
      <c r="D807" s="2"/>
      <c r="E807" s="3"/>
      <c r="F807" s="2"/>
      <c r="G807" s="2"/>
      <c r="H807" s="2"/>
      <c r="I807" s="2"/>
      <c r="J807" s="2"/>
      <c r="K807" s="2"/>
      <c r="L807" s="42"/>
      <c r="M807" s="4"/>
      <c r="N807" s="4"/>
      <c r="O807" s="4"/>
      <c r="P807" s="4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2.75" customHeight="1">
      <c r="A808" s="2"/>
      <c r="B808" s="2"/>
      <c r="C808" s="2"/>
      <c r="D808" s="2"/>
      <c r="E808" s="3"/>
      <c r="F808" s="2"/>
      <c r="G808" s="2"/>
      <c r="H808" s="2"/>
      <c r="I808" s="2"/>
      <c r="J808" s="2"/>
      <c r="K808" s="2"/>
      <c r="L808" s="42"/>
      <c r="M808" s="4"/>
      <c r="N808" s="4"/>
      <c r="O808" s="4"/>
      <c r="P808" s="4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2.75" customHeight="1">
      <c r="A809" s="2"/>
      <c r="B809" s="2"/>
      <c r="C809" s="2"/>
      <c r="D809" s="2"/>
      <c r="E809" s="3"/>
      <c r="F809" s="2"/>
      <c r="G809" s="2"/>
      <c r="H809" s="2"/>
      <c r="I809" s="2"/>
      <c r="J809" s="2"/>
      <c r="K809" s="2"/>
      <c r="L809" s="42"/>
      <c r="M809" s="4"/>
      <c r="N809" s="4"/>
      <c r="O809" s="4"/>
      <c r="P809" s="4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2.75" customHeight="1">
      <c r="A810" s="2"/>
      <c r="B810" s="2"/>
      <c r="C810" s="2"/>
      <c r="D810" s="2"/>
      <c r="E810" s="3"/>
      <c r="F810" s="2"/>
      <c r="G810" s="2"/>
      <c r="H810" s="2"/>
      <c r="I810" s="2"/>
      <c r="J810" s="2"/>
      <c r="K810" s="2"/>
      <c r="L810" s="42"/>
      <c r="M810" s="4"/>
      <c r="N810" s="4"/>
      <c r="O810" s="4"/>
      <c r="P810" s="4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2.75" customHeight="1">
      <c r="A811" s="2"/>
      <c r="B811" s="2"/>
      <c r="C811" s="2"/>
      <c r="D811" s="2"/>
      <c r="E811" s="3"/>
      <c r="F811" s="2"/>
      <c r="G811" s="2"/>
      <c r="H811" s="2"/>
      <c r="I811" s="2"/>
      <c r="J811" s="2"/>
      <c r="K811" s="2"/>
      <c r="L811" s="42"/>
      <c r="M811" s="4"/>
      <c r="N811" s="4"/>
      <c r="O811" s="4"/>
      <c r="P811" s="4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2.75" customHeight="1">
      <c r="A812" s="2"/>
      <c r="B812" s="2"/>
      <c r="C812" s="2"/>
      <c r="D812" s="2"/>
      <c r="E812" s="3"/>
      <c r="F812" s="2"/>
      <c r="G812" s="2"/>
      <c r="H812" s="2"/>
      <c r="I812" s="2"/>
      <c r="J812" s="2"/>
      <c r="K812" s="2"/>
      <c r="L812" s="42"/>
      <c r="M812" s="4"/>
      <c r="N812" s="4"/>
      <c r="O812" s="4"/>
      <c r="P812" s="4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2.75" customHeight="1">
      <c r="A813" s="2"/>
      <c r="B813" s="2"/>
      <c r="C813" s="2"/>
      <c r="D813" s="2"/>
      <c r="E813" s="3"/>
      <c r="F813" s="2"/>
      <c r="G813" s="2"/>
      <c r="H813" s="2"/>
      <c r="I813" s="2"/>
      <c r="J813" s="2"/>
      <c r="K813" s="2"/>
      <c r="L813" s="42"/>
      <c r="M813" s="4"/>
      <c r="N813" s="4"/>
      <c r="O813" s="4"/>
      <c r="P813" s="4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2.75" customHeight="1">
      <c r="A814" s="2"/>
      <c r="B814" s="2"/>
      <c r="C814" s="2"/>
      <c r="D814" s="2"/>
      <c r="E814" s="3"/>
      <c r="F814" s="2"/>
      <c r="G814" s="2"/>
      <c r="H814" s="2"/>
      <c r="I814" s="2"/>
      <c r="J814" s="2"/>
      <c r="K814" s="2"/>
      <c r="L814" s="42"/>
      <c r="M814" s="4"/>
      <c r="N814" s="4"/>
      <c r="O814" s="4"/>
      <c r="P814" s="4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2.75" customHeight="1">
      <c r="A815" s="2"/>
      <c r="B815" s="2"/>
      <c r="C815" s="2"/>
      <c r="D815" s="2"/>
      <c r="E815" s="3"/>
      <c r="F815" s="2"/>
      <c r="G815" s="2"/>
      <c r="H815" s="2"/>
      <c r="I815" s="2"/>
      <c r="J815" s="2"/>
      <c r="K815" s="2"/>
      <c r="L815" s="42"/>
      <c r="M815" s="4"/>
      <c r="N815" s="4"/>
      <c r="O815" s="4"/>
      <c r="P815" s="4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2.75" customHeight="1">
      <c r="A816" s="2"/>
      <c r="B816" s="2"/>
      <c r="C816" s="2"/>
      <c r="D816" s="2"/>
      <c r="E816" s="3"/>
      <c r="F816" s="2"/>
      <c r="G816" s="2"/>
      <c r="H816" s="2"/>
      <c r="I816" s="2"/>
      <c r="J816" s="2"/>
      <c r="K816" s="2"/>
      <c r="L816" s="42"/>
      <c r="M816" s="4"/>
      <c r="N816" s="4"/>
      <c r="O816" s="4"/>
      <c r="P816" s="4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2.75" customHeight="1">
      <c r="A817" s="2"/>
      <c r="B817" s="2"/>
      <c r="C817" s="2"/>
      <c r="D817" s="2"/>
      <c r="E817" s="3"/>
      <c r="F817" s="2"/>
      <c r="G817" s="2"/>
      <c r="H817" s="2"/>
      <c r="I817" s="2"/>
      <c r="J817" s="2"/>
      <c r="K817" s="2"/>
      <c r="L817" s="42"/>
      <c r="M817" s="4"/>
      <c r="N817" s="4"/>
      <c r="O817" s="4"/>
      <c r="P817" s="4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2.75" customHeight="1">
      <c r="A818" s="2"/>
      <c r="B818" s="2"/>
      <c r="C818" s="2"/>
      <c r="D818" s="2"/>
      <c r="E818" s="3"/>
      <c r="F818" s="2"/>
      <c r="G818" s="2"/>
      <c r="H818" s="2"/>
      <c r="I818" s="2"/>
      <c r="J818" s="2"/>
      <c r="K818" s="2"/>
      <c r="L818" s="42"/>
      <c r="M818" s="4"/>
      <c r="N818" s="4"/>
      <c r="O818" s="4"/>
      <c r="P818" s="4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2.75" customHeight="1">
      <c r="A819" s="2"/>
      <c r="B819" s="2"/>
      <c r="C819" s="2"/>
      <c r="D819" s="2"/>
      <c r="E819" s="3"/>
      <c r="F819" s="2"/>
      <c r="G819" s="2"/>
      <c r="H819" s="2"/>
      <c r="I819" s="2"/>
      <c r="J819" s="2"/>
      <c r="K819" s="2"/>
      <c r="L819" s="42"/>
      <c r="M819" s="4"/>
      <c r="N819" s="4"/>
      <c r="O819" s="4"/>
      <c r="P819" s="4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2.75" customHeight="1">
      <c r="A820" s="2"/>
      <c r="B820" s="2"/>
      <c r="C820" s="2"/>
      <c r="D820" s="2"/>
      <c r="E820" s="3"/>
      <c r="F820" s="2"/>
      <c r="G820" s="2"/>
      <c r="H820" s="2"/>
      <c r="I820" s="2"/>
      <c r="J820" s="2"/>
      <c r="K820" s="2"/>
      <c r="L820" s="42"/>
      <c r="M820" s="4"/>
      <c r="N820" s="4"/>
      <c r="O820" s="4"/>
      <c r="P820" s="4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2.75" customHeight="1">
      <c r="A821" s="2"/>
      <c r="B821" s="2"/>
      <c r="C821" s="2"/>
      <c r="D821" s="2"/>
      <c r="E821" s="3"/>
      <c r="F821" s="2"/>
      <c r="G821" s="2"/>
      <c r="H821" s="2"/>
      <c r="I821" s="2"/>
      <c r="J821" s="2"/>
      <c r="K821" s="2"/>
      <c r="L821" s="42"/>
      <c r="M821" s="4"/>
      <c r="N821" s="4"/>
      <c r="O821" s="4"/>
      <c r="P821" s="4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2.75" customHeight="1">
      <c r="A822" s="2"/>
      <c r="B822" s="2"/>
      <c r="C822" s="2"/>
      <c r="D822" s="2"/>
      <c r="E822" s="3"/>
      <c r="F822" s="2"/>
      <c r="G822" s="2"/>
      <c r="H822" s="2"/>
      <c r="I822" s="2"/>
      <c r="J822" s="2"/>
      <c r="K822" s="2"/>
      <c r="L822" s="42"/>
      <c r="M822" s="4"/>
      <c r="N822" s="4"/>
      <c r="O822" s="4"/>
      <c r="P822" s="4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2.75" customHeight="1">
      <c r="A823" s="2"/>
      <c r="B823" s="2"/>
      <c r="C823" s="2"/>
      <c r="D823" s="2"/>
      <c r="E823" s="3"/>
      <c r="F823" s="2"/>
      <c r="G823" s="2"/>
      <c r="H823" s="2"/>
      <c r="I823" s="2"/>
      <c r="J823" s="2"/>
      <c r="K823" s="2"/>
      <c r="L823" s="42"/>
      <c r="M823" s="4"/>
      <c r="N823" s="4"/>
      <c r="O823" s="4"/>
      <c r="P823" s="4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2.75" customHeight="1">
      <c r="A824" s="2"/>
      <c r="B824" s="2"/>
      <c r="C824" s="2"/>
      <c r="D824" s="2"/>
      <c r="E824" s="3"/>
      <c r="F824" s="2"/>
      <c r="G824" s="2"/>
      <c r="H824" s="2"/>
      <c r="I824" s="2"/>
      <c r="J824" s="2"/>
      <c r="K824" s="2"/>
      <c r="L824" s="42"/>
      <c r="M824" s="4"/>
      <c r="N824" s="4"/>
      <c r="O824" s="4"/>
      <c r="P824" s="4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2.75" customHeight="1">
      <c r="A825" s="2"/>
      <c r="B825" s="2"/>
      <c r="C825" s="2"/>
      <c r="D825" s="2"/>
      <c r="E825" s="3"/>
      <c r="F825" s="2"/>
      <c r="G825" s="2"/>
      <c r="H825" s="2"/>
      <c r="I825" s="2"/>
      <c r="J825" s="2"/>
      <c r="K825" s="2"/>
      <c r="L825" s="42"/>
      <c r="M825" s="4"/>
      <c r="N825" s="4"/>
      <c r="O825" s="4"/>
      <c r="P825" s="4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2.75" customHeight="1">
      <c r="A826" s="2"/>
      <c r="B826" s="2"/>
      <c r="C826" s="2"/>
      <c r="D826" s="2"/>
      <c r="E826" s="3"/>
      <c r="F826" s="2"/>
      <c r="G826" s="2"/>
      <c r="H826" s="2"/>
      <c r="I826" s="2"/>
      <c r="J826" s="2"/>
      <c r="K826" s="2"/>
      <c r="L826" s="42"/>
      <c r="M826" s="4"/>
      <c r="N826" s="4"/>
      <c r="O826" s="4"/>
      <c r="P826" s="4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2.75" customHeight="1">
      <c r="A827" s="2"/>
      <c r="B827" s="2"/>
      <c r="C827" s="2"/>
      <c r="D827" s="2"/>
      <c r="E827" s="3"/>
      <c r="F827" s="2"/>
      <c r="G827" s="2"/>
      <c r="H827" s="2"/>
      <c r="I827" s="2"/>
      <c r="J827" s="2"/>
      <c r="K827" s="2"/>
      <c r="L827" s="42"/>
      <c r="M827" s="4"/>
      <c r="N827" s="4"/>
      <c r="O827" s="4"/>
      <c r="P827" s="4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2.75" customHeight="1">
      <c r="A828" s="2"/>
      <c r="B828" s="2"/>
      <c r="C828" s="2"/>
      <c r="D828" s="2"/>
      <c r="E828" s="3"/>
      <c r="F828" s="2"/>
      <c r="G828" s="2"/>
      <c r="H828" s="2"/>
      <c r="I828" s="2"/>
      <c r="J828" s="2"/>
      <c r="K828" s="2"/>
      <c r="L828" s="42"/>
      <c r="M828" s="4"/>
      <c r="N828" s="4"/>
      <c r="O828" s="4"/>
      <c r="P828" s="4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2.75" customHeight="1">
      <c r="A829" s="2"/>
      <c r="B829" s="2"/>
      <c r="C829" s="2"/>
      <c r="D829" s="2"/>
      <c r="E829" s="3"/>
      <c r="F829" s="2"/>
      <c r="G829" s="2"/>
      <c r="H829" s="2"/>
      <c r="I829" s="2"/>
      <c r="J829" s="2"/>
      <c r="K829" s="2"/>
      <c r="L829" s="42"/>
      <c r="M829" s="4"/>
      <c r="N829" s="4"/>
      <c r="O829" s="4"/>
      <c r="P829" s="4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2.75" customHeight="1">
      <c r="A830" s="2"/>
      <c r="B830" s="2"/>
      <c r="C830" s="2"/>
      <c r="D830" s="2"/>
      <c r="E830" s="3"/>
      <c r="F830" s="2"/>
      <c r="G830" s="2"/>
      <c r="H830" s="2"/>
      <c r="I830" s="2"/>
      <c r="J830" s="2"/>
      <c r="K830" s="2"/>
      <c r="L830" s="42"/>
      <c r="M830" s="4"/>
      <c r="N830" s="4"/>
      <c r="O830" s="4"/>
      <c r="P830" s="4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2.75" customHeight="1">
      <c r="A831" s="2"/>
      <c r="B831" s="2"/>
      <c r="C831" s="2"/>
      <c r="D831" s="2"/>
      <c r="E831" s="3"/>
      <c r="F831" s="2"/>
      <c r="G831" s="2"/>
      <c r="H831" s="2"/>
      <c r="I831" s="2"/>
      <c r="J831" s="2"/>
      <c r="K831" s="2"/>
      <c r="L831" s="42"/>
      <c r="M831" s="4"/>
      <c r="N831" s="4"/>
      <c r="O831" s="4"/>
      <c r="P831" s="4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2.75" customHeight="1">
      <c r="A832" s="2"/>
      <c r="B832" s="2"/>
      <c r="C832" s="2"/>
      <c r="D832" s="2"/>
      <c r="E832" s="3"/>
      <c r="F832" s="2"/>
      <c r="G832" s="2"/>
      <c r="H832" s="2"/>
      <c r="I832" s="2"/>
      <c r="J832" s="2"/>
      <c r="K832" s="2"/>
      <c r="L832" s="42"/>
      <c r="M832" s="4"/>
      <c r="N832" s="4"/>
      <c r="O832" s="4"/>
      <c r="P832" s="4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2.75" customHeight="1">
      <c r="A833" s="2"/>
      <c r="B833" s="2"/>
      <c r="C833" s="2"/>
      <c r="D833" s="2"/>
      <c r="E833" s="3"/>
      <c r="F833" s="2"/>
      <c r="G833" s="2"/>
      <c r="H833" s="2"/>
      <c r="I833" s="2"/>
      <c r="J833" s="2"/>
      <c r="K833" s="2"/>
      <c r="L833" s="42"/>
      <c r="M833" s="4"/>
      <c r="N833" s="4"/>
      <c r="O833" s="4"/>
      <c r="P833" s="4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2.75" customHeight="1">
      <c r="A834" s="2"/>
      <c r="B834" s="2"/>
      <c r="C834" s="2"/>
      <c r="D834" s="2"/>
      <c r="E834" s="3"/>
      <c r="F834" s="2"/>
      <c r="G834" s="2"/>
      <c r="H834" s="2"/>
      <c r="I834" s="2"/>
      <c r="J834" s="2"/>
      <c r="K834" s="2"/>
      <c r="L834" s="42"/>
      <c r="M834" s="4"/>
      <c r="N834" s="4"/>
      <c r="O834" s="4"/>
      <c r="P834" s="4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2.75" customHeight="1">
      <c r="A835" s="2"/>
      <c r="B835" s="2"/>
      <c r="C835" s="2"/>
      <c r="D835" s="2"/>
      <c r="E835" s="3"/>
      <c r="F835" s="2"/>
      <c r="G835" s="2"/>
      <c r="H835" s="2"/>
      <c r="I835" s="2"/>
      <c r="J835" s="2"/>
      <c r="K835" s="2"/>
      <c r="L835" s="42"/>
      <c r="M835" s="4"/>
      <c r="N835" s="4"/>
      <c r="O835" s="4"/>
      <c r="P835" s="4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2.75" customHeight="1">
      <c r="A836" s="2"/>
      <c r="B836" s="2"/>
      <c r="C836" s="2"/>
      <c r="D836" s="2"/>
      <c r="E836" s="3"/>
      <c r="F836" s="2"/>
      <c r="G836" s="2"/>
      <c r="H836" s="2"/>
      <c r="I836" s="2"/>
      <c r="J836" s="2"/>
      <c r="K836" s="2"/>
      <c r="L836" s="42"/>
      <c r="M836" s="4"/>
      <c r="N836" s="4"/>
      <c r="O836" s="4"/>
      <c r="P836" s="4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2.75" customHeight="1">
      <c r="A837" s="2"/>
      <c r="B837" s="2"/>
      <c r="C837" s="2"/>
      <c r="D837" s="2"/>
      <c r="E837" s="3"/>
      <c r="F837" s="2"/>
      <c r="G837" s="2"/>
      <c r="H837" s="2"/>
      <c r="I837" s="2"/>
      <c r="J837" s="2"/>
      <c r="K837" s="2"/>
      <c r="L837" s="42"/>
      <c r="M837" s="4"/>
      <c r="N837" s="4"/>
      <c r="O837" s="4"/>
      <c r="P837" s="4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2.75" customHeight="1">
      <c r="A838" s="2"/>
      <c r="B838" s="2"/>
      <c r="C838" s="2"/>
      <c r="D838" s="2"/>
      <c r="E838" s="3"/>
      <c r="F838" s="2"/>
      <c r="G838" s="2"/>
      <c r="H838" s="2"/>
      <c r="I838" s="2"/>
      <c r="J838" s="2"/>
      <c r="K838" s="2"/>
      <c r="L838" s="42"/>
      <c r="M838" s="4"/>
      <c r="N838" s="4"/>
      <c r="O838" s="4"/>
      <c r="P838" s="4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2.75" customHeight="1">
      <c r="A839" s="2"/>
      <c r="B839" s="2"/>
      <c r="C839" s="2"/>
      <c r="D839" s="2"/>
      <c r="E839" s="3"/>
      <c r="F839" s="2"/>
      <c r="G839" s="2"/>
      <c r="H839" s="2"/>
      <c r="I839" s="2"/>
      <c r="J839" s="2"/>
      <c r="K839" s="2"/>
      <c r="L839" s="42"/>
      <c r="M839" s="4"/>
      <c r="N839" s="4"/>
      <c r="O839" s="4"/>
      <c r="P839" s="4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2.75" customHeight="1">
      <c r="A840" s="2"/>
      <c r="B840" s="2"/>
      <c r="C840" s="2"/>
      <c r="D840" s="2"/>
      <c r="E840" s="3"/>
      <c r="F840" s="2"/>
      <c r="G840" s="2"/>
      <c r="H840" s="2"/>
      <c r="I840" s="2"/>
      <c r="J840" s="2"/>
      <c r="K840" s="2"/>
      <c r="L840" s="42"/>
      <c r="M840" s="4"/>
      <c r="N840" s="4"/>
      <c r="O840" s="4"/>
      <c r="P840" s="4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2.75" customHeight="1">
      <c r="A841" s="2"/>
      <c r="B841" s="2"/>
      <c r="C841" s="2"/>
      <c r="D841" s="2"/>
      <c r="E841" s="3"/>
      <c r="F841" s="2"/>
      <c r="G841" s="2"/>
      <c r="H841" s="2"/>
      <c r="I841" s="2"/>
      <c r="J841" s="2"/>
      <c r="K841" s="2"/>
      <c r="L841" s="42"/>
      <c r="M841" s="4"/>
      <c r="N841" s="4"/>
      <c r="O841" s="4"/>
      <c r="P841" s="4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2.75" customHeight="1">
      <c r="A842" s="2"/>
      <c r="B842" s="2"/>
      <c r="C842" s="2"/>
      <c r="D842" s="2"/>
      <c r="E842" s="3"/>
      <c r="F842" s="2"/>
      <c r="G842" s="2"/>
      <c r="H842" s="2"/>
      <c r="I842" s="2"/>
      <c r="J842" s="2"/>
      <c r="K842" s="2"/>
      <c r="L842" s="42"/>
      <c r="M842" s="4"/>
      <c r="N842" s="4"/>
      <c r="O842" s="4"/>
      <c r="P842" s="4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2.75" customHeight="1">
      <c r="A843" s="2"/>
      <c r="B843" s="2"/>
      <c r="C843" s="2"/>
      <c r="D843" s="2"/>
      <c r="E843" s="3"/>
      <c r="F843" s="2"/>
      <c r="G843" s="2"/>
      <c r="H843" s="2"/>
      <c r="I843" s="2"/>
      <c r="J843" s="2"/>
      <c r="K843" s="2"/>
      <c r="L843" s="42"/>
      <c r="M843" s="4"/>
      <c r="N843" s="4"/>
      <c r="O843" s="4"/>
      <c r="P843" s="4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2.75" customHeight="1">
      <c r="A844" s="2"/>
      <c r="B844" s="2"/>
      <c r="C844" s="2"/>
      <c r="D844" s="2"/>
      <c r="E844" s="3"/>
      <c r="F844" s="2"/>
      <c r="G844" s="2"/>
      <c r="H844" s="2"/>
      <c r="I844" s="2"/>
      <c r="J844" s="2"/>
      <c r="K844" s="2"/>
      <c r="L844" s="42"/>
      <c r="M844" s="4"/>
      <c r="N844" s="4"/>
      <c r="O844" s="4"/>
      <c r="P844" s="4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2.75" customHeight="1">
      <c r="A845" s="2"/>
      <c r="B845" s="2"/>
      <c r="C845" s="2"/>
      <c r="D845" s="2"/>
      <c r="E845" s="3"/>
      <c r="F845" s="2"/>
      <c r="G845" s="2"/>
      <c r="H845" s="2"/>
      <c r="I845" s="2"/>
      <c r="J845" s="2"/>
      <c r="K845" s="2"/>
      <c r="L845" s="42"/>
      <c r="M845" s="4"/>
      <c r="N845" s="4"/>
      <c r="O845" s="4"/>
      <c r="P845" s="4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2.75" customHeight="1">
      <c r="A846" s="2"/>
      <c r="B846" s="2"/>
      <c r="C846" s="2"/>
      <c r="D846" s="2"/>
      <c r="E846" s="3"/>
      <c r="F846" s="2"/>
      <c r="G846" s="2"/>
      <c r="H846" s="2"/>
      <c r="I846" s="2"/>
      <c r="J846" s="2"/>
      <c r="K846" s="2"/>
      <c r="L846" s="42"/>
      <c r="M846" s="4"/>
      <c r="N846" s="4"/>
      <c r="O846" s="4"/>
      <c r="P846" s="4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2.75" customHeight="1">
      <c r="A847" s="2"/>
      <c r="B847" s="2"/>
      <c r="C847" s="2"/>
      <c r="D847" s="2"/>
      <c r="E847" s="3"/>
      <c r="F847" s="2"/>
      <c r="G847" s="2"/>
      <c r="H847" s="2"/>
      <c r="I847" s="2"/>
      <c r="J847" s="2"/>
      <c r="K847" s="2"/>
      <c r="L847" s="42"/>
      <c r="M847" s="4"/>
      <c r="N847" s="4"/>
      <c r="O847" s="4"/>
      <c r="P847" s="4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2.75" customHeight="1">
      <c r="A848" s="2"/>
      <c r="B848" s="2"/>
      <c r="C848" s="2"/>
      <c r="D848" s="2"/>
      <c r="E848" s="3"/>
      <c r="F848" s="2"/>
      <c r="G848" s="2"/>
      <c r="H848" s="2"/>
      <c r="I848" s="2"/>
      <c r="J848" s="2"/>
      <c r="K848" s="2"/>
      <c r="L848" s="42"/>
      <c r="M848" s="4"/>
      <c r="N848" s="4"/>
      <c r="O848" s="4"/>
      <c r="P848" s="4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2.75" customHeight="1">
      <c r="A849" s="2"/>
      <c r="B849" s="2"/>
      <c r="C849" s="2"/>
      <c r="D849" s="2"/>
      <c r="E849" s="3"/>
      <c r="F849" s="2"/>
      <c r="G849" s="2"/>
      <c r="H849" s="2"/>
      <c r="I849" s="2"/>
      <c r="J849" s="2"/>
      <c r="K849" s="2"/>
      <c r="L849" s="42"/>
      <c r="M849" s="4"/>
      <c r="N849" s="4"/>
      <c r="O849" s="4"/>
      <c r="P849" s="4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2.75" customHeight="1">
      <c r="A850" s="2"/>
      <c r="B850" s="2"/>
      <c r="C850" s="2"/>
      <c r="D850" s="2"/>
      <c r="E850" s="3"/>
      <c r="F850" s="2"/>
      <c r="G850" s="2"/>
      <c r="H850" s="2"/>
      <c r="I850" s="2"/>
      <c r="J850" s="2"/>
      <c r="K850" s="2"/>
      <c r="L850" s="42"/>
      <c r="M850" s="4"/>
      <c r="N850" s="4"/>
      <c r="O850" s="4"/>
      <c r="P850" s="4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2.75" customHeight="1">
      <c r="A851" s="2"/>
      <c r="B851" s="2"/>
      <c r="C851" s="2"/>
      <c r="D851" s="2"/>
      <c r="E851" s="3"/>
      <c r="F851" s="2"/>
      <c r="G851" s="2"/>
      <c r="H851" s="2"/>
      <c r="I851" s="2"/>
      <c r="J851" s="2"/>
      <c r="K851" s="2"/>
      <c r="L851" s="42"/>
      <c r="M851" s="4"/>
      <c r="N851" s="4"/>
      <c r="O851" s="4"/>
      <c r="P851" s="4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2.75" customHeight="1">
      <c r="A852" s="2"/>
      <c r="B852" s="2"/>
      <c r="C852" s="2"/>
      <c r="D852" s="2"/>
      <c r="E852" s="3"/>
      <c r="F852" s="2"/>
      <c r="G852" s="2"/>
      <c r="H852" s="2"/>
      <c r="I852" s="2"/>
      <c r="J852" s="2"/>
      <c r="K852" s="2"/>
      <c r="L852" s="42"/>
      <c r="M852" s="4"/>
      <c r="N852" s="4"/>
      <c r="O852" s="4"/>
      <c r="P852" s="4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2.75" customHeight="1">
      <c r="A853" s="2"/>
      <c r="B853" s="2"/>
      <c r="C853" s="2"/>
      <c r="D853" s="2"/>
      <c r="E853" s="3"/>
      <c r="F853" s="2"/>
      <c r="G853" s="2"/>
      <c r="H853" s="2"/>
      <c r="I853" s="2"/>
      <c r="J853" s="2"/>
      <c r="K853" s="2"/>
      <c r="L853" s="42"/>
      <c r="M853" s="4"/>
      <c r="N853" s="4"/>
      <c r="O853" s="4"/>
      <c r="P853" s="4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2.75" customHeight="1">
      <c r="A854" s="2"/>
      <c r="B854" s="2"/>
      <c r="C854" s="2"/>
      <c r="D854" s="2"/>
      <c r="E854" s="3"/>
      <c r="F854" s="2"/>
      <c r="G854" s="2"/>
      <c r="H854" s="2"/>
      <c r="I854" s="2"/>
      <c r="J854" s="2"/>
      <c r="K854" s="2"/>
      <c r="L854" s="42"/>
      <c r="M854" s="4"/>
      <c r="N854" s="4"/>
      <c r="O854" s="4"/>
      <c r="P854" s="4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2.75" customHeight="1">
      <c r="A855" s="2"/>
      <c r="B855" s="2"/>
      <c r="C855" s="2"/>
      <c r="D855" s="2"/>
      <c r="E855" s="3"/>
      <c r="F855" s="2"/>
      <c r="G855" s="2"/>
      <c r="H855" s="2"/>
      <c r="I855" s="2"/>
      <c r="J855" s="2"/>
      <c r="K855" s="2"/>
      <c r="L855" s="42"/>
      <c r="M855" s="4"/>
      <c r="N855" s="4"/>
      <c r="O855" s="4"/>
      <c r="P855" s="4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2.75" customHeight="1">
      <c r="A856" s="2"/>
      <c r="B856" s="2"/>
      <c r="C856" s="2"/>
      <c r="D856" s="2"/>
      <c r="E856" s="3"/>
      <c r="F856" s="2"/>
      <c r="G856" s="2"/>
      <c r="H856" s="2"/>
      <c r="I856" s="2"/>
      <c r="J856" s="2"/>
      <c r="K856" s="2"/>
      <c r="L856" s="42"/>
      <c r="M856" s="4"/>
      <c r="N856" s="4"/>
      <c r="O856" s="4"/>
      <c r="P856" s="4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2.75" customHeight="1">
      <c r="A857" s="2"/>
      <c r="B857" s="2"/>
      <c r="C857" s="2"/>
      <c r="D857" s="2"/>
      <c r="E857" s="3"/>
      <c r="F857" s="2"/>
      <c r="G857" s="2"/>
      <c r="H857" s="2"/>
      <c r="I857" s="2"/>
      <c r="J857" s="2"/>
      <c r="K857" s="2"/>
      <c r="L857" s="42"/>
      <c r="M857" s="4"/>
      <c r="N857" s="4"/>
      <c r="O857" s="4"/>
      <c r="P857" s="4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2.75" customHeight="1">
      <c r="A858" s="2"/>
      <c r="B858" s="2"/>
      <c r="C858" s="2"/>
      <c r="D858" s="2"/>
      <c r="E858" s="3"/>
      <c r="F858" s="2"/>
      <c r="G858" s="2"/>
      <c r="H858" s="2"/>
      <c r="I858" s="2"/>
      <c r="J858" s="2"/>
      <c r="K858" s="2"/>
      <c r="L858" s="42"/>
      <c r="M858" s="4"/>
      <c r="N858" s="4"/>
      <c r="O858" s="4"/>
      <c r="P858" s="4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2.75" customHeight="1">
      <c r="A859" s="2"/>
      <c r="B859" s="2"/>
      <c r="C859" s="2"/>
      <c r="D859" s="2"/>
      <c r="E859" s="3"/>
      <c r="F859" s="2"/>
      <c r="G859" s="2"/>
      <c r="H859" s="2"/>
      <c r="I859" s="2"/>
      <c r="J859" s="2"/>
      <c r="K859" s="2"/>
      <c r="L859" s="42"/>
      <c r="M859" s="4"/>
      <c r="N859" s="4"/>
      <c r="O859" s="4"/>
      <c r="P859" s="4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2.75" customHeight="1">
      <c r="A860" s="2"/>
      <c r="B860" s="2"/>
      <c r="C860" s="2"/>
      <c r="D860" s="2"/>
      <c r="E860" s="3"/>
      <c r="F860" s="2"/>
      <c r="G860" s="2"/>
      <c r="H860" s="2"/>
      <c r="I860" s="2"/>
      <c r="J860" s="2"/>
      <c r="K860" s="2"/>
      <c r="L860" s="42"/>
      <c r="M860" s="4"/>
      <c r="N860" s="4"/>
      <c r="O860" s="4"/>
      <c r="P860" s="4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2.75" customHeight="1">
      <c r="A861" s="2"/>
      <c r="B861" s="2"/>
      <c r="C861" s="2"/>
      <c r="D861" s="2"/>
      <c r="E861" s="3"/>
      <c r="F861" s="2"/>
      <c r="G861" s="2"/>
      <c r="H861" s="2"/>
      <c r="I861" s="2"/>
      <c r="J861" s="2"/>
      <c r="K861" s="2"/>
      <c r="L861" s="42"/>
      <c r="M861" s="4"/>
      <c r="N861" s="4"/>
      <c r="O861" s="4"/>
      <c r="P861" s="4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2.75" customHeight="1">
      <c r="A862" s="2"/>
      <c r="B862" s="2"/>
      <c r="C862" s="2"/>
      <c r="D862" s="2"/>
      <c r="E862" s="3"/>
      <c r="F862" s="2"/>
      <c r="G862" s="2"/>
      <c r="H862" s="2"/>
      <c r="I862" s="2"/>
      <c r="J862" s="2"/>
      <c r="K862" s="2"/>
      <c r="L862" s="42"/>
      <c r="M862" s="4"/>
      <c r="N862" s="4"/>
      <c r="O862" s="4"/>
      <c r="P862" s="4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2.75" customHeight="1">
      <c r="A863" s="2"/>
      <c r="B863" s="2"/>
      <c r="C863" s="2"/>
      <c r="D863" s="2"/>
      <c r="E863" s="3"/>
      <c r="F863" s="2"/>
      <c r="G863" s="2"/>
      <c r="H863" s="2"/>
      <c r="I863" s="2"/>
      <c r="J863" s="2"/>
      <c r="K863" s="2"/>
      <c r="L863" s="42"/>
      <c r="M863" s="4"/>
      <c r="N863" s="4"/>
      <c r="O863" s="4"/>
      <c r="P863" s="4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2.75" customHeight="1">
      <c r="A864" s="2"/>
      <c r="B864" s="2"/>
      <c r="C864" s="2"/>
      <c r="D864" s="2"/>
      <c r="E864" s="3"/>
      <c r="F864" s="2"/>
      <c r="G864" s="2"/>
      <c r="H864" s="2"/>
      <c r="I864" s="2"/>
      <c r="J864" s="2"/>
      <c r="K864" s="2"/>
      <c r="L864" s="42"/>
      <c r="M864" s="4"/>
      <c r="N864" s="4"/>
      <c r="O864" s="4"/>
      <c r="P864" s="4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2.75" customHeight="1">
      <c r="A865" s="2"/>
      <c r="B865" s="2"/>
      <c r="C865" s="2"/>
      <c r="D865" s="2"/>
      <c r="E865" s="3"/>
      <c r="F865" s="2"/>
      <c r="G865" s="2"/>
      <c r="H865" s="2"/>
      <c r="I865" s="2"/>
      <c r="J865" s="2"/>
      <c r="K865" s="2"/>
      <c r="L865" s="42"/>
      <c r="M865" s="4"/>
      <c r="N865" s="4"/>
      <c r="O865" s="4"/>
      <c r="P865" s="4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2.75" customHeight="1">
      <c r="A866" s="2"/>
      <c r="B866" s="2"/>
      <c r="C866" s="2"/>
      <c r="D866" s="2"/>
      <c r="E866" s="3"/>
      <c r="F866" s="2"/>
      <c r="G866" s="2"/>
      <c r="H866" s="2"/>
      <c r="I866" s="2"/>
      <c r="J866" s="2"/>
      <c r="K866" s="2"/>
      <c r="L866" s="42"/>
      <c r="M866" s="4"/>
      <c r="N866" s="4"/>
      <c r="O866" s="4"/>
      <c r="P866" s="4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2.75" customHeight="1">
      <c r="A867" s="2"/>
      <c r="B867" s="2"/>
      <c r="C867" s="2"/>
      <c r="D867" s="2"/>
      <c r="E867" s="3"/>
      <c r="F867" s="2"/>
      <c r="G867" s="2"/>
      <c r="H867" s="2"/>
      <c r="I867" s="2"/>
      <c r="J867" s="2"/>
      <c r="K867" s="2"/>
      <c r="L867" s="42"/>
      <c r="M867" s="4"/>
      <c r="N867" s="4"/>
      <c r="O867" s="4"/>
      <c r="P867" s="4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2.75" customHeight="1">
      <c r="A868" s="2"/>
      <c r="B868" s="2"/>
      <c r="C868" s="2"/>
      <c r="D868" s="2"/>
      <c r="E868" s="3"/>
      <c r="F868" s="2"/>
      <c r="G868" s="2"/>
      <c r="H868" s="2"/>
      <c r="I868" s="2"/>
      <c r="J868" s="2"/>
      <c r="K868" s="2"/>
      <c r="L868" s="42"/>
      <c r="M868" s="4"/>
      <c r="N868" s="4"/>
      <c r="O868" s="4"/>
      <c r="P868" s="4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2.75" customHeight="1">
      <c r="A869" s="2"/>
      <c r="B869" s="2"/>
      <c r="C869" s="2"/>
      <c r="D869" s="2"/>
      <c r="E869" s="3"/>
      <c r="F869" s="2"/>
      <c r="G869" s="2"/>
      <c r="H869" s="2"/>
      <c r="I869" s="2"/>
      <c r="J869" s="2"/>
      <c r="K869" s="2"/>
      <c r="L869" s="42"/>
      <c r="M869" s="4"/>
      <c r="N869" s="4"/>
      <c r="O869" s="4"/>
      <c r="P869" s="4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2.75" customHeight="1">
      <c r="A870" s="2"/>
      <c r="B870" s="2"/>
      <c r="C870" s="2"/>
      <c r="D870" s="2"/>
      <c r="E870" s="3"/>
      <c r="F870" s="2"/>
      <c r="G870" s="2"/>
      <c r="H870" s="2"/>
      <c r="I870" s="2"/>
      <c r="J870" s="2"/>
      <c r="K870" s="2"/>
      <c r="L870" s="42"/>
      <c r="M870" s="4"/>
      <c r="N870" s="4"/>
      <c r="O870" s="4"/>
      <c r="P870" s="4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2.75" customHeight="1">
      <c r="A871" s="2"/>
      <c r="B871" s="2"/>
      <c r="C871" s="2"/>
      <c r="D871" s="2"/>
      <c r="E871" s="3"/>
      <c r="F871" s="2"/>
      <c r="G871" s="2"/>
      <c r="H871" s="2"/>
      <c r="I871" s="2"/>
      <c r="J871" s="2"/>
      <c r="K871" s="2"/>
      <c r="L871" s="42"/>
      <c r="M871" s="4"/>
      <c r="N871" s="4"/>
      <c r="O871" s="4"/>
      <c r="P871" s="4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2.75" customHeight="1">
      <c r="A872" s="2"/>
      <c r="B872" s="2"/>
      <c r="C872" s="2"/>
      <c r="D872" s="2"/>
      <c r="E872" s="3"/>
      <c r="F872" s="2"/>
      <c r="G872" s="2"/>
      <c r="H872" s="2"/>
      <c r="I872" s="2"/>
      <c r="J872" s="2"/>
      <c r="K872" s="2"/>
      <c r="L872" s="42"/>
      <c r="M872" s="4"/>
      <c r="N872" s="4"/>
      <c r="O872" s="4"/>
      <c r="P872" s="4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2.75" customHeight="1">
      <c r="A873" s="2"/>
      <c r="B873" s="2"/>
      <c r="C873" s="2"/>
      <c r="D873" s="2"/>
      <c r="E873" s="3"/>
      <c r="F873" s="2"/>
      <c r="G873" s="2"/>
      <c r="H873" s="2"/>
      <c r="I873" s="2"/>
      <c r="J873" s="2"/>
      <c r="K873" s="2"/>
      <c r="L873" s="42"/>
      <c r="M873" s="4"/>
      <c r="N873" s="4"/>
      <c r="O873" s="4"/>
      <c r="P873" s="4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2.75" customHeight="1">
      <c r="A874" s="2"/>
      <c r="B874" s="2"/>
      <c r="C874" s="2"/>
      <c r="D874" s="2"/>
      <c r="E874" s="3"/>
      <c r="F874" s="2"/>
      <c r="G874" s="2"/>
      <c r="H874" s="2"/>
      <c r="I874" s="2"/>
      <c r="J874" s="2"/>
      <c r="K874" s="2"/>
      <c r="L874" s="42"/>
      <c r="M874" s="4"/>
      <c r="N874" s="4"/>
      <c r="O874" s="4"/>
      <c r="P874" s="4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2.75" customHeight="1">
      <c r="A875" s="2"/>
      <c r="B875" s="2"/>
      <c r="C875" s="2"/>
      <c r="D875" s="2"/>
      <c r="E875" s="3"/>
      <c r="F875" s="2"/>
      <c r="G875" s="2"/>
      <c r="H875" s="2"/>
      <c r="I875" s="2"/>
      <c r="J875" s="2"/>
      <c r="K875" s="2"/>
      <c r="L875" s="42"/>
      <c r="M875" s="4"/>
      <c r="N875" s="4"/>
      <c r="O875" s="4"/>
      <c r="P875" s="4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2.75" customHeight="1">
      <c r="A876" s="2"/>
      <c r="B876" s="2"/>
      <c r="C876" s="2"/>
      <c r="D876" s="2"/>
      <c r="E876" s="3"/>
      <c r="F876" s="2"/>
      <c r="G876" s="2"/>
      <c r="H876" s="2"/>
      <c r="I876" s="2"/>
      <c r="J876" s="2"/>
      <c r="K876" s="2"/>
      <c r="L876" s="42"/>
      <c r="M876" s="4"/>
      <c r="N876" s="4"/>
      <c r="O876" s="4"/>
      <c r="P876" s="4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2.75" customHeight="1">
      <c r="A877" s="2"/>
      <c r="B877" s="2"/>
      <c r="C877" s="2"/>
      <c r="D877" s="2"/>
      <c r="E877" s="3"/>
      <c r="F877" s="2"/>
      <c r="G877" s="2"/>
      <c r="H877" s="2"/>
      <c r="I877" s="2"/>
      <c r="J877" s="2"/>
      <c r="K877" s="2"/>
      <c r="L877" s="42"/>
      <c r="M877" s="4"/>
      <c r="N877" s="4"/>
      <c r="O877" s="4"/>
      <c r="P877" s="4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2.75" customHeight="1">
      <c r="A878" s="2"/>
      <c r="B878" s="2"/>
      <c r="C878" s="2"/>
      <c r="D878" s="2"/>
      <c r="E878" s="3"/>
      <c r="F878" s="2"/>
      <c r="G878" s="2"/>
      <c r="H878" s="2"/>
      <c r="I878" s="2"/>
      <c r="J878" s="2"/>
      <c r="K878" s="2"/>
      <c r="L878" s="42"/>
      <c r="M878" s="4"/>
      <c r="N878" s="4"/>
      <c r="O878" s="4"/>
      <c r="P878" s="4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2.75" customHeight="1">
      <c r="A879" s="2"/>
      <c r="B879" s="2"/>
      <c r="C879" s="2"/>
      <c r="D879" s="2"/>
      <c r="E879" s="3"/>
      <c r="F879" s="2"/>
      <c r="G879" s="2"/>
      <c r="H879" s="2"/>
      <c r="I879" s="2"/>
      <c r="J879" s="2"/>
      <c r="K879" s="2"/>
      <c r="L879" s="42"/>
      <c r="M879" s="4"/>
      <c r="N879" s="4"/>
      <c r="O879" s="4"/>
      <c r="P879" s="4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2.75" customHeight="1">
      <c r="A880" s="2"/>
      <c r="B880" s="2"/>
      <c r="C880" s="2"/>
      <c r="D880" s="2"/>
      <c r="E880" s="3"/>
      <c r="F880" s="2"/>
      <c r="G880" s="2"/>
      <c r="H880" s="2"/>
      <c r="I880" s="2"/>
      <c r="J880" s="2"/>
      <c r="K880" s="2"/>
      <c r="L880" s="42"/>
      <c r="M880" s="4"/>
      <c r="N880" s="4"/>
      <c r="O880" s="4"/>
      <c r="P880" s="4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2.75" customHeight="1">
      <c r="A881" s="2"/>
      <c r="B881" s="2"/>
      <c r="C881" s="2"/>
      <c r="D881" s="2"/>
      <c r="E881" s="3"/>
      <c r="F881" s="2"/>
      <c r="G881" s="2"/>
      <c r="H881" s="2"/>
      <c r="I881" s="2"/>
      <c r="J881" s="2"/>
      <c r="K881" s="2"/>
      <c r="L881" s="42"/>
      <c r="M881" s="4"/>
      <c r="N881" s="4"/>
      <c r="O881" s="4"/>
      <c r="P881" s="4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2.75" customHeight="1">
      <c r="A882" s="2"/>
      <c r="B882" s="2"/>
      <c r="C882" s="2"/>
      <c r="D882" s="2"/>
      <c r="E882" s="3"/>
      <c r="F882" s="2"/>
      <c r="G882" s="2"/>
      <c r="H882" s="2"/>
      <c r="I882" s="2"/>
      <c r="J882" s="2"/>
      <c r="K882" s="2"/>
      <c r="L882" s="42"/>
      <c r="M882" s="4"/>
      <c r="N882" s="4"/>
      <c r="O882" s="4"/>
      <c r="P882" s="4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2.75" customHeight="1">
      <c r="A883" s="2"/>
      <c r="B883" s="2"/>
      <c r="C883" s="2"/>
      <c r="D883" s="2"/>
      <c r="E883" s="3"/>
      <c r="F883" s="2"/>
      <c r="G883" s="2"/>
      <c r="H883" s="2"/>
      <c r="I883" s="2"/>
      <c r="J883" s="2"/>
      <c r="K883" s="2"/>
      <c r="L883" s="42"/>
      <c r="M883" s="4"/>
      <c r="N883" s="4"/>
      <c r="O883" s="4"/>
      <c r="P883" s="4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2.75" customHeight="1">
      <c r="A884" s="2"/>
      <c r="B884" s="2"/>
      <c r="C884" s="2"/>
      <c r="D884" s="2"/>
      <c r="E884" s="3"/>
      <c r="F884" s="2"/>
      <c r="G884" s="2"/>
      <c r="H884" s="2"/>
      <c r="I884" s="2"/>
      <c r="J884" s="2"/>
      <c r="K884" s="2"/>
      <c r="L884" s="42"/>
      <c r="M884" s="4"/>
      <c r="N884" s="4"/>
      <c r="O884" s="4"/>
      <c r="P884" s="4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2.75" customHeight="1">
      <c r="A885" s="2"/>
      <c r="B885" s="2"/>
      <c r="C885" s="2"/>
      <c r="D885" s="2"/>
      <c r="E885" s="3"/>
      <c r="F885" s="2"/>
      <c r="G885" s="2"/>
      <c r="H885" s="2"/>
      <c r="I885" s="2"/>
      <c r="J885" s="2"/>
      <c r="K885" s="2"/>
      <c r="L885" s="42"/>
      <c r="M885" s="4"/>
      <c r="N885" s="4"/>
      <c r="O885" s="4"/>
      <c r="P885" s="4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2.75" customHeight="1">
      <c r="A886" s="2"/>
      <c r="B886" s="2"/>
      <c r="C886" s="2"/>
      <c r="D886" s="2"/>
      <c r="E886" s="3"/>
      <c r="F886" s="2"/>
      <c r="G886" s="2"/>
      <c r="H886" s="2"/>
      <c r="I886" s="2"/>
      <c r="J886" s="2"/>
      <c r="K886" s="2"/>
      <c r="L886" s="42"/>
      <c r="M886" s="4"/>
      <c r="N886" s="4"/>
      <c r="O886" s="4"/>
      <c r="P886" s="4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2.75" customHeight="1">
      <c r="A887" s="2"/>
      <c r="B887" s="2"/>
      <c r="C887" s="2"/>
      <c r="D887" s="2"/>
      <c r="E887" s="3"/>
      <c r="F887" s="2"/>
      <c r="G887" s="2"/>
      <c r="H887" s="2"/>
      <c r="I887" s="2"/>
      <c r="J887" s="2"/>
      <c r="K887" s="2"/>
      <c r="L887" s="42"/>
      <c r="M887" s="4"/>
      <c r="N887" s="4"/>
      <c r="O887" s="4"/>
      <c r="P887" s="4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2.75" customHeight="1">
      <c r="A888" s="2"/>
      <c r="B888" s="2"/>
      <c r="C888" s="2"/>
      <c r="D888" s="2"/>
      <c r="E888" s="3"/>
      <c r="F888" s="2"/>
      <c r="G888" s="2"/>
      <c r="H888" s="2"/>
      <c r="I888" s="2"/>
      <c r="J888" s="2"/>
      <c r="K888" s="2"/>
      <c r="L888" s="42"/>
      <c r="M888" s="4"/>
      <c r="N888" s="4"/>
      <c r="O888" s="4"/>
      <c r="P888" s="4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2.75" customHeight="1">
      <c r="A889" s="2"/>
      <c r="B889" s="2"/>
      <c r="C889" s="2"/>
      <c r="D889" s="2"/>
      <c r="E889" s="3"/>
      <c r="F889" s="2"/>
      <c r="G889" s="2"/>
      <c r="H889" s="2"/>
      <c r="I889" s="2"/>
      <c r="J889" s="2"/>
      <c r="K889" s="2"/>
      <c r="L889" s="42"/>
      <c r="M889" s="4"/>
      <c r="N889" s="4"/>
      <c r="O889" s="4"/>
      <c r="P889" s="4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2.75" customHeight="1">
      <c r="A890" s="2"/>
      <c r="B890" s="2"/>
      <c r="C890" s="2"/>
      <c r="D890" s="2"/>
      <c r="E890" s="3"/>
      <c r="F890" s="2"/>
      <c r="G890" s="2"/>
      <c r="H890" s="2"/>
      <c r="I890" s="2"/>
      <c r="J890" s="2"/>
      <c r="K890" s="2"/>
      <c r="L890" s="42"/>
      <c r="M890" s="4"/>
      <c r="N890" s="4"/>
      <c r="O890" s="4"/>
      <c r="P890" s="4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2.75" customHeight="1">
      <c r="A891" s="2"/>
      <c r="B891" s="2"/>
      <c r="C891" s="2"/>
      <c r="D891" s="2"/>
      <c r="E891" s="3"/>
      <c r="F891" s="2"/>
      <c r="G891" s="2"/>
      <c r="H891" s="2"/>
      <c r="I891" s="2"/>
      <c r="J891" s="2"/>
      <c r="K891" s="2"/>
      <c r="L891" s="42"/>
      <c r="M891" s="4"/>
      <c r="N891" s="4"/>
      <c r="O891" s="4"/>
      <c r="P891" s="4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2.75" customHeight="1">
      <c r="A892" s="2"/>
      <c r="B892" s="2"/>
      <c r="C892" s="2"/>
      <c r="D892" s="2"/>
      <c r="E892" s="3"/>
      <c r="F892" s="2"/>
      <c r="G892" s="2"/>
      <c r="H892" s="2"/>
      <c r="I892" s="2"/>
      <c r="J892" s="2"/>
      <c r="K892" s="2"/>
      <c r="L892" s="42"/>
      <c r="M892" s="4"/>
      <c r="N892" s="4"/>
      <c r="O892" s="4"/>
      <c r="P892" s="4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2.75" customHeight="1">
      <c r="A893" s="2"/>
      <c r="B893" s="2"/>
      <c r="C893" s="2"/>
      <c r="D893" s="2"/>
      <c r="E893" s="3"/>
      <c r="F893" s="2"/>
      <c r="G893" s="2"/>
      <c r="H893" s="2"/>
      <c r="I893" s="2"/>
      <c r="J893" s="2"/>
      <c r="K893" s="2"/>
      <c r="L893" s="42"/>
      <c r="M893" s="4"/>
      <c r="N893" s="4"/>
      <c r="O893" s="4"/>
      <c r="P893" s="4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2.75" customHeight="1">
      <c r="A894" s="2"/>
      <c r="B894" s="2"/>
      <c r="C894" s="2"/>
      <c r="D894" s="2"/>
      <c r="E894" s="3"/>
      <c r="F894" s="2"/>
      <c r="G894" s="2"/>
      <c r="H894" s="2"/>
      <c r="I894" s="2"/>
      <c r="J894" s="2"/>
      <c r="K894" s="2"/>
      <c r="L894" s="42"/>
      <c r="M894" s="4"/>
      <c r="N894" s="4"/>
      <c r="O894" s="4"/>
      <c r="P894" s="4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2.75" customHeight="1">
      <c r="A895" s="2"/>
      <c r="B895" s="2"/>
      <c r="C895" s="2"/>
      <c r="D895" s="2"/>
      <c r="E895" s="3"/>
      <c r="F895" s="2"/>
      <c r="G895" s="2"/>
      <c r="H895" s="2"/>
      <c r="I895" s="2"/>
      <c r="J895" s="2"/>
      <c r="K895" s="2"/>
      <c r="L895" s="42"/>
      <c r="M895" s="4"/>
      <c r="N895" s="4"/>
      <c r="O895" s="4"/>
      <c r="P895" s="4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2.75" customHeight="1">
      <c r="A896" s="2"/>
      <c r="B896" s="2"/>
      <c r="C896" s="2"/>
      <c r="D896" s="2"/>
      <c r="E896" s="3"/>
      <c r="F896" s="2"/>
      <c r="G896" s="2"/>
      <c r="H896" s="2"/>
      <c r="I896" s="2"/>
      <c r="J896" s="2"/>
      <c r="K896" s="2"/>
      <c r="L896" s="42"/>
      <c r="M896" s="4"/>
      <c r="N896" s="4"/>
      <c r="O896" s="4"/>
      <c r="P896" s="4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2.75" customHeight="1">
      <c r="A897" s="2"/>
      <c r="B897" s="2"/>
      <c r="C897" s="2"/>
      <c r="D897" s="2"/>
      <c r="E897" s="3"/>
      <c r="F897" s="2"/>
      <c r="G897" s="2"/>
      <c r="H897" s="2"/>
      <c r="I897" s="2"/>
      <c r="J897" s="2"/>
      <c r="K897" s="2"/>
      <c r="L897" s="42"/>
      <c r="M897" s="4"/>
      <c r="N897" s="4"/>
      <c r="O897" s="4"/>
      <c r="P897" s="4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2.75" customHeight="1">
      <c r="A898" s="2"/>
      <c r="B898" s="2"/>
      <c r="C898" s="2"/>
      <c r="D898" s="2"/>
      <c r="E898" s="3"/>
      <c r="F898" s="2"/>
      <c r="G898" s="2"/>
      <c r="H898" s="2"/>
      <c r="I898" s="2"/>
      <c r="J898" s="2"/>
      <c r="K898" s="2"/>
      <c r="L898" s="42"/>
      <c r="M898" s="4"/>
      <c r="N898" s="4"/>
      <c r="O898" s="4"/>
      <c r="P898" s="4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2.75" customHeight="1">
      <c r="A899" s="2"/>
      <c r="B899" s="2"/>
      <c r="C899" s="2"/>
      <c r="D899" s="2"/>
      <c r="E899" s="3"/>
      <c r="F899" s="2"/>
      <c r="G899" s="2"/>
      <c r="H899" s="2"/>
      <c r="I899" s="2"/>
      <c r="J899" s="2"/>
      <c r="K899" s="2"/>
      <c r="L899" s="42"/>
      <c r="M899" s="4"/>
      <c r="N899" s="4"/>
      <c r="O899" s="4"/>
      <c r="P899" s="4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2.75" customHeight="1">
      <c r="A900" s="2"/>
      <c r="B900" s="2"/>
      <c r="C900" s="2"/>
      <c r="D900" s="2"/>
      <c r="E900" s="3"/>
      <c r="F900" s="2"/>
      <c r="G900" s="2"/>
      <c r="H900" s="2"/>
      <c r="I900" s="2"/>
      <c r="J900" s="2"/>
      <c r="K900" s="2"/>
      <c r="L900" s="42"/>
      <c r="M900" s="4"/>
      <c r="N900" s="4"/>
      <c r="O900" s="4"/>
      <c r="P900" s="4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2.75" customHeight="1">
      <c r="A901" s="2"/>
      <c r="B901" s="2"/>
      <c r="C901" s="2"/>
      <c r="D901" s="2"/>
      <c r="E901" s="3"/>
      <c r="F901" s="2"/>
      <c r="G901" s="2"/>
      <c r="H901" s="2"/>
      <c r="I901" s="2"/>
      <c r="J901" s="2"/>
      <c r="K901" s="2"/>
      <c r="L901" s="42"/>
      <c r="M901" s="4"/>
      <c r="N901" s="4"/>
      <c r="O901" s="4"/>
      <c r="P901" s="4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2.75" customHeight="1">
      <c r="A902" s="2"/>
      <c r="B902" s="2"/>
      <c r="C902" s="2"/>
      <c r="D902" s="2"/>
      <c r="E902" s="3"/>
      <c r="F902" s="2"/>
      <c r="G902" s="2"/>
      <c r="H902" s="2"/>
      <c r="I902" s="2"/>
      <c r="J902" s="2"/>
      <c r="K902" s="2"/>
      <c r="L902" s="42"/>
      <c r="M902" s="4"/>
      <c r="N902" s="4"/>
      <c r="O902" s="4"/>
      <c r="P902" s="4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2.75" customHeight="1">
      <c r="A903" s="2"/>
      <c r="B903" s="2"/>
      <c r="C903" s="2"/>
      <c r="D903" s="2"/>
      <c r="E903" s="3"/>
      <c r="F903" s="2"/>
      <c r="G903" s="2"/>
      <c r="H903" s="2"/>
      <c r="I903" s="2"/>
      <c r="J903" s="2"/>
      <c r="K903" s="2"/>
      <c r="L903" s="42"/>
      <c r="M903" s="4"/>
      <c r="N903" s="4"/>
      <c r="O903" s="4"/>
      <c r="P903" s="4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2.75" customHeight="1">
      <c r="A904" s="2"/>
      <c r="B904" s="2"/>
      <c r="C904" s="2"/>
      <c r="D904" s="2"/>
      <c r="E904" s="3"/>
      <c r="F904" s="2"/>
      <c r="G904" s="2"/>
      <c r="H904" s="2"/>
      <c r="I904" s="2"/>
      <c r="J904" s="2"/>
      <c r="K904" s="2"/>
      <c r="L904" s="42"/>
      <c r="M904" s="4"/>
      <c r="N904" s="4"/>
      <c r="O904" s="4"/>
      <c r="P904" s="4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2.75" customHeight="1">
      <c r="A905" s="2"/>
      <c r="B905" s="2"/>
      <c r="C905" s="2"/>
      <c r="D905" s="2"/>
      <c r="E905" s="3"/>
      <c r="F905" s="2"/>
      <c r="G905" s="2"/>
      <c r="H905" s="2"/>
      <c r="I905" s="2"/>
      <c r="J905" s="2"/>
      <c r="K905" s="2"/>
      <c r="L905" s="42"/>
      <c r="M905" s="4"/>
      <c r="N905" s="4"/>
      <c r="O905" s="4"/>
      <c r="P905" s="4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2.75" customHeight="1">
      <c r="A906" s="2"/>
      <c r="B906" s="2"/>
      <c r="C906" s="2"/>
      <c r="D906" s="2"/>
      <c r="E906" s="3"/>
      <c r="F906" s="2"/>
      <c r="G906" s="2"/>
      <c r="H906" s="2"/>
      <c r="I906" s="2"/>
      <c r="J906" s="2"/>
      <c r="K906" s="2"/>
      <c r="L906" s="42"/>
      <c r="M906" s="4"/>
      <c r="N906" s="4"/>
      <c r="O906" s="4"/>
      <c r="P906" s="4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2.75" customHeight="1">
      <c r="A907" s="2"/>
      <c r="B907" s="2"/>
      <c r="C907" s="2"/>
      <c r="D907" s="2"/>
      <c r="E907" s="3"/>
      <c r="F907" s="2"/>
      <c r="G907" s="2"/>
      <c r="H907" s="2"/>
      <c r="I907" s="2"/>
      <c r="J907" s="2"/>
      <c r="K907" s="2"/>
      <c r="L907" s="42"/>
      <c r="M907" s="4"/>
      <c r="N907" s="4"/>
      <c r="O907" s="4"/>
      <c r="P907" s="4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2.75" customHeight="1">
      <c r="A908" s="2"/>
      <c r="B908" s="2"/>
      <c r="C908" s="2"/>
      <c r="D908" s="2"/>
      <c r="E908" s="3"/>
      <c r="F908" s="2"/>
      <c r="G908" s="2"/>
      <c r="H908" s="2"/>
      <c r="I908" s="2"/>
      <c r="J908" s="2"/>
      <c r="K908" s="2"/>
      <c r="L908" s="42"/>
      <c r="M908" s="4"/>
      <c r="N908" s="4"/>
      <c r="O908" s="4"/>
      <c r="P908" s="4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2.75" customHeight="1">
      <c r="A909" s="2"/>
      <c r="B909" s="2"/>
      <c r="C909" s="2"/>
      <c r="D909" s="2"/>
      <c r="E909" s="3"/>
      <c r="F909" s="2"/>
      <c r="G909" s="2"/>
      <c r="H909" s="2"/>
      <c r="I909" s="2"/>
      <c r="J909" s="2"/>
      <c r="K909" s="2"/>
      <c r="L909" s="42"/>
      <c r="M909" s="4"/>
      <c r="N909" s="4"/>
      <c r="O909" s="4"/>
      <c r="P909" s="4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2.75" customHeight="1">
      <c r="A910" s="2"/>
      <c r="B910" s="2"/>
      <c r="C910" s="2"/>
      <c r="D910" s="2"/>
      <c r="E910" s="3"/>
      <c r="F910" s="2"/>
      <c r="G910" s="2"/>
      <c r="H910" s="2"/>
      <c r="I910" s="2"/>
      <c r="J910" s="2"/>
      <c r="K910" s="2"/>
      <c r="L910" s="42"/>
      <c r="M910" s="4"/>
      <c r="N910" s="4"/>
      <c r="O910" s="4"/>
      <c r="P910" s="4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2.75" customHeight="1">
      <c r="A911" s="2"/>
      <c r="B911" s="2"/>
      <c r="C911" s="2"/>
      <c r="D911" s="2"/>
      <c r="E911" s="3"/>
      <c r="F911" s="2"/>
      <c r="G911" s="2"/>
      <c r="H911" s="2"/>
      <c r="I911" s="2"/>
      <c r="J911" s="2"/>
      <c r="K911" s="2"/>
      <c r="L911" s="42"/>
      <c r="M911" s="4"/>
      <c r="N911" s="4"/>
      <c r="O911" s="4"/>
      <c r="P911" s="4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2.75" customHeight="1">
      <c r="A912" s="2"/>
      <c r="B912" s="2"/>
      <c r="C912" s="2"/>
      <c r="D912" s="2"/>
      <c r="E912" s="3"/>
      <c r="F912" s="2"/>
      <c r="G912" s="2"/>
      <c r="H912" s="2"/>
      <c r="I912" s="2"/>
      <c r="J912" s="2"/>
      <c r="K912" s="2"/>
      <c r="L912" s="42"/>
      <c r="M912" s="4"/>
      <c r="N912" s="4"/>
      <c r="O912" s="4"/>
      <c r="P912" s="4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2.75" customHeight="1">
      <c r="A913" s="2"/>
      <c r="B913" s="2"/>
      <c r="C913" s="2"/>
      <c r="D913" s="2"/>
      <c r="E913" s="3"/>
      <c r="F913" s="2"/>
      <c r="G913" s="2"/>
      <c r="H913" s="2"/>
      <c r="I913" s="2"/>
      <c r="J913" s="2"/>
      <c r="K913" s="2"/>
      <c r="L913" s="42"/>
      <c r="M913" s="4"/>
      <c r="N913" s="4"/>
      <c r="O913" s="4"/>
      <c r="P913" s="4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2.75" customHeight="1">
      <c r="A914" s="2"/>
      <c r="B914" s="2"/>
      <c r="C914" s="2"/>
      <c r="D914" s="2"/>
      <c r="E914" s="3"/>
      <c r="F914" s="2"/>
      <c r="G914" s="2"/>
      <c r="H914" s="2"/>
      <c r="I914" s="2"/>
      <c r="J914" s="2"/>
      <c r="K914" s="2"/>
      <c r="L914" s="42"/>
      <c r="M914" s="4"/>
      <c r="N914" s="4"/>
      <c r="O914" s="4"/>
      <c r="P914" s="4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2.75" customHeight="1">
      <c r="A915" s="2"/>
      <c r="B915" s="2"/>
      <c r="C915" s="2"/>
      <c r="D915" s="2"/>
      <c r="E915" s="3"/>
      <c r="F915" s="2"/>
      <c r="G915" s="2"/>
      <c r="H915" s="2"/>
      <c r="I915" s="2"/>
      <c r="J915" s="2"/>
      <c r="K915" s="2"/>
      <c r="L915" s="42"/>
      <c r="M915" s="4"/>
      <c r="N915" s="4"/>
      <c r="O915" s="4"/>
      <c r="P915" s="4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2.75" customHeight="1">
      <c r="A916" s="2"/>
      <c r="B916" s="2"/>
      <c r="C916" s="2"/>
      <c r="D916" s="2"/>
      <c r="E916" s="3"/>
      <c r="F916" s="2"/>
      <c r="G916" s="2"/>
      <c r="H916" s="2"/>
      <c r="I916" s="2"/>
      <c r="J916" s="2"/>
      <c r="K916" s="2"/>
      <c r="L916" s="42"/>
      <c r="M916" s="4"/>
      <c r="N916" s="4"/>
      <c r="O916" s="4"/>
      <c r="P916" s="4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2.75" customHeight="1">
      <c r="A917" s="2"/>
      <c r="B917" s="2"/>
      <c r="C917" s="2"/>
      <c r="D917" s="2"/>
      <c r="E917" s="3"/>
      <c r="F917" s="2"/>
      <c r="G917" s="2"/>
      <c r="H917" s="2"/>
      <c r="I917" s="2"/>
      <c r="J917" s="2"/>
      <c r="K917" s="2"/>
      <c r="L917" s="42"/>
      <c r="M917" s="4"/>
      <c r="N917" s="4"/>
      <c r="O917" s="4"/>
      <c r="P917" s="4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2.75" customHeight="1">
      <c r="A918" s="2"/>
      <c r="B918" s="2"/>
      <c r="C918" s="2"/>
      <c r="D918" s="2"/>
      <c r="E918" s="3"/>
      <c r="F918" s="2"/>
      <c r="G918" s="2"/>
      <c r="H918" s="2"/>
      <c r="I918" s="2"/>
      <c r="J918" s="2"/>
      <c r="K918" s="2"/>
      <c r="L918" s="42"/>
      <c r="M918" s="4"/>
      <c r="N918" s="4"/>
      <c r="O918" s="4"/>
      <c r="P918" s="4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2.75" customHeight="1">
      <c r="A919" s="2"/>
      <c r="B919" s="2"/>
      <c r="C919" s="2"/>
      <c r="D919" s="2"/>
      <c r="E919" s="3"/>
      <c r="F919" s="2"/>
      <c r="G919" s="2"/>
      <c r="H919" s="2"/>
      <c r="I919" s="2"/>
      <c r="J919" s="2"/>
      <c r="K919" s="2"/>
      <c r="L919" s="42"/>
      <c r="M919" s="4"/>
      <c r="N919" s="4"/>
      <c r="O919" s="4"/>
      <c r="P919" s="4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2.75" customHeight="1">
      <c r="A920" s="2"/>
      <c r="B920" s="2"/>
      <c r="C920" s="2"/>
      <c r="D920" s="2"/>
      <c r="E920" s="3"/>
      <c r="F920" s="2"/>
      <c r="G920" s="2"/>
      <c r="H920" s="2"/>
      <c r="I920" s="2"/>
      <c r="J920" s="2"/>
      <c r="K920" s="2"/>
      <c r="L920" s="42"/>
      <c r="M920" s="4"/>
      <c r="N920" s="4"/>
      <c r="O920" s="4"/>
      <c r="P920" s="4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2.75" customHeight="1">
      <c r="A921" s="2"/>
      <c r="B921" s="2"/>
      <c r="C921" s="2"/>
      <c r="D921" s="2"/>
      <c r="E921" s="3"/>
      <c r="F921" s="2"/>
      <c r="G921" s="2"/>
      <c r="H921" s="2"/>
      <c r="I921" s="2"/>
      <c r="J921" s="2"/>
      <c r="K921" s="2"/>
      <c r="L921" s="42"/>
      <c r="M921" s="4"/>
      <c r="N921" s="4"/>
      <c r="O921" s="4"/>
      <c r="P921" s="4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2.75" customHeight="1">
      <c r="A922" s="2"/>
      <c r="B922" s="2"/>
      <c r="C922" s="2"/>
      <c r="D922" s="2"/>
      <c r="E922" s="3"/>
      <c r="F922" s="2"/>
      <c r="G922" s="2"/>
      <c r="H922" s="2"/>
      <c r="I922" s="2"/>
      <c r="J922" s="2"/>
      <c r="K922" s="2"/>
      <c r="L922" s="42"/>
      <c r="M922" s="4"/>
      <c r="N922" s="4"/>
      <c r="O922" s="4"/>
      <c r="P922" s="4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2.75" customHeight="1">
      <c r="A923" s="2"/>
      <c r="B923" s="2"/>
      <c r="C923" s="2"/>
      <c r="D923" s="2"/>
      <c r="E923" s="3"/>
      <c r="F923" s="2"/>
      <c r="G923" s="2"/>
      <c r="H923" s="2"/>
      <c r="I923" s="2"/>
      <c r="J923" s="2"/>
      <c r="K923" s="2"/>
      <c r="L923" s="42"/>
      <c r="M923" s="4"/>
      <c r="N923" s="4"/>
      <c r="O923" s="4"/>
      <c r="P923" s="4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2.75" customHeight="1">
      <c r="A924" s="2"/>
      <c r="B924" s="2"/>
      <c r="C924" s="2"/>
      <c r="D924" s="2"/>
      <c r="E924" s="3"/>
      <c r="F924" s="2"/>
      <c r="G924" s="2"/>
      <c r="H924" s="2"/>
      <c r="I924" s="2"/>
      <c r="J924" s="2"/>
      <c r="K924" s="2"/>
      <c r="L924" s="42"/>
      <c r="M924" s="4"/>
      <c r="N924" s="4"/>
      <c r="O924" s="4"/>
      <c r="P924" s="4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2.75" customHeight="1">
      <c r="A925" s="2"/>
      <c r="B925" s="2"/>
      <c r="C925" s="2"/>
      <c r="D925" s="2"/>
      <c r="E925" s="3"/>
      <c r="F925" s="2"/>
      <c r="G925" s="2"/>
      <c r="H925" s="2"/>
      <c r="I925" s="2"/>
      <c r="J925" s="2"/>
      <c r="K925" s="2"/>
      <c r="L925" s="42"/>
      <c r="M925" s="4"/>
      <c r="N925" s="4"/>
      <c r="O925" s="4"/>
      <c r="P925" s="4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2.75" customHeight="1">
      <c r="A926" s="2"/>
      <c r="B926" s="2"/>
      <c r="C926" s="2"/>
      <c r="D926" s="2"/>
      <c r="E926" s="3"/>
      <c r="F926" s="2"/>
      <c r="G926" s="2"/>
      <c r="H926" s="2"/>
      <c r="I926" s="2"/>
      <c r="J926" s="2"/>
      <c r="K926" s="2"/>
      <c r="L926" s="42"/>
      <c r="M926" s="4"/>
      <c r="N926" s="4"/>
      <c r="O926" s="4"/>
      <c r="P926" s="4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2.75" customHeight="1">
      <c r="A927" s="2"/>
      <c r="B927" s="2"/>
      <c r="C927" s="2"/>
      <c r="D927" s="2"/>
      <c r="E927" s="3"/>
      <c r="F927" s="2"/>
      <c r="G927" s="2"/>
      <c r="H927" s="2"/>
      <c r="I927" s="2"/>
      <c r="J927" s="2"/>
      <c r="K927" s="2"/>
      <c r="L927" s="42"/>
      <c r="M927" s="4"/>
      <c r="N927" s="4"/>
      <c r="O927" s="4"/>
      <c r="P927" s="4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2.75" customHeight="1">
      <c r="A928" s="2"/>
      <c r="B928" s="2"/>
      <c r="C928" s="2"/>
      <c r="D928" s="2"/>
      <c r="E928" s="3"/>
      <c r="F928" s="2"/>
      <c r="G928" s="2"/>
      <c r="H928" s="2"/>
      <c r="I928" s="2"/>
      <c r="J928" s="2"/>
      <c r="K928" s="2"/>
      <c r="L928" s="42"/>
      <c r="M928" s="4"/>
      <c r="N928" s="4"/>
      <c r="O928" s="4"/>
      <c r="P928" s="4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2.75" customHeight="1">
      <c r="A929" s="2"/>
      <c r="B929" s="2"/>
      <c r="C929" s="2"/>
      <c r="D929" s="2"/>
      <c r="E929" s="3"/>
      <c r="F929" s="2"/>
      <c r="G929" s="2"/>
      <c r="H929" s="2"/>
      <c r="I929" s="2"/>
      <c r="J929" s="2"/>
      <c r="K929" s="2"/>
      <c r="L929" s="42"/>
      <c r="M929" s="4"/>
      <c r="N929" s="4"/>
      <c r="O929" s="4"/>
      <c r="P929" s="4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2.75" customHeight="1">
      <c r="A930" s="2"/>
      <c r="B930" s="2"/>
      <c r="C930" s="2"/>
      <c r="D930" s="2"/>
      <c r="E930" s="3"/>
      <c r="F930" s="2"/>
      <c r="G930" s="2"/>
      <c r="H930" s="2"/>
      <c r="I930" s="2"/>
      <c r="J930" s="2"/>
      <c r="K930" s="2"/>
      <c r="L930" s="42"/>
      <c r="M930" s="4"/>
      <c r="N930" s="4"/>
      <c r="O930" s="4"/>
      <c r="P930" s="4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2.75" customHeight="1">
      <c r="A931" s="2"/>
      <c r="B931" s="2"/>
      <c r="C931" s="2"/>
      <c r="D931" s="2"/>
      <c r="E931" s="3"/>
      <c r="F931" s="2"/>
      <c r="G931" s="2"/>
      <c r="H931" s="2"/>
      <c r="I931" s="2"/>
      <c r="J931" s="2"/>
      <c r="K931" s="2"/>
      <c r="L931" s="42"/>
      <c r="M931" s="4"/>
      <c r="N931" s="4"/>
      <c r="O931" s="4"/>
      <c r="P931" s="4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2.75" customHeight="1">
      <c r="A932" s="2"/>
      <c r="B932" s="2"/>
      <c r="C932" s="2"/>
      <c r="D932" s="2"/>
      <c r="E932" s="3"/>
      <c r="F932" s="2"/>
      <c r="G932" s="2"/>
      <c r="H932" s="2"/>
      <c r="I932" s="2"/>
      <c r="J932" s="2"/>
      <c r="K932" s="2"/>
      <c r="L932" s="42"/>
      <c r="M932" s="4"/>
      <c r="N932" s="4"/>
      <c r="O932" s="4"/>
      <c r="P932" s="4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2.75" customHeight="1">
      <c r="A933" s="2"/>
      <c r="B933" s="2"/>
      <c r="C933" s="2"/>
      <c r="D933" s="2"/>
      <c r="E933" s="3"/>
      <c r="F933" s="2"/>
      <c r="G933" s="2"/>
      <c r="H933" s="2"/>
      <c r="I933" s="2"/>
      <c r="J933" s="2"/>
      <c r="K933" s="2"/>
      <c r="L933" s="42"/>
      <c r="M933" s="4"/>
      <c r="N933" s="4"/>
      <c r="O933" s="4"/>
      <c r="P933" s="4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2.75" customHeight="1">
      <c r="A934" s="2"/>
      <c r="B934" s="2"/>
      <c r="C934" s="2"/>
      <c r="D934" s="2"/>
      <c r="E934" s="3"/>
      <c r="F934" s="2"/>
      <c r="G934" s="2"/>
      <c r="H934" s="2"/>
      <c r="I934" s="2"/>
      <c r="J934" s="2"/>
      <c r="K934" s="2"/>
      <c r="L934" s="42"/>
      <c r="M934" s="4"/>
      <c r="N934" s="4"/>
      <c r="O934" s="4"/>
      <c r="P934" s="4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2.75" customHeight="1">
      <c r="A935" s="2"/>
      <c r="B935" s="2"/>
      <c r="C935" s="2"/>
      <c r="D935" s="2"/>
      <c r="E935" s="3"/>
      <c r="F935" s="2"/>
      <c r="G935" s="2"/>
      <c r="H935" s="2"/>
      <c r="I935" s="2"/>
      <c r="J935" s="2"/>
      <c r="K935" s="2"/>
      <c r="L935" s="42"/>
      <c r="M935" s="4"/>
      <c r="N935" s="4"/>
      <c r="O935" s="4"/>
      <c r="P935" s="4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2.75" customHeight="1">
      <c r="A936" s="2"/>
      <c r="B936" s="2"/>
      <c r="C936" s="2"/>
      <c r="D936" s="2"/>
      <c r="E936" s="3"/>
      <c r="F936" s="2"/>
      <c r="G936" s="2"/>
      <c r="H936" s="2"/>
      <c r="I936" s="2"/>
      <c r="J936" s="2"/>
      <c r="K936" s="2"/>
      <c r="L936" s="42"/>
      <c r="M936" s="4"/>
      <c r="N936" s="4"/>
      <c r="O936" s="4"/>
      <c r="P936" s="4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2.75" customHeight="1">
      <c r="A937" s="2"/>
      <c r="B937" s="2"/>
      <c r="C937" s="2"/>
      <c r="D937" s="2"/>
      <c r="E937" s="3"/>
      <c r="F937" s="2"/>
      <c r="G937" s="2"/>
      <c r="H937" s="2"/>
      <c r="I937" s="2"/>
      <c r="J937" s="2"/>
      <c r="K937" s="2"/>
      <c r="L937" s="42"/>
      <c r="M937" s="4"/>
      <c r="N937" s="4"/>
      <c r="O937" s="4"/>
      <c r="P937" s="4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2.75" customHeight="1">
      <c r="A938" s="2"/>
      <c r="B938" s="2"/>
      <c r="C938" s="2"/>
      <c r="D938" s="2"/>
      <c r="E938" s="3"/>
      <c r="F938" s="2"/>
      <c r="G938" s="2"/>
      <c r="H938" s="2"/>
      <c r="I938" s="2"/>
      <c r="J938" s="2"/>
      <c r="K938" s="2"/>
      <c r="L938" s="42"/>
      <c r="M938" s="4"/>
      <c r="N938" s="4"/>
      <c r="O938" s="4"/>
      <c r="P938" s="4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2.75" customHeight="1">
      <c r="A939" s="2"/>
      <c r="B939" s="2"/>
      <c r="C939" s="2"/>
      <c r="D939" s="2"/>
      <c r="E939" s="3"/>
      <c r="F939" s="2"/>
      <c r="G939" s="2"/>
      <c r="H939" s="2"/>
      <c r="I939" s="2"/>
      <c r="J939" s="2"/>
      <c r="K939" s="2"/>
      <c r="L939" s="42"/>
      <c r="M939" s="4"/>
      <c r="N939" s="4"/>
      <c r="O939" s="4"/>
      <c r="P939" s="4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2.75" customHeight="1">
      <c r="A940" s="2"/>
      <c r="B940" s="2"/>
      <c r="C940" s="2"/>
      <c r="D940" s="2"/>
      <c r="E940" s="3"/>
      <c r="F940" s="2"/>
      <c r="G940" s="2"/>
      <c r="H940" s="2"/>
      <c r="I940" s="2"/>
      <c r="J940" s="2"/>
      <c r="K940" s="2"/>
      <c r="L940" s="42"/>
      <c r="M940" s="4"/>
      <c r="N940" s="4"/>
      <c r="O940" s="4"/>
      <c r="P940" s="4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2.75" customHeight="1">
      <c r="A941" s="2"/>
      <c r="B941" s="2"/>
      <c r="C941" s="2"/>
      <c r="D941" s="2"/>
      <c r="E941" s="3"/>
      <c r="F941" s="2"/>
      <c r="G941" s="2"/>
      <c r="H941" s="2"/>
      <c r="I941" s="2"/>
      <c r="J941" s="2"/>
      <c r="K941" s="2"/>
      <c r="L941" s="42"/>
      <c r="M941" s="4"/>
      <c r="N941" s="4"/>
      <c r="O941" s="4"/>
      <c r="P941" s="4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2.75" customHeight="1">
      <c r="A942" s="2"/>
      <c r="B942" s="2"/>
      <c r="C942" s="2"/>
      <c r="D942" s="2"/>
      <c r="E942" s="3"/>
      <c r="F942" s="2"/>
      <c r="G942" s="2"/>
      <c r="H942" s="2"/>
      <c r="I942" s="2"/>
      <c r="J942" s="2"/>
      <c r="K942" s="2"/>
      <c r="L942" s="42"/>
      <c r="M942" s="4"/>
      <c r="N942" s="4"/>
      <c r="O942" s="4"/>
      <c r="P942" s="4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2.75" customHeight="1">
      <c r="A943" s="2"/>
      <c r="B943" s="2"/>
      <c r="C943" s="2"/>
      <c r="D943" s="2"/>
      <c r="E943" s="3"/>
      <c r="F943" s="2"/>
      <c r="G943" s="2"/>
      <c r="H943" s="2"/>
      <c r="I943" s="2"/>
      <c r="J943" s="2"/>
      <c r="K943" s="2"/>
      <c r="L943" s="42"/>
      <c r="M943" s="4"/>
      <c r="N943" s="4"/>
      <c r="O943" s="4"/>
      <c r="P943" s="4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2.75" customHeight="1">
      <c r="A944" s="2"/>
      <c r="B944" s="2"/>
      <c r="C944" s="2"/>
      <c r="D944" s="2"/>
      <c r="E944" s="3"/>
      <c r="F944" s="2"/>
      <c r="G944" s="2"/>
      <c r="H944" s="2"/>
      <c r="I944" s="2"/>
      <c r="J944" s="2"/>
      <c r="K944" s="2"/>
      <c r="L944" s="42"/>
      <c r="M944" s="4"/>
      <c r="N944" s="4"/>
      <c r="O944" s="4"/>
      <c r="P944" s="4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2.75" customHeight="1">
      <c r="A945" s="2"/>
      <c r="B945" s="2"/>
      <c r="C945" s="2"/>
      <c r="D945" s="2"/>
      <c r="E945" s="3"/>
      <c r="F945" s="2"/>
      <c r="G945" s="2"/>
      <c r="H945" s="2"/>
      <c r="I945" s="2"/>
      <c r="J945" s="2"/>
      <c r="K945" s="2"/>
      <c r="L945" s="42"/>
      <c r="M945" s="4"/>
      <c r="N945" s="4"/>
      <c r="O945" s="4"/>
      <c r="P945" s="4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2.75" customHeight="1">
      <c r="A946" s="2"/>
      <c r="B946" s="2"/>
      <c r="C946" s="2"/>
      <c r="D946" s="2"/>
      <c r="E946" s="3"/>
      <c r="F946" s="2"/>
      <c r="G946" s="2"/>
      <c r="H946" s="2"/>
      <c r="I946" s="2"/>
      <c r="J946" s="2"/>
      <c r="K946" s="2"/>
      <c r="L946" s="42"/>
      <c r="M946" s="4"/>
      <c r="N946" s="4"/>
      <c r="O946" s="4"/>
      <c r="P946" s="4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2.75" customHeight="1">
      <c r="A947" s="2"/>
      <c r="B947" s="2"/>
      <c r="C947" s="2"/>
      <c r="D947" s="2"/>
      <c r="E947" s="3"/>
      <c r="F947" s="2"/>
      <c r="G947" s="2"/>
      <c r="H947" s="2"/>
      <c r="I947" s="2"/>
      <c r="J947" s="2"/>
      <c r="K947" s="2"/>
      <c r="L947" s="42"/>
      <c r="M947" s="4"/>
      <c r="N947" s="4"/>
      <c r="O947" s="4"/>
      <c r="P947" s="4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2.75" customHeight="1">
      <c r="A948" s="2"/>
      <c r="B948" s="2"/>
      <c r="C948" s="2"/>
      <c r="D948" s="2"/>
      <c r="E948" s="3"/>
      <c r="F948" s="2"/>
      <c r="G948" s="2"/>
      <c r="H948" s="2"/>
      <c r="I948" s="2"/>
      <c r="J948" s="2"/>
      <c r="K948" s="2"/>
      <c r="L948" s="42"/>
      <c r="M948" s="4"/>
      <c r="N948" s="4"/>
      <c r="O948" s="4"/>
      <c r="P948" s="4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2.75" customHeight="1">
      <c r="A949" s="2"/>
      <c r="B949" s="2"/>
      <c r="C949" s="2"/>
      <c r="D949" s="2"/>
      <c r="E949" s="3"/>
      <c r="F949" s="2"/>
      <c r="G949" s="2"/>
      <c r="H949" s="2"/>
      <c r="I949" s="2"/>
      <c r="J949" s="2"/>
      <c r="K949" s="2"/>
      <c r="L949" s="42"/>
      <c r="M949" s="4"/>
      <c r="N949" s="4"/>
      <c r="O949" s="4"/>
      <c r="P949" s="4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2.75" customHeight="1">
      <c r="A950" s="2"/>
      <c r="B950" s="2"/>
      <c r="C950" s="2"/>
      <c r="D950" s="2"/>
      <c r="E950" s="3"/>
      <c r="F950" s="2"/>
      <c r="G950" s="2"/>
      <c r="H950" s="2"/>
      <c r="I950" s="2"/>
      <c r="J950" s="2"/>
      <c r="K950" s="2"/>
      <c r="L950" s="42"/>
      <c r="M950" s="4"/>
      <c r="N950" s="4"/>
      <c r="O950" s="4"/>
      <c r="P950" s="4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2.75" customHeight="1">
      <c r="A951" s="2"/>
      <c r="B951" s="2"/>
      <c r="C951" s="2"/>
      <c r="D951" s="2"/>
      <c r="E951" s="3"/>
      <c r="F951" s="2"/>
      <c r="G951" s="2"/>
      <c r="H951" s="2"/>
      <c r="I951" s="2"/>
      <c r="J951" s="2"/>
      <c r="K951" s="2"/>
      <c r="L951" s="42"/>
      <c r="M951" s="4"/>
      <c r="N951" s="4"/>
      <c r="O951" s="4"/>
      <c r="P951" s="4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2.75" customHeight="1">
      <c r="A952" s="2"/>
      <c r="B952" s="2"/>
      <c r="C952" s="2"/>
      <c r="D952" s="2"/>
      <c r="E952" s="3"/>
      <c r="F952" s="2"/>
      <c r="G952" s="2"/>
      <c r="H952" s="2"/>
      <c r="I952" s="2"/>
      <c r="J952" s="2"/>
      <c r="K952" s="2"/>
      <c r="L952" s="42"/>
      <c r="M952" s="4"/>
      <c r="N952" s="4"/>
      <c r="O952" s="4"/>
      <c r="P952" s="4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2.75" customHeight="1">
      <c r="A953" s="2"/>
      <c r="B953" s="2"/>
      <c r="C953" s="2"/>
      <c r="D953" s="2"/>
      <c r="E953" s="3"/>
      <c r="F953" s="2"/>
      <c r="G953" s="2"/>
      <c r="H953" s="2"/>
      <c r="I953" s="2"/>
      <c r="J953" s="2"/>
      <c r="K953" s="2"/>
      <c r="L953" s="42"/>
      <c r="M953" s="4"/>
      <c r="N953" s="4"/>
      <c r="O953" s="4"/>
      <c r="P953" s="4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2.75" customHeight="1">
      <c r="A954" s="2"/>
      <c r="B954" s="2"/>
      <c r="C954" s="2"/>
      <c r="D954" s="2"/>
      <c r="E954" s="3"/>
      <c r="F954" s="2"/>
      <c r="G954" s="2"/>
      <c r="H954" s="2"/>
      <c r="I954" s="2"/>
      <c r="J954" s="2"/>
      <c r="K954" s="2"/>
      <c r="L954" s="42"/>
      <c r="M954" s="4"/>
      <c r="N954" s="4"/>
      <c r="O954" s="4"/>
      <c r="P954" s="4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2.75" customHeight="1">
      <c r="A955" s="2"/>
      <c r="B955" s="2"/>
      <c r="C955" s="2"/>
      <c r="D955" s="2"/>
      <c r="E955" s="3"/>
      <c r="F955" s="2"/>
      <c r="G955" s="2"/>
      <c r="H955" s="2"/>
      <c r="I955" s="2"/>
      <c r="J955" s="2"/>
      <c r="K955" s="2"/>
      <c r="L955" s="42"/>
      <c r="M955" s="4"/>
      <c r="N955" s="4"/>
      <c r="O955" s="4"/>
      <c r="P955" s="4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2.75" customHeight="1">
      <c r="A956" s="2"/>
      <c r="B956" s="2"/>
      <c r="C956" s="2"/>
      <c r="D956" s="2"/>
      <c r="E956" s="3"/>
      <c r="F956" s="2"/>
      <c r="G956" s="2"/>
      <c r="H956" s="2"/>
      <c r="I956" s="2"/>
      <c r="J956" s="2"/>
      <c r="K956" s="2"/>
      <c r="L956" s="42"/>
      <c r="M956" s="4"/>
      <c r="N956" s="4"/>
      <c r="O956" s="4"/>
      <c r="P956" s="4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2.75" customHeight="1">
      <c r="A957" s="2"/>
      <c r="B957" s="2"/>
      <c r="C957" s="2"/>
      <c r="D957" s="2"/>
      <c r="E957" s="3"/>
      <c r="F957" s="2"/>
      <c r="G957" s="2"/>
      <c r="H957" s="2"/>
      <c r="I957" s="2"/>
      <c r="J957" s="2"/>
      <c r="K957" s="2"/>
      <c r="L957" s="42"/>
      <c r="M957" s="4"/>
      <c r="N957" s="4"/>
      <c r="O957" s="4"/>
      <c r="P957" s="4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2.75" customHeight="1">
      <c r="A958" s="2"/>
      <c r="B958" s="2"/>
      <c r="C958" s="2"/>
      <c r="D958" s="2"/>
      <c r="E958" s="3"/>
      <c r="F958" s="2"/>
      <c r="G958" s="2"/>
      <c r="H958" s="2"/>
      <c r="I958" s="2"/>
      <c r="J958" s="2"/>
      <c r="K958" s="2"/>
      <c r="L958" s="42"/>
      <c r="M958" s="4"/>
      <c r="N958" s="4"/>
      <c r="O958" s="4"/>
      <c r="P958" s="4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2.75" customHeight="1">
      <c r="A959" s="2"/>
      <c r="B959" s="2"/>
      <c r="C959" s="2"/>
      <c r="D959" s="2"/>
      <c r="E959" s="3"/>
      <c r="F959" s="2"/>
      <c r="G959" s="2"/>
      <c r="H959" s="2"/>
      <c r="I959" s="2"/>
      <c r="J959" s="2"/>
      <c r="K959" s="2"/>
      <c r="L959" s="42"/>
      <c r="M959" s="4"/>
      <c r="N959" s="4"/>
      <c r="O959" s="4"/>
      <c r="P959" s="4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2.75" customHeight="1">
      <c r="A960" s="2"/>
      <c r="B960" s="2"/>
      <c r="C960" s="2"/>
      <c r="D960" s="2"/>
      <c r="E960" s="3"/>
      <c r="F960" s="2"/>
      <c r="G960" s="2"/>
      <c r="H960" s="2"/>
      <c r="I960" s="2"/>
      <c r="J960" s="2"/>
      <c r="K960" s="2"/>
      <c r="L960" s="42"/>
      <c r="M960" s="4"/>
      <c r="N960" s="4"/>
      <c r="O960" s="4"/>
      <c r="P960" s="4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2.75" customHeight="1">
      <c r="A961" s="2"/>
      <c r="B961" s="2"/>
      <c r="C961" s="2"/>
      <c r="D961" s="2"/>
      <c r="E961" s="3"/>
      <c r="F961" s="2"/>
      <c r="G961" s="2"/>
      <c r="H961" s="2"/>
      <c r="I961" s="2"/>
      <c r="J961" s="2"/>
      <c r="K961" s="2"/>
      <c r="L961" s="42"/>
      <c r="M961" s="4"/>
      <c r="N961" s="4"/>
      <c r="O961" s="4"/>
      <c r="P961" s="4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2.75" customHeight="1">
      <c r="A962" s="2"/>
      <c r="B962" s="2"/>
      <c r="C962" s="2"/>
      <c r="D962" s="2"/>
      <c r="E962" s="3"/>
      <c r="F962" s="2"/>
      <c r="G962" s="2"/>
      <c r="H962" s="2"/>
      <c r="I962" s="2"/>
      <c r="J962" s="2"/>
      <c r="K962" s="2"/>
      <c r="L962" s="42"/>
      <c r="M962" s="4"/>
      <c r="N962" s="4"/>
      <c r="O962" s="4"/>
      <c r="P962" s="4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2.75" customHeight="1">
      <c r="A963" s="2"/>
      <c r="B963" s="2"/>
      <c r="C963" s="2"/>
      <c r="D963" s="2"/>
      <c r="E963" s="3"/>
      <c r="F963" s="2"/>
      <c r="G963" s="2"/>
      <c r="H963" s="2"/>
      <c r="I963" s="2"/>
      <c r="J963" s="2"/>
      <c r="K963" s="2"/>
      <c r="L963" s="42"/>
      <c r="M963" s="4"/>
      <c r="N963" s="4"/>
      <c r="O963" s="4"/>
      <c r="P963" s="4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2.75" customHeight="1">
      <c r="A964" s="2"/>
      <c r="B964" s="2"/>
      <c r="C964" s="2"/>
      <c r="D964" s="2"/>
      <c r="E964" s="3"/>
      <c r="F964" s="2"/>
      <c r="G964" s="2"/>
      <c r="H964" s="2"/>
      <c r="I964" s="2"/>
      <c r="J964" s="2"/>
      <c r="K964" s="2"/>
      <c r="L964" s="42"/>
      <c r="M964" s="4"/>
      <c r="N964" s="4"/>
      <c r="O964" s="4"/>
      <c r="P964" s="4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2.75" customHeight="1">
      <c r="A965" s="2"/>
      <c r="B965" s="2"/>
      <c r="C965" s="2"/>
      <c r="D965" s="2"/>
      <c r="E965" s="3"/>
      <c r="F965" s="2"/>
      <c r="G965" s="2"/>
      <c r="H965" s="2"/>
      <c r="I965" s="2"/>
      <c r="J965" s="2"/>
      <c r="K965" s="2"/>
      <c r="L965" s="42"/>
      <c r="M965" s="4"/>
      <c r="N965" s="4"/>
      <c r="O965" s="4"/>
      <c r="P965" s="4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2.75" customHeight="1">
      <c r="A966" s="2"/>
      <c r="B966" s="2"/>
      <c r="C966" s="2"/>
      <c r="D966" s="2"/>
      <c r="E966" s="3"/>
      <c r="F966" s="2"/>
      <c r="G966" s="2"/>
      <c r="H966" s="2"/>
      <c r="I966" s="2"/>
      <c r="J966" s="2"/>
      <c r="K966" s="2"/>
      <c r="L966" s="42"/>
      <c r="M966" s="4"/>
      <c r="N966" s="4"/>
      <c r="O966" s="4"/>
      <c r="P966" s="4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2.75" customHeight="1">
      <c r="A967" s="2"/>
      <c r="B967" s="2"/>
      <c r="C967" s="2"/>
      <c r="D967" s="2"/>
      <c r="E967" s="3"/>
      <c r="F967" s="2"/>
      <c r="G967" s="2"/>
      <c r="H967" s="2"/>
      <c r="I967" s="2"/>
      <c r="J967" s="2"/>
      <c r="K967" s="2"/>
      <c r="L967" s="42"/>
      <c r="M967" s="4"/>
      <c r="N967" s="4"/>
      <c r="O967" s="4"/>
      <c r="P967" s="4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2.75" customHeight="1">
      <c r="A968" s="2"/>
      <c r="B968" s="2"/>
      <c r="C968" s="2"/>
      <c r="D968" s="2"/>
      <c r="E968" s="3"/>
      <c r="F968" s="2"/>
      <c r="G968" s="2"/>
      <c r="H968" s="2"/>
      <c r="I968" s="2"/>
      <c r="J968" s="2"/>
      <c r="K968" s="2"/>
      <c r="L968" s="42"/>
      <c r="M968" s="4"/>
      <c r="N968" s="4"/>
      <c r="O968" s="4"/>
      <c r="P968" s="4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2.75" customHeight="1">
      <c r="A969" s="2"/>
      <c r="B969" s="2"/>
      <c r="C969" s="2"/>
      <c r="D969" s="2"/>
      <c r="E969" s="3"/>
      <c r="F969" s="2"/>
      <c r="G969" s="2"/>
      <c r="H969" s="2"/>
      <c r="I969" s="2"/>
      <c r="J969" s="2"/>
      <c r="K969" s="2"/>
      <c r="L969" s="42"/>
      <c r="M969" s="4"/>
      <c r="N969" s="4"/>
      <c r="O969" s="4"/>
      <c r="P969" s="4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2.75" customHeight="1">
      <c r="A970" s="2"/>
      <c r="B970" s="2"/>
      <c r="C970" s="2"/>
      <c r="D970" s="2"/>
      <c r="E970" s="3"/>
      <c r="F970" s="2"/>
      <c r="G970" s="2"/>
      <c r="H970" s="2"/>
      <c r="I970" s="2"/>
      <c r="J970" s="2"/>
      <c r="K970" s="2"/>
      <c r="L970" s="42"/>
      <c r="M970" s="4"/>
      <c r="N970" s="4"/>
      <c r="O970" s="4"/>
      <c r="P970" s="4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2.75" customHeight="1">
      <c r="A971" s="2"/>
      <c r="B971" s="2"/>
      <c r="C971" s="2"/>
      <c r="D971" s="2"/>
      <c r="E971" s="3"/>
      <c r="F971" s="2"/>
      <c r="G971" s="2"/>
      <c r="H971" s="2"/>
      <c r="I971" s="2"/>
      <c r="J971" s="2"/>
      <c r="K971" s="2"/>
      <c r="L971" s="42"/>
      <c r="M971" s="4"/>
      <c r="N971" s="4"/>
      <c r="O971" s="4"/>
      <c r="P971" s="4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2.75" customHeight="1">
      <c r="A972" s="2"/>
      <c r="B972" s="2"/>
      <c r="C972" s="2"/>
      <c r="D972" s="2"/>
      <c r="E972" s="3"/>
      <c r="F972" s="2"/>
      <c r="G972" s="2"/>
      <c r="H972" s="2"/>
      <c r="I972" s="2"/>
      <c r="J972" s="2"/>
      <c r="K972" s="2"/>
      <c r="L972" s="42"/>
      <c r="M972" s="4"/>
      <c r="N972" s="4"/>
      <c r="O972" s="4"/>
      <c r="P972" s="4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2.75" customHeight="1">
      <c r="A973" s="2"/>
      <c r="B973" s="2"/>
      <c r="C973" s="2"/>
      <c r="D973" s="2"/>
      <c r="E973" s="3"/>
      <c r="F973" s="2"/>
      <c r="G973" s="2"/>
      <c r="H973" s="2"/>
      <c r="I973" s="2"/>
      <c r="J973" s="2"/>
      <c r="K973" s="2"/>
      <c r="L973" s="42"/>
      <c r="M973" s="4"/>
      <c r="N973" s="4"/>
      <c r="O973" s="4"/>
      <c r="P973" s="4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2.75" customHeight="1">
      <c r="A974" s="2"/>
      <c r="B974" s="2"/>
      <c r="C974" s="2"/>
      <c r="D974" s="2"/>
      <c r="E974" s="3"/>
      <c r="F974" s="2"/>
      <c r="G974" s="2"/>
      <c r="H974" s="2"/>
      <c r="I974" s="2"/>
      <c r="J974" s="2"/>
      <c r="K974" s="2"/>
      <c r="L974" s="42"/>
      <c r="M974" s="4"/>
      <c r="N974" s="4"/>
      <c r="O974" s="4"/>
      <c r="P974" s="4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2.75" customHeight="1">
      <c r="A975" s="2"/>
      <c r="B975" s="2"/>
      <c r="C975" s="2"/>
      <c r="D975" s="2"/>
      <c r="E975" s="3"/>
      <c r="F975" s="2"/>
      <c r="G975" s="2"/>
      <c r="H975" s="2"/>
      <c r="I975" s="2"/>
      <c r="J975" s="2"/>
      <c r="K975" s="2"/>
      <c r="L975" s="42"/>
      <c r="M975" s="4"/>
      <c r="N975" s="4"/>
      <c r="O975" s="4"/>
      <c r="P975" s="4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2.75" customHeight="1">
      <c r="A976" s="2"/>
      <c r="B976" s="2"/>
      <c r="C976" s="2"/>
      <c r="D976" s="2"/>
      <c r="E976" s="3"/>
      <c r="F976" s="2"/>
      <c r="G976" s="2"/>
      <c r="H976" s="2"/>
      <c r="I976" s="2"/>
      <c r="J976" s="2"/>
      <c r="K976" s="2"/>
      <c r="L976" s="42"/>
      <c r="M976" s="4"/>
      <c r="N976" s="4"/>
      <c r="O976" s="4"/>
      <c r="P976" s="4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2.75" customHeight="1">
      <c r="A977" s="2"/>
      <c r="B977" s="2"/>
      <c r="C977" s="2"/>
      <c r="D977" s="2"/>
      <c r="E977" s="3"/>
      <c r="F977" s="2"/>
      <c r="G977" s="2"/>
      <c r="H977" s="2"/>
      <c r="I977" s="2"/>
      <c r="J977" s="2"/>
      <c r="K977" s="2"/>
      <c r="L977" s="42"/>
      <c r="M977" s="4"/>
      <c r="N977" s="4"/>
      <c r="O977" s="4"/>
      <c r="P977" s="4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2.75" customHeight="1">
      <c r="A978" s="2"/>
      <c r="B978" s="2"/>
      <c r="C978" s="2"/>
      <c r="D978" s="2"/>
      <c r="E978" s="3"/>
      <c r="F978" s="2"/>
      <c r="G978" s="2"/>
      <c r="H978" s="2"/>
      <c r="I978" s="2"/>
      <c r="J978" s="2"/>
      <c r="K978" s="2"/>
      <c r="L978" s="42"/>
      <c r="M978" s="4"/>
      <c r="N978" s="4"/>
      <c r="O978" s="4"/>
      <c r="P978" s="4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2.75" customHeight="1">
      <c r="A979" s="2"/>
      <c r="B979" s="2"/>
      <c r="C979" s="2"/>
      <c r="D979" s="2"/>
      <c r="E979" s="3"/>
      <c r="F979" s="2"/>
      <c r="G979" s="2"/>
      <c r="H979" s="2"/>
      <c r="I979" s="2"/>
      <c r="J979" s="2"/>
      <c r="K979" s="2"/>
      <c r="L979" s="42"/>
      <c r="M979" s="4"/>
      <c r="N979" s="4"/>
      <c r="O979" s="4"/>
      <c r="P979" s="4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2.75" customHeight="1">
      <c r="A980" s="2"/>
      <c r="B980" s="2"/>
      <c r="C980" s="2"/>
      <c r="D980" s="2"/>
      <c r="E980" s="3"/>
      <c r="F980" s="2"/>
      <c r="G980" s="2"/>
      <c r="H980" s="2"/>
      <c r="I980" s="2"/>
      <c r="J980" s="2"/>
      <c r="K980" s="2"/>
      <c r="L980" s="42"/>
      <c r="M980" s="4"/>
      <c r="N980" s="4"/>
      <c r="O980" s="4"/>
      <c r="P980" s="4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2.75" customHeight="1">
      <c r="A981" s="2"/>
      <c r="B981" s="2"/>
      <c r="C981" s="2"/>
      <c r="D981" s="2"/>
      <c r="E981" s="3"/>
      <c r="F981" s="2"/>
      <c r="G981" s="2"/>
      <c r="H981" s="2"/>
      <c r="I981" s="2"/>
      <c r="J981" s="2"/>
      <c r="K981" s="2"/>
      <c r="L981" s="42"/>
      <c r="M981" s="4"/>
      <c r="N981" s="4"/>
      <c r="O981" s="4"/>
      <c r="P981" s="4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2.75" customHeight="1">
      <c r="A982" s="2"/>
      <c r="B982" s="2"/>
      <c r="C982" s="2"/>
      <c r="D982" s="2"/>
      <c r="E982" s="3"/>
      <c r="F982" s="2"/>
      <c r="G982" s="2"/>
      <c r="H982" s="2"/>
      <c r="I982" s="2"/>
      <c r="J982" s="2"/>
      <c r="K982" s="2"/>
      <c r="L982" s="42"/>
      <c r="M982" s="4"/>
      <c r="N982" s="4"/>
      <c r="O982" s="4"/>
      <c r="P982" s="4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2.75" customHeight="1">
      <c r="A983" s="2"/>
      <c r="B983" s="2"/>
      <c r="C983" s="2"/>
      <c r="D983" s="2"/>
      <c r="E983" s="3"/>
      <c r="F983" s="2"/>
      <c r="G983" s="2"/>
      <c r="H983" s="2"/>
      <c r="I983" s="2"/>
      <c r="J983" s="2"/>
      <c r="K983" s="2"/>
      <c r="L983" s="42"/>
      <c r="M983" s="4"/>
      <c r="N983" s="4"/>
      <c r="O983" s="4"/>
      <c r="P983" s="4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2.75" customHeight="1">
      <c r="A984" s="2"/>
      <c r="B984" s="2"/>
      <c r="C984" s="2"/>
      <c r="D984" s="2"/>
      <c r="E984" s="3"/>
      <c r="F984" s="2"/>
      <c r="G984" s="2"/>
      <c r="H984" s="2"/>
      <c r="I984" s="2"/>
      <c r="J984" s="2"/>
      <c r="K984" s="2"/>
      <c r="L984" s="42"/>
      <c r="M984" s="4"/>
      <c r="N984" s="4"/>
      <c r="O984" s="4"/>
      <c r="P984" s="4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2.75" customHeight="1">
      <c r="A985" s="2"/>
      <c r="B985" s="2"/>
      <c r="C985" s="2"/>
      <c r="D985" s="2"/>
      <c r="E985" s="3"/>
      <c r="F985" s="2"/>
      <c r="G985" s="2"/>
      <c r="H985" s="2"/>
      <c r="I985" s="2"/>
      <c r="J985" s="2"/>
      <c r="K985" s="2"/>
      <c r="L985" s="42"/>
      <c r="M985" s="4"/>
      <c r="N985" s="4"/>
      <c r="O985" s="4"/>
      <c r="P985" s="4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2.75" customHeight="1">
      <c r="A986" s="2"/>
      <c r="B986" s="2"/>
      <c r="C986" s="2"/>
      <c r="D986" s="2"/>
      <c r="E986" s="3"/>
      <c r="F986" s="2"/>
      <c r="G986" s="2"/>
      <c r="H986" s="2"/>
      <c r="I986" s="2"/>
      <c r="J986" s="2"/>
      <c r="K986" s="2"/>
      <c r="L986" s="42"/>
      <c r="M986" s="4"/>
      <c r="N986" s="4"/>
      <c r="O986" s="4"/>
      <c r="P986" s="4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2.75" customHeight="1">
      <c r="A987" s="2"/>
      <c r="B987" s="2"/>
      <c r="C987" s="2"/>
      <c r="D987" s="2"/>
      <c r="E987" s="3"/>
      <c r="F987" s="2"/>
      <c r="G987" s="2"/>
      <c r="H987" s="2"/>
      <c r="I987" s="2"/>
      <c r="J987" s="2"/>
      <c r="K987" s="2"/>
      <c r="L987" s="42"/>
      <c r="M987" s="4"/>
      <c r="N987" s="4"/>
      <c r="O987" s="4"/>
      <c r="P987" s="4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2.75" customHeight="1">
      <c r="A988" s="2"/>
      <c r="B988" s="2"/>
      <c r="C988" s="2"/>
      <c r="D988" s="2"/>
      <c r="E988" s="3"/>
      <c r="F988" s="2"/>
      <c r="G988" s="2"/>
      <c r="H988" s="2"/>
      <c r="I988" s="2"/>
      <c r="J988" s="2"/>
      <c r="K988" s="2"/>
      <c r="L988" s="42"/>
      <c r="M988" s="4"/>
      <c r="N988" s="4"/>
      <c r="O988" s="4"/>
      <c r="P988" s="4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2.75" customHeight="1">
      <c r="A989" s="2"/>
      <c r="B989" s="2"/>
      <c r="C989" s="2"/>
      <c r="D989" s="2"/>
      <c r="E989" s="3"/>
      <c r="F989" s="2"/>
      <c r="G989" s="2"/>
      <c r="H989" s="2"/>
      <c r="I989" s="2"/>
      <c r="J989" s="2"/>
      <c r="K989" s="2"/>
      <c r="L989" s="42"/>
      <c r="M989" s="4"/>
      <c r="N989" s="4"/>
      <c r="O989" s="4"/>
      <c r="P989" s="4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2.75" customHeight="1">
      <c r="A990" s="2"/>
      <c r="B990" s="2"/>
      <c r="C990" s="2"/>
      <c r="D990" s="2"/>
      <c r="E990" s="3"/>
      <c r="F990" s="2"/>
      <c r="G990" s="2"/>
      <c r="H990" s="2"/>
      <c r="I990" s="2"/>
      <c r="J990" s="2"/>
      <c r="K990" s="2"/>
      <c r="L990" s="42"/>
      <c r="M990" s="4"/>
      <c r="N990" s="4"/>
      <c r="O990" s="4"/>
      <c r="P990" s="4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2.75" customHeight="1">
      <c r="A991" s="2"/>
      <c r="B991" s="2"/>
      <c r="C991" s="2"/>
      <c r="D991" s="2"/>
      <c r="E991" s="3"/>
      <c r="F991" s="2"/>
      <c r="G991" s="2"/>
      <c r="H991" s="2"/>
      <c r="I991" s="2"/>
      <c r="J991" s="2"/>
      <c r="K991" s="2"/>
      <c r="L991" s="42"/>
      <c r="M991" s="4"/>
      <c r="N991" s="4"/>
      <c r="O991" s="4"/>
      <c r="P991" s="4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2.75" customHeight="1">
      <c r="A992" s="2"/>
      <c r="B992" s="2"/>
      <c r="C992" s="2"/>
      <c r="D992" s="2"/>
      <c r="E992" s="3"/>
      <c r="F992" s="2"/>
      <c r="G992" s="2"/>
      <c r="H992" s="2"/>
      <c r="I992" s="2"/>
      <c r="J992" s="2"/>
      <c r="K992" s="2"/>
      <c r="L992" s="42"/>
      <c r="M992" s="4"/>
      <c r="N992" s="4"/>
      <c r="O992" s="4"/>
      <c r="P992" s="4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2.75" customHeight="1">
      <c r="A993" s="2"/>
      <c r="B993" s="2"/>
      <c r="C993" s="2"/>
      <c r="D993" s="2"/>
      <c r="E993" s="3"/>
      <c r="F993" s="2"/>
      <c r="G993" s="2"/>
      <c r="H993" s="2"/>
      <c r="I993" s="2"/>
      <c r="J993" s="2"/>
      <c r="K993" s="2"/>
      <c r="L993" s="42"/>
      <c r="M993" s="4"/>
      <c r="N993" s="4"/>
      <c r="O993" s="4"/>
      <c r="P993" s="4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2.75" customHeight="1">
      <c r="A994" s="2"/>
      <c r="B994" s="2"/>
      <c r="C994" s="2"/>
      <c r="D994" s="2"/>
      <c r="E994" s="3"/>
      <c r="F994" s="2"/>
      <c r="G994" s="2"/>
      <c r="H994" s="2"/>
      <c r="I994" s="2"/>
      <c r="J994" s="2"/>
      <c r="K994" s="2"/>
      <c r="L994" s="42"/>
      <c r="M994" s="4"/>
      <c r="N994" s="4"/>
      <c r="O994" s="4"/>
      <c r="P994" s="4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2.75" customHeight="1">
      <c r="A995" s="2"/>
      <c r="B995" s="2"/>
      <c r="C995" s="2"/>
      <c r="D995" s="2"/>
      <c r="E995" s="3"/>
      <c r="F995" s="2"/>
      <c r="G995" s="2"/>
      <c r="H995" s="2"/>
      <c r="I995" s="2"/>
      <c r="J995" s="2"/>
      <c r="K995" s="2"/>
      <c r="L995" s="42"/>
      <c r="M995" s="4"/>
      <c r="N995" s="4"/>
      <c r="O995" s="4"/>
      <c r="P995" s="4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2.75" customHeight="1">
      <c r="A996" s="2"/>
      <c r="B996" s="2"/>
      <c r="C996" s="2"/>
      <c r="D996" s="2"/>
      <c r="E996" s="3"/>
      <c r="F996" s="2"/>
      <c r="G996" s="2"/>
      <c r="H996" s="2"/>
      <c r="I996" s="2"/>
      <c r="J996" s="2"/>
      <c r="K996" s="2"/>
      <c r="L996" s="42"/>
      <c r="M996" s="4"/>
      <c r="N996" s="4"/>
      <c r="O996" s="4"/>
      <c r="P996" s="4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2.75" customHeight="1">
      <c r="A997" s="2"/>
      <c r="B997" s="2"/>
      <c r="C997" s="2"/>
      <c r="D997" s="2"/>
      <c r="E997" s="3"/>
      <c r="F997" s="2"/>
      <c r="G997" s="2"/>
      <c r="H997" s="2"/>
      <c r="I997" s="2"/>
      <c r="J997" s="2"/>
      <c r="K997" s="2"/>
      <c r="L997" s="42"/>
      <c r="M997" s="4"/>
      <c r="N997" s="4"/>
      <c r="O997" s="4"/>
      <c r="P997" s="4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2.75" customHeight="1">
      <c r="A998" s="2"/>
      <c r="B998" s="2"/>
      <c r="C998" s="2"/>
      <c r="D998" s="2"/>
      <c r="E998" s="3"/>
      <c r="F998" s="2"/>
      <c r="G998" s="2"/>
      <c r="H998" s="2"/>
      <c r="I998" s="2"/>
      <c r="J998" s="2"/>
      <c r="K998" s="2"/>
      <c r="L998" s="42"/>
      <c r="M998" s="4"/>
      <c r="N998" s="4"/>
      <c r="O998" s="4"/>
      <c r="P998" s="4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2.75" customHeight="1">
      <c r="A999" s="2"/>
      <c r="B999" s="2"/>
      <c r="C999" s="2"/>
      <c r="D999" s="2"/>
      <c r="E999" s="3"/>
      <c r="F999" s="2"/>
      <c r="G999" s="2"/>
      <c r="H999" s="2"/>
      <c r="I999" s="2"/>
      <c r="J999" s="2"/>
      <c r="K999" s="2"/>
      <c r="L999" s="42"/>
      <c r="M999" s="4"/>
      <c r="N999" s="4"/>
      <c r="O999" s="4"/>
      <c r="P999" s="4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2.75" customHeight="1">
      <c r="A1000" s="2"/>
      <c r="B1000" s="2"/>
      <c r="C1000" s="2"/>
      <c r="D1000" s="2"/>
      <c r="E1000" s="3"/>
      <c r="F1000" s="2"/>
      <c r="G1000" s="2"/>
      <c r="H1000" s="2"/>
      <c r="I1000" s="2"/>
      <c r="J1000" s="2"/>
      <c r="K1000" s="2"/>
      <c r="L1000" s="42"/>
      <c r="M1000" s="4"/>
      <c r="N1000" s="4"/>
      <c r="O1000" s="4"/>
      <c r="P1000" s="4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29">
    <mergeCell ref="A4:I4"/>
    <mergeCell ref="A5:I5"/>
    <mergeCell ref="A6:I6"/>
    <mergeCell ref="A9:C11"/>
    <mergeCell ref="D9:E9"/>
    <mergeCell ref="G9:I9"/>
    <mergeCell ref="D10:E10"/>
    <mergeCell ref="B37:C37"/>
    <mergeCell ref="A45:J45"/>
    <mergeCell ref="A47:C49"/>
    <mergeCell ref="D47:E47"/>
    <mergeCell ref="G47:I47"/>
    <mergeCell ref="D48:E48"/>
    <mergeCell ref="A86:J86"/>
    <mergeCell ref="D132:E132"/>
    <mergeCell ref="D133:E133"/>
    <mergeCell ref="H152:I152"/>
    <mergeCell ref="H153:I153"/>
    <mergeCell ref="D156:G156"/>
    <mergeCell ref="H156:K156"/>
    <mergeCell ref="D157:G157"/>
    <mergeCell ref="H157:K157"/>
    <mergeCell ref="A88:C90"/>
    <mergeCell ref="D88:E88"/>
    <mergeCell ref="G88:I88"/>
    <mergeCell ref="D89:E89"/>
    <mergeCell ref="A130:J130"/>
    <mergeCell ref="A132:C134"/>
    <mergeCell ref="G132:I132"/>
  </mergeCells>
  <printOptions/>
  <pageMargins bottom="0.5905511811023623" footer="0.0" header="0.0" left="0.984251968503937" right="0.11811023622047245" top="0.7480314960629921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38"/>
    <col customWidth="1" min="2" max="2" width="2.88"/>
    <col customWidth="1" min="3" max="3" width="45.88"/>
    <col customWidth="1" min="4" max="4" width="1.0"/>
    <col customWidth="1" min="5" max="5" width="9.75"/>
    <col customWidth="1" min="6" max="6" width="11.75"/>
    <col customWidth="1" hidden="1" min="7" max="7" width="12.25"/>
    <col customWidth="1" hidden="1" min="8" max="8" width="13.13"/>
    <col customWidth="1" min="9" max="10" width="12.5"/>
    <col customWidth="1" min="11" max="11" width="9.0"/>
    <col customWidth="1" min="12" max="12" width="6.75"/>
    <col customWidth="1" min="13" max="14" width="13.13"/>
    <col customWidth="1" min="15" max="16" width="16.25"/>
    <col customWidth="1" min="17" max="17" width="11.63"/>
    <col customWidth="1" min="18" max="18" width="12.13"/>
    <col customWidth="1" min="19" max="19" width="12.75"/>
    <col customWidth="1" min="20" max="39" width="8.0"/>
  </cols>
  <sheetData>
    <row r="1" ht="14.25" customHeight="1">
      <c r="A1" s="1" t="s">
        <v>0</v>
      </c>
      <c r="B1" s="2"/>
      <c r="C1" s="2"/>
      <c r="D1" s="3"/>
      <c r="E1" s="2"/>
      <c r="F1" s="2"/>
      <c r="G1" s="2"/>
      <c r="H1" s="2"/>
      <c r="I1" s="2"/>
      <c r="J1" s="2"/>
      <c r="K1" s="4"/>
      <c r="L1" s="4"/>
      <c r="M1" s="339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ht="14.25" customHeight="1">
      <c r="A2" s="1" t="s">
        <v>1</v>
      </c>
      <c r="B2" s="2"/>
      <c r="C2" s="2"/>
      <c r="D2" s="3"/>
      <c r="E2" s="2"/>
      <c r="F2" s="2"/>
      <c r="G2" s="2"/>
      <c r="H2" s="2"/>
      <c r="I2" s="2"/>
      <c r="J2" s="2"/>
      <c r="K2" s="4"/>
      <c r="L2" s="4"/>
      <c r="M2" s="339"/>
      <c r="N2" s="4"/>
      <c r="O2" s="4"/>
      <c r="P2" s="4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ht="10.5" customHeight="1">
      <c r="A3" s="2"/>
      <c r="B3" s="2"/>
      <c r="C3" s="2"/>
      <c r="D3" s="3"/>
      <c r="E3" s="2"/>
      <c r="F3" s="2"/>
      <c r="G3" s="2"/>
      <c r="H3" s="2"/>
      <c r="I3" s="2"/>
      <c r="J3" s="2"/>
      <c r="K3" s="4"/>
      <c r="L3" s="4"/>
      <c r="M3" s="339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</row>
    <row r="4" ht="14.25" customHeight="1">
      <c r="A4" s="5" t="s">
        <v>2</v>
      </c>
      <c r="J4" s="2"/>
      <c r="K4" s="4"/>
      <c r="L4" s="4"/>
      <c r="M4" s="339"/>
      <c r="N4" s="4"/>
      <c r="O4" s="4"/>
      <c r="P4" s="4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</row>
    <row r="5" ht="14.25" customHeight="1">
      <c r="A5" s="3" t="s">
        <v>3</v>
      </c>
      <c r="J5" s="2"/>
      <c r="K5" s="4"/>
      <c r="L5" s="4"/>
      <c r="M5" s="339"/>
      <c r="N5" s="4"/>
      <c r="O5" s="4"/>
      <c r="P5" s="4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</row>
    <row r="6" ht="16.5" customHeight="1">
      <c r="A6" s="5" t="s">
        <v>4</v>
      </c>
      <c r="J6" s="6"/>
      <c r="K6" s="7"/>
      <c r="L6" s="7"/>
      <c r="M6" s="340"/>
      <c r="N6" s="7"/>
      <c r="O6" s="7"/>
      <c r="P6" s="7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</row>
    <row r="7" ht="14.25" customHeight="1">
      <c r="A7" s="111"/>
      <c r="B7" s="111"/>
      <c r="C7" s="111"/>
      <c r="D7" s="111"/>
      <c r="E7" s="305"/>
      <c r="F7" s="111"/>
      <c r="G7" s="111"/>
      <c r="H7" s="111"/>
      <c r="I7" s="111"/>
      <c r="J7" s="2"/>
      <c r="K7" s="2"/>
      <c r="L7" s="4"/>
      <c r="M7" s="4"/>
      <c r="N7" s="4"/>
      <c r="O7" s="4"/>
      <c r="P7" s="2"/>
      <c r="Q7" s="111"/>
      <c r="R7" s="305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</row>
    <row r="8" ht="17.25" customHeight="1">
      <c r="A8" s="584" t="s">
        <v>557</v>
      </c>
      <c r="B8" s="585"/>
      <c r="C8" s="585"/>
      <c r="D8" s="585"/>
      <c r="E8" s="586"/>
      <c r="F8" s="585"/>
      <c r="G8" s="9"/>
      <c r="H8" s="529"/>
      <c r="I8" s="111"/>
      <c r="J8" s="2"/>
      <c r="K8" s="2"/>
      <c r="L8" s="4"/>
      <c r="M8" s="4"/>
      <c r="N8" s="4"/>
      <c r="O8" s="4"/>
      <c r="P8" s="2"/>
      <c r="Q8" s="111"/>
      <c r="R8" s="305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</row>
    <row r="9" ht="14.25" customHeight="1">
      <c r="A9" s="11" t="s">
        <v>364</v>
      </c>
      <c r="B9" s="12"/>
      <c r="C9" s="13"/>
      <c r="D9" s="637" t="s">
        <v>7</v>
      </c>
      <c r="E9" s="13"/>
      <c r="F9" s="14" t="s">
        <v>8</v>
      </c>
      <c r="G9" s="15" t="s">
        <v>9</v>
      </c>
      <c r="H9" s="12"/>
      <c r="I9" s="13"/>
      <c r="J9" s="14" t="s">
        <v>10</v>
      </c>
      <c r="K9" s="93"/>
      <c r="L9" s="94"/>
      <c r="M9" s="94"/>
      <c r="N9" s="94"/>
      <c r="O9" s="94"/>
      <c r="P9" s="93"/>
      <c r="Q9" s="93"/>
      <c r="R9" s="305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</row>
    <row r="10" ht="14.25" customHeight="1">
      <c r="A10" s="18"/>
      <c r="C10" s="19"/>
      <c r="D10" s="76" t="s">
        <v>11</v>
      </c>
      <c r="E10" s="19"/>
      <c r="F10" s="21" t="s">
        <v>12</v>
      </c>
      <c r="G10" s="21" t="s">
        <v>13</v>
      </c>
      <c r="H10" s="22" t="s">
        <v>14</v>
      </c>
      <c r="I10" s="21" t="s">
        <v>15</v>
      </c>
      <c r="J10" s="21" t="s">
        <v>16</v>
      </c>
      <c r="K10" s="93"/>
      <c r="L10" s="94"/>
      <c r="M10" s="94"/>
      <c r="N10" s="94"/>
      <c r="O10" s="94"/>
      <c r="P10" s="93"/>
      <c r="Q10" s="684" t="s">
        <v>19</v>
      </c>
      <c r="R10" s="305">
        <v>30.0</v>
      </c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</row>
    <row r="11" ht="15.0" customHeight="1">
      <c r="A11" s="23"/>
      <c r="B11" s="24"/>
      <c r="C11" s="25"/>
      <c r="D11" s="638"/>
      <c r="E11" s="639"/>
      <c r="F11" s="26" t="s">
        <v>17</v>
      </c>
      <c r="G11" s="27" t="s">
        <v>17</v>
      </c>
      <c r="H11" s="27" t="s">
        <v>18</v>
      </c>
      <c r="I11" s="27" t="s">
        <v>18</v>
      </c>
      <c r="J11" s="27" t="s">
        <v>18</v>
      </c>
      <c r="K11" s="66"/>
      <c r="L11" s="435"/>
      <c r="M11" s="435"/>
      <c r="N11" s="435"/>
      <c r="O11" s="435"/>
      <c r="P11" s="66"/>
      <c r="Q11" s="66" t="s">
        <v>21</v>
      </c>
      <c r="R11" s="685">
        <v>1.0</v>
      </c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</row>
    <row r="12" ht="14.25" customHeight="1">
      <c r="A12" s="686" t="s">
        <v>20</v>
      </c>
      <c r="B12" s="653"/>
      <c r="C12" s="653"/>
      <c r="D12" s="687"/>
      <c r="E12" s="659"/>
      <c r="F12" s="653"/>
      <c r="G12" s="460"/>
      <c r="H12" s="460"/>
      <c r="I12" s="688"/>
      <c r="J12" s="32"/>
      <c r="K12" s="6"/>
      <c r="L12" s="7"/>
      <c r="M12" s="7"/>
      <c r="N12" s="7"/>
      <c r="O12" s="7"/>
      <c r="P12" s="6"/>
      <c r="Q12" s="195"/>
      <c r="R12" s="689">
        <f>R10+R11</f>
        <v>31</v>
      </c>
      <c r="S12" s="195"/>
      <c r="T12" s="195"/>
      <c r="U12" s="195"/>
      <c r="V12" s="195"/>
      <c r="W12" s="195"/>
      <c r="X12" s="195"/>
      <c r="Y12" s="195"/>
      <c r="Z12" s="195"/>
      <c r="AA12" s="195"/>
      <c r="AB12" s="195"/>
      <c r="AC12" s="195"/>
      <c r="AD12" s="195"/>
      <c r="AE12" s="195"/>
      <c r="AF12" s="195"/>
      <c r="AG12" s="195"/>
      <c r="AH12" s="195"/>
      <c r="AI12" s="195"/>
      <c r="AJ12" s="195"/>
      <c r="AK12" s="195"/>
      <c r="AL12" s="195"/>
      <c r="AM12" s="195"/>
    </row>
    <row r="13" ht="13.5" customHeight="1">
      <c r="A13" s="592" t="s">
        <v>486</v>
      </c>
      <c r="B13" s="585" t="s">
        <v>22</v>
      </c>
      <c r="C13" s="593"/>
      <c r="D13" s="587"/>
      <c r="E13" s="594"/>
      <c r="F13" s="591"/>
      <c r="G13" s="345"/>
      <c r="H13" s="345"/>
      <c r="I13" s="147"/>
      <c r="J13" s="149"/>
      <c r="K13" s="2"/>
      <c r="L13" s="4"/>
      <c r="M13" s="4"/>
      <c r="N13" s="4"/>
      <c r="O13" s="4"/>
      <c r="P13" s="2"/>
      <c r="Q13" s="2"/>
      <c r="R13" s="305">
        <v>1.0</v>
      </c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</row>
    <row r="14" ht="13.5" customHeight="1">
      <c r="A14" s="592"/>
      <c r="B14" s="585" t="s">
        <v>331</v>
      </c>
      <c r="C14" s="595"/>
      <c r="D14" s="585"/>
      <c r="E14" s="622" t="s">
        <v>25</v>
      </c>
      <c r="F14" s="389">
        <v>8317046.11</v>
      </c>
      <c r="G14" s="58">
        <v>4338176.58</v>
      </c>
      <c r="H14" s="58">
        <f t="shared" ref="H14:H32" si="1">I14-G14</f>
        <v>4726532.42</v>
      </c>
      <c r="I14" s="58">
        <v>9064709.0</v>
      </c>
      <c r="J14" s="77">
        <v>9431820.0</v>
      </c>
      <c r="K14" s="78"/>
      <c r="L14" s="42"/>
      <c r="M14" s="42"/>
      <c r="N14" s="42"/>
      <c r="O14" s="42">
        <v>9435744.0</v>
      </c>
      <c r="P14" s="78"/>
      <c r="Q14" s="78"/>
      <c r="R14" s="305"/>
      <c r="S14" s="449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</row>
    <row r="15" ht="13.5" customHeight="1">
      <c r="A15" s="592"/>
      <c r="B15" s="585" t="s">
        <v>512</v>
      </c>
      <c r="C15" s="595"/>
      <c r="D15" s="585"/>
      <c r="E15" s="622" t="s">
        <v>25</v>
      </c>
      <c r="F15" s="389">
        <v>0.0</v>
      </c>
      <c r="G15" s="58">
        <v>0.0</v>
      </c>
      <c r="H15" s="58">
        <f t="shared" si="1"/>
        <v>0</v>
      </c>
      <c r="I15" s="58"/>
      <c r="J15" s="77">
        <v>19225.0</v>
      </c>
      <c r="K15" s="78"/>
      <c r="L15" s="42"/>
      <c r="M15" s="42"/>
      <c r="N15" s="42"/>
      <c r="O15" s="42">
        <v>19225.0</v>
      </c>
      <c r="P15" s="78"/>
      <c r="Q15" s="78"/>
      <c r="R15" s="305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</row>
    <row r="16" ht="13.5" customHeight="1">
      <c r="A16" s="592"/>
      <c r="B16" s="585" t="s">
        <v>558</v>
      </c>
      <c r="C16" s="595"/>
      <c r="D16" s="585"/>
      <c r="E16" s="622" t="s">
        <v>28</v>
      </c>
      <c r="F16" s="366">
        <v>209912.14</v>
      </c>
      <c r="G16" s="58">
        <v>90909.29</v>
      </c>
      <c r="H16" s="58">
        <f t="shared" si="1"/>
        <v>163490.71</v>
      </c>
      <c r="I16" s="58">
        <v>254400.0</v>
      </c>
      <c r="J16" s="77">
        <v>701280.0</v>
      </c>
      <c r="K16" s="78"/>
      <c r="L16" s="42"/>
      <c r="M16" s="42">
        <v>137184.0</v>
      </c>
      <c r="N16" s="42">
        <v>137184.0</v>
      </c>
      <c r="O16" s="42">
        <v>701280.0</v>
      </c>
      <c r="P16" s="78"/>
      <c r="Q16" s="78"/>
      <c r="R16" s="305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</row>
    <row r="17" ht="13.5" customHeight="1">
      <c r="A17" s="597"/>
      <c r="B17" s="587" t="s">
        <v>488</v>
      </c>
      <c r="C17" s="595"/>
      <c r="D17" s="585"/>
      <c r="E17" s="622" t="s">
        <v>30</v>
      </c>
      <c r="F17" s="690">
        <v>698818.32</v>
      </c>
      <c r="G17" s="58">
        <v>350090.97</v>
      </c>
      <c r="H17" s="58">
        <f t="shared" si="1"/>
        <v>393909.03</v>
      </c>
      <c r="I17" s="58">
        <v>744000.0</v>
      </c>
      <c r="J17" s="77">
        <v>816000.0</v>
      </c>
      <c r="K17" s="78"/>
      <c r="L17" s="42"/>
      <c r="M17" s="42">
        <v>24000.0</v>
      </c>
      <c r="N17" s="42">
        <v>24000.0</v>
      </c>
      <c r="O17" s="42">
        <v>816000.0</v>
      </c>
      <c r="P17" s="78"/>
      <c r="Q17" s="78"/>
      <c r="R17" s="69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</row>
    <row r="18" ht="13.5" customHeight="1">
      <c r="A18" s="597"/>
      <c r="B18" s="587" t="s">
        <v>489</v>
      </c>
      <c r="C18" s="595"/>
      <c r="D18" s="585"/>
      <c r="E18" s="622" t="s">
        <v>32</v>
      </c>
      <c r="F18" s="690">
        <v>96900.0</v>
      </c>
      <c r="G18" s="58">
        <v>32300.0</v>
      </c>
      <c r="H18" s="58">
        <f t="shared" si="1"/>
        <v>64600</v>
      </c>
      <c r="I18" s="58">
        <v>96900.0</v>
      </c>
      <c r="J18" s="77">
        <v>96900.0</v>
      </c>
      <c r="K18" s="78"/>
      <c r="L18" s="42"/>
      <c r="M18" s="42"/>
      <c r="N18" s="42"/>
      <c r="O18" s="42">
        <v>96900.0</v>
      </c>
      <c r="P18" s="78"/>
      <c r="Q18" s="78"/>
      <c r="R18" s="69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</row>
    <row r="19" ht="13.5" customHeight="1">
      <c r="A19" s="597"/>
      <c r="B19" s="587" t="s">
        <v>514</v>
      </c>
      <c r="C19" s="595"/>
      <c r="D19" s="585"/>
      <c r="E19" s="622" t="s">
        <v>34</v>
      </c>
      <c r="F19" s="690">
        <v>96900.0</v>
      </c>
      <c r="G19" s="58">
        <v>32300.0</v>
      </c>
      <c r="H19" s="58">
        <f t="shared" si="1"/>
        <v>64600</v>
      </c>
      <c r="I19" s="58">
        <v>96900.0</v>
      </c>
      <c r="J19" s="77">
        <v>96900.0</v>
      </c>
      <c r="K19" s="78"/>
      <c r="L19" s="42"/>
      <c r="M19" s="42"/>
      <c r="N19" s="42"/>
      <c r="O19" s="42">
        <v>96900.0</v>
      </c>
      <c r="P19" s="78"/>
      <c r="Q19" s="78"/>
      <c r="R19" s="69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  <c r="AM19" s="111"/>
    </row>
    <row r="20" ht="13.5" customHeight="1">
      <c r="A20" s="597"/>
      <c r="B20" s="587" t="s">
        <v>367</v>
      </c>
      <c r="C20" s="595"/>
      <c r="D20" s="585"/>
      <c r="E20" s="622" t="s">
        <v>36</v>
      </c>
      <c r="F20" s="690">
        <v>180000.0</v>
      </c>
      <c r="G20" s="58">
        <v>180000.0</v>
      </c>
      <c r="H20" s="58">
        <f t="shared" si="1"/>
        <v>6000</v>
      </c>
      <c r="I20" s="58">
        <v>186000.0</v>
      </c>
      <c r="J20" s="77">
        <v>204000.0</v>
      </c>
      <c r="K20" s="78"/>
      <c r="L20" s="42"/>
      <c r="M20" s="42">
        <v>6000.0</v>
      </c>
      <c r="N20" s="42">
        <v>6000.0</v>
      </c>
      <c r="O20" s="42">
        <v>204000.0</v>
      </c>
      <c r="P20" s="78"/>
      <c r="Q20" s="78"/>
      <c r="R20" s="69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</row>
    <row r="21" ht="13.5" customHeight="1">
      <c r="A21" s="597"/>
      <c r="B21" s="9" t="s">
        <v>44</v>
      </c>
      <c r="C21" s="2"/>
      <c r="D21" s="597"/>
      <c r="E21" s="622" t="s">
        <v>45</v>
      </c>
      <c r="F21" s="690">
        <v>726664.0</v>
      </c>
      <c r="G21" s="58">
        <v>732780.0</v>
      </c>
      <c r="H21" s="58">
        <f t="shared" si="1"/>
        <v>43977</v>
      </c>
      <c r="I21" s="58">
        <v>776757.0</v>
      </c>
      <c r="J21" s="77">
        <v>849778.0</v>
      </c>
      <c r="K21" s="78"/>
      <c r="L21" s="42"/>
      <c r="M21" s="42">
        <v>11432.0</v>
      </c>
      <c r="N21" s="42">
        <v>11432.0</v>
      </c>
      <c r="O21" s="42">
        <v>850105.0</v>
      </c>
      <c r="P21" s="78"/>
      <c r="Q21" s="78">
        <f>SUM(J14:J16)</f>
        <v>10152325</v>
      </c>
      <c r="R21" s="69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</row>
    <row r="22" ht="13.5" customHeight="1">
      <c r="A22" s="597"/>
      <c r="B22" s="587" t="s">
        <v>46</v>
      </c>
      <c r="C22" s="595"/>
      <c r="D22" s="585"/>
      <c r="E22" s="622" t="s">
        <v>45</v>
      </c>
      <c r="F22" s="83">
        <v>721032.0</v>
      </c>
      <c r="G22" s="58">
        <v>0.0</v>
      </c>
      <c r="H22" s="58">
        <f t="shared" si="1"/>
        <v>776757</v>
      </c>
      <c r="I22" s="58">
        <v>776757.0</v>
      </c>
      <c r="J22" s="77">
        <v>849778.0</v>
      </c>
      <c r="K22" s="78"/>
      <c r="L22" s="42"/>
      <c r="M22" s="42">
        <v>11432.0</v>
      </c>
      <c r="N22" s="42">
        <v>11432.0</v>
      </c>
      <c r="O22" s="42">
        <v>850105.0</v>
      </c>
      <c r="P22" s="78"/>
      <c r="Q22" s="78">
        <f>Q21/12</f>
        <v>846027.0833</v>
      </c>
      <c r="R22" s="69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</row>
    <row r="23" ht="13.5" customHeight="1">
      <c r="A23" s="597"/>
      <c r="B23" s="587" t="s">
        <v>47</v>
      </c>
      <c r="C23" s="595"/>
      <c r="D23" s="585"/>
      <c r="E23" s="622" t="s">
        <v>48</v>
      </c>
      <c r="F23" s="690">
        <v>148000.0</v>
      </c>
      <c r="G23" s="113">
        <v>0.0</v>
      </c>
      <c r="H23" s="58">
        <f t="shared" si="1"/>
        <v>155000</v>
      </c>
      <c r="I23" s="58">
        <v>155000.0</v>
      </c>
      <c r="J23" s="77">
        <v>170000.0</v>
      </c>
      <c r="K23" s="78"/>
      <c r="L23" s="42"/>
      <c r="M23" s="42">
        <v>5000.0</v>
      </c>
      <c r="N23" s="42">
        <v>5000.0</v>
      </c>
      <c r="O23" s="42">
        <v>170000.0</v>
      </c>
      <c r="P23" s="78"/>
      <c r="Q23" s="78"/>
      <c r="R23" s="69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</row>
    <row r="24" ht="13.5" customHeight="1">
      <c r="A24" s="597"/>
      <c r="B24" s="587" t="s">
        <v>518</v>
      </c>
      <c r="C24" s="595"/>
      <c r="D24" s="585"/>
      <c r="E24" s="622" t="s">
        <v>41</v>
      </c>
      <c r="F24" s="596">
        <v>25000.0</v>
      </c>
      <c r="G24" s="113">
        <v>5000.0</v>
      </c>
      <c r="H24" s="58">
        <f t="shared" si="1"/>
        <v>25000</v>
      </c>
      <c r="I24" s="58">
        <v>30000.0</v>
      </c>
      <c r="J24" s="77">
        <v>30000.0</v>
      </c>
      <c r="K24" s="78"/>
      <c r="L24" s="42"/>
      <c r="M24" s="42"/>
      <c r="N24" s="42"/>
      <c r="O24" s="42">
        <v>30000.0</v>
      </c>
      <c r="P24" s="78"/>
      <c r="Q24" s="78"/>
      <c r="R24" s="69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</row>
    <row r="25" ht="13.5" customHeight="1">
      <c r="A25" s="597"/>
      <c r="B25" s="595" t="s">
        <v>37</v>
      </c>
      <c r="C25" s="595"/>
      <c r="D25" s="585"/>
      <c r="E25" s="622" t="s">
        <v>38</v>
      </c>
      <c r="F25" s="596">
        <v>140000.0</v>
      </c>
      <c r="G25" s="58">
        <v>0.0</v>
      </c>
      <c r="H25" s="58">
        <f t="shared" si="1"/>
        <v>155000</v>
      </c>
      <c r="I25" s="81">
        <v>155000.0</v>
      </c>
      <c r="J25" s="77">
        <v>170000.0</v>
      </c>
      <c r="K25" s="78"/>
      <c r="L25" s="84"/>
      <c r="M25" s="84">
        <v>5000.0</v>
      </c>
      <c r="N25" s="84">
        <v>5000.0</v>
      </c>
      <c r="O25" s="42">
        <v>170000.0</v>
      </c>
      <c r="P25" s="78"/>
      <c r="Q25" s="83"/>
      <c r="R25" s="69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</row>
    <row r="26" ht="13.5" customHeight="1">
      <c r="A26" s="597"/>
      <c r="B26" s="387" t="s">
        <v>39</v>
      </c>
      <c r="C26" s="595"/>
      <c r="D26" s="585"/>
      <c r="E26" s="622" t="s">
        <v>38</v>
      </c>
      <c r="F26" s="596">
        <v>290000.0</v>
      </c>
      <c r="G26" s="58">
        <v>0.0</v>
      </c>
      <c r="H26" s="58">
        <f t="shared" si="1"/>
        <v>0</v>
      </c>
      <c r="I26" s="81">
        <v>0.0</v>
      </c>
      <c r="J26" s="77">
        <v>0.0</v>
      </c>
      <c r="K26" s="78"/>
      <c r="L26" s="84"/>
      <c r="M26" s="84"/>
      <c r="N26" s="84"/>
      <c r="O26" s="42">
        <v>0.0</v>
      </c>
      <c r="P26" s="78"/>
      <c r="Q26" s="83"/>
      <c r="R26" s="69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</row>
    <row r="27" ht="13.5" customHeight="1">
      <c r="A27" s="597"/>
      <c r="B27" s="587" t="s">
        <v>435</v>
      </c>
      <c r="C27" s="595"/>
      <c r="D27" s="585"/>
      <c r="E27" s="622" t="s">
        <v>52</v>
      </c>
      <c r="F27" s="596">
        <v>1031431.2</v>
      </c>
      <c r="G27" s="58">
        <v>485909.7</v>
      </c>
      <c r="H27" s="58">
        <f t="shared" si="1"/>
        <v>632383.3</v>
      </c>
      <c r="I27" s="58">
        <v>1118293.0</v>
      </c>
      <c r="J27" s="58">
        <v>1218279.0</v>
      </c>
      <c r="K27" s="59"/>
      <c r="L27" s="42"/>
      <c r="M27" s="42">
        <v>16462.08</v>
      </c>
      <c r="N27" s="42">
        <v>16462.08</v>
      </c>
      <c r="O27" s="42">
        <v>1218750.1600000001</v>
      </c>
      <c r="P27" s="78"/>
      <c r="Q27" s="78">
        <f>(J14+J15+J16)*0.12</f>
        <v>1218279</v>
      </c>
      <c r="R27" s="691">
        <v>18566.0</v>
      </c>
      <c r="S27" s="449">
        <f>R27+J27</f>
        <v>1236845</v>
      </c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</row>
    <row r="28" ht="13.5" customHeight="1">
      <c r="A28" s="597"/>
      <c r="B28" s="587" t="s">
        <v>370</v>
      </c>
      <c r="C28" s="595"/>
      <c r="D28" s="585"/>
      <c r="E28" s="622" t="s">
        <v>54</v>
      </c>
      <c r="F28" s="596">
        <v>36300.0</v>
      </c>
      <c r="G28" s="58">
        <v>17500.0</v>
      </c>
      <c r="H28" s="58">
        <f t="shared" si="1"/>
        <v>19700</v>
      </c>
      <c r="I28" s="58">
        <v>37200.0</v>
      </c>
      <c r="J28" s="58">
        <v>61200.0</v>
      </c>
      <c r="K28" s="59"/>
      <c r="L28" s="42"/>
      <c r="M28" s="42">
        <v>1800.0</v>
      </c>
      <c r="N28" s="42">
        <v>1800.0</v>
      </c>
      <c r="O28" s="42">
        <v>61200.0</v>
      </c>
      <c r="P28" s="78"/>
      <c r="Q28" s="78"/>
      <c r="R28" s="69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</row>
    <row r="29" ht="13.5" customHeight="1">
      <c r="A29" s="597"/>
      <c r="B29" s="587" t="s">
        <v>337</v>
      </c>
      <c r="C29" s="595"/>
      <c r="D29" s="585"/>
      <c r="E29" s="622" t="s">
        <v>56</v>
      </c>
      <c r="F29" s="596">
        <v>100107.44</v>
      </c>
      <c r="G29" s="58">
        <v>55597.71</v>
      </c>
      <c r="H29" s="58">
        <f t="shared" si="1"/>
        <v>75300.29</v>
      </c>
      <c r="I29" s="58">
        <v>130898.0</v>
      </c>
      <c r="J29" s="58">
        <v>169709.0</v>
      </c>
      <c r="K29" s="59"/>
      <c r="L29" s="42"/>
      <c r="M29" s="42">
        <v>2400.72</v>
      </c>
      <c r="N29" s="42">
        <v>2400.72</v>
      </c>
      <c r="O29" s="42">
        <v>169228.44</v>
      </c>
      <c r="P29" s="78"/>
      <c r="Q29" s="78"/>
      <c r="R29" s="305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</row>
    <row r="30" ht="13.5" customHeight="1">
      <c r="A30" s="597"/>
      <c r="B30" s="587" t="s">
        <v>519</v>
      </c>
      <c r="C30" s="595"/>
      <c r="D30" s="585"/>
      <c r="E30" s="622" t="s">
        <v>58</v>
      </c>
      <c r="F30" s="596">
        <v>35600.0</v>
      </c>
      <c r="G30" s="58">
        <v>17600.0</v>
      </c>
      <c r="H30" s="58">
        <f t="shared" si="1"/>
        <v>19600</v>
      </c>
      <c r="I30" s="58">
        <v>37200.0</v>
      </c>
      <c r="J30" s="58">
        <v>40800.0</v>
      </c>
      <c r="K30" s="59"/>
      <c r="L30" s="42"/>
      <c r="M30" s="42">
        <v>1200.0</v>
      </c>
      <c r="N30" s="42">
        <v>1200.0</v>
      </c>
      <c r="O30" s="42">
        <v>40800.0</v>
      </c>
      <c r="P30" s="78"/>
      <c r="Q30" s="78"/>
      <c r="R30" s="305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</row>
    <row r="31" ht="13.5" customHeight="1">
      <c r="A31" s="597"/>
      <c r="B31" s="587" t="s">
        <v>49</v>
      </c>
      <c r="C31" s="595"/>
      <c r="D31" s="585"/>
      <c r="E31" s="622" t="s">
        <v>50</v>
      </c>
      <c r="F31" s="596">
        <v>0.0</v>
      </c>
      <c r="G31" s="58">
        <v>0.0</v>
      </c>
      <c r="H31" s="58">
        <f t="shared" si="1"/>
        <v>93000</v>
      </c>
      <c r="I31" s="58">
        <v>93000.0</v>
      </c>
      <c r="J31" s="58">
        <v>0.0</v>
      </c>
      <c r="K31" s="59"/>
      <c r="L31" s="42"/>
      <c r="M31" s="42"/>
      <c r="N31" s="42"/>
      <c r="O31" s="42">
        <v>0.0</v>
      </c>
      <c r="P31" s="78"/>
      <c r="Q31" s="78"/>
      <c r="R31" s="305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</row>
    <row r="32" ht="13.5" customHeight="1">
      <c r="A32" s="597"/>
      <c r="B32" s="587" t="s">
        <v>59</v>
      </c>
      <c r="C32" s="595"/>
      <c r="D32" s="585"/>
      <c r="E32" s="622" t="s">
        <v>60</v>
      </c>
      <c r="F32" s="596">
        <v>696000.0</v>
      </c>
      <c r="G32" s="58">
        <v>0.0</v>
      </c>
      <c r="H32" s="58">
        <f t="shared" si="1"/>
        <v>0</v>
      </c>
      <c r="I32" s="58">
        <v>0.0</v>
      </c>
      <c r="J32" s="692">
        <v>0.0</v>
      </c>
      <c r="K32" s="59"/>
      <c r="L32" s="42"/>
      <c r="M32" s="42"/>
      <c r="N32" s="42"/>
      <c r="O32" s="42">
        <v>0.0</v>
      </c>
      <c r="P32" s="78"/>
      <c r="Q32" s="78"/>
      <c r="R32" s="693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</row>
    <row r="33" ht="15.75" customHeight="1">
      <c r="A33" s="694"/>
      <c r="B33" s="695" t="s">
        <v>61</v>
      </c>
      <c r="C33" s="696"/>
      <c r="D33" s="697"/>
      <c r="E33" s="698"/>
      <c r="F33" s="239">
        <f t="shared" ref="F33:J33" si="2">SUM(F14:F32)</f>
        <v>13549711.21</v>
      </c>
      <c r="G33" s="239">
        <f t="shared" si="2"/>
        <v>6338164.25</v>
      </c>
      <c r="H33" s="239">
        <f t="shared" si="2"/>
        <v>7414849.75</v>
      </c>
      <c r="I33" s="239">
        <f t="shared" si="2"/>
        <v>13753014</v>
      </c>
      <c r="J33" s="239">
        <f t="shared" si="2"/>
        <v>14925669</v>
      </c>
      <c r="K33" s="102"/>
      <c r="L33" s="218">
        <f>(J33-I33)/I33</f>
        <v>0.08526530984</v>
      </c>
      <c r="M33" s="699">
        <f>SUM(M14:M32)</f>
        <v>221910.8</v>
      </c>
      <c r="N33" s="127"/>
      <c r="O33" s="700">
        <f>SUM(O14:O32)</f>
        <v>14930237.6</v>
      </c>
      <c r="P33" s="289"/>
      <c r="Q33" s="48">
        <v>244775.0</v>
      </c>
      <c r="R33" s="701">
        <v>1.4930237E7</v>
      </c>
      <c r="S33" s="179">
        <f>R33-14241640</f>
        <v>688597</v>
      </c>
      <c r="T33" s="405"/>
      <c r="U33" s="405"/>
      <c r="V33" s="405"/>
      <c r="W33" s="405"/>
      <c r="X33" s="405"/>
      <c r="Y33" s="405"/>
      <c r="Z33" s="405"/>
      <c r="AA33" s="405"/>
      <c r="AB33" s="405"/>
      <c r="AC33" s="405"/>
      <c r="AD33" s="405"/>
      <c r="AE33" s="405"/>
      <c r="AF33" s="405"/>
      <c r="AG33" s="405"/>
      <c r="AH33" s="405"/>
      <c r="AI33" s="405"/>
      <c r="AJ33" s="405"/>
      <c r="AK33" s="405"/>
      <c r="AL33" s="405"/>
      <c r="AM33" s="405"/>
    </row>
    <row r="34" ht="14.25" customHeight="1">
      <c r="A34" s="603"/>
      <c r="B34" s="587" t="s">
        <v>62</v>
      </c>
      <c r="C34" s="593"/>
      <c r="D34" s="587"/>
      <c r="E34" s="594"/>
      <c r="F34" s="58"/>
      <c r="G34" s="58"/>
      <c r="H34" s="58"/>
      <c r="I34" s="58"/>
      <c r="J34" s="58"/>
      <c r="K34" s="59"/>
      <c r="L34" s="54" t="s">
        <v>63</v>
      </c>
      <c r="M34" s="54"/>
      <c r="N34" s="54"/>
      <c r="O34" s="54"/>
      <c r="P34" s="702"/>
      <c r="Q34" s="78"/>
      <c r="R34" s="305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</row>
    <row r="35" ht="13.5" customHeight="1">
      <c r="A35" s="603"/>
      <c r="B35" s="587" t="s">
        <v>341</v>
      </c>
      <c r="C35" s="595"/>
      <c r="D35" s="585"/>
      <c r="E35" s="622" t="s">
        <v>65</v>
      </c>
      <c r="F35" s="81">
        <v>738874.02</v>
      </c>
      <c r="G35" s="81">
        <v>167607.85</v>
      </c>
      <c r="H35" s="81">
        <f t="shared" ref="H35:H42" si="3">I35-G35</f>
        <v>318392.15</v>
      </c>
      <c r="I35" s="81">
        <v>486000.0</v>
      </c>
      <c r="J35" s="81">
        <v>400000.0</v>
      </c>
      <c r="K35" s="83"/>
      <c r="L35" s="38"/>
      <c r="M35" s="38"/>
      <c r="N35" s="38"/>
      <c r="O35" s="38"/>
      <c r="P35" s="37"/>
      <c r="Q35" s="37"/>
      <c r="R35" s="305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</row>
    <row r="36" ht="13.5" customHeight="1">
      <c r="A36" s="603"/>
      <c r="B36" s="587" t="s">
        <v>68</v>
      </c>
      <c r="C36" s="595"/>
      <c r="D36" s="586"/>
      <c r="E36" s="622" t="s">
        <v>69</v>
      </c>
      <c r="F36" s="81">
        <v>97000.0</v>
      </c>
      <c r="G36" s="81">
        <v>34200.0</v>
      </c>
      <c r="H36" s="81">
        <f t="shared" si="3"/>
        <v>165800</v>
      </c>
      <c r="I36" s="58">
        <v>200000.0</v>
      </c>
      <c r="J36" s="58">
        <v>200000.0</v>
      </c>
      <c r="K36" s="59"/>
      <c r="L36" s="42"/>
      <c r="M36" s="42"/>
      <c r="N36" s="42"/>
      <c r="O36" s="42"/>
      <c r="P36" s="78"/>
      <c r="Q36" s="78"/>
      <c r="R36" s="305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</row>
    <row r="37" ht="13.5" customHeight="1">
      <c r="A37" s="603"/>
      <c r="B37" s="587" t="s">
        <v>75</v>
      </c>
      <c r="C37" s="595"/>
      <c r="D37" s="586"/>
      <c r="E37" s="622" t="s">
        <v>76</v>
      </c>
      <c r="F37" s="58">
        <f>133968+132376</f>
        <v>266344</v>
      </c>
      <c r="G37" s="81">
        <v>32928.12</v>
      </c>
      <c r="H37" s="81">
        <f t="shared" si="3"/>
        <v>57071.88</v>
      </c>
      <c r="I37" s="58">
        <v>90000.0</v>
      </c>
      <c r="J37" s="58">
        <v>70000.0</v>
      </c>
      <c r="K37" s="59"/>
      <c r="L37" s="42"/>
      <c r="M37" s="42"/>
      <c r="N37" s="42"/>
      <c r="O37" s="42"/>
      <c r="P37" s="78"/>
      <c r="Q37" s="78"/>
      <c r="R37" s="305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</row>
    <row r="38" ht="13.5" customHeight="1">
      <c r="A38" s="206"/>
      <c r="B38" s="73" t="s">
        <v>79</v>
      </c>
      <c r="C38" s="74"/>
      <c r="D38" s="653"/>
      <c r="E38" s="654" t="s">
        <v>80</v>
      </c>
      <c r="F38" s="58">
        <v>40000.0</v>
      </c>
      <c r="G38" s="81">
        <v>50000.0</v>
      </c>
      <c r="H38" s="81">
        <f t="shared" si="3"/>
        <v>0</v>
      </c>
      <c r="I38" s="58">
        <v>50000.0</v>
      </c>
      <c r="J38" s="58">
        <v>50000.0</v>
      </c>
      <c r="K38" s="59"/>
      <c r="L38" s="42"/>
      <c r="M38" s="42"/>
      <c r="N38" s="42"/>
      <c r="O38" s="42"/>
      <c r="P38" s="78"/>
      <c r="Q38" s="78"/>
      <c r="R38" s="305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</row>
    <row r="39" ht="14.25" customHeight="1">
      <c r="A39" s="206"/>
      <c r="B39" s="73" t="s">
        <v>83</v>
      </c>
      <c r="C39" s="74"/>
      <c r="D39" s="80"/>
      <c r="E39" s="654" t="s">
        <v>82</v>
      </c>
      <c r="F39" s="703">
        <f>243600+20200</f>
        <v>263800</v>
      </c>
      <c r="G39" s="82">
        <v>99800.0</v>
      </c>
      <c r="H39" s="81">
        <f t="shared" si="3"/>
        <v>190000</v>
      </c>
      <c r="I39" s="81">
        <v>289800.0</v>
      </c>
      <c r="J39" s="81">
        <v>289800.0</v>
      </c>
      <c r="K39" s="83"/>
      <c r="L39" s="38" t="s">
        <v>96</v>
      </c>
      <c r="M39" s="38"/>
      <c r="N39" s="38"/>
      <c r="O39" s="38"/>
      <c r="P39" s="37"/>
      <c r="Q39" s="78"/>
      <c r="R39" s="305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</row>
    <row r="40" ht="14.25" customHeight="1">
      <c r="A40" s="206"/>
      <c r="B40" s="73" t="s">
        <v>559</v>
      </c>
      <c r="C40" s="74"/>
      <c r="D40" s="80"/>
      <c r="E40" s="654" t="s">
        <v>86</v>
      </c>
      <c r="F40" s="81">
        <v>117040.0</v>
      </c>
      <c r="G40" s="81">
        <v>21280.0</v>
      </c>
      <c r="H40" s="81">
        <f t="shared" si="3"/>
        <v>178720</v>
      </c>
      <c r="I40" s="81">
        <v>200000.0</v>
      </c>
      <c r="J40" s="81">
        <v>200000.0</v>
      </c>
      <c r="K40" s="83"/>
      <c r="L40" s="38"/>
      <c r="M40" s="38"/>
      <c r="N40" s="38"/>
      <c r="O40" s="38"/>
      <c r="P40" s="37"/>
      <c r="Q40" s="78"/>
      <c r="R40" s="305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</row>
    <row r="41" ht="14.25" customHeight="1">
      <c r="A41" s="206"/>
      <c r="B41" s="704" t="s">
        <v>442</v>
      </c>
      <c r="C41" s="705"/>
      <c r="D41" s="206"/>
      <c r="E41" s="654" t="s">
        <v>443</v>
      </c>
      <c r="F41" s="58">
        <v>0.0</v>
      </c>
      <c r="G41" s="81">
        <v>0.0</v>
      </c>
      <c r="H41" s="81">
        <f t="shared" si="3"/>
        <v>7800</v>
      </c>
      <c r="I41" s="58">
        <v>7800.0</v>
      </c>
      <c r="J41" s="58">
        <v>7800.0</v>
      </c>
      <c r="K41" s="59"/>
      <c r="L41" s="42"/>
      <c r="M41" s="42"/>
      <c r="N41" s="42"/>
      <c r="O41" s="42"/>
      <c r="P41" s="78"/>
      <c r="Q41" s="78"/>
      <c r="R41" s="305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</row>
    <row r="42" ht="14.25" customHeight="1">
      <c r="A42" s="210"/>
      <c r="B42" s="706" t="s">
        <v>498</v>
      </c>
      <c r="C42" s="707"/>
      <c r="D42" s="708"/>
      <c r="E42" s="709" t="s">
        <v>111</v>
      </c>
      <c r="F42" s="508">
        <v>16712.0</v>
      </c>
      <c r="G42" s="133">
        <v>0.0</v>
      </c>
      <c r="H42" s="133">
        <f t="shared" si="3"/>
        <v>179000</v>
      </c>
      <c r="I42" s="508">
        <v>179000.0</v>
      </c>
      <c r="J42" s="508">
        <v>179000.0</v>
      </c>
      <c r="K42" s="59"/>
      <c r="L42" s="42"/>
      <c r="M42" s="42"/>
      <c r="N42" s="42"/>
      <c r="O42" s="42"/>
      <c r="P42" s="78"/>
      <c r="Q42" s="78"/>
      <c r="R42" s="305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</row>
    <row r="43" ht="17.25" customHeight="1">
      <c r="A43" s="584" t="s">
        <v>560</v>
      </c>
      <c r="B43" s="585"/>
      <c r="C43" s="585"/>
      <c r="D43" s="585"/>
      <c r="E43" s="586"/>
      <c r="F43" s="585"/>
      <c r="G43" s="9"/>
      <c r="H43" s="529"/>
      <c r="I43" s="2"/>
      <c r="J43" s="2"/>
      <c r="K43" s="2"/>
      <c r="L43" s="4"/>
      <c r="M43" s="4"/>
      <c r="N43" s="4"/>
      <c r="O43" s="4"/>
      <c r="P43" s="2"/>
      <c r="Q43" s="78"/>
      <c r="R43" s="305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</row>
    <row r="44" ht="14.25" customHeight="1">
      <c r="A44" s="387"/>
      <c r="B44" s="585"/>
      <c r="C44" s="585"/>
      <c r="D44" s="585"/>
      <c r="E44" s="586"/>
      <c r="F44" s="585"/>
      <c r="G44" s="2"/>
      <c r="H44" s="529"/>
      <c r="I44" s="2"/>
      <c r="J44" s="2"/>
      <c r="K44" s="2"/>
      <c r="L44" s="4"/>
      <c r="M44" s="4"/>
      <c r="N44" s="4"/>
      <c r="O44" s="4"/>
      <c r="P44" s="2"/>
      <c r="Q44" s="78"/>
      <c r="R44" s="305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</row>
    <row r="45" ht="17.25" customHeight="1">
      <c r="A45" s="613" t="s">
        <v>350</v>
      </c>
      <c r="K45" s="613"/>
      <c r="L45" s="710"/>
      <c r="M45" s="710"/>
      <c r="N45" s="710"/>
      <c r="O45" s="710"/>
      <c r="P45" s="613"/>
      <c r="Q45" s="37"/>
      <c r="R45" s="360"/>
      <c r="S45" s="195"/>
      <c r="T45" s="195"/>
      <c r="U45" s="195"/>
      <c r="V45" s="195"/>
      <c r="W45" s="195"/>
      <c r="X45" s="195"/>
      <c r="Y45" s="195"/>
      <c r="Z45" s="195"/>
      <c r="AA45" s="195"/>
      <c r="AB45" s="195"/>
      <c r="AC45" s="195"/>
      <c r="AD45" s="195"/>
      <c r="AE45" s="195"/>
      <c r="AF45" s="195"/>
      <c r="AG45" s="195"/>
      <c r="AH45" s="195"/>
      <c r="AI45" s="195"/>
      <c r="AJ45" s="195"/>
      <c r="AK45" s="195"/>
      <c r="AL45" s="195"/>
      <c r="AM45" s="195"/>
    </row>
    <row r="46" ht="14.25" customHeight="1">
      <c r="A46" s="586"/>
      <c r="B46" s="586"/>
      <c r="C46" s="586"/>
      <c r="D46" s="586"/>
      <c r="E46" s="586"/>
      <c r="F46" s="586"/>
      <c r="G46" s="93"/>
      <c r="H46" s="93"/>
      <c r="I46" s="2"/>
      <c r="J46" s="2"/>
      <c r="K46" s="2"/>
      <c r="L46" s="4"/>
      <c r="M46" s="4"/>
      <c r="N46" s="4"/>
      <c r="O46" s="4"/>
      <c r="P46" s="2"/>
      <c r="Q46" s="78"/>
      <c r="R46" s="305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</row>
    <row r="47" ht="14.25" customHeight="1">
      <c r="A47" s="11" t="s">
        <v>364</v>
      </c>
      <c r="B47" s="12"/>
      <c r="C47" s="13"/>
      <c r="D47" s="637" t="s">
        <v>7</v>
      </c>
      <c r="E47" s="13"/>
      <c r="F47" s="14" t="s">
        <v>8</v>
      </c>
      <c r="G47" s="15" t="s">
        <v>9</v>
      </c>
      <c r="H47" s="12"/>
      <c r="I47" s="13"/>
      <c r="J47" s="14" t="s">
        <v>10</v>
      </c>
      <c r="K47" s="93"/>
      <c r="L47" s="94"/>
      <c r="M47" s="94"/>
      <c r="N47" s="94"/>
      <c r="O47" s="94"/>
      <c r="P47" s="93"/>
      <c r="Q47" s="78"/>
      <c r="R47" s="305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</row>
    <row r="48" ht="14.25" customHeight="1">
      <c r="A48" s="18"/>
      <c r="C48" s="19"/>
      <c r="D48" s="76" t="s">
        <v>11</v>
      </c>
      <c r="E48" s="19"/>
      <c r="F48" s="21" t="s">
        <v>12</v>
      </c>
      <c r="G48" s="21" t="s">
        <v>13</v>
      </c>
      <c r="H48" s="22" t="s">
        <v>14</v>
      </c>
      <c r="I48" s="21" t="s">
        <v>15</v>
      </c>
      <c r="J48" s="21" t="s">
        <v>16</v>
      </c>
      <c r="K48" s="93"/>
      <c r="L48" s="94"/>
      <c r="M48" s="94"/>
      <c r="N48" s="94"/>
      <c r="O48" s="94"/>
      <c r="P48" s="93"/>
      <c r="Q48" s="78"/>
      <c r="R48" s="305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</row>
    <row r="49" ht="14.25" customHeight="1">
      <c r="A49" s="23"/>
      <c r="B49" s="24"/>
      <c r="C49" s="25"/>
      <c r="D49" s="638"/>
      <c r="E49" s="639"/>
      <c r="F49" s="26" t="s">
        <v>17</v>
      </c>
      <c r="G49" s="27" t="s">
        <v>17</v>
      </c>
      <c r="H49" s="27" t="s">
        <v>18</v>
      </c>
      <c r="I49" s="27" t="s">
        <v>18</v>
      </c>
      <c r="J49" s="27" t="s">
        <v>18</v>
      </c>
      <c r="K49" s="66"/>
      <c r="L49" s="435"/>
      <c r="M49" s="435"/>
      <c r="N49" s="435"/>
      <c r="O49" s="435"/>
      <c r="P49" s="66"/>
      <c r="Q49" s="78"/>
      <c r="R49" s="305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</row>
    <row r="50" ht="13.5" customHeight="1">
      <c r="A50" s="206"/>
      <c r="B50" s="73" t="s">
        <v>112</v>
      </c>
      <c r="C50" s="74"/>
      <c r="D50" s="653"/>
      <c r="E50" s="654" t="s">
        <v>113</v>
      </c>
      <c r="F50" s="77">
        <v>77500.0</v>
      </c>
      <c r="G50" s="36">
        <v>0.0</v>
      </c>
      <c r="H50" s="36">
        <f t="shared" ref="H50:H53" si="4">I50-G50</f>
        <v>200000</v>
      </c>
      <c r="I50" s="77">
        <v>200000.0</v>
      </c>
      <c r="J50" s="77">
        <v>150000.0</v>
      </c>
      <c r="K50" s="78"/>
      <c r="L50" s="42"/>
      <c r="M50" s="42"/>
      <c r="N50" s="42"/>
      <c r="O50" s="42"/>
      <c r="P50" s="78"/>
      <c r="Q50" s="78"/>
      <c r="R50" s="305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</row>
    <row r="51" ht="13.5" customHeight="1">
      <c r="A51" s="206"/>
      <c r="B51" s="73" t="s">
        <v>118</v>
      </c>
      <c r="C51" s="74"/>
      <c r="D51" s="653"/>
      <c r="E51" s="711" t="s">
        <v>119</v>
      </c>
      <c r="F51" s="77">
        <v>6150.0</v>
      </c>
      <c r="G51" s="36">
        <v>1024.0</v>
      </c>
      <c r="H51" s="36">
        <f t="shared" si="4"/>
        <v>6476</v>
      </c>
      <c r="I51" s="77">
        <v>7500.0</v>
      </c>
      <c r="J51" s="77">
        <v>7500.0</v>
      </c>
      <c r="K51" s="78"/>
      <c r="L51" s="42"/>
      <c r="M51" s="42"/>
      <c r="N51" s="42"/>
      <c r="O51" s="42"/>
      <c r="P51" s="78"/>
      <c r="Q51" s="78"/>
      <c r="R51" s="305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</row>
    <row r="52" ht="14.25" customHeight="1">
      <c r="A52" s="206"/>
      <c r="B52" s="73" t="s">
        <v>561</v>
      </c>
      <c r="C52" s="74"/>
      <c r="D52" s="653"/>
      <c r="E52" s="711" t="s">
        <v>92</v>
      </c>
      <c r="F52" s="58">
        <v>87776.74</v>
      </c>
      <c r="G52" s="36">
        <v>267271.38</v>
      </c>
      <c r="H52" s="36">
        <f t="shared" si="4"/>
        <v>338392.62</v>
      </c>
      <c r="I52" s="77">
        <f>426348+179316</f>
        <v>605664</v>
      </c>
      <c r="J52" s="77">
        <v>0.0</v>
      </c>
      <c r="K52" s="78"/>
      <c r="L52" s="42"/>
      <c r="M52" s="42"/>
      <c r="N52" s="42"/>
      <c r="O52" s="42"/>
      <c r="P52" s="78"/>
      <c r="Q52" s="78"/>
      <c r="R52" s="305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</row>
    <row r="53" ht="14.25" customHeight="1">
      <c r="A53" s="206"/>
      <c r="B53" s="73" t="s">
        <v>525</v>
      </c>
      <c r="C53" s="74"/>
      <c r="D53" s="653"/>
      <c r="E53" s="711" t="s">
        <v>99</v>
      </c>
      <c r="F53" s="703">
        <v>9411.0</v>
      </c>
      <c r="G53" s="36">
        <v>0.0</v>
      </c>
      <c r="H53" s="36">
        <f t="shared" si="4"/>
        <v>70000</v>
      </c>
      <c r="I53" s="77">
        <v>70000.0</v>
      </c>
      <c r="J53" s="77">
        <v>70000.0</v>
      </c>
      <c r="K53" s="78"/>
      <c r="L53" s="42"/>
      <c r="M53" s="42"/>
      <c r="N53" s="42"/>
      <c r="O53" s="42"/>
      <c r="P53" s="78"/>
      <c r="Q53" s="78"/>
      <c r="R53" s="305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</row>
    <row r="54" ht="9.0" customHeight="1">
      <c r="A54" s="206"/>
      <c r="B54" s="73"/>
      <c r="C54" s="74"/>
      <c r="D54" s="653"/>
      <c r="E54" s="712"/>
      <c r="F54" s="703"/>
      <c r="G54" s="36"/>
      <c r="H54" s="36"/>
      <c r="I54" s="77"/>
      <c r="J54" s="77"/>
      <c r="K54" s="78"/>
      <c r="L54" s="42"/>
      <c r="M54" s="42"/>
      <c r="N54" s="42"/>
      <c r="O54" s="42"/>
      <c r="P54" s="78"/>
      <c r="Q54" s="78"/>
      <c r="R54" s="305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</row>
    <row r="55" ht="14.25" customHeight="1">
      <c r="A55" s="206"/>
      <c r="B55" s="189" t="s">
        <v>562</v>
      </c>
      <c r="C55" s="713"/>
      <c r="D55" s="653"/>
      <c r="E55" s="712"/>
      <c r="F55" s="703"/>
      <c r="G55" s="36"/>
      <c r="H55" s="36"/>
      <c r="I55" s="77"/>
      <c r="J55" s="77"/>
      <c r="K55" s="78"/>
      <c r="L55" s="42"/>
      <c r="M55" s="42"/>
      <c r="N55" s="42"/>
      <c r="O55" s="42"/>
      <c r="P55" s="78"/>
      <c r="Q55" s="78"/>
      <c r="R55" s="305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</row>
    <row r="56" ht="14.25" customHeight="1">
      <c r="A56" s="206"/>
      <c r="B56" s="189" t="s">
        <v>563</v>
      </c>
      <c r="C56" s="713"/>
      <c r="D56" s="653"/>
      <c r="E56" s="712"/>
      <c r="F56" s="703"/>
      <c r="G56" s="36"/>
      <c r="H56" s="36"/>
      <c r="I56" s="77"/>
      <c r="J56" s="77"/>
      <c r="K56" s="78"/>
      <c r="L56" s="42"/>
      <c r="M56" s="42"/>
      <c r="N56" s="42"/>
      <c r="O56" s="42"/>
      <c r="P56" s="78"/>
      <c r="Q56" s="78"/>
      <c r="R56" s="305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</row>
    <row r="57" ht="14.25" customHeight="1">
      <c r="A57" s="206"/>
      <c r="B57" s="653" t="s">
        <v>341</v>
      </c>
      <c r="C57" s="714"/>
      <c r="D57" s="653"/>
      <c r="E57" s="654" t="s">
        <v>65</v>
      </c>
      <c r="F57" s="191">
        <v>115976.5</v>
      </c>
      <c r="G57" s="191">
        <v>0.0</v>
      </c>
      <c r="H57" s="191">
        <f t="shared" ref="H57:H59" si="5">I57-G57</f>
        <v>250000</v>
      </c>
      <c r="I57" s="77">
        <v>250000.0</v>
      </c>
      <c r="J57" s="77">
        <v>0.0</v>
      </c>
      <c r="K57" s="78"/>
      <c r="L57" s="42"/>
      <c r="M57" s="42"/>
      <c r="N57" s="42"/>
      <c r="O57" s="42"/>
      <c r="P57" s="78"/>
      <c r="Q57" s="78"/>
      <c r="R57" s="305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</row>
    <row r="58" ht="14.25" customHeight="1">
      <c r="A58" s="206"/>
      <c r="B58" s="653" t="s">
        <v>68</v>
      </c>
      <c r="C58" s="714"/>
      <c r="D58" s="653"/>
      <c r="E58" s="654" t="s">
        <v>69</v>
      </c>
      <c r="F58" s="191">
        <v>151397.0</v>
      </c>
      <c r="G58" s="191">
        <v>0.0</v>
      </c>
      <c r="H58" s="191">
        <f t="shared" si="5"/>
        <v>200000</v>
      </c>
      <c r="I58" s="77">
        <v>200000.0</v>
      </c>
      <c r="J58" s="77">
        <v>0.0</v>
      </c>
      <c r="K58" s="78"/>
      <c r="L58" s="42"/>
      <c r="M58" s="42"/>
      <c r="N58" s="42"/>
      <c r="O58" s="42"/>
      <c r="P58" s="78"/>
      <c r="Q58" s="78"/>
      <c r="R58" s="305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</row>
    <row r="59" ht="14.25" customHeight="1">
      <c r="A59" s="206"/>
      <c r="B59" s="29" t="s">
        <v>122</v>
      </c>
      <c r="C59" s="75"/>
      <c r="D59" s="130"/>
      <c r="E59" s="495" t="s">
        <v>123</v>
      </c>
      <c r="F59" s="208">
        <v>43993.75</v>
      </c>
      <c r="G59" s="191">
        <v>0.0</v>
      </c>
      <c r="H59" s="191">
        <f t="shared" si="5"/>
        <v>50000</v>
      </c>
      <c r="I59" s="77">
        <v>50000.0</v>
      </c>
      <c r="J59" s="77">
        <v>0.0</v>
      </c>
      <c r="K59" s="78"/>
      <c r="L59" s="42"/>
      <c r="M59" s="42"/>
      <c r="N59" s="42"/>
      <c r="O59" s="42"/>
      <c r="P59" s="78"/>
      <c r="Q59" s="78"/>
      <c r="R59" s="305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</row>
    <row r="60" ht="9.0" customHeight="1">
      <c r="A60" s="206"/>
      <c r="B60" s="29"/>
      <c r="C60" s="75"/>
      <c r="D60" s="130"/>
      <c r="E60" s="168"/>
      <c r="F60" s="208"/>
      <c r="G60" s="191"/>
      <c r="H60" s="191"/>
      <c r="I60" s="77"/>
      <c r="J60" s="77"/>
      <c r="K60" s="78"/>
      <c r="L60" s="42"/>
      <c r="M60" s="42"/>
      <c r="N60" s="42"/>
      <c r="O60" s="42"/>
      <c r="P60" s="78"/>
      <c r="Q60" s="78"/>
      <c r="R60" s="305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</row>
    <row r="61" ht="13.5" customHeight="1">
      <c r="A61" s="206"/>
      <c r="B61" s="715" t="s">
        <v>564</v>
      </c>
      <c r="C61" s="714"/>
      <c r="D61" s="653"/>
      <c r="E61" s="659"/>
      <c r="F61" s="77"/>
      <c r="G61" s="36"/>
      <c r="H61" s="36"/>
      <c r="I61" s="77"/>
      <c r="J61" s="77"/>
      <c r="K61" s="78"/>
      <c r="L61" s="42"/>
      <c r="M61" s="42"/>
      <c r="N61" s="42"/>
      <c r="O61" s="42"/>
      <c r="P61" s="78"/>
      <c r="Q61" s="78"/>
      <c r="R61" s="305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</row>
    <row r="62" ht="13.5" customHeight="1">
      <c r="A62" s="206"/>
      <c r="B62" s="653" t="s">
        <v>341</v>
      </c>
      <c r="C62" s="714"/>
      <c r="D62" s="653"/>
      <c r="E62" s="654" t="s">
        <v>65</v>
      </c>
      <c r="F62" s="191">
        <v>0.0</v>
      </c>
      <c r="G62" s="191">
        <v>0.0</v>
      </c>
      <c r="H62" s="191">
        <v>0.0</v>
      </c>
      <c r="I62" s="191">
        <v>0.0</v>
      </c>
      <c r="J62" s="77">
        <v>100000.0</v>
      </c>
      <c r="K62" s="78"/>
      <c r="L62" s="42"/>
      <c r="M62" s="42"/>
      <c r="N62" s="42"/>
      <c r="O62" s="42"/>
      <c r="P62" s="78"/>
      <c r="Q62" s="78"/>
      <c r="R62" s="305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1"/>
      <c r="AM62" s="111"/>
    </row>
    <row r="63" ht="13.5" customHeight="1">
      <c r="A63" s="206"/>
      <c r="B63" s="653" t="s">
        <v>180</v>
      </c>
      <c r="C63" s="714"/>
      <c r="D63" s="653"/>
      <c r="E63" s="654" t="s">
        <v>94</v>
      </c>
      <c r="F63" s="191">
        <v>0.0</v>
      </c>
      <c r="G63" s="191">
        <v>0.0</v>
      </c>
      <c r="H63" s="191">
        <v>0.0</v>
      </c>
      <c r="I63" s="191">
        <v>0.0</v>
      </c>
      <c r="J63" s="77">
        <v>100000.0</v>
      </c>
      <c r="K63" s="78"/>
      <c r="L63" s="42"/>
      <c r="M63" s="42"/>
      <c r="N63" s="42"/>
      <c r="O63" s="42"/>
      <c r="P63" s="78"/>
      <c r="Q63" s="78"/>
      <c r="R63" s="305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</row>
    <row r="64" ht="13.5" customHeight="1">
      <c r="A64" s="206"/>
      <c r="B64" s="653" t="s">
        <v>68</v>
      </c>
      <c r="C64" s="714"/>
      <c r="D64" s="653"/>
      <c r="E64" s="654" t="s">
        <v>69</v>
      </c>
      <c r="F64" s="191">
        <v>0.0</v>
      </c>
      <c r="G64" s="191">
        <v>0.0</v>
      </c>
      <c r="H64" s="191">
        <v>0.0</v>
      </c>
      <c r="I64" s="191">
        <v>0.0</v>
      </c>
      <c r="J64" s="77">
        <v>200000.0</v>
      </c>
      <c r="K64" s="78"/>
      <c r="L64" s="42"/>
      <c r="M64" s="42"/>
      <c r="N64" s="42"/>
      <c r="O64" s="42"/>
      <c r="P64" s="78"/>
      <c r="Q64" s="78"/>
      <c r="R64" s="305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</row>
    <row r="65" ht="9.0" customHeight="1">
      <c r="A65" s="206"/>
      <c r="B65" s="29"/>
      <c r="C65" s="75"/>
      <c r="D65" s="130"/>
      <c r="E65" s="168"/>
      <c r="F65" s="191"/>
      <c r="G65" s="191"/>
      <c r="H65" s="191"/>
      <c r="I65" s="191"/>
      <c r="J65" s="77"/>
      <c r="K65" s="78"/>
      <c r="L65" s="42"/>
      <c r="M65" s="42"/>
      <c r="N65" s="42"/>
      <c r="O65" s="42"/>
      <c r="P65" s="78"/>
      <c r="Q65" s="78"/>
      <c r="R65" s="305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</row>
    <row r="66" ht="13.5" customHeight="1">
      <c r="A66" s="20"/>
      <c r="B66" s="520" t="s">
        <v>565</v>
      </c>
      <c r="C66" s="104"/>
      <c r="D66" s="76"/>
      <c r="E66" s="93"/>
      <c r="F66" s="81"/>
      <c r="G66" s="81"/>
      <c r="H66" s="82"/>
      <c r="I66" s="82"/>
      <c r="J66" s="82"/>
      <c r="K66" s="78"/>
      <c r="L66" s="42"/>
      <c r="M66" s="42"/>
      <c r="N66" s="42"/>
      <c r="O66" s="42"/>
      <c r="P66" s="78"/>
      <c r="Q66" s="78"/>
      <c r="R66" s="305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</row>
    <row r="67" ht="13.5" customHeight="1">
      <c r="A67" s="20"/>
      <c r="B67" s="9" t="s">
        <v>68</v>
      </c>
      <c r="C67" s="104"/>
      <c r="D67" s="76"/>
      <c r="E67" s="93" t="s">
        <v>69</v>
      </c>
      <c r="F67" s="81">
        <v>0.0</v>
      </c>
      <c r="G67" s="81">
        <v>0.0</v>
      </c>
      <c r="H67" s="82">
        <f t="shared" ref="H67:H68" si="6">I67-G67</f>
        <v>200000</v>
      </c>
      <c r="I67" s="82">
        <v>200000.0</v>
      </c>
      <c r="J67" s="82">
        <v>250000.0</v>
      </c>
      <c r="K67" s="78"/>
      <c r="L67" s="42"/>
      <c r="M67" s="42"/>
      <c r="N67" s="42"/>
      <c r="O67" s="42"/>
      <c r="P67" s="78"/>
      <c r="Q67" s="78"/>
      <c r="R67" s="305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</row>
    <row r="68" ht="13.5" customHeight="1">
      <c r="A68" s="20"/>
      <c r="B68" s="9" t="s">
        <v>122</v>
      </c>
      <c r="C68" s="104"/>
      <c r="D68" s="76"/>
      <c r="E68" s="93" t="s">
        <v>123</v>
      </c>
      <c r="F68" s="81">
        <v>0.0</v>
      </c>
      <c r="G68" s="81">
        <v>0.0</v>
      </c>
      <c r="H68" s="82">
        <f t="shared" si="6"/>
        <v>100000</v>
      </c>
      <c r="I68" s="82">
        <v>100000.0</v>
      </c>
      <c r="J68" s="82">
        <v>50000.0</v>
      </c>
      <c r="K68" s="78"/>
      <c r="L68" s="42"/>
      <c r="M68" s="42"/>
      <c r="N68" s="42"/>
      <c r="O68" s="42"/>
      <c r="P68" s="78"/>
      <c r="Q68" s="78"/>
      <c r="R68" s="305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</row>
    <row r="69" ht="9.75" customHeight="1">
      <c r="A69" s="206"/>
      <c r="B69" s="29"/>
      <c r="C69" s="75"/>
      <c r="D69" s="130"/>
      <c r="E69" s="168"/>
      <c r="F69" s="191"/>
      <c r="G69" s="191"/>
      <c r="H69" s="191"/>
      <c r="I69" s="191"/>
      <c r="J69" s="77"/>
      <c r="K69" s="78"/>
      <c r="L69" s="42"/>
      <c r="M69" s="42"/>
      <c r="N69" s="42"/>
      <c r="O69" s="42"/>
      <c r="P69" s="78"/>
      <c r="Q69" s="78"/>
      <c r="R69" s="305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</row>
    <row r="70" ht="13.5" customHeight="1">
      <c r="A70" s="206"/>
      <c r="B70" s="85" t="s">
        <v>566</v>
      </c>
      <c r="C70" s="75"/>
      <c r="D70" s="130"/>
      <c r="E70" s="168"/>
      <c r="F70" s="208"/>
      <c r="G70" s="191"/>
      <c r="H70" s="191"/>
      <c r="I70" s="77"/>
      <c r="J70" s="77"/>
      <c r="K70" s="78"/>
      <c r="L70" s="42"/>
      <c r="M70" s="42"/>
      <c r="N70" s="42"/>
      <c r="O70" s="42"/>
      <c r="P70" s="78"/>
      <c r="Q70" s="78"/>
      <c r="R70" s="305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</row>
    <row r="71" ht="13.5" customHeight="1">
      <c r="A71" s="206"/>
      <c r="B71" s="587" t="s">
        <v>402</v>
      </c>
      <c r="C71" s="75"/>
      <c r="D71" s="130"/>
      <c r="E71" s="622" t="s">
        <v>76</v>
      </c>
      <c r="F71" s="208">
        <v>27037.5</v>
      </c>
      <c r="G71" s="191">
        <v>0.0</v>
      </c>
      <c r="H71" s="191">
        <f>I71-G71</f>
        <v>0</v>
      </c>
      <c r="I71" s="77">
        <v>0.0</v>
      </c>
      <c r="J71" s="77">
        <v>0.0</v>
      </c>
      <c r="K71" s="78"/>
      <c r="L71" s="42"/>
      <c r="M71" s="42"/>
      <c r="N71" s="42"/>
      <c r="O71" s="42"/>
      <c r="P71" s="78"/>
      <c r="Q71" s="78"/>
      <c r="R71" s="305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</row>
    <row r="72" ht="16.5" customHeight="1">
      <c r="A72" s="43"/>
      <c r="B72" s="44" t="s">
        <v>284</v>
      </c>
      <c r="C72" s="287"/>
      <c r="D72" s="662"/>
      <c r="E72" s="663"/>
      <c r="F72" s="47">
        <f t="shared" ref="F72:J72" si="7">SUM(F35:F71)</f>
        <v>2059012.51</v>
      </c>
      <c r="G72" s="47">
        <f t="shared" si="7"/>
        <v>674111.35</v>
      </c>
      <c r="H72" s="47">
        <f t="shared" si="7"/>
        <v>2511652.65</v>
      </c>
      <c r="I72" s="47">
        <f t="shared" si="7"/>
        <v>3185764</v>
      </c>
      <c r="J72" s="47">
        <f t="shared" si="7"/>
        <v>2324100</v>
      </c>
      <c r="K72" s="48"/>
      <c r="L72" s="218">
        <f>(J72-I72)/I72</f>
        <v>-0.270473268</v>
      </c>
      <c r="M72" s="218"/>
      <c r="N72" s="218"/>
      <c r="O72" s="218"/>
      <c r="P72" s="289"/>
      <c r="Q72" s="59"/>
      <c r="R72" s="305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</row>
    <row r="73" ht="16.5" customHeight="1">
      <c r="A73" s="664" t="s">
        <v>285</v>
      </c>
      <c r="B73" s="219"/>
      <c r="C73" s="287"/>
      <c r="D73" s="665"/>
      <c r="E73" s="663"/>
      <c r="F73" s="217">
        <f t="shared" ref="F73:J73" si="8">F33+F72</f>
        <v>15608723.72</v>
      </c>
      <c r="G73" s="217">
        <f t="shared" si="8"/>
        <v>7012275.6</v>
      </c>
      <c r="H73" s="217">
        <f t="shared" si="8"/>
        <v>9926502.4</v>
      </c>
      <c r="I73" s="217">
        <f t="shared" si="8"/>
        <v>16938778</v>
      </c>
      <c r="J73" s="217">
        <f t="shared" si="8"/>
        <v>17249769</v>
      </c>
      <c r="K73" s="48"/>
      <c r="L73" s="221" t="s">
        <v>63</v>
      </c>
      <c r="M73" s="221"/>
      <c r="N73" s="221"/>
      <c r="O73" s="221"/>
      <c r="P73" s="716"/>
      <c r="Q73" s="59"/>
      <c r="R73" s="305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</row>
    <row r="74" ht="13.5" customHeight="1">
      <c r="A74" s="666"/>
      <c r="B74" s="717" t="s">
        <v>286</v>
      </c>
      <c r="C74" s="718"/>
      <c r="D74" s="719"/>
      <c r="E74" s="720"/>
      <c r="F74" s="207"/>
      <c r="G74" s="207"/>
      <c r="H74" s="207"/>
      <c r="I74" s="207"/>
      <c r="J74" s="207"/>
      <c r="K74" s="48"/>
      <c r="L74" s="50"/>
      <c r="M74" s="50"/>
      <c r="N74" s="50"/>
      <c r="O74" s="50"/>
      <c r="P74" s="48"/>
      <c r="Q74" s="59"/>
      <c r="R74" s="305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</row>
    <row r="75" ht="13.5" customHeight="1">
      <c r="A75" s="193"/>
      <c r="B75" s="653" t="s">
        <v>554</v>
      </c>
      <c r="C75" s="74"/>
      <c r="D75" s="73"/>
      <c r="E75" s="654" t="s">
        <v>290</v>
      </c>
      <c r="F75" s="605">
        <f>86633.8+16309.16</f>
        <v>102942.96</v>
      </c>
      <c r="G75" s="36">
        <v>360000.0</v>
      </c>
      <c r="H75" s="82">
        <f t="shared" ref="H75:H79" si="9">I75-G75</f>
        <v>0</v>
      </c>
      <c r="I75" s="58">
        <v>360000.0</v>
      </c>
      <c r="J75" s="58">
        <v>500000.0</v>
      </c>
      <c r="K75" s="59"/>
      <c r="L75" s="60"/>
      <c r="M75" s="60"/>
      <c r="N75" s="60"/>
      <c r="O75" s="60"/>
      <c r="P75" s="59"/>
      <c r="Q75" s="59"/>
      <c r="R75" s="305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</row>
    <row r="76" ht="13.5" customHeight="1">
      <c r="A76" s="193"/>
      <c r="B76" s="653" t="s">
        <v>567</v>
      </c>
      <c r="C76" s="74"/>
      <c r="D76" s="653"/>
      <c r="E76" s="654" t="s">
        <v>300</v>
      </c>
      <c r="F76" s="605">
        <v>42300.0</v>
      </c>
      <c r="G76" s="36">
        <v>0.0</v>
      </c>
      <c r="H76" s="82">
        <f t="shared" si="9"/>
        <v>40000</v>
      </c>
      <c r="I76" s="58">
        <v>40000.0</v>
      </c>
      <c r="J76" s="58">
        <v>125000.0</v>
      </c>
      <c r="K76" s="59"/>
      <c r="L76" s="60"/>
      <c r="M76" s="60"/>
      <c r="N76" s="60"/>
      <c r="O76" s="60"/>
      <c r="P76" s="59"/>
      <c r="Q76" s="59"/>
      <c r="R76" s="305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</row>
    <row r="77" ht="13.5" customHeight="1">
      <c r="A77" s="20"/>
      <c r="B77" s="6" t="s">
        <v>309</v>
      </c>
      <c r="C77" s="223"/>
      <c r="D77" s="2"/>
      <c r="E77" s="633" t="s">
        <v>298</v>
      </c>
      <c r="F77" s="81">
        <v>18000.0</v>
      </c>
      <c r="G77" s="81">
        <v>0.0</v>
      </c>
      <c r="H77" s="82">
        <f t="shared" si="9"/>
        <v>0</v>
      </c>
      <c r="I77" s="82">
        <v>0.0</v>
      </c>
      <c r="J77" s="82">
        <v>20000.0</v>
      </c>
      <c r="K77" s="83"/>
      <c r="L77" s="60"/>
      <c r="M77" s="60"/>
      <c r="N77" s="60"/>
      <c r="O77" s="60"/>
      <c r="P77" s="59"/>
      <c r="Q77" s="59"/>
      <c r="R77" s="305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</row>
    <row r="78" ht="13.5" customHeight="1">
      <c r="A78" s="193"/>
      <c r="B78" s="653" t="s">
        <v>308</v>
      </c>
      <c r="C78" s="721"/>
      <c r="D78" s="653"/>
      <c r="E78" s="722" t="s">
        <v>288</v>
      </c>
      <c r="F78" s="605">
        <f>145451+44500</f>
        <v>189951</v>
      </c>
      <c r="G78" s="36">
        <v>0.0</v>
      </c>
      <c r="H78" s="82">
        <f t="shared" si="9"/>
        <v>0</v>
      </c>
      <c r="I78" s="58">
        <v>0.0</v>
      </c>
      <c r="J78" s="58">
        <v>0.0</v>
      </c>
      <c r="K78" s="59"/>
      <c r="L78" s="60"/>
      <c r="M78" s="60"/>
      <c r="N78" s="60"/>
      <c r="O78" s="60"/>
      <c r="P78" s="59"/>
      <c r="Q78" s="59"/>
      <c r="R78" s="305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</row>
    <row r="79" ht="12.75" customHeight="1">
      <c r="A79" s="723"/>
      <c r="B79" s="708" t="s">
        <v>381</v>
      </c>
      <c r="C79" s="707"/>
      <c r="D79" s="708"/>
      <c r="E79" s="709" t="s">
        <v>292</v>
      </c>
      <c r="F79" s="724">
        <v>83039.4</v>
      </c>
      <c r="G79" s="65">
        <v>0.0</v>
      </c>
      <c r="H79" s="199">
        <f t="shared" si="9"/>
        <v>0</v>
      </c>
      <c r="I79" s="508">
        <v>0.0</v>
      </c>
      <c r="J79" s="508">
        <v>0.0</v>
      </c>
      <c r="K79" s="59"/>
      <c r="L79" s="60"/>
      <c r="M79" s="60"/>
      <c r="N79" s="60"/>
      <c r="O79" s="60"/>
      <c r="P79" s="59"/>
      <c r="Q79" s="59"/>
      <c r="R79" s="305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</row>
    <row r="80" ht="12.75" customHeight="1">
      <c r="A80" s="111"/>
      <c r="B80" s="111"/>
      <c r="C80" s="111"/>
      <c r="D80" s="111"/>
      <c r="E80" s="305"/>
      <c r="F80" s="111"/>
      <c r="G80" s="111"/>
      <c r="H80" s="111"/>
      <c r="I80" s="111"/>
      <c r="J80" s="2"/>
      <c r="K80" s="59"/>
      <c r="L80" s="60"/>
      <c r="M80" s="60"/>
      <c r="N80" s="60"/>
      <c r="O80" s="60"/>
      <c r="P80" s="59"/>
      <c r="Q80" s="59"/>
      <c r="R80" s="305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</row>
    <row r="81" ht="12.75" customHeight="1">
      <c r="A81" s="111"/>
      <c r="B81" s="111"/>
      <c r="C81" s="111"/>
      <c r="D81" s="111"/>
      <c r="E81" s="305"/>
      <c r="F81" s="111"/>
      <c r="G81" s="111"/>
      <c r="H81" s="111"/>
      <c r="I81" s="111"/>
      <c r="J81" s="2"/>
      <c r="K81" s="59"/>
      <c r="L81" s="60"/>
      <c r="M81" s="60"/>
      <c r="N81" s="60"/>
      <c r="O81" s="60"/>
      <c r="P81" s="59"/>
      <c r="Q81" s="59"/>
      <c r="R81" s="305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</row>
    <row r="82" ht="14.25" customHeight="1">
      <c r="A82" s="578"/>
      <c r="B82" s="725"/>
      <c r="C82" s="726"/>
      <c r="D82" s="726"/>
      <c r="E82" s="727"/>
      <c r="F82" s="728"/>
      <c r="G82" s="48"/>
      <c r="H82" s="48"/>
      <c r="I82" s="48"/>
      <c r="J82" s="728"/>
      <c r="K82" s="728"/>
      <c r="L82" s="729" t="s">
        <v>63</v>
      </c>
      <c r="M82" s="729"/>
      <c r="N82" s="729"/>
      <c r="O82" s="729"/>
      <c r="P82" s="730"/>
      <c r="Q82" s="728"/>
      <c r="R82" s="305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</row>
    <row r="83" ht="14.25" customHeight="1">
      <c r="A83" s="584" t="s">
        <v>568</v>
      </c>
      <c r="B83" s="585"/>
      <c r="C83" s="585"/>
      <c r="D83" s="585"/>
      <c r="E83" s="586"/>
      <c r="F83" s="585"/>
      <c r="G83" s="9"/>
      <c r="H83" s="529"/>
      <c r="I83" s="2"/>
      <c r="J83" s="2"/>
      <c r="K83" s="2"/>
      <c r="L83" s="729"/>
      <c r="M83" s="729"/>
      <c r="N83" s="729"/>
      <c r="O83" s="729"/>
      <c r="P83" s="730"/>
      <c r="Q83" s="728"/>
      <c r="R83" s="305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</row>
    <row r="84" ht="14.25" customHeight="1">
      <c r="A84" s="387"/>
      <c r="B84" s="585"/>
      <c r="C84" s="585"/>
      <c r="D84" s="585"/>
      <c r="E84" s="586"/>
      <c r="F84" s="585"/>
      <c r="G84" s="2"/>
      <c r="H84" s="529"/>
      <c r="I84" s="2"/>
      <c r="J84" s="2"/>
      <c r="K84" s="2"/>
      <c r="L84" s="729"/>
      <c r="M84" s="729"/>
      <c r="N84" s="729"/>
      <c r="O84" s="729"/>
      <c r="P84" s="730"/>
      <c r="Q84" s="728"/>
      <c r="R84" s="305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</row>
    <row r="85" ht="14.25" customHeight="1">
      <c r="A85" s="613" t="s">
        <v>350</v>
      </c>
      <c r="K85" s="613"/>
      <c r="L85" s="729"/>
      <c r="M85" s="729"/>
      <c r="N85" s="729"/>
      <c r="O85" s="729"/>
      <c r="P85" s="730"/>
      <c r="Q85" s="728"/>
      <c r="R85" s="305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</row>
    <row r="86" ht="14.25" customHeight="1">
      <c r="A86" s="586"/>
      <c r="B86" s="586"/>
      <c r="C86" s="586"/>
      <c r="D86" s="586"/>
      <c r="E86" s="586"/>
      <c r="F86" s="586"/>
      <c r="G86" s="93"/>
      <c r="H86" s="93"/>
      <c r="I86" s="2"/>
      <c r="J86" s="2"/>
      <c r="K86" s="2"/>
      <c r="L86" s="729"/>
      <c r="M86" s="729"/>
      <c r="N86" s="729"/>
      <c r="O86" s="729"/>
      <c r="P86" s="730"/>
      <c r="Q86" s="728"/>
      <c r="R86" s="305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</row>
    <row r="87" ht="14.25" customHeight="1">
      <c r="A87" s="11" t="s">
        <v>364</v>
      </c>
      <c r="B87" s="12"/>
      <c r="C87" s="13"/>
      <c r="D87" s="637" t="s">
        <v>7</v>
      </c>
      <c r="E87" s="13"/>
      <c r="F87" s="14" t="s">
        <v>8</v>
      </c>
      <c r="G87" s="15" t="s">
        <v>9</v>
      </c>
      <c r="H87" s="12"/>
      <c r="I87" s="13"/>
      <c r="J87" s="14" t="s">
        <v>10</v>
      </c>
      <c r="K87" s="93"/>
      <c r="L87" s="729"/>
      <c r="M87" s="729"/>
      <c r="N87" s="729"/>
      <c r="O87" s="729"/>
      <c r="P87" s="730"/>
      <c r="Q87" s="728"/>
      <c r="R87" s="305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</row>
    <row r="88" ht="14.25" customHeight="1">
      <c r="A88" s="18"/>
      <c r="C88" s="19"/>
      <c r="D88" s="76" t="s">
        <v>11</v>
      </c>
      <c r="E88" s="19"/>
      <c r="F88" s="21" t="s">
        <v>12</v>
      </c>
      <c r="G88" s="21" t="s">
        <v>13</v>
      </c>
      <c r="H88" s="22" t="s">
        <v>14</v>
      </c>
      <c r="I88" s="21" t="s">
        <v>15</v>
      </c>
      <c r="J88" s="21" t="s">
        <v>16</v>
      </c>
      <c r="K88" s="93"/>
      <c r="L88" s="729"/>
      <c r="M88" s="729"/>
      <c r="N88" s="729"/>
      <c r="O88" s="729"/>
      <c r="P88" s="730"/>
      <c r="Q88" s="728"/>
      <c r="R88" s="305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</row>
    <row r="89" ht="14.25" customHeight="1">
      <c r="A89" s="23"/>
      <c r="B89" s="24"/>
      <c r="C89" s="25"/>
      <c r="D89" s="638"/>
      <c r="E89" s="639"/>
      <c r="F89" s="26" t="s">
        <v>17</v>
      </c>
      <c r="G89" s="27" t="s">
        <v>17</v>
      </c>
      <c r="H89" s="27" t="s">
        <v>18</v>
      </c>
      <c r="I89" s="27" t="s">
        <v>18</v>
      </c>
      <c r="J89" s="27" t="s">
        <v>18</v>
      </c>
      <c r="K89" s="66"/>
      <c r="L89" s="729"/>
      <c r="M89" s="729"/>
      <c r="N89" s="729"/>
      <c r="O89" s="729"/>
      <c r="P89" s="730"/>
      <c r="Q89" s="728"/>
      <c r="R89" s="305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</row>
    <row r="90" ht="14.25" customHeight="1">
      <c r="A90" s="193"/>
      <c r="B90" s="189" t="s">
        <v>562</v>
      </c>
      <c r="C90" s="731"/>
      <c r="D90" s="653"/>
      <c r="E90" s="659"/>
      <c r="F90" s="732"/>
      <c r="G90" s="36"/>
      <c r="H90" s="82"/>
      <c r="I90" s="58"/>
      <c r="J90" s="58"/>
      <c r="K90" s="66"/>
      <c r="L90" s="729"/>
      <c r="M90" s="729"/>
      <c r="N90" s="729"/>
      <c r="O90" s="729"/>
      <c r="P90" s="730"/>
      <c r="Q90" s="728"/>
      <c r="R90" s="305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</row>
    <row r="91" ht="14.25" customHeight="1">
      <c r="A91" s="193"/>
      <c r="B91" s="189" t="s">
        <v>563</v>
      </c>
      <c r="C91" s="731"/>
      <c r="D91" s="653"/>
      <c r="E91" s="659"/>
      <c r="F91" s="732"/>
      <c r="G91" s="36"/>
      <c r="H91" s="82"/>
      <c r="I91" s="58"/>
      <c r="J91" s="58"/>
      <c r="K91" s="66"/>
      <c r="L91" s="729"/>
      <c r="M91" s="729"/>
      <c r="N91" s="729"/>
      <c r="O91" s="729"/>
      <c r="P91" s="730"/>
      <c r="Q91" s="728"/>
      <c r="R91" s="305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</row>
    <row r="92" ht="14.25" customHeight="1">
      <c r="A92" s="193"/>
      <c r="B92" s="653" t="s">
        <v>569</v>
      </c>
      <c r="C92" s="74"/>
      <c r="D92" s="653"/>
      <c r="E92" s="654" t="s">
        <v>292</v>
      </c>
      <c r="F92" s="732">
        <v>201168.0</v>
      </c>
      <c r="G92" s="36">
        <v>0.0</v>
      </c>
      <c r="H92" s="461">
        <f t="shared" ref="H92:H93" si="10">I92-G92</f>
        <v>0</v>
      </c>
      <c r="I92" s="58">
        <v>0.0</v>
      </c>
      <c r="J92" s="58">
        <v>0.0</v>
      </c>
      <c r="K92" s="66"/>
      <c r="L92" s="729"/>
      <c r="M92" s="729"/>
      <c r="N92" s="729"/>
      <c r="O92" s="729"/>
      <c r="P92" s="730"/>
      <c r="Q92" s="728"/>
      <c r="R92" s="305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</row>
    <row r="93" ht="14.25" customHeight="1">
      <c r="A93" s="193"/>
      <c r="B93" s="653" t="s">
        <v>554</v>
      </c>
      <c r="C93" s="721"/>
      <c r="D93" s="653"/>
      <c r="E93" s="654" t="s">
        <v>290</v>
      </c>
      <c r="F93" s="732">
        <v>66800.0</v>
      </c>
      <c r="G93" s="36">
        <v>0.0</v>
      </c>
      <c r="H93" s="461">
        <f t="shared" si="10"/>
        <v>0</v>
      </c>
      <c r="I93" s="58">
        <v>0.0</v>
      </c>
      <c r="J93" s="58">
        <v>0.0</v>
      </c>
      <c r="K93" s="66"/>
      <c r="L93" s="729"/>
      <c r="M93" s="729"/>
      <c r="N93" s="729"/>
      <c r="O93" s="729"/>
      <c r="P93" s="730"/>
      <c r="Q93" s="728"/>
      <c r="R93" s="305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</row>
    <row r="94" ht="14.25" customHeight="1">
      <c r="A94" s="733"/>
      <c r="B94" s="717" t="s">
        <v>317</v>
      </c>
      <c r="C94" s="734"/>
      <c r="D94" s="735"/>
      <c r="E94" s="736"/>
      <c r="F94" s="737">
        <f t="shared" ref="F94:J94" si="11">SUM(F75:F93)</f>
        <v>704201.36</v>
      </c>
      <c r="G94" s="737">
        <f t="shared" si="11"/>
        <v>360000</v>
      </c>
      <c r="H94" s="737">
        <f t="shared" si="11"/>
        <v>40000</v>
      </c>
      <c r="I94" s="737">
        <f t="shared" si="11"/>
        <v>400000</v>
      </c>
      <c r="J94" s="737">
        <f t="shared" si="11"/>
        <v>645000</v>
      </c>
      <c r="K94" s="66"/>
      <c r="L94" s="729"/>
      <c r="M94" s="729"/>
      <c r="N94" s="729"/>
      <c r="O94" s="729"/>
      <c r="P94" s="730"/>
      <c r="Q94" s="728"/>
      <c r="R94" s="305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</row>
    <row r="95" ht="21.75" customHeight="1">
      <c r="A95" s="738" t="s">
        <v>318</v>
      </c>
      <c r="B95" s="739"/>
      <c r="C95" s="740"/>
      <c r="D95" s="741"/>
      <c r="E95" s="742"/>
      <c r="F95" s="743">
        <f t="shared" ref="F95:J95" si="12">F73+F94</f>
        <v>16312925.08</v>
      </c>
      <c r="G95" s="743">
        <f t="shared" si="12"/>
        <v>7372275.6</v>
      </c>
      <c r="H95" s="743">
        <f t="shared" si="12"/>
        <v>9966502.4</v>
      </c>
      <c r="I95" s="743">
        <f t="shared" si="12"/>
        <v>17338778</v>
      </c>
      <c r="J95" s="743">
        <f t="shared" si="12"/>
        <v>17894769</v>
      </c>
      <c r="K95" s="66"/>
      <c r="L95" s="729"/>
      <c r="M95" s="729"/>
      <c r="N95" s="729"/>
      <c r="O95" s="729"/>
      <c r="P95" s="730"/>
      <c r="Q95" s="728"/>
      <c r="R95" s="305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</row>
    <row r="96" ht="9.75" customHeight="1">
      <c r="A96" s="247"/>
      <c r="B96" s="247"/>
      <c r="C96" s="247"/>
      <c r="D96" s="744"/>
      <c r="E96" s="744"/>
      <c r="F96" s="745"/>
      <c r="G96" s="745"/>
      <c r="H96" s="745"/>
      <c r="I96" s="746"/>
      <c r="J96" s="745"/>
      <c r="K96" s="66"/>
      <c r="L96" s="729"/>
      <c r="M96" s="729"/>
      <c r="N96" s="729"/>
      <c r="O96" s="729"/>
      <c r="P96" s="730"/>
      <c r="Q96" s="728"/>
      <c r="R96" s="305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</row>
    <row r="97" ht="14.25" customHeight="1">
      <c r="A97" s="338" t="s">
        <v>319</v>
      </c>
      <c r="B97" s="725"/>
      <c r="C97" s="726"/>
      <c r="D97" s="726"/>
      <c r="E97" s="727"/>
      <c r="F97" s="728"/>
      <c r="G97" s="48"/>
      <c r="H97" s="48"/>
      <c r="I97" s="48"/>
      <c r="J97" s="728"/>
      <c r="K97" s="66"/>
      <c r="L97" s="729"/>
      <c r="M97" s="729"/>
      <c r="N97" s="729"/>
      <c r="O97" s="729"/>
      <c r="P97" s="730"/>
      <c r="Q97" s="728"/>
      <c r="R97" s="305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</row>
    <row r="98" ht="14.25" customHeight="1">
      <c r="A98" s="338" t="s">
        <v>320</v>
      </c>
      <c r="B98" s="725"/>
      <c r="C98" s="726"/>
      <c r="D98" s="726"/>
      <c r="E98" s="727"/>
      <c r="F98" s="728"/>
      <c r="G98" s="48"/>
      <c r="H98" s="48"/>
      <c r="I98" s="48"/>
      <c r="J98" s="728"/>
      <c r="K98" s="728"/>
      <c r="L98" s="729"/>
      <c r="M98" s="729"/>
      <c r="N98" s="729"/>
      <c r="O98" s="729"/>
      <c r="P98" s="730"/>
      <c r="Q98" s="728"/>
      <c r="R98" s="305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</row>
    <row r="99" ht="14.25" customHeight="1">
      <c r="A99" s="578"/>
      <c r="B99" s="725"/>
      <c r="C99" s="726"/>
      <c r="D99" s="726"/>
      <c r="E99" s="727"/>
      <c r="F99" s="728"/>
      <c r="G99" s="48"/>
      <c r="H99" s="48"/>
      <c r="I99" s="48"/>
      <c r="J99" s="728"/>
      <c r="K99" s="728"/>
      <c r="L99" s="729"/>
      <c r="M99" s="729"/>
      <c r="N99" s="729"/>
      <c r="O99" s="729"/>
      <c r="P99" s="730"/>
      <c r="Q99" s="728"/>
      <c r="R99" s="305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</row>
    <row r="100" ht="14.25" customHeight="1">
      <c r="A100" s="2"/>
      <c r="B100" s="8"/>
      <c r="C100" s="8"/>
      <c r="D100" s="8"/>
      <c r="E100" s="5"/>
      <c r="F100" s="8"/>
      <c r="G100" s="8"/>
      <c r="H100" s="5"/>
      <c r="J100" s="8"/>
      <c r="K100" s="728"/>
      <c r="L100" s="50"/>
      <c r="M100" s="50"/>
      <c r="N100" s="50"/>
      <c r="O100" s="50"/>
      <c r="P100" s="728"/>
      <c r="Q100" s="728"/>
      <c r="R100" s="305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</row>
    <row r="101" ht="14.25" customHeight="1">
      <c r="A101" s="2"/>
      <c r="B101" s="338"/>
      <c r="C101" s="252"/>
      <c r="D101" s="405"/>
      <c r="E101" s="636"/>
      <c r="F101" s="405"/>
      <c r="G101" s="405"/>
      <c r="H101" s="636"/>
      <c r="J101" s="405"/>
      <c r="K101" s="8"/>
      <c r="L101" s="151"/>
      <c r="M101" s="151"/>
      <c r="N101" s="151"/>
      <c r="O101" s="151"/>
      <c r="P101" s="8"/>
      <c r="Q101" s="8"/>
      <c r="R101" s="305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</row>
    <row r="102" ht="14.25" customHeight="1">
      <c r="A102" s="2"/>
      <c r="B102" s="2"/>
      <c r="C102" s="5" t="s">
        <v>506</v>
      </c>
      <c r="D102" s="5" t="s">
        <v>323</v>
      </c>
      <c r="H102" s="5" t="s">
        <v>324</v>
      </c>
      <c r="L102" s="151"/>
      <c r="M102" s="151"/>
      <c r="N102" s="151"/>
      <c r="O102" s="151"/>
      <c r="P102" s="8"/>
      <c r="Q102" s="8"/>
      <c r="R102" s="747"/>
      <c r="S102" s="748"/>
      <c r="T102" s="748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</row>
    <row r="103" ht="14.25" customHeight="1">
      <c r="A103" s="2"/>
      <c r="B103" s="2"/>
      <c r="C103" s="3" t="s">
        <v>507</v>
      </c>
      <c r="D103" s="3" t="s">
        <v>326</v>
      </c>
      <c r="H103" s="3" t="s">
        <v>327</v>
      </c>
      <c r="L103" s="151"/>
      <c r="M103" s="151"/>
      <c r="N103" s="151"/>
      <c r="O103" s="151"/>
      <c r="P103" s="8"/>
      <c r="Q103" s="8"/>
      <c r="R103" s="305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</row>
    <row r="104" ht="14.25" customHeight="1">
      <c r="A104" s="2"/>
      <c r="B104" s="2"/>
      <c r="C104" s="2"/>
      <c r="D104" s="2"/>
      <c r="E104" s="3"/>
      <c r="F104" s="2"/>
      <c r="G104" s="2"/>
      <c r="H104" s="2"/>
      <c r="I104" s="2"/>
      <c r="J104" s="2"/>
      <c r="K104" s="2"/>
      <c r="L104" s="255"/>
      <c r="M104" s="255"/>
      <c r="N104" s="255"/>
      <c r="O104" s="255"/>
      <c r="P104" s="5"/>
      <c r="Q104" s="8"/>
      <c r="R104" s="747"/>
      <c r="S104" s="748"/>
      <c r="T104" s="748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</row>
    <row r="105" ht="14.25" customHeight="1">
      <c r="A105" s="2"/>
      <c r="B105" s="252"/>
      <c r="C105" s="3"/>
      <c r="D105" s="252"/>
      <c r="E105" s="259"/>
      <c r="G105" s="252"/>
      <c r="H105" s="252"/>
      <c r="I105" s="259"/>
      <c r="K105" s="3"/>
      <c r="L105" s="10"/>
      <c r="M105" s="10"/>
      <c r="N105" s="10"/>
      <c r="O105" s="10"/>
      <c r="P105" s="3"/>
      <c r="Q105" s="3"/>
      <c r="R105" s="305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</row>
    <row r="106" ht="14.25" customHeight="1">
      <c r="A106" s="2"/>
      <c r="B106" s="400"/>
      <c r="K106" s="2"/>
      <c r="L106" s="4"/>
      <c r="M106" s="4"/>
      <c r="N106" s="4"/>
      <c r="O106" s="4"/>
      <c r="P106" s="2"/>
      <c r="Q106" s="2"/>
      <c r="R106" s="747"/>
      <c r="S106" s="748"/>
      <c r="T106" s="748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</row>
    <row r="107" ht="14.25" customHeight="1">
      <c r="A107" s="2"/>
      <c r="B107" s="2"/>
      <c r="C107" s="2"/>
      <c r="D107" s="2"/>
      <c r="E107" s="3"/>
      <c r="F107" s="2"/>
      <c r="G107" s="2"/>
      <c r="H107" s="2"/>
      <c r="I107" s="2"/>
      <c r="J107" s="2"/>
      <c r="K107" s="2"/>
      <c r="L107" s="4"/>
      <c r="M107" s="4"/>
      <c r="N107" s="4"/>
      <c r="O107" s="4"/>
      <c r="P107" s="2"/>
      <c r="Q107" s="2"/>
      <c r="R107" s="305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</row>
    <row r="108" ht="14.25" customHeight="1">
      <c r="A108" s="2"/>
      <c r="B108" s="2"/>
      <c r="C108" s="2"/>
      <c r="D108" s="2"/>
      <c r="E108" s="3"/>
      <c r="F108" s="2"/>
      <c r="G108" s="2"/>
      <c r="H108" s="2"/>
      <c r="I108" s="2"/>
      <c r="J108" s="2"/>
      <c r="K108" s="2"/>
      <c r="L108" s="4"/>
      <c r="M108" s="4"/>
      <c r="N108" s="4"/>
      <c r="O108" s="4"/>
      <c r="P108" s="2"/>
      <c r="Q108" s="2"/>
      <c r="R108" s="305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</row>
    <row r="109" ht="14.25" customHeight="1">
      <c r="A109" s="2"/>
      <c r="B109" s="2"/>
      <c r="C109" s="2"/>
      <c r="D109" s="2"/>
      <c r="E109" s="3"/>
      <c r="F109" s="2"/>
      <c r="G109" s="2"/>
      <c r="H109" s="2"/>
      <c r="I109" s="2"/>
      <c r="J109" s="2"/>
      <c r="K109" s="2"/>
      <c r="L109" s="4"/>
      <c r="M109" s="4"/>
      <c r="N109" s="4"/>
      <c r="O109" s="4"/>
      <c r="P109" s="2"/>
      <c r="Q109" s="2"/>
      <c r="R109" s="305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</row>
    <row r="110" ht="14.25" customHeight="1">
      <c r="A110" s="2"/>
      <c r="B110" s="2"/>
      <c r="C110" s="2"/>
      <c r="D110" s="2"/>
      <c r="E110" s="3"/>
      <c r="F110" s="2"/>
      <c r="G110" s="2"/>
      <c r="H110" s="2"/>
      <c r="I110" s="2"/>
      <c r="J110" s="2"/>
      <c r="K110" s="2"/>
      <c r="L110" s="4"/>
      <c r="M110" s="4"/>
      <c r="N110" s="4"/>
      <c r="O110" s="4"/>
      <c r="P110" s="2"/>
      <c r="Q110" s="2"/>
      <c r="R110" s="305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</row>
    <row r="111" ht="14.25" customHeight="1">
      <c r="A111" s="2"/>
      <c r="B111" s="2"/>
      <c r="C111" s="2"/>
      <c r="D111" s="2"/>
      <c r="E111" s="3"/>
      <c r="F111" s="2"/>
      <c r="G111" s="2"/>
      <c r="H111" s="2"/>
      <c r="I111" s="2"/>
      <c r="J111" s="2"/>
      <c r="K111" s="2"/>
      <c r="L111" s="4"/>
      <c r="M111" s="4"/>
      <c r="N111" s="4"/>
      <c r="O111" s="4"/>
      <c r="P111" s="2"/>
      <c r="Q111" s="2"/>
      <c r="R111" s="305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</row>
    <row r="112" ht="14.25" customHeight="1">
      <c r="A112" s="2"/>
      <c r="B112" s="2"/>
      <c r="C112" s="2"/>
      <c r="D112" s="2"/>
      <c r="E112" s="3"/>
      <c r="F112" s="2"/>
      <c r="G112" s="2"/>
      <c r="H112" s="2"/>
      <c r="I112" s="2"/>
      <c r="J112" s="2"/>
      <c r="K112" s="2"/>
      <c r="L112" s="4"/>
      <c r="M112" s="4"/>
      <c r="N112" s="4"/>
      <c r="O112" s="4"/>
      <c r="P112" s="2"/>
      <c r="Q112" s="2"/>
      <c r="R112" s="305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</row>
    <row r="113" ht="14.25" customHeight="1">
      <c r="A113" s="2"/>
      <c r="B113" s="2"/>
      <c r="C113" s="2"/>
      <c r="D113" s="2"/>
      <c r="E113" s="3"/>
      <c r="F113" s="2"/>
      <c r="G113" s="2"/>
      <c r="H113" s="2"/>
      <c r="I113" s="2"/>
      <c r="J113" s="2"/>
      <c r="K113" s="2"/>
      <c r="L113" s="4"/>
      <c r="M113" s="4"/>
      <c r="N113" s="4"/>
      <c r="O113" s="4"/>
      <c r="P113" s="2"/>
      <c r="Q113" s="2"/>
      <c r="R113" s="305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</row>
    <row r="114" ht="14.25" customHeight="1">
      <c r="A114" s="2"/>
      <c r="B114" s="2"/>
      <c r="C114" s="2"/>
      <c r="D114" s="2"/>
      <c r="E114" s="3"/>
      <c r="F114" s="2"/>
      <c r="G114" s="2"/>
      <c r="H114" s="2"/>
      <c r="I114" s="2"/>
      <c r="J114" s="2"/>
      <c r="K114" s="2"/>
      <c r="L114" s="4"/>
      <c r="M114" s="4"/>
      <c r="N114" s="4"/>
      <c r="O114" s="4"/>
      <c r="P114" s="2"/>
      <c r="Q114" s="2"/>
      <c r="R114" s="305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</row>
    <row r="115" ht="14.25" customHeight="1">
      <c r="A115" s="2"/>
      <c r="B115" s="2"/>
      <c r="C115" s="2"/>
      <c r="D115" s="2"/>
      <c r="E115" s="3"/>
      <c r="F115" s="2"/>
      <c r="G115" s="2"/>
      <c r="H115" s="2"/>
      <c r="I115" s="2"/>
      <c r="J115" s="2"/>
      <c r="K115" s="2"/>
      <c r="L115" s="4"/>
      <c r="M115" s="4"/>
      <c r="N115" s="4"/>
      <c r="O115" s="4"/>
      <c r="P115" s="2"/>
      <c r="Q115" s="2"/>
      <c r="R115" s="305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</row>
    <row r="116" ht="14.25" customHeight="1">
      <c r="A116" s="2"/>
      <c r="B116" s="2"/>
      <c r="C116" s="2"/>
      <c r="D116" s="2"/>
      <c r="E116" s="3"/>
      <c r="F116" s="2"/>
      <c r="G116" s="2"/>
      <c r="H116" s="2"/>
      <c r="I116" s="2"/>
      <c r="J116" s="2"/>
      <c r="K116" s="2"/>
      <c r="L116" s="4"/>
      <c r="M116" s="4"/>
      <c r="N116" s="4"/>
      <c r="O116" s="4"/>
      <c r="P116" s="2"/>
      <c r="Q116" s="2"/>
      <c r="R116" s="305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</row>
    <row r="117" ht="14.25" customHeight="1">
      <c r="A117" s="2"/>
      <c r="B117" s="2"/>
      <c r="C117" s="2"/>
      <c r="D117" s="2"/>
      <c r="E117" s="3"/>
      <c r="F117" s="2"/>
      <c r="G117" s="2"/>
      <c r="H117" s="2"/>
      <c r="I117" s="2"/>
      <c r="J117" s="2"/>
      <c r="K117" s="2"/>
      <c r="L117" s="4"/>
      <c r="M117" s="4"/>
      <c r="N117" s="4"/>
      <c r="O117" s="4"/>
      <c r="P117" s="2"/>
      <c r="Q117" s="2"/>
      <c r="R117" s="305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</row>
    <row r="118" ht="14.25" customHeight="1">
      <c r="A118" s="2"/>
      <c r="B118" s="2"/>
      <c r="C118" s="2"/>
      <c r="D118" s="2"/>
      <c r="E118" s="3"/>
      <c r="F118" s="2"/>
      <c r="G118" s="2"/>
      <c r="H118" s="2"/>
      <c r="I118" s="2"/>
      <c r="J118" s="2"/>
      <c r="K118" s="2"/>
      <c r="L118" s="4"/>
      <c r="M118" s="4"/>
      <c r="N118" s="4"/>
      <c r="O118" s="4"/>
      <c r="P118" s="2"/>
      <c r="Q118" s="2"/>
      <c r="R118" s="305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</row>
    <row r="119" ht="14.25" customHeight="1">
      <c r="A119" s="2"/>
      <c r="B119" s="2"/>
      <c r="C119" s="2"/>
      <c r="D119" s="2"/>
      <c r="E119" s="3"/>
      <c r="F119" s="2"/>
      <c r="G119" s="2"/>
      <c r="H119" s="2"/>
      <c r="I119" s="2"/>
      <c r="J119" s="2"/>
      <c r="K119" s="2"/>
      <c r="L119" s="4"/>
      <c r="M119" s="4"/>
      <c r="N119" s="4"/>
      <c r="O119" s="4"/>
      <c r="P119" s="2"/>
      <c r="Q119" s="2"/>
      <c r="R119" s="305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</row>
    <row r="120" ht="14.25" customHeight="1">
      <c r="A120" s="2"/>
      <c r="B120" s="2"/>
      <c r="C120" s="2"/>
      <c r="D120" s="2"/>
      <c r="E120" s="3"/>
      <c r="F120" s="2"/>
      <c r="G120" s="2"/>
      <c r="H120" s="2"/>
      <c r="I120" s="2"/>
      <c r="J120" s="2"/>
      <c r="K120" s="2"/>
      <c r="L120" s="4"/>
      <c r="M120" s="4"/>
      <c r="N120" s="4"/>
      <c r="O120" s="4"/>
      <c r="P120" s="2"/>
      <c r="Q120" s="2"/>
      <c r="R120" s="305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</row>
    <row r="121" ht="14.25" customHeight="1">
      <c r="A121" s="2"/>
      <c r="B121" s="2"/>
      <c r="C121" s="2"/>
      <c r="D121" s="2"/>
      <c r="E121" s="3"/>
      <c r="F121" s="2"/>
      <c r="G121" s="2"/>
      <c r="H121" s="2"/>
      <c r="I121" s="2"/>
      <c r="J121" s="2"/>
      <c r="K121" s="2"/>
      <c r="L121" s="4"/>
      <c r="M121" s="4"/>
      <c r="N121" s="4"/>
      <c r="O121" s="4"/>
      <c r="P121" s="2"/>
      <c r="Q121" s="2"/>
      <c r="R121" s="305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</row>
    <row r="122" ht="14.25" customHeight="1">
      <c r="A122" s="2"/>
      <c r="B122" s="2"/>
      <c r="C122" s="2"/>
      <c r="D122" s="2"/>
      <c r="E122" s="3"/>
      <c r="F122" s="2"/>
      <c r="G122" s="2"/>
      <c r="H122" s="2"/>
      <c r="I122" s="2"/>
      <c r="J122" s="2"/>
      <c r="K122" s="2"/>
      <c r="L122" s="4"/>
      <c r="M122" s="4"/>
      <c r="N122" s="4"/>
      <c r="O122" s="4"/>
      <c r="P122" s="2"/>
      <c r="Q122" s="2"/>
      <c r="R122" s="305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</row>
    <row r="123" ht="14.25" customHeight="1">
      <c r="A123" s="2"/>
      <c r="B123" s="2"/>
      <c r="C123" s="2"/>
      <c r="D123" s="2"/>
      <c r="E123" s="3"/>
      <c r="F123" s="2"/>
      <c r="G123" s="2"/>
      <c r="H123" s="2"/>
      <c r="I123" s="2"/>
      <c r="J123" s="2"/>
      <c r="K123" s="2"/>
      <c r="L123" s="4"/>
      <c r="M123" s="4"/>
      <c r="N123" s="4"/>
      <c r="O123" s="4"/>
      <c r="P123" s="2"/>
      <c r="Q123" s="2"/>
      <c r="R123" s="305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</row>
    <row r="124" ht="14.25" customHeight="1">
      <c r="A124" s="2"/>
      <c r="B124" s="2"/>
      <c r="C124" s="2"/>
      <c r="D124" s="2"/>
      <c r="E124" s="3"/>
      <c r="F124" s="2"/>
      <c r="G124" s="2"/>
      <c r="H124" s="2"/>
      <c r="I124" s="2"/>
      <c r="J124" s="2"/>
      <c r="K124" s="2"/>
      <c r="L124" s="4"/>
      <c r="M124" s="4"/>
      <c r="N124" s="4"/>
      <c r="O124" s="4"/>
      <c r="P124" s="2"/>
      <c r="Q124" s="2"/>
      <c r="R124" s="305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</row>
    <row r="125" ht="14.25" customHeight="1">
      <c r="A125" s="2"/>
      <c r="B125" s="2"/>
      <c r="C125" s="2"/>
      <c r="D125" s="2"/>
      <c r="E125" s="3"/>
      <c r="F125" s="2"/>
      <c r="G125" s="2"/>
      <c r="H125" s="2"/>
      <c r="I125" s="2"/>
      <c r="J125" s="2"/>
      <c r="K125" s="2"/>
      <c r="L125" s="4"/>
      <c r="M125" s="4"/>
      <c r="N125" s="4"/>
      <c r="O125" s="4"/>
      <c r="P125" s="2"/>
      <c r="Q125" s="2"/>
      <c r="R125" s="305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</row>
    <row r="126" ht="14.25" customHeight="1">
      <c r="A126" s="2"/>
      <c r="B126" s="2"/>
      <c r="C126" s="2"/>
      <c r="D126" s="2"/>
      <c r="E126" s="3"/>
      <c r="F126" s="2"/>
      <c r="G126" s="2"/>
      <c r="H126" s="2"/>
      <c r="I126" s="2"/>
      <c r="J126" s="2"/>
      <c r="K126" s="2"/>
      <c r="L126" s="4"/>
      <c r="M126" s="4"/>
      <c r="N126" s="4"/>
      <c r="O126" s="4"/>
      <c r="P126" s="2"/>
      <c r="Q126" s="2"/>
      <c r="R126" s="305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1"/>
      <c r="AD126" s="111"/>
      <c r="AE126" s="111"/>
      <c r="AF126" s="111"/>
      <c r="AG126" s="111"/>
      <c r="AH126" s="111"/>
      <c r="AI126" s="111"/>
      <c r="AJ126" s="111"/>
      <c r="AK126" s="111"/>
      <c r="AL126" s="111"/>
      <c r="AM126" s="111"/>
    </row>
    <row r="127" ht="14.25" customHeight="1">
      <c r="A127" s="2"/>
      <c r="B127" s="2"/>
      <c r="C127" s="2"/>
      <c r="D127" s="2"/>
      <c r="E127" s="3"/>
      <c r="F127" s="2"/>
      <c r="G127" s="2"/>
      <c r="H127" s="2"/>
      <c r="I127" s="2"/>
      <c r="J127" s="2"/>
      <c r="K127" s="2"/>
      <c r="L127" s="4"/>
      <c r="M127" s="4"/>
      <c r="N127" s="4"/>
      <c r="O127" s="4"/>
      <c r="P127" s="2"/>
      <c r="Q127" s="2"/>
      <c r="R127" s="305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1"/>
      <c r="AG127" s="111"/>
      <c r="AH127" s="111"/>
      <c r="AI127" s="111"/>
      <c r="AJ127" s="111"/>
      <c r="AK127" s="111"/>
      <c r="AL127" s="111"/>
      <c r="AM127" s="111"/>
    </row>
    <row r="128" ht="14.25" customHeight="1">
      <c r="A128" s="2"/>
      <c r="B128" s="2"/>
      <c r="C128" s="2"/>
      <c r="D128" s="2"/>
      <c r="E128" s="3"/>
      <c r="F128" s="2"/>
      <c r="G128" s="2"/>
      <c r="H128" s="2"/>
      <c r="I128" s="2"/>
      <c r="J128" s="2"/>
      <c r="K128" s="2"/>
      <c r="L128" s="4"/>
      <c r="M128" s="4"/>
      <c r="N128" s="4"/>
      <c r="O128" s="4"/>
      <c r="P128" s="2"/>
      <c r="Q128" s="2"/>
      <c r="R128" s="305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111"/>
      <c r="AG128" s="111"/>
      <c r="AH128" s="111"/>
      <c r="AI128" s="111"/>
      <c r="AJ128" s="111"/>
      <c r="AK128" s="111"/>
      <c r="AL128" s="111"/>
      <c r="AM128" s="111"/>
    </row>
    <row r="129" ht="14.25" customHeight="1">
      <c r="A129" s="2"/>
      <c r="B129" s="2"/>
      <c r="C129" s="2"/>
      <c r="D129" s="2"/>
      <c r="E129" s="3"/>
      <c r="F129" s="2"/>
      <c r="G129" s="2"/>
      <c r="H129" s="2"/>
      <c r="I129" s="111"/>
      <c r="J129" s="2"/>
      <c r="K129" s="2"/>
      <c r="L129" s="4"/>
      <c r="M129" s="4"/>
      <c r="N129" s="4"/>
      <c r="O129" s="4"/>
      <c r="P129" s="2"/>
      <c r="Q129" s="111"/>
      <c r="R129" s="305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  <c r="AF129" s="111"/>
      <c r="AG129" s="111"/>
      <c r="AH129" s="111"/>
      <c r="AI129" s="111"/>
      <c r="AJ129" s="111"/>
      <c r="AK129" s="111"/>
      <c r="AL129" s="111"/>
      <c r="AM129" s="111"/>
    </row>
    <row r="130" ht="14.25" customHeight="1">
      <c r="A130" s="2"/>
      <c r="B130" s="2"/>
      <c r="C130" s="2"/>
      <c r="D130" s="2"/>
      <c r="E130" s="3"/>
      <c r="F130" s="2"/>
      <c r="G130" s="2"/>
      <c r="H130" s="2"/>
      <c r="I130" s="111"/>
      <c r="J130" s="2"/>
      <c r="K130" s="2"/>
      <c r="L130" s="4"/>
      <c r="M130" s="4"/>
      <c r="N130" s="4"/>
      <c r="O130" s="4"/>
      <c r="P130" s="2"/>
      <c r="Q130" s="111"/>
      <c r="R130" s="305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  <c r="AE130" s="111"/>
      <c r="AF130" s="111"/>
      <c r="AG130" s="111"/>
      <c r="AH130" s="111"/>
      <c r="AI130" s="111"/>
      <c r="AJ130" s="111"/>
      <c r="AK130" s="111"/>
      <c r="AL130" s="111"/>
      <c r="AM130" s="111"/>
    </row>
    <row r="131" ht="14.25" customHeight="1">
      <c r="A131" s="2"/>
      <c r="B131" s="2"/>
      <c r="C131" s="2"/>
      <c r="D131" s="2"/>
      <c r="E131" s="3"/>
      <c r="F131" s="2"/>
      <c r="G131" s="2"/>
      <c r="H131" s="2"/>
      <c r="I131" s="111"/>
      <c r="J131" s="2"/>
      <c r="K131" s="2"/>
      <c r="L131" s="4"/>
      <c r="M131" s="4"/>
      <c r="N131" s="4"/>
      <c r="O131" s="4"/>
      <c r="P131" s="2"/>
      <c r="Q131" s="111"/>
      <c r="R131" s="305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111"/>
      <c r="AG131" s="111"/>
      <c r="AH131" s="111"/>
      <c r="AI131" s="111"/>
      <c r="AJ131" s="111"/>
      <c r="AK131" s="111"/>
      <c r="AL131" s="111"/>
      <c r="AM131" s="111"/>
    </row>
    <row r="132" ht="14.25" customHeight="1">
      <c r="A132" s="2"/>
      <c r="B132" s="2"/>
      <c r="C132" s="2"/>
      <c r="D132" s="2"/>
      <c r="E132" s="3"/>
      <c r="F132" s="2"/>
      <c r="G132" s="2"/>
      <c r="H132" s="2"/>
      <c r="I132" s="111"/>
      <c r="J132" s="2"/>
      <c r="K132" s="2"/>
      <c r="L132" s="4"/>
      <c r="M132" s="4"/>
      <c r="N132" s="4"/>
      <c r="O132" s="4"/>
      <c r="P132" s="2"/>
      <c r="Q132" s="111"/>
      <c r="R132" s="305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</row>
    <row r="133" ht="14.25" customHeight="1">
      <c r="A133" s="2"/>
      <c r="B133" s="2"/>
      <c r="C133" s="2"/>
      <c r="D133" s="2"/>
      <c r="E133" s="3"/>
      <c r="F133" s="2"/>
      <c r="G133" s="2"/>
      <c r="H133" s="2"/>
      <c r="I133" s="111"/>
      <c r="J133" s="2"/>
      <c r="K133" s="2"/>
      <c r="L133" s="4"/>
      <c r="M133" s="4"/>
      <c r="N133" s="4"/>
      <c r="O133" s="4"/>
      <c r="P133" s="2"/>
      <c r="Q133" s="111"/>
      <c r="R133" s="305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</row>
    <row r="134" ht="14.25" customHeight="1">
      <c r="A134" s="2"/>
      <c r="B134" s="2"/>
      <c r="C134" s="2"/>
      <c r="D134" s="2"/>
      <c r="E134" s="3"/>
      <c r="F134" s="2"/>
      <c r="G134" s="2"/>
      <c r="H134" s="2"/>
      <c r="I134" s="111"/>
      <c r="J134" s="2"/>
      <c r="K134" s="2"/>
      <c r="L134" s="4"/>
      <c r="M134" s="4"/>
      <c r="N134" s="4"/>
      <c r="O134" s="4"/>
      <c r="P134" s="2"/>
      <c r="Q134" s="111"/>
      <c r="R134" s="305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</row>
    <row r="135" ht="14.25" customHeight="1">
      <c r="A135" s="2"/>
      <c r="B135" s="2"/>
      <c r="C135" s="2"/>
      <c r="D135" s="2"/>
      <c r="E135" s="3"/>
      <c r="F135" s="2"/>
      <c r="G135" s="2"/>
      <c r="H135" s="2"/>
      <c r="I135" s="111"/>
      <c r="J135" s="2"/>
      <c r="K135" s="2"/>
      <c r="L135" s="4"/>
      <c r="M135" s="4"/>
      <c r="N135" s="4"/>
      <c r="O135" s="4"/>
      <c r="P135" s="2"/>
      <c r="Q135" s="111"/>
      <c r="R135" s="305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</row>
    <row r="136" ht="14.25" customHeight="1">
      <c r="A136" s="2"/>
      <c r="B136" s="2"/>
      <c r="C136" s="2"/>
      <c r="D136" s="2"/>
      <c r="E136" s="3"/>
      <c r="F136" s="2"/>
      <c r="G136" s="2"/>
      <c r="H136" s="2"/>
      <c r="I136" s="111"/>
      <c r="J136" s="2"/>
      <c r="K136" s="2"/>
      <c r="L136" s="4"/>
      <c r="M136" s="4"/>
      <c r="N136" s="4"/>
      <c r="O136" s="4"/>
      <c r="P136" s="2"/>
      <c r="Q136" s="111"/>
      <c r="R136" s="305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</row>
    <row r="137" ht="14.25" customHeight="1">
      <c r="A137" s="2"/>
      <c r="B137" s="2"/>
      <c r="C137" s="2"/>
      <c r="D137" s="2"/>
      <c r="E137" s="3"/>
      <c r="F137" s="2"/>
      <c r="G137" s="2"/>
      <c r="H137" s="2"/>
      <c r="I137" s="111"/>
      <c r="J137" s="2"/>
      <c r="K137" s="2"/>
      <c r="L137" s="4"/>
      <c r="M137" s="4"/>
      <c r="N137" s="4"/>
      <c r="O137" s="4"/>
      <c r="P137" s="2"/>
      <c r="Q137" s="111"/>
      <c r="R137" s="305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</row>
    <row r="138" ht="14.25" customHeight="1">
      <c r="A138" s="2"/>
      <c r="B138" s="2"/>
      <c r="C138" s="2"/>
      <c r="D138" s="2"/>
      <c r="E138" s="3"/>
      <c r="F138" s="2"/>
      <c r="G138" s="2"/>
      <c r="H138" s="2"/>
      <c r="I138" s="111"/>
      <c r="J138" s="2"/>
      <c r="K138" s="2"/>
      <c r="L138" s="4"/>
      <c r="M138" s="4"/>
      <c r="N138" s="4"/>
      <c r="O138" s="4"/>
      <c r="P138" s="2"/>
      <c r="Q138" s="111"/>
      <c r="R138" s="305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</row>
    <row r="139" ht="14.25" customHeight="1">
      <c r="A139" s="2"/>
      <c r="B139" s="2"/>
      <c r="C139" s="2"/>
      <c r="D139" s="2"/>
      <c r="E139" s="3"/>
      <c r="F139" s="2"/>
      <c r="G139" s="2"/>
      <c r="H139" s="2"/>
      <c r="I139" s="111"/>
      <c r="J139" s="2"/>
      <c r="K139" s="2"/>
      <c r="L139" s="4"/>
      <c r="M139" s="4"/>
      <c r="N139" s="4"/>
      <c r="O139" s="4"/>
      <c r="P139" s="2"/>
      <c r="Q139" s="111"/>
      <c r="R139" s="305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</row>
    <row r="140" ht="14.25" customHeight="1">
      <c r="A140" s="111"/>
      <c r="B140" s="111"/>
      <c r="C140" s="111"/>
      <c r="D140" s="111"/>
      <c r="E140" s="305"/>
      <c r="F140" s="111"/>
      <c r="G140" s="111"/>
      <c r="H140" s="111"/>
      <c r="I140" s="111"/>
      <c r="J140" s="2"/>
      <c r="K140" s="2"/>
      <c r="L140" s="4"/>
      <c r="M140" s="4"/>
      <c r="N140" s="4"/>
      <c r="O140" s="4"/>
      <c r="P140" s="2"/>
      <c r="Q140" s="111"/>
      <c r="R140" s="305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</row>
    <row r="141" ht="14.25" customHeight="1">
      <c r="A141" s="111"/>
      <c r="B141" s="111"/>
      <c r="C141" s="111"/>
      <c r="D141" s="111"/>
      <c r="E141" s="305"/>
      <c r="F141" s="111"/>
      <c r="G141" s="111"/>
      <c r="H141" s="111"/>
      <c r="I141" s="111"/>
      <c r="J141" s="2"/>
      <c r="K141" s="2"/>
      <c r="L141" s="4"/>
      <c r="M141" s="4"/>
      <c r="N141" s="4"/>
      <c r="O141" s="4"/>
      <c r="P141" s="2"/>
      <c r="Q141" s="111"/>
      <c r="R141" s="305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</row>
    <row r="142" ht="14.25" customHeight="1">
      <c r="A142" s="111"/>
      <c r="B142" s="111"/>
      <c r="C142" s="111"/>
      <c r="D142" s="111"/>
      <c r="E142" s="305"/>
      <c r="F142" s="111"/>
      <c r="G142" s="111"/>
      <c r="H142" s="111"/>
      <c r="I142" s="111"/>
      <c r="J142" s="2"/>
      <c r="K142" s="2"/>
      <c r="L142" s="4"/>
      <c r="M142" s="4"/>
      <c r="N142" s="4"/>
      <c r="O142" s="4"/>
      <c r="P142" s="2"/>
      <c r="Q142" s="111"/>
      <c r="R142" s="305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</row>
    <row r="143" ht="14.25" customHeight="1">
      <c r="A143" s="111"/>
      <c r="B143" s="111"/>
      <c r="C143" s="111"/>
      <c r="D143" s="111"/>
      <c r="E143" s="305"/>
      <c r="F143" s="111"/>
      <c r="G143" s="111"/>
      <c r="H143" s="111"/>
      <c r="I143" s="111"/>
      <c r="J143" s="2"/>
      <c r="K143" s="2"/>
      <c r="L143" s="4"/>
      <c r="M143" s="4"/>
      <c r="N143" s="4"/>
      <c r="O143" s="4"/>
      <c r="P143" s="2"/>
      <c r="Q143" s="111"/>
      <c r="R143" s="305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</row>
    <row r="144" ht="14.25" customHeight="1">
      <c r="A144" s="111"/>
      <c r="B144" s="111"/>
      <c r="C144" s="111"/>
      <c r="D144" s="111"/>
      <c r="E144" s="305"/>
      <c r="F144" s="111"/>
      <c r="G144" s="111"/>
      <c r="H144" s="111"/>
      <c r="I144" s="111"/>
      <c r="J144" s="2"/>
      <c r="K144" s="2"/>
      <c r="L144" s="4"/>
      <c r="M144" s="4"/>
      <c r="N144" s="4"/>
      <c r="O144" s="4"/>
      <c r="P144" s="2"/>
      <c r="Q144" s="111"/>
      <c r="R144" s="305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</row>
    <row r="145" ht="14.25" customHeight="1">
      <c r="A145" s="111"/>
      <c r="B145" s="111"/>
      <c r="C145" s="111"/>
      <c r="D145" s="111"/>
      <c r="E145" s="305"/>
      <c r="F145" s="111"/>
      <c r="G145" s="111"/>
      <c r="H145" s="111"/>
      <c r="I145" s="111"/>
      <c r="J145" s="2"/>
      <c r="K145" s="2"/>
      <c r="L145" s="4"/>
      <c r="M145" s="4"/>
      <c r="N145" s="4"/>
      <c r="O145" s="4"/>
      <c r="P145" s="2"/>
      <c r="Q145" s="111"/>
      <c r="R145" s="305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</row>
    <row r="146" ht="14.25" customHeight="1">
      <c r="A146" s="111"/>
      <c r="B146" s="111"/>
      <c r="C146" s="111"/>
      <c r="D146" s="111"/>
      <c r="E146" s="305"/>
      <c r="F146" s="111"/>
      <c r="G146" s="111"/>
      <c r="H146" s="111"/>
      <c r="I146" s="111"/>
      <c r="J146" s="2"/>
      <c r="K146" s="2"/>
      <c r="L146" s="4"/>
      <c r="M146" s="4"/>
      <c r="N146" s="4"/>
      <c r="O146" s="4"/>
      <c r="P146" s="2"/>
      <c r="Q146" s="111"/>
      <c r="R146" s="305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</row>
    <row r="147" ht="14.25" customHeight="1">
      <c r="A147" s="111"/>
      <c r="B147" s="111"/>
      <c r="C147" s="111"/>
      <c r="D147" s="111"/>
      <c r="E147" s="305"/>
      <c r="F147" s="111"/>
      <c r="G147" s="111"/>
      <c r="H147" s="111"/>
      <c r="I147" s="111"/>
      <c r="J147" s="2"/>
      <c r="K147" s="2"/>
      <c r="L147" s="4"/>
      <c r="M147" s="4"/>
      <c r="N147" s="4"/>
      <c r="O147" s="4"/>
      <c r="P147" s="2"/>
      <c r="Q147" s="111"/>
      <c r="R147" s="305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</row>
    <row r="148" ht="14.25" customHeight="1">
      <c r="A148" s="111"/>
      <c r="B148" s="111"/>
      <c r="C148" s="111"/>
      <c r="D148" s="111"/>
      <c r="E148" s="305"/>
      <c r="F148" s="111"/>
      <c r="G148" s="111"/>
      <c r="H148" s="111"/>
      <c r="I148" s="111"/>
      <c r="J148" s="2"/>
      <c r="K148" s="2"/>
      <c r="L148" s="4"/>
      <c r="M148" s="4"/>
      <c r="N148" s="4"/>
      <c r="O148" s="4"/>
      <c r="P148" s="2"/>
      <c r="Q148" s="111"/>
      <c r="R148" s="305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</row>
    <row r="149" ht="14.25" customHeight="1">
      <c r="A149" s="111"/>
      <c r="B149" s="111"/>
      <c r="C149" s="111"/>
      <c r="D149" s="111"/>
      <c r="E149" s="305"/>
      <c r="F149" s="111"/>
      <c r="G149" s="111"/>
      <c r="H149" s="111"/>
      <c r="I149" s="111"/>
      <c r="J149" s="2"/>
      <c r="K149" s="2"/>
      <c r="L149" s="4"/>
      <c r="M149" s="4"/>
      <c r="N149" s="4"/>
      <c r="O149" s="4"/>
      <c r="P149" s="2"/>
      <c r="Q149" s="111"/>
      <c r="R149" s="305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</row>
    <row r="150" ht="14.25" customHeight="1">
      <c r="A150" s="111"/>
      <c r="B150" s="111"/>
      <c r="C150" s="111"/>
      <c r="D150" s="111"/>
      <c r="E150" s="305"/>
      <c r="F150" s="111"/>
      <c r="G150" s="111"/>
      <c r="H150" s="111"/>
      <c r="I150" s="111"/>
      <c r="J150" s="2"/>
      <c r="K150" s="2"/>
      <c r="L150" s="4"/>
      <c r="M150" s="4"/>
      <c r="N150" s="4"/>
      <c r="O150" s="4"/>
      <c r="P150" s="2"/>
      <c r="Q150" s="111"/>
      <c r="R150" s="305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</row>
    <row r="151" ht="14.25" customHeight="1">
      <c r="A151" s="111"/>
      <c r="B151" s="111"/>
      <c r="C151" s="111"/>
      <c r="D151" s="111"/>
      <c r="E151" s="305"/>
      <c r="F151" s="111"/>
      <c r="G151" s="111"/>
      <c r="H151" s="111"/>
      <c r="I151" s="111"/>
      <c r="J151" s="2"/>
      <c r="K151" s="2"/>
      <c r="L151" s="4"/>
      <c r="M151" s="4"/>
      <c r="N151" s="4"/>
      <c r="O151" s="4"/>
      <c r="P151" s="2"/>
      <c r="Q151" s="111"/>
      <c r="R151" s="305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</row>
    <row r="152" ht="14.25" customHeight="1">
      <c r="A152" s="111"/>
      <c r="B152" s="111"/>
      <c r="C152" s="111"/>
      <c r="D152" s="111"/>
      <c r="E152" s="305"/>
      <c r="F152" s="111"/>
      <c r="G152" s="111"/>
      <c r="H152" s="111"/>
      <c r="I152" s="111"/>
      <c r="J152" s="2"/>
      <c r="K152" s="2"/>
      <c r="L152" s="4"/>
      <c r="M152" s="4"/>
      <c r="N152" s="4"/>
      <c r="O152" s="4"/>
      <c r="P152" s="2"/>
      <c r="Q152" s="111"/>
      <c r="R152" s="305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</row>
    <row r="153" ht="14.25" customHeight="1">
      <c r="A153" s="111"/>
      <c r="B153" s="111"/>
      <c r="C153" s="111"/>
      <c r="D153" s="111"/>
      <c r="E153" s="305"/>
      <c r="F153" s="111"/>
      <c r="G153" s="111"/>
      <c r="H153" s="111"/>
      <c r="I153" s="111"/>
      <c r="J153" s="2"/>
      <c r="K153" s="2"/>
      <c r="L153" s="4"/>
      <c r="M153" s="4"/>
      <c r="N153" s="4"/>
      <c r="O153" s="4"/>
      <c r="P153" s="2"/>
      <c r="Q153" s="111"/>
      <c r="R153" s="305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</row>
    <row r="154" ht="14.25" customHeight="1">
      <c r="A154" s="111"/>
      <c r="B154" s="111"/>
      <c r="C154" s="111"/>
      <c r="D154" s="111"/>
      <c r="E154" s="305"/>
      <c r="F154" s="111"/>
      <c r="G154" s="111"/>
      <c r="H154" s="111"/>
      <c r="I154" s="111"/>
      <c r="J154" s="2"/>
      <c r="K154" s="2"/>
      <c r="L154" s="4"/>
      <c r="M154" s="4"/>
      <c r="N154" s="4"/>
      <c r="O154" s="4"/>
      <c r="P154" s="2"/>
      <c r="Q154" s="111"/>
      <c r="R154" s="305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</row>
    <row r="155" ht="14.25" customHeight="1">
      <c r="A155" s="111"/>
      <c r="B155" s="111"/>
      <c r="C155" s="111"/>
      <c r="D155" s="111"/>
      <c r="E155" s="305"/>
      <c r="F155" s="111"/>
      <c r="G155" s="111"/>
      <c r="H155" s="111"/>
      <c r="I155" s="111"/>
      <c r="J155" s="2"/>
      <c r="K155" s="2"/>
      <c r="L155" s="4"/>
      <c r="M155" s="4"/>
      <c r="N155" s="4"/>
      <c r="O155" s="4"/>
      <c r="P155" s="2"/>
      <c r="Q155" s="111"/>
      <c r="R155" s="305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</row>
    <row r="156" ht="14.25" customHeight="1">
      <c r="A156" s="111"/>
      <c r="B156" s="111"/>
      <c r="C156" s="111"/>
      <c r="D156" s="111"/>
      <c r="E156" s="305"/>
      <c r="F156" s="111"/>
      <c r="G156" s="111"/>
      <c r="H156" s="111"/>
      <c r="I156" s="111"/>
      <c r="J156" s="2"/>
      <c r="K156" s="2"/>
      <c r="L156" s="4"/>
      <c r="M156" s="4"/>
      <c r="N156" s="4"/>
      <c r="O156" s="4"/>
      <c r="P156" s="2"/>
      <c r="Q156" s="111"/>
      <c r="R156" s="305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</row>
    <row r="157" ht="14.25" customHeight="1">
      <c r="A157" s="111"/>
      <c r="B157" s="111"/>
      <c r="C157" s="111"/>
      <c r="D157" s="111"/>
      <c r="E157" s="305"/>
      <c r="F157" s="111"/>
      <c r="G157" s="111"/>
      <c r="H157" s="111"/>
      <c r="I157" s="111"/>
      <c r="J157" s="2"/>
      <c r="K157" s="2"/>
      <c r="L157" s="4"/>
      <c r="M157" s="4"/>
      <c r="N157" s="4"/>
      <c r="O157" s="4"/>
      <c r="P157" s="2"/>
      <c r="Q157" s="111"/>
      <c r="R157" s="305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</row>
    <row r="158" ht="14.25" customHeight="1">
      <c r="A158" s="111"/>
      <c r="B158" s="111"/>
      <c r="C158" s="111"/>
      <c r="D158" s="111"/>
      <c r="E158" s="305"/>
      <c r="F158" s="111"/>
      <c r="G158" s="111"/>
      <c r="H158" s="111"/>
      <c r="I158" s="111"/>
      <c r="J158" s="2"/>
      <c r="K158" s="2"/>
      <c r="L158" s="4"/>
      <c r="M158" s="4"/>
      <c r="N158" s="4"/>
      <c r="O158" s="4"/>
      <c r="P158" s="2"/>
      <c r="Q158" s="111"/>
      <c r="R158" s="305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</row>
    <row r="159" ht="14.25" customHeight="1">
      <c r="A159" s="111"/>
      <c r="B159" s="111"/>
      <c r="C159" s="111"/>
      <c r="D159" s="111"/>
      <c r="E159" s="305"/>
      <c r="F159" s="111"/>
      <c r="G159" s="111"/>
      <c r="H159" s="111"/>
      <c r="I159" s="111"/>
      <c r="J159" s="2"/>
      <c r="K159" s="2"/>
      <c r="L159" s="4"/>
      <c r="M159" s="4"/>
      <c r="N159" s="4"/>
      <c r="O159" s="4"/>
      <c r="P159" s="2"/>
      <c r="Q159" s="111"/>
      <c r="R159" s="305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</row>
    <row r="160" ht="14.25" customHeight="1">
      <c r="A160" s="111"/>
      <c r="B160" s="111"/>
      <c r="C160" s="111"/>
      <c r="D160" s="111"/>
      <c r="E160" s="305"/>
      <c r="F160" s="111"/>
      <c r="G160" s="111"/>
      <c r="H160" s="111"/>
      <c r="I160" s="111"/>
      <c r="J160" s="2"/>
      <c r="K160" s="2"/>
      <c r="L160" s="4"/>
      <c r="M160" s="4"/>
      <c r="N160" s="4"/>
      <c r="O160" s="4"/>
      <c r="P160" s="2"/>
      <c r="Q160" s="111"/>
      <c r="R160" s="305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</row>
    <row r="161" ht="14.25" customHeight="1">
      <c r="A161" s="111"/>
      <c r="B161" s="111"/>
      <c r="C161" s="111"/>
      <c r="D161" s="111"/>
      <c r="E161" s="305"/>
      <c r="F161" s="111"/>
      <c r="G161" s="111"/>
      <c r="H161" s="111"/>
      <c r="I161" s="111"/>
      <c r="J161" s="2"/>
      <c r="K161" s="2"/>
      <c r="L161" s="4"/>
      <c r="M161" s="4"/>
      <c r="N161" s="4"/>
      <c r="O161" s="4"/>
      <c r="P161" s="2"/>
      <c r="Q161" s="111"/>
      <c r="R161" s="305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</row>
    <row r="162" ht="14.25" customHeight="1">
      <c r="A162" s="111"/>
      <c r="B162" s="111"/>
      <c r="C162" s="111"/>
      <c r="D162" s="111"/>
      <c r="E162" s="305"/>
      <c r="F162" s="111"/>
      <c r="G162" s="111"/>
      <c r="H162" s="111"/>
      <c r="I162" s="111"/>
      <c r="J162" s="2"/>
      <c r="K162" s="2"/>
      <c r="L162" s="4"/>
      <c r="M162" s="4"/>
      <c r="N162" s="4"/>
      <c r="O162" s="4"/>
      <c r="P162" s="2"/>
      <c r="Q162" s="111"/>
      <c r="R162" s="305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</row>
    <row r="163" ht="14.25" customHeight="1">
      <c r="A163" s="111"/>
      <c r="B163" s="111"/>
      <c r="C163" s="111"/>
      <c r="D163" s="111"/>
      <c r="E163" s="305"/>
      <c r="F163" s="111"/>
      <c r="G163" s="111"/>
      <c r="H163" s="111"/>
      <c r="I163" s="111"/>
      <c r="J163" s="2"/>
      <c r="K163" s="2"/>
      <c r="L163" s="4"/>
      <c r="M163" s="4"/>
      <c r="N163" s="4"/>
      <c r="O163" s="4"/>
      <c r="P163" s="2"/>
      <c r="Q163" s="111"/>
      <c r="R163" s="305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</row>
    <row r="164" ht="14.25" customHeight="1">
      <c r="A164" s="111"/>
      <c r="B164" s="111"/>
      <c r="C164" s="111"/>
      <c r="D164" s="111"/>
      <c r="E164" s="305"/>
      <c r="F164" s="111"/>
      <c r="G164" s="111"/>
      <c r="H164" s="111"/>
      <c r="I164" s="111"/>
      <c r="J164" s="2"/>
      <c r="K164" s="2"/>
      <c r="L164" s="4"/>
      <c r="M164" s="4"/>
      <c r="N164" s="4"/>
      <c r="O164" s="4"/>
      <c r="P164" s="2"/>
      <c r="Q164" s="111"/>
      <c r="R164" s="305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</row>
    <row r="165" ht="14.25" customHeight="1">
      <c r="A165" s="111"/>
      <c r="B165" s="111"/>
      <c r="C165" s="111"/>
      <c r="D165" s="111"/>
      <c r="E165" s="305"/>
      <c r="F165" s="111"/>
      <c r="G165" s="111"/>
      <c r="H165" s="111"/>
      <c r="I165" s="111"/>
      <c r="J165" s="2"/>
      <c r="K165" s="2"/>
      <c r="L165" s="4"/>
      <c r="M165" s="4"/>
      <c r="N165" s="4"/>
      <c r="O165" s="4"/>
      <c r="P165" s="2"/>
      <c r="Q165" s="111"/>
      <c r="R165" s="305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</row>
    <row r="166" ht="14.25" customHeight="1">
      <c r="A166" s="111"/>
      <c r="B166" s="111"/>
      <c r="C166" s="111"/>
      <c r="D166" s="111"/>
      <c r="E166" s="305"/>
      <c r="F166" s="111"/>
      <c r="G166" s="111"/>
      <c r="H166" s="111"/>
      <c r="I166" s="111"/>
      <c r="J166" s="2"/>
      <c r="K166" s="2"/>
      <c r="L166" s="4"/>
      <c r="M166" s="4"/>
      <c r="N166" s="4"/>
      <c r="O166" s="4"/>
      <c r="P166" s="2"/>
      <c r="Q166" s="111"/>
      <c r="R166" s="305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</row>
    <row r="167" ht="14.25" customHeight="1">
      <c r="A167" s="111"/>
      <c r="B167" s="111"/>
      <c r="C167" s="111"/>
      <c r="D167" s="111"/>
      <c r="E167" s="305"/>
      <c r="F167" s="111"/>
      <c r="G167" s="111"/>
      <c r="H167" s="111"/>
      <c r="I167" s="111"/>
      <c r="J167" s="2"/>
      <c r="K167" s="2"/>
      <c r="L167" s="4"/>
      <c r="M167" s="4"/>
      <c r="N167" s="4"/>
      <c r="O167" s="4"/>
      <c r="P167" s="2"/>
      <c r="Q167" s="111"/>
      <c r="R167" s="305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</row>
    <row r="168" ht="14.25" customHeight="1">
      <c r="A168" s="111"/>
      <c r="B168" s="111"/>
      <c r="C168" s="111"/>
      <c r="D168" s="111"/>
      <c r="E168" s="305"/>
      <c r="F168" s="111"/>
      <c r="G168" s="111"/>
      <c r="H168" s="111"/>
      <c r="I168" s="111"/>
      <c r="J168" s="2"/>
      <c r="K168" s="2"/>
      <c r="L168" s="4"/>
      <c r="M168" s="4"/>
      <c r="N168" s="4"/>
      <c r="O168" s="4"/>
      <c r="P168" s="2"/>
      <c r="Q168" s="111"/>
      <c r="R168" s="305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</row>
    <row r="169" ht="14.25" customHeight="1">
      <c r="A169" s="111"/>
      <c r="B169" s="111"/>
      <c r="C169" s="111"/>
      <c r="D169" s="111"/>
      <c r="E169" s="305"/>
      <c r="F169" s="111"/>
      <c r="G169" s="111"/>
      <c r="H169" s="111"/>
      <c r="I169" s="111"/>
      <c r="J169" s="2"/>
      <c r="K169" s="2"/>
      <c r="L169" s="4"/>
      <c r="M169" s="4"/>
      <c r="N169" s="4"/>
      <c r="O169" s="4"/>
      <c r="P169" s="2"/>
      <c r="Q169" s="111"/>
      <c r="R169" s="305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</row>
    <row r="170" ht="14.25" customHeight="1">
      <c r="A170" s="111"/>
      <c r="B170" s="111"/>
      <c r="C170" s="111"/>
      <c r="D170" s="111"/>
      <c r="E170" s="305"/>
      <c r="F170" s="111"/>
      <c r="G170" s="111"/>
      <c r="H170" s="111"/>
      <c r="I170" s="111"/>
      <c r="J170" s="2"/>
      <c r="K170" s="2"/>
      <c r="L170" s="4"/>
      <c r="M170" s="4"/>
      <c r="N170" s="4"/>
      <c r="O170" s="4"/>
      <c r="P170" s="2"/>
      <c r="Q170" s="111"/>
      <c r="R170" s="305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</row>
    <row r="171" ht="14.25" customHeight="1">
      <c r="A171" s="111"/>
      <c r="B171" s="111"/>
      <c r="C171" s="111"/>
      <c r="D171" s="111"/>
      <c r="E171" s="305"/>
      <c r="F171" s="111"/>
      <c r="G171" s="111"/>
      <c r="H171" s="111"/>
      <c r="I171" s="111"/>
      <c r="J171" s="2"/>
      <c r="K171" s="2"/>
      <c r="L171" s="4"/>
      <c r="M171" s="4"/>
      <c r="N171" s="4"/>
      <c r="O171" s="4"/>
      <c r="P171" s="2"/>
      <c r="Q171" s="111"/>
      <c r="R171" s="305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</row>
    <row r="172" ht="14.25" customHeight="1">
      <c r="A172" s="111"/>
      <c r="B172" s="111"/>
      <c r="C172" s="111"/>
      <c r="D172" s="111"/>
      <c r="E172" s="305"/>
      <c r="F172" s="111"/>
      <c r="G172" s="111"/>
      <c r="H172" s="111"/>
      <c r="I172" s="111"/>
      <c r="J172" s="2"/>
      <c r="K172" s="2"/>
      <c r="L172" s="4"/>
      <c r="M172" s="4"/>
      <c r="N172" s="4"/>
      <c r="O172" s="4"/>
      <c r="P172" s="2"/>
      <c r="Q172" s="111"/>
      <c r="R172" s="305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</row>
    <row r="173" ht="14.25" customHeight="1">
      <c r="A173" s="111"/>
      <c r="B173" s="111"/>
      <c r="C173" s="111"/>
      <c r="D173" s="111"/>
      <c r="E173" s="305"/>
      <c r="F173" s="111"/>
      <c r="G173" s="111"/>
      <c r="H173" s="111"/>
      <c r="I173" s="111"/>
      <c r="J173" s="2"/>
      <c r="K173" s="2"/>
      <c r="L173" s="4"/>
      <c r="M173" s="4"/>
      <c r="N173" s="4"/>
      <c r="O173" s="4"/>
      <c r="P173" s="2"/>
      <c r="Q173" s="111"/>
      <c r="R173" s="305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</row>
    <row r="174" ht="14.25" customHeight="1">
      <c r="A174" s="111"/>
      <c r="B174" s="111"/>
      <c r="C174" s="111"/>
      <c r="D174" s="111"/>
      <c r="E174" s="305"/>
      <c r="F174" s="111"/>
      <c r="G174" s="111"/>
      <c r="H174" s="111"/>
      <c r="I174" s="111"/>
      <c r="J174" s="2"/>
      <c r="K174" s="2"/>
      <c r="L174" s="4"/>
      <c r="M174" s="4"/>
      <c r="N174" s="4"/>
      <c r="O174" s="4"/>
      <c r="P174" s="2"/>
      <c r="Q174" s="111"/>
      <c r="R174" s="305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</row>
    <row r="175" ht="14.25" customHeight="1">
      <c r="A175" s="111"/>
      <c r="B175" s="111"/>
      <c r="C175" s="111"/>
      <c r="D175" s="111"/>
      <c r="E175" s="305"/>
      <c r="F175" s="111"/>
      <c r="G175" s="111"/>
      <c r="H175" s="111"/>
      <c r="I175" s="111"/>
      <c r="J175" s="2"/>
      <c r="K175" s="2"/>
      <c r="L175" s="4"/>
      <c r="M175" s="4"/>
      <c r="N175" s="4"/>
      <c r="O175" s="4"/>
      <c r="P175" s="2"/>
      <c r="Q175" s="111"/>
      <c r="R175" s="305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</row>
    <row r="176" ht="14.25" customHeight="1">
      <c r="A176" s="111"/>
      <c r="B176" s="111"/>
      <c r="C176" s="111"/>
      <c r="D176" s="111"/>
      <c r="E176" s="305"/>
      <c r="F176" s="111"/>
      <c r="G176" s="111"/>
      <c r="H176" s="111"/>
      <c r="I176" s="111"/>
      <c r="J176" s="2"/>
      <c r="K176" s="2"/>
      <c r="L176" s="4"/>
      <c r="M176" s="4"/>
      <c r="N176" s="4"/>
      <c r="O176" s="4"/>
      <c r="P176" s="2"/>
      <c r="Q176" s="111"/>
      <c r="R176" s="305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</row>
    <row r="177" ht="14.25" customHeight="1">
      <c r="A177" s="111"/>
      <c r="B177" s="111"/>
      <c r="C177" s="111"/>
      <c r="D177" s="111"/>
      <c r="E177" s="305"/>
      <c r="F177" s="111"/>
      <c r="G177" s="111"/>
      <c r="H177" s="111"/>
      <c r="I177" s="111"/>
      <c r="J177" s="2"/>
      <c r="K177" s="2"/>
      <c r="L177" s="4"/>
      <c r="M177" s="4"/>
      <c r="N177" s="4"/>
      <c r="O177" s="4"/>
      <c r="P177" s="2"/>
      <c r="Q177" s="111"/>
      <c r="R177" s="305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</row>
    <row r="178" ht="14.25" customHeight="1">
      <c r="A178" s="111"/>
      <c r="B178" s="111"/>
      <c r="C178" s="111"/>
      <c r="D178" s="111"/>
      <c r="E178" s="305"/>
      <c r="F178" s="111"/>
      <c r="G178" s="111"/>
      <c r="H178" s="111"/>
      <c r="I178" s="111"/>
      <c r="J178" s="2"/>
      <c r="K178" s="2"/>
      <c r="L178" s="4"/>
      <c r="M178" s="4"/>
      <c r="N178" s="4"/>
      <c r="O178" s="4"/>
      <c r="P178" s="2"/>
      <c r="Q178" s="111"/>
      <c r="R178" s="305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</row>
    <row r="179" ht="14.25" customHeight="1">
      <c r="A179" s="111"/>
      <c r="B179" s="111"/>
      <c r="C179" s="111"/>
      <c r="D179" s="111"/>
      <c r="E179" s="305"/>
      <c r="F179" s="111"/>
      <c r="G179" s="111"/>
      <c r="H179" s="111"/>
      <c r="I179" s="111"/>
      <c r="J179" s="2"/>
      <c r="K179" s="2"/>
      <c r="L179" s="4"/>
      <c r="M179" s="4"/>
      <c r="N179" s="4"/>
      <c r="O179" s="4"/>
      <c r="P179" s="2"/>
      <c r="Q179" s="111"/>
      <c r="R179" s="305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</row>
    <row r="180" ht="14.25" customHeight="1">
      <c r="A180" s="111"/>
      <c r="B180" s="111"/>
      <c r="C180" s="111"/>
      <c r="D180" s="111"/>
      <c r="E180" s="305"/>
      <c r="F180" s="111"/>
      <c r="G180" s="111"/>
      <c r="H180" s="111"/>
      <c r="I180" s="111"/>
      <c r="J180" s="2"/>
      <c r="K180" s="2"/>
      <c r="L180" s="4"/>
      <c r="M180" s="4"/>
      <c r="N180" s="4"/>
      <c r="O180" s="4"/>
      <c r="P180" s="2"/>
      <c r="Q180" s="111"/>
      <c r="R180" s="305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</row>
    <row r="181" ht="14.25" customHeight="1">
      <c r="A181" s="111"/>
      <c r="B181" s="111"/>
      <c r="C181" s="111"/>
      <c r="D181" s="111"/>
      <c r="E181" s="305"/>
      <c r="F181" s="111"/>
      <c r="G181" s="111"/>
      <c r="H181" s="111"/>
      <c r="I181" s="111"/>
      <c r="J181" s="2"/>
      <c r="K181" s="2"/>
      <c r="L181" s="4"/>
      <c r="M181" s="4"/>
      <c r="N181" s="4"/>
      <c r="O181" s="4"/>
      <c r="P181" s="2"/>
      <c r="Q181" s="111"/>
      <c r="R181" s="305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</row>
    <row r="182" ht="14.25" customHeight="1">
      <c r="A182" s="111"/>
      <c r="B182" s="111"/>
      <c r="C182" s="111"/>
      <c r="D182" s="111"/>
      <c r="E182" s="305"/>
      <c r="F182" s="111"/>
      <c r="G182" s="111"/>
      <c r="H182" s="111"/>
      <c r="I182" s="111"/>
      <c r="J182" s="2"/>
      <c r="K182" s="2"/>
      <c r="L182" s="4"/>
      <c r="M182" s="4"/>
      <c r="N182" s="4"/>
      <c r="O182" s="4"/>
      <c r="P182" s="2"/>
      <c r="Q182" s="111"/>
      <c r="R182" s="305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</row>
    <row r="183" ht="14.25" customHeight="1">
      <c r="A183" s="111"/>
      <c r="B183" s="111"/>
      <c r="C183" s="111"/>
      <c r="D183" s="111"/>
      <c r="E183" s="305"/>
      <c r="F183" s="111"/>
      <c r="G183" s="111"/>
      <c r="H183" s="111"/>
      <c r="I183" s="111"/>
      <c r="J183" s="2"/>
      <c r="K183" s="2"/>
      <c r="L183" s="4"/>
      <c r="M183" s="4"/>
      <c r="N183" s="4"/>
      <c r="O183" s="4"/>
      <c r="P183" s="2"/>
      <c r="Q183" s="111"/>
      <c r="R183" s="305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</row>
    <row r="184" ht="14.25" customHeight="1">
      <c r="A184" s="111"/>
      <c r="B184" s="111"/>
      <c r="C184" s="111"/>
      <c r="D184" s="111"/>
      <c r="E184" s="305"/>
      <c r="F184" s="111"/>
      <c r="G184" s="111"/>
      <c r="H184" s="111"/>
      <c r="I184" s="111"/>
      <c r="J184" s="2"/>
      <c r="K184" s="2"/>
      <c r="L184" s="4"/>
      <c r="M184" s="4"/>
      <c r="N184" s="4"/>
      <c r="O184" s="4"/>
      <c r="P184" s="2"/>
      <c r="Q184" s="111"/>
      <c r="R184" s="305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</row>
    <row r="185" ht="14.25" customHeight="1">
      <c r="A185" s="111"/>
      <c r="B185" s="111"/>
      <c r="C185" s="111"/>
      <c r="D185" s="111"/>
      <c r="E185" s="305"/>
      <c r="F185" s="111"/>
      <c r="G185" s="111"/>
      <c r="H185" s="111"/>
      <c r="I185" s="111"/>
      <c r="J185" s="2"/>
      <c r="K185" s="2"/>
      <c r="L185" s="4"/>
      <c r="M185" s="4"/>
      <c r="N185" s="4"/>
      <c r="O185" s="4"/>
      <c r="P185" s="2"/>
      <c r="Q185" s="111"/>
      <c r="R185" s="305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</row>
    <row r="186" ht="14.25" customHeight="1">
      <c r="A186" s="111"/>
      <c r="B186" s="111"/>
      <c r="C186" s="111"/>
      <c r="D186" s="111"/>
      <c r="E186" s="305"/>
      <c r="F186" s="111"/>
      <c r="G186" s="111"/>
      <c r="H186" s="111"/>
      <c r="I186" s="111"/>
      <c r="J186" s="2"/>
      <c r="K186" s="2"/>
      <c r="L186" s="4"/>
      <c r="M186" s="4"/>
      <c r="N186" s="4"/>
      <c r="O186" s="4"/>
      <c r="P186" s="2"/>
      <c r="Q186" s="111"/>
      <c r="R186" s="305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</row>
    <row r="187" ht="14.25" customHeight="1">
      <c r="A187" s="111"/>
      <c r="B187" s="111"/>
      <c r="C187" s="111"/>
      <c r="D187" s="111"/>
      <c r="E187" s="305"/>
      <c r="F187" s="111"/>
      <c r="G187" s="111"/>
      <c r="H187" s="111"/>
      <c r="I187" s="111"/>
      <c r="J187" s="2"/>
      <c r="K187" s="2"/>
      <c r="L187" s="4"/>
      <c r="M187" s="4"/>
      <c r="N187" s="4"/>
      <c r="O187" s="4"/>
      <c r="P187" s="2"/>
      <c r="Q187" s="111"/>
      <c r="R187" s="305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</row>
    <row r="188" ht="14.25" customHeight="1">
      <c r="A188" s="111"/>
      <c r="B188" s="111"/>
      <c r="C188" s="111"/>
      <c r="D188" s="111"/>
      <c r="E188" s="305"/>
      <c r="F188" s="111"/>
      <c r="G188" s="111"/>
      <c r="H188" s="111"/>
      <c r="I188" s="111"/>
      <c r="J188" s="2"/>
      <c r="K188" s="2"/>
      <c r="L188" s="4"/>
      <c r="M188" s="4"/>
      <c r="N188" s="4"/>
      <c r="O188" s="4"/>
      <c r="P188" s="2"/>
      <c r="Q188" s="111"/>
      <c r="R188" s="305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</row>
    <row r="189" ht="14.25" customHeight="1">
      <c r="A189" s="111"/>
      <c r="B189" s="111"/>
      <c r="C189" s="111"/>
      <c r="D189" s="111"/>
      <c r="E189" s="305"/>
      <c r="F189" s="111"/>
      <c r="G189" s="111"/>
      <c r="H189" s="111"/>
      <c r="I189" s="111"/>
      <c r="J189" s="2"/>
      <c r="K189" s="2"/>
      <c r="L189" s="4"/>
      <c r="M189" s="4"/>
      <c r="N189" s="4"/>
      <c r="O189" s="4"/>
      <c r="P189" s="2"/>
      <c r="Q189" s="111"/>
      <c r="R189" s="305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</row>
    <row r="190" ht="14.25" customHeight="1">
      <c r="A190" s="111"/>
      <c r="B190" s="111"/>
      <c r="C190" s="111"/>
      <c r="D190" s="111"/>
      <c r="E190" s="305"/>
      <c r="F190" s="111"/>
      <c r="G190" s="111"/>
      <c r="H190" s="111"/>
      <c r="I190" s="111"/>
      <c r="J190" s="2"/>
      <c r="K190" s="2"/>
      <c r="L190" s="4"/>
      <c r="M190" s="4"/>
      <c r="N190" s="4"/>
      <c r="O190" s="4"/>
      <c r="P190" s="2"/>
      <c r="Q190" s="111"/>
      <c r="R190" s="305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</row>
    <row r="191" ht="14.25" customHeight="1">
      <c r="A191" s="111"/>
      <c r="B191" s="111"/>
      <c r="C191" s="111"/>
      <c r="D191" s="111"/>
      <c r="E191" s="305"/>
      <c r="F191" s="111"/>
      <c r="G191" s="111"/>
      <c r="H191" s="111"/>
      <c r="I191" s="111"/>
      <c r="J191" s="2"/>
      <c r="K191" s="2"/>
      <c r="L191" s="4"/>
      <c r="M191" s="4"/>
      <c r="N191" s="4"/>
      <c r="O191" s="4"/>
      <c r="P191" s="2"/>
      <c r="Q191" s="111"/>
      <c r="R191" s="305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</row>
    <row r="192" ht="14.25" customHeight="1">
      <c r="A192" s="111"/>
      <c r="B192" s="111"/>
      <c r="C192" s="111"/>
      <c r="D192" s="111"/>
      <c r="E192" s="305"/>
      <c r="F192" s="111"/>
      <c r="G192" s="111"/>
      <c r="H192" s="111"/>
      <c r="I192" s="111"/>
      <c r="J192" s="2"/>
      <c r="K192" s="2"/>
      <c r="L192" s="4"/>
      <c r="M192" s="4"/>
      <c r="N192" s="4"/>
      <c r="O192" s="4"/>
      <c r="P192" s="2"/>
      <c r="Q192" s="111"/>
      <c r="R192" s="305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</row>
    <row r="193" ht="14.25" customHeight="1">
      <c r="A193" s="111"/>
      <c r="B193" s="111"/>
      <c r="C193" s="111"/>
      <c r="D193" s="111"/>
      <c r="E193" s="305"/>
      <c r="F193" s="111"/>
      <c r="G193" s="111"/>
      <c r="H193" s="111"/>
      <c r="I193" s="111"/>
      <c r="J193" s="2"/>
      <c r="K193" s="2"/>
      <c r="L193" s="4"/>
      <c r="M193" s="4"/>
      <c r="N193" s="4"/>
      <c r="O193" s="4"/>
      <c r="P193" s="2"/>
      <c r="Q193" s="111"/>
      <c r="R193" s="305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</row>
    <row r="194" ht="14.25" customHeight="1">
      <c r="A194" s="111"/>
      <c r="B194" s="111"/>
      <c r="C194" s="111"/>
      <c r="D194" s="111"/>
      <c r="E194" s="305"/>
      <c r="F194" s="111"/>
      <c r="G194" s="111"/>
      <c r="H194" s="111"/>
      <c r="I194" s="111"/>
      <c r="J194" s="2"/>
      <c r="K194" s="2"/>
      <c r="L194" s="4"/>
      <c r="M194" s="4"/>
      <c r="N194" s="4"/>
      <c r="O194" s="4"/>
      <c r="P194" s="2"/>
      <c r="Q194" s="111"/>
      <c r="R194" s="305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</row>
    <row r="195" ht="14.25" customHeight="1">
      <c r="A195" s="111"/>
      <c r="B195" s="111"/>
      <c r="C195" s="111"/>
      <c r="D195" s="111"/>
      <c r="E195" s="305"/>
      <c r="F195" s="111"/>
      <c r="G195" s="111"/>
      <c r="H195" s="111"/>
      <c r="I195" s="111"/>
      <c r="J195" s="2"/>
      <c r="K195" s="2"/>
      <c r="L195" s="4"/>
      <c r="M195" s="4"/>
      <c r="N195" s="4"/>
      <c r="O195" s="4"/>
      <c r="P195" s="2"/>
      <c r="Q195" s="111"/>
      <c r="R195" s="305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</row>
    <row r="196" ht="14.25" customHeight="1">
      <c r="A196" s="111"/>
      <c r="B196" s="111"/>
      <c r="C196" s="111"/>
      <c r="D196" s="111"/>
      <c r="E196" s="305"/>
      <c r="F196" s="111"/>
      <c r="G196" s="111"/>
      <c r="H196" s="111"/>
      <c r="I196" s="111"/>
      <c r="J196" s="2"/>
      <c r="K196" s="2"/>
      <c r="L196" s="4"/>
      <c r="M196" s="4"/>
      <c r="N196" s="4"/>
      <c r="O196" s="4"/>
      <c r="P196" s="2"/>
      <c r="Q196" s="111"/>
      <c r="R196" s="305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</row>
    <row r="197" ht="14.25" customHeight="1">
      <c r="A197" s="111"/>
      <c r="B197" s="111"/>
      <c r="C197" s="111"/>
      <c r="D197" s="111"/>
      <c r="E197" s="305"/>
      <c r="F197" s="111"/>
      <c r="G197" s="111"/>
      <c r="H197" s="111"/>
      <c r="I197" s="111"/>
      <c r="J197" s="2"/>
      <c r="K197" s="2"/>
      <c r="L197" s="4"/>
      <c r="M197" s="4"/>
      <c r="N197" s="4"/>
      <c r="O197" s="4"/>
      <c r="P197" s="2"/>
      <c r="Q197" s="111"/>
      <c r="R197" s="305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</row>
    <row r="198" ht="14.25" customHeight="1">
      <c r="A198" s="111"/>
      <c r="B198" s="111"/>
      <c r="C198" s="111"/>
      <c r="D198" s="111"/>
      <c r="E198" s="305"/>
      <c r="F198" s="111"/>
      <c r="G198" s="111"/>
      <c r="H198" s="111"/>
      <c r="I198" s="111"/>
      <c r="J198" s="2"/>
      <c r="K198" s="2"/>
      <c r="L198" s="4"/>
      <c r="M198" s="4"/>
      <c r="N198" s="4"/>
      <c r="O198" s="4"/>
      <c r="P198" s="2"/>
      <c r="Q198" s="111"/>
      <c r="R198" s="305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</row>
    <row r="199" ht="14.25" customHeight="1">
      <c r="A199" s="111"/>
      <c r="B199" s="111"/>
      <c r="C199" s="111"/>
      <c r="D199" s="111"/>
      <c r="E199" s="305"/>
      <c r="F199" s="111"/>
      <c r="G199" s="111"/>
      <c r="H199" s="111"/>
      <c r="I199" s="111"/>
      <c r="J199" s="2"/>
      <c r="K199" s="2"/>
      <c r="L199" s="4"/>
      <c r="M199" s="4"/>
      <c r="N199" s="4"/>
      <c r="O199" s="4"/>
      <c r="P199" s="2"/>
      <c r="Q199" s="111"/>
      <c r="R199" s="305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</row>
    <row r="200" ht="14.25" customHeight="1">
      <c r="A200" s="111"/>
      <c r="B200" s="111"/>
      <c r="C200" s="111"/>
      <c r="D200" s="111"/>
      <c r="E200" s="305"/>
      <c r="F200" s="111"/>
      <c r="G200" s="111"/>
      <c r="H200" s="111"/>
      <c r="I200" s="111"/>
      <c r="J200" s="2"/>
      <c r="K200" s="2"/>
      <c r="L200" s="4"/>
      <c r="M200" s="4"/>
      <c r="N200" s="4"/>
      <c r="O200" s="4"/>
      <c r="P200" s="2"/>
      <c r="Q200" s="111"/>
      <c r="R200" s="305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</row>
    <row r="201" ht="14.25" customHeight="1">
      <c r="A201" s="111"/>
      <c r="B201" s="111"/>
      <c r="C201" s="111"/>
      <c r="D201" s="111"/>
      <c r="E201" s="305"/>
      <c r="F201" s="111"/>
      <c r="G201" s="111"/>
      <c r="H201" s="111"/>
      <c r="I201" s="111"/>
      <c r="J201" s="2"/>
      <c r="K201" s="2"/>
      <c r="L201" s="4"/>
      <c r="M201" s="4"/>
      <c r="N201" s="4"/>
      <c r="O201" s="4"/>
      <c r="P201" s="2"/>
      <c r="Q201" s="111"/>
      <c r="R201" s="305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</row>
    <row r="202" ht="14.25" customHeight="1">
      <c r="A202" s="111"/>
      <c r="B202" s="111"/>
      <c r="C202" s="111"/>
      <c r="D202" s="111"/>
      <c r="E202" s="305"/>
      <c r="F202" s="111"/>
      <c r="G202" s="111"/>
      <c r="H202" s="111"/>
      <c r="I202" s="111"/>
      <c r="J202" s="2"/>
      <c r="K202" s="2"/>
      <c r="L202" s="4"/>
      <c r="M202" s="4"/>
      <c r="N202" s="4"/>
      <c r="O202" s="4"/>
      <c r="P202" s="2"/>
      <c r="Q202" s="111"/>
      <c r="R202" s="305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</row>
    <row r="203" ht="14.25" customHeight="1">
      <c r="A203" s="111"/>
      <c r="B203" s="111"/>
      <c r="C203" s="111"/>
      <c r="D203" s="111"/>
      <c r="E203" s="305"/>
      <c r="F203" s="111"/>
      <c r="G203" s="111"/>
      <c r="H203" s="111"/>
      <c r="I203" s="111"/>
      <c r="J203" s="2"/>
      <c r="K203" s="2"/>
      <c r="L203" s="4"/>
      <c r="M203" s="4"/>
      <c r="N203" s="4"/>
      <c r="O203" s="4"/>
      <c r="P203" s="2"/>
      <c r="Q203" s="111"/>
      <c r="R203" s="305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</row>
    <row r="204" ht="14.25" customHeight="1">
      <c r="A204" s="111"/>
      <c r="B204" s="111"/>
      <c r="C204" s="111"/>
      <c r="D204" s="111"/>
      <c r="E204" s="305"/>
      <c r="F204" s="111"/>
      <c r="G204" s="111"/>
      <c r="H204" s="111"/>
      <c r="I204" s="111"/>
      <c r="J204" s="2"/>
      <c r="K204" s="2"/>
      <c r="L204" s="4"/>
      <c r="M204" s="4"/>
      <c r="N204" s="4"/>
      <c r="O204" s="4"/>
      <c r="P204" s="2"/>
      <c r="Q204" s="111"/>
      <c r="R204" s="305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</row>
    <row r="205" ht="14.25" customHeight="1">
      <c r="A205" s="111"/>
      <c r="B205" s="111"/>
      <c r="C205" s="111"/>
      <c r="D205" s="111"/>
      <c r="E205" s="305"/>
      <c r="F205" s="111"/>
      <c r="G205" s="111"/>
      <c r="H205" s="111"/>
      <c r="I205" s="111"/>
      <c r="J205" s="2"/>
      <c r="K205" s="2"/>
      <c r="L205" s="4"/>
      <c r="M205" s="4"/>
      <c r="N205" s="4"/>
      <c r="O205" s="4"/>
      <c r="P205" s="2"/>
      <c r="Q205" s="111"/>
      <c r="R205" s="305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</row>
    <row r="206" ht="14.25" customHeight="1">
      <c r="A206" s="111"/>
      <c r="B206" s="111"/>
      <c r="C206" s="111"/>
      <c r="D206" s="111"/>
      <c r="E206" s="305"/>
      <c r="F206" s="111"/>
      <c r="G206" s="111"/>
      <c r="H206" s="111"/>
      <c r="I206" s="111"/>
      <c r="J206" s="2"/>
      <c r="K206" s="2"/>
      <c r="L206" s="4"/>
      <c r="M206" s="4"/>
      <c r="N206" s="4"/>
      <c r="O206" s="4"/>
      <c r="P206" s="2"/>
      <c r="Q206" s="111"/>
      <c r="R206" s="305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</row>
    <row r="207" ht="14.25" customHeight="1">
      <c r="A207" s="111"/>
      <c r="B207" s="111"/>
      <c r="C207" s="111"/>
      <c r="D207" s="111"/>
      <c r="E207" s="305"/>
      <c r="F207" s="111"/>
      <c r="G207" s="111"/>
      <c r="H207" s="111"/>
      <c r="I207" s="111"/>
      <c r="J207" s="2"/>
      <c r="K207" s="2"/>
      <c r="L207" s="4"/>
      <c r="M207" s="4"/>
      <c r="N207" s="4"/>
      <c r="O207" s="4"/>
      <c r="P207" s="2"/>
      <c r="Q207" s="111"/>
      <c r="R207" s="305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</row>
    <row r="208" ht="14.25" customHeight="1">
      <c r="A208" s="111"/>
      <c r="B208" s="111"/>
      <c r="C208" s="111"/>
      <c r="D208" s="111"/>
      <c r="E208" s="305"/>
      <c r="F208" s="111"/>
      <c r="G208" s="111"/>
      <c r="H208" s="111"/>
      <c r="I208" s="111"/>
      <c r="J208" s="2"/>
      <c r="K208" s="2"/>
      <c r="L208" s="4"/>
      <c r="M208" s="4"/>
      <c r="N208" s="4"/>
      <c r="O208" s="4"/>
      <c r="P208" s="2"/>
      <c r="Q208" s="111"/>
      <c r="R208" s="305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</row>
    <row r="209" ht="14.25" customHeight="1">
      <c r="A209" s="111"/>
      <c r="B209" s="111"/>
      <c r="C209" s="111"/>
      <c r="D209" s="111"/>
      <c r="E209" s="305"/>
      <c r="F209" s="111"/>
      <c r="G209" s="111"/>
      <c r="H209" s="111"/>
      <c r="I209" s="111"/>
      <c r="J209" s="2"/>
      <c r="K209" s="2"/>
      <c r="L209" s="4"/>
      <c r="M209" s="4"/>
      <c r="N209" s="4"/>
      <c r="O209" s="4"/>
      <c r="P209" s="2"/>
      <c r="Q209" s="111"/>
      <c r="R209" s="305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</row>
    <row r="210" ht="14.25" customHeight="1">
      <c r="A210" s="111"/>
      <c r="B210" s="111"/>
      <c r="C210" s="111"/>
      <c r="D210" s="111"/>
      <c r="E210" s="305"/>
      <c r="F210" s="111"/>
      <c r="G210" s="111"/>
      <c r="H210" s="111"/>
      <c r="I210" s="111"/>
      <c r="J210" s="2"/>
      <c r="K210" s="2"/>
      <c r="L210" s="4"/>
      <c r="M210" s="4"/>
      <c r="N210" s="4"/>
      <c r="O210" s="4"/>
      <c r="P210" s="2"/>
      <c r="Q210" s="111"/>
      <c r="R210" s="305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</row>
    <row r="211" ht="14.25" customHeight="1">
      <c r="A211" s="111"/>
      <c r="B211" s="111"/>
      <c r="C211" s="111"/>
      <c r="D211" s="111"/>
      <c r="E211" s="305"/>
      <c r="F211" s="111"/>
      <c r="G211" s="111"/>
      <c r="H211" s="111"/>
      <c r="I211" s="111"/>
      <c r="J211" s="2"/>
      <c r="K211" s="2"/>
      <c r="L211" s="4"/>
      <c r="M211" s="4"/>
      <c r="N211" s="4"/>
      <c r="O211" s="4"/>
      <c r="P211" s="2"/>
      <c r="Q211" s="111"/>
      <c r="R211" s="305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</row>
    <row r="212" ht="14.25" customHeight="1">
      <c r="A212" s="111"/>
      <c r="B212" s="111"/>
      <c r="C212" s="111"/>
      <c r="D212" s="111"/>
      <c r="E212" s="305"/>
      <c r="F212" s="111"/>
      <c r="G212" s="111"/>
      <c r="H212" s="111"/>
      <c r="I212" s="111"/>
      <c r="J212" s="2"/>
      <c r="K212" s="2"/>
      <c r="L212" s="4"/>
      <c r="M212" s="4"/>
      <c r="N212" s="4"/>
      <c r="O212" s="4"/>
      <c r="P212" s="2"/>
      <c r="Q212" s="111"/>
      <c r="R212" s="305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</row>
    <row r="213" ht="14.25" customHeight="1">
      <c r="A213" s="111"/>
      <c r="B213" s="111"/>
      <c r="C213" s="111"/>
      <c r="D213" s="111"/>
      <c r="E213" s="305"/>
      <c r="F213" s="111"/>
      <c r="G213" s="111"/>
      <c r="H213" s="111"/>
      <c r="I213" s="111"/>
      <c r="J213" s="2"/>
      <c r="K213" s="2"/>
      <c r="L213" s="4"/>
      <c r="M213" s="4"/>
      <c r="N213" s="4"/>
      <c r="O213" s="4"/>
      <c r="P213" s="2"/>
      <c r="Q213" s="111"/>
      <c r="R213" s="305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</row>
    <row r="214" ht="14.25" customHeight="1">
      <c r="A214" s="111"/>
      <c r="B214" s="111"/>
      <c r="C214" s="111"/>
      <c r="D214" s="111"/>
      <c r="E214" s="305"/>
      <c r="F214" s="111"/>
      <c r="G214" s="111"/>
      <c r="H214" s="111"/>
      <c r="I214" s="111"/>
      <c r="J214" s="2"/>
      <c r="K214" s="2"/>
      <c r="L214" s="4"/>
      <c r="M214" s="4"/>
      <c r="N214" s="4"/>
      <c r="O214" s="4"/>
      <c r="P214" s="2"/>
      <c r="Q214" s="111"/>
      <c r="R214" s="305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</row>
    <row r="215" ht="14.25" customHeight="1">
      <c r="A215" s="111"/>
      <c r="B215" s="111"/>
      <c r="C215" s="111"/>
      <c r="D215" s="111"/>
      <c r="E215" s="305"/>
      <c r="F215" s="111"/>
      <c r="G215" s="111"/>
      <c r="H215" s="111"/>
      <c r="I215" s="111"/>
      <c r="J215" s="2"/>
      <c r="K215" s="2"/>
      <c r="L215" s="4"/>
      <c r="M215" s="4"/>
      <c r="N215" s="4"/>
      <c r="O215" s="4"/>
      <c r="P215" s="2"/>
      <c r="Q215" s="111"/>
      <c r="R215" s="305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</row>
    <row r="216" ht="14.25" customHeight="1">
      <c r="A216" s="111"/>
      <c r="B216" s="111"/>
      <c r="C216" s="111"/>
      <c r="D216" s="111"/>
      <c r="E216" s="305"/>
      <c r="F216" s="111"/>
      <c r="G216" s="111"/>
      <c r="H216" s="111"/>
      <c r="I216" s="111"/>
      <c r="J216" s="2"/>
      <c r="K216" s="2"/>
      <c r="L216" s="4"/>
      <c r="M216" s="4"/>
      <c r="N216" s="4"/>
      <c r="O216" s="4"/>
      <c r="P216" s="2"/>
      <c r="Q216" s="111"/>
      <c r="R216" s="305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</row>
    <row r="217" ht="14.25" customHeight="1">
      <c r="A217" s="111"/>
      <c r="B217" s="111"/>
      <c r="C217" s="111"/>
      <c r="D217" s="111"/>
      <c r="E217" s="305"/>
      <c r="F217" s="111"/>
      <c r="G217" s="111"/>
      <c r="H217" s="111"/>
      <c r="I217" s="111"/>
      <c r="J217" s="2"/>
      <c r="K217" s="2"/>
      <c r="L217" s="4"/>
      <c r="M217" s="4"/>
      <c r="N217" s="4"/>
      <c r="O217" s="4"/>
      <c r="P217" s="2"/>
      <c r="Q217" s="111"/>
      <c r="R217" s="305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</row>
    <row r="218" ht="14.25" customHeight="1">
      <c r="A218" s="111"/>
      <c r="B218" s="111"/>
      <c r="C218" s="111"/>
      <c r="D218" s="111"/>
      <c r="E218" s="305"/>
      <c r="F218" s="111"/>
      <c r="G218" s="111"/>
      <c r="H218" s="111"/>
      <c r="I218" s="111"/>
      <c r="J218" s="2"/>
      <c r="K218" s="2"/>
      <c r="L218" s="4"/>
      <c r="M218" s="4"/>
      <c r="N218" s="4"/>
      <c r="O218" s="4"/>
      <c r="P218" s="2"/>
      <c r="Q218" s="111"/>
      <c r="R218" s="305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</row>
    <row r="219" ht="14.25" customHeight="1">
      <c r="A219" s="111"/>
      <c r="B219" s="111"/>
      <c r="C219" s="111"/>
      <c r="D219" s="111"/>
      <c r="E219" s="305"/>
      <c r="F219" s="111"/>
      <c r="G219" s="111"/>
      <c r="H219" s="111"/>
      <c r="I219" s="111"/>
      <c r="J219" s="2"/>
      <c r="K219" s="2"/>
      <c r="L219" s="4"/>
      <c r="M219" s="4"/>
      <c r="N219" s="4"/>
      <c r="O219" s="4"/>
      <c r="P219" s="2"/>
      <c r="Q219" s="111"/>
      <c r="R219" s="305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</row>
    <row r="220" ht="14.25" customHeight="1">
      <c r="A220" s="111"/>
      <c r="B220" s="111"/>
      <c r="C220" s="111"/>
      <c r="D220" s="111"/>
      <c r="E220" s="305"/>
      <c r="F220" s="111"/>
      <c r="G220" s="111"/>
      <c r="H220" s="111"/>
      <c r="I220" s="111"/>
      <c r="J220" s="2"/>
      <c r="K220" s="2"/>
      <c r="L220" s="4"/>
      <c r="M220" s="4"/>
      <c r="N220" s="4"/>
      <c r="O220" s="4"/>
      <c r="P220" s="2"/>
      <c r="Q220" s="111"/>
      <c r="R220" s="305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</row>
    <row r="221" ht="14.25" customHeight="1">
      <c r="A221" s="111"/>
      <c r="B221" s="111"/>
      <c r="C221" s="111"/>
      <c r="D221" s="111"/>
      <c r="E221" s="305"/>
      <c r="F221" s="111"/>
      <c r="G221" s="111"/>
      <c r="H221" s="111"/>
      <c r="I221" s="111"/>
      <c r="J221" s="2"/>
      <c r="K221" s="2"/>
      <c r="L221" s="4"/>
      <c r="M221" s="4"/>
      <c r="N221" s="4"/>
      <c r="O221" s="4"/>
      <c r="P221" s="2"/>
      <c r="Q221" s="111"/>
      <c r="R221" s="305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</row>
    <row r="222" ht="14.25" customHeight="1">
      <c r="A222" s="111"/>
      <c r="B222" s="111"/>
      <c r="C222" s="111"/>
      <c r="D222" s="111"/>
      <c r="E222" s="305"/>
      <c r="F222" s="111"/>
      <c r="G222" s="111"/>
      <c r="H222" s="111"/>
      <c r="I222" s="111"/>
      <c r="J222" s="2"/>
      <c r="K222" s="2"/>
      <c r="L222" s="4"/>
      <c r="M222" s="4"/>
      <c r="N222" s="4"/>
      <c r="O222" s="4"/>
      <c r="P222" s="2"/>
      <c r="Q222" s="111"/>
      <c r="R222" s="305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</row>
    <row r="223" ht="14.25" customHeight="1">
      <c r="A223" s="111"/>
      <c r="B223" s="111"/>
      <c r="C223" s="111"/>
      <c r="D223" s="111"/>
      <c r="E223" s="305"/>
      <c r="F223" s="111"/>
      <c r="G223" s="111"/>
      <c r="H223" s="111"/>
      <c r="I223" s="111"/>
      <c r="J223" s="2"/>
      <c r="K223" s="2"/>
      <c r="L223" s="4"/>
      <c r="M223" s="4"/>
      <c r="N223" s="4"/>
      <c r="O223" s="4"/>
      <c r="P223" s="2"/>
      <c r="Q223" s="111"/>
      <c r="R223" s="305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</row>
    <row r="224" ht="14.25" customHeight="1">
      <c r="A224" s="111"/>
      <c r="B224" s="111"/>
      <c r="C224" s="111"/>
      <c r="D224" s="111"/>
      <c r="E224" s="305"/>
      <c r="F224" s="111"/>
      <c r="G224" s="111"/>
      <c r="H224" s="111"/>
      <c r="I224" s="111"/>
      <c r="J224" s="2"/>
      <c r="K224" s="2"/>
      <c r="L224" s="4"/>
      <c r="M224" s="4"/>
      <c r="N224" s="4"/>
      <c r="O224" s="4"/>
      <c r="P224" s="2"/>
      <c r="Q224" s="111"/>
      <c r="R224" s="305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</row>
    <row r="225" ht="14.25" customHeight="1">
      <c r="A225" s="111"/>
      <c r="B225" s="111"/>
      <c r="C225" s="111"/>
      <c r="D225" s="111"/>
      <c r="E225" s="305"/>
      <c r="F225" s="111"/>
      <c r="G225" s="111"/>
      <c r="H225" s="111"/>
      <c r="I225" s="111"/>
      <c r="J225" s="2"/>
      <c r="K225" s="2"/>
      <c r="L225" s="4"/>
      <c r="M225" s="4"/>
      <c r="N225" s="4"/>
      <c r="O225" s="4"/>
      <c r="P225" s="2"/>
      <c r="Q225" s="111"/>
      <c r="R225" s="305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</row>
    <row r="226" ht="14.25" customHeight="1">
      <c r="A226" s="111"/>
      <c r="B226" s="111"/>
      <c r="C226" s="111"/>
      <c r="D226" s="111"/>
      <c r="E226" s="305"/>
      <c r="F226" s="111"/>
      <c r="G226" s="111"/>
      <c r="H226" s="111"/>
      <c r="I226" s="111"/>
      <c r="J226" s="2"/>
      <c r="K226" s="2"/>
      <c r="L226" s="4"/>
      <c r="M226" s="4"/>
      <c r="N226" s="4"/>
      <c r="O226" s="4"/>
      <c r="P226" s="2"/>
      <c r="Q226" s="111"/>
      <c r="R226" s="305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</row>
    <row r="227" ht="14.25" customHeight="1">
      <c r="A227" s="111"/>
      <c r="B227" s="111"/>
      <c r="C227" s="111"/>
      <c r="D227" s="111"/>
      <c r="E227" s="305"/>
      <c r="F227" s="111"/>
      <c r="G227" s="111"/>
      <c r="H227" s="111"/>
      <c r="I227" s="111"/>
      <c r="J227" s="2"/>
      <c r="K227" s="2"/>
      <c r="L227" s="4"/>
      <c r="M227" s="4"/>
      <c r="N227" s="4"/>
      <c r="O227" s="4"/>
      <c r="P227" s="2"/>
      <c r="Q227" s="111"/>
      <c r="R227" s="305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</row>
    <row r="228" ht="14.25" customHeight="1">
      <c r="A228" s="111"/>
      <c r="B228" s="111"/>
      <c r="C228" s="111"/>
      <c r="D228" s="111"/>
      <c r="E228" s="305"/>
      <c r="F228" s="111"/>
      <c r="G228" s="111"/>
      <c r="H228" s="111"/>
      <c r="I228" s="111"/>
      <c r="J228" s="2"/>
      <c r="K228" s="2"/>
      <c r="L228" s="4"/>
      <c r="M228" s="4"/>
      <c r="N228" s="4"/>
      <c r="O228" s="4"/>
      <c r="P228" s="2"/>
      <c r="Q228" s="111"/>
      <c r="R228" s="305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</row>
    <row r="229" ht="14.25" customHeight="1">
      <c r="A229" s="111"/>
      <c r="B229" s="111"/>
      <c r="C229" s="111"/>
      <c r="D229" s="111"/>
      <c r="E229" s="305"/>
      <c r="F229" s="111"/>
      <c r="G229" s="111"/>
      <c r="H229" s="111"/>
      <c r="I229" s="111"/>
      <c r="J229" s="2"/>
      <c r="K229" s="2"/>
      <c r="L229" s="4"/>
      <c r="M229" s="4"/>
      <c r="N229" s="4"/>
      <c r="O229" s="4"/>
      <c r="P229" s="2"/>
      <c r="Q229" s="111"/>
      <c r="R229" s="305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</row>
    <row r="230" ht="14.25" customHeight="1">
      <c r="A230" s="111"/>
      <c r="B230" s="111"/>
      <c r="C230" s="111"/>
      <c r="D230" s="111"/>
      <c r="E230" s="305"/>
      <c r="F230" s="111"/>
      <c r="G230" s="111"/>
      <c r="H230" s="111"/>
      <c r="I230" s="111"/>
      <c r="J230" s="2"/>
      <c r="K230" s="2"/>
      <c r="L230" s="4"/>
      <c r="M230" s="4"/>
      <c r="N230" s="4"/>
      <c r="O230" s="4"/>
      <c r="P230" s="2"/>
      <c r="Q230" s="111"/>
      <c r="R230" s="305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1"/>
      <c r="AG230" s="111"/>
      <c r="AH230" s="111"/>
      <c r="AI230" s="111"/>
      <c r="AJ230" s="111"/>
      <c r="AK230" s="111"/>
      <c r="AL230" s="111"/>
      <c r="AM230" s="111"/>
    </row>
    <row r="231" ht="14.25" customHeight="1">
      <c r="A231" s="111"/>
      <c r="B231" s="111"/>
      <c r="C231" s="111"/>
      <c r="D231" s="111"/>
      <c r="E231" s="305"/>
      <c r="F231" s="111"/>
      <c r="G231" s="111"/>
      <c r="H231" s="111"/>
      <c r="I231" s="111"/>
      <c r="J231" s="2"/>
      <c r="K231" s="2"/>
      <c r="L231" s="4"/>
      <c r="M231" s="4"/>
      <c r="N231" s="4"/>
      <c r="O231" s="4"/>
      <c r="P231" s="2"/>
      <c r="Q231" s="111"/>
      <c r="R231" s="305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111"/>
      <c r="AH231" s="111"/>
      <c r="AI231" s="111"/>
      <c r="AJ231" s="111"/>
      <c r="AK231" s="111"/>
      <c r="AL231" s="111"/>
      <c r="AM231" s="111"/>
    </row>
    <row r="232" ht="14.25" customHeight="1">
      <c r="A232" s="111"/>
      <c r="B232" s="111"/>
      <c r="C232" s="111"/>
      <c r="D232" s="111"/>
      <c r="E232" s="305"/>
      <c r="F232" s="111"/>
      <c r="G232" s="111"/>
      <c r="H232" s="111"/>
      <c r="I232" s="111"/>
      <c r="J232" s="2"/>
      <c r="K232" s="2"/>
      <c r="L232" s="4"/>
      <c r="M232" s="4"/>
      <c r="N232" s="4"/>
      <c r="O232" s="4"/>
      <c r="P232" s="2"/>
      <c r="Q232" s="111"/>
      <c r="R232" s="305"/>
      <c r="S232" s="111"/>
      <c r="T232" s="111"/>
      <c r="U232" s="111"/>
      <c r="V232" s="111"/>
      <c r="W232" s="111"/>
      <c r="X232" s="111"/>
      <c r="Y232" s="111"/>
      <c r="Z232" s="111"/>
      <c r="AA232" s="111"/>
      <c r="AB232" s="111"/>
      <c r="AC232" s="111"/>
      <c r="AD232" s="111"/>
      <c r="AE232" s="111"/>
      <c r="AF232" s="111"/>
      <c r="AG232" s="111"/>
      <c r="AH232" s="111"/>
      <c r="AI232" s="111"/>
      <c r="AJ232" s="111"/>
      <c r="AK232" s="111"/>
      <c r="AL232" s="111"/>
      <c r="AM232" s="111"/>
    </row>
    <row r="233" ht="14.25" customHeight="1">
      <c r="A233" s="111"/>
      <c r="B233" s="111"/>
      <c r="C233" s="111"/>
      <c r="D233" s="111"/>
      <c r="E233" s="305"/>
      <c r="F233" s="111"/>
      <c r="G233" s="111"/>
      <c r="H233" s="111"/>
      <c r="I233" s="111"/>
      <c r="J233" s="2"/>
      <c r="K233" s="2"/>
      <c r="L233" s="4"/>
      <c r="M233" s="4"/>
      <c r="N233" s="4"/>
      <c r="O233" s="4"/>
      <c r="P233" s="2"/>
      <c r="Q233" s="111"/>
      <c r="R233" s="305"/>
      <c r="S233" s="111"/>
      <c r="T233" s="111"/>
      <c r="U233" s="111"/>
      <c r="V233" s="111"/>
      <c r="W233" s="111"/>
      <c r="X233" s="111"/>
      <c r="Y233" s="111"/>
      <c r="Z233" s="111"/>
      <c r="AA233" s="111"/>
      <c r="AB233" s="111"/>
      <c r="AC233" s="111"/>
      <c r="AD233" s="111"/>
      <c r="AE233" s="111"/>
      <c r="AF233" s="111"/>
      <c r="AG233" s="111"/>
      <c r="AH233" s="111"/>
      <c r="AI233" s="111"/>
      <c r="AJ233" s="111"/>
      <c r="AK233" s="111"/>
      <c r="AL233" s="111"/>
      <c r="AM233" s="111"/>
    </row>
    <row r="234" ht="14.25" customHeight="1">
      <c r="A234" s="111"/>
      <c r="B234" s="111"/>
      <c r="C234" s="111"/>
      <c r="D234" s="111"/>
      <c r="E234" s="305"/>
      <c r="F234" s="111"/>
      <c r="G234" s="111"/>
      <c r="H234" s="111"/>
      <c r="I234" s="111"/>
      <c r="J234" s="2"/>
      <c r="K234" s="2"/>
      <c r="L234" s="4"/>
      <c r="M234" s="4"/>
      <c r="N234" s="4"/>
      <c r="O234" s="4"/>
      <c r="P234" s="2"/>
      <c r="Q234" s="111"/>
      <c r="R234" s="305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  <c r="AE234" s="111"/>
      <c r="AF234" s="111"/>
      <c r="AG234" s="111"/>
      <c r="AH234" s="111"/>
      <c r="AI234" s="111"/>
      <c r="AJ234" s="111"/>
      <c r="AK234" s="111"/>
      <c r="AL234" s="111"/>
      <c r="AM234" s="111"/>
    </row>
    <row r="235" ht="14.25" customHeight="1">
      <c r="A235" s="111"/>
      <c r="B235" s="111"/>
      <c r="C235" s="111"/>
      <c r="D235" s="111"/>
      <c r="E235" s="305"/>
      <c r="F235" s="111"/>
      <c r="G235" s="111"/>
      <c r="H235" s="111"/>
      <c r="I235" s="111"/>
      <c r="J235" s="2"/>
      <c r="K235" s="2"/>
      <c r="L235" s="4"/>
      <c r="M235" s="4"/>
      <c r="N235" s="4"/>
      <c r="O235" s="4"/>
      <c r="P235" s="2"/>
      <c r="Q235" s="111"/>
      <c r="R235" s="305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  <c r="AE235" s="111"/>
      <c r="AF235" s="111"/>
      <c r="AG235" s="111"/>
      <c r="AH235" s="111"/>
      <c r="AI235" s="111"/>
      <c r="AJ235" s="111"/>
      <c r="AK235" s="111"/>
      <c r="AL235" s="111"/>
      <c r="AM235" s="111"/>
    </row>
    <row r="236" ht="14.25" customHeight="1">
      <c r="A236" s="111"/>
      <c r="B236" s="111"/>
      <c r="C236" s="111"/>
      <c r="D236" s="111"/>
      <c r="E236" s="305"/>
      <c r="F236" s="111"/>
      <c r="G236" s="111"/>
      <c r="H236" s="111"/>
      <c r="I236" s="111"/>
      <c r="J236" s="2"/>
      <c r="K236" s="2"/>
      <c r="L236" s="4"/>
      <c r="M236" s="4"/>
      <c r="N236" s="4"/>
      <c r="O236" s="4"/>
      <c r="P236" s="2"/>
      <c r="Q236" s="111"/>
      <c r="R236" s="305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</row>
    <row r="237" ht="14.25" customHeight="1">
      <c r="A237" s="111"/>
      <c r="B237" s="111"/>
      <c r="C237" s="111"/>
      <c r="D237" s="111"/>
      <c r="E237" s="305"/>
      <c r="F237" s="111"/>
      <c r="G237" s="111"/>
      <c r="H237" s="111"/>
      <c r="I237" s="111"/>
      <c r="J237" s="2"/>
      <c r="K237" s="2"/>
      <c r="L237" s="4"/>
      <c r="M237" s="4"/>
      <c r="N237" s="4"/>
      <c r="O237" s="4"/>
      <c r="P237" s="2"/>
      <c r="Q237" s="111"/>
      <c r="R237" s="305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</row>
    <row r="238" ht="14.25" customHeight="1">
      <c r="A238" s="111"/>
      <c r="B238" s="111"/>
      <c r="C238" s="111"/>
      <c r="D238" s="111"/>
      <c r="E238" s="305"/>
      <c r="F238" s="111"/>
      <c r="G238" s="111"/>
      <c r="H238" s="111"/>
      <c r="I238" s="111"/>
      <c r="J238" s="2"/>
      <c r="K238" s="2"/>
      <c r="L238" s="4"/>
      <c r="M238" s="4"/>
      <c r="N238" s="4"/>
      <c r="O238" s="4"/>
      <c r="P238" s="2"/>
      <c r="Q238" s="111"/>
      <c r="R238" s="305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</row>
    <row r="239" ht="14.25" customHeight="1">
      <c r="A239" s="111"/>
      <c r="B239" s="111"/>
      <c r="C239" s="111"/>
      <c r="D239" s="111"/>
      <c r="E239" s="305"/>
      <c r="F239" s="111"/>
      <c r="G239" s="111"/>
      <c r="H239" s="111"/>
      <c r="I239" s="111"/>
      <c r="J239" s="2"/>
      <c r="K239" s="2"/>
      <c r="L239" s="4"/>
      <c r="M239" s="4"/>
      <c r="N239" s="4"/>
      <c r="O239" s="4"/>
      <c r="P239" s="2"/>
      <c r="Q239" s="111"/>
      <c r="R239" s="305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</row>
    <row r="240" ht="14.25" customHeight="1">
      <c r="A240" s="111"/>
      <c r="B240" s="111"/>
      <c r="C240" s="111"/>
      <c r="D240" s="111"/>
      <c r="E240" s="305"/>
      <c r="F240" s="111"/>
      <c r="G240" s="111"/>
      <c r="H240" s="111"/>
      <c r="I240" s="111"/>
      <c r="J240" s="2"/>
      <c r="K240" s="2"/>
      <c r="L240" s="4"/>
      <c r="M240" s="4"/>
      <c r="N240" s="4"/>
      <c r="O240" s="4"/>
      <c r="P240" s="2"/>
      <c r="Q240" s="111"/>
      <c r="R240" s="305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</row>
    <row r="241" ht="14.25" customHeight="1">
      <c r="A241" s="111"/>
      <c r="B241" s="111"/>
      <c r="C241" s="111"/>
      <c r="D241" s="111"/>
      <c r="E241" s="305"/>
      <c r="F241" s="111"/>
      <c r="G241" s="111"/>
      <c r="H241" s="111"/>
      <c r="I241" s="111"/>
      <c r="J241" s="2"/>
      <c r="K241" s="2"/>
      <c r="L241" s="4"/>
      <c r="M241" s="4"/>
      <c r="N241" s="4"/>
      <c r="O241" s="4"/>
      <c r="P241" s="2"/>
      <c r="Q241" s="111"/>
      <c r="R241" s="305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</row>
    <row r="242" ht="14.25" customHeight="1">
      <c r="A242" s="111"/>
      <c r="B242" s="111"/>
      <c r="C242" s="111"/>
      <c r="D242" s="111"/>
      <c r="E242" s="305"/>
      <c r="F242" s="111"/>
      <c r="G242" s="111"/>
      <c r="H242" s="111"/>
      <c r="I242" s="111"/>
      <c r="J242" s="2"/>
      <c r="K242" s="2"/>
      <c r="L242" s="4"/>
      <c r="M242" s="4"/>
      <c r="N242" s="4"/>
      <c r="O242" s="4"/>
      <c r="P242" s="2"/>
      <c r="Q242" s="111"/>
      <c r="R242" s="305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</row>
    <row r="243" ht="14.25" customHeight="1">
      <c r="A243" s="111"/>
      <c r="B243" s="111"/>
      <c r="C243" s="111"/>
      <c r="D243" s="111"/>
      <c r="E243" s="305"/>
      <c r="F243" s="111"/>
      <c r="G243" s="111"/>
      <c r="H243" s="111"/>
      <c r="I243" s="111"/>
      <c r="J243" s="2"/>
      <c r="K243" s="2"/>
      <c r="L243" s="4"/>
      <c r="M243" s="4"/>
      <c r="N243" s="4"/>
      <c r="O243" s="4"/>
      <c r="P243" s="2"/>
      <c r="Q243" s="111"/>
      <c r="R243" s="305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</row>
    <row r="244" ht="14.25" customHeight="1">
      <c r="A244" s="111"/>
      <c r="B244" s="111"/>
      <c r="C244" s="111"/>
      <c r="D244" s="111"/>
      <c r="E244" s="305"/>
      <c r="F244" s="111"/>
      <c r="G244" s="111"/>
      <c r="H244" s="111"/>
      <c r="I244" s="111"/>
      <c r="J244" s="2"/>
      <c r="K244" s="2"/>
      <c r="L244" s="4"/>
      <c r="M244" s="4"/>
      <c r="N244" s="4"/>
      <c r="O244" s="4"/>
      <c r="P244" s="2"/>
      <c r="Q244" s="111"/>
      <c r="R244" s="305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</row>
    <row r="245" ht="14.25" customHeight="1">
      <c r="A245" s="111"/>
      <c r="B245" s="111"/>
      <c r="C245" s="111"/>
      <c r="D245" s="111"/>
      <c r="E245" s="305"/>
      <c r="F245" s="111"/>
      <c r="G245" s="111"/>
      <c r="H245" s="111"/>
      <c r="I245" s="111"/>
      <c r="J245" s="2"/>
      <c r="K245" s="2"/>
      <c r="L245" s="4"/>
      <c r="M245" s="4"/>
      <c r="N245" s="4"/>
      <c r="O245" s="4"/>
      <c r="P245" s="2"/>
      <c r="Q245" s="111"/>
      <c r="R245" s="305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</row>
    <row r="246" ht="14.25" customHeight="1">
      <c r="A246" s="111"/>
      <c r="B246" s="111"/>
      <c r="C246" s="111"/>
      <c r="D246" s="111"/>
      <c r="E246" s="305"/>
      <c r="F246" s="111"/>
      <c r="G246" s="111"/>
      <c r="H246" s="111"/>
      <c r="I246" s="111"/>
      <c r="J246" s="2"/>
      <c r="K246" s="2"/>
      <c r="L246" s="4"/>
      <c r="M246" s="4"/>
      <c r="N246" s="4"/>
      <c r="O246" s="4"/>
      <c r="P246" s="2"/>
      <c r="Q246" s="111"/>
      <c r="R246" s="305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</row>
    <row r="247" ht="14.25" customHeight="1">
      <c r="A247" s="111"/>
      <c r="B247" s="111"/>
      <c r="C247" s="111"/>
      <c r="D247" s="111"/>
      <c r="E247" s="305"/>
      <c r="F247" s="111"/>
      <c r="G247" s="111"/>
      <c r="H247" s="111"/>
      <c r="I247" s="111"/>
      <c r="J247" s="2"/>
      <c r="K247" s="2"/>
      <c r="L247" s="4"/>
      <c r="M247" s="4"/>
      <c r="N247" s="4"/>
      <c r="O247" s="4"/>
      <c r="P247" s="2"/>
      <c r="Q247" s="111"/>
      <c r="R247" s="305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</row>
    <row r="248" ht="14.25" customHeight="1">
      <c r="A248" s="111"/>
      <c r="B248" s="111"/>
      <c r="C248" s="111"/>
      <c r="D248" s="111"/>
      <c r="E248" s="305"/>
      <c r="F248" s="111"/>
      <c r="G248" s="111"/>
      <c r="H248" s="111"/>
      <c r="I248" s="111"/>
      <c r="J248" s="2"/>
      <c r="K248" s="2"/>
      <c r="L248" s="4"/>
      <c r="M248" s="4"/>
      <c r="N248" s="4"/>
      <c r="O248" s="4"/>
      <c r="P248" s="2"/>
      <c r="Q248" s="111"/>
      <c r="R248" s="305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</row>
    <row r="249" ht="14.25" customHeight="1">
      <c r="A249" s="111"/>
      <c r="B249" s="111"/>
      <c r="C249" s="111"/>
      <c r="D249" s="111"/>
      <c r="E249" s="305"/>
      <c r="F249" s="111"/>
      <c r="G249" s="111"/>
      <c r="H249" s="111"/>
      <c r="I249" s="111"/>
      <c r="J249" s="2"/>
      <c r="K249" s="2"/>
      <c r="L249" s="4"/>
      <c r="M249" s="4"/>
      <c r="N249" s="4"/>
      <c r="O249" s="4"/>
      <c r="P249" s="2"/>
      <c r="Q249" s="111"/>
      <c r="R249" s="305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</row>
    <row r="250" ht="14.25" customHeight="1">
      <c r="A250" s="111"/>
      <c r="B250" s="111"/>
      <c r="C250" s="111"/>
      <c r="D250" s="111"/>
      <c r="E250" s="305"/>
      <c r="F250" s="111"/>
      <c r="G250" s="111"/>
      <c r="H250" s="111"/>
      <c r="I250" s="111"/>
      <c r="J250" s="2"/>
      <c r="K250" s="2"/>
      <c r="L250" s="4"/>
      <c r="M250" s="4"/>
      <c r="N250" s="4"/>
      <c r="O250" s="4"/>
      <c r="P250" s="2"/>
      <c r="Q250" s="111"/>
      <c r="R250" s="305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</row>
    <row r="251" ht="14.25" customHeight="1">
      <c r="A251" s="111"/>
      <c r="B251" s="111"/>
      <c r="C251" s="111"/>
      <c r="D251" s="111"/>
      <c r="E251" s="305"/>
      <c r="F251" s="111"/>
      <c r="G251" s="111"/>
      <c r="H251" s="111"/>
      <c r="I251" s="111"/>
      <c r="J251" s="2"/>
      <c r="K251" s="2"/>
      <c r="L251" s="4"/>
      <c r="M251" s="4"/>
      <c r="N251" s="4"/>
      <c r="O251" s="4"/>
      <c r="P251" s="2"/>
      <c r="Q251" s="111"/>
      <c r="R251" s="305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</row>
    <row r="252" ht="14.25" customHeight="1">
      <c r="A252" s="111"/>
      <c r="B252" s="111"/>
      <c r="C252" s="111"/>
      <c r="D252" s="111"/>
      <c r="E252" s="305"/>
      <c r="F252" s="111"/>
      <c r="G252" s="111"/>
      <c r="H252" s="111"/>
      <c r="I252" s="111"/>
      <c r="J252" s="2"/>
      <c r="K252" s="2"/>
      <c r="L252" s="4"/>
      <c r="M252" s="4"/>
      <c r="N252" s="4"/>
      <c r="O252" s="4"/>
      <c r="P252" s="2"/>
      <c r="Q252" s="111"/>
      <c r="R252" s="305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</row>
    <row r="253" ht="14.25" customHeight="1">
      <c r="A253" s="111"/>
      <c r="B253" s="111"/>
      <c r="C253" s="111"/>
      <c r="D253" s="111"/>
      <c r="E253" s="305"/>
      <c r="F253" s="111"/>
      <c r="G253" s="111"/>
      <c r="H253" s="111"/>
      <c r="I253" s="111"/>
      <c r="J253" s="2"/>
      <c r="K253" s="2"/>
      <c r="L253" s="4"/>
      <c r="M253" s="4"/>
      <c r="N253" s="4"/>
      <c r="O253" s="4"/>
      <c r="P253" s="2"/>
      <c r="Q253" s="111"/>
      <c r="R253" s="305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</row>
    <row r="254" ht="14.25" customHeight="1">
      <c r="A254" s="111"/>
      <c r="B254" s="111"/>
      <c r="C254" s="111"/>
      <c r="D254" s="111"/>
      <c r="E254" s="305"/>
      <c r="F254" s="111"/>
      <c r="G254" s="111"/>
      <c r="H254" s="111"/>
      <c r="I254" s="111"/>
      <c r="J254" s="2"/>
      <c r="K254" s="2"/>
      <c r="L254" s="4"/>
      <c r="M254" s="4"/>
      <c r="N254" s="4"/>
      <c r="O254" s="4"/>
      <c r="P254" s="2"/>
      <c r="Q254" s="111"/>
      <c r="R254" s="305"/>
      <c r="S254" s="111"/>
      <c r="T254" s="111"/>
      <c r="U254" s="111"/>
      <c r="V254" s="111"/>
      <c r="W254" s="111"/>
      <c r="X254" s="111"/>
      <c r="Y254" s="111"/>
      <c r="Z254" s="111"/>
      <c r="AA254" s="111"/>
      <c r="AB254" s="111"/>
      <c r="AC254" s="111"/>
      <c r="AD254" s="111"/>
      <c r="AE254" s="111"/>
      <c r="AF254" s="111"/>
      <c r="AG254" s="111"/>
      <c r="AH254" s="111"/>
      <c r="AI254" s="111"/>
      <c r="AJ254" s="111"/>
      <c r="AK254" s="111"/>
      <c r="AL254" s="111"/>
      <c r="AM254" s="111"/>
    </row>
    <row r="255" ht="14.25" customHeight="1">
      <c r="A255" s="111"/>
      <c r="B255" s="111"/>
      <c r="C255" s="111"/>
      <c r="D255" s="111"/>
      <c r="E255" s="305"/>
      <c r="F255" s="111"/>
      <c r="G255" s="111"/>
      <c r="H255" s="111"/>
      <c r="I255" s="111"/>
      <c r="J255" s="2"/>
      <c r="K255" s="2"/>
      <c r="L255" s="4"/>
      <c r="M255" s="4"/>
      <c r="N255" s="4"/>
      <c r="O255" s="4"/>
      <c r="P255" s="2"/>
      <c r="Q255" s="111"/>
      <c r="R255" s="305"/>
      <c r="S255" s="111"/>
      <c r="T255" s="111"/>
      <c r="U255" s="111"/>
      <c r="V255" s="111"/>
      <c r="W255" s="111"/>
      <c r="X255" s="111"/>
      <c r="Y255" s="111"/>
      <c r="Z255" s="111"/>
      <c r="AA255" s="111"/>
      <c r="AB255" s="111"/>
      <c r="AC255" s="111"/>
      <c r="AD255" s="111"/>
      <c r="AE255" s="111"/>
      <c r="AF255" s="111"/>
      <c r="AG255" s="111"/>
      <c r="AH255" s="111"/>
      <c r="AI255" s="111"/>
      <c r="AJ255" s="111"/>
      <c r="AK255" s="111"/>
      <c r="AL255" s="111"/>
      <c r="AM255" s="111"/>
    </row>
    <row r="256" ht="14.25" customHeight="1">
      <c r="A256" s="111"/>
      <c r="B256" s="111"/>
      <c r="C256" s="111"/>
      <c r="D256" s="111"/>
      <c r="E256" s="305"/>
      <c r="F256" s="111"/>
      <c r="G256" s="111"/>
      <c r="H256" s="111"/>
      <c r="I256" s="111"/>
      <c r="J256" s="2"/>
      <c r="K256" s="2"/>
      <c r="L256" s="4"/>
      <c r="M256" s="4"/>
      <c r="N256" s="4"/>
      <c r="O256" s="4"/>
      <c r="P256" s="2"/>
      <c r="Q256" s="111"/>
      <c r="R256" s="305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  <c r="AE256" s="111"/>
      <c r="AF256" s="111"/>
      <c r="AG256" s="111"/>
      <c r="AH256" s="111"/>
      <c r="AI256" s="111"/>
      <c r="AJ256" s="111"/>
      <c r="AK256" s="111"/>
      <c r="AL256" s="111"/>
      <c r="AM256" s="111"/>
    </row>
    <row r="257" ht="14.25" customHeight="1">
      <c r="A257" s="111"/>
      <c r="B257" s="111"/>
      <c r="C257" s="111"/>
      <c r="D257" s="111"/>
      <c r="E257" s="305"/>
      <c r="F257" s="111"/>
      <c r="G257" s="111"/>
      <c r="H257" s="111"/>
      <c r="I257" s="111"/>
      <c r="J257" s="2"/>
      <c r="K257" s="2"/>
      <c r="L257" s="4"/>
      <c r="M257" s="4"/>
      <c r="N257" s="4"/>
      <c r="O257" s="4"/>
      <c r="P257" s="2"/>
      <c r="Q257" s="111"/>
      <c r="R257" s="305"/>
      <c r="S257" s="111"/>
      <c r="T257" s="111"/>
      <c r="U257" s="111"/>
      <c r="V257" s="111"/>
      <c r="W257" s="111"/>
      <c r="X257" s="111"/>
      <c r="Y257" s="111"/>
      <c r="Z257" s="111"/>
      <c r="AA257" s="111"/>
      <c r="AB257" s="111"/>
      <c r="AC257" s="111"/>
      <c r="AD257" s="111"/>
      <c r="AE257" s="111"/>
      <c r="AF257" s="111"/>
      <c r="AG257" s="111"/>
      <c r="AH257" s="111"/>
      <c r="AI257" s="111"/>
      <c r="AJ257" s="111"/>
      <c r="AK257" s="111"/>
      <c r="AL257" s="111"/>
      <c r="AM257" s="111"/>
    </row>
    <row r="258" ht="14.25" customHeight="1">
      <c r="A258" s="111"/>
      <c r="B258" s="111"/>
      <c r="C258" s="111"/>
      <c r="D258" s="111"/>
      <c r="E258" s="305"/>
      <c r="F258" s="111"/>
      <c r="G258" s="111"/>
      <c r="H258" s="111"/>
      <c r="I258" s="111"/>
      <c r="J258" s="2"/>
      <c r="K258" s="2"/>
      <c r="L258" s="4"/>
      <c r="M258" s="4"/>
      <c r="N258" s="4"/>
      <c r="O258" s="4"/>
      <c r="P258" s="2"/>
      <c r="Q258" s="111"/>
      <c r="R258" s="305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  <c r="AE258" s="111"/>
      <c r="AF258" s="111"/>
      <c r="AG258" s="111"/>
      <c r="AH258" s="111"/>
      <c r="AI258" s="111"/>
      <c r="AJ258" s="111"/>
      <c r="AK258" s="111"/>
      <c r="AL258" s="111"/>
      <c r="AM258" s="111"/>
    </row>
    <row r="259" ht="14.25" customHeight="1">
      <c r="A259" s="111"/>
      <c r="B259" s="111"/>
      <c r="C259" s="111"/>
      <c r="D259" s="111"/>
      <c r="E259" s="305"/>
      <c r="F259" s="111"/>
      <c r="G259" s="111"/>
      <c r="H259" s="111"/>
      <c r="I259" s="111"/>
      <c r="J259" s="2"/>
      <c r="K259" s="2"/>
      <c r="L259" s="4"/>
      <c r="M259" s="4"/>
      <c r="N259" s="4"/>
      <c r="O259" s="4"/>
      <c r="P259" s="2"/>
      <c r="Q259" s="111"/>
      <c r="R259" s="305"/>
      <c r="S259" s="111"/>
      <c r="T259" s="111"/>
      <c r="U259" s="111"/>
      <c r="V259" s="111"/>
      <c r="W259" s="111"/>
      <c r="X259" s="111"/>
      <c r="Y259" s="111"/>
      <c r="Z259" s="111"/>
      <c r="AA259" s="111"/>
      <c r="AB259" s="111"/>
      <c r="AC259" s="111"/>
      <c r="AD259" s="111"/>
      <c r="AE259" s="111"/>
      <c r="AF259" s="111"/>
      <c r="AG259" s="111"/>
      <c r="AH259" s="111"/>
      <c r="AI259" s="111"/>
      <c r="AJ259" s="111"/>
      <c r="AK259" s="111"/>
      <c r="AL259" s="111"/>
      <c r="AM259" s="111"/>
    </row>
    <row r="260" ht="14.25" customHeight="1">
      <c r="A260" s="111"/>
      <c r="B260" s="111"/>
      <c r="C260" s="111"/>
      <c r="D260" s="111"/>
      <c r="E260" s="305"/>
      <c r="F260" s="111"/>
      <c r="G260" s="111"/>
      <c r="H260" s="111"/>
      <c r="I260" s="111"/>
      <c r="J260" s="2"/>
      <c r="K260" s="2"/>
      <c r="L260" s="4"/>
      <c r="M260" s="4"/>
      <c r="N260" s="4"/>
      <c r="O260" s="4"/>
      <c r="P260" s="2"/>
      <c r="Q260" s="111"/>
      <c r="R260" s="305"/>
      <c r="S260" s="111"/>
      <c r="T260" s="111"/>
      <c r="U260" s="111"/>
      <c r="V260" s="111"/>
      <c r="W260" s="111"/>
      <c r="X260" s="111"/>
      <c r="Y260" s="111"/>
      <c r="Z260" s="111"/>
      <c r="AA260" s="111"/>
      <c r="AB260" s="111"/>
      <c r="AC260" s="111"/>
      <c r="AD260" s="111"/>
      <c r="AE260" s="111"/>
      <c r="AF260" s="111"/>
      <c r="AG260" s="111"/>
      <c r="AH260" s="111"/>
      <c r="AI260" s="111"/>
      <c r="AJ260" s="111"/>
      <c r="AK260" s="111"/>
      <c r="AL260" s="111"/>
      <c r="AM260" s="111"/>
    </row>
    <row r="261" ht="14.25" customHeight="1">
      <c r="A261" s="111"/>
      <c r="B261" s="111"/>
      <c r="C261" s="111"/>
      <c r="D261" s="111"/>
      <c r="E261" s="305"/>
      <c r="F261" s="111"/>
      <c r="G261" s="111"/>
      <c r="H261" s="111"/>
      <c r="I261" s="111"/>
      <c r="J261" s="2"/>
      <c r="K261" s="2"/>
      <c r="L261" s="4"/>
      <c r="M261" s="4"/>
      <c r="N261" s="4"/>
      <c r="O261" s="4"/>
      <c r="P261" s="2"/>
      <c r="Q261" s="111"/>
      <c r="R261" s="305"/>
      <c r="S261" s="111"/>
      <c r="T261" s="111"/>
      <c r="U261" s="111"/>
      <c r="V261" s="111"/>
      <c r="W261" s="111"/>
      <c r="X261" s="111"/>
      <c r="Y261" s="111"/>
      <c r="Z261" s="111"/>
      <c r="AA261" s="111"/>
      <c r="AB261" s="111"/>
      <c r="AC261" s="111"/>
      <c r="AD261" s="111"/>
      <c r="AE261" s="111"/>
      <c r="AF261" s="111"/>
      <c r="AG261" s="111"/>
      <c r="AH261" s="111"/>
      <c r="AI261" s="111"/>
      <c r="AJ261" s="111"/>
      <c r="AK261" s="111"/>
      <c r="AL261" s="111"/>
      <c r="AM261" s="111"/>
    </row>
    <row r="262" ht="14.25" customHeight="1">
      <c r="A262" s="111"/>
      <c r="B262" s="111"/>
      <c r="C262" s="111"/>
      <c r="D262" s="111"/>
      <c r="E262" s="305"/>
      <c r="F262" s="111"/>
      <c r="G262" s="111"/>
      <c r="H262" s="111"/>
      <c r="I262" s="111"/>
      <c r="J262" s="2"/>
      <c r="K262" s="2"/>
      <c r="L262" s="4"/>
      <c r="M262" s="4"/>
      <c r="N262" s="4"/>
      <c r="O262" s="4"/>
      <c r="P262" s="2"/>
      <c r="Q262" s="111"/>
      <c r="R262" s="305"/>
      <c r="S262" s="111"/>
      <c r="T262" s="111"/>
      <c r="U262" s="111"/>
      <c r="V262" s="111"/>
      <c r="W262" s="111"/>
      <c r="X262" s="111"/>
      <c r="Y262" s="111"/>
      <c r="Z262" s="111"/>
      <c r="AA262" s="111"/>
      <c r="AB262" s="111"/>
      <c r="AC262" s="111"/>
      <c r="AD262" s="111"/>
      <c r="AE262" s="111"/>
      <c r="AF262" s="111"/>
      <c r="AG262" s="111"/>
      <c r="AH262" s="111"/>
      <c r="AI262" s="111"/>
      <c r="AJ262" s="111"/>
      <c r="AK262" s="111"/>
      <c r="AL262" s="111"/>
      <c r="AM262" s="111"/>
    </row>
    <row r="263" ht="14.25" customHeight="1">
      <c r="A263" s="111"/>
      <c r="B263" s="111"/>
      <c r="C263" s="111"/>
      <c r="D263" s="111"/>
      <c r="E263" s="305"/>
      <c r="F263" s="111"/>
      <c r="G263" s="111"/>
      <c r="H263" s="111"/>
      <c r="I263" s="111"/>
      <c r="J263" s="2"/>
      <c r="K263" s="2"/>
      <c r="L263" s="4"/>
      <c r="M263" s="4"/>
      <c r="N263" s="4"/>
      <c r="O263" s="4"/>
      <c r="P263" s="2"/>
      <c r="Q263" s="111"/>
      <c r="R263" s="305"/>
      <c r="S263" s="111"/>
      <c r="T263" s="111"/>
      <c r="U263" s="111"/>
      <c r="V263" s="111"/>
      <c r="W263" s="111"/>
      <c r="X263" s="111"/>
      <c r="Y263" s="111"/>
      <c r="Z263" s="111"/>
      <c r="AA263" s="111"/>
      <c r="AB263" s="111"/>
      <c r="AC263" s="111"/>
      <c r="AD263" s="111"/>
      <c r="AE263" s="111"/>
      <c r="AF263" s="111"/>
      <c r="AG263" s="111"/>
      <c r="AH263" s="111"/>
      <c r="AI263" s="111"/>
      <c r="AJ263" s="111"/>
      <c r="AK263" s="111"/>
      <c r="AL263" s="111"/>
      <c r="AM263" s="111"/>
    </row>
    <row r="264" ht="14.25" customHeight="1">
      <c r="A264" s="111"/>
      <c r="B264" s="111"/>
      <c r="C264" s="111"/>
      <c r="D264" s="111"/>
      <c r="E264" s="305"/>
      <c r="F264" s="111"/>
      <c r="G264" s="111"/>
      <c r="H264" s="111"/>
      <c r="I264" s="111"/>
      <c r="J264" s="2"/>
      <c r="K264" s="2"/>
      <c r="L264" s="4"/>
      <c r="M264" s="4"/>
      <c r="N264" s="4"/>
      <c r="O264" s="4"/>
      <c r="P264" s="2"/>
      <c r="Q264" s="111"/>
      <c r="R264" s="305"/>
      <c r="S264" s="111"/>
      <c r="T264" s="111"/>
      <c r="U264" s="111"/>
      <c r="V264" s="111"/>
      <c r="W264" s="111"/>
      <c r="X264" s="111"/>
      <c r="Y264" s="111"/>
      <c r="Z264" s="111"/>
      <c r="AA264" s="111"/>
      <c r="AB264" s="111"/>
      <c r="AC264" s="111"/>
      <c r="AD264" s="111"/>
      <c r="AE264" s="111"/>
      <c r="AF264" s="111"/>
      <c r="AG264" s="111"/>
      <c r="AH264" s="111"/>
      <c r="AI264" s="111"/>
      <c r="AJ264" s="111"/>
      <c r="AK264" s="111"/>
      <c r="AL264" s="111"/>
      <c r="AM264" s="111"/>
    </row>
    <row r="265" ht="14.25" customHeight="1">
      <c r="A265" s="111"/>
      <c r="B265" s="111"/>
      <c r="C265" s="111"/>
      <c r="D265" s="111"/>
      <c r="E265" s="305"/>
      <c r="F265" s="111"/>
      <c r="G265" s="111"/>
      <c r="H265" s="111"/>
      <c r="I265" s="111"/>
      <c r="J265" s="2"/>
      <c r="K265" s="2"/>
      <c r="L265" s="4"/>
      <c r="M265" s="4"/>
      <c r="N265" s="4"/>
      <c r="O265" s="4"/>
      <c r="P265" s="2"/>
      <c r="Q265" s="111"/>
      <c r="R265" s="305"/>
      <c r="S265" s="111"/>
      <c r="T265" s="111"/>
      <c r="U265" s="111"/>
      <c r="V265" s="111"/>
      <c r="W265" s="111"/>
      <c r="X265" s="111"/>
      <c r="Y265" s="111"/>
      <c r="Z265" s="111"/>
      <c r="AA265" s="111"/>
      <c r="AB265" s="111"/>
      <c r="AC265" s="111"/>
      <c r="AD265" s="111"/>
      <c r="AE265" s="111"/>
      <c r="AF265" s="111"/>
      <c r="AG265" s="111"/>
      <c r="AH265" s="111"/>
      <c r="AI265" s="111"/>
      <c r="AJ265" s="111"/>
      <c r="AK265" s="111"/>
      <c r="AL265" s="111"/>
      <c r="AM265" s="111"/>
    </row>
    <row r="266" ht="14.25" customHeight="1">
      <c r="A266" s="111"/>
      <c r="B266" s="111"/>
      <c r="C266" s="111"/>
      <c r="D266" s="111"/>
      <c r="E266" s="305"/>
      <c r="F266" s="111"/>
      <c r="G266" s="111"/>
      <c r="H266" s="111"/>
      <c r="I266" s="111"/>
      <c r="J266" s="2"/>
      <c r="K266" s="2"/>
      <c r="L266" s="4"/>
      <c r="M266" s="4"/>
      <c r="N266" s="4"/>
      <c r="O266" s="4"/>
      <c r="P266" s="2"/>
      <c r="Q266" s="111"/>
      <c r="R266" s="305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</row>
    <row r="267" ht="14.25" customHeight="1">
      <c r="A267" s="111"/>
      <c r="B267" s="111"/>
      <c r="C267" s="111"/>
      <c r="D267" s="111"/>
      <c r="E267" s="305"/>
      <c r="F267" s="111"/>
      <c r="G267" s="111"/>
      <c r="H267" s="111"/>
      <c r="I267" s="111"/>
      <c r="J267" s="2"/>
      <c r="K267" s="2"/>
      <c r="L267" s="4"/>
      <c r="M267" s="4"/>
      <c r="N267" s="4"/>
      <c r="O267" s="4"/>
      <c r="P267" s="2"/>
      <c r="Q267" s="111"/>
      <c r="R267" s="305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1"/>
      <c r="AG267" s="111"/>
      <c r="AH267" s="111"/>
      <c r="AI267" s="111"/>
      <c r="AJ267" s="111"/>
      <c r="AK267" s="111"/>
      <c r="AL267" s="111"/>
      <c r="AM267" s="111"/>
    </row>
    <row r="268" ht="14.25" customHeight="1">
      <c r="A268" s="111"/>
      <c r="B268" s="111"/>
      <c r="C268" s="111"/>
      <c r="D268" s="111"/>
      <c r="E268" s="305"/>
      <c r="F268" s="111"/>
      <c r="G268" s="111"/>
      <c r="H268" s="111"/>
      <c r="I268" s="111"/>
      <c r="J268" s="2"/>
      <c r="K268" s="2"/>
      <c r="L268" s="4"/>
      <c r="M268" s="4"/>
      <c r="N268" s="4"/>
      <c r="O268" s="4"/>
      <c r="P268" s="2"/>
      <c r="Q268" s="111"/>
      <c r="R268" s="305"/>
      <c r="S268" s="111"/>
      <c r="T268" s="111"/>
      <c r="U268" s="111"/>
      <c r="V268" s="111"/>
      <c r="W268" s="111"/>
      <c r="X268" s="111"/>
      <c r="Y268" s="111"/>
      <c r="Z268" s="111"/>
      <c r="AA268" s="111"/>
      <c r="AB268" s="111"/>
      <c r="AC268" s="111"/>
      <c r="AD268" s="111"/>
      <c r="AE268" s="111"/>
      <c r="AF268" s="111"/>
      <c r="AG268" s="111"/>
      <c r="AH268" s="111"/>
      <c r="AI268" s="111"/>
      <c r="AJ268" s="111"/>
      <c r="AK268" s="111"/>
      <c r="AL268" s="111"/>
      <c r="AM268" s="111"/>
    </row>
    <row r="269" ht="14.25" customHeight="1">
      <c r="A269" s="111"/>
      <c r="B269" s="111"/>
      <c r="C269" s="111"/>
      <c r="D269" s="111"/>
      <c r="E269" s="305"/>
      <c r="F269" s="111"/>
      <c r="G269" s="111"/>
      <c r="H269" s="111"/>
      <c r="I269" s="111"/>
      <c r="J269" s="2"/>
      <c r="K269" s="2"/>
      <c r="L269" s="4"/>
      <c r="M269" s="4"/>
      <c r="N269" s="4"/>
      <c r="O269" s="4"/>
      <c r="P269" s="2"/>
      <c r="Q269" s="111"/>
      <c r="R269" s="305"/>
      <c r="S269" s="111"/>
      <c r="T269" s="111"/>
      <c r="U269" s="111"/>
      <c r="V269" s="111"/>
      <c r="W269" s="111"/>
      <c r="X269" s="111"/>
      <c r="Y269" s="111"/>
      <c r="Z269" s="111"/>
      <c r="AA269" s="111"/>
      <c r="AB269" s="111"/>
      <c r="AC269" s="111"/>
      <c r="AD269" s="111"/>
      <c r="AE269" s="111"/>
      <c r="AF269" s="111"/>
      <c r="AG269" s="111"/>
      <c r="AH269" s="111"/>
      <c r="AI269" s="111"/>
      <c r="AJ269" s="111"/>
      <c r="AK269" s="111"/>
      <c r="AL269" s="111"/>
      <c r="AM269" s="111"/>
    </row>
    <row r="270" ht="14.25" customHeight="1">
      <c r="A270" s="111"/>
      <c r="B270" s="111"/>
      <c r="C270" s="111"/>
      <c r="D270" s="111"/>
      <c r="E270" s="305"/>
      <c r="F270" s="111"/>
      <c r="G270" s="111"/>
      <c r="H270" s="111"/>
      <c r="I270" s="111"/>
      <c r="J270" s="2"/>
      <c r="K270" s="2"/>
      <c r="L270" s="4"/>
      <c r="M270" s="4"/>
      <c r="N270" s="4"/>
      <c r="O270" s="4"/>
      <c r="P270" s="2"/>
      <c r="Q270" s="111"/>
      <c r="R270" s="305"/>
      <c r="S270" s="111"/>
      <c r="T270" s="111"/>
      <c r="U270" s="111"/>
      <c r="V270" s="111"/>
      <c r="W270" s="111"/>
      <c r="X270" s="111"/>
      <c r="Y270" s="111"/>
      <c r="Z270" s="111"/>
      <c r="AA270" s="111"/>
      <c r="AB270" s="111"/>
      <c r="AC270" s="111"/>
      <c r="AD270" s="111"/>
      <c r="AE270" s="111"/>
      <c r="AF270" s="111"/>
      <c r="AG270" s="111"/>
      <c r="AH270" s="111"/>
      <c r="AI270" s="111"/>
      <c r="AJ270" s="111"/>
      <c r="AK270" s="111"/>
      <c r="AL270" s="111"/>
      <c r="AM270" s="111"/>
    </row>
    <row r="271" ht="14.25" customHeight="1">
      <c r="A271" s="111"/>
      <c r="B271" s="111"/>
      <c r="C271" s="111"/>
      <c r="D271" s="111"/>
      <c r="E271" s="305"/>
      <c r="F271" s="111"/>
      <c r="G271" s="111"/>
      <c r="H271" s="111"/>
      <c r="I271" s="111"/>
      <c r="J271" s="2"/>
      <c r="K271" s="2"/>
      <c r="L271" s="4"/>
      <c r="M271" s="4"/>
      <c r="N271" s="4"/>
      <c r="O271" s="4"/>
      <c r="P271" s="2"/>
      <c r="Q271" s="111"/>
      <c r="R271" s="305"/>
      <c r="S271" s="111"/>
      <c r="T271" s="111"/>
      <c r="U271" s="111"/>
      <c r="V271" s="111"/>
      <c r="W271" s="111"/>
      <c r="X271" s="111"/>
      <c r="Y271" s="111"/>
      <c r="Z271" s="111"/>
      <c r="AA271" s="111"/>
      <c r="AB271" s="111"/>
      <c r="AC271" s="111"/>
      <c r="AD271" s="111"/>
      <c r="AE271" s="111"/>
      <c r="AF271" s="111"/>
      <c r="AG271" s="111"/>
      <c r="AH271" s="111"/>
      <c r="AI271" s="111"/>
      <c r="AJ271" s="111"/>
      <c r="AK271" s="111"/>
      <c r="AL271" s="111"/>
      <c r="AM271" s="111"/>
    </row>
    <row r="272" ht="14.25" customHeight="1">
      <c r="A272" s="111"/>
      <c r="B272" s="111"/>
      <c r="C272" s="111"/>
      <c r="D272" s="111"/>
      <c r="E272" s="305"/>
      <c r="F272" s="111"/>
      <c r="G272" s="111"/>
      <c r="H272" s="111"/>
      <c r="I272" s="111"/>
      <c r="J272" s="2"/>
      <c r="K272" s="2"/>
      <c r="L272" s="4"/>
      <c r="M272" s="4"/>
      <c r="N272" s="4"/>
      <c r="O272" s="4"/>
      <c r="P272" s="2"/>
      <c r="Q272" s="111"/>
      <c r="R272" s="305"/>
      <c r="S272" s="111"/>
      <c r="T272" s="111"/>
      <c r="U272" s="111"/>
      <c r="V272" s="111"/>
      <c r="W272" s="111"/>
      <c r="X272" s="111"/>
      <c r="Y272" s="111"/>
      <c r="Z272" s="111"/>
      <c r="AA272" s="111"/>
      <c r="AB272" s="111"/>
      <c r="AC272" s="111"/>
      <c r="AD272" s="111"/>
      <c r="AE272" s="111"/>
      <c r="AF272" s="111"/>
      <c r="AG272" s="111"/>
      <c r="AH272" s="111"/>
      <c r="AI272" s="111"/>
      <c r="AJ272" s="111"/>
      <c r="AK272" s="111"/>
      <c r="AL272" s="111"/>
      <c r="AM272" s="111"/>
    </row>
    <row r="273" ht="14.25" customHeight="1">
      <c r="A273" s="111"/>
      <c r="B273" s="111"/>
      <c r="C273" s="111"/>
      <c r="D273" s="111"/>
      <c r="E273" s="305"/>
      <c r="F273" s="111"/>
      <c r="G273" s="111"/>
      <c r="H273" s="111"/>
      <c r="I273" s="111"/>
      <c r="J273" s="2"/>
      <c r="K273" s="2"/>
      <c r="L273" s="4"/>
      <c r="M273" s="4"/>
      <c r="N273" s="4"/>
      <c r="O273" s="4"/>
      <c r="P273" s="2"/>
      <c r="Q273" s="111"/>
      <c r="R273" s="305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111"/>
      <c r="AI273" s="111"/>
      <c r="AJ273" s="111"/>
      <c r="AK273" s="111"/>
      <c r="AL273" s="111"/>
      <c r="AM273" s="111"/>
    </row>
    <row r="274" ht="14.25" customHeight="1">
      <c r="A274" s="111"/>
      <c r="B274" s="111"/>
      <c r="C274" s="111"/>
      <c r="D274" s="111"/>
      <c r="E274" s="305"/>
      <c r="F274" s="111"/>
      <c r="G274" s="111"/>
      <c r="H274" s="111"/>
      <c r="I274" s="111"/>
      <c r="J274" s="2"/>
      <c r="K274" s="2"/>
      <c r="L274" s="4"/>
      <c r="M274" s="4"/>
      <c r="N274" s="4"/>
      <c r="O274" s="4"/>
      <c r="P274" s="2"/>
      <c r="Q274" s="111"/>
      <c r="R274" s="305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111"/>
      <c r="AI274" s="111"/>
      <c r="AJ274" s="111"/>
      <c r="AK274" s="111"/>
      <c r="AL274" s="111"/>
      <c r="AM274" s="111"/>
    </row>
    <row r="275" ht="14.25" customHeight="1">
      <c r="A275" s="111"/>
      <c r="B275" s="111"/>
      <c r="C275" s="111"/>
      <c r="D275" s="111"/>
      <c r="E275" s="305"/>
      <c r="F275" s="111"/>
      <c r="G275" s="111"/>
      <c r="H275" s="111"/>
      <c r="I275" s="111"/>
      <c r="J275" s="2"/>
      <c r="K275" s="2"/>
      <c r="L275" s="4"/>
      <c r="M275" s="4"/>
      <c r="N275" s="4"/>
      <c r="O275" s="4"/>
      <c r="P275" s="2"/>
      <c r="Q275" s="111"/>
      <c r="R275" s="305"/>
      <c r="S275" s="111"/>
      <c r="T275" s="111"/>
      <c r="U275" s="111"/>
      <c r="V275" s="111"/>
      <c r="W275" s="111"/>
      <c r="X275" s="111"/>
      <c r="Y275" s="111"/>
      <c r="Z275" s="111"/>
      <c r="AA275" s="111"/>
      <c r="AB275" s="111"/>
      <c r="AC275" s="111"/>
      <c r="AD275" s="111"/>
      <c r="AE275" s="111"/>
      <c r="AF275" s="111"/>
      <c r="AG275" s="111"/>
      <c r="AH275" s="111"/>
      <c r="AI275" s="111"/>
      <c r="AJ275" s="111"/>
      <c r="AK275" s="111"/>
      <c r="AL275" s="111"/>
      <c r="AM275" s="111"/>
    </row>
    <row r="276" ht="14.25" customHeight="1">
      <c r="A276" s="111"/>
      <c r="B276" s="111"/>
      <c r="C276" s="111"/>
      <c r="D276" s="111"/>
      <c r="E276" s="305"/>
      <c r="F276" s="111"/>
      <c r="G276" s="111"/>
      <c r="H276" s="111"/>
      <c r="I276" s="111"/>
      <c r="J276" s="2"/>
      <c r="K276" s="2"/>
      <c r="L276" s="4"/>
      <c r="M276" s="4"/>
      <c r="N276" s="4"/>
      <c r="O276" s="4"/>
      <c r="P276" s="2"/>
      <c r="Q276" s="111"/>
      <c r="R276" s="305"/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111"/>
      <c r="AH276" s="111"/>
      <c r="AI276" s="111"/>
      <c r="AJ276" s="111"/>
      <c r="AK276" s="111"/>
      <c r="AL276" s="111"/>
      <c r="AM276" s="111"/>
    </row>
    <row r="277" ht="14.25" customHeight="1">
      <c r="A277" s="111"/>
      <c r="B277" s="111"/>
      <c r="C277" s="111"/>
      <c r="D277" s="111"/>
      <c r="E277" s="305"/>
      <c r="F277" s="111"/>
      <c r="G277" s="111"/>
      <c r="H277" s="111"/>
      <c r="I277" s="111"/>
      <c r="J277" s="2"/>
      <c r="K277" s="2"/>
      <c r="L277" s="4"/>
      <c r="M277" s="4"/>
      <c r="N277" s="4"/>
      <c r="O277" s="4"/>
      <c r="P277" s="2"/>
      <c r="Q277" s="111"/>
      <c r="R277" s="305"/>
      <c r="S277" s="111"/>
      <c r="T277" s="111"/>
      <c r="U277" s="111"/>
      <c r="V277" s="111"/>
      <c r="W277" s="111"/>
      <c r="X277" s="111"/>
      <c r="Y277" s="111"/>
      <c r="Z277" s="111"/>
      <c r="AA277" s="111"/>
      <c r="AB277" s="111"/>
      <c r="AC277" s="111"/>
      <c r="AD277" s="111"/>
      <c r="AE277" s="111"/>
      <c r="AF277" s="111"/>
      <c r="AG277" s="111"/>
      <c r="AH277" s="111"/>
      <c r="AI277" s="111"/>
      <c r="AJ277" s="111"/>
      <c r="AK277" s="111"/>
      <c r="AL277" s="111"/>
      <c r="AM277" s="111"/>
    </row>
    <row r="278" ht="14.25" customHeight="1">
      <c r="A278" s="111"/>
      <c r="B278" s="111"/>
      <c r="C278" s="111"/>
      <c r="D278" s="111"/>
      <c r="E278" s="305"/>
      <c r="F278" s="111"/>
      <c r="G278" s="111"/>
      <c r="H278" s="111"/>
      <c r="I278" s="111"/>
      <c r="J278" s="2"/>
      <c r="K278" s="2"/>
      <c r="L278" s="4"/>
      <c r="M278" s="4"/>
      <c r="N278" s="4"/>
      <c r="O278" s="4"/>
      <c r="P278" s="2"/>
      <c r="Q278" s="111"/>
      <c r="R278" s="305"/>
      <c r="S278" s="111"/>
      <c r="T278" s="111"/>
      <c r="U278" s="111"/>
      <c r="V278" s="111"/>
      <c r="W278" s="111"/>
      <c r="X278" s="111"/>
      <c r="Y278" s="111"/>
      <c r="Z278" s="111"/>
      <c r="AA278" s="111"/>
      <c r="AB278" s="111"/>
      <c r="AC278" s="111"/>
      <c r="AD278" s="111"/>
      <c r="AE278" s="111"/>
      <c r="AF278" s="111"/>
      <c r="AG278" s="111"/>
      <c r="AH278" s="111"/>
      <c r="AI278" s="111"/>
      <c r="AJ278" s="111"/>
      <c r="AK278" s="111"/>
      <c r="AL278" s="111"/>
      <c r="AM278" s="111"/>
    </row>
    <row r="279" ht="14.25" customHeight="1">
      <c r="A279" s="111"/>
      <c r="B279" s="111"/>
      <c r="C279" s="111"/>
      <c r="D279" s="111"/>
      <c r="E279" s="305"/>
      <c r="F279" s="111"/>
      <c r="G279" s="111"/>
      <c r="H279" s="111"/>
      <c r="I279" s="111"/>
      <c r="J279" s="2"/>
      <c r="K279" s="2"/>
      <c r="L279" s="4"/>
      <c r="M279" s="4"/>
      <c r="N279" s="4"/>
      <c r="O279" s="4"/>
      <c r="P279" s="2"/>
      <c r="Q279" s="111"/>
      <c r="R279" s="305"/>
      <c r="S279" s="111"/>
      <c r="T279" s="111"/>
      <c r="U279" s="111"/>
      <c r="V279" s="111"/>
      <c r="W279" s="111"/>
      <c r="X279" s="111"/>
      <c r="Y279" s="111"/>
      <c r="Z279" s="111"/>
      <c r="AA279" s="111"/>
      <c r="AB279" s="111"/>
      <c r="AC279" s="111"/>
      <c r="AD279" s="111"/>
      <c r="AE279" s="111"/>
      <c r="AF279" s="111"/>
      <c r="AG279" s="111"/>
      <c r="AH279" s="111"/>
      <c r="AI279" s="111"/>
      <c r="AJ279" s="111"/>
      <c r="AK279" s="111"/>
      <c r="AL279" s="111"/>
      <c r="AM279" s="111"/>
    </row>
    <row r="280" ht="14.25" customHeight="1">
      <c r="A280" s="111"/>
      <c r="B280" s="111"/>
      <c r="C280" s="111"/>
      <c r="D280" s="111"/>
      <c r="E280" s="305"/>
      <c r="F280" s="111"/>
      <c r="G280" s="111"/>
      <c r="H280" s="111"/>
      <c r="I280" s="111"/>
      <c r="J280" s="2"/>
      <c r="K280" s="2"/>
      <c r="L280" s="4"/>
      <c r="M280" s="4"/>
      <c r="N280" s="4"/>
      <c r="O280" s="4"/>
      <c r="P280" s="2"/>
      <c r="Q280" s="111"/>
      <c r="R280" s="305"/>
      <c r="S280" s="111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  <c r="AE280" s="111"/>
      <c r="AF280" s="111"/>
      <c r="AG280" s="111"/>
      <c r="AH280" s="111"/>
      <c r="AI280" s="111"/>
      <c r="AJ280" s="111"/>
      <c r="AK280" s="111"/>
      <c r="AL280" s="111"/>
      <c r="AM280" s="111"/>
    </row>
    <row r="281" ht="14.25" customHeight="1">
      <c r="A281" s="111"/>
      <c r="B281" s="111"/>
      <c r="C281" s="111"/>
      <c r="D281" s="111"/>
      <c r="E281" s="305"/>
      <c r="F281" s="111"/>
      <c r="G281" s="111"/>
      <c r="H281" s="111"/>
      <c r="I281" s="111"/>
      <c r="J281" s="2"/>
      <c r="K281" s="2"/>
      <c r="L281" s="4"/>
      <c r="M281" s="4"/>
      <c r="N281" s="4"/>
      <c r="O281" s="4"/>
      <c r="P281" s="2"/>
      <c r="Q281" s="111"/>
      <c r="R281" s="305"/>
      <c r="S281" s="111"/>
      <c r="T281" s="111"/>
      <c r="U281" s="111"/>
      <c r="V281" s="111"/>
      <c r="W281" s="111"/>
      <c r="X281" s="111"/>
      <c r="Y281" s="111"/>
      <c r="Z281" s="111"/>
      <c r="AA281" s="111"/>
      <c r="AB281" s="111"/>
      <c r="AC281" s="111"/>
      <c r="AD281" s="111"/>
      <c r="AE281" s="111"/>
      <c r="AF281" s="111"/>
      <c r="AG281" s="111"/>
      <c r="AH281" s="111"/>
      <c r="AI281" s="111"/>
      <c r="AJ281" s="111"/>
      <c r="AK281" s="111"/>
      <c r="AL281" s="111"/>
      <c r="AM281" s="111"/>
    </row>
    <row r="282" ht="14.25" customHeight="1">
      <c r="A282" s="111"/>
      <c r="B282" s="111"/>
      <c r="C282" s="111"/>
      <c r="D282" s="111"/>
      <c r="E282" s="305"/>
      <c r="F282" s="111"/>
      <c r="G282" s="111"/>
      <c r="H282" s="111"/>
      <c r="I282" s="111"/>
      <c r="J282" s="2"/>
      <c r="K282" s="2"/>
      <c r="L282" s="4"/>
      <c r="M282" s="4"/>
      <c r="N282" s="4"/>
      <c r="O282" s="4"/>
      <c r="P282" s="2"/>
      <c r="Q282" s="111"/>
      <c r="R282" s="305"/>
      <c r="S282" s="111"/>
      <c r="T282" s="111"/>
      <c r="U282" s="111"/>
      <c r="V282" s="111"/>
      <c r="W282" s="111"/>
      <c r="X282" s="111"/>
      <c r="Y282" s="111"/>
      <c r="Z282" s="111"/>
      <c r="AA282" s="111"/>
      <c r="AB282" s="111"/>
      <c r="AC282" s="111"/>
      <c r="AD282" s="111"/>
      <c r="AE282" s="111"/>
      <c r="AF282" s="111"/>
      <c r="AG282" s="111"/>
      <c r="AH282" s="111"/>
      <c r="AI282" s="111"/>
      <c r="AJ282" s="111"/>
      <c r="AK282" s="111"/>
      <c r="AL282" s="111"/>
      <c r="AM282" s="111"/>
    </row>
    <row r="283" ht="14.25" customHeight="1">
      <c r="A283" s="111"/>
      <c r="B283" s="111"/>
      <c r="C283" s="111"/>
      <c r="D283" s="111"/>
      <c r="E283" s="305"/>
      <c r="F283" s="111"/>
      <c r="G283" s="111"/>
      <c r="H283" s="111"/>
      <c r="I283" s="111"/>
      <c r="J283" s="2"/>
      <c r="K283" s="2"/>
      <c r="L283" s="4"/>
      <c r="M283" s="4"/>
      <c r="N283" s="4"/>
      <c r="O283" s="4"/>
      <c r="P283" s="2"/>
      <c r="Q283" s="111"/>
      <c r="R283" s="305"/>
      <c r="S283" s="111"/>
      <c r="T283" s="111"/>
      <c r="U283" s="111"/>
      <c r="V283" s="111"/>
      <c r="W283" s="111"/>
      <c r="X283" s="111"/>
      <c r="Y283" s="111"/>
      <c r="Z283" s="111"/>
      <c r="AA283" s="111"/>
      <c r="AB283" s="111"/>
      <c r="AC283" s="111"/>
      <c r="AD283" s="111"/>
      <c r="AE283" s="111"/>
      <c r="AF283" s="111"/>
      <c r="AG283" s="111"/>
      <c r="AH283" s="111"/>
      <c r="AI283" s="111"/>
      <c r="AJ283" s="111"/>
      <c r="AK283" s="111"/>
      <c r="AL283" s="111"/>
      <c r="AM283" s="111"/>
    </row>
    <row r="284" ht="14.25" customHeight="1">
      <c r="A284" s="111"/>
      <c r="B284" s="111"/>
      <c r="C284" s="111"/>
      <c r="D284" s="111"/>
      <c r="E284" s="305"/>
      <c r="F284" s="111"/>
      <c r="G284" s="111"/>
      <c r="H284" s="111"/>
      <c r="I284" s="111"/>
      <c r="J284" s="2"/>
      <c r="K284" s="2"/>
      <c r="L284" s="4"/>
      <c r="M284" s="4"/>
      <c r="N284" s="4"/>
      <c r="O284" s="4"/>
      <c r="P284" s="2"/>
      <c r="Q284" s="111"/>
      <c r="R284" s="305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  <c r="AI284" s="111"/>
      <c r="AJ284" s="111"/>
      <c r="AK284" s="111"/>
      <c r="AL284" s="111"/>
      <c r="AM284" s="111"/>
    </row>
    <row r="285" ht="14.25" customHeight="1">
      <c r="A285" s="111"/>
      <c r="B285" s="111"/>
      <c r="C285" s="111"/>
      <c r="D285" s="111"/>
      <c r="E285" s="305"/>
      <c r="F285" s="111"/>
      <c r="G285" s="111"/>
      <c r="H285" s="111"/>
      <c r="I285" s="111"/>
      <c r="J285" s="2"/>
      <c r="K285" s="2"/>
      <c r="L285" s="4"/>
      <c r="M285" s="4"/>
      <c r="N285" s="4"/>
      <c r="O285" s="4"/>
      <c r="P285" s="2"/>
      <c r="Q285" s="111"/>
      <c r="R285" s="305"/>
      <c r="S285" s="111"/>
      <c r="T285" s="111"/>
      <c r="U285" s="111"/>
      <c r="V285" s="111"/>
      <c r="W285" s="111"/>
      <c r="X285" s="111"/>
      <c r="Y285" s="111"/>
      <c r="Z285" s="111"/>
      <c r="AA285" s="111"/>
      <c r="AB285" s="111"/>
      <c r="AC285" s="111"/>
      <c r="AD285" s="111"/>
      <c r="AE285" s="111"/>
      <c r="AF285" s="111"/>
      <c r="AG285" s="111"/>
      <c r="AH285" s="111"/>
      <c r="AI285" s="111"/>
      <c r="AJ285" s="111"/>
      <c r="AK285" s="111"/>
      <c r="AL285" s="111"/>
      <c r="AM285" s="111"/>
    </row>
    <row r="286" ht="14.25" customHeight="1">
      <c r="A286" s="111"/>
      <c r="B286" s="111"/>
      <c r="C286" s="111"/>
      <c r="D286" s="111"/>
      <c r="E286" s="305"/>
      <c r="F286" s="111"/>
      <c r="G286" s="111"/>
      <c r="H286" s="111"/>
      <c r="I286" s="111"/>
      <c r="J286" s="2"/>
      <c r="K286" s="2"/>
      <c r="L286" s="4"/>
      <c r="M286" s="4"/>
      <c r="N286" s="4"/>
      <c r="O286" s="4"/>
      <c r="P286" s="2"/>
      <c r="Q286" s="111"/>
      <c r="R286" s="305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1"/>
      <c r="AG286" s="111"/>
      <c r="AH286" s="111"/>
      <c r="AI286" s="111"/>
      <c r="AJ286" s="111"/>
      <c r="AK286" s="111"/>
      <c r="AL286" s="111"/>
      <c r="AM286" s="111"/>
    </row>
    <row r="287" ht="14.25" customHeight="1">
      <c r="A287" s="111"/>
      <c r="B287" s="111"/>
      <c r="C287" s="111"/>
      <c r="D287" s="111"/>
      <c r="E287" s="305"/>
      <c r="F287" s="111"/>
      <c r="G287" s="111"/>
      <c r="H287" s="111"/>
      <c r="I287" s="111"/>
      <c r="J287" s="2"/>
      <c r="K287" s="2"/>
      <c r="L287" s="4"/>
      <c r="M287" s="4"/>
      <c r="N287" s="4"/>
      <c r="O287" s="4"/>
      <c r="P287" s="2"/>
      <c r="Q287" s="111"/>
      <c r="R287" s="305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  <c r="AE287" s="111"/>
      <c r="AF287" s="111"/>
      <c r="AG287" s="111"/>
      <c r="AH287" s="111"/>
      <c r="AI287" s="111"/>
      <c r="AJ287" s="111"/>
      <c r="AK287" s="111"/>
      <c r="AL287" s="111"/>
      <c r="AM287" s="111"/>
    </row>
    <row r="288" ht="14.25" customHeight="1">
      <c r="A288" s="111"/>
      <c r="B288" s="111"/>
      <c r="C288" s="111"/>
      <c r="D288" s="111"/>
      <c r="E288" s="305"/>
      <c r="F288" s="111"/>
      <c r="G288" s="111"/>
      <c r="H288" s="111"/>
      <c r="I288" s="111"/>
      <c r="J288" s="2"/>
      <c r="K288" s="2"/>
      <c r="L288" s="4"/>
      <c r="M288" s="4"/>
      <c r="N288" s="4"/>
      <c r="O288" s="4"/>
      <c r="P288" s="2"/>
      <c r="Q288" s="111"/>
      <c r="R288" s="305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1"/>
      <c r="AG288" s="111"/>
      <c r="AH288" s="111"/>
      <c r="AI288" s="111"/>
      <c r="AJ288" s="111"/>
      <c r="AK288" s="111"/>
      <c r="AL288" s="111"/>
      <c r="AM288" s="111"/>
    </row>
    <row r="289" ht="14.25" customHeight="1">
      <c r="A289" s="111"/>
      <c r="B289" s="111"/>
      <c r="C289" s="111"/>
      <c r="D289" s="111"/>
      <c r="E289" s="305"/>
      <c r="F289" s="111"/>
      <c r="G289" s="111"/>
      <c r="H289" s="111"/>
      <c r="I289" s="111"/>
      <c r="J289" s="2"/>
      <c r="K289" s="2"/>
      <c r="L289" s="4"/>
      <c r="M289" s="4"/>
      <c r="N289" s="4"/>
      <c r="O289" s="4"/>
      <c r="P289" s="2"/>
      <c r="Q289" s="111"/>
      <c r="R289" s="305"/>
      <c r="S289" s="111"/>
      <c r="T289" s="111"/>
      <c r="U289" s="111"/>
      <c r="V289" s="111"/>
      <c r="W289" s="111"/>
      <c r="X289" s="111"/>
      <c r="Y289" s="111"/>
      <c r="Z289" s="111"/>
      <c r="AA289" s="111"/>
      <c r="AB289" s="111"/>
      <c r="AC289" s="111"/>
      <c r="AD289" s="111"/>
      <c r="AE289" s="111"/>
      <c r="AF289" s="111"/>
      <c r="AG289" s="111"/>
      <c r="AH289" s="111"/>
      <c r="AI289" s="111"/>
      <c r="AJ289" s="111"/>
      <c r="AK289" s="111"/>
      <c r="AL289" s="111"/>
      <c r="AM289" s="111"/>
    </row>
    <row r="290" ht="14.25" customHeight="1">
      <c r="A290" s="111"/>
      <c r="B290" s="111"/>
      <c r="C290" s="111"/>
      <c r="D290" s="111"/>
      <c r="E290" s="305"/>
      <c r="F290" s="111"/>
      <c r="G290" s="111"/>
      <c r="H290" s="111"/>
      <c r="I290" s="111"/>
      <c r="J290" s="2"/>
      <c r="K290" s="2"/>
      <c r="L290" s="4"/>
      <c r="M290" s="4"/>
      <c r="N290" s="4"/>
      <c r="O290" s="4"/>
      <c r="P290" s="2"/>
      <c r="Q290" s="111"/>
      <c r="R290" s="305"/>
      <c r="S290" s="111"/>
      <c r="T290" s="111"/>
      <c r="U290" s="111"/>
      <c r="V290" s="111"/>
      <c r="W290" s="111"/>
      <c r="X290" s="111"/>
      <c r="Y290" s="111"/>
      <c r="Z290" s="111"/>
      <c r="AA290" s="111"/>
      <c r="AB290" s="111"/>
      <c r="AC290" s="111"/>
      <c r="AD290" s="111"/>
      <c r="AE290" s="111"/>
      <c r="AF290" s="111"/>
      <c r="AG290" s="111"/>
      <c r="AH290" s="111"/>
      <c r="AI290" s="111"/>
      <c r="AJ290" s="111"/>
      <c r="AK290" s="111"/>
      <c r="AL290" s="111"/>
      <c r="AM290" s="111"/>
    </row>
    <row r="291" ht="14.25" customHeight="1">
      <c r="A291" s="111"/>
      <c r="B291" s="111"/>
      <c r="C291" s="111"/>
      <c r="D291" s="111"/>
      <c r="E291" s="305"/>
      <c r="F291" s="111"/>
      <c r="G291" s="111"/>
      <c r="H291" s="111"/>
      <c r="I291" s="111"/>
      <c r="J291" s="2"/>
      <c r="K291" s="2"/>
      <c r="L291" s="4"/>
      <c r="M291" s="4"/>
      <c r="N291" s="4"/>
      <c r="O291" s="4"/>
      <c r="P291" s="2"/>
      <c r="Q291" s="111"/>
      <c r="R291" s="305"/>
      <c r="S291" s="111"/>
      <c r="T291" s="111"/>
      <c r="U291" s="111"/>
      <c r="V291" s="111"/>
      <c r="W291" s="111"/>
      <c r="X291" s="111"/>
      <c r="Y291" s="111"/>
      <c r="Z291" s="111"/>
      <c r="AA291" s="111"/>
      <c r="AB291" s="111"/>
      <c r="AC291" s="111"/>
      <c r="AD291" s="111"/>
      <c r="AE291" s="111"/>
      <c r="AF291" s="111"/>
      <c r="AG291" s="111"/>
      <c r="AH291" s="111"/>
      <c r="AI291" s="111"/>
      <c r="AJ291" s="111"/>
      <c r="AK291" s="111"/>
      <c r="AL291" s="111"/>
      <c r="AM291" s="111"/>
    </row>
    <row r="292" ht="14.25" customHeight="1">
      <c r="A292" s="111"/>
      <c r="B292" s="111"/>
      <c r="C292" s="111"/>
      <c r="D292" s="111"/>
      <c r="E292" s="305"/>
      <c r="F292" s="111"/>
      <c r="G292" s="111"/>
      <c r="H292" s="111"/>
      <c r="I292" s="111"/>
      <c r="J292" s="2"/>
      <c r="K292" s="2"/>
      <c r="L292" s="4"/>
      <c r="M292" s="4"/>
      <c r="N292" s="4"/>
      <c r="O292" s="4"/>
      <c r="P292" s="2"/>
      <c r="Q292" s="111"/>
      <c r="R292" s="305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  <c r="AE292" s="111"/>
      <c r="AF292" s="111"/>
      <c r="AG292" s="111"/>
      <c r="AH292" s="111"/>
      <c r="AI292" s="111"/>
      <c r="AJ292" s="111"/>
      <c r="AK292" s="111"/>
      <c r="AL292" s="111"/>
      <c r="AM292" s="111"/>
    </row>
    <row r="293" ht="14.25" customHeight="1">
      <c r="A293" s="111"/>
      <c r="B293" s="111"/>
      <c r="C293" s="111"/>
      <c r="D293" s="111"/>
      <c r="E293" s="305"/>
      <c r="F293" s="111"/>
      <c r="G293" s="111"/>
      <c r="H293" s="111"/>
      <c r="I293" s="111"/>
      <c r="J293" s="2"/>
      <c r="K293" s="2"/>
      <c r="L293" s="4"/>
      <c r="M293" s="4"/>
      <c r="N293" s="4"/>
      <c r="O293" s="4"/>
      <c r="P293" s="2"/>
      <c r="Q293" s="111"/>
      <c r="R293" s="305"/>
      <c r="S293" s="111"/>
      <c r="T293" s="111"/>
      <c r="U293" s="111"/>
      <c r="V293" s="111"/>
      <c r="W293" s="111"/>
      <c r="X293" s="111"/>
      <c r="Y293" s="111"/>
      <c r="Z293" s="111"/>
      <c r="AA293" s="111"/>
      <c r="AB293" s="111"/>
      <c r="AC293" s="111"/>
      <c r="AD293" s="111"/>
      <c r="AE293" s="111"/>
      <c r="AF293" s="111"/>
      <c r="AG293" s="111"/>
      <c r="AH293" s="111"/>
      <c r="AI293" s="111"/>
      <c r="AJ293" s="111"/>
      <c r="AK293" s="111"/>
      <c r="AL293" s="111"/>
      <c r="AM293" s="111"/>
    </row>
    <row r="294" ht="14.25" customHeight="1">
      <c r="A294" s="111"/>
      <c r="B294" s="111"/>
      <c r="C294" s="111"/>
      <c r="D294" s="111"/>
      <c r="E294" s="305"/>
      <c r="F294" s="111"/>
      <c r="G294" s="111"/>
      <c r="H294" s="111"/>
      <c r="I294" s="111"/>
      <c r="J294" s="2"/>
      <c r="K294" s="2"/>
      <c r="L294" s="4"/>
      <c r="M294" s="4"/>
      <c r="N294" s="4"/>
      <c r="O294" s="4"/>
      <c r="P294" s="2"/>
      <c r="Q294" s="111"/>
      <c r="R294" s="305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1"/>
      <c r="AG294" s="111"/>
      <c r="AH294" s="111"/>
      <c r="AI294" s="111"/>
      <c r="AJ294" s="111"/>
      <c r="AK294" s="111"/>
      <c r="AL294" s="111"/>
      <c r="AM294" s="111"/>
    </row>
    <row r="295" ht="14.25" customHeight="1">
      <c r="A295" s="111"/>
      <c r="B295" s="111"/>
      <c r="C295" s="111"/>
      <c r="D295" s="111"/>
      <c r="E295" s="305"/>
      <c r="F295" s="111"/>
      <c r="G295" s="111"/>
      <c r="H295" s="111"/>
      <c r="I295" s="111"/>
      <c r="J295" s="2"/>
      <c r="K295" s="2"/>
      <c r="L295" s="4"/>
      <c r="M295" s="4"/>
      <c r="N295" s="4"/>
      <c r="O295" s="4"/>
      <c r="P295" s="2"/>
      <c r="Q295" s="111"/>
      <c r="R295" s="305"/>
      <c r="S295" s="111"/>
      <c r="T295" s="111"/>
      <c r="U295" s="111"/>
      <c r="V295" s="111"/>
      <c r="W295" s="111"/>
      <c r="X295" s="111"/>
      <c r="Y295" s="111"/>
      <c r="Z295" s="111"/>
      <c r="AA295" s="111"/>
      <c r="AB295" s="111"/>
      <c r="AC295" s="111"/>
      <c r="AD295" s="111"/>
      <c r="AE295" s="111"/>
      <c r="AF295" s="111"/>
      <c r="AG295" s="111"/>
      <c r="AH295" s="111"/>
      <c r="AI295" s="111"/>
      <c r="AJ295" s="111"/>
      <c r="AK295" s="111"/>
      <c r="AL295" s="111"/>
      <c r="AM295" s="111"/>
    </row>
    <row r="296" ht="14.25" customHeight="1">
      <c r="A296" s="111"/>
      <c r="B296" s="111"/>
      <c r="C296" s="111"/>
      <c r="D296" s="111"/>
      <c r="E296" s="305"/>
      <c r="F296" s="111"/>
      <c r="G296" s="111"/>
      <c r="H296" s="111"/>
      <c r="I296" s="111"/>
      <c r="J296" s="2"/>
      <c r="K296" s="2"/>
      <c r="L296" s="4"/>
      <c r="M296" s="4"/>
      <c r="N296" s="4"/>
      <c r="O296" s="4"/>
      <c r="P296" s="2"/>
      <c r="Q296" s="111"/>
      <c r="R296" s="305"/>
      <c r="S296" s="111"/>
      <c r="T296" s="111"/>
      <c r="U296" s="111"/>
      <c r="V296" s="111"/>
      <c r="W296" s="111"/>
      <c r="X296" s="111"/>
      <c r="Y296" s="111"/>
      <c r="Z296" s="111"/>
      <c r="AA296" s="111"/>
      <c r="AB296" s="111"/>
      <c r="AC296" s="111"/>
      <c r="AD296" s="111"/>
      <c r="AE296" s="111"/>
      <c r="AF296" s="111"/>
      <c r="AG296" s="111"/>
      <c r="AH296" s="111"/>
      <c r="AI296" s="111"/>
      <c r="AJ296" s="111"/>
      <c r="AK296" s="111"/>
      <c r="AL296" s="111"/>
      <c r="AM296" s="111"/>
    </row>
    <row r="297" ht="14.25" customHeight="1">
      <c r="A297" s="111"/>
      <c r="B297" s="111"/>
      <c r="C297" s="111"/>
      <c r="D297" s="111"/>
      <c r="E297" s="305"/>
      <c r="F297" s="111"/>
      <c r="G297" s="111"/>
      <c r="H297" s="111"/>
      <c r="I297" s="111"/>
      <c r="J297" s="2"/>
      <c r="K297" s="2"/>
      <c r="L297" s="4"/>
      <c r="M297" s="4"/>
      <c r="N297" s="4"/>
      <c r="O297" s="4"/>
      <c r="P297" s="2"/>
      <c r="Q297" s="111"/>
      <c r="R297" s="305"/>
      <c r="S297" s="111"/>
      <c r="T297" s="111"/>
      <c r="U297" s="111"/>
      <c r="V297" s="111"/>
      <c r="W297" s="111"/>
      <c r="X297" s="111"/>
      <c r="Y297" s="111"/>
      <c r="Z297" s="111"/>
      <c r="AA297" s="111"/>
      <c r="AB297" s="111"/>
      <c r="AC297" s="111"/>
      <c r="AD297" s="111"/>
      <c r="AE297" s="111"/>
      <c r="AF297" s="111"/>
      <c r="AG297" s="111"/>
      <c r="AH297" s="111"/>
      <c r="AI297" s="111"/>
      <c r="AJ297" s="111"/>
      <c r="AK297" s="111"/>
      <c r="AL297" s="111"/>
      <c r="AM297" s="111"/>
    </row>
    <row r="298" ht="14.25" customHeight="1">
      <c r="A298" s="111"/>
      <c r="B298" s="111"/>
      <c r="C298" s="111"/>
      <c r="D298" s="111"/>
      <c r="E298" s="305"/>
      <c r="F298" s="111"/>
      <c r="G298" s="111"/>
      <c r="H298" s="111"/>
      <c r="I298" s="111"/>
      <c r="J298" s="2"/>
      <c r="K298" s="2"/>
      <c r="L298" s="4"/>
      <c r="M298" s="4"/>
      <c r="N298" s="4"/>
      <c r="O298" s="4"/>
      <c r="P298" s="2"/>
      <c r="Q298" s="111"/>
      <c r="R298" s="305"/>
      <c r="S298" s="111"/>
      <c r="T298" s="111"/>
      <c r="U298" s="111"/>
      <c r="V298" s="111"/>
      <c r="W298" s="111"/>
      <c r="X298" s="111"/>
      <c r="Y298" s="111"/>
      <c r="Z298" s="111"/>
      <c r="AA298" s="111"/>
      <c r="AB298" s="111"/>
      <c r="AC298" s="111"/>
      <c r="AD298" s="111"/>
      <c r="AE298" s="111"/>
      <c r="AF298" s="111"/>
      <c r="AG298" s="111"/>
      <c r="AH298" s="111"/>
      <c r="AI298" s="111"/>
      <c r="AJ298" s="111"/>
      <c r="AK298" s="111"/>
      <c r="AL298" s="111"/>
      <c r="AM298" s="111"/>
    </row>
    <row r="299" ht="14.25" customHeight="1">
      <c r="A299" s="111"/>
      <c r="B299" s="111"/>
      <c r="C299" s="111"/>
      <c r="D299" s="111"/>
      <c r="E299" s="305"/>
      <c r="F299" s="111"/>
      <c r="G299" s="111"/>
      <c r="H299" s="111"/>
      <c r="I299" s="111"/>
      <c r="J299" s="2"/>
      <c r="K299" s="2"/>
      <c r="L299" s="4"/>
      <c r="M299" s="4"/>
      <c r="N299" s="4"/>
      <c r="O299" s="4"/>
      <c r="P299" s="2"/>
      <c r="Q299" s="111"/>
      <c r="R299" s="305"/>
      <c r="S299" s="111"/>
      <c r="T299" s="111"/>
      <c r="U299" s="111"/>
      <c r="V299" s="111"/>
      <c r="W299" s="111"/>
      <c r="X299" s="111"/>
      <c r="Y299" s="111"/>
      <c r="Z299" s="111"/>
      <c r="AA299" s="111"/>
      <c r="AB299" s="111"/>
      <c r="AC299" s="111"/>
      <c r="AD299" s="111"/>
      <c r="AE299" s="111"/>
      <c r="AF299" s="111"/>
      <c r="AG299" s="111"/>
      <c r="AH299" s="111"/>
      <c r="AI299" s="111"/>
      <c r="AJ299" s="111"/>
      <c r="AK299" s="111"/>
      <c r="AL299" s="111"/>
      <c r="AM299" s="111"/>
    </row>
    <row r="300" ht="14.25" customHeight="1">
      <c r="A300" s="111"/>
      <c r="B300" s="111"/>
      <c r="C300" s="111"/>
      <c r="D300" s="111"/>
      <c r="E300" s="305"/>
      <c r="F300" s="111"/>
      <c r="G300" s="111"/>
      <c r="H300" s="111"/>
      <c r="I300" s="111"/>
      <c r="J300" s="2"/>
      <c r="K300" s="2"/>
      <c r="L300" s="4"/>
      <c r="M300" s="4"/>
      <c r="N300" s="4"/>
      <c r="O300" s="4"/>
      <c r="P300" s="2"/>
      <c r="Q300" s="111"/>
      <c r="R300" s="305"/>
      <c r="S300" s="111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  <c r="AE300" s="111"/>
      <c r="AF300" s="111"/>
      <c r="AG300" s="111"/>
      <c r="AH300" s="111"/>
      <c r="AI300" s="111"/>
      <c r="AJ300" s="111"/>
      <c r="AK300" s="111"/>
      <c r="AL300" s="111"/>
      <c r="AM300" s="111"/>
    </row>
    <row r="301" ht="14.25" customHeight="1">
      <c r="A301" s="111"/>
      <c r="B301" s="111"/>
      <c r="C301" s="111"/>
      <c r="D301" s="111"/>
      <c r="E301" s="305"/>
      <c r="F301" s="111"/>
      <c r="G301" s="111"/>
      <c r="H301" s="111"/>
      <c r="I301" s="111"/>
      <c r="J301" s="2"/>
      <c r="K301" s="2"/>
      <c r="L301" s="4"/>
      <c r="M301" s="4"/>
      <c r="N301" s="4"/>
      <c r="O301" s="4"/>
      <c r="P301" s="2"/>
      <c r="Q301" s="111"/>
      <c r="R301" s="305"/>
      <c r="S301" s="111"/>
      <c r="T301" s="111"/>
      <c r="U301" s="111"/>
      <c r="V301" s="111"/>
      <c r="W301" s="111"/>
      <c r="X301" s="111"/>
      <c r="Y301" s="111"/>
      <c r="Z301" s="111"/>
      <c r="AA301" s="111"/>
      <c r="AB301" s="111"/>
      <c r="AC301" s="111"/>
      <c r="AD301" s="111"/>
      <c r="AE301" s="111"/>
      <c r="AF301" s="111"/>
      <c r="AG301" s="111"/>
      <c r="AH301" s="111"/>
      <c r="AI301" s="111"/>
      <c r="AJ301" s="111"/>
      <c r="AK301" s="111"/>
      <c r="AL301" s="111"/>
      <c r="AM301" s="111"/>
    </row>
    <row r="302" ht="14.25" customHeight="1">
      <c r="A302" s="111"/>
      <c r="B302" s="111"/>
      <c r="C302" s="111"/>
      <c r="D302" s="111"/>
      <c r="E302" s="305"/>
      <c r="F302" s="111"/>
      <c r="G302" s="111"/>
      <c r="H302" s="111"/>
      <c r="I302" s="111"/>
      <c r="J302" s="2"/>
      <c r="K302" s="2"/>
      <c r="L302" s="4"/>
      <c r="M302" s="4"/>
      <c r="N302" s="4"/>
      <c r="O302" s="4"/>
      <c r="P302" s="2"/>
      <c r="Q302" s="111"/>
      <c r="R302" s="305"/>
      <c r="S302" s="111"/>
      <c r="T302" s="111"/>
      <c r="U302" s="111"/>
      <c r="V302" s="111"/>
      <c r="W302" s="111"/>
      <c r="X302" s="111"/>
      <c r="Y302" s="111"/>
      <c r="Z302" s="111"/>
      <c r="AA302" s="111"/>
      <c r="AB302" s="111"/>
      <c r="AC302" s="111"/>
      <c r="AD302" s="111"/>
      <c r="AE302" s="111"/>
      <c r="AF302" s="111"/>
      <c r="AG302" s="111"/>
      <c r="AH302" s="111"/>
      <c r="AI302" s="111"/>
      <c r="AJ302" s="111"/>
      <c r="AK302" s="111"/>
      <c r="AL302" s="111"/>
      <c r="AM302" s="111"/>
    </row>
    <row r="303" ht="14.25" customHeight="1">
      <c r="A303" s="111"/>
      <c r="B303" s="111"/>
      <c r="C303" s="111"/>
      <c r="D303" s="111"/>
      <c r="E303" s="305"/>
      <c r="F303" s="111"/>
      <c r="G303" s="111"/>
      <c r="H303" s="111"/>
      <c r="I303" s="111"/>
      <c r="J303" s="2"/>
      <c r="K303" s="2"/>
      <c r="L303" s="4"/>
      <c r="M303" s="4"/>
      <c r="N303" s="4"/>
      <c r="O303" s="4"/>
      <c r="P303" s="2"/>
      <c r="Q303" s="111"/>
      <c r="R303" s="305"/>
      <c r="S303" s="111"/>
      <c r="T303" s="111"/>
      <c r="U303" s="111"/>
      <c r="V303" s="111"/>
      <c r="W303" s="111"/>
      <c r="X303" s="111"/>
      <c r="Y303" s="111"/>
      <c r="Z303" s="111"/>
      <c r="AA303" s="111"/>
      <c r="AB303" s="111"/>
      <c r="AC303" s="111"/>
      <c r="AD303" s="111"/>
      <c r="AE303" s="111"/>
      <c r="AF303" s="111"/>
      <c r="AG303" s="111"/>
      <c r="AH303" s="111"/>
      <c r="AI303" s="111"/>
      <c r="AJ303" s="111"/>
      <c r="AK303" s="111"/>
      <c r="AL303" s="111"/>
      <c r="AM303" s="111"/>
    </row>
    <row r="304" ht="14.25" customHeight="1">
      <c r="A304" s="111"/>
      <c r="B304" s="111"/>
      <c r="C304" s="111"/>
      <c r="D304" s="111"/>
      <c r="E304" s="305"/>
      <c r="F304" s="111"/>
      <c r="G304" s="111"/>
      <c r="H304" s="111"/>
      <c r="I304" s="111"/>
      <c r="J304" s="2"/>
      <c r="K304" s="2"/>
      <c r="L304" s="4"/>
      <c r="M304" s="4"/>
      <c r="N304" s="4"/>
      <c r="O304" s="4"/>
      <c r="P304" s="2"/>
      <c r="Q304" s="111"/>
      <c r="R304" s="305"/>
      <c r="S304" s="111"/>
      <c r="T304" s="111"/>
      <c r="U304" s="111"/>
      <c r="V304" s="111"/>
      <c r="W304" s="111"/>
      <c r="X304" s="111"/>
      <c r="Y304" s="111"/>
      <c r="Z304" s="111"/>
      <c r="AA304" s="111"/>
      <c r="AB304" s="111"/>
      <c r="AC304" s="111"/>
      <c r="AD304" s="111"/>
      <c r="AE304" s="111"/>
      <c r="AF304" s="111"/>
      <c r="AG304" s="111"/>
      <c r="AH304" s="111"/>
      <c r="AI304" s="111"/>
      <c r="AJ304" s="111"/>
      <c r="AK304" s="111"/>
      <c r="AL304" s="111"/>
      <c r="AM304" s="111"/>
    </row>
    <row r="305" ht="14.25" customHeight="1">
      <c r="A305" s="111"/>
      <c r="B305" s="111"/>
      <c r="C305" s="111"/>
      <c r="D305" s="111"/>
      <c r="E305" s="305"/>
      <c r="F305" s="111"/>
      <c r="G305" s="111"/>
      <c r="H305" s="111"/>
      <c r="I305" s="111"/>
      <c r="J305" s="2"/>
      <c r="K305" s="2"/>
      <c r="L305" s="4"/>
      <c r="M305" s="4"/>
      <c r="N305" s="4"/>
      <c r="O305" s="4"/>
      <c r="P305" s="2"/>
      <c r="Q305" s="111"/>
      <c r="R305" s="305"/>
      <c r="S305" s="111"/>
      <c r="T305" s="111"/>
      <c r="U305" s="111"/>
      <c r="V305" s="111"/>
      <c r="W305" s="111"/>
      <c r="X305" s="111"/>
      <c r="Y305" s="111"/>
      <c r="Z305" s="111"/>
      <c r="AA305" s="111"/>
      <c r="AB305" s="111"/>
      <c r="AC305" s="111"/>
      <c r="AD305" s="111"/>
      <c r="AE305" s="111"/>
      <c r="AF305" s="111"/>
      <c r="AG305" s="111"/>
      <c r="AH305" s="111"/>
      <c r="AI305" s="111"/>
      <c r="AJ305" s="111"/>
      <c r="AK305" s="111"/>
      <c r="AL305" s="111"/>
      <c r="AM305" s="111"/>
    </row>
    <row r="306" ht="14.25" customHeight="1">
      <c r="A306" s="111"/>
      <c r="B306" s="111"/>
      <c r="C306" s="111"/>
      <c r="D306" s="111"/>
      <c r="E306" s="305"/>
      <c r="F306" s="111"/>
      <c r="G306" s="111"/>
      <c r="H306" s="111"/>
      <c r="I306" s="111"/>
      <c r="J306" s="2"/>
      <c r="K306" s="2"/>
      <c r="L306" s="4"/>
      <c r="M306" s="4"/>
      <c r="N306" s="4"/>
      <c r="O306" s="4"/>
      <c r="P306" s="2"/>
      <c r="Q306" s="111"/>
      <c r="R306" s="305"/>
      <c r="S306" s="111"/>
      <c r="T306" s="111"/>
      <c r="U306" s="111"/>
      <c r="V306" s="111"/>
      <c r="W306" s="111"/>
      <c r="X306" s="111"/>
      <c r="Y306" s="111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</row>
    <row r="307" ht="14.25" customHeight="1">
      <c r="A307" s="111"/>
      <c r="B307" s="111"/>
      <c r="C307" s="111"/>
      <c r="D307" s="111"/>
      <c r="E307" s="305"/>
      <c r="F307" s="111"/>
      <c r="G307" s="111"/>
      <c r="H307" s="111"/>
      <c r="I307" s="111"/>
      <c r="J307" s="2"/>
      <c r="K307" s="2"/>
      <c r="L307" s="4"/>
      <c r="M307" s="4"/>
      <c r="N307" s="4"/>
      <c r="O307" s="4"/>
      <c r="P307" s="2"/>
      <c r="Q307" s="111"/>
      <c r="R307" s="305"/>
      <c r="S307" s="111"/>
      <c r="T307" s="111"/>
      <c r="U307" s="111"/>
      <c r="V307" s="111"/>
      <c r="W307" s="111"/>
      <c r="X307" s="111"/>
      <c r="Y307" s="111"/>
      <c r="Z307" s="111"/>
      <c r="AA307" s="111"/>
      <c r="AB307" s="111"/>
      <c r="AC307" s="111"/>
      <c r="AD307" s="111"/>
      <c r="AE307" s="111"/>
      <c r="AF307" s="111"/>
      <c r="AG307" s="111"/>
      <c r="AH307" s="111"/>
      <c r="AI307" s="111"/>
      <c r="AJ307" s="111"/>
      <c r="AK307" s="111"/>
      <c r="AL307" s="111"/>
      <c r="AM307" s="111"/>
    </row>
    <row r="308" ht="14.25" customHeight="1">
      <c r="A308" s="111"/>
      <c r="B308" s="111"/>
      <c r="C308" s="111"/>
      <c r="D308" s="111"/>
      <c r="E308" s="305"/>
      <c r="F308" s="111"/>
      <c r="G308" s="111"/>
      <c r="H308" s="111"/>
      <c r="I308" s="111"/>
      <c r="J308" s="2"/>
      <c r="K308" s="2"/>
      <c r="L308" s="4"/>
      <c r="M308" s="4"/>
      <c r="N308" s="4"/>
      <c r="O308" s="4"/>
      <c r="P308" s="2"/>
      <c r="Q308" s="111"/>
      <c r="R308" s="305"/>
      <c r="S308" s="111"/>
      <c r="T308" s="111"/>
      <c r="U308" s="111"/>
      <c r="V308" s="111"/>
      <c r="W308" s="111"/>
      <c r="X308" s="111"/>
      <c r="Y308" s="111"/>
      <c r="Z308" s="111"/>
      <c r="AA308" s="111"/>
      <c r="AB308" s="111"/>
      <c r="AC308" s="111"/>
      <c r="AD308" s="111"/>
      <c r="AE308" s="111"/>
      <c r="AF308" s="111"/>
      <c r="AG308" s="111"/>
      <c r="AH308" s="111"/>
      <c r="AI308" s="111"/>
      <c r="AJ308" s="111"/>
      <c r="AK308" s="111"/>
      <c r="AL308" s="111"/>
      <c r="AM308" s="111"/>
    </row>
    <row r="309" ht="14.25" customHeight="1">
      <c r="A309" s="111"/>
      <c r="B309" s="111"/>
      <c r="C309" s="111"/>
      <c r="D309" s="111"/>
      <c r="E309" s="305"/>
      <c r="F309" s="111"/>
      <c r="G309" s="111"/>
      <c r="H309" s="111"/>
      <c r="I309" s="111"/>
      <c r="J309" s="2"/>
      <c r="K309" s="2"/>
      <c r="L309" s="4"/>
      <c r="M309" s="4"/>
      <c r="N309" s="4"/>
      <c r="O309" s="4"/>
      <c r="P309" s="2"/>
      <c r="Q309" s="111"/>
      <c r="R309" s="305"/>
      <c r="S309" s="111"/>
      <c r="T309" s="111"/>
      <c r="U309" s="111"/>
      <c r="V309" s="111"/>
      <c r="W309" s="111"/>
      <c r="X309" s="111"/>
      <c r="Y309" s="111"/>
      <c r="Z309" s="111"/>
      <c r="AA309" s="111"/>
      <c r="AB309" s="111"/>
      <c r="AC309" s="111"/>
      <c r="AD309" s="111"/>
      <c r="AE309" s="111"/>
      <c r="AF309" s="111"/>
      <c r="AG309" s="111"/>
      <c r="AH309" s="111"/>
      <c r="AI309" s="111"/>
      <c r="AJ309" s="111"/>
      <c r="AK309" s="111"/>
      <c r="AL309" s="111"/>
      <c r="AM309" s="111"/>
    </row>
    <row r="310" ht="14.25" customHeight="1">
      <c r="A310" s="111"/>
      <c r="B310" s="111"/>
      <c r="C310" s="111"/>
      <c r="D310" s="111"/>
      <c r="E310" s="305"/>
      <c r="F310" s="111"/>
      <c r="G310" s="111"/>
      <c r="H310" s="111"/>
      <c r="I310" s="111"/>
      <c r="J310" s="2"/>
      <c r="K310" s="2"/>
      <c r="L310" s="4"/>
      <c r="M310" s="4"/>
      <c r="N310" s="4"/>
      <c r="O310" s="4"/>
      <c r="P310" s="2"/>
      <c r="Q310" s="111"/>
      <c r="R310" s="305"/>
      <c r="S310" s="111"/>
      <c r="T310" s="111"/>
      <c r="U310" s="111"/>
      <c r="V310" s="111"/>
      <c r="W310" s="111"/>
      <c r="X310" s="111"/>
      <c r="Y310" s="111"/>
      <c r="Z310" s="111"/>
      <c r="AA310" s="111"/>
      <c r="AB310" s="111"/>
      <c r="AC310" s="111"/>
      <c r="AD310" s="111"/>
      <c r="AE310" s="111"/>
      <c r="AF310" s="111"/>
      <c r="AG310" s="111"/>
      <c r="AH310" s="111"/>
      <c r="AI310" s="111"/>
      <c r="AJ310" s="111"/>
      <c r="AK310" s="111"/>
      <c r="AL310" s="111"/>
      <c r="AM310" s="111"/>
    </row>
    <row r="311" ht="14.25" customHeight="1">
      <c r="A311" s="111"/>
      <c r="B311" s="111"/>
      <c r="C311" s="111"/>
      <c r="D311" s="111"/>
      <c r="E311" s="305"/>
      <c r="F311" s="111"/>
      <c r="G311" s="111"/>
      <c r="H311" s="111"/>
      <c r="I311" s="111"/>
      <c r="J311" s="2"/>
      <c r="K311" s="2"/>
      <c r="L311" s="4"/>
      <c r="M311" s="4"/>
      <c r="N311" s="4"/>
      <c r="O311" s="4"/>
      <c r="P311" s="2"/>
      <c r="Q311" s="111"/>
      <c r="R311" s="305"/>
      <c r="S311" s="111"/>
      <c r="T311" s="111"/>
      <c r="U311" s="111"/>
      <c r="V311" s="111"/>
      <c r="W311" s="111"/>
      <c r="X311" s="111"/>
      <c r="Y311" s="111"/>
      <c r="Z311" s="111"/>
      <c r="AA311" s="111"/>
      <c r="AB311" s="111"/>
      <c r="AC311" s="111"/>
      <c r="AD311" s="111"/>
      <c r="AE311" s="111"/>
      <c r="AF311" s="111"/>
      <c r="AG311" s="111"/>
      <c r="AH311" s="111"/>
      <c r="AI311" s="111"/>
      <c r="AJ311" s="111"/>
      <c r="AK311" s="111"/>
      <c r="AL311" s="111"/>
      <c r="AM311" s="111"/>
    </row>
    <row r="312" ht="14.25" customHeight="1">
      <c r="A312" s="111"/>
      <c r="B312" s="111"/>
      <c r="C312" s="111"/>
      <c r="D312" s="111"/>
      <c r="E312" s="305"/>
      <c r="F312" s="111"/>
      <c r="G312" s="111"/>
      <c r="H312" s="111"/>
      <c r="I312" s="111"/>
      <c r="J312" s="2"/>
      <c r="K312" s="2"/>
      <c r="L312" s="4"/>
      <c r="M312" s="4"/>
      <c r="N312" s="4"/>
      <c r="O312" s="4"/>
      <c r="P312" s="2"/>
      <c r="Q312" s="111"/>
      <c r="R312" s="305"/>
      <c r="S312" s="111"/>
      <c r="T312" s="111"/>
      <c r="U312" s="111"/>
      <c r="V312" s="111"/>
      <c r="W312" s="111"/>
      <c r="X312" s="111"/>
      <c r="Y312" s="111"/>
      <c r="Z312" s="111"/>
      <c r="AA312" s="111"/>
      <c r="AB312" s="111"/>
      <c r="AC312" s="111"/>
      <c r="AD312" s="111"/>
      <c r="AE312" s="111"/>
      <c r="AF312" s="111"/>
      <c r="AG312" s="111"/>
      <c r="AH312" s="111"/>
      <c r="AI312" s="111"/>
      <c r="AJ312" s="111"/>
      <c r="AK312" s="111"/>
      <c r="AL312" s="111"/>
      <c r="AM312" s="111"/>
    </row>
    <row r="313" ht="14.25" customHeight="1">
      <c r="A313" s="111"/>
      <c r="B313" s="111"/>
      <c r="C313" s="111"/>
      <c r="D313" s="111"/>
      <c r="E313" s="305"/>
      <c r="F313" s="111"/>
      <c r="G313" s="111"/>
      <c r="H313" s="111"/>
      <c r="I313" s="111"/>
      <c r="J313" s="2"/>
      <c r="K313" s="2"/>
      <c r="L313" s="4"/>
      <c r="M313" s="4"/>
      <c r="N313" s="4"/>
      <c r="O313" s="4"/>
      <c r="P313" s="2"/>
      <c r="Q313" s="111"/>
      <c r="R313" s="305"/>
      <c r="S313" s="111"/>
      <c r="T313" s="111"/>
      <c r="U313" s="111"/>
      <c r="V313" s="111"/>
      <c r="W313" s="111"/>
      <c r="X313" s="111"/>
      <c r="Y313" s="111"/>
      <c r="Z313" s="111"/>
      <c r="AA313" s="111"/>
      <c r="AB313" s="111"/>
      <c r="AC313" s="111"/>
      <c r="AD313" s="111"/>
      <c r="AE313" s="111"/>
      <c r="AF313" s="111"/>
      <c r="AG313" s="111"/>
      <c r="AH313" s="111"/>
      <c r="AI313" s="111"/>
      <c r="AJ313" s="111"/>
      <c r="AK313" s="111"/>
      <c r="AL313" s="111"/>
      <c r="AM313" s="111"/>
    </row>
    <row r="314" ht="14.25" customHeight="1">
      <c r="A314" s="111"/>
      <c r="B314" s="111"/>
      <c r="C314" s="111"/>
      <c r="D314" s="111"/>
      <c r="E314" s="305"/>
      <c r="F314" s="111"/>
      <c r="G314" s="111"/>
      <c r="H314" s="111"/>
      <c r="I314" s="111"/>
      <c r="J314" s="2"/>
      <c r="K314" s="2"/>
      <c r="L314" s="4"/>
      <c r="M314" s="4"/>
      <c r="N314" s="4"/>
      <c r="O314" s="4"/>
      <c r="P314" s="2"/>
      <c r="Q314" s="111"/>
      <c r="R314" s="305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  <c r="AI314" s="111"/>
      <c r="AJ314" s="111"/>
      <c r="AK314" s="111"/>
      <c r="AL314" s="111"/>
      <c r="AM314" s="111"/>
    </row>
    <row r="315" ht="14.25" customHeight="1">
      <c r="A315" s="111"/>
      <c r="B315" s="111"/>
      <c r="C315" s="111"/>
      <c r="D315" s="111"/>
      <c r="E315" s="305"/>
      <c r="F315" s="111"/>
      <c r="G315" s="111"/>
      <c r="H315" s="111"/>
      <c r="I315" s="111"/>
      <c r="J315" s="2"/>
      <c r="K315" s="2"/>
      <c r="L315" s="4"/>
      <c r="M315" s="4"/>
      <c r="N315" s="4"/>
      <c r="O315" s="4"/>
      <c r="P315" s="2"/>
      <c r="Q315" s="111"/>
      <c r="R315" s="305"/>
      <c r="S315" s="111"/>
      <c r="T315" s="111"/>
      <c r="U315" s="111"/>
      <c r="V315" s="111"/>
      <c r="W315" s="111"/>
      <c r="X315" s="111"/>
      <c r="Y315" s="111"/>
      <c r="Z315" s="111"/>
      <c r="AA315" s="111"/>
      <c r="AB315" s="111"/>
      <c r="AC315" s="111"/>
      <c r="AD315" s="111"/>
      <c r="AE315" s="111"/>
      <c r="AF315" s="111"/>
      <c r="AG315" s="111"/>
      <c r="AH315" s="111"/>
      <c r="AI315" s="111"/>
      <c r="AJ315" s="111"/>
      <c r="AK315" s="111"/>
      <c r="AL315" s="111"/>
      <c r="AM315" s="111"/>
    </row>
    <row r="316" ht="14.25" customHeight="1">
      <c r="A316" s="111"/>
      <c r="B316" s="111"/>
      <c r="C316" s="111"/>
      <c r="D316" s="111"/>
      <c r="E316" s="305"/>
      <c r="F316" s="111"/>
      <c r="G316" s="111"/>
      <c r="H316" s="111"/>
      <c r="I316" s="111"/>
      <c r="J316" s="2"/>
      <c r="K316" s="2"/>
      <c r="L316" s="4"/>
      <c r="M316" s="4"/>
      <c r="N316" s="4"/>
      <c r="O316" s="4"/>
      <c r="P316" s="2"/>
      <c r="Q316" s="111"/>
      <c r="R316" s="305"/>
      <c r="S316" s="111"/>
      <c r="T316" s="111"/>
      <c r="U316" s="111"/>
      <c r="V316" s="111"/>
      <c r="W316" s="111"/>
      <c r="X316" s="111"/>
      <c r="Y316" s="111"/>
      <c r="Z316" s="111"/>
      <c r="AA316" s="111"/>
      <c r="AB316" s="111"/>
      <c r="AC316" s="111"/>
      <c r="AD316" s="111"/>
      <c r="AE316" s="111"/>
      <c r="AF316" s="111"/>
      <c r="AG316" s="111"/>
      <c r="AH316" s="111"/>
      <c r="AI316" s="111"/>
      <c r="AJ316" s="111"/>
      <c r="AK316" s="111"/>
      <c r="AL316" s="111"/>
      <c r="AM316" s="111"/>
    </row>
    <row r="317" ht="14.25" customHeight="1">
      <c r="A317" s="111"/>
      <c r="B317" s="111"/>
      <c r="C317" s="111"/>
      <c r="D317" s="111"/>
      <c r="E317" s="305"/>
      <c r="F317" s="111"/>
      <c r="G317" s="111"/>
      <c r="H317" s="111"/>
      <c r="I317" s="111"/>
      <c r="J317" s="2"/>
      <c r="K317" s="2"/>
      <c r="L317" s="4"/>
      <c r="M317" s="4"/>
      <c r="N317" s="4"/>
      <c r="O317" s="4"/>
      <c r="P317" s="2"/>
      <c r="Q317" s="111"/>
      <c r="R317" s="305"/>
      <c r="S317" s="111"/>
      <c r="T317" s="111"/>
      <c r="U317" s="111"/>
      <c r="V317" s="111"/>
      <c r="W317" s="111"/>
      <c r="X317" s="111"/>
      <c r="Y317" s="111"/>
      <c r="Z317" s="111"/>
      <c r="AA317" s="111"/>
      <c r="AB317" s="111"/>
      <c r="AC317" s="111"/>
      <c r="AD317" s="111"/>
      <c r="AE317" s="111"/>
      <c r="AF317" s="111"/>
      <c r="AG317" s="111"/>
      <c r="AH317" s="111"/>
      <c r="AI317" s="111"/>
      <c r="AJ317" s="111"/>
      <c r="AK317" s="111"/>
      <c r="AL317" s="111"/>
      <c r="AM317" s="111"/>
    </row>
    <row r="318" ht="14.25" customHeight="1">
      <c r="A318" s="111"/>
      <c r="B318" s="111"/>
      <c r="C318" s="111"/>
      <c r="D318" s="111"/>
      <c r="E318" s="305"/>
      <c r="F318" s="111"/>
      <c r="G318" s="111"/>
      <c r="H318" s="111"/>
      <c r="I318" s="111"/>
      <c r="J318" s="2"/>
      <c r="K318" s="2"/>
      <c r="L318" s="4"/>
      <c r="M318" s="4"/>
      <c r="N318" s="4"/>
      <c r="O318" s="4"/>
      <c r="P318" s="2"/>
      <c r="Q318" s="111"/>
      <c r="R318" s="305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  <c r="AE318" s="111"/>
      <c r="AF318" s="111"/>
      <c r="AG318" s="111"/>
      <c r="AH318" s="111"/>
      <c r="AI318" s="111"/>
      <c r="AJ318" s="111"/>
      <c r="AK318" s="111"/>
      <c r="AL318" s="111"/>
      <c r="AM318" s="111"/>
    </row>
    <row r="319" ht="14.25" customHeight="1">
      <c r="A319" s="111"/>
      <c r="B319" s="111"/>
      <c r="C319" s="111"/>
      <c r="D319" s="111"/>
      <c r="E319" s="305"/>
      <c r="F319" s="111"/>
      <c r="G319" s="111"/>
      <c r="H319" s="111"/>
      <c r="I319" s="111"/>
      <c r="J319" s="2"/>
      <c r="K319" s="2"/>
      <c r="L319" s="4"/>
      <c r="M319" s="4"/>
      <c r="N319" s="4"/>
      <c r="O319" s="4"/>
      <c r="P319" s="2"/>
      <c r="Q319" s="111"/>
      <c r="R319" s="305"/>
      <c r="S319" s="111"/>
      <c r="T319" s="111"/>
      <c r="U319" s="111"/>
      <c r="V319" s="111"/>
      <c r="W319" s="111"/>
      <c r="X319" s="111"/>
      <c r="Y319" s="111"/>
      <c r="Z319" s="111"/>
      <c r="AA319" s="111"/>
      <c r="AB319" s="111"/>
      <c r="AC319" s="111"/>
      <c r="AD319" s="111"/>
      <c r="AE319" s="111"/>
      <c r="AF319" s="111"/>
      <c r="AG319" s="111"/>
      <c r="AH319" s="111"/>
      <c r="AI319" s="111"/>
      <c r="AJ319" s="111"/>
      <c r="AK319" s="111"/>
      <c r="AL319" s="111"/>
      <c r="AM319" s="111"/>
    </row>
    <row r="320" ht="14.25" customHeight="1">
      <c r="A320" s="111"/>
      <c r="B320" s="111"/>
      <c r="C320" s="111"/>
      <c r="D320" s="111"/>
      <c r="E320" s="305"/>
      <c r="F320" s="111"/>
      <c r="G320" s="111"/>
      <c r="H320" s="111"/>
      <c r="I320" s="111"/>
      <c r="J320" s="2"/>
      <c r="K320" s="2"/>
      <c r="L320" s="4"/>
      <c r="M320" s="4"/>
      <c r="N320" s="4"/>
      <c r="O320" s="4"/>
      <c r="P320" s="2"/>
      <c r="Q320" s="111"/>
      <c r="R320" s="305"/>
      <c r="S320" s="111"/>
      <c r="T320" s="111"/>
      <c r="U320" s="111"/>
      <c r="V320" s="111"/>
      <c r="W320" s="111"/>
      <c r="X320" s="111"/>
      <c r="Y320" s="111"/>
      <c r="Z320" s="111"/>
      <c r="AA320" s="111"/>
      <c r="AB320" s="111"/>
      <c r="AC320" s="111"/>
      <c r="AD320" s="111"/>
      <c r="AE320" s="111"/>
      <c r="AF320" s="111"/>
      <c r="AG320" s="111"/>
      <c r="AH320" s="111"/>
      <c r="AI320" s="111"/>
      <c r="AJ320" s="111"/>
      <c r="AK320" s="111"/>
      <c r="AL320" s="111"/>
      <c r="AM320" s="111"/>
    </row>
    <row r="321" ht="14.25" customHeight="1">
      <c r="A321" s="111"/>
      <c r="B321" s="111"/>
      <c r="C321" s="111"/>
      <c r="D321" s="111"/>
      <c r="E321" s="305"/>
      <c r="F321" s="111"/>
      <c r="G321" s="111"/>
      <c r="H321" s="111"/>
      <c r="I321" s="111"/>
      <c r="J321" s="2"/>
      <c r="K321" s="2"/>
      <c r="L321" s="4"/>
      <c r="M321" s="4"/>
      <c r="N321" s="4"/>
      <c r="O321" s="4"/>
      <c r="P321" s="2"/>
      <c r="Q321" s="111"/>
      <c r="R321" s="305"/>
      <c r="S321" s="111"/>
      <c r="T321" s="111"/>
      <c r="U321" s="111"/>
      <c r="V321" s="111"/>
      <c r="W321" s="111"/>
      <c r="X321" s="111"/>
      <c r="Y321" s="111"/>
      <c r="Z321" s="111"/>
      <c r="AA321" s="111"/>
      <c r="AB321" s="111"/>
      <c r="AC321" s="111"/>
      <c r="AD321" s="111"/>
      <c r="AE321" s="111"/>
      <c r="AF321" s="111"/>
      <c r="AG321" s="111"/>
      <c r="AH321" s="111"/>
      <c r="AI321" s="111"/>
      <c r="AJ321" s="111"/>
      <c r="AK321" s="111"/>
      <c r="AL321" s="111"/>
      <c r="AM321" s="111"/>
    </row>
    <row r="322" ht="14.25" customHeight="1">
      <c r="A322" s="111"/>
      <c r="B322" s="111"/>
      <c r="C322" s="111"/>
      <c r="D322" s="111"/>
      <c r="E322" s="305"/>
      <c r="F322" s="111"/>
      <c r="G322" s="111"/>
      <c r="H322" s="111"/>
      <c r="I322" s="111"/>
      <c r="J322" s="2"/>
      <c r="K322" s="2"/>
      <c r="L322" s="4"/>
      <c r="M322" s="4"/>
      <c r="N322" s="4"/>
      <c r="O322" s="4"/>
      <c r="P322" s="2"/>
      <c r="Q322" s="111"/>
      <c r="R322" s="305"/>
      <c r="S322" s="111"/>
      <c r="T322" s="111"/>
      <c r="U322" s="111"/>
      <c r="V322" s="111"/>
      <c r="W322" s="111"/>
      <c r="X322" s="111"/>
      <c r="Y322" s="111"/>
      <c r="Z322" s="111"/>
      <c r="AA322" s="111"/>
      <c r="AB322" s="111"/>
      <c r="AC322" s="111"/>
      <c r="AD322" s="111"/>
      <c r="AE322" s="111"/>
      <c r="AF322" s="111"/>
      <c r="AG322" s="111"/>
      <c r="AH322" s="111"/>
      <c r="AI322" s="111"/>
      <c r="AJ322" s="111"/>
      <c r="AK322" s="111"/>
      <c r="AL322" s="111"/>
      <c r="AM322" s="111"/>
    </row>
    <row r="323" ht="14.25" customHeight="1">
      <c r="A323" s="111"/>
      <c r="B323" s="111"/>
      <c r="C323" s="111"/>
      <c r="D323" s="111"/>
      <c r="E323" s="305"/>
      <c r="F323" s="111"/>
      <c r="G323" s="111"/>
      <c r="H323" s="111"/>
      <c r="I323" s="111"/>
      <c r="J323" s="2"/>
      <c r="K323" s="2"/>
      <c r="L323" s="4"/>
      <c r="M323" s="4"/>
      <c r="N323" s="4"/>
      <c r="O323" s="4"/>
      <c r="P323" s="2"/>
      <c r="Q323" s="111"/>
      <c r="R323" s="305"/>
      <c r="S323" s="111"/>
      <c r="T323" s="111"/>
      <c r="U323" s="111"/>
      <c r="V323" s="111"/>
      <c r="W323" s="111"/>
      <c r="X323" s="111"/>
      <c r="Y323" s="111"/>
      <c r="Z323" s="111"/>
      <c r="AA323" s="111"/>
      <c r="AB323" s="111"/>
      <c r="AC323" s="111"/>
      <c r="AD323" s="111"/>
      <c r="AE323" s="111"/>
      <c r="AF323" s="111"/>
      <c r="AG323" s="111"/>
      <c r="AH323" s="111"/>
      <c r="AI323" s="111"/>
      <c r="AJ323" s="111"/>
      <c r="AK323" s="111"/>
      <c r="AL323" s="111"/>
      <c r="AM323" s="111"/>
    </row>
    <row r="324" ht="14.25" customHeight="1">
      <c r="A324" s="111"/>
      <c r="B324" s="111"/>
      <c r="C324" s="111"/>
      <c r="D324" s="111"/>
      <c r="E324" s="305"/>
      <c r="F324" s="111"/>
      <c r="G324" s="111"/>
      <c r="H324" s="111"/>
      <c r="I324" s="111"/>
      <c r="J324" s="2"/>
      <c r="K324" s="2"/>
      <c r="L324" s="4"/>
      <c r="M324" s="4"/>
      <c r="N324" s="4"/>
      <c r="O324" s="4"/>
      <c r="P324" s="2"/>
      <c r="Q324" s="111"/>
      <c r="R324" s="305"/>
      <c r="S324" s="111"/>
      <c r="T324" s="111"/>
      <c r="U324" s="111"/>
      <c r="V324" s="111"/>
      <c r="W324" s="111"/>
      <c r="X324" s="111"/>
      <c r="Y324" s="111"/>
      <c r="Z324" s="111"/>
      <c r="AA324" s="111"/>
      <c r="AB324" s="111"/>
      <c r="AC324" s="111"/>
      <c r="AD324" s="111"/>
      <c r="AE324" s="111"/>
      <c r="AF324" s="111"/>
      <c r="AG324" s="111"/>
      <c r="AH324" s="111"/>
      <c r="AI324" s="111"/>
      <c r="AJ324" s="111"/>
      <c r="AK324" s="111"/>
      <c r="AL324" s="111"/>
      <c r="AM324" s="111"/>
    </row>
    <row r="325" ht="14.25" customHeight="1">
      <c r="A325" s="111"/>
      <c r="B325" s="111"/>
      <c r="C325" s="111"/>
      <c r="D325" s="111"/>
      <c r="E325" s="305"/>
      <c r="F325" s="111"/>
      <c r="G325" s="111"/>
      <c r="H325" s="111"/>
      <c r="I325" s="111"/>
      <c r="J325" s="2"/>
      <c r="K325" s="2"/>
      <c r="L325" s="4"/>
      <c r="M325" s="4"/>
      <c r="N325" s="4"/>
      <c r="O325" s="4"/>
      <c r="P325" s="2"/>
      <c r="Q325" s="111"/>
      <c r="R325" s="305"/>
      <c r="S325" s="111"/>
      <c r="T325" s="111"/>
      <c r="U325" s="111"/>
      <c r="V325" s="111"/>
      <c r="W325" s="111"/>
      <c r="X325" s="111"/>
      <c r="Y325" s="111"/>
      <c r="Z325" s="111"/>
      <c r="AA325" s="111"/>
      <c r="AB325" s="111"/>
      <c r="AC325" s="111"/>
      <c r="AD325" s="111"/>
      <c r="AE325" s="111"/>
      <c r="AF325" s="111"/>
      <c r="AG325" s="111"/>
      <c r="AH325" s="111"/>
      <c r="AI325" s="111"/>
      <c r="AJ325" s="111"/>
      <c r="AK325" s="111"/>
      <c r="AL325" s="111"/>
      <c r="AM325" s="111"/>
    </row>
    <row r="326" ht="14.25" customHeight="1">
      <c r="A326" s="111"/>
      <c r="B326" s="111"/>
      <c r="C326" s="111"/>
      <c r="D326" s="111"/>
      <c r="E326" s="305"/>
      <c r="F326" s="111"/>
      <c r="G326" s="111"/>
      <c r="H326" s="111"/>
      <c r="I326" s="111"/>
      <c r="J326" s="2"/>
      <c r="K326" s="2"/>
      <c r="L326" s="4"/>
      <c r="M326" s="4"/>
      <c r="N326" s="4"/>
      <c r="O326" s="4"/>
      <c r="P326" s="2"/>
      <c r="Q326" s="111"/>
      <c r="R326" s="305"/>
      <c r="S326" s="111"/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  <c r="AE326" s="111"/>
      <c r="AF326" s="111"/>
      <c r="AG326" s="111"/>
      <c r="AH326" s="111"/>
      <c r="AI326" s="111"/>
      <c r="AJ326" s="111"/>
      <c r="AK326" s="111"/>
      <c r="AL326" s="111"/>
      <c r="AM326" s="111"/>
    </row>
    <row r="327" ht="14.25" customHeight="1">
      <c r="A327" s="111"/>
      <c r="B327" s="111"/>
      <c r="C327" s="111"/>
      <c r="D327" s="111"/>
      <c r="E327" s="305"/>
      <c r="F327" s="111"/>
      <c r="G327" s="111"/>
      <c r="H327" s="111"/>
      <c r="I327" s="111"/>
      <c r="J327" s="2"/>
      <c r="K327" s="2"/>
      <c r="L327" s="4"/>
      <c r="M327" s="4"/>
      <c r="N327" s="4"/>
      <c r="O327" s="4"/>
      <c r="P327" s="2"/>
      <c r="Q327" s="111"/>
      <c r="R327" s="305"/>
      <c r="S327" s="111"/>
      <c r="T327" s="111"/>
      <c r="U327" s="111"/>
      <c r="V327" s="111"/>
      <c r="W327" s="111"/>
      <c r="X327" s="111"/>
      <c r="Y327" s="111"/>
      <c r="Z327" s="111"/>
      <c r="AA327" s="111"/>
      <c r="AB327" s="111"/>
      <c r="AC327" s="111"/>
      <c r="AD327" s="111"/>
      <c r="AE327" s="111"/>
      <c r="AF327" s="111"/>
      <c r="AG327" s="111"/>
      <c r="AH327" s="111"/>
      <c r="AI327" s="111"/>
      <c r="AJ327" s="111"/>
      <c r="AK327" s="111"/>
      <c r="AL327" s="111"/>
      <c r="AM327" s="111"/>
    </row>
    <row r="328" ht="14.25" customHeight="1">
      <c r="A328" s="111"/>
      <c r="B328" s="111"/>
      <c r="C328" s="111"/>
      <c r="D328" s="111"/>
      <c r="E328" s="305"/>
      <c r="F328" s="111"/>
      <c r="G328" s="111"/>
      <c r="H328" s="111"/>
      <c r="I328" s="111"/>
      <c r="J328" s="2"/>
      <c r="K328" s="2"/>
      <c r="L328" s="4"/>
      <c r="M328" s="4"/>
      <c r="N328" s="4"/>
      <c r="O328" s="4"/>
      <c r="P328" s="2"/>
      <c r="Q328" s="111"/>
      <c r="R328" s="305"/>
      <c r="S328" s="111"/>
      <c r="T328" s="111"/>
      <c r="U328" s="111"/>
      <c r="V328" s="111"/>
      <c r="W328" s="111"/>
      <c r="X328" s="111"/>
      <c r="Y328" s="111"/>
      <c r="Z328" s="111"/>
      <c r="AA328" s="111"/>
      <c r="AB328" s="111"/>
      <c r="AC328" s="111"/>
      <c r="AD328" s="111"/>
      <c r="AE328" s="111"/>
      <c r="AF328" s="111"/>
      <c r="AG328" s="111"/>
      <c r="AH328" s="111"/>
      <c r="AI328" s="111"/>
      <c r="AJ328" s="111"/>
      <c r="AK328" s="111"/>
      <c r="AL328" s="111"/>
      <c r="AM328" s="111"/>
    </row>
    <row r="329" ht="14.25" customHeight="1">
      <c r="A329" s="111"/>
      <c r="B329" s="111"/>
      <c r="C329" s="111"/>
      <c r="D329" s="111"/>
      <c r="E329" s="305"/>
      <c r="F329" s="111"/>
      <c r="G329" s="111"/>
      <c r="H329" s="111"/>
      <c r="I329" s="111"/>
      <c r="J329" s="2"/>
      <c r="K329" s="2"/>
      <c r="L329" s="4"/>
      <c r="M329" s="4"/>
      <c r="N329" s="4"/>
      <c r="O329" s="4"/>
      <c r="P329" s="2"/>
      <c r="Q329" s="111"/>
      <c r="R329" s="305"/>
      <c r="S329" s="111"/>
      <c r="T329" s="111"/>
      <c r="U329" s="111"/>
      <c r="V329" s="111"/>
      <c r="W329" s="111"/>
      <c r="X329" s="111"/>
      <c r="Y329" s="111"/>
      <c r="Z329" s="111"/>
      <c r="AA329" s="111"/>
      <c r="AB329" s="111"/>
      <c r="AC329" s="111"/>
      <c r="AD329" s="111"/>
      <c r="AE329" s="111"/>
      <c r="AF329" s="111"/>
      <c r="AG329" s="111"/>
      <c r="AH329" s="111"/>
      <c r="AI329" s="111"/>
      <c r="AJ329" s="111"/>
      <c r="AK329" s="111"/>
      <c r="AL329" s="111"/>
      <c r="AM329" s="111"/>
    </row>
    <row r="330" ht="14.25" customHeight="1">
      <c r="A330" s="111"/>
      <c r="B330" s="111"/>
      <c r="C330" s="111"/>
      <c r="D330" s="111"/>
      <c r="E330" s="305"/>
      <c r="F330" s="111"/>
      <c r="G330" s="111"/>
      <c r="H330" s="111"/>
      <c r="I330" s="111"/>
      <c r="J330" s="2"/>
      <c r="K330" s="2"/>
      <c r="L330" s="4"/>
      <c r="M330" s="4"/>
      <c r="N330" s="4"/>
      <c r="O330" s="4"/>
      <c r="P330" s="2"/>
      <c r="Q330" s="111"/>
      <c r="R330" s="305"/>
      <c r="S330" s="111"/>
      <c r="T330" s="111"/>
      <c r="U330" s="111"/>
      <c r="V330" s="111"/>
      <c r="W330" s="111"/>
      <c r="X330" s="111"/>
      <c r="Y330" s="111"/>
      <c r="Z330" s="111"/>
      <c r="AA330" s="111"/>
      <c r="AB330" s="111"/>
      <c r="AC330" s="111"/>
      <c r="AD330" s="111"/>
      <c r="AE330" s="111"/>
      <c r="AF330" s="111"/>
      <c r="AG330" s="111"/>
      <c r="AH330" s="111"/>
      <c r="AI330" s="111"/>
      <c r="AJ330" s="111"/>
      <c r="AK330" s="111"/>
      <c r="AL330" s="111"/>
      <c r="AM330" s="111"/>
    </row>
    <row r="331" ht="14.25" customHeight="1">
      <c r="A331" s="111"/>
      <c r="B331" s="111"/>
      <c r="C331" s="111"/>
      <c r="D331" s="111"/>
      <c r="E331" s="305"/>
      <c r="F331" s="111"/>
      <c r="G331" s="111"/>
      <c r="H331" s="111"/>
      <c r="I331" s="111"/>
      <c r="J331" s="2"/>
      <c r="K331" s="2"/>
      <c r="L331" s="4"/>
      <c r="M331" s="4"/>
      <c r="N331" s="4"/>
      <c r="O331" s="4"/>
      <c r="P331" s="2"/>
      <c r="Q331" s="111"/>
      <c r="R331" s="305"/>
      <c r="S331" s="111"/>
      <c r="T331" s="111"/>
      <c r="U331" s="111"/>
      <c r="V331" s="111"/>
      <c r="W331" s="111"/>
      <c r="X331" s="111"/>
      <c r="Y331" s="111"/>
      <c r="Z331" s="111"/>
      <c r="AA331" s="111"/>
      <c r="AB331" s="111"/>
      <c r="AC331" s="111"/>
      <c r="AD331" s="111"/>
      <c r="AE331" s="111"/>
      <c r="AF331" s="111"/>
      <c r="AG331" s="111"/>
      <c r="AH331" s="111"/>
      <c r="AI331" s="111"/>
      <c r="AJ331" s="111"/>
      <c r="AK331" s="111"/>
      <c r="AL331" s="111"/>
      <c r="AM331" s="111"/>
    </row>
    <row r="332" ht="14.25" customHeight="1">
      <c r="A332" s="111"/>
      <c r="B332" s="111"/>
      <c r="C332" s="111"/>
      <c r="D332" s="111"/>
      <c r="E332" s="305"/>
      <c r="F332" s="111"/>
      <c r="G332" s="111"/>
      <c r="H332" s="111"/>
      <c r="I332" s="111"/>
      <c r="J332" s="2"/>
      <c r="K332" s="2"/>
      <c r="L332" s="4"/>
      <c r="M332" s="4"/>
      <c r="N332" s="4"/>
      <c r="O332" s="4"/>
      <c r="P332" s="2"/>
      <c r="Q332" s="111"/>
      <c r="R332" s="305"/>
      <c r="S332" s="111"/>
      <c r="T332" s="111"/>
      <c r="U332" s="111"/>
      <c r="V332" s="111"/>
      <c r="W332" s="111"/>
      <c r="X332" s="111"/>
      <c r="Y332" s="111"/>
      <c r="Z332" s="111"/>
      <c r="AA332" s="111"/>
      <c r="AB332" s="111"/>
      <c r="AC332" s="111"/>
      <c r="AD332" s="111"/>
      <c r="AE332" s="111"/>
      <c r="AF332" s="111"/>
      <c r="AG332" s="111"/>
      <c r="AH332" s="111"/>
      <c r="AI332" s="111"/>
      <c r="AJ332" s="111"/>
      <c r="AK332" s="111"/>
      <c r="AL332" s="111"/>
      <c r="AM332" s="111"/>
    </row>
    <row r="333" ht="14.25" customHeight="1">
      <c r="A333" s="111"/>
      <c r="B333" s="111"/>
      <c r="C333" s="111"/>
      <c r="D333" s="111"/>
      <c r="E333" s="305"/>
      <c r="F333" s="111"/>
      <c r="G333" s="111"/>
      <c r="H333" s="111"/>
      <c r="I333" s="111"/>
      <c r="J333" s="2"/>
      <c r="K333" s="2"/>
      <c r="L333" s="4"/>
      <c r="M333" s="4"/>
      <c r="N333" s="4"/>
      <c r="O333" s="4"/>
      <c r="P333" s="2"/>
      <c r="Q333" s="111"/>
      <c r="R333" s="305"/>
      <c r="S333" s="111"/>
      <c r="T333" s="111"/>
      <c r="U333" s="111"/>
      <c r="V333" s="111"/>
      <c r="W333" s="111"/>
      <c r="X333" s="111"/>
      <c r="Y333" s="111"/>
      <c r="Z333" s="111"/>
      <c r="AA333" s="111"/>
      <c r="AB333" s="111"/>
      <c r="AC333" s="111"/>
      <c r="AD333" s="111"/>
      <c r="AE333" s="111"/>
      <c r="AF333" s="111"/>
      <c r="AG333" s="111"/>
      <c r="AH333" s="111"/>
      <c r="AI333" s="111"/>
      <c r="AJ333" s="111"/>
      <c r="AK333" s="111"/>
      <c r="AL333" s="111"/>
      <c r="AM333" s="111"/>
    </row>
    <row r="334" ht="14.25" customHeight="1">
      <c r="A334" s="111"/>
      <c r="B334" s="111"/>
      <c r="C334" s="111"/>
      <c r="D334" s="111"/>
      <c r="E334" s="305"/>
      <c r="F334" s="111"/>
      <c r="G334" s="111"/>
      <c r="H334" s="111"/>
      <c r="I334" s="111"/>
      <c r="J334" s="2"/>
      <c r="K334" s="2"/>
      <c r="L334" s="4"/>
      <c r="M334" s="4"/>
      <c r="N334" s="4"/>
      <c r="O334" s="4"/>
      <c r="P334" s="2"/>
      <c r="Q334" s="111"/>
      <c r="R334" s="305"/>
      <c r="S334" s="111"/>
      <c r="T334" s="111"/>
      <c r="U334" s="111"/>
      <c r="V334" s="111"/>
      <c r="W334" s="111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111"/>
      <c r="AH334" s="111"/>
      <c r="AI334" s="111"/>
      <c r="AJ334" s="111"/>
      <c r="AK334" s="111"/>
      <c r="AL334" s="111"/>
      <c r="AM334" s="111"/>
    </row>
    <row r="335" ht="14.25" customHeight="1">
      <c r="A335" s="111"/>
      <c r="B335" s="111"/>
      <c r="C335" s="111"/>
      <c r="D335" s="111"/>
      <c r="E335" s="305"/>
      <c r="F335" s="111"/>
      <c r="G335" s="111"/>
      <c r="H335" s="111"/>
      <c r="I335" s="111"/>
      <c r="J335" s="2"/>
      <c r="K335" s="2"/>
      <c r="L335" s="4"/>
      <c r="M335" s="4"/>
      <c r="N335" s="4"/>
      <c r="O335" s="4"/>
      <c r="P335" s="2"/>
      <c r="Q335" s="111"/>
      <c r="R335" s="305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111"/>
      <c r="AH335" s="111"/>
      <c r="AI335" s="111"/>
      <c r="AJ335" s="111"/>
      <c r="AK335" s="111"/>
      <c r="AL335" s="111"/>
      <c r="AM335" s="111"/>
    </row>
    <row r="336" ht="14.25" customHeight="1">
      <c r="A336" s="111"/>
      <c r="B336" s="111"/>
      <c r="C336" s="111"/>
      <c r="D336" s="111"/>
      <c r="E336" s="305"/>
      <c r="F336" s="111"/>
      <c r="G336" s="111"/>
      <c r="H336" s="111"/>
      <c r="I336" s="111"/>
      <c r="J336" s="2"/>
      <c r="K336" s="2"/>
      <c r="L336" s="4"/>
      <c r="M336" s="4"/>
      <c r="N336" s="4"/>
      <c r="O336" s="4"/>
      <c r="P336" s="2"/>
      <c r="Q336" s="111"/>
      <c r="R336" s="305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111"/>
      <c r="AH336" s="111"/>
      <c r="AI336" s="111"/>
      <c r="AJ336" s="111"/>
      <c r="AK336" s="111"/>
      <c r="AL336" s="111"/>
      <c r="AM336" s="111"/>
    </row>
    <row r="337" ht="14.25" customHeight="1">
      <c r="A337" s="111"/>
      <c r="B337" s="111"/>
      <c r="C337" s="111"/>
      <c r="D337" s="111"/>
      <c r="E337" s="305"/>
      <c r="F337" s="111"/>
      <c r="G337" s="111"/>
      <c r="H337" s="111"/>
      <c r="I337" s="111"/>
      <c r="J337" s="2"/>
      <c r="K337" s="2"/>
      <c r="L337" s="4"/>
      <c r="M337" s="4"/>
      <c r="N337" s="4"/>
      <c r="O337" s="4"/>
      <c r="P337" s="2"/>
      <c r="Q337" s="111"/>
      <c r="R337" s="305"/>
      <c r="S337" s="111"/>
      <c r="T337" s="111"/>
      <c r="U337" s="111"/>
      <c r="V337" s="111"/>
      <c r="W337" s="111"/>
      <c r="X337" s="111"/>
      <c r="Y337" s="111"/>
      <c r="Z337" s="111"/>
      <c r="AA337" s="111"/>
      <c r="AB337" s="111"/>
      <c r="AC337" s="111"/>
      <c r="AD337" s="111"/>
      <c r="AE337" s="111"/>
      <c r="AF337" s="111"/>
      <c r="AG337" s="111"/>
      <c r="AH337" s="111"/>
      <c r="AI337" s="111"/>
      <c r="AJ337" s="111"/>
      <c r="AK337" s="111"/>
      <c r="AL337" s="111"/>
      <c r="AM337" s="111"/>
    </row>
    <row r="338" ht="14.25" customHeight="1">
      <c r="A338" s="111"/>
      <c r="B338" s="111"/>
      <c r="C338" s="111"/>
      <c r="D338" s="111"/>
      <c r="E338" s="305"/>
      <c r="F338" s="111"/>
      <c r="G338" s="111"/>
      <c r="H338" s="111"/>
      <c r="I338" s="111"/>
      <c r="J338" s="2"/>
      <c r="K338" s="2"/>
      <c r="L338" s="4"/>
      <c r="M338" s="4"/>
      <c r="N338" s="4"/>
      <c r="O338" s="4"/>
      <c r="P338" s="2"/>
      <c r="Q338" s="111"/>
      <c r="R338" s="305"/>
      <c r="S338" s="111"/>
      <c r="T338" s="111"/>
      <c r="U338" s="111"/>
      <c r="V338" s="111"/>
      <c r="W338" s="111"/>
      <c r="X338" s="111"/>
      <c r="Y338" s="111"/>
      <c r="Z338" s="111"/>
      <c r="AA338" s="111"/>
      <c r="AB338" s="111"/>
      <c r="AC338" s="111"/>
      <c r="AD338" s="111"/>
      <c r="AE338" s="111"/>
      <c r="AF338" s="111"/>
      <c r="AG338" s="111"/>
      <c r="AH338" s="111"/>
      <c r="AI338" s="111"/>
      <c r="AJ338" s="111"/>
      <c r="AK338" s="111"/>
      <c r="AL338" s="111"/>
      <c r="AM338" s="111"/>
    </row>
    <row r="339" ht="14.25" customHeight="1">
      <c r="A339" s="111"/>
      <c r="B339" s="111"/>
      <c r="C339" s="111"/>
      <c r="D339" s="111"/>
      <c r="E339" s="305"/>
      <c r="F339" s="111"/>
      <c r="G339" s="111"/>
      <c r="H339" s="111"/>
      <c r="I339" s="111"/>
      <c r="J339" s="2"/>
      <c r="K339" s="2"/>
      <c r="L339" s="4"/>
      <c r="M339" s="4"/>
      <c r="N339" s="4"/>
      <c r="O339" s="4"/>
      <c r="P339" s="2"/>
      <c r="Q339" s="111"/>
      <c r="R339" s="305"/>
      <c r="S339" s="111"/>
      <c r="T339" s="111"/>
      <c r="U339" s="111"/>
      <c r="V339" s="111"/>
      <c r="W339" s="111"/>
      <c r="X339" s="111"/>
      <c r="Y339" s="111"/>
      <c r="Z339" s="111"/>
      <c r="AA339" s="111"/>
      <c r="AB339" s="111"/>
      <c r="AC339" s="111"/>
      <c r="AD339" s="111"/>
      <c r="AE339" s="111"/>
      <c r="AF339" s="111"/>
      <c r="AG339" s="111"/>
      <c r="AH339" s="111"/>
      <c r="AI339" s="111"/>
      <c r="AJ339" s="111"/>
      <c r="AK339" s="111"/>
      <c r="AL339" s="111"/>
      <c r="AM339" s="111"/>
    </row>
    <row r="340" ht="14.25" customHeight="1">
      <c r="A340" s="111"/>
      <c r="B340" s="111"/>
      <c r="C340" s="111"/>
      <c r="D340" s="111"/>
      <c r="E340" s="305"/>
      <c r="F340" s="111"/>
      <c r="G340" s="111"/>
      <c r="H340" s="111"/>
      <c r="I340" s="111"/>
      <c r="J340" s="2"/>
      <c r="K340" s="2"/>
      <c r="L340" s="4"/>
      <c r="M340" s="4"/>
      <c r="N340" s="4"/>
      <c r="O340" s="4"/>
      <c r="P340" s="2"/>
      <c r="Q340" s="111"/>
      <c r="R340" s="305"/>
      <c r="S340" s="111"/>
      <c r="T340" s="111"/>
      <c r="U340" s="111"/>
      <c r="V340" s="111"/>
      <c r="W340" s="111"/>
      <c r="X340" s="111"/>
      <c r="Y340" s="111"/>
      <c r="Z340" s="111"/>
      <c r="AA340" s="111"/>
      <c r="AB340" s="111"/>
      <c r="AC340" s="111"/>
      <c r="AD340" s="111"/>
      <c r="AE340" s="111"/>
      <c r="AF340" s="111"/>
      <c r="AG340" s="111"/>
      <c r="AH340" s="111"/>
      <c r="AI340" s="111"/>
      <c r="AJ340" s="111"/>
      <c r="AK340" s="111"/>
      <c r="AL340" s="111"/>
      <c r="AM340" s="111"/>
    </row>
    <row r="341" ht="14.25" customHeight="1">
      <c r="A341" s="111"/>
      <c r="B341" s="111"/>
      <c r="C341" s="111"/>
      <c r="D341" s="111"/>
      <c r="E341" s="305"/>
      <c r="F341" s="111"/>
      <c r="G341" s="111"/>
      <c r="H341" s="111"/>
      <c r="I341" s="111"/>
      <c r="J341" s="2"/>
      <c r="K341" s="2"/>
      <c r="L341" s="4"/>
      <c r="M341" s="4"/>
      <c r="N341" s="4"/>
      <c r="O341" s="4"/>
      <c r="P341" s="2"/>
      <c r="Q341" s="111"/>
      <c r="R341" s="305"/>
      <c r="S341" s="111"/>
      <c r="T341" s="111"/>
      <c r="U341" s="111"/>
      <c r="V341" s="111"/>
      <c r="W341" s="111"/>
      <c r="X341" s="111"/>
      <c r="Y341" s="111"/>
      <c r="Z341" s="111"/>
      <c r="AA341" s="111"/>
      <c r="AB341" s="111"/>
      <c r="AC341" s="111"/>
      <c r="AD341" s="111"/>
      <c r="AE341" s="111"/>
      <c r="AF341" s="111"/>
      <c r="AG341" s="111"/>
      <c r="AH341" s="111"/>
      <c r="AI341" s="111"/>
      <c r="AJ341" s="111"/>
      <c r="AK341" s="111"/>
      <c r="AL341" s="111"/>
      <c r="AM341" s="111"/>
    </row>
    <row r="342" ht="14.25" customHeight="1">
      <c r="A342" s="111"/>
      <c r="B342" s="111"/>
      <c r="C342" s="111"/>
      <c r="D342" s="111"/>
      <c r="E342" s="305"/>
      <c r="F342" s="111"/>
      <c r="G342" s="111"/>
      <c r="H342" s="111"/>
      <c r="I342" s="111"/>
      <c r="J342" s="2"/>
      <c r="K342" s="2"/>
      <c r="L342" s="4"/>
      <c r="M342" s="4"/>
      <c r="N342" s="4"/>
      <c r="O342" s="4"/>
      <c r="P342" s="2"/>
      <c r="Q342" s="111"/>
      <c r="R342" s="305"/>
      <c r="S342" s="111"/>
      <c r="T342" s="111"/>
      <c r="U342" s="111"/>
      <c r="V342" s="111"/>
      <c r="W342" s="111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111"/>
      <c r="AH342" s="111"/>
      <c r="AI342" s="111"/>
      <c r="AJ342" s="111"/>
      <c r="AK342" s="111"/>
      <c r="AL342" s="111"/>
      <c r="AM342" s="111"/>
    </row>
    <row r="343" ht="14.25" customHeight="1">
      <c r="A343" s="111"/>
      <c r="B343" s="111"/>
      <c r="C343" s="111"/>
      <c r="D343" s="111"/>
      <c r="E343" s="305"/>
      <c r="F343" s="111"/>
      <c r="G343" s="111"/>
      <c r="H343" s="111"/>
      <c r="I343" s="111"/>
      <c r="J343" s="2"/>
      <c r="K343" s="2"/>
      <c r="L343" s="4"/>
      <c r="M343" s="4"/>
      <c r="N343" s="4"/>
      <c r="O343" s="4"/>
      <c r="P343" s="2"/>
      <c r="Q343" s="111"/>
      <c r="R343" s="305"/>
      <c r="S343" s="111"/>
      <c r="T343" s="111"/>
      <c r="U343" s="111"/>
      <c r="V343" s="111"/>
      <c r="W343" s="111"/>
      <c r="X343" s="111"/>
      <c r="Y343" s="111"/>
      <c r="Z343" s="111"/>
      <c r="AA343" s="111"/>
      <c r="AB343" s="111"/>
      <c r="AC343" s="111"/>
      <c r="AD343" s="111"/>
      <c r="AE343" s="111"/>
      <c r="AF343" s="111"/>
      <c r="AG343" s="111"/>
      <c r="AH343" s="111"/>
      <c r="AI343" s="111"/>
      <c r="AJ343" s="111"/>
      <c r="AK343" s="111"/>
      <c r="AL343" s="111"/>
      <c r="AM343" s="111"/>
    </row>
    <row r="344" ht="14.25" customHeight="1">
      <c r="A344" s="111"/>
      <c r="B344" s="111"/>
      <c r="C344" s="111"/>
      <c r="D344" s="111"/>
      <c r="E344" s="305"/>
      <c r="F344" s="111"/>
      <c r="G344" s="111"/>
      <c r="H344" s="111"/>
      <c r="I344" s="111"/>
      <c r="J344" s="2"/>
      <c r="K344" s="2"/>
      <c r="L344" s="4"/>
      <c r="M344" s="4"/>
      <c r="N344" s="4"/>
      <c r="O344" s="4"/>
      <c r="P344" s="2"/>
      <c r="Q344" s="111"/>
      <c r="R344" s="305"/>
      <c r="S344" s="111"/>
      <c r="T344" s="111"/>
      <c r="U344" s="111"/>
      <c r="V344" s="111"/>
      <c r="W344" s="111"/>
      <c r="X344" s="111"/>
      <c r="Y344" s="111"/>
      <c r="Z344" s="111"/>
      <c r="AA344" s="111"/>
      <c r="AB344" s="111"/>
      <c r="AC344" s="111"/>
      <c r="AD344" s="111"/>
      <c r="AE344" s="111"/>
      <c r="AF344" s="111"/>
      <c r="AG344" s="111"/>
      <c r="AH344" s="111"/>
      <c r="AI344" s="111"/>
      <c r="AJ344" s="111"/>
      <c r="AK344" s="111"/>
      <c r="AL344" s="111"/>
      <c r="AM344" s="111"/>
    </row>
    <row r="345" ht="14.25" customHeight="1">
      <c r="A345" s="111"/>
      <c r="B345" s="111"/>
      <c r="C345" s="111"/>
      <c r="D345" s="111"/>
      <c r="E345" s="305"/>
      <c r="F345" s="111"/>
      <c r="G345" s="111"/>
      <c r="H345" s="111"/>
      <c r="I345" s="111"/>
      <c r="J345" s="2"/>
      <c r="K345" s="2"/>
      <c r="L345" s="4"/>
      <c r="M345" s="4"/>
      <c r="N345" s="4"/>
      <c r="O345" s="4"/>
      <c r="P345" s="2"/>
      <c r="Q345" s="111"/>
      <c r="R345" s="305"/>
      <c r="S345" s="111"/>
      <c r="T345" s="111"/>
      <c r="U345" s="111"/>
      <c r="V345" s="111"/>
      <c r="W345" s="111"/>
      <c r="X345" s="111"/>
      <c r="Y345" s="111"/>
      <c r="Z345" s="111"/>
      <c r="AA345" s="111"/>
      <c r="AB345" s="111"/>
      <c r="AC345" s="111"/>
      <c r="AD345" s="111"/>
      <c r="AE345" s="111"/>
      <c r="AF345" s="111"/>
      <c r="AG345" s="111"/>
      <c r="AH345" s="111"/>
      <c r="AI345" s="111"/>
      <c r="AJ345" s="111"/>
      <c r="AK345" s="111"/>
      <c r="AL345" s="111"/>
      <c r="AM345" s="111"/>
    </row>
    <row r="346" ht="14.25" customHeight="1">
      <c r="A346" s="111"/>
      <c r="B346" s="111"/>
      <c r="C346" s="111"/>
      <c r="D346" s="111"/>
      <c r="E346" s="305"/>
      <c r="F346" s="111"/>
      <c r="G346" s="111"/>
      <c r="H346" s="111"/>
      <c r="I346" s="111"/>
      <c r="J346" s="2"/>
      <c r="K346" s="2"/>
      <c r="L346" s="4"/>
      <c r="M346" s="4"/>
      <c r="N346" s="4"/>
      <c r="O346" s="4"/>
      <c r="P346" s="2"/>
      <c r="Q346" s="111"/>
      <c r="R346" s="305"/>
      <c r="S346" s="111"/>
      <c r="T346" s="111"/>
      <c r="U346" s="111"/>
      <c r="V346" s="111"/>
      <c r="W346" s="111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111"/>
      <c r="AH346" s="111"/>
      <c r="AI346" s="111"/>
      <c r="AJ346" s="111"/>
      <c r="AK346" s="111"/>
      <c r="AL346" s="111"/>
      <c r="AM346" s="111"/>
    </row>
    <row r="347" ht="14.25" customHeight="1">
      <c r="A347" s="111"/>
      <c r="B347" s="111"/>
      <c r="C347" s="111"/>
      <c r="D347" s="111"/>
      <c r="E347" s="305"/>
      <c r="F347" s="111"/>
      <c r="G347" s="111"/>
      <c r="H347" s="111"/>
      <c r="I347" s="111"/>
      <c r="J347" s="2"/>
      <c r="K347" s="2"/>
      <c r="L347" s="4"/>
      <c r="M347" s="4"/>
      <c r="N347" s="4"/>
      <c r="O347" s="4"/>
      <c r="P347" s="2"/>
      <c r="Q347" s="111"/>
      <c r="R347" s="305"/>
      <c r="S347" s="111"/>
      <c r="T347" s="111"/>
      <c r="U347" s="111"/>
      <c r="V347" s="111"/>
      <c r="W347" s="111"/>
      <c r="X347" s="111"/>
      <c r="Y347" s="111"/>
      <c r="Z347" s="111"/>
      <c r="AA347" s="111"/>
      <c r="AB347" s="111"/>
      <c r="AC347" s="111"/>
      <c r="AD347" s="111"/>
      <c r="AE347" s="111"/>
      <c r="AF347" s="111"/>
      <c r="AG347" s="111"/>
      <c r="AH347" s="111"/>
      <c r="AI347" s="111"/>
      <c r="AJ347" s="111"/>
      <c r="AK347" s="111"/>
      <c r="AL347" s="111"/>
      <c r="AM347" s="111"/>
    </row>
    <row r="348" ht="14.25" customHeight="1">
      <c r="A348" s="111"/>
      <c r="B348" s="111"/>
      <c r="C348" s="111"/>
      <c r="D348" s="111"/>
      <c r="E348" s="305"/>
      <c r="F348" s="111"/>
      <c r="G348" s="111"/>
      <c r="H348" s="111"/>
      <c r="I348" s="111"/>
      <c r="J348" s="2"/>
      <c r="K348" s="2"/>
      <c r="L348" s="4"/>
      <c r="M348" s="4"/>
      <c r="N348" s="4"/>
      <c r="O348" s="4"/>
      <c r="P348" s="2"/>
      <c r="Q348" s="111"/>
      <c r="R348" s="305"/>
      <c r="S348" s="111"/>
      <c r="T348" s="111"/>
      <c r="U348" s="111"/>
      <c r="V348" s="111"/>
      <c r="W348" s="111"/>
      <c r="X348" s="111"/>
      <c r="Y348" s="111"/>
      <c r="Z348" s="111"/>
      <c r="AA348" s="111"/>
      <c r="AB348" s="111"/>
      <c r="AC348" s="111"/>
      <c r="AD348" s="111"/>
      <c r="AE348" s="111"/>
      <c r="AF348" s="111"/>
      <c r="AG348" s="111"/>
      <c r="AH348" s="111"/>
      <c r="AI348" s="111"/>
      <c r="AJ348" s="111"/>
      <c r="AK348" s="111"/>
      <c r="AL348" s="111"/>
      <c r="AM348" s="111"/>
    </row>
    <row r="349" ht="14.25" customHeight="1">
      <c r="A349" s="111"/>
      <c r="B349" s="111"/>
      <c r="C349" s="111"/>
      <c r="D349" s="111"/>
      <c r="E349" s="305"/>
      <c r="F349" s="111"/>
      <c r="G349" s="111"/>
      <c r="H349" s="111"/>
      <c r="I349" s="111"/>
      <c r="J349" s="2"/>
      <c r="K349" s="2"/>
      <c r="L349" s="4"/>
      <c r="M349" s="4"/>
      <c r="N349" s="4"/>
      <c r="O349" s="4"/>
      <c r="P349" s="2"/>
      <c r="Q349" s="111"/>
      <c r="R349" s="305"/>
      <c r="S349" s="111"/>
      <c r="T349" s="111"/>
      <c r="U349" s="111"/>
      <c r="V349" s="111"/>
      <c r="W349" s="111"/>
      <c r="X349" s="111"/>
      <c r="Y349" s="111"/>
      <c r="Z349" s="111"/>
      <c r="AA349" s="111"/>
      <c r="AB349" s="111"/>
      <c r="AC349" s="111"/>
      <c r="AD349" s="111"/>
      <c r="AE349" s="111"/>
      <c r="AF349" s="111"/>
      <c r="AG349" s="111"/>
      <c r="AH349" s="111"/>
      <c r="AI349" s="111"/>
      <c r="AJ349" s="111"/>
      <c r="AK349" s="111"/>
      <c r="AL349" s="111"/>
      <c r="AM349" s="111"/>
    </row>
    <row r="350" ht="14.25" customHeight="1">
      <c r="A350" s="111"/>
      <c r="B350" s="111"/>
      <c r="C350" s="111"/>
      <c r="D350" s="111"/>
      <c r="E350" s="305"/>
      <c r="F350" s="111"/>
      <c r="G350" s="111"/>
      <c r="H350" s="111"/>
      <c r="I350" s="111"/>
      <c r="J350" s="2"/>
      <c r="K350" s="2"/>
      <c r="L350" s="4"/>
      <c r="M350" s="4"/>
      <c r="N350" s="4"/>
      <c r="O350" s="4"/>
      <c r="P350" s="2"/>
      <c r="Q350" s="111"/>
      <c r="R350" s="305"/>
      <c r="S350" s="111"/>
      <c r="T350" s="111"/>
      <c r="U350" s="111"/>
      <c r="V350" s="111"/>
      <c r="W350" s="111"/>
      <c r="X350" s="111"/>
      <c r="Y350" s="111"/>
      <c r="Z350" s="111"/>
      <c r="AA350" s="111"/>
      <c r="AB350" s="111"/>
      <c r="AC350" s="111"/>
      <c r="AD350" s="111"/>
      <c r="AE350" s="111"/>
      <c r="AF350" s="111"/>
      <c r="AG350" s="111"/>
      <c r="AH350" s="111"/>
      <c r="AI350" s="111"/>
      <c r="AJ350" s="111"/>
      <c r="AK350" s="111"/>
      <c r="AL350" s="111"/>
      <c r="AM350" s="111"/>
    </row>
    <row r="351" ht="14.25" customHeight="1">
      <c r="A351" s="111"/>
      <c r="B351" s="111"/>
      <c r="C351" s="111"/>
      <c r="D351" s="111"/>
      <c r="E351" s="305"/>
      <c r="F351" s="111"/>
      <c r="G351" s="111"/>
      <c r="H351" s="111"/>
      <c r="I351" s="111"/>
      <c r="J351" s="2"/>
      <c r="K351" s="2"/>
      <c r="L351" s="4"/>
      <c r="M351" s="4"/>
      <c r="N351" s="4"/>
      <c r="O351" s="4"/>
      <c r="P351" s="2"/>
      <c r="Q351" s="111"/>
      <c r="R351" s="305"/>
      <c r="S351" s="111"/>
      <c r="T351" s="111"/>
      <c r="U351" s="111"/>
      <c r="V351" s="111"/>
      <c r="W351" s="111"/>
      <c r="X351" s="111"/>
      <c r="Y351" s="111"/>
      <c r="Z351" s="111"/>
      <c r="AA351" s="111"/>
      <c r="AB351" s="111"/>
      <c r="AC351" s="111"/>
      <c r="AD351" s="111"/>
      <c r="AE351" s="111"/>
      <c r="AF351" s="111"/>
      <c r="AG351" s="111"/>
      <c r="AH351" s="111"/>
      <c r="AI351" s="111"/>
      <c r="AJ351" s="111"/>
      <c r="AK351" s="111"/>
      <c r="AL351" s="111"/>
      <c r="AM351" s="111"/>
    </row>
    <row r="352" ht="14.25" customHeight="1">
      <c r="A352" s="111"/>
      <c r="B352" s="111"/>
      <c r="C352" s="111"/>
      <c r="D352" s="111"/>
      <c r="E352" s="305"/>
      <c r="F352" s="111"/>
      <c r="G352" s="111"/>
      <c r="H352" s="111"/>
      <c r="I352" s="111"/>
      <c r="J352" s="2"/>
      <c r="K352" s="2"/>
      <c r="L352" s="4"/>
      <c r="M352" s="4"/>
      <c r="N352" s="4"/>
      <c r="O352" s="4"/>
      <c r="P352" s="2"/>
      <c r="Q352" s="111"/>
      <c r="R352" s="305"/>
      <c r="S352" s="111"/>
      <c r="T352" s="111"/>
      <c r="U352" s="111"/>
      <c r="V352" s="111"/>
      <c r="W352" s="111"/>
      <c r="X352" s="111"/>
      <c r="Y352" s="111"/>
      <c r="Z352" s="111"/>
      <c r="AA352" s="111"/>
      <c r="AB352" s="111"/>
      <c r="AC352" s="111"/>
      <c r="AD352" s="111"/>
      <c r="AE352" s="111"/>
      <c r="AF352" s="111"/>
      <c r="AG352" s="111"/>
      <c r="AH352" s="111"/>
      <c r="AI352" s="111"/>
      <c r="AJ352" s="111"/>
      <c r="AK352" s="111"/>
      <c r="AL352" s="111"/>
      <c r="AM352" s="111"/>
    </row>
    <row r="353" ht="14.25" customHeight="1">
      <c r="A353" s="111"/>
      <c r="B353" s="111"/>
      <c r="C353" s="111"/>
      <c r="D353" s="111"/>
      <c r="E353" s="305"/>
      <c r="F353" s="111"/>
      <c r="G353" s="111"/>
      <c r="H353" s="111"/>
      <c r="I353" s="111"/>
      <c r="J353" s="2"/>
      <c r="K353" s="2"/>
      <c r="L353" s="4"/>
      <c r="M353" s="4"/>
      <c r="N353" s="4"/>
      <c r="O353" s="4"/>
      <c r="P353" s="2"/>
      <c r="Q353" s="111"/>
      <c r="R353" s="305"/>
      <c r="S353" s="111"/>
      <c r="T353" s="111"/>
      <c r="U353" s="111"/>
      <c r="V353" s="111"/>
      <c r="W353" s="111"/>
      <c r="X353" s="111"/>
      <c r="Y353" s="111"/>
      <c r="Z353" s="111"/>
      <c r="AA353" s="111"/>
      <c r="AB353" s="111"/>
      <c r="AC353" s="111"/>
      <c r="AD353" s="111"/>
      <c r="AE353" s="111"/>
      <c r="AF353" s="111"/>
      <c r="AG353" s="111"/>
      <c r="AH353" s="111"/>
      <c r="AI353" s="111"/>
      <c r="AJ353" s="111"/>
      <c r="AK353" s="111"/>
      <c r="AL353" s="111"/>
      <c r="AM353" s="111"/>
    </row>
    <row r="354" ht="14.25" customHeight="1">
      <c r="A354" s="111"/>
      <c r="B354" s="111"/>
      <c r="C354" s="111"/>
      <c r="D354" s="111"/>
      <c r="E354" s="305"/>
      <c r="F354" s="111"/>
      <c r="G354" s="111"/>
      <c r="H354" s="111"/>
      <c r="I354" s="111"/>
      <c r="J354" s="2"/>
      <c r="K354" s="2"/>
      <c r="L354" s="4"/>
      <c r="M354" s="4"/>
      <c r="N354" s="4"/>
      <c r="O354" s="4"/>
      <c r="P354" s="2"/>
      <c r="Q354" s="111"/>
      <c r="R354" s="305"/>
      <c r="S354" s="111"/>
      <c r="T354" s="111"/>
      <c r="U354" s="111"/>
      <c r="V354" s="111"/>
      <c r="W354" s="111"/>
      <c r="X354" s="111"/>
      <c r="Y354" s="111"/>
      <c r="Z354" s="111"/>
      <c r="AA354" s="111"/>
      <c r="AB354" s="111"/>
      <c r="AC354" s="111"/>
      <c r="AD354" s="111"/>
      <c r="AE354" s="111"/>
      <c r="AF354" s="111"/>
      <c r="AG354" s="111"/>
      <c r="AH354" s="111"/>
      <c r="AI354" s="111"/>
      <c r="AJ354" s="111"/>
      <c r="AK354" s="111"/>
      <c r="AL354" s="111"/>
      <c r="AM354" s="111"/>
    </row>
    <row r="355" ht="14.25" customHeight="1">
      <c r="A355" s="111"/>
      <c r="B355" s="111"/>
      <c r="C355" s="111"/>
      <c r="D355" s="111"/>
      <c r="E355" s="305"/>
      <c r="F355" s="111"/>
      <c r="G355" s="111"/>
      <c r="H355" s="111"/>
      <c r="I355" s="111"/>
      <c r="J355" s="2"/>
      <c r="K355" s="2"/>
      <c r="L355" s="4"/>
      <c r="M355" s="4"/>
      <c r="N355" s="4"/>
      <c r="O355" s="4"/>
      <c r="P355" s="2"/>
      <c r="Q355" s="111"/>
      <c r="R355" s="305"/>
      <c r="S355" s="111"/>
      <c r="T355" s="111"/>
      <c r="U355" s="111"/>
      <c r="V355" s="111"/>
      <c r="W355" s="111"/>
      <c r="X355" s="111"/>
      <c r="Y355" s="111"/>
      <c r="Z355" s="111"/>
      <c r="AA355" s="111"/>
      <c r="AB355" s="111"/>
      <c r="AC355" s="111"/>
      <c r="AD355" s="111"/>
      <c r="AE355" s="111"/>
      <c r="AF355" s="111"/>
      <c r="AG355" s="111"/>
      <c r="AH355" s="111"/>
      <c r="AI355" s="111"/>
      <c r="AJ355" s="111"/>
      <c r="AK355" s="111"/>
      <c r="AL355" s="111"/>
      <c r="AM355" s="111"/>
    </row>
    <row r="356" ht="14.25" customHeight="1">
      <c r="A356" s="111"/>
      <c r="B356" s="111"/>
      <c r="C356" s="111"/>
      <c r="D356" s="111"/>
      <c r="E356" s="305"/>
      <c r="F356" s="111"/>
      <c r="G356" s="111"/>
      <c r="H356" s="111"/>
      <c r="I356" s="111"/>
      <c r="J356" s="2"/>
      <c r="K356" s="2"/>
      <c r="L356" s="4"/>
      <c r="M356" s="4"/>
      <c r="N356" s="4"/>
      <c r="O356" s="4"/>
      <c r="P356" s="2"/>
      <c r="Q356" s="111"/>
      <c r="R356" s="305"/>
      <c r="S356" s="111"/>
      <c r="T356" s="111"/>
      <c r="U356" s="111"/>
      <c r="V356" s="111"/>
      <c r="W356" s="111"/>
      <c r="X356" s="111"/>
      <c r="Y356" s="111"/>
      <c r="Z356" s="111"/>
      <c r="AA356" s="111"/>
      <c r="AB356" s="111"/>
      <c r="AC356" s="111"/>
      <c r="AD356" s="111"/>
      <c r="AE356" s="111"/>
      <c r="AF356" s="111"/>
      <c r="AG356" s="111"/>
      <c r="AH356" s="111"/>
      <c r="AI356" s="111"/>
      <c r="AJ356" s="111"/>
      <c r="AK356" s="111"/>
      <c r="AL356" s="111"/>
      <c r="AM356" s="111"/>
    </row>
    <row r="357" ht="14.25" customHeight="1">
      <c r="A357" s="111"/>
      <c r="B357" s="111"/>
      <c r="C357" s="111"/>
      <c r="D357" s="111"/>
      <c r="E357" s="305"/>
      <c r="F357" s="111"/>
      <c r="G357" s="111"/>
      <c r="H357" s="111"/>
      <c r="I357" s="111"/>
      <c r="J357" s="2"/>
      <c r="K357" s="2"/>
      <c r="L357" s="4"/>
      <c r="M357" s="4"/>
      <c r="N357" s="4"/>
      <c r="O357" s="4"/>
      <c r="P357" s="2"/>
      <c r="Q357" s="111"/>
      <c r="R357" s="305"/>
      <c r="S357" s="111"/>
      <c r="T357" s="111"/>
      <c r="U357" s="111"/>
      <c r="V357" s="111"/>
      <c r="W357" s="111"/>
      <c r="X357" s="111"/>
      <c r="Y357" s="111"/>
      <c r="Z357" s="111"/>
      <c r="AA357" s="111"/>
      <c r="AB357" s="111"/>
      <c r="AC357" s="111"/>
      <c r="AD357" s="111"/>
      <c r="AE357" s="111"/>
      <c r="AF357" s="111"/>
      <c r="AG357" s="111"/>
      <c r="AH357" s="111"/>
      <c r="AI357" s="111"/>
      <c r="AJ357" s="111"/>
      <c r="AK357" s="111"/>
      <c r="AL357" s="111"/>
      <c r="AM357" s="111"/>
    </row>
    <row r="358" ht="14.25" customHeight="1">
      <c r="A358" s="111"/>
      <c r="B358" s="111"/>
      <c r="C358" s="111"/>
      <c r="D358" s="111"/>
      <c r="E358" s="305"/>
      <c r="F358" s="111"/>
      <c r="G358" s="111"/>
      <c r="H358" s="111"/>
      <c r="I358" s="111"/>
      <c r="J358" s="2"/>
      <c r="K358" s="2"/>
      <c r="L358" s="4"/>
      <c r="M358" s="4"/>
      <c r="N358" s="4"/>
      <c r="O358" s="4"/>
      <c r="P358" s="2"/>
      <c r="Q358" s="111"/>
      <c r="R358" s="305"/>
      <c r="S358" s="111"/>
      <c r="T358" s="111"/>
      <c r="U358" s="111"/>
      <c r="V358" s="111"/>
      <c r="W358" s="111"/>
      <c r="X358" s="111"/>
      <c r="Y358" s="111"/>
      <c r="Z358" s="111"/>
      <c r="AA358" s="111"/>
      <c r="AB358" s="111"/>
      <c r="AC358" s="111"/>
      <c r="AD358" s="111"/>
      <c r="AE358" s="111"/>
      <c r="AF358" s="111"/>
      <c r="AG358" s="111"/>
      <c r="AH358" s="111"/>
      <c r="AI358" s="111"/>
      <c r="AJ358" s="111"/>
      <c r="AK358" s="111"/>
      <c r="AL358" s="111"/>
      <c r="AM358" s="111"/>
    </row>
    <row r="359" ht="14.25" customHeight="1">
      <c r="A359" s="111"/>
      <c r="B359" s="111"/>
      <c r="C359" s="111"/>
      <c r="D359" s="111"/>
      <c r="E359" s="305"/>
      <c r="F359" s="111"/>
      <c r="G359" s="111"/>
      <c r="H359" s="111"/>
      <c r="I359" s="111"/>
      <c r="J359" s="2"/>
      <c r="K359" s="2"/>
      <c r="L359" s="4"/>
      <c r="M359" s="4"/>
      <c r="N359" s="4"/>
      <c r="O359" s="4"/>
      <c r="P359" s="2"/>
      <c r="Q359" s="111"/>
      <c r="R359" s="305"/>
      <c r="S359" s="111"/>
      <c r="T359" s="111"/>
      <c r="U359" s="111"/>
      <c r="V359" s="111"/>
      <c r="W359" s="111"/>
      <c r="X359" s="111"/>
      <c r="Y359" s="111"/>
      <c r="Z359" s="111"/>
      <c r="AA359" s="111"/>
      <c r="AB359" s="111"/>
      <c r="AC359" s="111"/>
      <c r="AD359" s="111"/>
      <c r="AE359" s="111"/>
      <c r="AF359" s="111"/>
      <c r="AG359" s="111"/>
      <c r="AH359" s="111"/>
      <c r="AI359" s="111"/>
      <c r="AJ359" s="111"/>
      <c r="AK359" s="111"/>
      <c r="AL359" s="111"/>
      <c r="AM359" s="111"/>
    </row>
    <row r="360" ht="14.25" customHeight="1">
      <c r="A360" s="111"/>
      <c r="B360" s="111"/>
      <c r="C360" s="111"/>
      <c r="D360" s="111"/>
      <c r="E360" s="305"/>
      <c r="F360" s="111"/>
      <c r="G360" s="111"/>
      <c r="H360" s="111"/>
      <c r="I360" s="111"/>
      <c r="J360" s="2"/>
      <c r="K360" s="2"/>
      <c r="L360" s="4"/>
      <c r="M360" s="4"/>
      <c r="N360" s="4"/>
      <c r="O360" s="4"/>
      <c r="P360" s="2"/>
      <c r="Q360" s="111"/>
      <c r="R360" s="305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  <c r="AI360" s="111"/>
      <c r="AJ360" s="111"/>
      <c r="AK360" s="111"/>
      <c r="AL360" s="111"/>
      <c r="AM360" s="111"/>
    </row>
    <row r="361" ht="14.25" customHeight="1">
      <c r="A361" s="111"/>
      <c r="B361" s="111"/>
      <c r="C361" s="111"/>
      <c r="D361" s="111"/>
      <c r="E361" s="305"/>
      <c r="F361" s="111"/>
      <c r="G361" s="111"/>
      <c r="H361" s="111"/>
      <c r="I361" s="111"/>
      <c r="J361" s="2"/>
      <c r="K361" s="2"/>
      <c r="L361" s="4"/>
      <c r="M361" s="4"/>
      <c r="N361" s="4"/>
      <c r="O361" s="4"/>
      <c r="P361" s="2"/>
      <c r="Q361" s="111"/>
      <c r="R361" s="305"/>
      <c r="S361" s="111"/>
      <c r="T361" s="111"/>
      <c r="U361" s="111"/>
      <c r="V361" s="111"/>
      <c r="W361" s="111"/>
      <c r="X361" s="111"/>
      <c r="Y361" s="111"/>
      <c r="Z361" s="111"/>
      <c r="AA361" s="111"/>
      <c r="AB361" s="111"/>
      <c r="AC361" s="111"/>
      <c r="AD361" s="111"/>
      <c r="AE361" s="111"/>
      <c r="AF361" s="111"/>
      <c r="AG361" s="111"/>
      <c r="AH361" s="111"/>
      <c r="AI361" s="111"/>
      <c r="AJ361" s="111"/>
      <c r="AK361" s="111"/>
      <c r="AL361" s="111"/>
      <c r="AM361" s="111"/>
    </row>
    <row r="362" ht="14.25" customHeight="1">
      <c r="A362" s="111"/>
      <c r="B362" s="111"/>
      <c r="C362" s="111"/>
      <c r="D362" s="111"/>
      <c r="E362" s="305"/>
      <c r="F362" s="111"/>
      <c r="G362" s="111"/>
      <c r="H362" s="111"/>
      <c r="I362" s="111"/>
      <c r="J362" s="2"/>
      <c r="K362" s="2"/>
      <c r="L362" s="4"/>
      <c r="M362" s="4"/>
      <c r="N362" s="4"/>
      <c r="O362" s="4"/>
      <c r="P362" s="2"/>
      <c r="Q362" s="111"/>
      <c r="R362" s="305"/>
      <c r="S362" s="111"/>
      <c r="T362" s="111"/>
      <c r="U362" s="111"/>
      <c r="V362" s="111"/>
      <c r="W362" s="111"/>
      <c r="X362" s="111"/>
      <c r="Y362" s="111"/>
      <c r="Z362" s="111"/>
      <c r="AA362" s="111"/>
      <c r="AB362" s="111"/>
      <c r="AC362" s="111"/>
      <c r="AD362" s="111"/>
      <c r="AE362" s="111"/>
      <c r="AF362" s="111"/>
      <c r="AG362" s="111"/>
      <c r="AH362" s="111"/>
      <c r="AI362" s="111"/>
      <c r="AJ362" s="111"/>
      <c r="AK362" s="111"/>
      <c r="AL362" s="111"/>
      <c r="AM362" s="111"/>
    </row>
    <row r="363" ht="14.25" customHeight="1">
      <c r="A363" s="111"/>
      <c r="B363" s="111"/>
      <c r="C363" s="111"/>
      <c r="D363" s="111"/>
      <c r="E363" s="305"/>
      <c r="F363" s="111"/>
      <c r="G363" s="111"/>
      <c r="H363" s="111"/>
      <c r="I363" s="111"/>
      <c r="J363" s="2"/>
      <c r="K363" s="2"/>
      <c r="L363" s="4"/>
      <c r="M363" s="4"/>
      <c r="N363" s="4"/>
      <c r="O363" s="4"/>
      <c r="P363" s="2"/>
      <c r="Q363" s="111"/>
      <c r="R363" s="305"/>
      <c r="S363" s="111"/>
      <c r="T363" s="111"/>
      <c r="U363" s="111"/>
      <c r="V363" s="111"/>
      <c r="W363" s="111"/>
      <c r="X363" s="111"/>
      <c r="Y363" s="111"/>
      <c r="Z363" s="111"/>
      <c r="AA363" s="111"/>
      <c r="AB363" s="111"/>
      <c r="AC363" s="111"/>
      <c r="AD363" s="111"/>
      <c r="AE363" s="111"/>
      <c r="AF363" s="111"/>
      <c r="AG363" s="111"/>
      <c r="AH363" s="111"/>
      <c r="AI363" s="111"/>
      <c r="AJ363" s="111"/>
      <c r="AK363" s="111"/>
      <c r="AL363" s="111"/>
      <c r="AM363" s="111"/>
    </row>
    <row r="364" ht="14.25" customHeight="1">
      <c r="A364" s="111"/>
      <c r="B364" s="111"/>
      <c r="C364" s="111"/>
      <c r="D364" s="111"/>
      <c r="E364" s="305"/>
      <c r="F364" s="111"/>
      <c r="G364" s="111"/>
      <c r="H364" s="111"/>
      <c r="I364" s="111"/>
      <c r="J364" s="2"/>
      <c r="K364" s="2"/>
      <c r="L364" s="4"/>
      <c r="M364" s="4"/>
      <c r="N364" s="4"/>
      <c r="O364" s="4"/>
      <c r="P364" s="2"/>
      <c r="Q364" s="111"/>
      <c r="R364" s="305"/>
      <c r="S364" s="111"/>
      <c r="T364" s="111"/>
      <c r="U364" s="111"/>
      <c r="V364" s="111"/>
      <c r="W364" s="111"/>
      <c r="X364" s="111"/>
      <c r="Y364" s="111"/>
      <c r="Z364" s="111"/>
      <c r="AA364" s="111"/>
      <c r="AB364" s="111"/>
      <c r="AC364" s="111"/>
      <c r="AD364" s="111"/>
      <c r="AE364" s="111"/>
      <c r="AF364" s="111"/>
      <c r="AG364" s="111"/>
      <c r="AH364" s="111"/>
      <c r="AI364" s="111"/>
      <c r="AJ364" s="111"/>
      <c r="AK364" s="111"/>
      <c r="AL364" s="111"/>
      <c r="AM364" s="111"/>
    </row>
    <row r="365" ht="14.25" customHeight="1">
      <c r="A365" s="111"/>
      <c r="B365" s="111"/>
      <c r="C365" s="111"/>
      <c r="D365" s="111"/>
      <c r="E365" s="305"/>
      <c r="F365" s="111"/>
      <c r="G365" s="111"/>
      <c r="H365" s="111"/>
      <c r="I365" s="111"/>
      <c r="J365" s="2"/>
      <c r="K365" s="2"/>
      <c r="L365" s="4"/>
      <c r="M365" s="4"/>
      <c r="N365" s="4"/>
      <c r="O365" s="4"/>
      <c r="P365" s="2"/>
      <c r="Q365" s="111"/>
      <c r="R365" s="305"/>
      <c r="S365" s="111"/>
      <c r="T365" s="111"/>
      <c r="U365" s="111"/>
      <c r="V365" s="111"/>
      <c r="W365" s="111"/>
      <c r="X365" s="111"/>
      <c r="Y365" s="111"/>
      <c r="Z365" s="111"/>
      <c r="AA365" s="111"/>
      <c r="AB365" s="111"/>
      <c r="AC365" s="111"/>
      <c r="AD365" s="111"/>
      <c r="AE365" s="111"/>
      <c r="AF365" s="111"/>
      <c r="AG365" s="111"/>
      <c r="AH365" s="111"/>
      <c r="AI365" s="111"/>
      <c r="AJ365" s="111"/>
      <c r="AK365" s="111"/>
      <c r="AL365" s="111"/>
      <c r="AM365" s="111"/>
    </row>
    <row r="366" ht="14.25" customHeight="1">
      <c r="A366" s="111"/>
      <c r="B366" s="111"/>
      <c r="C366" s="111"/>
      <c r="D366" s="111"/>
      <c r="E366" s="305"/>
      <c r="F366" s="111"/>
      <c r="G366" s="111"/>
      <c r="H366" s="111"/>
      <c r="I366" s="111"/>
      <c r="J366" s="2"/>
      <c r="K366" s="2"/>
      <c r="L366" s="4"/>
      <c r="M366" s="4"/>
      <c r="N366" s="4"/>
      <c r="O366" s="4"/>
      <c r="P366" s="2"/>
      <c r="Q366" s="111"/>
      <c r="R366" s="305"/>
      <c r="S366" s="111"/>
      <c r="T366" s="111"/>
      <c r="U366" s="111"/>
      <c r="V366" s="111"/>
      <c r="W366" s="111"/>
      <c r="X366" s="111"/>
      <c r="Y366" s="111"/>
      <c r="Z366" s="111"/>
      <c r="AA366" s="111"/>
      <c r="AB366" s="111"/>
      <c r="AC366" s="111"/>
      <c r="AD366" s="111"/>
      <c r="AE366" s="111"/>
      <c r="AF366" s="111"/>
      <c r="AG366" s="111"/>
      <c r="AH366" s="111"/>
      <c r="AI366" s="111"/>
      <c r="AJ366" s="111"/>
      <c r="AK366" s="111"/>
      <c r="AL366" s="111"/>
      <c r="AM366" s="111"/>
    </row>
    <row r="367" ht="14.25" customHeight="1">
      <c r="A367" s="111"/>
      <c r="B367" s="111"/>
      <c r="C367" s="111"/>
      <c r="D367" s="111"/>
      <c r="E367" s="305"/>
      <c r="F367" s="111"/>
      <c r="G367" s="111"/>
      <c r="H367" s="111"/>
      <c r="I367" s="111"/>
      <c r="J367" s="2"/>
      <c r="K367" s="2"/>
      <c r="L367" s="4"/>
      <c r="M367" s="4"/>
      <c r="N367" s="4"/>
      <c r="O367" s="4"/>
      <c r="P367" s="2"/>
      <c r="Q367" s="111"/>
      <c r="R367" s="305"/>
      <c r="S367" s="111"/>
      <c r="T367" s="111"/>
      <c r="U367" s="111"/>
      <c r="V367" s="111"/>
      <c r="W367" s="111"/>
      <c r="X367" s="111"/>
      <c r="Y367" s="111"/>
      <c r="Z367" s="111"/>
      <c r="AA367" s="111"/>
      <c r="AB367" s="111"/>
      <c r="AC367" s="111"/>
      <c r="AD367" s="111"/>
      <c r="AE367" s="111"/>
      <c r="AF367" s="111"/>
      <c r="AG367" s="111"/>
      <c r="AH367" s="111"/>
      <c r="AI367" s="111"/>
      <c r="AJ367" s="111"/>
      <c r="AK367" s="111"/>
      <c r="AL367" s="111"/>
      <c r="AM367" s="111"/>
    </row>
    <row r="368" ht="14.25" customHeight="1">
      <c r="A368" s="111"/>
      <c r="B368" s="111"/>
      <c r="C368" s="111"/>
      <c r="D368" s="111"/>
      <c r="E368" s="305"/>
      <c r="F368" s="111"/>
      <c r="G368" s="111"/>
      <c r="H368" s="111"/>
      <c r="I368" s="111"/>
      <c r="J368" s="2"/>
      <c r="K368" s="2"/>
      <c r="L368" s="4"/>
      <c r="M368" s="4"/>
      <c r="N368" s="4"/>
      <c r="O368" s="4"/>
      <c r="P368" s="2"/>
      <c r="Q368" s="111"/>
      <c r="R368" s="305"/>
      <c r="S368" s="111"/>
      <c r="T368" s="111"/>
      <c r="U368" s="111"/>
      <c r="V368" s="111"/>
      <c r="W368" s="111"/>
      <c r="X368" s="111"/>
      <c r="Y368" s="111"/>
      <c r="Z368" s="111"/>
      <c r="AA368" s="111"/>
      <c r="AB368" s="111"/>
      <c r="AC368" s="111"/>
      <c r="AD368" s="111"/>
      <c r="AE368" s="111"/>
      <c r="AF368" s="111"/>
      <c r="AG368" s="111"/>
      <c r="AH368" s="111"/>
      <c r="AI368" s="111"/>
      <c r="AJ368" s="111"/>
      <c r="AK368" s="111"/>
      <c r="AL368" s="111"/>
      <c r="AM368" s="111"/>
    </row>
    <row r="369" ht="14.25" customHeight="1">
      <c r="A369" s="111"/>
      <c r="B369" s="111"/>
      <c r="C369" s="111"/>
      <c r="D369" s="111"/>
      <c r="E369" s="305"/>
      <c r="F369" s="111"/>
      <c r="G369" s="111"/>
      <c r="H369" s="111"/>
      <c r="I369" s="111"/>
      <c r="J369" s="2"/>
      <c r="K369" s="2"/>
      <c r="L369" s="4"/>
      <c r="M369" s="4"/>
      <c r="N369" s="4"/>
      <c r="O369" s="4"/>
      <c r="P369" s="2"/>
      <c r="Q369" s="111"/>
      <c r="R369" s="305"/>
      <c r="S369" s="111"/>
      <c r="T369" s="111"/>
      <c r="U369" s="111"/>
      <c r="V369" s="111"/>
      <c r="W369" s="111"/>
      <c r="X369" s="111"/>
      <c r="Y369" s="111"/>
      <c r="Z369" s="111"/>
      <c r="AA369" s="111"/>
      <c r="AB369" s="111"/>
      <c r="AC369" s="111"/>
      <c r="AD369" s="111"/>
      <c r="AE369" s="111"/>
      <c r="AF369" s="111"/>
      <c r="AG369" s="111"/>
      <c r="AH369" s="111"/>
      <c r="AI369" s="111"/>
      <c r="AJ369" s="111"/>
      <c r="AK369" s="111"/>
      <c r="AL369" s="111"/>
      <c r="AM369" s="111"/>
    </row>
    <row r="370" ht="14.25" customHeight="1">
      <c r="A370" s="111"/>
      <c r="B370" s="111"/>
      <c r="C370" s="111"/>
      <c r="D370" s="111"/>
      <c r="E370" s="305"/>
      <c r="F370" s="111"/>
      <c r="G370" s="111"/>
      <c r="H370" s="111"/>
      <c r="I370" s="111"/>
      <c r="J370" s="2"/>
      <c r="K370" s="2"/>
      <c r="L370" s="4"/>
      <c r="M370" s="4"/>
      <c r="N370" s="4"/>
      <c r="O370" s="4"/>
      <c r="P370" s="2"/>
      <c r="Q370" s="111"/>
      <c r="R370" s="305"/>
      <c r="S370" s="111"/>
      <c r="T370" s="111"/>
      <c r="U370" s="111"/>
      <c r="V370" s="111"/>
      <c r="W370" s="111"/>
      <c r="X370" s="111"/>
      <c r="Y370" s="111"/>
      <c r="Z370" s="111"/>
      <c r="AA370" s="111"/>
      <c r="AB370" s="111"/>
      <c r="AC370" s="111"/>
      <c r="AD370" s="111"/>
      <c r="AE370" s="111"/>
      <c r="AF370" s="111"/>
      <c r="AG370" s="111"/>
      <c r="AH370" s="111"/>
      <c r="AI370" s="111"/>
      <c r="AJ370" s="111"/>
      <c r="AK370" s="111"/>
      <c r="AL370" s="111"/>
      <c r="AM370" s="111"/>
    </row>
    <row r="371" ht="14.25" customHeight="1">
      <c r="A371" s="111"/>
      <c r="B371" s="111"/>
      <c r="C371" s="111"/>
      <c r="D371" s="111"/>
      <c r="E371" s="305"/>
      <c r="F371" s="111"/>
      <c r="G371" s="111"/>
      <c r="H371" s="111"/>
      <c r="I371" s="111"/>
      <c r="J371" s="2"/>
      <c r="K371" s="2"/>
      <c r="L371" s="4"/>
      <c r="M371" s="4"/>
      <c r="N371" s="4"/>
      <c r="O371" s="4"/>
      <c r="P371" s="2"/>
      <c r="Q371" s="111"/>
      <c r="R371" s="305"/>
      <c r="S371" s="111"/>
      <c r="T371" s="111"/>
      <c r="U371" s="111"/>
      <c r="V371" s="111"/>
      <c r="W371" s="111"/>
      <c r="X371" s="111"/>
      <c r="Y371" s="111"/>
      <c r="Z371" s="111"/>
      <c r="AA371" s="111"/>
      <c r="AB371" s="111"/>
      <c r="AC371" s="111"/>
      <c r="AD371" s="111"/>
      <c r="AE371" s="111"/>
      <c r="AF371" s="111"/>
      <c r="AG371" s="111"/>
      <c r="AH371" s="111"/>
      <c r="AI371" s="111"/>
      <c r="AJ371" s="111"/>
      <c r="AK371" s="111"/>
      <c r="AL371" s="111"/>
      <c r="AM371" s="111"/>
    </row>
    <row r="372" ht="14.25" customHeight="1">
      <c r="A372" s="111"/>
      <c r="B372" s="111"/>
      <c r="C372" s="111"/>
      <c r="D372" s="111"/>
      <c r="E372" s="305"/>
      <c r="F372" s="111"/>
      <c r="G372" s="111"/>
      <c r="H372" s="111"/>
      <c r="I372" s="111"/>
      <c r="J372" s="2"/>
      <c r="K372" s="2"/>
      <c r="L372" s="4"/>
      <c r="M372" s="4"/>
      <c r="N372" s="4"/>
      <c r="O372" s="4"/>
      <c r="P372" s="2"/>
      <c r="Q372" s="111"/>
      <c r="R372" s="305"/>
      <c r="S372" s="111"/>
      <c r="T372" s="111"/>
      <c r="U372" s="111"/>
      <c r="V372" s="111"/>
      <c r="W372" s="111"/>
      <c r="X372" s="111"/>
      <c r="Y372" s="111"/>
      <c r="Z372" s="111"/>
      <c r="AA372" s="111"/>
      <c r="AB372" s="111"/>
      <c r="AC372" s="111"/>
      <c r="AD372" s="111"/>
      <c r="AE372" s="111"/>
      <c r="AF372" s="111"/>
      <c r="AG372" s="111"/>
      <c r="AH372" s="111"/>
      <c r="AI372" s="111"/>
      <c r="AJ372" s="111"/>
      <c r="AK372" s="111"/>
      <c r="AL372" s="111"/>
      <c r="AM372" s="111"/>
    </row>
    <row r="373" ht="14.25" customHeight="1">
      <c r="A373" s="111"/>
      <c r="B373" s="111"/>
      <c r="C373" s="111"/>
      <c r="D373" s="111"/>
      <c r="E373" s="305"/>
      <c r="F373" s="111"/>
      <c r="G373" s="111"/>
      <c r="H373" s="111"/>
      <c r="I373" s="111"/>
      <c r="J373" s="2"/>
      <c r="K373" s="2"/>
      <c r="L373" s="4"/>
      <c r="M373" s="4"/>
      <c r="N373" s="4"/>
      <c r="O373" s="4"/>
      <c r="P373" s="2"/>
      <c r="Q373" s="111"/>
      <c r="R373" s="305"/>
      <c r="S373" s="111"/>
      <c r="T373" s="111"/>
      <c r="U373" s="111"/>
      <c r="V373" s="111"/>
      <c r="W373" s="111"/>
      <c r="X373" s="111"/>
      <c r="Y373" s="111"/>
      <c r="Z373" s="111"/>
      <c r="AA373" s="111"/>
      <c r="AB373" s="111"/>
      <c r="AC373" s="111"/>
      <c r="AD373" s="111"/>
      <c r="AE373" s="111"/>
      <c r="AF373" s="111"/>
      <c r="AG373" s="111"/>
      <c r="AH373" s="111"/>
      <c r="AI373" s="111"/>
      <c r="AJ373" s="111"/>
      <c r="AK373" s="111"/>
      <c r="AL373" s="111"/>
      <c r="AM373" s="111"/>
    </row>
    <row r="374" ht="14.25" customHeight="1">
      <c r="A374" s="111"/>
      <c r="B374" s="111"/>
      <c r="C374" s="111"/>
      <c r="D374" s="111"/>
      <c r="E374" s="305"/>
      <c r="F374" s="111"/>
      <c r="G374" s="111"/>
      <c r="H374" s="111"/>
      <c r="I374" s="111"/>
      <c r="J374" s="2"/>
      <c r="K374" s="2"/>
      <c r="L374" s="4"/>
      <c r="M374" s="4"/>
      <c r="N374" s="4"/>
      <c r="O374" s="4"/>
      <c r="P374" s="2"/>
      <c r="Q374" s="111"/>
      <c r="R374" s="305"/>
      <c r="S374" s="111"/>
      <c r="T374" s="111"/>
      <c r="U374" s="111"/>
      <c r="V374" s="111"/>
      <c r="W374" s="111"/>
      <c r="X374" s="111"/>
      <c r="Y374" s="111"/>
      <c r="Z374" s="111"/>
      <c r="AA374" s="111"/>
      <c r="AB374" s="111"/>
      <c r="AC374" s="111"/>
      <c r="AD374" s="111"/>
      <c r="AE374" s="111"/>
      <c r="AF374" s="111"/>
      <c r="AG374" s="111"/>
      <c r="AH374" s="111"/>
      <c r="AI374" s="111"/>
      <c r="AJ374" s="111"/>
      <c r="AK374" s="111"/>
      <c r="AL374" s="111"/>
      <c r="AM374" s="111"/>
    </row>
    <row r="375" ht="14.25" customHeight="1">
      <c r="A375" s="111"/>
      <c r="B375" s="111"/>
      <c r="C375" s="111"/>
      <c r="D375" s="111"/>
      <c r="E375" s="305"/>
      <c r="F375" s="111"/>
      <c r="G375" s="111"/>
      <c r="H375" s="111"/>
      <c r="I375" s="111"/>
      <c r="J375" s="2"/>
      <c r="K375" s="2"/>
      <c r="L375" s="4"/>
      <c r="M375" s="4"/>
      <c r="N375" s="4"/>
      <c r="O375" s="4"/>
      <c r="P375" s="2"/>
      <c r="Q375" s="111"/>
      <c r="R375" s="305"/>
      <c r="S375" s="111"/>
      <c r="T375" s="111"/>
      <c r="U375" s="111"/>
      <c r="V375" s="111"/>
      <c r="W375" s="111"/>
      <c r="X375" s="111"/>
      <c r="Y375" s="111"/>
      <c r="Z375" s="111"/>
      <c r="AA375" s="111"/>
      <c r="AB375" s="111"/>
      <c r="AC375" s="111"/>
      <c r="AD375" s="111"/>
      <c r="AE375" s="111"/>
      <c r="AF375" s="111"/>
      <c r="AG375" s="111"/>
      <c r="AH375" s="111"/>
      <c r="AI375" s="111"/>
      <c r="AJ375" s="111"/>
      <c r="AK375" s="111"/>
      <c r="AL375" s="111"/>
      <c r="AM375" s="111"/>
    </row>
    <row r="376" ht="14.25" customHeight="1">
      <c r="A376" s="111"/>
      <c r="B376" s="111"/>
      <c r="C376" s="111"/>
      <c r="D376" s="111"/>
      <c r="E376" s="305"/>
      <c r="F376" s="111"/>
      <c r="G376" s="111"/>
      <c r="H376" s="111"/>
      <c r="I376" s="111"/>
      <c r="J376" s="2"/>
      <c r="K376" s="2"/>
      <c r="L376" s="4"/>
      <c r="M376" s="4"/>
      <c r="N376" s="4"/>
      <c r="O376" s="4"/>
      <c r="P376" s="2"/>
      <c r="Q376" s="111"/>
      <c r="R376" s="305"/>
      <c r="S376" s="111"/>
      <c r="T376" s="111"/>
      <c r="U376" s="111"/>
      <c r="V376" s="111"/>
      <c r="W376" s="111"/>
      <c r="X376" s="111"/>
      <c r="Y376" s="111"/>
      <c r="Z376" s="111"/>
      <c r="AA376" s="111"/>
      <c r="AB376" s="111"/>
      <c r="AC376" s="111"/>
      <c r="AD376" s="111"/>
      <c r="AE376" s="111"/>
      <c r="AF376" s="111"/>
      <c r="AG376" s="111"/>
      <c r="AH376" s="111"/>
      <c r="AI376" s="111"/>
      <c r="AJ376" s="111"/>
      <c r="AK376" s="111"/>
      <c r="AL376" s="111"/>
      <c r="AM376" s="111"/>
    </row>
    <row r="377" ht="14.25" customHeight="1">
      <c r="A377" s="111"/>
      <c r="B377" s="111"/>
      <c r="C377" s="111"/>
      <c r="D377" s="111"/>
      <c r="E377" s="305"/>
      <c r="F377" s="111"/>
      <c r="G377" s="111"/>
      <c r="H377" s="111"/>
      <c r="I377" s="111"/>
      <c r="J377" s="2"/>
      <c r="K377" s="2"/>
      <c r="L377" s="4"/>
      <c r="M377" s="4"/>
      <c r="N377" s="4"/>
      <c r="O377" s="4"/>
      <c r="P377" s="2"/>
      <c r="Q377" s="111"/>
      <c r="R377" s="305"/>
      <c r="S377" s="111"/>
      <c r="T377" s="111"/>
      <c r="U377" s="111"/>
      <c r="V377" s="111"/>
      <c r="W377" s="111"/>
      <c r="X377" s="111"/>
      <c r="Y377" s="111"/>
      <c r="Z377" s="111"/>
      <c r="AA377" s="111"/>
      <c r="AB377" s="111"/>
      <c r="AC377" s="111"/>
      <c r="AD377" s="111"/>
      <c r="AE377" s="111"/>
      <c r="AF377" s="111"/>
      <c r="AG377" s="111"/>
      <c r="AH377" s="111"/>
      <c r="AI377" s="111"/>
      <c r="AJ377" s="111"/>
      <c r="AK377" s="111"/>
      <c r="AL377" s="111"/>
      <c r="AM377" s="111"/>
    </row>
    <row r="378" ht="14.25" customHeight="1">
      <c r="A378" s="111"/>
      <c r="B378" s="111"/>
      <c r="C378" s="111"/>
      <c r="D378" s="111"/>
      <c r="E378" s="305"/>
      <c r="F378" s="111"/>
      <c r="G378" s="111"/>
      <c r="H378" s="111"/>
      <c r="I378" s="111"/>
      <c r="J378" s="2"/>
      <c r="K378" s="2"/>
      <c r="L378" s="4"/>
      <c r="M378" s="4"/>
      <c r="N378" s="4"/>
      <c r="O378" s="4"/>
      <c r="P378" s="2"/>
      <c r="Q378" s="111"/>
      <c r="R378" s="305"/>
      <c r="S378" s="111"/>
      <c r="T378" s="111"/>
      <c r="U378" s="111"/>
      <c r="V378" s="111"/>
      <c r="W378" s="111"/>
      <c r="X378" s="111"/>
      <c r="Y378" s="111"/>
      <c r="Z378" s="111"/>
      <c r="AA378" s="111"/>
      <c r="AB378" s="111"/>
      <c r="AC378" s="111"/>
      <c r="AD378" s="111"/>
      <c r="AE378" s="111"/>
      <c r="AF378" s="111"/>
      <c r="AG378" s="111"/>
      <c r="AH378" s="111"/>
      <c r="AI378" s="111"/>
      <c r="AJ378" s="111"/>
      <c r="AK378" s="111"/>
      <c r="AL378" s="111"/>
      <c r="AM378" s="111"/>
    </row>
    <row r="379" ht="14.25" customHeight="1">
      <c r="A379" s="111"/>
      <c r="B379" s="111"/>
      <c r="C379" s="111"/>
      <c r="D379" s="111"/>
      <c r="E379" s="305"/>
      <c r="F379" s="111"/>
      <c r="G379" s="111"/>
      <c r="H379" s="111"/>
      <c r="I379" s="111"/>
      <c r="J379" s="2"/>
      <c r="K379" s="2"/>
      <c r="L379" s="4"/>
      <c r="M379" s="4"/>
      <c r="N379" s="4"/>
      <c r="O379" s="4"/>
      <c r="P379" s="2"/>
      <c r="Q379" s="111"/>
      <c r="R379" s="305"/>
      <c r="S379" s="111"/>
      <c r="T379" s="111"/>
      <c r="U379" s="111"/>
      <c r="V379" s="111"/>
      <c r="W379" s="111"/>
      <c r="X379" s="111"/>
      <c r="Y379" s="111"/>
      <c r="Z379" s="111"/>
      <c r="AA379" s="111"/>
      <c r="AB379" s="111"/>
      <c r="AC379" s="111"/>
      <c r="AD379" s="111"/>
      <c r="AE379" s="111"/>
      <c r="AF379" s="111"/>
      <c r="AG379" s="111"/>
      <c r="AH379" s="111"/>
      <c r="AI379" s="111"/>
      <c r="AJ379" s="111"/>
      <c r="AK379" s="111"/>
      <c r="AL379" s="111"/>
      <c r="AM379" s="111"/>
    </row>
    <row r="380" ht="14.25" customHeight="1">
      <c r="A380" s="111"/>
      <c r="B380" s="111"/>
      <c r="C380" s="111"/>
      <c r="D380" s="111"/>
      <c r="E380" s="305"/>
      <c r="F380" s="111"/>
      <c r="G380" s="111"/>
      <c r="H380" s="111"/>
      <c r="I380" s="111"/>
      <c r="J380" s="2"/>
      <c r="K380" s="2"/>
      <c r="L380" s="4"/>
      <c r="M380" s="4"/>
      <c r="N380" s="4"/>
      <c r="O380" s="4"/>
      <c r="P380" s="2"/>
      <c r="Q380" s="111"/>
      <c r="R380" s="305"/>
      <c r="S380" s="111"/>
      <c r="T380" s="111"/>
      <c r="U380" s="111"/>
      <c r="V380" s="111"/>
      <c r="W380" s="111"/>
      <c r="X380" s="111"/>
      <c r="Y380" s="111"/>
      <c r="Z380" s="111"/>
      <c r="AA380" s="111"/>
      <c r="AB380" s="111"/>
      <c r="AC380" s="111"/>
      <c r="AD380" s="111"/>
      <c r="AE380" s="111"/>
      <c r="AF380" s="111"/>
      <c r="AG380" s="111"/>
      <c r="AH380" s="111"/>
      <c r="AI380" s="111"/>
      <c r="AJ380" s="111"/>
      <c r="AK380" s="111"/>
      <c r="AL380" s="111"/>
      <c r="AM380" s="111"/>
    </row>
    <row r="381" ht="14.25" customHeight="1">
      <c r="A381" s="111"/>
      <c r="B381" s="111"/>
      <c r="C381" s="111"/>
      <c r="D381" s="111"/>
      <c r="E381" s="305"/>
      <c r="F381" s="111"/>
      <c r="G381" s="111"/>
      <c r="H381" s="111"/>
      <c r="I381" s="111"/>
      <c r="J381" s="2"/>
      <c r="K381" s="2"/>
      <c r="L381" s="4"/>
      <c r="M381" s="4"/>
      <c r="N381" s="4"/>
      <c r="O381" s="4"/>
      <c r="P381" s="2"/>
      <c r="Q381" s="111"/>
      <c r="R381" s="305"/>
      <c r="S381" s="111"/>
      <c r="T381" s="111"/>
      <c r="U381" s="111"/>
      <c r="V381" s="111"/>
      <c r="W381" s="111"/>
      <c r="X381" s="111"/>
      <c r="Y381" s="111"/>
      <c r="Z381" s="111"/>
      <c r="AA381" s="111"/>
      <c r="AB381" s="111"/>
      <c r="AC381" s="111"/>
      <c r="AD381" s="111"/>
      <c r="AE381" s="111"/>
      <c r="AF381" s="111"/>
      <c r="AG381" s="111"/>
      <c r="AH381" s="111"/>
      <c r="AI381" s="111"/>
      <c r="AJ381" s="111"/>
      <c r="AK381" s="111"/>
      <c r="AL381" s="111"/>
      <c r="AM381" s="111"/>
    </row>
    <row r="382" ht="14.25" customHeight="1">
      <c r="A382" s="111"/>
      <c r="B382" s="111"/>
      <c r="C382" s="111"/>
      <c r="D382" s="111"/>
      <c r="E382" s="305"/>
      <c r="F382" s="111"/>
      <c r="G382" s="111"/>
      <c r="H382" s="111"/>
      <c r="I382" s="111"/>
      <c r="J382" s="2"/>
      <c r="K382" s="2"/>
      <c r="L382" s="4"/>
      <c r="M382" s="4"/>
      <c r="N382" s="4"/>
      <c r="O382" s="4"/>
      <c r="P382" s="2"/>
      <c r="Q382" s="111"/>
      <c r="R382" s="305"/>
      <c r="S382" s="111"/>
      <c r="T382" s="111"/>
      <c r="U382" s="111"/>
      <c r="V382" s="111"/>
      <c r="W382" s="111"/>
      <c r="X382" s="111"/>
      <c r="Y382" s="111"/>
      <c r="Z382" s="111"/>
      <c r="AA382" s="111"/>
      <c r="AB382" s="111"/>
      <c r="AC382" s="111"/>
      <c r="AD382" s="111"/>
      <c r="AE382" s="111"/>
      <c r="AF382" s="111"/>
      <c r="AG382" s="111"/>
      <c r="AH382" s="111"/>
      <c r="AI382" s="111"/>
      <c r="AJ382" s="111"/>
      <c r="AK382" s="111"/>
      <c r="AL382" s="111"/>
      <c r="AM382" s="111"/>
    </row>
    <row r="383" ht="14.25" customHeight="1">
      <c r="A383" s="111"/>
      <c r="B383" s="111"/>
      <c r="C383" s="111"/>
      <c r="D383" s="111"/>
      <c r="E383" s="305"/>
      <c r="F383" s="111"/>
      <c r="G383" s="111"/>
      <c r="H383" s="111"/>
      <c r="I383" s="111"/>
      <c r="J383" s="2"/>
      <c r="K383" s="2"/>
      <c r="L383" s="4"/>
      <c r="M383" s="4"/>
      <c r="N383" s="4"/>
      <c r="O383" s="4"/>
      <c r="P383" s="2"/>
      <c r="Q383" s="111"/>
      <c r="R383" s="305"/>
      <c r="S383" s="111"/>
      <c r="T383" s="111"/>
      <c r="U383" s="111"/>
      <c r="V383" s="111"/>
      <c r="W383" s="111"/>
      <c r="X383" s="111"/>
      <c r="Y383" s="111"/>
      <c r="Z383" s="111"/>
      <c r="AA383" s="111"/>
      <c r="AB383" s="111"/>
      <c r="AC383" s="111"/>
      <c r="AD383" s="111"/>
      <c r="AE383" s="111"/>
      <c r="AF383" s="111"/>
      <c r="AG383" s="111"/>
      <c r="AH383" s="111"/>
      <c r="AI383" s="111"/>
      <c r="AJ383" s="111"/>
      <c r="AK383" s="111"/>
      <c r="AL383" s="111"/>
      <c r="AM383" s="111"/>
    </row>
    <row r="384" ht="14.25" customHeight="1">
      <c r="A384" s="111"/>
      <c r="B384" s="111"/>
      <c r="C384" s="111"/>
      <c r="D384" s="111"/>
      <c r="E384" s="305"/>
      <c r="F384" s="111"/>
      <c r="G384" s="111"/>
      <c r="H384" s="111"/>
      <c r="I384" s="111"/>
      <c r="J384" s="2"/>
      <c r="K384" s="2"/>
      <c r="L384" s="4"/>
      <c r="M384" s="4"/>
      <c r="N384" s="4"/>
      <c r="O384" s="4"/>
      <c r="P384" s="2"/>
      <c r="Q384" s="111"/>
      <c r="R384" s="305"/>
      <c r="S384" s="111"/>
      <c r="T384" s="111"/>
      <c r="U384" s="111"/>
      <c r="V384" s="111"/>
      <c r="W384" s="111"/>
      <c r="X384" s="111"/>
      <c r="Y384" s="111"/>
      <c r="Z384" s="111"/>
      <c r="AA384" s="111"/>
      <c r="AB384" s="111"/>
      <c r="AC384" s="111"/>
      <c r="AD384" s="111"/>
      <c r="AE384" s="111"/>
      <c r="AF384" s="111"/>
      <c r="AG384" s="111"/>
      <c r="AH384" s="111"/>
      <c r="AI384" s="111"/>
      <c r="AJ384" s="111"/>
      <c r="AK384" s="111"/>
      <c r="AL384" s="111"/>
      <c r="AM384" s="111"/>
    </row>
    <row r="385" ht="14.25" customHeight="1">
      <c r="A385" s="111"/>
      <c r="B385" s="111"/>
      <c r="C385" s="111"/>
      <c r="D385" s="111"/>
      <c r="E385" s="305"/>
      <c r="F385" s="111"/>
      <c r="G385" s="111"/>
      <c r="H385" s="111"/>
      <c r="I385" s="111"/>
      <c r="J385" s="2"/>
      <c r="K385" s="2"/>
      <c r="L385" s="4"/>
      <c r="M385" s="4"/>
      <c r="N385" s="4"/>
      <c r="O385" s="4"/>
      <c r="P385" s="2"/>
      <c r="Q385" s="111"/>
      <c r="R385" s="305"/>
      <c r="S385" s="111"/>
      <c r="T385" s="111"/>
      <c r="U385" s="111"/>
      <c r="V385" s="111"/>
      <c r="W385" s="111"/>
      <c r="X385" s="111"/>
      <c r="Y385" s="111"/>
      <c r="Z385" s="111"/>
      <c r="AA385" s="111"/>
      <c r="AB385" s="111"/>
      <c r="AC385" s="111"/>
      <c r="AD385" s="111"/>
      <c r="AE385" s="111"/>
      <c r="AF385" s="111"/>
      <c r="AG385" s="111"/>
      <c r="AH385" s="111"/>
      <c r="AI385" s="111"/>
      <c r="AJ385" s="111"/>
      <c r="AK385" s="111"/>
      <c r="AL385" s="111"/>
      <c r="AM385" s="111"/>
    </row>
    <row r="386" ht="14.25" customHeight="1">
      <c r="A386" s="111"/>
      <c r="B386" s="111"/>
      <c r="C386" s="111"/>
      <c r="D386" s="111"/>
      <c r="E386" s="305"/>
      <c r="F386" s="111"/>
      <c r="G386" s="111"/>
      <c r="H386" s="111"/>
      <c r="I386" s="111"/>
      <c r="J386" s="2"/>
      <c r="K386" s="2"/>
      <c r="L386" s="4"/>
      <c r="M386" s="4"/>
      <c r="N386" s="4"/>
      <c r="O386" s="4"/>
      <c r="P386" s="2"/>
      <c r="Q386" s="111"/>
      <c r="R386" s="305"/>
      <c r="S386" s="111"/>
      <c r="T386" s="111"/>
      <c r="U386" s="111"/>
      <c r="V386" s="111"/>
      <c r="W386" s="111"/>
      <c r="X386" s="111"/>
      <c r="Y386" s="111"/>
      <c r="Z386" s="111"/>
      <c r="AA386" s="111"/>
      <c r="AB386" s="111"/>
      <c r="AC386" s="111"/>
      <c r="AD386" s="111"/>
      <c r="AE386" s="111"/>
      <c r="AF386" s="111"/>
      <c r="AG386" s="111"/>
      <c r="AH386" s="111"/>
      <c r="AI386" s="111"/>
      <c r="AJ386" s="111"/>
      <c r="AK386" s="111"/>
      <c r="AL386" s="111"/>
      <c r="AM386" s="111"/>
    </row>
    <row r="387" ht="14.25" customHeight="1">
      <c r="A387" s="111"/>
      <c r="B387" s="111"/>
      <c r="C387" s="111"/>
      <c r="D387" s="111"/>
      <c r="E387" s="305"/>
      <c r="F387" s="111"/>
      <c r="G387" s="111"/>
      <c r="H387" s="111"/>
      <c r="I387" s="111"/>
      <c r="J387" s="2"/>
      <c r="K387" s="2"/>
      <c r="L387" s="4"/>
      <c r="M387" s="4"/>
      <c r="N387" s="4"/>
      <c r="O387" s="4"/>
      <c r="P387" s="2"/>
      <c r="Q387" s="111"/>
      <c r="R387" s="305"/>
      <c r="S387" s="111"/>
      <c r="T387" s="111"/>
      <c r="U387" s="111"/>
      <c r="V387" s="111"/>
      <c r="W387" s="111"/>
      <c r="X387" s="111"/>
      <c r="Y387" s="111"/>
      <c r="Z387" s="111"/>
      <c r="AA387" s="111"/>
      <c r="AB387" s="111"/>
      <c r="AC387" s="111"/>
      <c r="AD387" s="111"/>
      <c r="AE387" s="111"/>
      <c r="AF387" s="111"/>
      <c r="AG387" s="111"/>
      <c r="AH387" s="111"/>
      <c r="AI387" s="111"/>
      <c r="AJ387" s="111"/>
      <c r="AK387" s="111"/>
      <c r="AL387" s="111"/>
      <c r="AM387" s="111"/>
    </row>
    <row r="388" ht="14.25" customHeight="1">
      <c r="A388" s="111"/>
      <c r="B388" s="111"/>
      <c r="C388" s="111"/>
      <c r="D388" s="111"/>
      <c r="E388" s="305"/>
      <c r="F388" s="111"/>
      <c r="G388" s="111"/>
      <c r="H388" s="111"/>
      <c r="I388" s="111"/>
      <c r="J388" s="2"/>
      <c r="K388" s="2"/>
      <c r="L388" s="4"/>
      <c r="M388" s="4"/>
      <c r="N388" s="4"/>
      <c r="O388" s="4"/>
      <c r="P388" s="2"/>
      <c r="Q388" s="111"/>
      <c r="R388" s="305"/>
      <c r="S388" s="111"/>
      <c r="T388" s="111"/>
      <c r="U388" s="111"/>
      <c r="V388" s="111"/>
      <c r="W388" s="111"/>
      <c r="X388" s="111"/>
      <c r="Y388" s="111"/>
      <c r="Z388" s="111"/>
      <c r="AA388" s="111"/>
      <c r="AB388" s="111"/>
      <c r="AC388" s="111"/>
      <c r="AD388" s="111"/>
      <c r="AE388" s="111"/>
      <c r="AF388" s="111"/>
      <c r="AG388" s="111"/>
      <c r="AH388" s="111"/>
      <c r="AI388" s="111"/>
      <c r="AJ388" s="111"/>
      <c r="AK388" s="111"/>
      <c r="AL388" s="111"/>
      <c r="AM388" s="111"/>
    </row>
    <row r="389" ht="14.25" customHeight="1">
      <c r="A389" s="111"/>
      <c r="B389" s="111"/>
      <c r="C389" s="111"/>
      <c r="D389" s="111"/>
      <c r="E389" s="305"/>
      <c r="F389" s="111"/>
      <c r="G389" s="111"/>
      <c r="H389" s="111"/>
      <c r="I389" s="111"/>
      <c r="J389" s="2"/>
      <c r="K389" s="2"/>
      <c r="L389" s="4"/>
      <c r="M389" s="4"/>
      <c r="N389" s="4"/>
      <c r="O389" s="4"/>
      <c r="P389" s="2"/>
      <c r="Q389" s="111"/>
      <c r="R389" s="305"/>
      <c r="S389" s="111"/>
      <c r="T389" s="111"/>
      <c r="U389" s="111"/>
      <c r="V389" s="111"/>
      <c r="W389" s="111"/>
      <c r="X389" s="111"/>
      <c r="Y389" s="111"/>
      <c r="Z389" s="111"/>
      <c r="AA389" s="111"/>
      <c r="AB389" s="111"/>
      <c r="AC389" s="111"/>
      <c r="AD389" s="111"/>
      <c r="AE389" s="111"/>
      <c r="AF389" s="111"/>
      <c r="AG389" s="111"/>
      <c r="AH389" s="111"/>
      <c r="AI389" s="111"/>
      <c r="AJ389" s="111"/>
      <c r="AK389" s="111"/>
      <c r="AL389" s="111"/>
      <c r="AM389" s="111"/>
    </row>
    <row r="390" ht="14.25" customHeight="1">
      <c r="A390" s="111"/>
      <c r="B390" s="111"/>
      <c r="C390" s="111"/>
      <c r="D390" s="111"/>
      <c r="E390" s="305"/>
      <c r="F390" s="111"/>
      <c r="G390" s="111"/>
      <c r="H390" s="111"/>
      <c r="I390" s="111"/>
      <c r="J390" s="2"/>
      <c r="K390" s="2"/>
      <c r="L390" s="4"/>
      <c r="M390" s="4"/>
      <c r="N390" s="4"/>
      <c r="O390" s="4"/>
      <c r="P390" s="2"/>
      <c r="Q390" s="111"/>
      <c r="R390" s="305"/>
      <c r="S390" s="111"/>
      <c r="T390" s="111"/>
      <c r="U390" s="111"/>
      <c r="V390" s="111"/>
      <c r="W390" s="111"/>
      <c r="X390" s="111"/>
      <c r="Y390" s="111"/>
      <c r="Z390" s="111"/>
      <c r="AA390" s="111"/>
      <c r="AB390" s="111"/>
      <c r="AC390" s="111"/>
      <c r="AD390" s="111"/>
      <c r="AE390" s="111"/>
      <c r="AF390" s="111"/>
      <c r="AG390" s="111"/>
      <c r="AH390" s="111"/>
      <c r="AI390" s="111"/>
      <c r="AJ390" s="111"/>
      <c r="AK390" s="111"/>
      <c r="AL390" s="111"/>
      <c r="AM390" s="111"/>
    </row>
    <row r="391" ht="14.25" customHeight="1">
      <c r="A391" s="111"/>
      <c r="B391" s="111"/>
      <c r="C391" s="111"/>
      <c r="D391" s="111"/>
      <c r="E391" s="305"/>
      <c r="F391" s="111"/>
      <c r="G391" s="111"/>
      <c r="H391" s="111"/>
      <c r="I391" s="111"/>
      <c r="J391" s="2"/>
      <c r="K391" s="2"/>
      <c r="L391" s="4"/>
      <c r="M391" s="4"/>
      <c r="N391" s="4"/>
      <c r="O391" s="4"/>
      <c r="P391" s="2"/>
      <c r="Q391" s="111"/>
      <c r="R391" s="305"/>
      <c r="S391" s="111"/>
      <c r="T391" s="111"/>
      <c r="U391" s="111"/>
      <c r="V391" s="111"/>
      <c r="W391" s="111"/>
      <c r="X391" s="111"/>
      <c r="Y391" s="111"/>
      <c r="Z391" s="111"/>
      <c r="AA391" s="111"/>
      <c r="AB391" s="111"/>
      <c r="AC391" s="111"/>
      <c r="AD391" s="111"/>
      <c r="AE391" s="111"/>
      <c r="AF391" s="111"/>
      <c r="AG391" s="111"/>
      <c r="AH391" s="111"/>
      <c r="AI391" s="111"/>
      <c r="AJ391" s="111"/>
      <c r="AK391" s="111"/>
      <c r="AL391" s="111"/>
      <c r="AM391" s="111"/>
    </row>
    <row r="392" ht="14.25" customHeight="1">
      <c r="A392" s="111"/>
      <c r="B392" s="111"/>
      <c r="C392" s="111"/>
      <c r="D392" s="111"/>
      <c r="E392" s="305"/>
      <c r="F392" s="111"/>
      <c r="G392" s="111"/>
      <c r="H392" s="111"/>
      <c r="I392" s="111"/>
      <c r="J392" s="2"/>
      <c r="K392" s="2"/>
      <c r="L392" s="4"/>
      <c r="M392" s="4"/>
      <c r="N392" s="4"/>
      <c r="O392" s="4"/>
      <c r="P392" s="2"/>
      <c r="Q392" s="111"/>
      <c r="R392" s="305"/>
      <c r="S392" s="111"/>
      <c r="T392" s="111"/>
      <c r="U392" s="111"/>
      <c r="V392" s="111"/>
      <c r="W392" s="111"/>
      <c r="X392" s="111"/>
      <c r="Y392" s="111"/>
      <c r="Z392" s="111"/>
      <c r="AA392" s="111"/>
      <c r="AB392" s="111"/>
      <c r="AC392" s="111"/>
      <c r="AD392" s="111"/>
      <c r="AE392" s="111"/>
      <c r="AF392" s="111"/>
      <c r="AG392" s="111"/>
      <c r="AH392" s="111"/>
      <c r="AI392" s="111"/>
      <c r="AJ392" s="111"/>
      <c r="AK392" s="111"/>
      <c r="AL392" s="111"/>
      <c r="AM392" s="111"/>
    </row>
    <row r="393" ht="14.25" customHeight="1">
      <c r="A393" s="111"/>
      <c r="B393" s="111"/>
      <c r="C393" s="111"/>
      <c r="D393" s="111"/>
      <c r="E393" s="305"/>
      <c r="F393" s="111"/>
      <c r="G393" s="111"/>
      <c r="H393" s="111"/>
      <c r="I393" s="111"/>
      <c r="J393" s="2"/>
      <c r="K393" s="2"/>
      <c r="L393" s="4"/>
      <c r="M393" s="4"/>
      <c r="N393" s="4"/>
      <c r="O393" s="4"/>
      <c r="P393" s="2"/>
      <c r="Q393" s="111"/>
      <c r="R393" s="305"/>
      <c r="S393" s="111"/>
      <c r="T393" s="111"/>
      <c r="U393" s="111"/>
      <c r="V393" s="111"/>
      <c r="W393" s="111"/>
      <c r="X393" s="111"/>
      <c r="Y393" s="111"/>
      <c r="Z393" s="111"/>
      <c r="AA393" s="111"/>
      <c r="AB393" s="111"/>
      <c r="AC393" s="111"/>
      <c r="AD393" s="111"/>
      <c r="AE393" s="111"/>
      <c r="AF393" s="111"/>
      <c r="AG393" s="111"/>
      <c r="AH393" s="111"/>
      <c r="AI393" s="111"/>
      <c r="AJ393" s="111"/>
      <c r="AK393" s="111"/>
      <c r="AL393" s="111"/>
      <c r="AM393" s="111"/>
    </row>
    <row r="394" ht="14.25" customHeight="1">
      <c r="A394" s="111"/>
      <c r="B394" s="111"/>
      <c r="C394" s="111"/>
      <c r="D394" s="111"/>
      <c r="E394" s="305"/>
      <c r="F394" s="111"/>
      <c r="G394" s="111"/>
      <c r="H394" s="111"/>
      <c r="I394" s="111"/>
      <c r="J394" s="2"/>
      <c r="K394" s="2"/>
      <c r="L394" s="4"/>
      <c r="M394" s="4"/>
      <c r="N394" s="4"/>
      <c r="O394" s="4"/>
      <c r="P394" s="2"/>
      <c r="Q394" s="111"/>
      <c r="R394" s="305"/>
      <c r="S394" s="111"/>
      <c r="T394" s="111"/>
      <c r="U394" s="111"/>
      <c r="V394" s="111"/>
      <c r="W394" s="111"/>
      <c r="X394" s="111"/>
      <c r="Y394" s="111"/>
      <c r="Z394" s="111"/>
      <c r="AA394" s="111"/>
      <c r="AB394" s="111"/>
      <c r="AC394" s="111"/>
      <c r="AD394" s="111"/>
      <c r="AE394" s="111"/>
      <c r="AF394" s="111"/>
      <c r="AG394" s="111"/>
      <c r="AH394" s="111"/>
      <c r="AI394" s="111"/>
      <c r="AJ394" s="111"/>
      <c r="AK394" s="111"/>
      <c r="AL394" s="111"/>
      <c r="AM394" s="111"/>
    </row>
    <row r="395" ht="14.25" customHeight="1">
      <c r="A395" s="111"/>
      <c r="B395" s="111"/>
      <c r="C395" s="111"/>
      <c r="D395" s="111"/>
      <c r="E395" s="305"/>
      <c r="F395" s="111"/>
      <c r="G395" s="111"/>
      <c r="H395" s="111"/>
      <c r="I395" s="111"/>
      <c r="J395" s="2"/>
      <c r="K395" s="2"/>
      <c r="L395" s="4"/>
      <c r="M395" s="4"/>
      <c r="N395" s="4"/>
      <c r="O395" s="4"/>
      <c r="P395" s="2"/>
      <c r="Q395" s="111"/>
      <c r="R395" s="305"/>
      <c r="S395" s="111"/>
      <c r="T395" s="111"/>
      <c r="U395" s="111"/>
      <c r="V395" s="111"/>
      <c r="W395" s="111"/>
      <c r="X395" s="111"/>
      <c r="Y395" s="111"/>
      <c r="Z395" s="111"/>
      <c r="AA395" s="111"/>
      <c r="AB395" s="111"/>
      <c r="AC395" s="111"/>
      <c r="AD395" s="111"/>
      <c r="AE395" s="111"/>
      <c r="AF395" s="111"/>
      <c r="AG395" s="111"/>
      <c r="AH395" s="111"/>
      <c r="AI395" s="111"/>
      <c r="AJ395" s="111"/>
      <c r="AK395" s="111"/>
      <c r="AL395" s="111"/>
      <c r="AM395" s="111"/>
    </row>
    <row r="396" ht="14.25" customHeight="1">
      <c r="A396" s="111"/>
      <c r="B396" s="111"/>
      <c r="C396" s="111"/>
      <c r="D396" s="111"/>
      <c r="E396" s="305"/>
      <c r="F396" s="111"/>
      <c r="G396" s="111"/>
      <c r="H396" s="111"/>
      <c r="I396" s="111"/>
      <c r="J396" s="2"/>
      <c r="K396" s="2"/>
      <c r="L396" s="4"/>
      <c r="M396" s="4"/>
      <c r="N396" s="4"/>
      <c r="O396" s="4"/>
      <c r="P396" s="2"/>
      <c r="Q396" s="111"/>
      <c r="R396" s="305"/>
      <c r="S396" s="111"/>
      <c r="T396" s="111"/>
      <c r="U396" s="111"/>
      <c r="V396" s="111"/>
      <c r="W396" s="111"/>
      <c r="X396" s="111"/>
      <c r="Y396" s="111"/>
      <c r="Z396" s="111"/>
      <c r="AA396" s="111"/>
      <c r="AB396" s="111"/>
      <c r="AC396" s="111"/>
      <c r="AD396" s="111"/>
      <c r="AE396" s="111"/>
      <c r="AF396" s="111"/>
      <c r="AG396" s="111"/>
      <c r="AH396" s="111"/>
      <c r="AI396" s="111"/>
      <c r="AJ396" s="111"/>
      <c r="AK396" s="111"/>
      <c r="AL396" s="111"/>
      <c r="AM396" s="111"/>
    </row>
    <row r="397" ht="14.25" customHeight="1">
      <c r="A397" s="111"/>
      <c r="B397" s="111"/>
      <c r="C397" s="111"/>
      <c r="D397" s="111"/>
      <c r="E397" s="305"/>
      <c r="F397" s="111"/>
      <c r="G397" s="111"/>
      <c r="H397" s="111"/>
      <c r="I397" s="111"/>
      <c r="J397" s="2"/>
      <c r="K397" s="2"/>
      <c r="L397" s="4"/>
      <c r="M397" s="4"/>
      <c r="N397" s="4"/>
      <c r="O397" s="4"/>
      <c r="P397" s="2"/>
      <c r="Q397" s="111"/>
      <c r="R397" s="305"/>
      <c r="S397" s="111"/>
      <c r="T397" s="111"/>
      <c r="U397" s="111"/>
      <c r="V397" s="111"/>
      <c r="W397" s="111"/>
      <c r="X397" s="111"/>
      <c r="Y397" s="111"/>
      <c r="Z397" s="111"/>
      <c r="AA397" s="111"/>
      <c r="AB397" s="111"/>
      <c r="AC397" s="111"/>
      <c r="AD397" s="111"/>
      <c r="AE397" s="111"/>
      <c r="AF397" s="111"/>
      <c r="AG397" s="111"/>
      <c r="AH397" s="111"/>
      <c r="AI397" s="111"/>
      <c r="AJ397" s="111"/>
      <c r="AK397" s="111"/>
      <c r="AL397" s="111"/>
      <c r="AM397" s="111"/>
    </row>
    <row r="398" ht="14.25" customHeight="1">
      <c r="A398" s="111"/>
      <c r="B398" s="111"/>
      <c r="C398" s="111"/>
      <c r="D398" s="111"/>
      <c r="E398" s="305"/>
      <c r="F398" s="111"/>
      <c r="G398" s="111"/>
      <c r="H398" s="111"/>
      <c r="I398" s="111"/>
      <c r="J398" s="2"/>
      <c r="K398" s="2"/>
      <c r="L398" s="4"/>
      <c r="M398" s="4"/>
      <c r="N398" s="4"/>
      <c r="O398" s="4"/>
      <c r="P398" s="2"/>
      <c r="Q398" s="111"/>
      <c r="R398" s="305"/>
      <c r="S398" s="111"/>
      <c r="T398" s="111"/>
      <c r="U398" s="111"/>
      <c r="V398" s="111"/>
      <c r="W398" s="111"/>
      <c r="X398" s="111"/>
      <c r="Y398" s="111"/>
      <c r="Z398" s="111"/>
      <c r="AA398" s="111"/>
      <c r="AB398" s="111"/>
      <c r="AC398" s="111"/>
      <c r="AD398" s="111"/>
      <c r="AE398" s="111"/>
      <c r="AF398" s="111"/>
      <c r="AG398" s="111"/>
      <c r="AH398" s="111"/>
      <c r="AI398" s="111"/>
      <c r="AJ398" s="111"/>
      <c r="AK398" s="111"/>
      <c r="AL398" s="111"/>
      <c r="AM398" s="111"/>
    </row>
    <row r="399" ht="14.25" customHeight="1">
      <c r="A399" s="111"/>
      <c r="B399" s="111"/>
      <c r="C399" s="111"/>
      <c r="D399" s="111"/>
      <c r="E399" s="305"/>
      <c r="F399" s="111"/>
      <c r="G399" s="111"/>
      <c r="H399" s="111"/>
      <c r="I399" s="111"/>
      <c r="J399" s="2"/>
      <c r="K399" s="2"/>
      <c r="L399" s="4"/>
      <c r="M399" s="4"/>
      <c r="N399" s="4"/>
      <c r="O399" s="4"/>
      <c r="P399" s="2"/>
      <c r="Q399" s="111"/>
      <c r="R399" s="305"/>
      <c r="S399" s="111"/>
      <c r="T399" s="111"/>
      <c r="U399" s="111"/>
      <c r="V399" s="111"/>
      <c r="W399" s="111"/>
      <c r="X399" s="111"/>
      <c r="Y399" s="111"/>
      <c r="Z399" s="111"/>
      <c r="AA399" s="111"/>
      <c r="AB399" s="111"/>
      <c r="AC399" s="111"/>
      <c r="AD399" s="111"/>
      <c r="AE399" s="111"/>
      <c r="AF399" s="111"/>
      <c r="AG399" s="111"/>
      <c r="AH399" s="111"/>
      <c r="AI399" s="111"/>
      <c r="AJ399" s="111"/>
      <c r="AK399" s="111"/>
      <c r="AL399" s="111"/>
      <c r="AM399" s="111"/>
    </row>
    <row r="400" ht="14.25" customHeight="1">
      <c r="A400" s="111"/>
      <c r="B400" s="111"/>
      <c r="C400" s="111"/>
      <c r="D400" s="111"/>
      <c r="E400" s="305"/>
      <c r="F400" s="111"/>
      <c r="G400" s="111"/>
      <c r="H400" s="111"/>
      <c r="I400" s="111"/>
      <c r="J400" s="2"/>
      <c r="K400" s="2"/>
      <c r="L400" s="4"/>
      <c r="M400" s="4"/>
      <c r="N400" s="4"/>
      <c r="O400" s="4"/>
      <c r="P400" s="2"/>
      <c r="Q400" s="111"/>
      <c r="R400" s="305"/>
      <c r="S400" s="111"/>
      <c r="T400" s="111"/>
      <c r="U400" s="111"/>
      <c r="V400" s="111"/>
      <c r="W400" s="111"/>
      <c r="X400" s="111"/>
      <c r="Y400" s="111"/>
      <c r="Z400" s="111"/>
      <c r="AA400" s="111"/>
      <c r="AB400" s="111"/>
      <c r="AC400" s="111"/>
      <c r="AD400" s="111"/>
      <c r="AE400" s="111"/>
      <c r="AF400" s="111"/>
      <c r="AG400" s="111"/>
      <c r="AH400" s="111"/>
      <c r="AI400" s="111"/>
      <c r="AJ400" s="111"/>
      <c r="AK400" s="111"/>
      <c r="AL400" s="111"/>
      <c r="AM400" s="111"/>
    </row>
    <row r="401" ht="14.25" customHeight="1">
      <c r="A401" s="111"/>
      <c r="B401" s="111"/>
      <c r="C401" s="111"/>
      <c r="D401" s="111"/>
      <c r="E401" s="305"/>
      <c r="F401" s="111"/>
      <c r="G401" s="111"/>
      <c r="H401" s="111"/>
      <c r="I401" s="111"/>
      <c r="J401" s="2"/>
      <c r="K401" s="2"/>
      <c r="L401" s="4"/>
      <c r="M401" s="4"/>
      <c r="N401" s="4"/>
      <c r="O401" s="4"/>
      <c r="P401" s="2"/>
      <c r="Q401" s="111"/>
      <c r="R401" s="305"/>
      <c r="S401" s="111"/>
      <c r="T401" s="111"/>
      <c r="U401" s="111"/>
      <c r="V401" s="111"/>
      <c r="W401" s="111"/>
      <c r="X401" s="111"/>
      <c r="Y401" s="111"/>
      <c r="Z401" s="111"/>
      <c r="AA401" s="111"/>
      <c r="AB401" s="111"/>
      <c r="AC401" s="111"/>
      <c r="AD401" s="111"/>
      <c r="AE401" s="111"/>
      <c r="AF401" s="111"/>
      <c r="AG401" s="111"/>
      <c r="AH401" s="111"/>
      <c r="AI401" s="111"/>
      <c r="AJ401" s="111"/>
      <c r="AK401" s="111"/>
      <c r="AL401" s="111"/>
      <c r="AM401" s="111"/>
    </row>
    <row r="402" ht="14.25" customHeight="1">
      <c r="A402" s="111"/>
      <c r="B402" s="111"/>
      <c r="C402" s="111"/>
      <c r="D402" s="111"/>
      <c r="E402" s="305"/>
      <c r="F402" s="111"/>
      <c r="G402" s="111"/>
      <c r="H402" s="111"/>
      <c r="I402" s="111"/>
      <c r="J402" s="2"/>
      <c r="K402" s="2"/>
      <c r="L402" s="4"/>
      <c r="M402" s="4"/>
      <c r="N402" s="4"/>
      <c r="O402" s="4"/>
      <c r="P402" s="2"/>
      <c r="Q402" s="111"/>
      <c r="R402" s="305"/>
      <c r="S402" s="111"/>
      <c r="T402" s="111"/>
      <c r="U402" s="111"/>
      <c r="V402" s="111"/>
      <c r="W402" s="111"/>
      <c r="X402" s="111"/>
      <c r="Y402" s="111"/>
      <c r="Z402" s="111"/>
      <c r="AA402" s="111"/>
      <c r="AB402" s="111"/>
      <c r="AC402" s="111"/>
      <c r="AD402" s="111"/>
      <c r="AE402" s="111"/>
      <c r="AF402" s="111"/>
      <c r="AG402" s="111"/>
      <c r="AH402" s="111"/>
      <c r="AI402" s="111"/>
      <c r="AJ402" s="111"/>
      <c r="AK402" s="111"/>
      <c r="AL402" s="111"/>
      <c r="AM402" s="111"/>
    </row>
    <row r="403" ht="14.25" customHeight="1">
      <c r="A403" s="111"/>
      <c r="B403" s="111"/>
      <c r="C403" s="111"/>
      <c r="D403" s="111"/>
      <c r="E403" s="305"/>
      <c r="F403" s="111"/>
      <c r="G403" s="111"/>
      <c r="H403" s="111"/>
      <c r="I403" s="111"/>
      <c r="J403" s="2"/>
      <c r="K403" s="2"/>
      <c r="L403" s="4"/>
      <c r="M403" s="4"/>
      <c r="N403" s="4"/>
      <c r="O403" s="4"/>
      <c r="P403" s="2"/>
      <c r="Q403" s="111"/>
      <c r="R403" s="305"/>
      <c r="S403" s="111"/>
      <c r="T403" s="111"/>
      <c r="U403" s="111"/>
      <c r="V403" s="111"/>
      <c r="W403" s="111"/>
      <c r="X403" s="111"/>
      <c r="Y403" s="111"/>
      <c r="Z403" s="111"/>
      <c r="AA403" s="111"/>
      <c r="AB403" s="111"/>
      <c r="AC403" s="111"/>
      <c r="AD403" s="111"/>
      <c r="AE403" s="111"/>
      <c r="AF403" s="111"/>
      <c r="AG403" s="111"/>
      <c r="AH403" s="111"/>
      <c r="AI403" s="111"/>
      <c r="AJ403" s="111"/>
      <c r="AK403" s="111"/>
      <c r="AL403" s="111"/>
      <c r="AM403" s="111"/>
    </row>
    <row r="404" ht="14.25" customHeight="1">
      <c r="A404" s="111"/>
      <c r="B404" s="111"/>
      <c r="C404" s="111"/>
      <c r="D404" s="111"/>
      <c r="E404" s="305"/>
      <c r="F404" s="111"/>
      <c r="G404" s="111"/>
      <c r="H404" s="111"/>
      <c r="I404" s="111"/>
      <c r="J404" s="2"/>
      <c r="K404" s="2"/>
      <c r="L404" s="4"/>
      <c r="M404" s="4"/>
      <c r="N404" s="4"/>
      <c r="O404" s="4"/>
      <c r="P404" s="2"/>
      <c r="Q404" s="111"/>
      <c r="R404" s="305"/>
      <c r="S404" s="111"/>
      <c r="T404" s="111"/>
      <c r="U404" s="111"/>
      <c r="V404" s="111"/>
      <c r="W404" s="111"/>
      <c r="X404" s="111"/>
      <c r="Y404" s="111"/>
      <c r="Z404" s="111"/>
      <c r="AA404" s="111"/>
      <c r="AB404" s="111"/>
      <c r="AC404" s="111"/>
      <c r="AD404" s="111"/>
      <c r="AE404" s="111"/>
      <c r="AF404" s="111"/>
      <c r="AG404" s="111"/>
      <c r="AH404" s="111"/>
      <c r="AI404" s="111"/>
      <c r="AJ404" s="111"/>
      <c r="AK404" s="111"/>
      <c r="AL404" s="111"/>
      <c r="AM404" s="111"/>
    </row>
    <row r="405" ht="14.25" customHeight="1">
      <c r="A405" s="111"/>
      <c r="B405" s="111"/>
      <c r="C405" s="111"/>
      <c r="D405" s="111"/>
      <c r="E405" s="305"/>
      <c r="F405" s="111"/>
      <c r="G405" s="111"/>
      <c r="H405" s="111"/>
      <c r="I405" s="111"/>
      <c r="J405" s="2"/>
      <c r="K405" s="2"/>
      <c r="L405" s="4"/>
      <c r="M405" s="4"/>
      <c r="N405" s="4"/>
      <c r="O405" s="4"/>
      <c r="P405" s="2"/>
      <c r="Q405" s="111"/>
      <c r="R405" s="305"/>
      <c r="S405" s="111"/>
      <c r="T405" s="111"/>
      <c r="U405" s="111"/>
      <c r="V405" s="111"/>
      <c r="W405" s="111"/>
      <c r="X405" s="111"/>
      <c r="Y405" s="111"/>
      <c r="Z405" s="111"/>
      <c r="AA405" s="111"/>
      <c r="AB405" s="111"/>
      <c r="AC405" s="111"/>
      <c r="AD405" s="111"/>
      <c r="AE405" s="111"/>
      <c r="AF405" s="111"/>
      <c r="AG405" s="111"/>
      <c r="AH405" s="111"/>
      <c r="AI405" s="111"/>
      <c r="AJ405" s="111"/>
      <c r="AK405" s="111"/>
      <c r="AL405" s="111"/>
      <c r="AM405" s="111"/>
    </row>
    <row r="406" ht="14.25" customHeight="1">
      <c r="A406" s="111"/>
      <c r="B406" s="111"/>
      <c r="C406" s="111"/>
      <c r="D406" s="111"/>
      <c r="E406" s="305"/>
      <c r="F406" s="111"/>
      <c r="G406" s="111"/>
      <c r="H406" s="111"/>
      <c r="I406" s="111"/>
      <c r="J406" s="2"/>
      <c r="K406" s="2"/>
      <c r="L406" s="4"/>
      <c r="M406" s="4"/>
      <c r="N406" s="4"/>
      <c r="O406" s="4"/>
      <c r="P406" s="2"/>
      <c r="Q406" s="111"/>
      <c r="R406" s="305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111"/>
      <c r="AH406" s="111"/>
      <c r="AI406" s="111"/>
      <c r="AJ406" s="111"/>
      <c r="AK406" s="111"/>
      <c r="AL406" s="111"/>
      <c r="AM406" s="111"/>
    </row>
    <row r="407" ht="14.25" customHeight="1">
      <c r="A407" s="111"/>
      <c r="B407" s="111"/>
      <c r="C407" s="111"/>
      <c r="D407" s="111"/>
      <c r="E407" s="305"/>
      <c r="F407" s="111"/>
      <c r="G407" s="111"/>
      <c r="H407" s="111"/>
      <c r="I407" s="111"/>
      <c r="J407" s="2"/>
      <c r="K407" s="2"/>
      <c r="L407" s="4"/>
      <c r="M407" s="4"/>
      <c r="N407" s="4"/>
      <c r="O407" s="4"/>
      <c r="P407" s="2"/>
      <c r="Q407" s="111"/>
      <c r="R407" s="305"/>
      <c r="S407" s="111"/>
      <c r="T407" s="111"/>
      <c r="U407" s="111"/>
      <c r="V407" s="111"/>
      <c r="W407" s="111"/>
      <c r="X407" s="111"/>
      <c r="Y407" s="111"/>
      <c r="Z407" s="111"/>
      <c r="AA407" s="111"/>
      <c r="AB407" s="111"/>
      <c r="AC407" s="111"/>
      <c r="AD407" s="111"/>
      <c r="AE407" s="111"/>
      <c r="AF407" s="111"/>
      <c r="AG407" s="111"/>
      <c r="AH407" s="111"/>
      <c r="AI407" s="111"/>
      <c r="AJ407" s="111"/>
      <c r="AK407" s="111"/>
      <c r="AL407" s="111"/>
      <c r="AM407" s="111"/>
    </row>
    <row r="408" ht="14.25" customHeight="1">
      <c r="A408" s="111"/>
      <c r="B408" s="111"/>
      <c r="C408" s="111"/>
      <c r="D408" s="111"/>
      <c r="E408" s="305"/>
      <c r="F408" s="111"/>
      <c r="G408" s="111"/>
      <c r="H408" s="111"/>
      <c r="I408" s="111"/>
      <c r="J408" s="2"/>
      <c r="K408" s="2"/>
      <c r="L408" s="4"/>
      <c r="M408" s="4"/>
      <c r="N408" s="4"/>
      <c r="O408" s="4"/>
      <c r="P408" s="2"/>
      <c r="Q408" s="111"/>
      <c r="R408" s="305"/>
      <c r="S408" s="111"/>
      <c r="T408" s="111"/>
      <c r="U408" s="111"/>
      <c r="V408" s="111"/>
      <c r="W408" s="111"/>
      <c r="X408" s="111"/>
      <c r="Y408" s="111"/>
      <c r="Z408" s="111"/>
      <c r="AA408" s="111"/>
      <c r="AB408" s="111"/>
      <c r="AC408" s="111"/>
      <c r="AD408" s="111"/>
      <c r="AE408" s="111"/>
      <c r="AF408" s="111"/>
      <c r="AG408" s="111"/>
      <c r="AH408" s="111"/>
      <c r="AI408" s="111"/>
      <c r="AJ408" s="111"/>
      <c r="AK408" s="111"/>
      <c r="AL408" s="111"/>
      <c r="AM408" s="111"/>
    </row>
    <row r="409" ht="14.25" customHeight="1">
      <c r="A409" s="111"/>
      <c r="B409" s="111"/>
      <c r="C409" s="111"/>
      <c r="D409" s="111"/>
      <c r="E409" s="305"/>
      <c r="F409" s="111"/>
      <c r="G409" s="111"/>
      <c r="H409" s="111"/>
      <c r="I409" s="111"/>
      <c r="J409" s="2"/>
      <c r="K409" s="2"/>
      <c r="L409" s="4"/>
      <c r="M409" s="4"/>
      <c r="N409" s="4"/>
      <c r="O409" s="4"/>
      <c r="P409" s="2"/>
      <c r="Q409" s="111"/>
      <c r="R409" s="305"/>
      <c r="S409" s="111"/>
      <c r="T409" s="111"/>
      <c r="U409" s="111"/>
      <c r="V409" s="111"/>
      <c r="W409" s="111"/>
      <c r="X409" s="111"/>
      <c r="Y409" s="111"/>
      <c r="Z409" s="111"/>
      <c r="AA409" s="111"/>
      <c r="AB409" s="111"/>
      <c r="AC409" s="111"/>
      <c r="AD409" s="111"/>
      <c r="AE409" s="111"/>
      <c r="AF409" s="111"/>
      <c r="AG409" s="111"/>
      <c r="AH409" s="111"/>
      <c r="AI409" s="111"/>
      <c r="AJ409" s="111"/>
      <c r="AK409" s="111"/>
      <c r="AL409" s="111"/>
      <c r="AM409" s="111"/>
    </row>
    <row r="410" ht="14.25" customHeight="1">
      <c r="A410" s="111"/>
      <c r="B410" s="111"/>
      <c r="C410" s="111"/>
      <c r="D410" s="111"/>
      <c r="E410" s="305"/>
      <c r="F410" s="111"/>
      <c r="G410" s="111"/>
      <c r="H410" s="111"/>
      <c r="I410" s="111"/>
      <c r="J410" s="2"/>
      <c r="K410" s="2"/>
      <c r="L410" s="4"/>
      <c r="M410" s="4"/>
      <c r="N410" s="4"/>
      <c r="O410" s="4"/>
      <c r="P410" s="2"/>
      <c r="Q410" s="111"/>
      <c r="R410" s="305"/>
      <c r="S410" s="111"/>
      <c r="T410" s="111"/>
      <c r="U410" s="111"/>
      <c r="V410" s="111"/>
      <c r="W410" s="111"/>
      <c r="X410" s="111"/>
      <c r="Y410" s="111"/>
      <c r="Z410" s="111"/>
      <c r="AA410" s="111"/>
      <c r="AB410" s="111"/>
      <c r="AC410" s="111"/>
      <c r="AD410" s="111"/>
      <c r="AE410" s="111"/>
      <c r="AF410" s="111"/>
      <c r="AG410" s="111"/>
      <c r="AH410" s="111"/>
      <c r="AI410" s="111"/>
      <c r="AJ410" s="111"/>
      <c r="AK410" s="111"/>
      <c r="AL410" s="111"/>
      <c r="AM410" s="111"/>
    </row>
    <row r="411" ht="14.25" customHeight="1">
      <c r="A411" s="111"/>
      <c r="B411" s="111"/>
      <c r="C411" s="111"/>
      <c r="D411" s="111"/>
      <c r="E411" s="305"/>
      <c r="F411" s="111"/>
      <c r="G411" s="111"/>
      <c r="H411" s="111"/>
      <c r="I411" s="111"/>
      <c r="J411" s="2"/>
      <c r="K411" s="2"/>
      <c r="L411" s="4"/>
      <c r="M411" s="4"/>
      <c r="N411" s="4"/>
      <c r="O411" s="4"/>
      <c r="P411" s="2"/>
      <c r="Q411" s="111"/>
      <c r="R411" s="305"/>
      <c r="S411" s="111"/>
      <c r="T411" s="111"/>
      <c r="U411" s="111"/>
      <c r="V411" s="111"/>
      <c r="W411" s="111"/>
      <c r="X411" s="111"/>
      <c r="Y411" s="111"/>
      <c r="Z411" s="111"/>
      <c r="AA411" s="111"/>
      <c r="AB411" s="111"/>
      <c r="AC411" s="111"/>
      <c r="AD411" s="111"/>
      <c r="AE411" s="111"/>
      <c r="AF411" s="111"/>
      <c r="AG411" s="111"/>
      <c r="AH411" s="111"/>
      <c r="AI411" s="111"/>
      <c r="AJ411" s="111"/>
      <c r="AK411" s="111"/>
      <c r="AL411" s="111"/>
      <c r="AM411" s="111"/>
    </row>
    <row r="412" ht="14.25" customHeight="1">
      <c r="A412" s="111"/>
      <c r="B412" s="111"/>
      <c r="C412" s="111"/>
      <c r="D412" s="111"/>
      <c r="E412" s="305"/>
      <c r="F412" s="111"/>
      <c r="G412" s="111"/>
      <c r="H412" s="111"/>
      <c r="I412" s="111"/>
      <c r="J412" s="2"/>
      <c r="K412" s="2"/>
      <c r="L412" s="4"/>
      <c r="M412" s="4"/>
      <c r="N412" s="4"/>
      <c r="O412" s="4"/>
      <c r="P412" s="2"/>
      <c r="Q412" s="111"/>
      <c r="R412" s="305"/>
      <c r="S412" s="111"/>
      <c r="T412" s="111"/>
      <c r="U412" s="111"/>
      <c r="V412" s="111"/>
      <c r="W412" s="111"/>
      <c r="X412" s="111"/>
      <c r="Y412" s="111"/>
      <c r="Z412" s="111"/>
      <c r="AA412" s="111"/>
      <c r="AB412" s="111"/>
      <c r="AC412" s="111"/>
      <c r="AD412" s="111"/>
      <c r="AE412" s="111"/>
      <c r="AF412" s="111"/>
      <c r="AG412" s="111"/>
      <c r="AH412" s="111"/>
      <c r="AI412" s="111"/>
      <c r="AJ412" s="111"/>
      <c r="AK412" s="111"/>
      <c r="AL412" s="111"/>
      <c r="AM412" s="111"/>
    </row>
    <row r="413" ht="14.25" customHeight="1">
      <c r="A413" s="111"/>
      <c r="B413" s="111"/>
      <c r="C413" s="111"/>
      <c r="D413" s="111"/>
      <c r="E413" s="305"/>
      <c r="F413" s="111"/>
      <c r="G413" s="111"/>
      <c r="H413" s="111"/>
      <c r="I413" s="111"/>
      <c r="J413" s="2"/>
      <c r="K413" s="2"/>
      <c r="L413" s="4"/>
      <c r="M413" s="4"/>
      <c r="N413" s="4"/>
      <c r="O413" s="4"/>
      <c r="P413" s="2"/>
      <c r="Q413" s="111"/>
      <c r="R413" s="305"/>
      <c r="S413" s="111"/>
      <c r="T413" s="111"/>
      <c r="U413" s="111"/>
      <c r="V413" s="111"/>
      <c r="W413" s="111"/>
      <c r="X413" s="111"/>
      <c r="Y413" s="111"/>
      <c r="Z413" s="111"/>
      <c r="AA413" s="111"/>
      <c r="AB413" s="111"/>
      <c r="AC413" s="111"/>
      <c r="AD413" s="111"/>
      <c r="AE413" s="111"/>
      <c r="AF413" s="111"/>
      <c r="AG413" s="111"/>
      <c r="AH413" s="111"/>
      <c r="AI413" s="111"/>
      <c r="AJ413" s="111"/>
      <c r="AK413" s="111"/>
      <c r="AL413" s="111"/>
      <c r="AM413" s="111"/>
    </row>
    <row r="414" ht="14.25" customHeight="1">
      <c r="A414" s="111"/>
      <c r="B414" s="111"/>
      <c r="C414" s="111"/>
      <c r="D414" s="111"/>
      <c r="E414" s="305"/>
      <c r="F414" s="111"/>
      <c r="G414" s="111"/>
      <c r="H414" s="111"/>
      <c r="I414" s="111"/>
      <c r="J414" s="2"/>
      <c r="K414" s="2"/>
      <c r="L414" s="4"/>
      <c r="M414" s="4"/>
      <c r="N414" s="4"/>
      <c r="O414" s="4"/>
      <c r="P414" s="2"/>
      <c r="Q414" s="111"/>
      <c r="R414" s="305"/>
      <c r="S414" s="111"/>
      <c r="T414" s="111"/>
      <c r="U414" s="111"/>
      <c r="V414" s="111"/>
      <c r="W414" s="111"/>
      <c r="X414" s="111"/>
      <c r="Y414" s="111"/>
      <c r="Z414" s="111"/>
      <c r="AA414" s="111"/>
      <c r="AB414" s="111"/>
      <c r="AC414" s="111"/>
      <c r="AD414" s="111"/>
      <c r="AE414" s="111"/>
      <c r="AF414" s="111"/>
      <c r="AG414" s="111"/>
      <c r="AH414" s="111"/>
      <c r="AI414" s="111"/>
      <c r="AJ414" s="111"/>
      <c r="AK414" s="111"/>
      <c r="AL414" s="111"/>
      <c r="AM414" s="111"/>
    </row>
    <row r="415" ht="14.25" customHeight="1">
      <c r="A415" s="111"/>
      <c r="B415" s="111"/>
      <c r="C415" s="111"/>
      <c r="D415" s="111"/>
      <c r="E415" s="305"/>
      <c r="F415" s="111"/>
      <c r="G415" s="111"/>
      <c r="H415" s="111"/>
      <c r="I415" s="111"/>
      <c r="J415" s="2"/>
      <c r="K415" s="2"/>
      <c r="L415" s="4"/>
      <c r="M415" s="4"/>
      <c r="N415" s="4"/>
      <c r="O415" s="4"/>
      <c r="P415" s="2"/>
      <c r="Q415" s="111"/>
      <c r="R415" s="305"/>
      <c r="S415" s="111"/>
      <c r="T415" s="111"/>
      <c r="U415" s="111"/>
      <c r="V415" s="111"/>
      <c r="W415" s="111"/>
      <c r="X415" s="111"/>
      <c r="Y415" s="111"/>
      <c r="Z415" s="111"/>
      <c r="AA415" s="111"/>
      <c r="AB415" s="111"/>
      <c r="AC415" s="111"/>
      <c r="AD415" s="111"/>
      <c r="AE415" s="111"/>
      <c r="AF415" s="111"/>
      <c r="AG415" s="111"/>
      <c r="AH415" s="111"/>
      <c r="AI415" s="111"/>
      <c r="AJ415" s="111"/>
      <c r="AK415" s="111"/>
      <c r="AL415" s="111"/>
      <c r="AM415" s="111"/>
    </row>
    <row r="416" ht="14.25" customHeight="1">
      <c r="A416" s="111"/>
      <c r="B416" s="111"/>
      <c r="C416" s="111"/>
      <c r="D416" s="111"/>
      <c r="E416" s="305"/>
      <c r="F416" s="111"/>
      <c r="G416" s="111"/>
      <c r="H416" s="111"/>
      <c r="I416" s="111"/>
      <c r="J416" s="2"/>
      <c r="K416" s="2"/>
      <c r="L416" s="4"/>
      <c r="M416" s="4"/>
      <c r="N416" s="4"/>
      <c r="O416" s="4"/>
      <c r="P416" s="2"/>
      <c r="Q416" s="111"/>
      <c r="R416" s="305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  <c r="AE416" s="111"/>
      <c r="AF416" s="111"/>
      <c r="AG416" s="111"/>
      <c r="AH416" s="111"/>
      <c r="AI416" s="111"/>
      <c r="AJ416" s="111"/>
      <c r="AK416" s="111"/>
      <c r="AL416" s="111"/>
      <c r="AM416" s="111"/>
    </row>
    <row r="417" ht="14.25" customHeight="1">
      <c r="A417" s="111"/>
      <c r="B417" s="111"/>
      <c r="C417" s="111"/>
      <c r="D417" s="111"/>
      <c r="E417" s="305"/>
      <c r="F417" s="111"/>
      <c r="G417" s="111"/>
      <c r="H417" s="111"/>
      <c r="I417" s="111"/>
      <c r="J417" s="2"/>
      <c r="K417" s="2"/>
      <c r="L417" s="4"/>
      <c r="M417" s="4"/>
      <c r="N417" s="4"/>
      <c r="O417" s="4"/>
      <c r="P417" s="2"/>
      <c r="Q417" s="111"/>
      <c r="R417" s="305"/>
      <c r="S417" s="111"/>
      <c r="T417" s="111"/>
      <c r="U417" s="111"/>
      <c r="V417" s="111"/>
      <c r="W417" s="111"/>
      <c r="X417" s="111"/>
      <c r="Y417" s="111"/>
      <c r="Z417" s="111"/>
      <c r="AA417" s="111"/>
      <c r="AB417" s="111"/>
      <c r="AC417" s="111"/>
      <c r="AD417" s="111"/>
      <c r="AE417" s="111"/>
      <c r="AF417" s="111"/>
      <c r="AG417" s="111"/>
      <c r="AH417" s="111"/>
      <c r="AI417" s="111"/>
      <c r="AJ417" s="111"/>
      <c r="AK417" s="111"/>
      <c r="AL417" s="111"/>
      <c r="AM417" s="111"/>
    </row>
    <row r="418" ht="14.25" customHeight="1">
      <c r="A418" s="111"/>
      <c r="B418" s="111"/>
      <c r="C418" s="111"/>
      <c r="D418" s="111"/>
      <c r="E418" s="305"/>
      <c r="F418" s="111"/>
      <c r="G418" s="111"/>
      <c r="H418" s="111"/>
      <c r="I418" s="111"/>
      <c r="J418" s="2"/>
      <c r="K418" s="2"/>
      <c r="L418" s="4"/>
      <c r="M418" s="4"/>
      <c r="N418" s="4"/>
      <c r="O418" s="4"/>
      <c r="P418" s="2"/>
      <c r="Q418" s="111"/>
      <c r="R418" s="305"/>
      <c r="S418" s="111"/>
      <c r="T418" s="111"/>
      <c r="U418" s="111"/>
      <c r="V418" s="111"/>
      <c r="W418" s="111"/>
      <c r="X418" s="111"/>
      <c r="Y418" s="111"/>
      <c r="Z418" s="111"/>
      <c r="AA418" s="111"/>
      <c r="AB418" s="111"/>
      <c r="AC418" s="111"/>
      <c r="AD418" s="111"/>
      <c r="AE418" s="111"/>
      <c r="AF418" s="111"/>
      <c r="AG418" s="111"/>
      <c r="AH418" s="111"/>
      <c r="AI418" s="111"/>
      <c r="AJ418" s="111"/>
      <c r="AK418" s="111"/>
      <c r="AL418" s="111"/>
      <c r="AM418" s="111"/>
    </row>
    <row r="419" ht="14.25" customHeight="1">
      <c r="A419" s="111"/>
      <c r="B419" s="111"/>
      <c r="C419" s="111"/>
      <c r="D419" s="111"/>
      <c r="E419" s="305"/>
      <c r="F419" s="111"/>
      <c r="G419" s="111"/>
      <c r="H419" s="111"/>
      <c r="I419" s="111"/>
      <c r="J419" s="2"/>
      <c r="K419" s="2"/>
      <c r="L419" s="4"/>
      <c r="M419" s="4"/>
      <c r="N419" s="4"/>
      <c r="O419" s="4"/>
      <c r="P419" s="2"/>
      <c r="Q419" s="111"/>
      <c r="R419" s="305"/>
      <c r="S419" s="111"/>
      <c r="T419" s="111"/>
      <c r="U419" s="111"/>
      <c r="V419" s="111"/>
      <c r="W419" s="111"/>
      <c r="X419" s="111"/>
      <c r="Y419" s="111"/>
      <c r="Z419" s="111"/>
      <c r="AA419" s="111"/>
      <c r="AB419" s="111"/>
      <c r="AC419" s="111"/>
      <c r="AD419" s="111"/>
      <c r="AE419" s="111"/>
      <c r="AF419" s="111"/>
      <c r="AG419" s="111"/>
      <c r="AH419" s="111"/>
      <c r="AI419" s="111"/>
      <c r="AJ419" s="111"/>
      <c r="AK419" s="111"/>
      <c r="AL419" s="111"/>
      <c r="AM419" s="111"/>
    </row>
    <row r="420" ht="14.25" customHeight="1">
      <c r="A420" s="111"/>
      <c r="B420" s="111"/>
      <c r="C420" s="111"/>
      <c r="D420" s="111"/>
      <c r="E420" s="305"/>
      <c r="F420" s="111"/>
      <c r="G420" s="111"/>
      <c r="H420" s="111"/>
      <c r="I420" s="111"/>
      <c r="J420" s="2"/>
      <c r="K420" s="2"/>
      <c r="L420" s="4"/>
      <c r="M420" s="4"/>
      <c r="N420" s="4"/>
      <c r="O420" s="4"/>
      <c r="P420" s="2"/>
      <c r="Q420" s="111"/>
      <c r="R420" s="305"/>
      <c r="S420" s="111"/>
      <c r="T420" s="111"/>
      <c r="U420" s="111"/>
      <c r="V420" s="111"/>
      <c r="W420" s="111"/>
      <c r="X420" s="111"/>
      <c r="Y420" s="111"/>
      <c r="Z420" s="111"/>
      <c r="AA420" s="111"/>
      <c r="AB420" s="111"/>
      <c r="AC420" s="111"/>
      <c r="AD420" s="111"/>
      <c r="AE420" s="111"/>
      <c r="AF420" s="111"/>
      <c r="AG420" s="111"/>
      <c r="AH420" s="111"/>
      <c r="AI420" s="111"/>
      <c r="AJ420" s="111"/>
      <c r="AK420" s="111"/>
      <c r="AL420" s="111"/>
      <c r="AM420" s="111"/>
    </row>
    <row r="421" ht="14.25" customHeight="1">
      <c r="A421" s="111"/>
      <c r="B421" s="111"/>
      <c r="C421" s="111"/>
      <c r="D421" s="111"/>
      <c r="E421" s="305"/>
      <c r="F421" s="111"/>
      <c r="G421" s="111"/>
      <c r="H421" s="111"/>
      <c r="I421" s="111"/>
      <c r="J421" s="2"/>
      <c r="K421" s="2"/>
      <c r="L421" s="4"/>
      <c r="M421" s="4"/>
      <c r="N421" s="4"/>
      <c r="O421" s="4"/>
      <c r="P421" s="2"/>
      <c r="Q421" s="111"/>
      <c r="R421" s="305"/>
      <c r="S421" s="111"/>
      <c r="T421" s="111"/>
      <c r="U421" s="111"/>
      <c r="V421" s="111"/>
      <c r="W421" s="111"/>
      <c r="X421" s="111"/>
      <c r="Y421" s="111"/>
      <c r="Z421" s="111"/>
      <c r="AA421" s="111"/>
      <c r="AB421" s="111"/>
      <c r="AC421" s="111"/>
      <c r="AD421" s="111"/>
      <c r="AE421" s="111"/>
      <c r="AF421" s="111"/>
      <c r="AG421" s="111"/>
      <c r="AH421" s="111"/>
      <c r="AI421" s="111"/>
      <c r="AJ421" s="111"/>
      <c r="AK421" s="111"/>
      <c r="AL421" s="111"/>
      <c r="AM421" s="111"/>
    </row>
    <row r="422" ht="14.25" customHeight="1">
      <c r="A422" s="111"/>
      <c r="B422" s="111"/>
      <c r="C422" s="111"/>
      <c r="D422" s="111"/>
      <c r="E422" s="305"/>
      <c r="F422" s="111"/>
      <c r="G422" s="111"/>
      <c r="H422" s="111"/>
      <c r="I422" s="111"/>
      <c r="J422" s="2"/>
      <c r="K422" s="2"/>
      <c r="L422" s="4"/>
      <c r="M422" s="4"/>
      <c r="N422" s="4"/>
      <c r="O422" s="4"/>
      <c r="P422" s="2"/>
      <c r="Q422" s="111"/>
      <c r="R422" s="305"/>
      <c r="S422" s="111"/>
      <c r="T422" s="111"/>
      <c r="U422" s="111"/>
      <c r="V422" s="111"/>
      <c r="W422" s="111"/>
      <c r="X422" s="111"/>
      <c r="Y422" s="111"/>
      <c r="Z422" s="111"/>
      <c r="AA422" s="111"/>
      <c r="AB422" s="111"/>
      <c r="AC422" s="111"/>
      <c r="AD422" s="111"/>
      <c r="AE422" s="111"/>
      <c r="AF422" s="111"/>
      <c r="AG422" s="111"/>
      <c r="AH422" s="111"/>
      <c r="AI422" s="111"/>
      <c r="AJ422" s="111"/>
      <c r="AK422" s="111"/>
      <c r="AL422" s="111"/>
      <c r="AM422" s="111"/>
    </row>
    <row r="423" ht="14.25" customHeight="1">
      <c r="A423" s="111"/>
      <c r="B423" s="111"/>
      <c r="C423" s="111"/>
      <c r="D423" s="111"/>
      <c r="E423" s="305"/>
      <c r="F423" s="111"/>
      <c r="G423" s="111"/>
      <c r="H423" s="111"/>
      <c r="I423" s="111"/>
      <c r="J423" s="2"/>
      <c r="K423" s="2"/>
      <c r="L423" s="4"/>
      <c r="M423" s="4"/>
      <c r="N423" s="4"/>
      <c r="O423" s="4"/>
      <c r="P423" s="2"/>
      <c r="Q423" s="111"/>
      <c r="R423" s="305"/>
      <c r="S423" s="111"/>
      <c r="T423" s="111"/>
      <c r="U423" s="111"/>
      <c r="V423" s="111"/>
      <c r="W423" s="111"/>
      <c r="X423" s="111"/>
      <c r="Y423" s="111"/>
      <c r="Z423" s="111"/>
      <c r="AA423" s="111"/>
      <c r="AB423" s="111"/>
      <c r="AC423" s="111"/>
      <c r="AD423" s="111"/>
      <c r="AE423" s="111"/>
      <c r="AF423" s="111"/>
      <c r="AG423" s="111"/>
      <c r="AH423" s="111"/>
      <c r="AI423" s="111"/>
      <c r="AJ423" s="111"/>
      <c r="AK423" s="111"/>
      <c r="AL423" s="111"/>
      <c r="AM423" s="111"/>
    </row>
    <row r="424" ht="14.25" customHeight="1">
      <c r="A424" s="111"/>
      <c r="B424" s="111"/>
      <c r="C424" s="111"/>
      <c r="D424" s="111"/>
      <c r="E424" s="305"/>
      <c r="F424" s="111"/>
      <c r="G424" s="111"/>
      <c r="H424" s="111"/>
      <c r="I424" s="111"/>
      <c r="J424" s="2"/>
      <c r="K424" s="2"/>
      <c r="L424" s="4"/>
      <c r="M424" s="4"/>
      <c r="N424" s="4"/>
      <c r="O424" s="4"/>
      <c r="P424" s="2"/>
      <c r="Q424" s="111"/>
      <c r="R424" s="305"/>
      <c r="S424" s="111"/>
      <c r="T424" s="111"/>
      <c r="U424" s="111"/>
      <c r="V424" s="111"/>
      <c r="W424" s="111"/>
      <c r="X424" s="111"/>
      <c r="Y424" s="111"/>
      <c r="Z424" s="111"/>
      <c r="AA424" s="111"/>
      <c r="AB424" s="111"/>
      <c r="AC424" s="111"/>
      <c r="AD424" s="111"/>
      <c r="AE424" s="111"/>
      <c r="AF424" s="111"/>
      <c r="AG424" s="111"/>
      <c r="AH424" s="111"/>
      <c r="AI424" s="111"/>
      <c r="AJ424" s="111"/>
      <c r="AK424" s="111"/>
      <c r="AL424" s="111"/>
      <c r="AM424" s="111"/>
    </row>
    <row r="425" ht="14.25" customHeight="1">
      <c r="A425" s="111"/>
      <c r="B425" s="111"/>
      <c r="C425" s="111"/>
      <c r="D425" s="111"/>
      <c r="E425" s="305"/>
      <c r="F425" s="111"/>
      <c r="G425" s="111"/>
      <c r="H425" s="111"/>
      <c r="I425" s="111"/>
      <c r="J425" s="2"/>
      <c r="K425" s="2"/>
      <c r="L425" s="4"/>
      <c r="M425" s="4"/>
      <c r="N425" s="4"/>
      <c r="O425" s="4"/>
      <c r="P425" s="2"/>
      <c r="Q425" s="111"/>
      <c r="R425" s="305"/>
      <c r="S425" s="111"/>
      <c r="T425" s="111"/>
      <c r="U425" s="111"/>
      <c r="V425" s="111"/>
      <c r="W425" s="111"/>
      <c r="X425" s="111"/>
      <c r="Y425" s="111"/>
      <c r="Z425" s="111"/>
      <c r="AA425" s="111"/>
      <c r="AB425" s="111"/>
      <c r="AC425" s="111"/>
      <c r="AD425" s="111"/>
      <c r="AE425" s="111"/>
      <c r="AF425" s="111"/>
      <c r="AG425" s="111"/>
      <c r="AH425" s="111"/>
      <c r="AI425" s="111"/>
      <c r="AJ425" s="111"/>
      <c r="AK425" s="111"/>
      <c r="AL425" s="111"/>
      <c r="AM425" s="111"/>
    </row>
    <row r="426" ht="14.25" customHeight="1">
      <c r="A426" s="111"/>
      <c r="B426" s="111"/>
      <c r="C426" s="111"/>
      <c r="D426" s="111"/>
      <c r="E426" s="305"/>
      <c r="F426" s="111"/>
      <c r="G426" s="111"/>
      <c r="H426" s="111"/>
      <c r="I426" s="111"/>
      <c r="J426" s="2"/>
      <c r="K426" s="2"/>
      <c r="L426" s="4"/>
      <c r="M426" s="4"/>
      <c r="N426" s="4"/>
      <c r="O426" s="4"/>
      <c r="P426" s="2"/>
      <c r="Q426" s="111"/>
      <c r="R426" s="305"/>
      <c r="S426" s="111"/>
      <c r="T426" s="111"/>
      <c r="U426" s="111"/>
      <c r="V426" s="111"/>
      <c r="W426" s="111"/>
      <c r="X426" s="111"/>
      <c r="Y426" s="111"/>
      <c r="Z426" s="111"/>
      <c r="AA426" s="111"/>
      <c r="AB426" s="111"/>
      <c r="AC426" s="111"/>
      <c r="AD426" s="111"/>
      <c r="AE426" s="111"/>
      <c r="AF426" s="111"/>
      <c r="AG426" s="111"/>
      <c r="AH426" s="111"/>
      <c r="AI426" s="111"/>
      <c r="AJ426" s="111"/>
      <c r="AK426" s="111"/>
      <c r="AL426" s="111"/>
      <c r="AM426" s="111"/>
    </row>
    <row r="427" ht="14.25" customHeight="1">
      <c r="A427" s="111"/>
      <c r="B427" s="111"/>
      <c r="C427" s="111"/>
      <c r="D427" s="111"/>
      <c r="E427" s="305"/>
      <c r="F427" s="111"/>
      <c r="G427" s="111"/>
      <c r="H427" s="111"/>
      <c r="I427" s="111"/>
      <c r="J427" s="2"/>
      <c r="K427" s="2"/>
      <c r="L427" s="4"/>
      <c r="M427" s="4"/>
      <c r="N427" s="4"/>
      <c r="O427" s="4"/>
      <c r="P427" s="2"/>
      <c r="Q427" s="111"/>
      <c r="R427" s="305"/>
      <c r="S427" s="111"/>
      <c r="T427" s="111"/>
      <c r="U427" s="111"/>
      <c r="V427" s="111"/>
      <c r="W427" s="111"/>
      <c r="X427" s="111"/>
      <c r="Y427" s="111"/>
      <c r="Z427" s="111"/>
      <c r="AA427" s="111"/>
      <c r="AB427" s="111"/>
      <c r="AC427" s="111"/>
      <c r="AD427" s="111"/>
      <c r="AE427" s="111"/>
      <c r="AF427" s="111"/>
      <c r="AG427" s="111"/>
      <c r="AH427" s="111"/>
      <c r="AI427" s="111"/>
      <c r="AJ427" s="111"/>
      <c r="AK427" s="111"/>
      <c r="AL427" s="111"/>
      <c r="AM427" s="111"/>
    </row>
    <row r="428" ht="14.25" customHeight="1">
      <c r="A428" s="111"/>
      <c r="B428" s="111"/>
      <c r="C428" s="111"/>
      <c r="D428" s="111"/>
      <c r="E428" s="305"/>
      <c r="F428" s="111"/>
      <c r="G428" s="111"/>
      <c r="H428" s="111"/>
      <c r="I428" s="111"/>
      <c r="J428" s="2"/>
      <c r="K428" s="2"/>
      <c r="L428" s="4"/>
      <c r="M428" s="4"/>
      <c r="N428" s="4"/>
      <c r="O428" s="4"/>
      <c r="P428" s="2"/>
      <c r="Q428" s="111"/>
      <c r="R428" s="305"/>
      <c r="S428" s="111"/>
      <c r="T428" s="111"/>
      <c r="U428" s="111"/>
      <c r="V428" s="111"/>
      <c r="W428" s="111"/>
      <c r="X428" s="111"/>
      <c r="Y428" s="111"/>
      <c r="Z428" s="111"/>
      <c r="AA428" s="111"/>
      <c r="AB428" s="111"/>
      <c r="AC428" s="111"/>
      <c r="AD428" s="111"/>
      <c r="AE428" s="111"/>
      <c r="AF428" s="111"/>
      <c r="AG428" s="111"/>
      <c r="AH428" s="111"/>
      <c r="AI428" s="111"/>
      <c r="AJ428" s="111"/>
      <c r="AK428" s="111"/>
      <c r="AL428" s="111"/>
      <c r="AM428" s="111"/>
    </row>
    <row r="429" ht="14.25" customHeight="1">
      <c r="A429" s="111"/>
      <c r="B429" s="111"/>
      <c r="C429" s="111"/>
      <c r="D429" s="111"/>
      <c r="E429" s="305"/>
      <c r="F429" s="111"/>
      <c r="G429" s="111"/>
      <c r="H429" s="111"/>
      <c r="I429" s="111"/>
      <c r="J429" s="2"/>
      <c r="K429" s="2"/>
      <c r="L429" s="4"/>
      <c r="M429" s="4"/>
      <c r="N429" s="4"/>
      <c r="O429" s="4"/>
      <c r="P429" s="2"/>
      <c r="Q429" s="111"/>
      <c r="R429" s="305"/>
      <c r="S429" s="111"/>
      <c r="T429" s="111"/>
      <c r="U429" s="111"/>
      <c r="V429" s="111"/>
      <c r="W429" s="111"/>
      <c r="X429" s="111"/>
      <c r="Y429" s="111"/>
      <c r="Z429" s="111"/>
      <c r="AA429" s="111"/>
      <c r="AB429" s="111"/>
      <c r="AC429" s="111"/>
      <c r="AD429" s="111"/>
      <c r="AE429" s="111"/>
      <c r="AF429" s="111"/>
      <c r="AG429" s="111"/>
      <c r="AH429" s="111"/>
      <c r="AI429" s="111"/>
      <c r="AJ429" s="111"/>
      <c r="AK429" s="111"/>
      <c r="AL429" s="111"/>
      <c r="AM429" s="111"/>
    </row>
    <row r="430" ht="14.25" customHeight="1">
      <c r="A430" s="111"/>
      <c r="B430" s="111"/>
      <c r="C430" s="111"/>
      <c r="D430" s="111"/>
      <c r="E430" s="305"/>
      <c r="F430" s="111"/>
      <c r="G430" s="111"/>
      <c r="H430" s="111"/>
      <c r="I430" s="111"/>
      <c r="J430" s="2"/>
      <c r="K430" s="2"/>
      <c r="L430" s="4"/>
      <c r="M430" s="4"/>
      <c r="N430" s="4"/>
      <c r="O430" s="4"/>
      <c r="P430" s="2"/>
      <c r="Q430" s="111"/>
      <c r="R430" s="305"/>
      <c r="S430" s="111"/>
      <c r="T430" s="111"/>
      <c r="U430" s="111"/>
      <c r="V430" s="111"/>
      <c r="W430" s="111"/>
      <c r="X430" s="111"/>
      <c r="Y430" s="111"/>
      <c r="Z430" s="111"/>
      <c r="AA430" s="111"/>
      <c r="AB430" s="111"/>
      <c r="AC430" s="111"/>
      <c r="AD430" s="111"/>
      <c r="AE430" s="111"/>
      <c r="AF430" s="111"/>
      <c r="AG430" s="111"/>
      <c r="AH430" s="111"/>
      <c r="AI430" s="111"/>
      <c r="AJ430" s="111"/>
      <c r="AK430" s="111"/>
      <c r="AL430" s="111"/>
      <c r="AM430" s="111"/>
    </row>
    <row r="431" ht="14.25" customHeight="1">
      <c r="A431" s="111"/>
      <c r="B431" s="111"/>
      <c r="C431" s="111"/>
      <c r="D431" s="111"/>
      <c r="E431" s="305"/>
      <c r="F431" s="111"/>
      <c r="G431" s="111"/>
      <c r="H431" s="111"/>
      <c r="I431" s="111"/>
      <c r="J431" s="2"/>
      <c r="K431" s="2"/>
      <c r="L431" s="4"/>
      <c r="M431" s="4"/>
      <c r="N431" s="4"/>
      <c r="O431" s="4"/>
      <c r="P431" s="2"/>
      <c r="Q431" s="111"/>
      <c r="R431" s="305"/>
      <c r="S431" s="111"/>
      <c r="T431" s="111"/>
      <c r="U431" s="111"/>
      <c r="V431" s="111"/>
      <c r="W431" s="111"/>
      <c r="X431" s="111"/>
      <c r="Y431" s="111"/>
      <c r="Z431" s="111"/>
      <c r="AA431" s="111"/>
      <c r="AB431" s="111"/>
      <c r="AC431" s="111"/>
      <c r="AD431" s="111"/>
      <c r="AE431" s="111"/>
      <c r="AF431" s="111"/>
      <c r="AG431" s="111"/>
      <c r="AH431" s="111"/>
      <c r="AI431" s="111"/>
      <c r="AJ431" s="111"/>
      <c r="AK431" s="111"/>
      <c r="AL431" s="111"/>
      <c r="AM431" s="111"/>
    </row>
    <row r="432" ht="14.25" customHeight="1">
      <c r="A432" s="111"/>
      <c r="B432" s="111"/>
      <c r="C432" s="111"/>
      <c r="D432" s="111"/>
      <c r="E432" s="305"/>
      <c r="F432" s="111"/>
      <c r="G432" s="111"/>
      <c r="H432" s="111"/>
      <c r="I432" s="111"/>
      <c r="J432" s="2"/>
      <c r="K432" s="2"/>
      <c r="L432" s="4"/>
      <c r="M432" s="4"/>
      <c r="N432" s="4"/>
      <c r="O432" s="4"/>
      <c r="P432" s="2"/>
      <c r="Q432" s="111"/>
      <c r="R432" s="305"/>
      <c r="S432" s="111"/>
      <c r="T432" s="111"/>
      <c r="U432" s="111"/>
      <c r="V432" s="111"/>
      <c r="W432" s="111"/>
      <c r="X432" s="111"/>
      <c r="Y432" s="111"/>
      <c r="Z432" s="111"/>
      <c r="AA432" s="111"/>
      <c r="AB432" s="111"/>
      <c r="AC432" s="111"/>
      <c r="AD432" s="111"/>
      <c r="AE432" s="111"/>
      <c r="AF432" s="111"/>
      <c r="AG432" s="111"/>
      <c r="AH432" s="111"/>
      <c r="AI432" s="111"/>
      <c r="AJ432" s="111"/>
      <c r="AK432" s="111"/>
      <c r="AL432" s="111"/>
      <c r="AM432" s="111"/>
    </row>
    <row r="433" ht="14.25" customHeight="1">
      <c r="A433" s="111"/>
      <c r="B433" s="111"/>
      <c r="C433" s="111"/>
      <c r="D433" s="111"/>
      <c r="E433" s="305"/>
      <c r="F433" s="111"/>
      <c r="G433" s="111"/>
      <c r="H433" s="111"/>
      <c r="I433" s="111"/>
      <c r="J433" s="2"/>
      <c r="K433" s="2"/>
      <c r="L433" s="4"/>
      <c r="M433" s="4"/>
      <c r="N433" s="4"/>
      <c r="O433" s="4"/>
      <c r="P433" s="2"/>
      <c r="Q433" s="111"/>
      <c r="R433" s="305"/>
      <c r="S433" s="111"/>
      <c r="T433" s="111"/>
      <c r="U433" s="111"/>
      <c r="V433" s="111"/>
      <c r="W433" s="111"/>
      <c r="X433" s="111"/>
      <c r="Y433" s="111"/>
      <c r="Z433" s="111"/>
      <c r="AA433" s="111"/>
      <c r="AB433" s="111"/>
      <c r="AC433" s="111"/>
      <c r="AD433" s="111"/>
      <c r="AE433" s="111"/>
      <c r="AF433" s="111"/>
      <c r="AG433" s="111"/>
      <c r="AH433" s="111"/>
      <c r="AI433" s="111"/>
      <c r="AJ433" s="111"/>
      <c r="AK433" s="111"/>
      <c r="AL433" s="111"/>
      <c r="AM433" s="111"/>
    </row>
    <row r="434" ht="14.25" customHeight="1">
      <c r="A434" s="111"/>
      <c r="B434" s="111"/>
      <c r="C434" s="111"/>
      <c r="D434" s="111"/>
      <c r="E434" s="305"/>
      <c r="F434" s="111"/>
      <c r="G434" s="111"/>
      <c r="H434" s="111"/>
      <c r="I434" s="111"/>
      <c r="J434" s="2"/>
      <c r="K434" s="2"/>
      <c r="L434" s="4"/>
      <c r="M434" s="4"/>
      <c r="N434" s="4"/>
      <c r="O434" s="4"/>
      <c r="P434" s="2"/>
      <c r="Q434" s="111"/>
      <c r="R434" s="305"/>
      <c r="S434" s="111"/>
      <c r="T434" s="111"/>
      <c r="U434" s="111"/>
      <c r="V434" s="111"/>
      <c r="W434" s="111"/>
      <c r="X434" s="111"/>
      <c r="Y434" s="111"/>
      <c r="Z434" s="111"/>
      <c r="AA434" s="111"/>
      <c r="AB434" s="111"/>
      <c r="AC434" s="111"/>
      <c r="AD434" s="111"/>
      <c r="AE434" s="111"/>
      <c r="AF434" s="111"/>
      <c r="AG434" s="111"/>
      <c r="AH434" s="111"/>
      <c r="AI434" s="111"/>
      <c r="AJ434" s="111"/>
      <c r="AK434" s="111"/>
      <c r="AL434" s="111"/>
      <c r="AM434" s="111"/>
    </row>
    <row r="435" ht="14.25" customHeight="1">
      <c r="A435" s="111"/>
      <c r="B435" s="111"/>
      <c r="C435" s="111"/>
      <c r="D435" s="111"/>
      <c r="E435" s="305"/>
      <c r="F435" s="111"/>
      <c r="G435" s="111"/>
      <c r="H435" s="111"/>
      <c r="I435" s="111"/>
      <c r="J435" s="2"/>
      <c r="K435" s="2"/>
      <c r="L435" s="4"/>
      <c r="M435" s="4"/>
      <c r="N435" s="4"/>
      <c r="O435" s="4"/>
      <c r="P435" s="2"/>
      <c r="Q435" s="111"/>
      <c r="R435" s="305"/>
      <c r="S435" s="111"/>
      <c r="T435" s="111"/>
      <c r="U435" s="111"/>
      <c r="V435" s="111"/>
      <c r="W435" s="111"/>
      <c r="X435" s="111"/>
      <c r="Y435" s="111"/>
      <c r="Z435" s="111"/>
      <c r="AA435" s="111"/>
      <c r="AB435" s="111"/>
      <c r="AC435" s="111"/>
      <c r="AD435" s="111"/>
      <c r="AE435" s="111"/>
      <c r="AF435" s="111"/>
      <c r="AG435" s="111"/>
      <c r="AH435" s="111"/>
      <c r="AI435" s="111"/>
      <c r="AJ435" s="111"/>
      <c r="AK435" s="111"/>
      <c r="AL435" s="111"/>
      <c r="AM435" s="111"/>
    </row>
    <row r="436" ht="14.25" customHeight="1">
      <c r="A436" s="111"/>
      <c r="B436" s="111"/>
      <c r="C436" s="111"/>
      <c r="D436" s="111"/>
      <c r="E436" s="305"/>
      <c r="F436" s="111"/>
      <c r="G436" s="111"/>
      <c r="H436" s="111"/>
      <c r="I436" s="111"/>
      <c r="J436" s="2"/>
      <c r="K436" s="2"/>
      <c r="L436" s="4"/>
      <c r="M436" s="4"/>
      <c r="N436" s="4"/>
      <c r="O436" s="4"/>
      <c r="P436" s="2"/>
      <c r="Q436" s="111"/>
      <c r="R436" s="305"/>
      <c r="S436" s="111"/>
      <c r="T436" s="111"/>
      <c r="U436" s="111"/>
      <c r="V436" s="111"/>
      <c r="W436" s="111"/>
      <c r="X436" s="111"/>
      <c r="Y436" s="111"/>
      <c r="Z436" s="111"/>
      <c r="AA436" s="111"/>
      <c r="AB436" s="111"/>
      <c r="AC436" s="111"/>
      <c r="AD436" s="111"/>
      <c r="AE436" s="111"/>
      <c r="AF436" s="111"/>
      <c r="AG436" s="111"/>
      <c r="AH436" s="111"/>
      <c r="AI436" s="111"/>
      <c r="AJ436" s="111"/>
      <c r="AK436" s="111"/>
      <c r="AL436" s="111"/>
      <c r="AM436" s="111"/>
    </row>
    <row r="437" ht="14.25" customHeight="1">
      <c r="A437" s="111"/>
      <c r="B437" s="111"/>
      <c r="C437" s="111"/>
      <c r="D437" s="111"/>
      <c r="E437" s="305"/>
      <c r="F437" s="111"/>
      <c r="G437" s="111"/>
      <c r="H437" s="111"/>
      <c r="I437" s="111"/>
      <c r="J437" s="2"/>
      <c r="K437" s="2"/>
      <c r="L437" s="4"/>
      <c r="M437" s="4"/>
      <c r="N437" s="4"/>
      <c r="O437" s="4"/>
      <c r="P437" s="2"/>
      <c r="Q437" s="111"/>
      <c r="R437" s="305"/>
      <c r="S437" s="111"/>
      <c r="T437" s="111"/>
      <c r="U437" s="111"/>
      <c r="V437" s="111"/>
      <c r="W437" s="111"/>
      <c r="X437" s="111"/>
      <c r="Y437" s="111"/>
      <c r="Z437" s="111"/>
      <c r="AA437" s="111"/>
      <c r="AB437" s="111"/>
      <c r="AC437" s="111"/>
      <c r="AD437" s="111"/>
      <c r="AE437" s="111"/>
      <c r="AF437" s="111"/>
      <c r="AG437" s="111"/>
      <c r="AH437" s="111"/>
      <c r="AI437" s="111"/>
      <c r="AJ437" s="111"/>
      <c r="AK437" s="111"/>
      <c r="AL437" s="111"/>
      <c r="AM437" s="111"/>
    </row>
    <row r="438" ht="14.25" customHeight="1">
      <c r="A438" s="111"/>
      <c r="B438" s="111"/>
      <c r="C438" s="111"/>
      <c r="D438" s="111"/>
      <c r="E438" s="305"/>
      <c r="F438" s="111"/>
      <c r="G438" s="111"/>
      <c r="H438" s="111"/>
      <c r="I438" s="111"/>
      <c r="J438" s="2"/>
      <c r="K438" s="2"/>
      <c r="L438" s="4"/>
      <c r="M438" s="4"/>
      <c r="N438" s="4"/>
      <c r="O438" s="4"/>
      <c r="P438" s="2"/>
      <c r="Q438" s="111"/>
      <c r="R438" s="305"/>
      <c r="S438" s="111"/>
      <c r="T438" s="111"/>
      <c r="U438" s="111"/>
      <c r="V438" s="111"/>
      <c r="W438" s="111"/>
      <c r="X438" s="111"/>
      <c r="Y438" s="111"/>
      <c r="Z438" s="111"/>
      <c r="AA438" s="111"/>
      <c r="AB438" s="111"/>
      <c r="AC438" s="111"/>
      <c r="AD438" s="111"/>
      <c r="AE438" s="111"/>
      <c r="AF438" s="111"/>
      <c r="AG438" s="111"/>
      <c r="AH438" s="111"/>
      <c r="AI438" s="111"/>
      <c r="AJ438" s="111"/>
      <c r="AK438" s="111"/>
      <c r="AL438" s="111"/>
      <c r="AM438" s="111"/>
    </row>
    <row r="439" ht="14.25" customHeight="1">
      <c r="A439" s="111"/>
      <c r="B439" s="111"/>
      <c r="C439" s="111"/>
      <c r="D439" s="111"/>
      <c r="E439" s="305"/>
      <c r="F439" s="111"/>
      <c r="G439" s="111"/>
      <c r="H439" s="111"/>
      <c r="I439" s="111"/>
      <c r="J439" s="2"/>
      <c r="K439" s="2"/>
      <c r="L439" s="4"/>
      <c r="M439" s="4"/>
      <c r="N439" s="4"/>
      <c r="O439" s="4"/>
      <c r="P439" s="2"/>
      <c r="Q439" s="111"/>
      <c r="R439" s="305"/>
      <c r="S439" s="111"/>
      <c r="T439" s="111"/>
      <c r="U439" s="111"/>
      <c r="V439" s="111"/>
      <c r="W439" s="111"/>
      <c r="X439" s="111"/>
      <c r="Y439" s="111"/>
      <c r="Z439" s="111"/>
      <c r="AA439" s="111"/>
      <c r="AB439" s="111"/>
      <c r="AC439" s="111"/>
      <c r="AD439" s="111"/>
      <c r="AE439" s="111"/>
      <c r="AF439" s="111"/>
      <c r="AG439" s="111"/>
      <c r="AH439" s="111"/>
      <c r="AI439" s="111"/>
      <c r="AJ439" s="111"/>
      <c r="AK439" s="111"/>
      <c r="AL439" s="111"/>
      <c r="AM439" s="111"/>
    </row>
    <row r="440" ht="14.25" customHeight="1">
      <c r="A440" s="111"/>
      <c r="B440" s="111"/>
      <c r="C440" s="111"/>
      <c r="D440" s="111"/>
      <c r="E440" s="305"/>
      <c r="F440" s="111"/>
      <c r="G440" s="111"/>
      <c r="H440" s="111"/>
      <c r="I440" s="111"/>
      <c r="J440" s="2"/>
      <c r="K440" s="2"/>
      <c r="L440" s="4"/>
      <c r="M440" s="4"/>
      <c r="N440" s="4"/>
      <c r="O440" s="4"/>
      <c r="P440" s="2"/>
      <c r="Q440" s="111"/>
      <c r="R440" s="305"/>
      <c r="S440" s="111"/>
      <c r="T440" s="111"/>
      <c r="U440" s="111"/>
      <c r="V440" s="111"/>
      <c r="W440" s="111"/>
      <c r="X440" s="111"/>
      <c r="Y440" s="111"/>
      <c r="Z440" s="111"/>
      <c r="AA440" s="111"/>
      <c r="AB440" s="111"/>
      <c r="AC440" s="111"/>
      <c r="AD440" s="111"/>
      <c r="AE440" s="111"/>
      <c r="AF440" s="111"/>
      <c r="AG440" s="111"/>
      <c r="AH440" s="111"/>
      <c r="AI440" s="111"/>
      <c r="AJ440" s="111"/>
      <c r="AK440" s="111"/>
      <c r="AL440" s="111"/>
      <c r="AM440" s="111"/>
    </row>
    <row r="441" ht="14.25" customHeight="1">
      <c r="A441" s="111"/>
      <c r="B441" s="111"/>
      <c r="C441" s="111"/>
      <c r="D441" s="111"/>
      <c r="E441" s="305"/>
      <c r="F441" s="111"/>
      <c r="G441" s="111"/>
      <c r="H441" s="111"/>
      <c r="I441" s="111"/>
      <c r="J441" s="2"/>
      <c r="K441" s="2"/>
      <c r="L441" s="4"/>
      <c r="M441" s="4"/>
      <c r="N441" s="4"/>
      <c r="O441" s="4"/>
      <c r="P441" s="2"/>
      <c r="Q441" s="111"/>
      <c r="R441" s="305"/>
      <c r="S441" s="111"/>
      <c r="T441" s="111"/>
      <c r="U441" s="111"/>
      <c r="V441" s="111"/>
      <c r="W441" s="111"/>
      <c r="X441" s="111"/>
      <c r="Y441" s="111"/>
      <c r="Z441" s="111"/>
      <c r="AA441" s="111"/>
      <c r="AB441" s="111"/>
      <c r="AC441" s="111"/>
      <c r="AD441" s="111"/>
      <c r="AE441" s="111"/>
      <c r="AF441" s="111"/>
      <c r="AG441" s="111"/>
      <c r="AH441" s="111"/>
      <c r="AI441" s="111"/>
      <c r="AJ441" s="111"/>
      <c r="AK441" s="111"/>
      <c r="AL441" s="111"/>
      <c r="AM441" s="111"/>
    </row>
    <row r="442" ht="14.25" customHeight="1">
      <c r="A442" s="111"/>
      <c r="B442" s="111"/>
      <c r="C442" s="111"/>
      <c r="D442" s="111"/>
      <c r="E442" s="305"/>
      <c r="F442" s="111"/>
      <c r="G442" s="111"/>
      <c r="H442" s="111"/>
      <c r="I442" s="111"/>
      <c r="J442" s="2"/>
      <c r="K442" s="2"/>
      <c r="L442" s="4"/>
      <c r="M442" s="4"/>
      <c r="N442" s="4"/>
      <c r="O442" s="4"/>
      <c r="P442" s="2"/>
      <c r="Q442" s="111"/>
      <c r="R442" s="305"/>
      <c r="S442" s="111"/>
      <c r="T442" s="111"/>
      <c r="U442" s="111"/>
      <c r="V442" s="111"/>
      <c r="W442" s="111"/>
      <c r="X442" s="111"/>
      <c r="Y442" s="111"/>
      <c r="Z442" s="111"/>
      <c r="AA442" s="111"/>
      <c r="AB442" s="111"/>
      <c r="AC442" s="111"/>
      <c r="AD442" s="111"/>
      <c r="AE442" s="111"/>
      <c r="AF442" s="111"/>
      <c r="AG442" s="111"/>
      <c r="AH442" s="111"/>
      <c r="AI442" s="111"/>
      <c r="AJ442" s="111"/>
      <c r="AK442" s="111"/>
      <c r="AL442" s="111"/>
      <c r="AM442" s="111"/>
    </row>
    <row r="443" ht="14.25" customHeight="1">
      <c r="A443" s="111"/>
      <c r="B443" s="111"/>
      <c r="C443" s="111"/>
      <c r="D443" s="111"/>
      <c r="E443" s="305"/>
      <c r="F443" s="111"/>
      <c r="G443" s="111"/>
      <c r="H443" s="111"/>
      <c r="I443" s="111"/>
      <c r="J443" s="2"/>
      <c r="K443" s="2"/>
      <c r="L443" s="4"/>
      <c r="M443" s="4"/>
      <c r="N443" s="4"/>
      <c r="O443" s="4"/>
      <c r="P443" s="2"/>
      <c r="Q443" s="111"/>
      <c r="R443" s="305"/>
      <c r="S443" s="111"/>
      <c r="T443" s="111"/>
      <c r="U443" s="111"/>
      <c r="V443" s="111"/>
      <c r="W443" s="111"/>
      <c r="X443" s="111"/>
      <c r="Y443" s="111"/>
      <c r="Z443" s="111"/>
      <c r="AA443" s="111"/>
      <c r="AB443" s="111"/>
      <c r="AC443" s="111"/>
      <c r="AD443" s="111"/>
      <c r="AE443" s="111"/>
      <c r="AF443" s="111"/>
      <c r="AG443" s="111"/>
      <c r="AH443" s="111"/>
      <c r="AI443" s="111"/>
      <c r="AJ443" s="111"/>
      <c r="AK443" s="111"/>
      <c r="AL443" s="111"/>
      <c r="AM443" s="111"/>
    </row>
    <row r="444" ht="14.25" customHeight="1">
      <c r="A444" s="111"/>
      <c r="B444" s="111"/>
      <c r="C444" s="111"/>
      <c r="D444" s="111"/>
      <c r="E444" s="305"/>
      <c r="F444" s="111"/>
      <c r="G444" s="111"/>
      <c r="H444" s="111"/>
      <c r="I444" s="111"/>
      <c r="J444" s="2"/>
      <c r="K444" s="2"/>
      <c r="L444" s="4"/>
      <c r="M444" s="4"/>
      <c r="N444" s="4"/>
      <c r="O444" s="4"/>
      <c r="P444" s="2"/>
      <c r="Q444" s="111"/>
      <c r="R444" s="305"/>
      <c r="S444" s="111"/>
      <c r="T444" s="111"/>
      <c r="U444" s="111"/>
      <c r="V444" s="111"/>
      <c r="W444" s="111"/>
      <c r="X444" s="111"/>
      <c r="Y444" s="111"/>
      <c r="Z444" s="111"/>
      <c r="AA444" s="111"/>
      <c r="AB444" s="111"/>
      <c r="AC444" s="111"/>
      <c r="AD444" s="111"/>
      <c r="AE444" s="111"/>
      <c r="AF444" s="111"/>
      <c r="AG444" s="111"/>
      <c r="AH444" s="111"/>
      <c r="AI444" s="111"/>
      <c r="AJ444" s="111"/>
      <c r="AK444" s="111"/>
      <c r="AL444" s="111"/>
      <c r="AM444" s="111"/>
    </row>
    <row r="445" ht="14.25" customHeight="1">
      <c r="A445" s="111"/>
      <c r="B445" s="111"/>
      <c r="C445" s="111"/>
      <c r="D445" s="111"/>
      <c r="E445" s="305"/>
      <c r="F445" s="111"/>
      <c r="G445" s="111"/>
      <c r="H445" s="111"/>
      <c r="I445" s="111"/>
      <c r="J445" s="2"/>
      <c r="K445" s="2"/>
      <c r="L445" s="4"/>
      <c r="M445" s="4"/>
      <c r="N445" s="4"/>
      <c r="O445" s="4"/>
      <c r="P445" s="2"/>
      <c r="Q445" s="111"/>
      <c r="R445" s="305"/>
      <c r="S445" s="111"/>
      <c r="T445" s="111"/>
      <c r="U445" s="111"/>
      <c r="V445" s="111"/>
      <c r="W445" s="111"/>
      <c r="X445" s="111"/>
      <c r="Y445" s="111"/>
      <c r="Z445" s="111"/>
      <c r="AA445" s="111"/>
      <c r="AB445" s="111"/>
      <c r="AC445" s="111"/>
      <c r="AD445" s="111"/>
      <c r="AE445" s="111"/>
      <c r="AF445" s="111"/>
      <c r="AG445" s="111"/>
      <c r="AH445" s="111"/>
      <c r="AI445" s="111"/>
      <c r="AJ445" s="111"/>
      <c r="AK445" s="111"/>
      <c r="AL445" s="111"/>
      <c r="AM445" s="111"/>
    </row>
    <row r="446" ht="14.25" customHeight="1">
      <c r="A446" s="111"/>
      <c r="B446" s="111"/>
      <c r="C446" s="111"/>
      <c r="D446" s="111"/>
      <c r="E446" s="305"/>
      <c r="F446" s="111"/>
      <c r="G446" s="111"/>
      <c r="H446" s="111"/>
      <c r="I446" s="111"/>
      <c r="J446" s="2"/>
      <c r="K446" s="2"/>
      <c r="L446" s="4"/>
      <c r="M446" s="4"/>
      <c r="N446" s="4"/>
      <c r="O446" s="4"/>
      <c r="P446" s="2"/>
      <c r="Q446" s="111"/>
      <c r="R446" s="305"/>
      <c r="S446" s="111"/>
      <c r="T446" s="111"/>
      <c r="U446" s="111"/>
      <c r="V446" s="111"/>
      <c r="W446" s="111"/>
      <c r="X446" s="111"/>
      <c r="Y446" s="111"/>
      <c r="Z446" s="111"/>
      <c r="AA446" s="111"/>
      <c r="AB446" s="111"/>
      <c r="AC446" s="111"/>
      <c r="AD446" s="111"/>
      <c r="AE446" s="111"/>
      <c r="AF446" s="111"/>
      <c r="AG446" s="111"/>
      <c r="AH446" s="111"/>
      <c r="AI446" s="111"/>
      <c r="AJ446" s="111"/>
      <c r="AK446" s="111"/>
      <c r="AL446" s="111"/>
      <c r="AM446" s="111"/>
    </row>
    <row r="447" ht="14.25" customHeight="1">
      <c r="A447" s="111"/>
      <c r="B447" s="111"/>
      <c r="C447" s="111"/>
      <c r="D447" s="111"/>
      <c r="E447" s="305"/>
      <c r="F447" s="111"/>
      <c r="G447" s="111"/>
      <c r="H447" s="111"/>
      <c r="I447" s="111"/>
      <c r="J447" s="2"/>
      <c r="K447" s="2"/>
      <c r="L447" s="4"/>
      <c r="M447" s="4"/>
      <c r="N447" s="4"/>
      <c r="O447" s="4"/>
      <c r="P447" s="2"/>
      <c r="Q447" s="111"/>
      <c r="R447" s="305"/>
      <c r="S447" s="111"/>
      <c r="T447" s="111"/>
      <c r="U447" s="111"/>
      <c r="V447" s="111"/>
      <c r="W447" s="111"/>
      <c r="X447" s="111"/>
      <c r="Y447" s="111"/>
      <c r="Z447" s="111"/>
      <c r="AA447" s="111"/>
      <c r="AB447" s="111"/>
      <c r="AC447" s="111"/>
      <c r="AD447" s="111"/>
      <c r="AE447" s="111"/>
      <c r="AF447" s="111"/>
      <c r="AG447" s="111"/>
      <c r="AH447" s="111"/>
      <c r="AI447" s="111"/>
      <c r="AJ447" s="111"/>
      <c r="AK447" s="111"/>
      <c r="AL447" s="111"/>
      <c r="AM447" s="111"/>
    </row>
    <row r="448" ht="14.25" customHeight="1">
      <c r="A448" s="111"/>
      <c r="B448" s="111"/>
      <c r="C448" s="111"/>
      <c r="D448" s="111"/>
      <c r="E448" s="305"/>
      <c r="F448" s="111"/>
      <c r="G448" s="111"/>
      <c r="H448" s="111"/>
      <c r="I448" s="111"/>
      <c r="J448" s="2"/>
      <c r="K448" s="2"/>
      <c r="L448" s="4"/>
      <c r="M448" s="4"/>
      <c r="N448" s="4"/>
      <c r="O448" s="4"/>
      <c r="P448" s="2"/>
      <c r="Q448" s="111"/>
      <c r="R448" s="305"/>
      <c r="S448" s="111"/>
      <c r="T448" s="111"/>
      <c r="U448" s="111"/>
      <c r="V448" s="111"/>
      <c r="W448" s="111"/>
      <c r="X448" s="111"/>
      <c r="Y448" s="111"/>
      <c r="Z448" s="111"/>
      <c r="AA448" s="111"/>
      <c r="AB448" s="111"/>
      <c r="AC448" s="111"/>
      <c r="AD448" s="111"/>
      <c r="AE448" s="111"/>
      <c r="AF448" s="111"/>
      <c r="AG448" s="111"/>
      <c r="AH448" s="111"/>
      <c r="AI448" s="111"/>
      <c r="AJ448" s="111"/>
      <c r="AK448" s="111"/>
      <c r="AL448" s="111"/>
      <c r="AM448" s="111"/>
    </row>
    <row r="449" ht="14.25" customHeight="1">
      <c r="A449" s="111"/>
      <c r="B449" s="111"/>
      <c r="C449" s="111"/>
      <c r="D449" s="111"/>
      <c r="E449" s="305"/>
      <c r="F449" s="111"/>
      <c r="G449" s="111"/>
      <c r="H449" s="111"/>
      <c r="I449" s="111"/>
      <c r="J449" s="2"/>
      <c r="K449" s="2"/>
      <c r="L449" s="4"/>
      <c r="M449" s="4"/>
      <c r="N449" s="4"/>
      <c r="O449" s="4"/>
      <c r="P449" s="2"/>
      <c r="Q449" s="111"/>
      <c r="R449" s="305"/>
      <c r="S449" s="111"/>
      <c r="T449" s="111"/>
      <c r="U449" s="111"/>
      <c r="V449" s="111"/>
      <c r="W449" s="111"/>
      <c r="X449" s="111"/>
      <c r="Y449" s="111"/>
      <c r="Z449" s="111"/>
      <c r="AA449" s="111"/>
      <c r="AB449" s="111"/>
      <c r="AC449" s="111"/>
      <c r="AD449" s="111"/>
      <c r="AE449" s="111"/>
      <c r="AF449" s="111"/>
      <c r="AG449" s="111"/>
      <c r="AH449" s="111"/>
      <c r="AI449" s="111"/>
      <c r="AJ449" s="111"/>
      <c r="AK449" s="111"/>
      <c r="AL449" s="111"/>
      <c r="AM449" s="111"/>
    </row>
    <row r="450" ht="14.25" customHeight="1">
      <c r="A450" s="111"/>
      <c r="B450" s="111"/>
      <c r="C450" s="111"/>
      <c r="D450" s="111"/>
      <c r="E450" s="305"/>
      <c r="F450" s="111"/>
      <c r="G450" s="111"/>
      <c r="H450" s="111"/>
      <c r="I450" s="111"/>
      <c r="J450" s="2"/>
      <c r="K450" s="2"/>
      <c r="L450" s="4"/>
      <c r="M450" s="4"/>
      <c r="N450" s="4"/>
      <c r="O450" s="4"/>
      <c r="P450" s="2"/>
      <c r="Q450" s="111"/>
      <c r="R450" s="305"/>
      <c r="S450" s="111"/>
      <c r="T450" s="111"/>
      <c r="U450" s="111"/>
      <c r="V450" s="111"/>
      <c r="W450" s="111"/>
      <c r="X450" s="111"/>
      <c r="Y450" s="111"/>
      <c r="Z450" s="111"/>
      <c r="AA450" s="111"/>
      <c r="AB450" s="111"/>
      <c r="AC450" s="111"/>
      <c r="AD450" s="111"/>
      <c r="AE450" s="111"/>
      <c r="AF450" s="111"/>
      <c r="AG450" s="111"/>
      <c r="AH450" s="111"/>
      <c r="AI450" s="111"/>
      <c r="AJ450" s="111"/>
      <c r="AK450" s="111"/>
      <c r="AL450" s="111"/>
      <c r="AM450" s="111"/>
    </row>
    <row r="451" ht="14.25" customHeight="1">
      <c r="A451" s="111"/>
      <c r="B451" s="111"/>
      <c r="C451" s="111"/>
      <c r="D451" s="111"/>
      <c r="E451" s="305"/>
      <c r="F451" s="111"/>
      <c r="G451" s="111"/>
      <c r="H451" s="111"/>
      <c r="I451" s="111"/>
      <c r="J451" s="2"/>
      <c r="K451" s="2"/>
      <c r="L451" s="4"/>
      <c r="M451" s="4"/>
      <c r="N451" s="4"/>
      <c r="O451" s="4"/>
      <c r="P451" s="2"/>
      <c r="Q451" s="111"/>
      <c r="R451" s="305"/>
      <c r="S451" s="111"/>
      <c r="T451" s="111"/>
      <c r="U451" s="111"/>
      <c r="V451" s="111"/>
      <c r="W451" s="111"/>
      <c r="X451" s="111"/>
      <c r="Y451" s="111"/>
      <c r="Z451" s="111"/>
      <c r="AA451" s="111"/>
      <c r="AB451" s="111"/>
      <c r="AC451" s="111"/>
      <c r="AD451" s="111"/>
      <c r="AE451" s="111"/>
      <c r="AF451" s="111"/>
      <c r="AG451" s="111"/>
      <c r="AH451" s="111"/>
      <c r="AI451" s="111"/>
      <c r="AJ451" s="111"/>
      <c r="AK451" s="111"/>
      <c r="AL451" s="111"/>
      <c r="AM451" s="111"/>
    </row>
    <row r="452" ht="14.25" customHeight="1">
      <c r="A452" s="111"/>
      <c r="B452" s="111"/>
      <c r="C452" s="111"/>
      <c r="D452" s="111"/>
      <c r="E452" s="305"/>
      <c r="F452" s="111"/>
      <c r="G452" s="111"/>
      <c r="H452" s="111"/>
      <c r="I452" s="111"/>
      <c r="J452" s="2"/>
      <c r="K452" s="2"/>
      <c r="L452" s="4"/>
      <c r="M452" s="4"/>
      <c r="N452" s="4"/>
      <c r="O452" s="4"/>
      <c r="P452" s="2"/>
      <c r="Q452" s="111"/>
      <c r="R452" s="305"/>
      <c r="S452" s="111"/>
      <c r="T452" s="111"/>
      <c r="U452" s="111"/>
      <c r="V452" s="111"/>
      <c r="W452" s="111"/>
      <c r="X452" s="111"/>
      <c r="Y452" s="111"/>
      <c r="Z452" s="111"/>
      <c r="AA452" s="111"/>
      <c r="AB452" s="111"/>
      <c r="AC452" s="111"/>
      <c r="AD452" s="111"/>
      <c r="AE452" s="111"/>
      <c r="AF452" s="111"/>
      <c r="AG452" s="111"/>
      <c r="AH452" s="111"/>
      <c r="AI452" s="111"/>
      <c r="AJ452" s="111"/>
      <c r="AK452" s="111"/>
      <c r="AL452" s="111"/>
      <c r="AM452" s="111"/>
    </row>
    <row r="453" ht="14.25" customHeight="1">
      <c r="A453" s="111"/>
      <c r="B453" s="111"/>
      <c r="C453" s="111"/>
      <c r="D453" s="111"/>
      <c r="E453" s="305"/>
      <c r="F453" s="111"/>
      <c r="G453" s="111"/>
      <c r="H453" s="111"/>
      <c r="I453" s="111"/>
      <c r="J453" s="2"/>
      <c r="K453" s="2"/>
      <c r="L453" s="4"/>
      <c r="M453" s="4"/>
      <c r="N453" s="4"/>
      <c r="O453" s="4"/>
      <c r="P453" s="2"/>
      <c r="Q453" s="111"/>
      <c r="R453" s="305"/>
      <c r="S453" s="111"/>
      <c r="T453" s="111"/>
      <c r="U453" s="111"/>
      <c r="V453" s="111"/>
      <c r="W453" s="111"/>
      <c r="X453" s="111"/>
      <c r="Y453" s="111"/>
      <c r="Z453" s="111"/>
      <c r="AA453" s="111"/>
      <c r="AB453" s="111"/>
      <c r="AC453" s="111"/>
      <c r="AD453" s="111"/>
      <c r="AE453" s="111"/>
      <c r="AF453" s="111"/>
      <c r="AG453" s="111"/>
      <c r="AH453" s="111"/>
      <c r="AI453" s="111"/>
      <c r="AJ453" s="111"/>
      <c r="AK453" s="111"/>
      <c r="AL453" s="111"/>
      <c r="AM453" s="111"/>
    </row>
    <row r="454" ht="14.25" customHeight="1">
      <c r="A454" s="111"/>
      <c r="B454" s="111"/>
      <c r="C454" s="111"/>
      <c r="D454" s="111"/>
      <c r="E454" s="305"/>
      <c r="F454" s="111"/>
      <c r="G454" s="111"/>
      <c r="H454" s="111"/>
      <c r="I454" s="111"/>
      <c r="J454" s="2"/>
      <c r="K454" s="2"/>
      <c r="L454" s="4"/>
      <c r="M454" s="4"/>
      <c r="N454" s="4"/>
      <c r="O454" s="4"/>
      <c r="P454" s="2"/>
      <c r="Q454" s="111"/>
      <c r="R454" s="305"/>
      <c r="S454" s="111"/>
      <c r="T454" s="111"/>
      <c r="U454" s="111"/>
      <c r="V454" s="111"/>
      <c r="W454" s="111"/>
      <c r="X454" s="111"/>
      <c r="Y454" s="111"/>
      <c r="Z454" s="111"/>
      <c r="AA454" s="111"/>
      <c r="AB454" s="111"/>
      <c r="AC454" s="111"/>
      <c r="AD454" s="111"/>
      <c r="AE454" s="111"/>
      <c r="AF454" s="111"/>
      <c r="AG454" s="111"/>
      <c r="AH454" s="111"/>
      <c r="AI454" s="111"/>
      <c r="AJ454" s="111"/>
      <c r="AK454" s="111"/>
      <c r="AL454" s="111"/>
      <c r="AM454" s="111"/>
    </row>
    <row r="455" ht="14.25" customHeight="1">
      <c r="A455" s="111"/>
      <c r="B455" s="111"/>
      <c r="C455" s="111"/>
      <c r="D455" s="111"/>
      <c r="E455" s="305"/>
      <c r="F455" s="111"/>
      <c r="G455" s="111"/>
      <c r="H455" s="111"/>
      <c r="I455" s="111"/>
      <c r="J455" s="2"/>
      <c r="K455" s="2"/>
      <c r="L455" s="4"/>
      <c r="M455" s="4"/>
      <c r="N455" s="4"/>
      <c r="O455" s="4"/>
      <c r="P455" s="2"/>
      <c r="Q455" s="111"/>
      <c r="R455" s="305"/>
      <c r="S455" s="111"/>
      <c r="T455" s="111"/>
      <c r="U455" s="111"/>
      <c r="V455" s="111"/>
      <c r="W455" s="111"/>
      <c r="X455" s="111"/>
      <c r="Y455" s="111"/>
      <c r="Z455" s="111"/>
      <c r="AA455" s="111"/>
      <c r="AB455" s="111"/>
      <c r="AC455" s="111"/>
      <c r="AD455" s="111"/>
      <c r="AE455" s="111"/>
      <c r="AF455" s="111"/>
      <c r="AG455" s="111"/>
      <c r="AH455" s="111"/>
      <c r="AI455" s="111"/>
      <c r="AJ455" s="111"/>
      <c r="AK455" s="111"/>
      <c r="AL455" s="111"/>
      <c r="AM455" s="111"/>
    </row>
    <row r="456" ht="14.25" customHeight="1">
      <c r="A456" s="111"/>
      <c r="B456" s="111"/>
      <c r="C456" s="111"/>
      <c r="D456" s="111"/>
      <c r="E456" s="305"/>
      <c r="F456" s="111"/>
      <c r="G456" s="111"/>
      <c r="H456" s="111"/>
      <c r="I456" s="111"/>
      <c r="J456" s="2"/>
      <c r="K456" s="2"/>
      <c r="L456" s="4"/>
      <c r="M456" s="4"/>
      <c r="N456" s="4"/>
      <c r="O456" s="4"/>
      <c r="P456" s="2"/>
      <c r="Q456" s="111"/>
      <c r="R456" s="305"/>
      <c r="S456" s="111"/>
      <c r="T456" s="111"/>
      <c r="U456" s="111"/>
      <c r="V456" s="111"/>
      <c r="W456" s="111"/>
      <c r="X456" s="111"/>
      <c r="Y456" s="111"/>
      <c r="Z456" s="111"/>
      <c r="AA456" s="111"/>
      <c r="AB456" s="111"/>
      <c r="AC456" s="111"/>
      <c r="AD456" s="111"/>
      <c r="AE456" s="111"/>
      <c r="AF456" s="111"/>
      <c r="AG456" s="111"/>
      <c r="AH456" s="111"/>
      <c r="AI456" s="111"/>
      <c r="AJ456" s="111"/>
      <c r="AK456" s="111"/>
      <c r="AL456" s="111"/>
      <c r="AM456" s="111"/>
    </row>
    <row r="457" ht="14.25" customHeight="1">
      <c r="A457" s="111"/>
      <c r="B457" s="111"/>
      <c r="C457" s="111"/>
      <c r="D457" s="111"/>
      <c r="E457" s="305"/>
      <c r="F457" s="111"/>
      <c r="G457" s="111"/>
      <c r="H457" s="111"/>
      <c r="I457" s="111"/>
      <c r="J457" s="2"/>
      <c r="K457" s="2"/>
      <c r="L457" s="4"/>
      <c r="M457" s="4"/>
      <c r="N457" s="4"/>
      <c r="O457" s="4"/>
      <c r="P457" s="2"/>
      <c r="Q457" s="111"/>
      <c r="R457" s="305"/>
      <c r="S457" s="111"/>
      <c r="T457" s="111"/>
      <c r="U457" s="111"/>
      <c r="V457" s="111"/>
      <c r="W457" s="111"/>
      <c r="X457" s="111"/>
      <c r="Y457" s="111"/>
      <c r="Z457" s="111"/>
      <c r="AA457" s="111"/>
      <c r="AB457" s="111"/>
      <c r="AC457" s="111"/>
      <c r="AD457" s="111"/>
      <c r="AE457" s="111"/>
      <c r="AF457" s="111"/>
      <c r="AG457" s="111"/>
      <c r="AH457" s="111"/>
      <c r="AI457" s="111"/>
      <c r="AJ457" s="111"/>
      <c r="AK457" s="111"/>
      <c r="AL457" s="111"/>
      <c r="AM457" s="111"/>
    </row>
    <row r="458" ht="14.25" customHeight="1">
      <c r="A458" s="111"/>
      <c r="B458" s="111"/>
      <c r="C458" s="111"/>
      <c r="D458" s="111"/>
      <c r="E458" s="305"/>
      <c r="F458" s="111"/>
      <c r="G458" s="111"/>
      <c r="H458" s="111"/>
      <c r="I458" s="111"/>
      <c r="J458" s="2"/>
      <c r="K458" s="2"/>
      <c r="L458" s="4"/>
      <c r="M458" s="4"/>
      <c r="N458" s="4"/>
      <c r="O458" s="4"/>
      <c r="P458" s="2"/>
      <c r="Q458" s="111"/>
      <c r="R458" s="305"/>
      <c r="S458" s="111"/>
      <c r="T458" s="111"/>
      <c r="U458" s="111"/>
      <c r="V458" s="111"/>
      <c r="W458" s="111"/>
      <c r="X458" s="111"/>
      <c r="Y458" s="111"/>
      <c r="Z458" s="111"/>
      <c r="AA458" s="111"/>
      <c r="AB458" s="111"/>
      <c r="AC458" s="111"/>
      <c r="AD458" s="111"/>
      <c r="AE458" s="111"/>
      <c r="AF458" s="111"/>
      <c r="AG458" s="111"/>
      <c r="AH458" s="111"/>
      <c r="AI458" s="111"/>
      <c r="AJ458" s="111"/>
      <c r="AK458" s="111"/>
      <c r="AL458" s="111"/>
      <c r="AM458" s="111"/>
    </row>
    <row r="459" ht="14.25" customHeight="1">
      <c r="A459" s="111"/>
      <c r="B459" s="111"/>
      <c r="C459" s="111"/>
      <c r="D459" s="111"/>
      <c r="E459" s="305"/>
      <c r="F459" s="111"/>
      <c r="G459" s="111"/>
      <c r="H459" s="111"/>
      <c r="I459" s="111"/>
      <c r="J459" s="2"/>
      <c r="K459" s="2"/>
      <c r="L459" s="4"/>
      <c r="M459" s="4"/>
      <c r="N459" s="4"/>
      <c r="O459" s="4"/>
      <c r="P459" s="2"/>
      <c r="Q459" s="111"/>
      <c r="R459" s="305"/>
      <c r="S459" s="111"/>
      <c r="T459" s="111"/>
      <c r="U459" s="111"/>
      <c r="V459" s="111"/>
      <c r="W459" s="111"/>
      <c r="X459" s="111"/>
      <c r="Y459" s="111"/>
      <c r="Z459" s="111"/>
      <c r="AA459" s="111"/>
      <c r="AB459" s="111"/>
      <c r="AC459" s="111"/>
      <c r="AD459" s="111"/>
      <c r="AE459" s="111"/>
      <c r="AF459" s="111"/>
      <c r="AG459" s="111"/>
      <c r="AH459" s="111"/>
      <c r="AI459" s="111"/>
      <c r="AJ459" s="111"/>
      <c r="AK459" s="111"/>
      <c r="AL459" s="111"/>
      <c r="AM459" s="111"/>
    </row>
    <row r="460" ht="14.25" customHeight="1">
      <c r="A460" s="111"/>
      <c r="B460" s="111"/>
      <c r="C460" s="111"/>
      <c r="D460" s="111"/>
      <c r="E460" s="305"/>
      <c r="F460" s="111"/>
      <c r="G460" s="111"/>
      <c r="H460" s="111"/>
      <c r="I460" s="111"/>
      <c r="J460" s="2"/>
      <c r="K460" s="2"/>
      <c r="L460" s="4"/>
      <c r="M460" s="4"/>
      <c r="N460" s="4"/>
      <c r="O460" s="4"/>
      <c r="P460" s="2"/>
      <c r="Q460" s="111"/>
      <c r="R460" s="305"/>
      <c r="S460" s="111"/>
      <c r="T460" s="111"/>
      <c r="U460" s="111"/>
      <c r="V460" s="111"/>
      <c r="W460" s="111"/>
      <c r="X460" s="111"/>
      <c r="Y460" s="111"/>
      <c r="Z460" s="111"/>
      <c r="AA460" s="111"/>
      <c r="AB460" s="111"/>
      <c r="AC460" s="111"/>
      <c r="AD460" s="111"/>
      <c r="AE460" s="111"/>
      <c r="AF460" s="111"/>
      <c r="AG460" s="111"/>
      <c r="AH460" s="111"/>
      <c r="AI460" s="111"/>
      <c r="AJ460" s="111"/>
      <c r="AK460" s="111"/>
      <c r="AL460" s="111"/>
      <c r="AM460" s="111"/>
    </row>
    <row r="461" ht="14.25" customHeight="1">
      <c r="A461" s="111"/>
      <c r="B461" s="111"/>
      <c r="C461" s="111"/>
      <c r="D461" s="111"/>
      <c r="E461" s="305"/>
      <c r="F461" s="111"/>
      <c r="G461" s="111"/>
      <c r="H461" s="111"/>
      <c r="I461" s="111"/>
      <c r="J461" s="2"/>
      <c r="K461" s="2"/>
      <c r="L461" s="4"/>
      <c r="M461" s="4"/>
      <c r="N461" s="4"/>
      <c r="O461" s="4"/>
      <c r="P461" s="2"/>
      <c r="Q461" s="111"/>
      <c r="R461" s="305"/>
      <c r="S461" s="111"/>
      <c r="T461" s="111"/>
      <c r="U461" s="111"/>
      <c r="V461" s="111"/>
      <c r="W461" s="111"/>
      <c r="X461" s="111"/>
      <c r="Y461" s="111"/>
      <c r="Z461" s="111"/>
      <c r="AA461" s="111"/>
      <c r="AB461" s="111"/>
      <c r="AC461" s="111"/>
      <c r="AD461" s="111"/>
      <c r="AE461" s="111"/>
      <c r="AF461" s="111"/>
      <c r="AG461" s="111"/>
      <c r="AH461" s="111"/>
      <c r="AI461" s="111"/>
      <c r="AJ461" s="111"/>
      <c r="AK461" s="111"/>
      <c r="AL461" s="111"/>
      <c r="AM461" s="111"/>
    </row>
    <row r="462" ht="14.25" customHeight="1">
      <c r="A462" s="111"/>
      <c r="B462" s="111"/>
      <c r="C462" s="111"/>
      <c r="D462" s="111"/>
      <c r="E462" s="305"/>
      <c r="F462" s="111"/>
      <c r="G462" s="111"/>
      <c r="H462" s="111"/>
      <c r="I462" s="111"/>
      <c r="J462" s="2"/>
      <c r="K462" s="2"/>
      <c r="L462" s="4"/>
      <c r="M462" s="4"/>
      <c r="N462" s="4"/>
      <c r="O462" s="4"/>
      <c r="P462" s="2"/>
      <c r="Q462" s="111"/>
      <c r="R462" s="305"/>
      <c r="S462" s="111"/>
      <c r="T462" s="111"/>
      <c r="U462" s="111"/>
      <c r="V462" s="111"/>
      <c r="W462" s="111"/>
      <c r="X462" s="111"/>
      <c r="Y462" s="111"/>
      <c r="Z462" s="111"/>
      <c r="AA462" s="111"/>
      <c r="AB462" s="111"/>
      <c r="AC462" s="111"/>
      <c r="AD462" s="111"/>
      <c r="AE462" s="111"/>
      <c r="AF462" s="111"/>
      <c r="AG462" s="111"/>
      <c r="AH462" s="111"/>
      <c r="AI462" s="111"/>
      <c r="AJ462" s="111"/>
      <c r="AK462" s="111"/>
      <c r="AL462" s="111"/>
      <c r="AM462" s="111"/>
    </row>
    <row r="463" ht="14.25" customHeight="1">
      <c r="A463" s="111"/>
      <c r="B463" s="111"/>
      <c r="C463" s="111"/>
      <c r="D463" s="111"/>
      <c r="E463" s="305"/>
      <c r="F463" s="111"/>
      <c r="G463" s="111"/>
      <c r="H463" s="111"/>
      <c r="I463" s="111"/>
      <c r="J463" s="2"/>
      <c r="K463" s="2"/>
      <c r="L463" s="4"/>
      <c r="M463" s="4"/>
      <c r="N463" s="4"/>
      <c r="O463" s="4"/>
      <c r="P463" s="2"/>
      <c r="Q463" s="111"/>
      <c r="R463" s="305"/>
      <c r="S463" s="111"/>
      <c r="T463" s="111"/>
      <c r="U463" s="111"/>
      <c r="V463" s="111"/>
      <c r="W463" s="111"/>
      <c r="X463" s="111"/>
      <c r="Y463" s="111"/>
      <c r="Z463" s="111"/>
      <c r="AA463" s="111"/>
      <c r="AB463" s="111"/>
      <c r="AC463" s="111"/>
      <c r="AD463" s="111"/>
      <c r="AE463" s="111"/>
      <c r="AF463" s="111"/>
      <c r="AG463" s="111"/>
      <c r="AH463" s="111"/>
      <c r="AI463" s="111"/>
      <c r="AJ463" s="111"/>
      <c r="AK463" s="111"/>
      <c r="AL463" s="111"/>
      <c r="AM463" s="111"/>
    </row>
    <row r="464" ht="14.25" customHeight="1">
      <c r="A464" s="111"/>
      <c r="B464" s="111"/>
      <c r="C464" s="111"/>
      <c r="D464" s="111"/>
      <c r="E464" s="305"/>
      <c r="F464" s="111"/>
      <c r="G464" s="111"/>
      <c r="H464" s="111"/>
      <c r="I464" s="111"/>
      <c r="J464" s="2"/>
      <c r="K464" s="2"/>
      <c r="L464" s="4"/>
      <c r="M464" s="4"/>
      <c r="N464" s="4"/>
      <c r="O464" s="4"/>
      <c r="P464" s="2"/>
      <c r="Q464" s="111"/>
      <c r="R464" s="305"/>
      <c r="S464" s="111"/>
      <c r="T464" s="111"/>
      <c r="U464" s="111"/>
      <c r="V464" s="111"/>
      <c r="W464" s="111"/>
      <c r="X464" s="111"/>
      <c r="Y464" s="111"/>
      <c r="Z464" s="111"/>
      <c r="AA464" s="111"/>
      <c r="AB464" s="111"/>
      <c r="AC464" s="111"/>
      <c r="AD464" s="111"/>
      <c r="AE464" s="111"/>
      <c r="AF464" s="111"/>
      <c r="AG464" s="111"/>
      <c r="AH464" s="111"/>
      <c r="AI464" s="111"/>
      <c r="AJ464" s="111"/>
      <c r="AK464" s="111"/>
      <c r="AL464" s="111"/>
      <c r="AM464" s="111"/>
    </row>
    <row r="465" ht="14.25" customHeight="1">
      <c r="A465" s="111"/>
      <c r="B465" s="111"/>
      <c r="C465" s="111"/>
      <c r="D465" s="111"/>
      <c r="E465" s="305"/>
      <c r="F465" s="111"/>
      <c r="G465" s="111"/>
      <c r="H465" s="111"/>
      <c r="I465" s="111"/>
      <c r="J465" s="2"/>
      <c r="K465" s="2"/>
      <c r="L465" s="4"/>
      <c r="M465" s="4"/>
      <c r="N465" s="4"/>
      <c r="O465" s="4"/>
      <c r="P465" s="2"/>
      <c r="Q465" s="111"/>
      <c r="R465" s="305"/>
      <c r="S465" s="111"/>
      <c r="T465" s="111"/>
      <c r="U465" s="111"/>
      <c r="V465" s="111"/>
      <c r="W465" s="111"/>
      <c r="X465" s="111"/>
      <c r="Y465" s="111"/>
      <c r="Z465" s="111"/>
      <c r="AA465" s="111"/>
      <c r="AB465" s="111"/>
      <c r="AC465" s="111"/>
      <c r="AD465" s="111"/>
      <c r="AE465" s="111"/>
      <c r="AF465" s="111"/>
      <c r="AG465" s="111"/>
      <c r="AH465" s="111"/>
      <c r="AI465" s="111"/>
      <c r="AJ465" s="111"/>
      <c r="AK465" s="111"/>
      <c r="AL465" s="111"/>
      <c r="AM465" s="111"/>
    </row>
    <row r="466" ht="14.25" customHeight="1">
      <c r="A466" s="111"/>
      <c r="B466" s="111"/>
      <c r="C466" s="111"/>
      <c r="D466" s="111"/>
      <c r="E466" s="305"/>
      <c r="F466" s="111"/>
      <c r="G466" s="111"/>
      <c r="H466" s="111"/>
      <c r="I466" s="111"/>
      <c r="J466" s="2"/>
      <c r="K466" s="2"/>
      <c r="L466" s="4"/>
      <c r="M466" s="4"/>
      <c r="N466" s="4"/>
      <c r="O466" s="4"/>
      <c r="P466" s="2"/>
      <c r="Q466" s="111"/>
      <c r="R466" s="305"/>
      <c r="S466" s="111"/>
      <c r="T466" s="111"/>
      <c r="U466" s="111"/>
      <c r="V466" s="111"/>
      <c r="W466" s="111"/>
      <c r="X466" s="111"/>
      <c r="Y466" s="111"/>
      <c r="Z466" s="111"/>
      <c r="AA466" s="111"/>
      <c r="AB466" s="111"/>
      <c r="AC466" s="111"/>
      <c r="AD466" s="111"/>
      <c r="AE466" s="111"/>
      <c r="AF466" s="111"/>
      <c r="AG466" s="111"/>
      <c r="AH466" s="111"/>
      <c r="AI466" s="111"/>
      <c r="AJ466" s="111"/>
      <c r="AK466" s="111"/>
      <c r="AL466" s="111"/>
      <c r="AM466" s="111"/>
    </row>
    <row r="467" ht="14.25" customHeight="1">
      <c r="A467" s="111"/>
      <c r="B467" s="111"/>
      <c r="C467" s="111"/>
      <c r="D467" s="111"/>
      <c r="E467" s="305"/>
      <c r="F467" s="111"/>
      <c r="G467" s="111"/>
      <c r="H467" s="111"/>
      <c r="I467" s="111"/>
      <c r="J467" s="2"/>
      <c r="K467" s="2"/>
      <c r="L467" s="4"/>
      <c r="M467" s="4"/>
      <c r="N467" s="4"/>
      <c r="O467" s="4"/>
      <c r="P467" s="2"/>
      <c r="Q467" s="111"/>
      <c r="R467" s="305"/>
      <c r="S467" s="111"/>
      <c r="T467" s="111"/>
      <c r="U467" s="111"/>
      <c r="V467" s="111"/>
      <c r="W467" s="111"/>
      <c r="X467" s="111"/>
      <c r="Y467" s="111"/>
      <c r="Z467" s="111"/>
      <c r="AA467" s="111"/>
      <c r="AB467" s="111"/>
      <c r="AC467" s="111"/>
      <c r="AD467" s="111"/>
      <c r="AE467" s="111"/>
      <c r="AF467" s="111"/>
      <c r="AG467" s="111"/>
      <c r="AH467" s="111"/>
      <c r="AI467" s="111"/>
      <c r="AJ467" s="111"/>
      <c r="AK467" s="111"/>
      <c r="AL467" s="111"/>
      <c r="AM467" s="111"/>
    </row>
    <row r="468" ht="14.25" customHeight="1">
      <c r="A468" s="111"/>
      <c r="B468" s="111"/>
      <c r="C468" s="111"/>
      <c r="D468" s="111"/>
      <c r="E468" s="305"/>
      <c r="F468" s="111"/>
      <c r="G468" s="111"/>
      <c r="H468" s="111"/>
      <c r="I468" s="111"/>
      <c r="J468" s="2"/>
      <c r="K468" s="2"/>
      <c r="L468" s="4"/>
      <c r="M468" s="4"/>
      <c r="N468" s="4"/>
      <c r="O468" s="4"/>
      <c r="P468" s="2"/>
      <c r="Q468" s="111"/>
      <c r="R468" s="305"/>
      <c r="S468" s="111"/>
      <c r="T468" s="111"/>
      <c r="U468" s="111"/>
      <c r="V468" s="111"/>
      <c r="W468" s="111"/>
      <c r="X468" s="111"/>
      <c r="Y468" s="111"/>
      <c r="Z468" s="111"/>
      <c r="AA468" s="111"/>
      <c r="AB468" s="111"/>
      <c r="AC468" s="111"/>
      <c r="AD468" s="111"/>
      <c r="AE468" s="111"/>
      <c r="AF468" s="111"/>
      <c r="AG468" s="111"/>
      <c r="AH468" s="111"/>
      <c r="AI468" s="111"/>
      <c r="AJ468" s="111"/>
      <c r="AK468" s="111"/>
      <c r="AL468" s="111"/>
      <c r="AM468" s="111"/>
    </row>
    <row r="469" ht="14.25" customHeight="1">
      <c r="A469" s="111"/>
      <c r="B469" s="111"/>
      <c r="C469" s="111"/>
      <c r="D469" s="111"/>
      <c r="E469" s="305"/>
      <c r="F469" s="111"/>
      <c r="G469" s="111"/>
      <c r="H469" s="111"/>
      <c r="I469" s="111"/>
      <c r="J469" s="2"/>
      <c r="K469" s="2"/>
      <c r="L469" s="4"/>
      <c r="M469" s="4"/>
      <c r="N469" s="4"/>
      <c r="O469" s="4"/>
      <c r="P469" s="2"/>
      <c r="Q469" s="111"/>
      <c r="R469" s="305"/>
      <c r="S469" s="111"/>
      <c r="T469" s="111"/>
      <c r="U469" s="111"/>
      <c r="V469" s="111"/>
      <c r="W469" s="111"/>
      <c r="X469" s="111"/>
      <c r="Y469" s="111"/>
      <c r="Z469" s="111"/>
      <c r="AA469" s="111"/>
      <c r="AB469" s="111"/>
      <c r="AC469" s="111"/>
      <c r="AD469" s="111"/>
      <c r="AE469" s="111"/>
      <c r="AF469" s="111"/>
      <c r="AG469" s="111"/>
      <c r="AH469" s="111"/>
      <c r="AI469" s="111"/>
      <c r="AJ469" s="111"/>
      <c r="AK469" s="111"/>
      <c r="AL469" s="111"/>
      <c r="AM469" s="111"/>
    </row>
    <row r="470" ht="14.25" customHeight="1">
      <c r="A470" s="111"/>
      <c r="B470" s="111"/>
      <c r="C470" s="111"/>
      <c r="D470" s="111"/>
      <c r="E470" s="305"/>
      <c r="F470" s="111"/>
      <c r="G470" s="111"/>
      <c r="H470" s="111"/>
      <c r="I470" s="111"/>
      <c r="J470" s="2"/>
      <c r="K470" s="2"/>
      <c r="L470" s="4"/>
      <c r="M470" s="4"/>
      <c r="N470" s="4"/>
      <c r="O470" s="4"/>
      <c r="P470" s="2"/>
      <c r="Q470" s="111"/>
      <c r="R470" s="305"/>
      <c r="S470" s="111"/>
      <c r="T470" s="111"/>
      <c r="U470" s="111"/>
      <c r="V470" s="111"/>
      <c r="W470" s="111"/>
      <c r="X470" s="111"/>
      <c r="Y470" s="111"/>
      <c r="Z470" s="111"/>
      <c r="AA470" s="111"/>
      <c r="AB470" s="111"/>
      <c r="AC470" s="111"/>
      <c r="AD470" s="111"/>
      <c r="AE470" s="111"/>
      <c r="AF470" s="111"/>
      <c r="AG470" s="111"/>
      <c r="AH470" s="111"/>
      <c r="AI470" s="111"/>
      <c r="AJ470" s="111"/>
      <c r="AK470" s="111"/>
      <c r="AL470" s="111"/>
      <c r="AM470" s="111"/>
    </row>
    <row r="471" ht="14.25" customHeight="1">
      <c r="A471" s="111"/>
      <c r="B471" s="111"/>
      <c r="C471" s="111"/>
      <c r="D471" s="111"/>
      <c r="E471" s="305"/>
      <c r="F471" s="111"/>
      <c r="G471" s="111"/>
      <c r="H471" s="111"/>
      <c r="I471" s="111"/>
      <c r="J471" s="2"/>
      <c r="K471" s="2"/>
      <c r="L471" s="4"/>
      <c r="M471" s="4"/>
      <c r="N471" s="4"/>
      <c r="O471" s="4"/>
      <c r="P471" s="2"/>
      <c r="Q471" s="111"/>
      <c r="R471" s="305"/>
      <c r="S471" s="111"/>
      <c r="T471" s="111"/>
      <c r="U471" s="111"/>
      <c r="V471" s="111"/>
      <c r="W471" s="111"/>
      <c r="X471" s="111"/>
      <c r="Y471" s="111"/>
      <c r="Z471" s="111"/>
      <c r="AA471" s="111"/>
      <c r="AB471" s="111"/>
      <c r="AC471" s="111"/>
      <c r="AD471" s="111"/>
      <c r="AE471" s="111"/>
      <c r="AF471" s="111"/>
      <c r="AG471" s="111"/>
      <c r="AH471" s="111"/>
      <c r="AI471" s="111"/>
      <c r="AJ471" s="111"/>
      <c r="AK471" s="111"/>
      <c r="AL471" s="111"/>
      <c r="AM471" s="111"/>
    </row>
    <row r="472" ht="14.25" customHeight="1">
      <c r="A472" s="111"/>
      <c r="B472" s="111"/>
      <c r="C472" s="111"/>
      <c r="D472" s="111"/>
      <c r="E472" s="305"/>
      <c r="F472" s="111"/>
      <c r="G472" s="111"/>
      <c r="H472" s="111"/>
      <c r="I472" s="111"/>
      <c r="J472" s="2"/>
      <c r="K472" s="2"/>
      <c r="L472" s="4"/>
      <c r="M472" s="4"/>
      <c r="N472" s="4"/>
      <c r="O472" s="4"/>
      <c r="P472" s="2"/>
      <c r="Q472" s="111"/>
      <c r="R472" s="305"/>
      <c r="S472" s="111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  <c r="AE472" s="111"/>
      <c r="AF472" s="111"/>
      <c r="AG472" s="111"/>
      <c r="AH472" s="111"/>
      <c r="AI472" s="111"/>
      <c r="AJ472" s="111"/>
      <c r="AK472" s="111"/>
      <c r="AL472" s="111"/>
      <c r="AM472" s="111"/>
    </row>
    <row r="473" ht="14.25" customHeight="1">
      <c r="A473" s="111"/>
      <c r="B473" s="111"/>
      <c r="C473" s="111"/>
      <c r="D473" s="111"/>
      <c r="E473" s="305"/>
      <c r="F473" s="111"/>
      <c r="G473" s="111"/>
      <c r="H473" s="111"/>
      <c r="I473" s="111"/>
      <c r="J473" s="2"/>
      <c r="K473" s="2"/>
      <c r="L473" s="4"/>
      <c r="M473" s="4"/>
      <c r="N473" s="4"/>
      <c r="O473" s="4"/>
      <c r="P473" s="2"/>
      <c r="Q473" s="111"/>
      <c r="R473" s="305"/>
      <c r="S473" s="111"/>
      <c r="T473" s="111"/>
      <c r="U473" s="111"/>
      <c r="V473" s="111"/>
      <c r="W473" s="111"/>
      <c r="X473" s="111"/>
      <c r="Y473" s="111"/>
      <c r="Z473" s="111"/>
      <c r="AA473" s="111"/>
      <c r="AB473" s="111"/>
      <c r="AC473" s="111"/>
      <c r="AD473" s="111"/>
      <c r="AE473" s="111"/>
      <c r="AF473" s="111"/>
      <c r="AG473" s="111"/>
      <c r="AH473" s="111"/>
      <c r="AI473" s="111"/>
      <c r="AJ473" s="111"/>
      <c r="AK473" s="111"/>
      <c r="AL473" s="111"/>
      <c r="AM473" s="111"/>
    </row>
    <row r="474" ht="14.25" customHeight="1">
      <c r="A474" s="111"/>
      <c r="B474" s="111"/>
      <c r="C474" s="111"/>
      <c r="D474" s="111"/>
      <c r="E474" s="305"/>
      <c r="F474" s="111"/>
      <c r="G474" s="111"/>
      <c r="H474" s="111"/>
      <c r="I474" s="111"/>
      <c r="J474" s="2"/>
      <c r="K474" s="2"/>
      <c r="L474" s="4"/>
      <c r="M474" s="4"/>
      <c r="N474" s="4"/>
      <c r="O474" s="4"/>
      <c r="P474" s="2"/>
      <c r="Q474" s="111"/>
      <c r="R474" s="305"/>
      <c r="S474" s="111"/>
      <c r="T474" s="111"/>
      <c r="U474" s="111"/>
      <c r="V474" s="111"/>
      <c r="W474" s="111"/>
      <c r="X474" s="111"/>
      <c r="Y474" s="111"/>
      <c r="Z474" s="111"/>
      <c r="AA474" s="111"/>
      <c r="AB474" s="111"/>
      <c r="AC474" s="111"/>
      <c r="AD474" s="111"/>
      <c r="AE474" s="111"/>
      <c r="AF474" s="111"/>
      <c r="AG474" s="111"/>
      <c r="AH474" s="111"/>
      <c r="AI474" s="111"/>
      <c r="AJ474" s="111"/>
      <c r="AK474" s="111"/>
      <c r="AL474" s="111"/>
      <c r="AM474" s="111"/>
    </row>
    <row r="475" ht="14.25" customHeight="1">
      <c r="A475" s="111"/>
      <c r="B475" s="111"/>
      <c r="C475" s="111"/>
      <c r="D475" s="111"/>
      <c r="E475" s="305"/>
      <c r="F475" s="111"/>
      <c r="G475" s="111"/>
      <c r="H475" s="111"/>
      <c r="I475" s="111"/>
      <c r="J475" s="2"/>
      <c r="K475" s="2"/>
      <c r="L475" s="4"/>
      <c r="M475" s="4"/>
      <c r="N475" s="4"/>
      <c r="O475" s="4"/>
      <c r="P475" s="2"/>
      <c r="Q475" s="111"/>
      <c r="R475" s="305"/>
      <c r="S475" s="111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111"/>
      <c r="AI475" s="111"/>
      <c r="AJ475" s="111"/>
      <c r="AK475" s="111"/>
      <c r="AL475" s="111"/>
      <c r="AM475" s="111"/>
    </row>
    <row r="476" ht="14.25" customHeight="1">
      <c r="A476" s="111"/>
      <c r="B476" s="111"/>
      <c r="C476" s="111"/>
      <c r="D476" s="111"/>
      <c r="E476" s="305"/>
      <c r="F476" s="111"/>
      <c r="G476" s="111"/>
      <c r="H476" s="111"/>
      <c r="I476" s="111"/>
      <c r="J476" s="2"/>
      <c r="K476" s="2"/>
      <c r="L476" s="4"/>
      <c r="M476" s="4"/>
      <c r="N476" s="4"/>
      <c r="O476" s="4"/>
      <c r="P476" s="2"/>
      <c r="Q476" s="111"/>
      <c r="R476" s="305"/>
      <c r="S476" s="111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111"/>
      <c r="AI476" s="111"/>
      <c r="AJ476" s="111"/>
      <c r="AK476" s="111"/>
      <c r="AL476" s="111"/>
      <c r="AM476" s="111"/>
    </row>
    <row r="477" ht="14.25" customHeight="1">
      <c r="A477" s="111"/>
      <c r="B477" s="111"/>
      <c r="C477" s="111"/>
      <c r="D477" s="111"/>
      <c r="E477" s="305"/>
      <c r="F477" s="111"/>
      <c r="G477" s="111"/>
      <c r="H477" s="111"/>
      <c r="I477" s="111"/>
      <c r="J477" s="2"/>
      <c r="K477" s="2"/>
      <c r="L477" s="4"/>
      <c r="M477" s="4"/>
      <c r="N477" s="4"/>
      <c r="O477" s="4"/>
      <c r="P477" s="2"/>
      <c r="Q477" s="111"/>
      <c r="R477" s="305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  <c r="AI477" s="111"/>
      <c r="AJ477" s="111"/>
      <c r="AK477" s="111"/>
      <c r="AL477" s="111"/>
      <c r="AM477" s="111"/>
    </row>
    <row r="478" ht="14.25" customHeight="1">
      <c r="A478" s="111"/>
      <c r="B478" s="111"/>
      <c r="C478" s="111"/>
      <c r="D478" s="111"/>
      <c r="E478" s="305"/>
      <c r="F478" s="111"/>
      <c r="G478" s="111"/>
      <c r="H478" s="111"/>
      <c r="I478" s="111"/>
      <c r="J478" s="2"/>
      <c r="K478" s="2"/>
      <c r="L478" s="4"/>
      <c r="M478" s="4"/>
      <c r="N478" s="4"/>
      <c r="O478" s="4"/>
      <c r="P478" s="2"/>
      <c r="Q478" s="111"/>
      <c r="R478" s="305"/>
      <c r="S478" s="111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  <c r="AE478" s="111"/>
      <c r="AF478" s="111"/>
      <c r="AG478" s="111"/>
      <c r="AH478" s="111"/>
      <c r="AI478" s="111"/>
      <c r="AJ478" s="111"/>
      <c r="AK478" s="111"/>
      <c r="AL478" s="111"/>
      <c r="AM478" s="111"/>
    </row>
    <row r="479" ht="14.25" customHeight="1">
      <c r="A479" s="111"/>
      <c r="B479" s="111"/>
      <c r="C479" s="111"/>
      <c r="D479" s="111"/>
      <c r="E479" s="305"/>
      <c r="F479" s="111"/>
      <c r="G479" s="111"/>
      <c r="H479" s="111"/>
      <c r="I479" s="111"/>
      <c r="J479" s="2"/>
      <c r="K479" s="2"/>
      <c r="L479" s="4"/>
      <c r="M479" s="4"/>
      <c r="N479" s="4"/>
      <c r="O479" s="4"/>
      <c r="P479" s="2"/>
      <c r="Q479" s="111"/>
      <c r="R479" s="305"/>
      <c r="S479" s="111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111"/>
      <c r="AI479" s="111"/>
      <c r="AJ479" s="111"/>
      <c r="AK479" s="111"/>
      <c r="AL479" s="111"/>
      <c r="AM479" s="111"/>
    </row>
    <row r="480" ht="14.25" customHeight="1">
      <c r="A480" s="111"/>
      <c r="B480" s="111"/>
      <c r="C480" s="111"/>
      <c r="D480" s="111"/>
      <c r="E480" s="305"/>
      <c r="F480" s="111"/>
      <c r="G480" s="111"/>
      <c r="H480" s="111"/>
      <c r="I480" s="111"/>
      <c r="J480" s="2"/>
      <c r="K480" s="2"/>
      <c r="L480" s="4"/>
      <c r="M480" s="4"/>
      <c r="N480" s="4"/>
      <c r="O480" s="4"/>
      <c r="P480" s="2"/>
      <c r="Q480" s="111"/>
      <c r="R480" s="305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111"/>
      <c r="AI480" s="111"/>
      <c r="AJ480" s="111"/>
      <c r="AK480" s="111"/>
      <c r="AL480" s="111"/>
      <c r="AM480" s="111"/>
    </row>
    <row r="481" ht="14.25" customHeight="1">
      <c r="A481" s="111"/>
      <c r="B481" s="111"/>
      <c r="C481" s="111"/>
      <c r="D481" s="111"/>
      <c r="E481" s="305"/>
      <c r="F481" s="111"/>
      <c r="G481" s="111"/>
      <c r="H481" s="111"/>
      <c r="I481" s="111"/>
      <c r="J481" s="2"/>
      <c r="K481" s="2"/>
      <c r="L481" s="4"/>
      <c r="M481" s="4"/>
      <c r="N481" s="4"/>
      <c r="O481" s="4"/>
      <c r="P481" s="2"/>
      <c r="Q481" s="111"/>
      <c r="R481" s="305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  <c r="AE481" s="111"/>
      <c r="AF481" s="111"/>
      <c r="AG481" s="111"/>
      <c r="AH481" s="111"/>
      <c r="AI481" s="111"/>
      <c r="AJ481" s="111"/>
      <c r="AK481" s="111"/>
      <c r="AL481" s="111"/>
      <c r="AM481" s="111"/>
    </row>
    <row r="482" ht="14.25" customHeight="1">
      <c r="A482" s="111"/>
      <c r="B482" s="111"/>
      <c r="C482" s="111"/>
      <c r="D482" s="111"/>
      <c r="E482" s="305"/>
      <c r="F482" s="111"/>
      <c r="G482" s="111"/>
      <c r="H482" s="111"/>
      <c r="I482" s="111"/>
      <c r="J482" s="2"/>
      <c r="K482" s="2"/>
      <c r="L482" s="4"/>
      <c r="M482" s="4"/>
      <c r="N482" s="4"/>
      <c r="O482" s="4"/>
      <c r="P482" s="2"/>
      <c r="Q482" s="111"/>
      <c r="R482" s="305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111"/>
      <c r="AI482" s="111"/>
      <c r="AJ482" s="111"/>
      <c r="AK482" s="111"/>
      <c r="AL482" s="111"/>
      <c r="AM482" s="111"/>
    </row>
    <row r="483" ht="14.25" customHeight="1">
      <c r="A483" s="111"/>
      <c r="B483" s="111"/>
      <c r="C483" s="111"/>
      <c r="D483" s="111"/>
      <c r="E483" s="305"/>
      <c r="F483" s="111"/>
      <c r="G483" s="111"/>
      <c r="H483" s="111"/>
      <c r="I483" s="111"/>
      <c r="J483" s="2"/>
      <c r="K483" s="2"/>
      <c r="L483" s="4"/>
      <c r="M483" s="4"/>
      <c r="N483" s="4"/>
      <c r="O483" s="4"/>
      <c r="P483" s="2"/>
      <c r="Q483" s="111"/>
      <c r="R483" s="305"/>
      <c r="S483" s="111"/>
      <c r="T483" s="111"/>
      <c r="U483" s="111"/>
      <c r="V483" s="111"/>
      <c r="W483" s="111"/>
      <c r="X483" s="111"/>
      <c r="Y483" s="111"/>
      <c r="Z483" s="111"/>
      <c r="AA483" s="111"/>
      <c r="AB483" s="111"/>
      <c r="AC483" s="111"/>
      <c r="AD483" s="111"/>
      <c r="AE483" s="111"/>
      <c r="AF483" s="111"/>
      <c r="AG483" s="111"/>
      <c r="AH483" s="111"/>
      <c r="AI483" s="111"/>
      <c r="AJ483" s="111"/>
      <c r="AK483" s="111"/>
      <c r="AL483" s="111"/>
      <c r="AM483" s="111"/>
    </row>
    <row r="484" ht="14.25" customHeight="1">
      <c r="A484" s="111"/>
      <c r="B484" s="111"/>
      <c r="C484" s="111"/>
      <c r="D484" s="111"/>
      <c r="E484" s="305"/>
      <c r="F484" s="111"/>
      <c r="G484" s="111"/>
      <c r="H484" s="111"/>
      <c r="I484" s="111"/>
      <c r="J484" s="2"/>
      <c r="K484" s="2"/>
      <c r="L484" s="4"/>
      <c r="M484" s="4"/>
      <c r="N484" s="4"/>
      <c r="O484" s="4"/>
      <c r="P484" s="2"/>
      <c r="Q484" s="111"/>
      <c r="R484" s="305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  <c r="AE484" s="111"/>
      <c r="AF484" s="111"/>
      <c r="AG484" s="111"/>
      <c r="AH484" s="111"/>
      <c r="AI484" s="111"/>
      <c r="AJ484" s="111"/>
      <c r="AK484" s="111"/>
      <c r="AL484" s="111"/>
      <c r="AM484" s="111"/>
    </row>
    <row r="485" ht="14.25" customHeight="1">
      <c r="A485" s="111"/>
      <c r="B485" s="111"/>
      <c r="C485" s="111"/>
      <c r="D485" s="111"/>
      <c r="E485" s="305"/>
      <c r="F485" s="111"/>
      <c r="G485" s="111"/>
      <c r="H485" s="111"/>
      <c r="I485" s="111"/>
      <c r="J485" s="2"/>
      <c r="K485" s="2"/>
      <c r="L485" s="4"/>
      <c r="M485" s="4"/>
      <c r="N485" s="4"/>
      <c r="O485" s="4"/>
      <c r="P485" s="2"/>
      <c r="Q485" s="111"/>
      <c r="R485" s="305"/>
      <c r="S485" s="111"/>
      <c r="T485" s="111"/>
      <c r="U485" s="111"/>
      <c r="V485" s="111"/>
      <c r="W485" s="111"/>
      <c r="X485" s="111"/>
      <c r="Y485" s="111"/>
      <c r="Z485" s="111"/>
      <c r="AA485" s="111"/>
      <c r="AB485" s="111"/>
      <c r="AC485" s="111"/>
      <c r="AD485" s="111"/>
      <c r="AE485" s="111"/>
      <c r="AF485" s="111"/>
      <c r="AG485" s="111"/>
      <c r="AH485" s="111"/>
      <c r="AI485" s="111"/>
      <c r="AJ485" s="111"/>
      <c r="AK485" s="111"/>
      <c r="AL485" s="111"/>
      <c r="AM485" s="111"/>
    </row>
    <row r="486" ht="14.25" customHeight="1">
      <c r="A486" s="111"/>
      <c r="B486" s="111"/>
      <c r="C486" s="111"/>
      <c r="D486" s="111"/>
      <c r="E486" s="305"/>
      <c r="F486" s="111"/>
      <c r="G486" s="111"/>
      <c r="H486" s="111"/>
      <c r="I486" s="111"/>
      <c r="J486" s="2"/>
      <c r="K486" s="2"/>
      <c r="L486" s="4"/>
      <c r="M486" s="4"/>
      <c r="N486" s="4"/>
      <c r="O486" s="4"/>
      <c r="P486" s="2"/>
      <c r="Q486" s="111"/>
      <c r="R486" s="305"/>
      <c r="S486" s="111"/>
      <c r="T486" s="111"/>
      <c r="U486" s="111"/>
      <c r="V486" s="111"/>
      <c r="W486" s="111"/>
      <c r="X486" s="111"/>
      <c r="Y486" s="111"/>
      <c r="Z486" s="111"/>
      <c r="AA486" s="111"/>
      <c r="AB486" s="111"/>
      <c r="AC486" s="111"/>
      <c r="AD486" s="111"/>
      <c r="AE486" s="111"/>
      <c r="AF486" s="111"/>
      <c r="AG486" s="111"/>
      <c r="AH486" s="111"/>
      <c r="AI486" s="111"/>
      <c r="AJ486" s="111"/>
      <c r="AK486" s="111"/>
      <c r="AL486" s="111"/>
      <c r="AM486" s="111"/>
    </row>
    <row r="487" ht="14.25" customHeight="1">
      <c r="A487" s="111"/>
      <c r="B487" s="111"/>
      <c r="C487" s="111"/>
      <c r="D487" s="111"/>
      <c r="E487" s="305"/>
      <c r="F487" s="111"/>
      <c r="G487" s="111"/>
      <c r="H487" s="111"/>
      <c r="I487" s="111"/>
      <c r="J487" s="2"/>
      <c r="K487" s="2"/>
      <c r="L487" s="4"/>
      <c r="M487" s="4"/>
      <c r="N487" s="4"/>
      <c r="O487" s="4"/>
      <c r="P487" s="2"/>
      <c r="Q487" s="111"/>
      <c r="R487" s="305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  <c r="AE487" s="111"/>
      <c r="AF487" s="111"/>
      <c r="AG487" s="111"/>
      <c r="AH487" s="111"/>
      <c r="AI487" s="111"/>
      <c r="AJ487" s="111"/>
      <c r="AK487" s="111"/>
      <c r="AL487" s="111"/>
      <c r="AM487" s="111"/>
    </row>
    <row r="488" ht="14.25" customHeight="1">
      <c r="A488" s="111"/>
      <c r="B488" s="111"/>
      <c r="C488" s="111"/>
      <c r="D488" s="111"/>
      <c r="E488" s="305"/>
      <c r="F488" s="111"/>
      <c r="G488" s="111"/>
      <c r="H488" s="111"/>
      <c r="I488" s="111"/>
      <c r="J488" s="2"/>
      <c r="K488" s="2"/>
      <c r="L488" s="4"/>
      <c r="M488" s="4"/>
      <c r="N488" s="4"/>
      <c r="O488" s="4"/>
      <c r="P488" s="2"/>
      <c r="Q488" s="111"/>
      <c r="R488" s="305"/>
      <c r="S488" s="111"/>
      <c r="T488" s="111"/>
      <c r="U488" s="111"/>
      <c r="V488" s="111"/>
      <c r="W488" s="111"/>
      <c r="X488" s="111"/>
      <c r="Y488" s="111"/>
      <c r="Z488" s="111"/>
      <c r="AA488" s="111"/>
      <c r="AB488" s="111"/>
      <c r="AC488" s="111"/>
      <c r="AD488" s="111"/>
      <c r="AE488" s="111"/>
      <c r="AF488" s="111"/>
      <c r="AG488" s="111"/>
      <c r="AH488" s="111"/>
      <c r="AI488" s="111"/>
      <c r="AJ488" s="111"/>
      <c r="AK488" s="111"/>
      <c r="AL488" s="111"/>
      <c r="AM488" s="111"/>
    </row>
    <row r="489" ht="14.25" customHeight="1">
      <c r="A489" s="111"/>
      <c r="B489" s="111"/>
      <c r="C489" s="111"/>
      <c r="D489" s="111"/>
      <c r="E489" s="305"/>
      <c r="F489" s="111"/>
      <c r="G489" s="111"/>
      <c r="H489" s="111"/>
      <c r="I489" s="111"/>
      <c r="J489" s="2"/>
      <c r="K489" s="2"/>
      <c r="L489" s="4"/>
      <c r="M489" s="4"/>
      <c r="N489" s="4"/>
      <c r="O489" s="4"/>
      <c r="P489" s="2"/>
      <c r="Q489" s="111"/>
      <c r="R489" s="305"/>
      <c r="S489" s="111"/>
      <c r="T489" s="111"/>
      <c r="U489" s="111"/>
      <c r="V489" s="111"/>
      <c r="W489" s="111"/>
      <c r="X489" s="111"/>
      <c r="Y489" s="111"/>
      <c r="Z489" s="111"/>
      <c r="AA489" s="111"/>
      <c r="AB489" s="111"/>
      <c r="AC489" s="111"/>
      <c r="AD489" s="111"/>
      <c r="AE489" s="111"/>
      <c r="AF489" s="111"/>
      <c r="AG489" s="111"/>
      <c r="AH489" s="111"/>
      <c r="AI489" s="111"/>
      <c r="AJ489" s="111"/>
      <c r="AK489" s="111"/>
      <c r="AL489" s="111"/>
      <c r="AM489" s="111"/>
    </row>
    <row r="490" ht="14.25" customHeight="1">
      <c r="A490" s="111"/>
      <c r="B490" s="111"/>
      <c r="C490" s="111"/>
      <c r="D490" s="111"/>
      <c r="E490" s="305"/>
      <c r="F490" s="111"/>
      <c r="G490" s="111"/>
      <c r="H490" s="111"/>
      <c r="I490" s="111"/>
      <c r="J490" s="2"/>
      <c r="K490" s="2"/>
      <c r="L490" s="4"/>
      <c r="M490" s="4"/>
      <c r="N490" s="4"/>
      <c r="O490" s="4"/>
      <c r="P490" s="2"/>
      <c r="Q490" s="111"/>
      <c r="R490" s="305"/>
      <c r="S490" s="111"/>
      <c r="T490" s="111"/>
      <c r="U490" s="111"/>
      <c r="V490" s="111"/>
      <c r="W490" s="111"/>
      <c r="X490" s="111"/>
      <c r="Y490" s="111"/>
      <c r="Z490" s="111"/>
      <c r="AA490" s="111"/>
      <c r="AB490" s="111"/>
      <c r="AC490" s="111"/>
      <c r="AD490" s="111"/>
      <c r="AE490" s="111"/>
      <c r="AF490" s="111"/>
      <c r="AG490" s="111"/>
      <c r="AH490" s="111"/>
      <c r="AI490" s="111"/>
      <c r="AJ490" s="111"/>
      <c r="AK490" s="111"/>
      <c r="AL490" s="111"/>
      <c r="AM490" s="111"/>
    </row>
    <row r="491" ht="14.25" customHeight="1">
      <c r="A491" s="111"/>
      <c r="B491" s="111"/>
      <c r="C491" s="111"/>
      <c r="D491" s="111"/>
      <c r="E491" s="305"/>
      <c r="F491" s="111"/>
      <c r="G491" s="111"/>
      <c r="H491" s="111"/>
      <c r="I491" s="111"/>
      <c r="J491" s="2"/>
      <c r="K491" s="2"/>
      <c r="L491" s="4"/>
      <c r="M491" s="4"/>
      <c r="N491" s="4"/>
      <c r="O491" s="4"/>
      <c r="P491" s="2"/>
      <c r="Q491" s="111"/>
      <c r="R491" s="305"/>
      <c r="S491" s="111"/>
      <c r="T491" s="111"/>
      <c r="U491" s="111"/>
      <c r="V491" s="111"/>
      <c r="W491" s="111"/>
      <c r="X491" s="111"/>
      <c r="Y491" s="111"/>
      <c r="Z491" s="111"/>
      <c r="AA491" s="111"/>
      <c r="AB491" s="111"/>
      <c r="AC491" s="111"/>
      <c r="AD491" s="111"/>
      <c r="AE491" s="111"/>
      <c r="AF491" s="111"/>
      <c r="AG491" s="111"/>
      <c r="AH491" s="111"/>
      <c r="AI491" s="111"/>
      <c r="AJ491" s="111"/>
      <c r="AK491" s="111"/>
      <c r="AL491" s="111"/>
      <c r="AM491" s="111"/>
    </row>
    <row r="492" ht="14.25" customHeight="1">
      <c r="A492" s="111"/>
      <c r="B492" s="111"/>
      <c r="C492" s="111"/>
      <c r="D492" s="111"/>
      <c r="E492" s="305"/>
      <c r="F492" s="111"/>
      <c r="G492" s="111"/>
      <c r="H492" s="111"/>
      <c r="I492" s="111"/>
      <c r="J492" s="2"/>
      <c r="K492" s="2"/>
      <c r="L492" s="4"/>
      <c r="M492" s="4"/>
      <c r="N492" s="4"/>
      <c r="O492" s="4"/>
      <c r="P492" s="2"/>
      <c r="Q492" s="111"/>
      <c r="R492" s="305"/>
      <c r="S492" s="111"/>
      <c r="T492" s="111"/>
      <c r="U492" s="111"/>
      <c r="V492" s="111"/>
      <c r="W492" s="111"/>
      <c r="X492" s="111"/>
      <c r="Y492" s="111"/>
      <c r="Z492" s="111"/>
      <c r="AA492" s="111"/>
      <c r="AB492" s="111"/>
      <c r="AC492" s="111"/>
      <c r="AD492" s="111"/>
      <c r="AE492" s="111"/>
      <c r="AF492" s="111"/>
      <c r="AG492" s="111"/>
      <c r="AH492" s="111"/>
      <c r="AI492" s="111"/>
      <c r="AJ492" s="111"/>
      <c r="AK492" s="111"/>
      <c r="AL492" s="111"/>
      <c r="AM492" s="111"/>
    </row>
    <row r="493" ht="14.25" customHeight="1">
      <c r="A493" s="111"/>
      <c r="B493" s="111"/>
      <c r="C493" s="111"/>
      <c r="D493" s="111"/>
      <c r="E493" s="305"/>
      <c r="F493" s="111"/>
      <c r="G493" s="111"/>
      <c r="H493" s="111"/>
      <c r="I493" s="111"/>
      <c r="J493" s="2"/>
      <c r="K493" s="2"/>
      <c r="L493" s="4"/>
      <c r="M493" s="4"/>
      <c r="N493" s="4"/>
      <c r="O493" s="4"/>
      <c r="P493" s="2"/>
      <c r="Q493" s="111"/>
      <c r="R493" s="305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  <c r="AE493" s="111"/>
      <c r="AF493" s="111"/>
      <c r="AG493" s="111"/>
      <c r="AH493" s="111"/>
      <c r="AI493" s="111"/>
      <c r="AJ493" s="111"/>
      <c r="AK493" s="111"/>
      <c r="AL493" s="111"/>
      <c r="AM493" s="111"/>
    </row>
    <row r="494" ht="14.25" customHeight="1">
      <c r="A494" s="111"/>
      <c r="B494" s="111"/>
      <c r="C494" s="111"/>
      <c r="D494" s="111"/>
      <c r="E494" s="305"/>
      <c r="F494" s="111"/>
      <c r="G494" s="111"/>
      <c r="H494" s="111"/>
      <c r="I494" s="111"/>
      <c r="J494" s="2"/>
      <c r="K494" s="2"/>
      <c r="L494" s="4"/>
      <c r="M494" s="4"/>
      <c r="N494" s="4"/>
      <c r="O494" s="4"/>
      <c r="P494" s="2"/>
      <c r="Q494" s="111"/>
      <c r="R494" s="305"/>
      <c r="S494" s="111"/>
      <c r="T494" s="111"/>
      <c r="U494" s="111"/>
      <c r="V494" s="111"/>
      <c r="W494" s="111"/>
      <c r="X494" s="111"/>
      <c r="Y494" s="111"/>
      <c r="Z494" s="111"/>
      <c r="AA494" s="111"/>
      <c r="AB494" s="111"/>
      <c r="AC494" s="111"/>
      <c r="AD494" s="111"/>
      <c r="AE494" s="111"/>
      <c r="AF494" s="111"/>
      <c r="AG494" s="111"/>
      <c r="AH494" s="111"/>
      <c r="AI494" s="111"/>
      <c r="AJ494" s="111"/>
      <c r="AK494" s="111"/>
      <c r="AL494" s="111"/>
      <c r="AM494" s="111"/>
    </row>
    <row r="495" ht="14.25" customHeight="1">
      <c r="A495" s="111"/>
      <c r="B495" s="111"/>
      <c r="C495" s="111"/>
      <c r="D495" s="111"/>
      <c r="E495" s="305"/>
      <c r="F495" s="111"/>
      <c r="G495" s="111"/>
      <c r="H495" s="111"/>
      <c r="I495" s="111"/>
      <c r="J495" s="2"/>
      <c r="K495" s="2"/>
      <c r="L495" s="4"/>
      <c r="M495" s="4"/>
      <c r="N495" s="4"/>
      <c r="O495" s="4"/>
      <c r="P495" s="2"/>
      <c r="Q495" s="111"/>
      <c r="R495" s="305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  <c r="AE495" s="111"/>
      <c r="AF495" s="111"/>
      <c r="AG495" s="111"/>
      <c r="AH495" s="111"/>
      <c r="AI495" s="111"/>
      <c r="AJ495" s="111"/>
      <c r="AK495" s="111"/>
      <c r="AL495" s="111"/>
      <c r="AM495" s="111"/>
    </row>
    <row r="496" ht="14.25" customHeight="1">
      <c r="A496" s="111"/>
      <c r="B496" s="111"/>
      <c r="C496" s="111"/>
      <c r="D496" s="111"/>
      <c r="E496" s="305"/>
      <c r="F496" s="111"/>
      <c r="G496" s="111"/>
      <c r="H496" s="111"/>
      <c r="I496" s="111"/>
      <c r="J496" s="2"/>
      <c r="K496" s="2"/>
      <c r="L496" s="4"/>
      <c r="M496" s="4"/>
      <c r="N496" s="4"/>
      <c r="O496" s="4"/>
      <c r="P496" s="2"/>
      <c r="Q496" s="111"/>
      <c r="R496" s="305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  <c r="AE496" s="111"/>
      <c r="AF496" s="111"/>
      <c r="AG496" s="111"/>
      <c r="AH496" s="111"/>
      <c r="AI496" s="111"/>
      <c r="AJ496" s="111"/>
      <c r="AK496" s="111"/>
      <c r="AL496" s="111"/>
      <c r="AM496" s="111"/>
    </row>
    <row r="497" ht="14.25" customHeight="1">
      <c r="A497" s="111"/>
      <c r="B497" s="111"/>
      <c r="C497" s="111"/>
      <c r="D497" s="111"/>
      <c r="E497" s="305"/>
      <c r="F497" s="111"/>
      <c r="G497" s="111"/>
      <c r="H497" s="111"/>
      <c r="I497" s="111"/>
      <c r="J497" s="2"/>
      <c r="K497" s="2"/>
      <c r="L497" s="4"/>
      <c r="M497" s="4"/>
      <c r="N497" s="4"/>
      <c r="O497" s="4"/>
      <c r="P497" s="2"/>
      <c r="Q497" s="111"/>
      <c r="R497" s="305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  <c r="AE497" s="111"/>
      <c r="AF497" s="111"/>
      <c r="AG497" s="111"/>
      <c r="AH497" s="111"/>
      <c r="AI497" s="111"/>
      <c r="AJ497" s="111"/>
      <c r="AK497" s="111"/>
      <c r="AL497" s="111"/>
      <c r="AM497" s="111"/>
    </row>
    <row r="498" ht="14.25" customHeight="1">
      <c r="A498" s="111"/>
      <c r="B498" s="111"/>
      <c r="C498" s="111"/>
      <c r="D498" s="111"/>
      <c r="E498" s="305"/>
      <c r="F498" s="111"/>
      <c r="G498" s="111"/>
      <c r="H498" s="111"/>
      <c r="I498" s="111"/>
      <c r="J498" s="2"/>
      <c r="K498" s="2"/>
      <c r="L498" s="4"/>
      <c r="M498" s="4"/>
      <c r="N498" s="4"/>
      <c r="O498" s="4"/>
      <c r="P498" s="2"/>
      <c r="Q498" s="111"/>
      <c r="R498" s="305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111"/>
      <c r="AI498" s="111"/>
      <c r="AJ498" s="111"/>
      <c r="AK498" s="111"/>
      <c r="AL498" s="111"/>
      <c r="AM498" s="111"/>
    </row>
    <row r="499" ht="14.25" customHeight="1">
      <c r="A499" s="111"/>
      <c r="B499" s="111"/>
      <c r="C499" s="111"/>
      <c r="D499" s="111"/>
      <c r="E499" s="305"/>
      <c r="F499" s="111"/>
      <c r="G499" s="111"/>
      <c r="H499" s="111"/>
      <c r="I499" s="111"/>
      <c r="J499" s="2"/>
      <c r="K499" s="2"/>
      <c r="L499" s="4"/>
      <c r="M499" s="4"/>
      <c r="N499" s="4"/>
      <c r="O499" s="4"/>
      <c r="P499" s="2"/>
      <c r="Q499" s="111"/>
      <c r="R499" s="305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  <c r="AI499" s="111"/>
      <c r="AJ499" s="111"/>
      <c r="AK499" s="111"/>
      <c r="AL499" s="111"/>
      <c r="AM499" s="111"/>
    </row>
    <row r="500" ht="14.25" customHeight="1">
      <c r="A500" s="111"/>
      <c r="B500" s="111"/>
      <c r="C500" s="111"/>
      <c r="D500" s="111"/>
      <c r="E500" s="305"/>
      <c r="F500" s="111"/>
      <c r="G500" s="111"/>
      <c r="H500" s="111"/>
      <c r="I500" s="111"/>
      <c r="J500" s="2"/>
      <c r="K500" s="2"/>
      <c r="L500" s="4"/>
      <c r="M500" s="4"/>
      <c r="N500" s="4"/>
      <c r="O500" s="4"/>
      <c r="P500" s="2"/>
      <c r="Q500" s="111"/>
      <c r="R500" s="305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  <c r="AI500" s="111"/>
      <c r="AJ500" s="111"/>
      <c r="AK500" s="111"/>
      <c r="AL500" s="111"/>
      <c r="AM500" s="111"/>
    </row>
    <row r="501" ht="14.25" customHeight="1">
      <c r="A501" s="111"/>
      <c r="B501" s="111"/>
      <c r="C501" s="111"/>
      <c r="D501" s="111"/>
      <c r="E501" s="305"/>
      <c r="F501" s="111"/>
      <c r="G501" s="111"/>
      <c r="H501" s="111"/>
      <c r="I501" s="111"/>
      <c r="J501" s="2"/>
      <c r="K501" s="2"/>
      <c r="L501" s="4"/>
      <c r="M501" s="4"/>
      <c r="N501" s="4"/>
      <c r="O501" s="4"/>
      <c r="P501" s="2"/>
      <c r="Q501" s="111"/>
      <c r="R501" s="305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  <c r="AI501" s="111"/>
      <c r="AJ501" s="111"/>
      <c r="AK501" s="111"/>
      <c r="AL501" s="111"/>
      <c r="AM501" s="111"/>
    </row>
    <row r="502" ht="14.25" customHeight="1">
      <c r="A502" s="111"/>
      <c r="B502" s="111"/>
      <c r="C502" s="111"/>
      <c r="D502" s="111"/>
      <c r="E502" s="305"/>
      <c r="F502" s="111"/>
      <c r="G502" s="111"/>
      <c r="H502" s="111"/>
      <c r="I502" s="111"/>
      <c r="J502" s="2"/>
      <c r="K502" s="2"/>
      <c r="L502" s="4"/>
      <c r="M502" s="4"/>
      <c r="N502" s="4"/>
      <c r="O502" s="4"/>
      <c r="P502" s="2"/>
      <c r="Q502" s="111"/>
      <c r="R502" s="305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  <c r="AI502" s="111"/>
      <c r="AJ502" s="111"/>
      <c r="AK502" s="111"/>
      <c r="AL502" s="111"/>
      <c r="AM502" s="111"/>
    </row>
    <row r="503" ht="14.25" customHeight="1">
      <c r="A503" s="111"/>
      <c r="B503" s="111"/>
      <c r="C503" s="111"/>
      <c r="D503" s="111"/>
      <c r="E503" s="305"/>
      <c r="F503" s="111"/>
      <c r="G503" s="111"/>
      <c r="H503" s="111"/>
      <c r="I503" s="111"/>
      <c r="J503" s="2"/>
      <c r="K503" s="2"/>
      <c r="L503" s="4"/>
      <c r="M503" s="4"/>
      <c r="N503" s="4"/>
      <c r="O503" s="4"/>
      <c r="P503" s="2"/>
      <c r="Q503" s="111"/>
      <c r="R503" s="305"/>
      <c r="S503" s="111"/>
      <c r="T503" s="111"/>
      <c r="U503" s="111"/>
      <c r="V503" s="111"/>
      <c r="W503" s="111"/>
      <c r="X503" s="111"/>
      <c r="Y503" s="111"/>
      <c r="Z503" s="111"/>
      <c r="AA503" s="111"/>
      <c r="AB503" s="111"/>
      <c r="AC503" s="111"/>
      <c r="AD503" s="111"/>
      <c r="AE503" s="111"/>
      <c r="AF503" s="111"/>
      <c r="AG503" s="111"/>
      <c r="AH503" s="111"/>
      <c r="AI503" s="111"/>
      <c r="AJ503" s="111"/>
      <c r="AK503" s="111"/>
      <c r="AL503" s="111"/>
      <c r="AM503" s="111"/>
    </row>
    <row r="504" ht="14.25" customHeight="1">
      <c r="A504" s="111"/>
      <c r="B504" s="111"/>
      <c r="C504" s="111"/>
      <c r="D504" s="111"/>
      <c r="E504" s="305"/>
      <c r="F504" s="111"/>
      <c r="G504" s="111"/>
      <c r="H504" s="111"/>
      <c r="I504" s="111"/>
      <c r="J504" s="2"/>
      <c r="K504" s="2"/>
      <c r="L504" s="4"/>
      <c r="M504" s="4"/>
      <c r="N504" s="4"/>
      <c r="O504" s="4"/>
      <c r="P504" s="2"/>
      <c r="Q504" s="111"/>
      <c r="R504" s="305"/>
      <c r="S504" s="111"/>
      <c r="T504" s="111"/>
      <c r="U504" s="111"/>
      <c r="V504" s="111"/>
      <c r="W504" s="111"/>
      <c r="X504" s="111"/>
      <c r="Y504" s="111"/>
      <c r="Z504" s="111"/>
      <c r="AA504" s="111"/>
      <c r="AB504" s="111"/>
      <c r="AC504" s="111"/>
      <c r="AD504" s="111"/>
      <c r="AE504" s="111"/>
      <c r="AF504" s="111"/>
      <c r="AG504" s="111"/>
      <c r="AH504" s="111"/>
      <c r="AI504" s="111"/>
      <c r="AJ504" s="111"/>
      <c r="AK504" s="111"/>
      <c r="AL504" s="111"/>
      <c r="AM504" s="111"/>
    </row>
    <row r="505" ht="14.25" customHeight="1">
      <c r="A505" s="111"/>
      <c r="B505" s="111"/>
      <c r="C505" s="111"/>
      <c r="D505" s="111"/>
      <c r="E505" s="305"/>
      <c r="F505" s="111"/>
      <c r="G505" s="111"/>
      <c r="H505" s="111"/>
      <c r="I505" s="111"/>
      <c r="J505" s="2"/>
      <c r="K505" s="2"/>
      <c r="L505" s="4"/>
      <c r="M505" s="4"/>
      <c r="N505" s="4"/>
      <c r="O505" s="4"/>
      <c r="P505" s="2"/>
      <c r="Q505" s="111"/>
      <c r="R505" s="305"/>
      <c r="S505" s="111"/>
      <c r="T505" s="111"/>
      <c r="U505" s="111"/>
      <c r="V505" s="111"/>
      <c r="W505" s="111"/>
      <c r="X505" s="111"/>
      <c r="Y505" s="111"/>
      <c r="Z505" s="111"/>
      <c r="AA505" s="111"/>
      <c r="AB505" s="111"/>
      <c r="AC505" s="111"/>
      <c r="AD505" s="111"/>
      <c r="AE505" s="111"/>
      <c r="AF505" s="111"/>
      <c r="AG505" s="111"/>
      <c r="AH505" s="111"/>
      <c r="AI505" s="111"/>
      <c r="AJ505" s="111"/>
      <c r="AK505" s="111"/>
      <c r="AL505" s="111"/>
      <c r="AM505" s="111"/>
    </row>
    <row r="506" ht="14.25" customHeight="1">
      <c r="A506" s="111"/>
      <c r="B506" s="111"/>
      <c r="C506" s="111"/>
      <c r="D506" s="111"/>
      <c r="E506" s="305"/>
      <c r="F506" s="111"/>
      <c r="G506" s="111"/>
      <c r="H506" s="111"/>
      <c r="I506" s="111"/>
      <c r="J506" s="2"/>
      <c r="K506" s="2"/>
      <c r="L506" s="4"/>
      <c r="M506" s="4"/>
      <c r="N506" s="4"/>
      <c r="O506" s="4"/>
      <c r="P506" s="2"/>
      <c r="Q506" s="111"/>
      <c r="R506" s="305"/>
      <c r="S506" s="111"/>
      <c r="T506" s="111"/>
      <c r="U506" s="111"/>
      <c r="V506" s="111"/>
      <c r="W506" s="111"/>
      <c r="X506" s="111"/>
      <c r="Y506" s="111"/>
      <c r="Z506" s="111"/>
      <c r="AA506" s="111"/>
      <c r="AB506" s="111"/>
      <c r="AC506" s="111"/>
      <c r="AD506" s="111"/>
      <c r="AE506" s="111"/>
      <c r="AF506" s="111"/>
      <c r="AG506" s="111"/>
      <c r="AH506" s="111"/>
      <c r="AI506" s="111"/>
      <c r="AJ506" s="111"/>
      <c r="AK506" s="111"/>
      <c r="AL506" s="111"/>
      <c r="AM506" s="111"/>
    </row>
    <row r="507" ht="14.25" customHeight="1">
      <c r="A507" s="111"/>
      <c r="B507" s="111"/>
      <c r="C507" s="111"/>
      <c r="D507" s="111"/>
      <c r="E507" s="305"/>
      <c r="F507" s="111"/>
      <c r="G507" s="111"/>
      <c r="H507" s="111"/>
      <c r="I507" s="111"/>
      <c r="J507" s="2"/>
      <c r="K507" s="2"/>
      <c r="L507" s="4"/>
      <c r="M507" s="4"/>
      <c r="N507" s="4"/>
      <c r="O507" s="4"/>
      <c r="P507" s="2"/>
      <c r="Q507" s="111"/>
      <c r="R507" s="305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  <c r="AE507" s="111"/>
      <c r="AF507" s="111"/>
      <c r="AG507" s="111"/>
      <c r="AH507" s="111"/>
      <c r="AI507" s="111"/>
      <c r="AJ507" s="111"/>
      <c r="AK507" s="111"/>
      <c r="AL507" s="111"/>
      <c r="AM507" s="111"/>
    </row>
    <row r="508" ht="14.25" customHeight="1">
      <c r="A508" s="111"/>
      <c r="B508" s="111"/>
      <c r="C508" s="111"/>
      <c r="D508" s="111"/>
      <c r="E508" s="305"/>
      <c r="F508" s="111"/>
      <c r="G508" s="111"/>
      <c r="H508" s="111"/>
      <c r="I508" s="111"/>
      <c r="J508" s="2"/>
      <c r="K508" s="2"/>
      <c r="L508" s="4"/>
      <c r="M508" s="4"/>
      <c r="N508" s="4"/>
      <c r="O508" s="4"/>
      <c r="P508" s="2"/>
      <c r="Q508" s="111"/>
      <c r="R508" s="305"/>
      <c r="S508" s="111"/>
      <c r="T508" s="111"/>
      <c r="U508" s="111"/>
      <c r="V508" s="111"/>
      <c r="W508" s="111"/>
      <c r="X508" s="111"/>
      <c r="Y508" s="111"/>
      <c r="Z508" s="111"/>
      <c r="AA508" s="111"/>
      <c r="AB508" s="111"/>
      <c r="AC508" s="111"/>
      <c r="AD508" s="111"/>
      <c r="AE508" s="111"/>
      <c r="AF508" s="111"/>
      <c r="AG508" s="111"/>
      <c r="AH508" s="111"/>
      <c r="AI508" s="111"/>
      <c r="AJ508" s="111"/>
      <c r="AK508" s="111"/>
      <c r="AL508" s="111"/>
      <c r="AM508" s="111"/>
    </row>
    <row r="509" ht="14.25" customHeight="1">
      <c r="A509" s="111"/>
      <c r="B509" s="111"/>
      <c r="C509" s="111"/>
      <c r="D509" s="111"/>
      <c r="E509" s="305"/>
      <c r="F509" s="111"/>
      <c r="G509" s="111"/>
      <c r="H509" s="111"/>
      <c r="I509" s="111"/>
      <c r="J509" s="2"/>
      <c r="K509" s="2"/>
      <c r="L509" s="4"/>
      <c r="M509" s="4"/>
      <c r="N509" s="4"/>
      <c r="O509" s="4"/>
      <c r="P509" s="2"/>
      <c r="Q509" s="111"/>
      <c r="R509" s="305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  <c r="AE509" s="111"/>
      <c r="AF509" s="111"/>
      <c r="AG509" s="111"/>
      <c r="AH509" s="111"/>
      <c r="AI509" s="111"/>
      <c r="AJ509" s="111"/>
      <c r="AK509" s="111"/>
      <c r="AL509" s="111"/>
      <c r="AM509" s="111"/>
    </row>
    <row r="510" ht="14.25" customHeight="1">
      <c r="A510" s="111"/>
      <c r="B510" s="111"/>
      <c r="C510" s="111"/>
      <c r="D510" s="111"/>
      <c r="E510" s="305"/>
      <c r="F510" s="111"/>
      <c r="G510" s="111"/>
      <c r="H510" s="111"/>
      <c r="I510" s="111"/>
      <c r="J510" s="2"/>
      <c r="K510" s="2"/>
      <c r="L510" s="4"/>
      <c r="M510" s="4"/>
      <c r="N510" s="4"/>
      <c r="O510" s="4"/>
      <c r="P510" s="2"/>
      <c r="Q510" s="111"/>
      <c r="R510" s="305"/>
      <c r="S510" s="111"/>
      <c r="T510" s="111"/>
      <c r="U510" s="111"/>
      <c r="V510" s="111"/>
      <c r="W510" s="111"/>
      <c r="X510" s="111"/>
      <c r="Y510" s="111"/>
      <c r="Z510" s="111"/>
      <c r="AA510" s="111"/>
      <c r="AB510" s="111"/>
      <c r="AC510" s="111"/>
      <c r="AD510" s="111"/>
      <c r="AE510" s="111"/>
      <c r="AF510" s="111"/>
      <c r="AG510" s="111"/>
      <c r="AH510" s="111"/>
      <c r="AI510" s="111"/>
      <c r="AJ510" s="111"/>
      <c r="AK510" s="111"/>
      <c r="AL510" s="111"/>
      <c r="AM510" s="111"/>
    </row>
    <row r="511" ht="14.25" customHeight="1">
      <c r="A511" s="111"/>
      <c r="B511" s="111"/>
      <c r="C511" s="111"/>
      <c r="D511" s="111"/>
      <c r="E511" s="305"/>
      <c r="F511" s="111"/>
      <c r="G511" s="111"/>
      <c r="H511" s="111"/>
      <c r="I511" s="111"/>
      <c r="J511" s="2"/>
      <c r="K511" s="2"/>
      <c r="L511" s="4"/>
      <c r="M511" s="4"/>
      <c r="N511" s="4"/>
      <c r="O511" s="4"/>
      <c r="P511" s="2"/>
      <c r="Q511" s="111"/>
      <c r="R511" s="305"/>
      <c r="S511" s="111"/>
      <c r="T511" s="111"/>
      <c r="U511" s="111"/>
      <c r="V511" s="111"/>
      <c r="W511" s="111"/>
      <c r="X511" s="111"/>
      <c r="Y511" s="111"/>
      <c r="Z511" s="111"/>
      <c r="AA511" s="111"/>
      <c r="AB511" s="111"/>
      <c r="AC511" s="111"/>
      <c r="AD511" s="111"/>
      <c r="AE511" s="111"/>
      <c r="AF511" s="111"/>
      <c r="AG511" s="111"/>
      <c r="AH511" s="111"/>
      <c r="AI511" s="111"/>
      <c r="AJ511" s="111"/>
      <c r="AK511" s="111"/>
      <c r="AL511" s="111"/>
      <c r="AM511" s="111"/>
    </row>
    <row r="512" ht="14.25" customHeight="1">
      <c r="A512" s="111"/>
      <c r="B512" s="111"/>
      <c r="C512" s="111"/>
      <c r="D512" s="111"/>
      <c r="E512" s="305"/>
      <c r="F512" s="111"/>
      <c r="G512" s="111"/>
      <c r="H512" s="111"/>
      <c r="I512" s="111"/>
      <c r="J512" s="2"/>
      <c r="K512" s="2"/>
      <c r="L512" s="4"/>
      <c r="M512" s="4"/>
      <c r="N512" s="4"/>
      <c r="O512" s="4"/>
      <c r="P512" s="2"/>
      <c r="Q512" s="111"/>
      <c r="R512" s="305"/>
      <c r="S512" s="111"/>
      <c r="T512" s="111"/>
      <c r="U512" s="111"/>
      <c r="V512" s="111"/>
      <c r="W512" s="111"/>
      <c r="X512" s="111"/>
      <c r="Y512" s="111"/>
      <c r="Z512" s="111"/>
      <c r="AA512" s="111"/>
      <c r="AB512" s="111"/>
      <c r="AC512" s="111"/>
      <c r="AD512" s="111"/>
      <c r="AE512" s="111"/>
      <c r="AF512" s="111"/>
      <c r="AG512" s="111"/>
      <c r="AH512" s="111"/>
      <c r="AI512" s="111"/>
      <c r="AJ512" s="111"/>
      <c r="AK512" s="111"/>
      <c r="AL512" s="111"/>
      <c r="AM512" s="111"/>
    </row>
    <row r="513" ht="14.25" customHeight="1">
      <c r="A513" s="111"/>
      <c r="B513" s="111"/>
      <c r="C513" s="111"/>
      <c r="D513" s="111"/>
      <c r="E513" s="305"/>
      <c r="F513" s="111"/>
      <c r="G513" s="111"/>
      <c r="H513" s="111"/>
      <c r="I513" s="111"/>
      <c r="J513" s="2"/>
      <c r="K513" s="2"/>
      <c r="L513" s="4"/>
      <c r="M513" s="4"/>
      <c r="N513" s="4"/>
      <c r="O513" s="4"/>
      <c r="P513" s="2"/>
      <c r="Q513" s="111"/>
      <c r="R513" s="305"/>
      <c r="S513" s="111"/>
      <c r="T513" s="111"/>
      <c r="U513" s="111"/>
      <c r="V513" s="111"/>
      <c r="W513" s="111"/>
      <c r="X513" s="111"/>
      <c r="Y513" s="111"/>
      <c r="Z513" s="111"/>
      <c r="AA513" s="111"/>
      <c r="AB513" s="111"/>
      <c r="AC513" s="111"/>
      <c r="AD513" s="111"/>
      <c r="AE513" s="111"/>
      <c r="AF513" s="111"/>
      <c r="AG513" s="111"/>
      <c r="AH513" s="111"/>
      <c r="AI513" s="111"/>
      <c r="AJ513" s="111"/>
      <c r="AK513" s="111"/>
      <c r="AL513" s="111"/>
      <c r="AM513" s="111"/>
    </row>
    <row r="514" ht="14.25" customHeight="1">
      <c r="A514" s="111"/>
      <c r="B514" s="111"/>
      <c r="C514" s="111"/>
      <c r="D514" s="111"/>
      <c r="E514" s="305"/>
      <c r="F514" s="111"/>
      <c r="G514" s="111"/>
      <c r="H514" s="111"/>
      <c r="I514" s="111"/>
      <c r="J514" s="2"/>
      <c r="K514" s="2"/>
      <c r="L514" s="4"/>
      <c r="M514" s="4"/>
      <c r="N514" s="4"/>
      <c r="O514" s="4"/>
      <c r="P514" s="2"/>
      <c r="Q514" s="111"/>
      <c r="R514" s="305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  <c r="AE514" s="111"/>
      <c r="AF514" s="111"/>
      <c r="AG514" s="111"/>
      <c r="AH514" s="111"/>
      <c r="AI514" s="111"/>
      <c r="AJ514" s="111"/>
      <c r="AK514" s="111"/>
      <c r="AL514" s="111"/>
      <c r="AM514" s="111"/>
    </row>
    <row r="515" ht="14.25" customHeight="1">
      <c r="A515" s="111"/>
      <c r="B515" s="111"/>
      <c r="C515" s="111"/>
      <c r="D515" s="111"/>
      <c r="E515" s="305"/>
      <c r="F515" s="111"/>
      <c r="G515" s="111"/>
      <c r="H515" s="111"/>
      <c r="I515" s="111"/>
      <c r="J515" s="2"/>
      <c r="K515" s="2"/>
      <c r="L515" s="4"/>
      <c r="M515" s="4"/>
      <c r="N515" s="4"/>
      <c r="O515" s="4"/>
      <c r="P515" s="2"/>
      <c r="Q515" s="111"/>
      <c r="R515" s="305"/>
      <c r="S515" s="111"/>
      <c r="T515" s="111"/>
      <c r="U515" s="111"/>
      <c r="V515" s="111"/>
      <c r="W515" s="111"/>
      <c r="X515" s="111"/>
      <c r="Y515" s="111"/>
      <c r="Z515" s="111"/>
      <c r="AA515" s="111"/>
      <c r="AB515" s="111"/>
      <c r="AC515" s="111"/>
      <c r="AD515" s="111"/>
      <c r="AE515" s="111"/>
      <c r="AF515" s="111"/>
      <c r="AG515" s="111"/>
      <c r="AH515" s="111"/>
      <c r="AI515" s="111"/>
      <c r="AJ515" s="111"/>
      <c r="AK515" s="111"/>
      <c r="AL515" s="111"/>
      <c r="AM515" s="111"/>
    </row>
    <row r="516" ht="14.25" customHeight="1">
      <c r="A516" s="111"/>
      <c r="B516" s="111"/>
      <c r="C516" s="111"/>
      <c r="D516" s="111"/>
      <c r="E516" s="305"/>
      <c r="F516" s="111"/>
      <c r="G516" s="111"/>
      <c r="H516" s="111"/>
      <c r="I516" s="111"/>
      <c r="J516" s="2"/>
      <c r="K516" s="2"/>
      <c r="L516" s="4"/>
      <c r="M516" s="4"/>
      <c r="N516" s="4"/>
      <c r="O516" s="4"/>
      <c r="P516" s="2"/>
      <c r="Q516" s="111"/>
      <c r="R516" s="305"/>
      <c r="S516" s="111"/>
      <c r="T516" s="111"/>
      <c r="U516" s="111"/>
      <c r="V516" s="111"/>
      <c r="W516" s="111"/>
      <c r="X516" s="111"/>
      <c r="Y516" s="111"/>
      <c r="Z516" s="111"/>
      <c r="AA516" s="111"/>
      <c r="AB516" s="111"/>
      <c r="AC516" s="111"/>
      <c r="AD516" s="111"/>
      <c r="AE516" s="111"/>
      <c r="AF516" s="111"/>
      <c r="AG516" s="111"/>
      <c r="AH516" s="111"/>
      <c r="AI516" s="111"/>
      <c r="AJ516" s="111"/>
      <c r="AK516" s="111"/>
      <c r="AL516" s="111"/>
      <c r="AM516" s="111"/>
    </row>
    <row r="517" ht="14.25" customHeight="1">
      <c r="A517" s="111"/>
      <c r="B517" s="111"/>
      <c r="C517" s="111"/>
      <c r="D517" s="111"/>
      <c r="E517" s="305"/>
      <c r="F517" s="111"/>
      <c r="G517" s="111"/>
      <c r="H517" s="111"/>
      <c r="I517" s="111"/>
      <c r="J517" s="2"/>
      <c r="K517" s="2"/>
      <c r="L517" s="4"/>
      <c r="M517" s="4"/>
      <c r="N517" s="4"/>
      <c r="O517" s="4"/>
      <c r="P517" s="2"/>
      <c r="Q517" s="111"/>
      <c r="R517" s="305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111"/>
      <c r="AI517" s="111"/>
      <c r="AJ517" s="111"/>
      <c r="AK517" s="111"/>
      <c r="AL517" s="111"/>
      <c r="AM517" s="111"/>
    </row>
    <row r="518" ht="14.25" customHeight="1">
      <c r="A518" s="111"/>
      <c r="B518" s="111"/>
      <c r="C518" s="111"/>
      <c r="D518" s="111"/>
      <c r="E518" s="305"/>
      <c r="F518" s="111"/>
      <c r="G518" s="111"/>
      <c r="H518" s="111"/>
      <c r="I518" s="111"/>
      <c r="J518" s="2"/>
      <c r="K518" s="2"/>
      <c r="L518" s="4"/>
      <c r="M518" s="4"/>
      <c r="N518" s="4"/>
      <c r="O518" s="4"/>
      <c r="P518" s="2"/>
      <c r="Q518" s="111"/>
      <c r="R518" s="305"/>
      <c r="S518" s="111"/>
      <c r="T518" s="111"/>
      <c r="U518" s="111"/>
      <c r="V518" s="111"/>
      <c r="W518" s="111"/>
      <c r="X518" s="111"/>
      <c r="Y518" s="111"/>
      <c r="Z518" s="111"/>
      <c r="AA518" s="111"/>
      <c r="AB518" s="111"/>
      <c r="AC518" s="111"/>
      <c r="AD518" s="111"/>
      <c r="AE518" s="111"/>
      <c r="AF518" s="111"/>
      <c r="AG518" s="111"/>
      <c r="AH518" s="111"/>
      <c r="AI518" s="111"/>
      <c r="AJ518" s="111"/>
      <c r="AK518" s="111"/>
      <c r="AL518" s="111"/>
      <c r="AM518" s="111"/>
    </row>
    <row r="519" ht="14.25" customHeight="1">
      <c r="A519" s="111"/>
      <c r="B519" s="111"/>
      <c r="C519" s="111"/>
      <c r="D519" s="111"/>
      <c r="E519" s="305"/>
      <c r="F519" s="111"/>
      <c r="G519" s="111"/>
      <c r="H519" s="111"/>
      <c r="I519" s="111"/>
      <c r="J519" s="2"/>
      <c r="K519" s="2"/>
      <c r="L519" s="4"/>
      <c r="M519" s="4"/>
      <c r="N519" s="4"/>
      <c r="O519" s="4"/>
      <c r="P519" s="2"/>
      <c r="Q519" s="111"/>
      <c r="R519" s="305"/>
      <c r="S519" s="111"/>
      <c r="T519" s="111"/>
      <c r="U519" s="111"/>
      <c r="V519" s="111"/>
      <c r="W519" s="111"/>
      <c r="X519" s="111"/>
      <c r="Y519" s="111"/>
      <c r="Z519" s="111"/>
      <c r="AA519" s="111"/>
      <c r="AB519" s="111"/>
      <c r="AC519" s="111"/>
      <c r="AD519" s="111"/>
      <c r="AE519" s="111"/>
      <c r="AF519" s="111"/>
      <c r="AG519" s="111"/>
      <c r="AH519" s="111"/>
      <c r="AI519" s="111"/>
      <c r="AJ519" s="111"/>
      <c r="AK519" s="111"/>
      <c r="AL519" s="111"/>
      <c r="AM519" s="111"/>
    </row>
    <row r="520" ht="14.25" customHeight="1">
      <c r="A520" s="111"/>
      <c r="B520" s="111"/>
      <c r="C520" s="111"/>
      <c r="D520" s="111"/>
      <c r="E520" s="305"/>
      <c r="F520" s="111"/>
      <c r="G520" s="111"/>
      <c r="H520" s="111"/>
      <c r="I520" s="111"/>
      <c r="J520" s="2"/>
      <c r="K520" s="2"/>
      <c r="L520" s="4"/>
      <c r="M520" s="4"/>
      <c r="N520" s="4"/>
      <c r="O520" s="4"/>
      <c r="P520" s="2"/>
      <c r="Q520" s="111"/>
      <c r="R520" s="305"/>
      <c r="S520" s="111"/>
      <c r="T520" s="111"/>
      <c r="U520" s="111"/>
      <c r="V520" s="111"/>
      <c r="W520" s="111"/>
      <c r="X520" s="111"/>
      <c r="Y520" s="111"/>
      <c r="Z520" s="111"/>
      <c r="AA520" s="111"/>
      <c r="AB520" s="111"/>
      <c r="AC520" s="111"/>
      <c r="AD520" s="111"/>
      <c r="AE520" s="111"/>
      <c r="AF520" s="111"/>
      <c r="AG520" s="111"/>
      <c r="AH520" s="111"/>
      <c r="AI520" s="111"/>
      <c r="AJ520" s="111"/>
      <c r="AK520" s="111"/>
      <c r="AL520" s="111"/>
      <c r="AM520" s="111"/>
    </row>
    <row r="521" ht="14.25" customHeight="1">
      <c r="A521" s="111"/>
      <c r="B521" s="111"/>
      <c r="C521" s="111"/>
      <c r="D521" s="111"/>
      <c r="E521" s="305"/>
      <c r="F521" s="111"/>
      <c r="G521" s="111"/>
      <c r="H521" s="111"/>
      <c r="I521" s="111"/>
      <c r="J521" s="2"/>
      <c r="K521" s="2"/>
      <c r="L521" s="4"/>
      <c r="M521" s="4"/>
      <c r="N521" s="4"/>
      <c r="O521" s="4"/>
      <c r="P521" s="2"/>
      <c r="Q521" s="111"/>
      <c r="R521" s="305"/>
      <c r="S521" s="111"/>
      <c r="T521" s="111"/>
      <c r="U521" s="111"/>
      <c r="V521" s="111"/>
      <c r="W521" s="111"/>
      <c r="X521" s="111"/>
      <c r="Y521" s="111"/>
      <c r="Z521" s="111"/>
      <c r="AA521" s="111"/>
      <c r="AB521" s="111"/>
      <c r="AC521" s="111"/>
      <c r="AD521" s="111"/>
      <c r="AE521" s="111"/>
      <c r="AF521" s="111"/>
      <c r="AG521" s="111"/>
      <c r="AH521" s="111"/>
      <c r="AI521" s="111"/>
      <c r="AJ521" s="111"/>
      <c r="AK521" s="111"/>
      <c r="AL521" s="111"/>
      <c r="AM521" s="111"/>
    </row>
    <row r="522" ht="14.25" customHeight="1">
      <c r="A522" s="111"/>
      <c r="B522" s="111"/>
      <c r="C522" s="111"/>
      <c r="D522" s="111"/>
      <c r="E522" s="305"/>
      <c r="F522" s="111"/>
      <c r="G522" s="111"/>
      <c r="H522" s="111"/>
      <c r="I522" s="111"/>
      <c r="J522" s="2"/>
      <c r="K522" s="2"/>
      <c r="L522" s="4"/>
      <c r="M522" s="4"/>
      <c r="N522" s="4"/>
      <c r="O522" s="4"/>
      <c r="P522" s="2"/>
      <c r="Q522" s="111"/>
      <c r="R522" s="305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  <c r="AI522" s="111"/>
      <c r="AJ522" s="111"/>
      <c r="AK522" s="111"/>
      <c r="AL522" s="111"/>
      <c r="AM522" s="111"/>
    </row>
    <row r="523" ht="14.25" customHeight="1">
      <c r="A523" s="111"/>
      <c r="B523" s="111"/>
      <c r="C523" s="111"/>
      <c r="D523" s="111"/>
      <c r="E523" s="305"/>
      <c r="F523" s="111"/>
      <c r="G523" s="111"/>
      <c r="H523" s="111"/>
      <c r="I523" s="111"/>
      <c r="J523" s="2"/>
      <c r="K523" s="2"/>
      <c r="L523" s="4"/>
      <c r="M523" s="4"/>
      <c r="N523" s="4"/>
      <c r="O523" s="4"/>
      <c r="P523" s="2"/>
      <c r="Q523" s="111"/>
      <c r="R523" s="305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  <c r="AE523" s="111"/>
      <c r="AF523" s="111"/>
      <c r="AG523" s="111"/>
      <c r="AH523" s="111"/>
      <c r="AI523" s="111"/>
      <c r="AJ523" s="111"/>
      <c r="AK523" s="111"/>
      <c r="AL523" s="111"/>
      <c r="AM523" s="111"/>
    </row>
    <row r="524" ht="14.25" customHeight="1">
      <c r="A524" s="111"/>
      <c r="B524" s="111"/>
      <c r="C524" s="111"/>
      <c r="D524" s="111"/>
      <c r="E524" s="305"/>
      <c r="F524" s="111"/>
      <c r="G524" s="111"/>
      <c r="H524" s="111"/>
      <c r="I524" s="111"/>
      <c r="J524" s="2"/>
      <c r="K524" s="2"/>
      <c r="L524" s="4"/>
      <c r="M524" s="4"/>
      <c r="N524" s="4"/>
      <c r="O524" s="4"/>
      <c r="P524" s="2"/>
      <c r="Q524" s="111"/>
      <c r="R524" s="305"/>
      <c r="S524" s="111"/>
      <c r="T524" s="111"/>
      <c r="U524" s="111"/>
      <c r="V524" s="111"/>
      <c r="W524" s="111"/>
      <c r="X524" s="111"/>
      <c r="Y524" s="111"/>
      <c r="Z524" s="111"/>
      <c r="AA524" s="111"/>
      <c r="AB524" s="111"/>
      <c r="AC524" s="111"/>
      <c r="AD524" s="111"/>
      <c r="AE524" s="111"/>
      <c r="AF524" s="111"/>
      <c r="AG524" s="111"/>
      <c r="AH524" s="111"/>
      <c r="AI524" s="111"/>
      <c r="AJ524" s="111"/>
      <c r="AK524" s="111"/>
      <c r="AL524" s="111"/>
      <c r="AM524" s="111"/>
    </row>
    <row r="525" ht="14.25" customHeight="1">
      <c r="A525" s="111"/>
      <c r="B525" s="111"/>
      <c r="C525" s="111"/>
      <c r="D525" s="111"/>
      <c r="E525" s="305"/>
      <c r="F525" s="111"/>
      <c r="G525" s="111"/>
      <c r="H525" s="111"/>
      <c r="I525" s="111"/>
      <c r="J525" s="2"/>
      <c r="K525" s="2"/>
      <c r="L525" s="4"/>
      <c r="M525" s="4"/>
      <c r="N525" s="4"/>
      <c r="O525" s="4"/>
      <c r="P525" s="2"/>
      <c r="Q525" s="111"/>
      <c r="R525" s="305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  <c r="AE525" s="111"/>
      <c r="AF525" s="111"/>
      <c r="AG525" s="111"/>
      <c r="AH525" s="111"/>
      <c r="AI525" s="111"/>
      <c r="AJ525" s="111"/>
      <c r="AK525" s="111"/>
      <c r="AL525" s="111"/>
      <c r="AM525" s="111"/>
    </row>
    <row r="526" ht="14.25" customHeight="1">
      <c r="A526" s="111"/>
      <c r="B526" s="111"/>
      <c r="C526" s="111"/>
      <c r="D526" s="111"/>
      <c r="E526" s="305"/>
      <c r="F526" s="111"/>
      <c r="G526" s="111"/>
      <c r="H526" s="111"/>
      <c r="I526" s="111"/>
      <c r="J526" s="2"/>
      <c r="K526" s="2"/>
      <c r="L526" s="4"/>
      <c r="M526" s="4"/>
      <c r="N526" s="4"/>
      <c r="O526" s="4"/>
      <c r="P526" s="2"/>
      <c r="Q526" s="111"/>
      <c r="R526" s="305"/>
      <c r="S526" s="111"/>
      <c r="T526" s="111"/>
      <c r="U526" s="111"/>
      <c r="V526" s="111"/>
      <c r="W526" s="111"/>
      <c r="X526" s="111"/>
      <c r="Y526" s="111"/>
      <c r="Z526" s="111"/>
      <c r="AA526" s="111"/>
      <c r="AB526" s="111"/>
      <c r="AC526" s="111"/>
      <c r="AD526" s="111"/>
      <c r="AE526" s="111"/>
      <c r="AF526" s="111"/>
      <c r="AG526" s="111"/>
      <c r="AH526" s="111"/>
      <c r="AI526" s="111"/>
      <c r="AJ526" s="111"/>
      <c r="AK526" s="111"/>
      <c r="AL526" s="111"/>
      <c r="AM526" s="111"/>
    </row>
    <row r="527" ht="14.25" customHeight="1">
      <c r="A527" s="111"/>
      <c r="B527" s="111"/>
      <c r="C527" s="111"/>
      <c r="D527" s="111"/>
      <c r="E527" s="305"/>
      <c r="F527" s="111"/>
      <c r="G527" s="111"/>
      <c r="H527" s="111"/>
      <c r="I527" s="111"/>
      <c r="J527" s="2"/>
      <c r="K527" s="2"/>
      <c r="L527" s="4"/>
      <c r="M527" s="4"/>
      <c r="N527" s="4"/>
      <c r="O527" s="4"/>
      <c r="P527" s="2"/>
      <c r="Q527" s="111"/>
      <c r="R527" s="305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111"/>
      <c r="AI527" s="111"/>
      <c r="AJ527" s="111"/>
      <c r="AK527" s="111"/>
      <c r="AL527" s="111"/>
      <c r="AM527" s="111"/>
    </row>
    <row r="528" ht="14.25" customHeight="1">
      <c r="A528" s="111"/>
      <c r="B528" s="111"/>
      <c r="C528" s="111"/>
      <c r="D528" s="111"/>
      <c r="E528" s="305"/>
      <c r="F528" s="111"/>
      <c r="G528" s="111"/>
      <c r="H528" s="111"/>
      <c r="I528" s="111"/>
      <c r="J528" s="2"/>
      <c r="K528" s="2"/>
      <c r="L528" s="4"/>
      <c r="M528" s="4"/>
      <c r="N528" s="4"/>
      <c r="O528" s="4"/>
      <c r="P528" s="2"/>
      <c r="Q528" s="111"/>
      <c r="R528" s="305"/>
      <c r="S528" s="111"/>
      <c r="T528" s="111"/>
      <c r="U528" s="111"/>
      <c r="V528" s="111"/>
      <c r="W528" s="111"/>
      <c r="X528" s="111"/>
      <c r="Y528" s="111"/>
      <c r="Z528" s="111"/>
      <c r="AA528" s="111"/>
      <c r="AB528" s="111"/>
      <c r="AC528" s="111"/>
      <c r="AD528" s="111"/>
      <c r="AE528" s="111"/>
      <c r="AF528" s="111"/>
      <c r="AG528" s="111"/>
      <c r="AH528" s="111"/>
      <c r="AI528" s="111"/>
      <c r="AJ528" s="111"/>
      <c r="AK528" s="111"/>
      <c r="AL528" s="111"/>
      <c r="AM528" s="111"/>
    </row>
    <row r="529" ht="14.25" customHeight="1">
      <c r="A529" s="111"/>
      <c r="B529" s="111"/>
      <c r="C529" s="111"/>
      <c r="D529" s="111"/>
      <c r="E529" s="305"/>
      <c r="F529" s="111"/>
      <c r="G529" s="111"/>
      <c r="H529" s="111"/>
      <c r="I529" s="111"/>
      <c r="J529" s="2"/>
      <c r="K529" s="2"/>
      <c r="L529" s="4"/>
      <c r="M529" s="4"/>
      <c r="N529" s="4"/>
      <c r="O529" s="4"/>
      <c r="P529" s="2"/>
      <c r="Q529" s="111"/>
      <c r="R529" s="305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  <c r="AI529" s="111"/>
      <c r="AJ529" s="111"/>
      <c r="AK529" s="111"/>
      <c r="AL529" s="111"/>
      <c r="AM529" s="111"/>
    </row>
    <row r="530" ht="14.25" customHeight="1">
      <c r="A530" s="111"/>
      <c r="B530" s="111"/>
      <c r="C530" s="111"/>
      <c r="D530" s="111"/>
      <c r="E530" s="305"/>
      <c r="F530" s="111"/>
      <c r="G530" s="111"/>
      <c r="H530" s="111"/>
      <c r="I530" s="111"/>
      <c r="J530" s="2"/>
      <c r="K530" s="2"/>
      <c r="L530" s="4"/>
      <c r="M530" s="4"/>
      <c r="N530" s="4"/>
      <c r="O530" s="4"/>
      <c r="P530" s="2"/>
      <c r="Q530" s="111"/>
      <c r="R530" s="305"/>
      <c r="S530" s="111"/>
      <c r="T530" s="111"/>
      <c r="U530" s="111"/>
      <c r="V530" s="111"/>
      <c r="W530" s="111"/>
      <c r="X530" s="111"/>
      <c r="Y530" s="111"/>
      <c r="Z530" s="111"/>
      <c r="AA530" s="111"/>
      <c r="AB530" s="111"/>
      <c r="AC530" s="111"/>
      <c r="AD530" s="111"/>
      <c r="AE530" s="111"/>
      <c r="AF530" s="111"/>
      <c r="AG530" s="111"/>
      <c r="AH530" s="111"/>
      <c r="AI530" s="111"/>
      <c r="AJ530" s="111"/>
      <c r="AK530" s="111"/>
      <c r="AL530" s="111"/>
      <c r="AM530" s="111"/>
    </row>
    <row r="531" ht="14.25" customHeight="1">
      <c r="A531" s="111"/>
      <c r="B531" s="111"/>
      <c r="C531" s="111"/>
      <c r="D531" s="111"/>
      <c r="E531" s="305"/>
      <c r="F531" s="111"/>
      <c r="G531" s="111"/>
      <c r="H531" s="111"/>
      <c r="I531" s="111"/>
      <c r="J531" s="2"/>
      <c r="K531" s="2"/>
      <c r="L531" s="4"/>
      <c r="M531" s="4"/>
      <c r="N531" s="4"/>
      <c r="O531" s="4"/>
      <c r="P531" s="2"/>
      <c r="Q531" s="111"/>
      <c r="R531" s="305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  <c r="AE531" s="111"/>
      <c r="AF531" s="111"/>
      <c r="AG531" s="111"/>
      <c r="AH531" s="111"/>
      <c r="AI531" s="111"/>
      <c r="AJ531" s="111"/>
      <c r="AK531" s="111"/>
      <c r="AL531" s="111"/>
      <c r="AM531" s="111"/>
    </row>
    <row r="532" ht="14.25" customHeight="1">
      <c r="A532" s="111"/>
      <c r="B532" s="111"/>
      <c r="C532" s="111"/>
      <c r="D532" s="111"/>
      <c r="E532" s="305"/>
      <c r="F532" s="111"/>
      <c r="G532" s="111"/>
      <c r="H532" s="111"/>
      <c r="I532" s="111"/>
      <c r="J532" s="2"/>
      <c r="K532" s="2"/>
      <c r="L532" s="4"/>
      <c r="M532" s="4"/>
      <c r="N532" s="4"/>
      <c r="O532" s="4"/>
      <c r="P532" s="2"/>
      <c r="Q532" s="111"/>
      <c r="R532" s="305"/>
      <c r="S532" s="111"/>
      <c r="T532" s="111"/>
      <c r="U532" s="111"/>
      <c r="V532" s="111"/>
      <c r="W532" s="111"/>
      <c r="X532" s="111"/>
      <c r="Y532" s="111"/>
      <c r="Z532" s="111"/>
      <c r="AA532" s="111"/>
      <c r="AB532" s="111"/>
      <c r="AC532" s="111"/>
      <c r="AD532" s="111"/>
      <c r="AE532" s="111"/>
      <c r="AF532" s="111"/>
      <c r="AG532" s="111"/>
      <c r="AH532" s="111"/>
      <c r="AI532" s="111"/>
      <c r="AJ532" s="111"/>
      <c r="AK532" s="111"/>
      <c r="AL532" s="111"/>
      <c r="AM532" s="111"/>
    </row>
    <row r="533" ht="14.25" customHeight="1">
      <c r="A533" s="111"/>
      <c r="B533" s="111"/>
      <c r="C533" s="111"/>
      <c r="D533" s="111"/>
      <c r="E533" s="305"/>
      <c r="F533" s="111"/>
      <c r="G533" s="111"/>
      <c r="H533" s="111"/>
      <c r="I533" s="111"/>
      <c r="J533" s="2"/>
      <c r="K533" s="2"/>
      <c r="L533" s="4"/>
      <c r="M533" s="4"/>
      <c r="N533" s="4"/>
      <c r="O533" s="4"/>
      <c r="P533" s="2"/>
      <c r="Q533" s="111"/>
      <c r="R533" s="305"/>
      <c r="S533" s="111"/>
      <c r="T533" s="111"/>
      <c r="U533" s="111"/>
      <c r="V533" s="111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  <c r="AI533" s="111"/>
      <c r="AJ533" s="111"/>
      <c r="AK533" s="111"/>
      <c r="AL533" s="111"/>
      <c r="AM533" s="111"/>
    </row>
    <row r="534" ht="14.25" customHeight="1">
      <c r="A534" s="111"/>
      <c r="B534" s="111"/>
      <c r="C534" s="111"/>
      <c r="D534" s="111"/>
      <c r="E534" s="305"/>
      <c r="F534" s="111"/>
      <c r="G534" s="111"/>
      <c r="H534" s="111"/>
      <c r="I534" s="111"/>
      <c r="J534" s="2"/>
      <c r="K534" s="2"/>
      <c r="L534" s="4"/>
      <c r="M534" s="4"/>
      <c r="N534" s="4"/>
      <c r="O534" s="4"/>
      <c r="P534" s="2"/>
      <c r="Q534" s="111"/>
      <c r="R534" s="305"/>
      <c r="S534" s="111"/>
      <c r="T534" s="111"/>
      <c r="U534" s="111"/>
      <c r="V534" s="111"/>
      <c r="W534" s="111"/>
      <c r="X534" s="111"/>
      <c r="Y534" s="111"/>
      <c r="Z534" s="111"/>
      <c r="AA534" s="111"/>
      <c r="AB534" s="111"/>
      <c r="AC534" s="111"/>
      <c r="AD534" s="111"/>
      <c r="AE534" s="111"/>
      <c r="AF534" s="111"/>
      <c r="AG534" s="111"/>
      <c r="AH534" s="111"/>
      <c r="AI534" s="111"/>
      <c r="AJ534" s="111"/>
      <c r="AK534" s="111"/>
      <c r="AL534" s="111"/>
      <c r="AM534" s="111"/>
    </row>
    <row r="535" ht="14.25" customHeight="1">
      <c r="A535" s="111"/>
      <c r="B535" s="111"/>
      <c r="C535" s="111"/>
      <c r="D535" s="111"/>
      <c r="E535" s="305"/>
      <c r="F535" s="111"/>
      <c r="G535" s="111"/>
      <c r="H535" s="111"/>
      <c r="I535" s="111"/>
      <c r="J535" s="2"/>
      <c r="K535" s="2"/>
      <c r="L535" s="4"/>
      <c r="M535" s="4"/>
      <c r="N535" s="4"/>
      <c r="O535" s="4"/>
      <c r="P535" s="2"/>
      <c r="Q535" s="111"/>
      <c r="R535" s="305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  <c r="AE535" s="111"/>
      <c r="AF535" s="111"/>
      <c r="AG535" s="111"/>
      <c r="AH535" s="111"/>
      <c r="AI535" s="111"/>
      <c r="AJ535" s="111"/>
      <c r="AK535" s="111"/>
      <c r="AL535" s="111"/>
      <c r="AM535" s="111"/>
    </row>
    <row r="536" ht="14.25" customHeight="1">
      <c r="A536" s="111"/>
      <c r="B536" s="111"/>
      <c r="C536" s="111"/>
      <c r="D536" s="111"/>
      <c r="E536" s="305"/>
      <c r="F536" s="111"/>
      <c r="G536" s="111"/>
      <c r="H536" s="111"/>
      <c r="I536" s="111"/>
      <c r="J536" s="2"/>
      <c r="K536" s="2"/>
      <c r="L536" s="4"/>
      <c r="M536" s="4"/>
      <c r="N536" s="4"/>
      <c r="O536" s="4"/>
      <c r="P536" s="2"/>
      <c r="Q536" s="111"/>
      <c r="R536" s="305"/>
      <c r="S536" s="111"/>
      <c r="T536" s="111"/>
      <c r="U536" s="111"/>
      <c r="V536" s="111"/>
      <c r="W536" s="111"/>
      <c r="X536" s="111"/>
      <c r="Y536" s="111"/>
      <c r="Z536" s="111"/>
      <c r="AA536" s="111"/>
      <c r="AB536" s="111"/>
      <c r="AC536" s="111"/>
      <c r="AD536" s="111"/>
      <c r="AE536" s="111"/>
      <c r="AF536" s="111"/>
      <c r="AG536" s="111"/>
      <c r="AH536" s="111"/>
      <c r="AI536" s="111"/>
      <c r="AJ536" s="111"/>
      <c r="AK536" s="111"/>
      <c r="AL536" s="111"/>
      <c r="AM536" s="111"/>
    </row>
    <row r="537" ht="14.25" customHeight="1">
      <c r="A537" s="111"/>
      <c r="B537" s="111"/>
      <c r="C537" s="111"/>
      <c r="D537" s="111"/>
      <c r="E537" s="305"/>
      <c r="F537" s="111"/>
      <c r="G537" s="111"/>
      <c r="H537" s="111"/>
      <c r="I537" s="111"/>
      <c r="J537" s="2"/>
      <c r="K537" s="2"/>
      <c r="L537" s="4"/>
      <c r="M537" s="4"/>
      <c r="N537" s="4"/>
      <c r="O537" s="4"/>
      <c r="P537" s="2"/>
      <c r="Q537" s="111"/>
      <c r="R537" s="305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  <c r="AE537" s="111"/>
      <c r="AF537" s="111"/>
      <c r="AG537" s="111"/>
      <c r="AH537" s="111"/>
      <c r="AI537" s="111"/>
      <c r="AJ537" s="111"/>
      <c r="AK537" s="111"/>
      <c r="AL537" s="111"/>
      <c r="AM537" s="111"/>
    </row>
    <row r="538" ht="14.25" customHeight="1">
      <c r="A538" s="111"/>
      <c r="B538" s="111"/>
      <c r="C538" s="111"/>
      <c r="D538" s="111"/>
      <c r="E538" s="305"/>
      <c r="F538" s="111"/>
      <c r="G538" s="111"/>
      <c r="H538" s="111"/>
      <c r="I538" s="111"/>
      <c r="J538" s="2"/>
      <c r="K538" s="2"/>
      <c r="L538" s="4"/>
      <c r="M538" s="4"/>
      <c r="N538" s="4"/>
      <c r="O538" s="4"/>
      <c r="P538" s="2"/>
      <c r="Q538" s="111"/>
      <c r="R538" s="305"/>
      <c r="S538" s="111"/>
      <c r="T538" s="111"/>
      <c r="U538" s="111"/>
      <c r="V538" s="111"/>
      <c r="W538" s="111"/>
      <c r="X538" s="111"/>
      <c r="Y538" s="111"/>
      <c r="Z538" s="111"/>
      <c r="AA538" s="111"/>
      <c r="AB538" s="111"/>
      <c r="AC538" s="111"/>
      <c r="AD538" s="111"/>
      <c r="AE538" s="111"/>
      <c r="AF538" s="111"/>
      <c r="AG538" s="111"/>
      <c r="AH538" s="111"/>
      <c r="AI538" s="111"/>
      <c r="AJ538" s="111"/>
      <c r="AK538" s="111"/>
      <c r="AL538" s="111"/>
      <c r="AM538" s="111"/>
    </row>
    <row r="539" ht="14.25" customHeight="1">
      <c r="A539" s="111"/>
      <c r="B539" s="111"/>
      <c r="C539" s="111"/>
      <c r="D539" s="111"/>
      <c r="E539" s="305"/>
      <c r="F539" s="111"/>
      <c r="G539" s="111"/>
      <c r="H539" s="111"/>
      <c r="I539" s="111"/>
      <c r="J539" s="2"/>
      <c r="K539" s="2"/>
      <c r="L539" s="4"/>
      <c r="M539" s="4"/>
      <c r="N539" s="4"/>
      <c r="O539" s="4"/>
      <c r="P539" s="2"/>
      <c r="Q539" s="111"/>
      <c r="R539" s="305"/>
      <c r="S539" s="111"/>
      <c r="T539" s="111"/>
      <c r="U539" s="111"/>
      <c r="V539" s="111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  <c r="AI539" s="111"/>
      <c r="AJ539" s="111"/>
      <c r="AK539" s="111"/>
      <c r="AL539" s="111"/>
      <c r="AM539" s="111"/>
    </row>
    <row r="540" ht="14.25" customHeight="1">
      <c r="A540" s="111"/>
      <c r="B540" s="111"/>
      <c r="C540" s="111"/>
      <c r="D540" s="111"/>
      <c r="E540" s="305"/>
      <c r="F540" s="111"/>
      <c r="G540" s="111"/>
      <c r="H540" s="111"/>
      <c r="I540" s="111"/>
      <c r="J540" s="2"/>
      <c r="K540" s="2"/>
      <c r="L540" s="4"/>
      <c r="M540" s="4"/>
      <c r="N540" s="4"/>
      <c r="O540" s="4"/>
      <c r="P540" s="2"/>
      <c r="Q540" s="111"/>
      <c r="R540" s="305"/>
      <c r="S540" s="111"/>
      <c r="T540" s="111"/>
      <c r="U540" s="111"/>
      <c r="V540" s="111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  <c r="AI540" s="111"/>
      <c r="AJ540" s="111"/>
      <c r="AK540" s="111"/>
      <c r="AL540" s="111"/>
      <c r="AM540" s="111"/>
    </row>
    <row r="541" ht="14.25" customHeight="1">
      <c r="A541" s="111"/>
      <c r="B541" s="111"/>
      <c r="C541" s="111"/>
      <c r="D541" s="111"/>
      <c r="E541" s="305"/>
      <c r="F541" s="111"/>
      <c r="G541" s="111"/>
      <c r="H541" s="111"/>
      <c r="I541" s="111"/>
      <c r="J541" s="2"/>
      <c r="K541" s="2"/>
      <c r="L541" s="4"/>
      <c r="M541" s="4"/>
      <c r="N541" s="4"/>
      <c r="O541" s="4"/>
      <c r="P541" s="2"/>
      <c r="Q541" s="111"/>
      <c r="R541" s="305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  <c r="AI541" s="111"/>
      <c r="AJ541" s="111"/>
      <c r="AK541" s="111"/>
      <c r="AL541" s="111"/>
      <c r="AM541" s="111"/>
    </row>
    <row r="542" ht="14.25" customHeight="1">
      <c r="A542" s="111"/>
      <c r="B542" s="111"/>
      <c r="C542" s="111"/>
      <c r="D542" s="111"/>
      <c r="E542" s="305"/>
      <c r="F542" s="111"/>
      <c r="G542" s="111"/>
      <c r="H542" s="111"/>
      <c r="I542" s="111"/>
      <c r="J542" s="2"/>
      <c r="K542" s="2"/>
      <c r="L542" s="4"/>
      <c r="M542" s="4"/>
      <c r="N542" s="4"/>
      <c r="O542" s="4"/>
      <c r="P542" s="2"/>
      <c r="Q542" s="111"/>
      <c r="R542" s="305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  <c r="AI542" s="111"/>
      <c r="AJ542" s="111"/>
      <c r="AK542" s="111"/>
      <c r="AL542" s="111"/>
      <c r="AM542" s="111"/>
    </row>
    <row r="543" ht="14.25" customHeight="1">
      <c r="A543" s="111"/>
      <c r="B543" s="111"/>
      <c r="C543" s="111"/>
      <c r="D543" s="111"/>
      <c r="E543" s="305"/>
      <c r="F543" s="111"/>
      <c r="G543" s="111"/>
      <c r="H543" s="111"/>
      <c r="I543" s="111"/>
      <c r="J543" s="2"/>
      <c r="K543" s="2"/>
      <c r="L543" s="4"/>
      <c r="M543" s="4"/>
      <c r="N543" s="4"/>
      <c r="O543" s="4"/>
      <c r="P543" s="2"/>
      <c r="Q543" s="111"/>
      <c r="R543" s="305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  <c r="AI543" s="111"/>
      <c r="AJ543" s="111"/>
      <c r="AK543" s="111"/>
      <c r="AL543" s="111"/>
      <c r="AM543" s="111"/>
    </row>
    <row r="544" ht="14.25" customHeight="1">
      <c r="A544" s="111"/>
      <c r="B544" s="111"/>
      <c r="C544" s="111"/>
      <c r="D544" s="111"/>
      <c r="E544" s="305"/>
      <c r="F544" s="111"/>
      <c r="G544" s="111"/>
      <c r="H544" s="111"/>
      <c r="I544" s="111"/>
      <c r="J544" s="2"/>
      <c r="K544" s="2"/>
      <c r="L544" s="4"/>
      <c r="M544" s="4"/>
      <c r="N544" s="4"/>
      <c r="O544" s="4"/>
      <c r="P544" s="2"/>
      <c r="Q544" s="111"/>
      <c r="R544" s="305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111"/>
      <c r="AI544" s="111"/>
      <c r="AJ544" s="111"/>
      <c r="AK544" s="111"/>
      <c r="AL544" s="111"/>
      <c r="AM544" s="111"/>
    </row>
    <row r="545" ht="14.25" customHeight="1">
      <c r="A545" s="111"/>
      <c r="B545" s="111"/>
      <c r="C545" s="111"/>
      <c r="D545" s="111"/>
      <c r="E545" s="305"/>
      <c r="F545" s="111"/>
      <c r="G545" s="111"/>
      <c r="H545" s="111"/>
      <c r="I545" s="111"/>
      <c r="J545" s="2"/>
      <c r="K545" s="2"/>
      <c r="L545" s="4"/>
      <c r="M545" s="4"/>
      <c r="N545" s="4"/>
      <c r="O545" s="4"/>
      <c r="P545" s="2"/>
      <c r="Q545" s="111"/>
      <c r="R545" s="305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  <c r="AI545" s="111"/>
      <c r="AJ545" s="111"/>
      <c r="AK545" s="111"/>
      <c r="AL545" s="111"/>
      <c r="AM545" s="111"/>
    </row>
    <row r="546" ht="14.25" customHeight="1">
      <c r="A546" s="111"/>
      <c r="B546" s="111"/>
      <c r="C546" s="111"/>
      <c r="D546" s="111"/>
      <c r="E546" s="305"/>
      <c r="F546" s="111"/>
      <c r="G546" s="111"/>
      <c r="H546" s="111"/>
      <c r="I546" s="111"/>
      <c r="J546" s="2"/>
      <c r="K546" s="2"/>
      <c r="L546" s="4"/>
      <c r="M546" s="4"/>
      <c r="N546" s="4"/>
      <c r="O546" s="4"/>
      <c r="P546" s="2"/>
      <c r="Q546" s="111"/>
      <c r="R546" s="305"/>
      <c r="S546" s="111"/>
      <c r="T546" s="111"/>
      <c r="U546" s="111"/>
      <c r="V546" s="111"/>
      <c r="W546" s="111"/>
      <c r="X546" s="111"/>
      <c r="Y546" s="111"/>
      <c r="Z546" s="111"/>
      <c r="AA546" s="111"/>
      <c r="AB546" s="111"/>
      <c r="AC546" s="111"/>
      <c r="AD546" s="111"/>
      <c r="AE546" s="111"/>
      <c r="AF546" s="111"/>
      <c r="AG546" s="111"/>
      <c r="AH546" s="111"/>
      <c r="AI546" s="111"/>
      <c r="AJ546" s="111"/>
      <c r="AK546" s="111"/>
      <c r="AL546" s="111"/>
      <c r="AM546" s="111"/>
    </row>
    <row r="547" ht="14.25" customHeight="1">
      <c r="A547" s="111"/>
      <c r="B547" s="111"/>
      <c r="C547" s="111"/>
      <c r="D547" s="111"/>
      <c r="E547" s="305"/>
      <c r="F547" s="111"/>
      <c r="G547" s="111"/>
      <c r="H547" s="111"/>
      <c r="I547" s="111"/>
      <c r="J547" s="2"/>
      <c r="K547" s="2"/>
      <c r="L547" s="4"/>
      <c r="M547" s="4"/>
      <c r="N547" s="4"/>
      <c r="O547" s="4"/>
      <c r="P547" s="2"/>
      <c r="Q547" s="111"/>
      <c r="R547" s="305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  <c r="AE547" s="111"/>
      <c r="AF547" s="111"/>
      <c r="AG547" s="111"/>
      <c r="AH547" s="111"/>
      <c r="AI547" s="111"/>
      <c r="AJ547" s="111"/>
      <c r="AK547" s="111"/>
      <c r="AL547" s="111"/>
      <c r="AM547" s="111"/>
    </row>
    <row r="548" ht="14.25" customHeight="1">
      <c r="A548" s="111"/>
      <c r="B548" s="111"/>
      <c r="C548" s="111"/>
      <c r="D548" s="111"/>
      <c r="E548" s="305"/>
      <c r="F548" s="111"/>
      <c r="G548" s="111"/>
      <c r="H548" s="111"/>
      <c r="I548" s="111"/>
      <c r="J548" s="2"/>
      <c r="K548" s="2"/>
      <c r="L548" s="4"/>
      <c r="M548" s="4"/>
      <c r="N548" s="4"/>
      <c r="O548" s="4"/>
      <c r="P548" s="2"/>
      <c r="Q548" s="111"/>
      <c r="R548" s="305"/>
      <c r="S548" s="111"/>
      <c r="T548" s="111"/>
      <c r="U548" s="111"/>
      <c r="V548" s="111"/>
      <c r="W548" s="111"/>
      <c r="X548" s="111"/>
      <c r="Y548" s="111"/>
      <c r="Z548" s="111"/>
      <c r="AA548" s="111"/>
      <c r="AB548" s="111"/>
      <c r="AC548" s="111"/>
      <c r="AD548" s="111"/>
      <c r="AE548" s="111"/>
      <c r="AF548" s="111"/>
      <c r="AG548" s="111"/>
      <c r="AH548" s="111"/>
      <c r="AI548" s="111"/>
      <c r="AJ548" s="111"/>
      <c r="AK548" s="111"/>
      <c r="AL548" s="111"/>
      <c r="AM548" s="111"/>
    </row>
    <row r="549" ht="14.25" customHeight="1">
      <c r="A549" s="111"/>
      <c r="B549" s="111"/>
      <c r="C549" s="111"/>
      <c r="D549" s="111"/>
      <c r="E549" s="305"/>
      <c r="F549" s="111"/>
      <c r="G549" s="111"/>
      <c r="H549" s="111"/>
      <c r="I549" s="111"/>
      <c r="J549" s="2"/>
      <c r="K549" s="2"/>
      <c r="L549" s="4"/>
      <c r="M549" s="4"/>
      <c r="N549" s="4"/>
      <c r="O549" s="4"/>
      <c r="P549" s="2"/>
      <c r="Q549" s="111"/>
      <c r="R549" s="305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  <c r="AE549" s="111"/>
      <c r="AF549" s="111"/>
      <c r="AG549" s="111"/>
      <c r="AH549" s="111"/>
      <c r="AI549" s="111"/>
      <c r="AJ549" s="111"/>
      <c r="AK549" s="111"/>
      <c r="AL549" s="111"/>
      <c r="AM549" s="111"/>
    </row>
    <row r="550" ht="14.25" customHeight="1">
      <c r="A550" s="111"/>
      <c r="B550" s="111"/>
      <c r="C550" s="111"/>
      <c r="D550" s="111"/>
      <c r="E550" s="305"/>
      <c r="F550" s="111"/>
      <c r="G550" s="111"/>
      <c r="H550" s="111"/>
      <c r="I550" s="111"/>
      <c r="J550" s="2"/>
      <c r="K550" s="2"/>
      <c r="L550" s="4"/>
      <c r="M550" s="4"/>
      <c r="N550" s="4"/>
      <c r="O550" s="4"/>
      <c r="P550" s="2"/>
      <c r="Q550" s="111"/>
      <c r="R550" s="305"/>
      <c r="S550" s="111"/>
      <c r="T550" s="111"/>
      <c r="U550" s="111"/>
      <c r="V550" s="111"/>
      <c r="W550" s="111"/>
      <c r="X550" s="111"/>
      <c r="Y550" s="111"/>
      <c r="Z550" s="111"/>
      <c r="AA550" s="111"/>
      <c r="AB550" s="111"/>
      <c r="AC550" s="111"/>
      <c r="AD550" s="111"/>
      <c r="AE550" s="111"/>
      <c r="AF550" s="111"/>
      <c r="AG550" s="111"/>
      <c r="AH550" s="111"/>
      <c r="AI550" s="111"/>
      <c r="AJ550" s="111"/>
      <c r="AK550" s="111"/>
      <c r="AL550" s="111"/>
      <c r="AM550" s="111"/>
    </row>
    <row r="551" ht="14.25" customHeight="1">
      <c r="A551" s="111"/>
      <c r="B551" s="111"/>
      <c r="C551" s="111"/>
      <c r="D551" s="111"/>
      <c r="E551" s="305"/>
      <c r="F551" s="111"/>
      <c r="G551" s="111"/>
      <c r="H551" s="111"/>
      <c r="I551" s="111"/>
      <c r="J551" s="2"/>
      <c r="K551" s="2"/>
      <c r="L551" s="4"/>
      <c r="M551" s="4"/>
      <c r="N551" s="4"/>
      <c r="O551" s="4"/>
      <c r="P551" s="2"/>
      <c r="Q551" s="111"/>
      <c r="R551" s="305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111"/>
      <c r="AI551" s="111"/>
      <c r="AJ551" s="111"/>
      <c r="AK551" s="111"/>
      <c r="AL551" s="111"/>
      <c r="AM551" s="111"/>
    </row>
    <row r="552" ht="14.25" customHeight="1">
      <c r="A552" s="111"/>
      <c r="B552" s="111"/>
      <c r="C552" s="111"/>
      <c r="D552" s="111"/>
      <c r="E552" s="305"/>
      <c r="F552" s="111"/>
      <c r="G552" s="111"/>
      <c r="H552" s="111"/>
      <c r="I552" s="111"/>
      <c r="J552" s="2"/>
      <c r="K552" s="2"/>
      <c r="L552" s="4"/>
      <c r="M552" s="4"/>
      <c r="N552" s="4"/>
      <c r="O552" s="4"/>
      <c r="P552" s="2"/>
      <c r="Q552" s="111"/>
      <c r="R552" s="305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  <c r="AE552" s="111"/>
      <c r="AF552" s="111"/>
      <c r="AG552" s="111"/>
      <c r="AH552" s="111"/>
      <c r="AI552" s="111"/>
      <c r="AJ552" s="111"/>
      <c r="AK552" s="111"/>
      <c r="AL552" s="111"/>
      <c r="AM552" s="111"/>
    </row>
    <row r="553" ht="14.25" customHeight="1">
      <c r="A553" s="111"/>
      <c r="B553" s="111"/>
      <c r="C553" s="111"/>
      <c r="D553" s="111"/>
      <c r="E553" s="305"/>
      <c r="F553" s="111"/>
      <c r="G553" s="111"/>
      <c r="H553" s="111"/>
      <c r="I553" s="111"/>
      <c r="J553" s="2"/>
      <c r="K553" s="2"/>
      <c r="L553" s="4"/>
      <c r="M553" s="4"/>
      <c r="N553" s="4"/>
      <c r="O553" s="4"/>
      <c r="P553" s="2"/>
      <c r="Q553" s="111"/>
      <c r="R553" s="305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  <c r="AI553" s="111"/>
      <c r="AJ553" s="111"/>
      <c r="AK553" s="111"/>
      <c r="AL553" s="111"/>
      <c r="AM553" s="111"/>
    </row>
    <row r="554" ht="14.25" customHeight="1">
      <c r="A554" s="111"/>
      <c r="B554" s="111"/>
      <c r="C554" s="111"/>
      <c r="D554" s="111"/>
      <c r="E554" s="305"/>
      <c r="F554" s="111"/>
      <c r="G554" s="111"/>
      <c r="H554" s="111"/>
      <c r="I554" s="111"/>
      <c r="J554" s="2"/>
      <c r="K554" s="2"/>
      <c r="L554" s="4"/>
      <c r="M554" s="4"/>
      <c r="N554" s="4"/>
      <c r="O554" s="4"/>
      <c r="P554" s="2"/>
      <c r="Q554" s="111"/>
      <c r="R554" s="305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111"/>
      <c r="AI554" s="111"/>
      <c r="AJ554" s="111"/>
      <c r="AK554" s="111"/>
      <c r="AL554" s="111"/>
      <c r="AM554" s="111"/>
    </row>
    <row r="555" ht="14.25" customHeight="1">
      <c r="A555" s="111"/>
      <c r="B555" s="111"/>
      <c r="C555" s="111"/>
      <c r="D555" s="111"/>
      <c r="E555" s="305"/>
      <c r="F555" s="111"/>
      <c r="G555" s="111"/>
      <c r="H555" s="111"/>
      <c r="I555" s="111"/>
      <c r="J555" s="2"/>
      <c r="K555" s="2"/>
      <c r="L555" s="4"/>
      <c r="M555" s="4"/>
      <c r="N555" s="4"/>
      <c r="O555" s="4"/>
      <c r="P555" s="2"/>
      <c r="Q555" s="111"/>
      <c r="R555" s="305"/>
      <c r="S555" s="111"/>
      <c r="T555" s="111"/>
      <c r="U555" s="111"/>
      <c r="V555" s="111"/>
      <c r="W555" s="111"/>
      <c r="X555" s="111"/>
      <c r="Y555" s="111"/>
      <c r="Z555" s="111"/>
      <c r="AA555" s="111"/>
      <c r="AB555" s="111"/>
      <c r="AC555" s="111"/>
      <c r="AD555" s="111"/>
      <c r="AE555" s="111"/>
      <c r="AF555" s="111"/>
      <c r="AG555" s="111"/>
      <c r="AH555" s="111"/>
      <c r="AI555" s="111"/>
      <c r="AJ555" s="111"/>
      <c r="AK555" s="111"/>
      <c r="AL555" s="111"/>
      <c r="AM555" s="111"/>
    </row>
    <row r="556" ht="14.25" customHeight="1">
      <c r="A556" s="111"/>
      <c r="B556" s="111"/>
      <c r="C556" s="111"/>
      <c r="D556" s="111"/>
      <c r="E556" s="305"/>
      <c r="F556" s="111"/>
      <c r="G556" s="111"/>
      <c r="H556" s="111"/>
      <c r="I556" s="111"/>
      <c r="J556" s="2"/>
      <c r="K556" s="2"/>
      <c r="L556" s="4"/>
      <c r="M556" s="4"/>
      <c r="N556" s="4"/>
      <c r="O556" s="4"/>
      <c r="P556" s="2"/>
      <c r="Q556" s="111"/>
      <c r="R556" s="305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  <c r="AI556" s="111"/>
      <c r="AJ556" s="111"/>
      <c r="AK556" s="111"/>
      <c r="AL556" s="111"/>
      <c r="AM556" s="111"/>
    </row>
    <row r="557" ht="14.25" customHeight="1">
      <c r="A557" s="111"/>
      <c r="B557" s="111"/>
      <c r="C557" s="111"/>
      <c r="D557" s="111"/>
      <c r="E557" s="305"/>
      <c r="F557" s="111"/>
      <c r="G557" s="111"/>
      <c r="H557" s="111"/>
      <c r="I557" s="111"/>
      <c r="J557" s="2"/>
      <c r="K557" s="2"/>
      <c r="L557" s="4"/>
      <c r="M557" s="4"/>
      <c r="N557" s="4"/>
      <c r="O557" s="4"/>
      <c r="P557" s="2"/>
      <c r="Q557" s="111"/>
      <c r="R557" s="305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  <c r="AE557" s="111"/>
      <c r="AF557" s="111"/>
      <c r="AG557" s="111"/>
      <c r="AH557" s="111"/>
      <c r="AI557" s="111"/>
      <c r="AJ557" s="111"/>
      <c r="AK557" s="111"/>
      <c r="AL557" s="111"/>
      <c r="AM557" s="111"/>
    </row>
    <row r="558" ht="14.25" customHeight="1">
      <c r="A558" s="111"/>
      <c r="B558" s="111"/>
      <c r="C558" s="111"/>
      <c r="D558" s="111"/>
      <c r="E558" s="305"/>
      <c r="F558" s="111"/>
      <c r="G558" s="111"/>
      <c r="H558" s="111"/>
      <c r="I558" s="111"/>
      <c r="J558" s="2"/>
      <c r="K558" s="2"/>
      <c r="L558" s="4"/>
      <c r="M558" s="4"/>
      <c r="N558" s="4"/>
      <c r="O558" s="4"/>
      <c r="P558" s="2"/>
      <c r="Q558" s="111"/>
      <c r="R558" s="305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  <c r="AE558" s="111"/>
      <c r="AF558" s="111"/>
      <c r="AG558" s="111"/>
      <c r="AH558" s="111"/>
      <c r="AI558" s="111"/>
      <c r="AJ558" s="111"/>
      <c r="AK558" s="111"/>
      <c r="AL558" s="111"/>
      <c r="AM558" s="111"/>
    </row>
    <row r="559" ht="14.25" customHeight="1">
      <c r="A559" s="111"/>
      <c r="B559" s="111"/>
      <c r="C559" s="111"/>
      <c r="D559" s="111"/>
      <c r="E559" s="305"/>
      <c r="F559" s="111"/>
      <c r="G559" s="111"/>
      <c r="H559" s="111"/>
      <c r="I559" s="111"/>
      <c r="J559" s="2"/>
      <c r="K559" s="2"/>
      <c r="L559" s="4"/>
      <c r="M559" s="4"/>
      <c r="N559" s="4"/>
      <c r="O559" s="4"/>
      <c r="P559" s="2"/>
      <c r="Q559" s="111"/>
      <c r="R559" s="305"/>
      <c r="S559" s="111"/>
      <c r="T559" s="111"/>
      <c r="U559" s="111"/>
      <c r="V559" s="111"/>
      <c r="W559" s="111"/>
      <c r="X559" s="111"/>
      <c r="Y559" s="111"/>
      <c r="Z559" s="111"/>
      <c r="AA559" s="111"/>
      <c r="AB559" s="111"/>
      <c r="AC559" s="111"/>
      <c r="AD559" s="111"/>
      <c r="AE559" s="111"/>
      <c r="AF559" s="111"/>
      <c r="AG559" s="111"/>
      <c r="AH559" s="111"/>
      <c r="AI559" s="111"/>
      <c r="AJ559" s="111"/>
      <c r="AK559" s="111"/>
      <c r="AL559" s="111"/>
      <c r="AM559" s="111"/>
    </row>
    <row r="560" ht="14.25" customHeight="1">
      <c r="A560" s="111"/>
      <c r="B560" s="111"/>
      <c r="C560" s="111"/>
      <c r="D560" s="111"/>
      <c r="E560" s="305"/>
      <c r="F560" s="111"/>
      <c r="G560" s="111"/>
      <c r="H560" s="111"/>
      <c r="I560" s="111"/>
      <c r="J560" s="2"/>
      <c r="K560" s="2"/>
      <c r="L560" s="4"/>
      <c r="M560" s="4"/>
      <c r="N560" s="4"/>
      <c r="O560" s="4"/>
      <c r="P560" s="2"/>
      <c r="Q560" s="111"/>
      <c r="R560" s="305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  <c r="AE560" s="111"/>
      <c r="AF560" s="111"/>
      <c r="AG560" s="111"/>
      <c r="AH560" s="111"/>
      <c r="AI560" s="111"/>
      <c r="AJ560" s="111"/>
      <c r="AK560" s="111"/>
      <c r="AL560" s="111"/>
      <c r="AM560" s="111"/>
    </row>
    <row r="561" ht="14.25" customHeight="1">
      <c r="A561" s="111"/>
      <c r="B561" s="111"/>
      <c r="C561" s="111"/>
      <c r="D561" s="111"/>
      <c r="E561" s="305"/>
      <c r="F561" s="111"/>
      <c r="G561" s="111"/>
      <c r="H561" s="111"/>
      <c r="I561" s="111"/>
      <c r="J561" s="2"/>
      <c r="K561" s="2"/>
      <c r="L561" s="4"/>
      <c r="M561" s="4"/>
      <c r="N561" s="4"/>
      <c r="O561" s="4"/>
      <c r="P561" s="2"/>
      <c r="Q561" s="111"/>
      <c r="R561" s="305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111"/>
      <c r="AI561" s="111"/>
      <c r="AJ561" s="111"/>
      <c r="AK561" s="111"/>
      <c r="AL561" s="111"/>
      <c r="AM561" s="111"/>
    </row>
    <row r="562" ht="14.25" customHeight="1">
      <c r="A562" s="111"/>
      <c r="B562" s="111"/>
      <c r="C562" s="111"/>
      <c r="D562" s="111"/>
      <c r="E562" s="305"/>
      <c r="F562" s="111"/>
      <c r="G562" s="111"/>
      <c r="H562" s="111"/>
      <c r="I562" s="111"/>
      <c r="J562" s="2"/>
      <c r="K562" s="2"/>
      <c r="L562" s="4"/>
      <c r="M562" s="4"/>
      <c r="N562" s="4"/>
      <c r="O562" s="4"/>
      <c r="P562" s="2"/>
      <c r="Q562" s="111"/>
      <c r="R562" s="305"/>
      <c r="S562" s="111"/>
      <c r="T562" s="111"/>
      <c r="U562" s="111"/>
      <c r="V562" s="111"/>
      <c r="W562" s="111"/>
      <c r="X562" s="111"/>
      <c r="Y562" s="111"/>
      <c r="Z562" s="111"/>
      <c r="AA562" s="111"/>
      <c r="AB562" s="111"/>
      <c r="AC562" s="111"/>
      <c r="AD562" s="111"/>
      <c r="AE562" s="111"/>
      <c r="AF562" s="111"/>
      <c r="AG562" s="111"/>
      <c r="AH562" s="111"/>
      <c r="AI562" s="111"/>
      <c r="AJ562" s="111"/>
      <c r="AK562" s="111"/>
      <c r="AL562" s="111"/>
      <c r="AM562" s="111"/>
    </row>
    <row r="563" ht="14.25" customHeight="1">
      <c r="A563" s="111"/>
      <c r="B563" s="111"/>
      <c r="C563" s="111"/>
      <c r="D563" s="111"/>
      <c r="E563" s="305"/>
      <c r="F563" s="111"/>
      <c r="G563" s="111"/>
      <c r="H563" s="111"/>
      <c r="I563" s="111"/>
      <c r="J563" s="2"/>
      <c r="K563" s="2"/>
      <c r="L563" s="4"/>
      <c r="M563" s="4"/>
      <c r="N563" s="4"/>
      <c r="O563" s="4"/>
      <c r="P563" s="2"/>
      <c r="Q563" s="111"/>
      <c r="R563" s="305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111"/>
      <c r="AI563" s="111"/>
      <c r="AJ563" s="111"/>
      <c r="AK563" s="111"/>
      <c r="AL563" s="111"/>
      <c r="AM563" s="111"/>
    </row>
    <row r="564" ht="14.25" customHeight="1">
      <c r="A564" s="111"/>
      <c r="B564" s="111"/>
      <c r="C564" s="111"/>
      <c r="D564" s="111"/>
      <c r="E564" s="305"/>
      <c r="F564" s="111"/>
      <c r="G564" s="111"/>
      <c r="H564" s="111"/>
      <c r="I564" s="111"/>
      <c r="J564" s="2"/>
      <c r="K564" s="2"/>
      <c r="L564" s="4"/>
      <c r="M564" s="4"/>
      <c r="N564" s="4"/>
      <c r="O564" s="4"/>
      <c r="P564" s="2"/>
      <c r="Q564" s="111"/>
      <c r="R564" s="305"/>
      <c r="S564" s="111"/>
      <c r="T564" s="111"/>
      <c r="U564" s="111"/>
      <c r="V564" s="111"/>
      <c r="W564" s="111"/>
      <c r="X564" s="111"/>
      <c r="Y564" s="111"/>
      <c r="Z564" s="111"/>
      <c r="AA564" s="111"/>
      <c r="AB564" s="111"/>
      <c r="AC564" s="111"/>
      <c r="AD564" s="111"/>
      <c r="AE564" s="111"/>
      <c r="AF564" s="111"/>
      <c r="AG564" s="111"/>
      <c r="AH564" s="111"/>
      <c r="AI564" s="111"/>
      <c r="AJ564" s="111"/>
      <c r="AK564" s="111"/>
      <c r="AL564" s="111"/>
      <c r="AM564" s="111"/>
    </row>
    <row r="565" ht="14.25" customHeight="1">
      <c r="A565" s="111"/>
      <c r="B565" s="111"/>
      <c r="C565" s="111"/>
      <c r="D565" s="111"/>
      <c r="E565" s="305"/>
      <c r="F565" s="111"/>
      <c r="G565" s="111"/>
      <c r="H565" s="111"/>
      <c r="I565" s="111"/>
      <c r="J565" s="2"/>
      <c r="K565" s="2"/>
      <c r="L565" s="4"/>
      <c r="M565" s="4"/>
      <c r="N565" s="4"/>
      <c r="O565" s="4"/>
      <c r="P565" s="2"/>
      <c r="Q565" s="111"/>
      <c r="R565" s="305"/>
      <c r="S565" s="111"/>
      <c r="T565" s="111"/>
      <c r="U565" s="111"/>
      <c r="V565" s="111"/>
      <c r="W565" s="111"/>
      <c r="X565" s="111"/>
      <c r="Y565" s="111"/>
      <c r="Z565" s="111"/>
      <c r="AA565" s="111"/>
      <c r="AB565" s="111"/>
      <c r="AC565" s="111"/>
      <c r="AD565" s="111"/>
      <c r="AE565" s="111"/>
      <c r="AF565" s="111"/>
      <c r="AG565" s="111"/>
      <c r="AH565" s="111"/>
      <c r="AI565" s="111"/>
      <c r="AJ565" s="111"/>
      <c r="AK565" s="111"/>
      <c r="AL565" s="111"/>
      <c r="AM565" s="111"/>
    </row>
    <row r="566" ht="14.25" customHeight="1">
      <c r="A566" s="111"/>
      <c r="B566" s="111"/>
      <c r="C566" s="111"/>
      <c r="D566" s="111"/>
      <c r="E566" s="305"/>
      <c r="F566" s="111"/>
      <c r="G566" s="111"/>
      <c r="H566" s="111"/>
      <c r="I566" s="111"/>
      <c r="J566" s="2"/>
      <c r="K566" s="2"/>
      <c r="L566" s="4"/>
      <c r="M566" s="4"/>
      <c r="N566" s="4"/>
      <c r="O566" s="4"/>
      <c r="P566" s="2"/>
      <c r="Q566" s="111"/>
      <c r="R566" s="305"/>
      <c r="S566" s="111"/>
      <c r="T566" s="111"/>
      <c r="U566" s="111"/>
      <c r="V566" s="111"/>
      <c r="W566" s="111"/>
      <c r="X566" s="111"/>
      <c r="Y566" s="111"/>
      <c r="Z566" s="111"/>
      <c r="AA566" s="111"/>
      <c r="AB566" s="111"/>
      <c r="AC566" s="111"/>
      <c r="AD566" s="111"/>
      <c r="AE566" s="111"/>
      <c r="AF566" s="111"/>
      <c r="AG566" s="111"/>
      <c r="AH566" s="111"/>
      <c r="AI566" s="111"/>
      <c r="AJ566" s="111"/>
      <c r="AK566" s="111"/>
      <c r="AL566" s="111"/>
      <c r="AM566" s="111"/>
    </row>
    <row r="567" ht="14.25" customHeight="1">
      <c r="A567" s="111"/>
      <c r="B567" s="111"/>
      <c r="C567" s="111"/>
      <c r="D567" s="111"/>
      <c r="E567" s="305"/>
      <c r="F567" s="111"/>
      <c r="G567" s="111"/>
      <c r="H567" s="111"/>
      <c r="I567" s="111"/>
      <c r="J567" s="2"/>
      <c r="K567" s="2"/>
      <c r="L567" s="4"/>
      <c r="M567" s="4"/>
      <c r="N567" s="4"/>
      <c r="O567" s="4"/>
      <c r="P567" s="2"/>
      <c r="Q567" s="111"/>
      <c r="R567" s="305"/>
      <c r="S567" s="111"/>
      <c r="T567" s="111"/>
      <c r="U567" s="111"/>
      <c r="V567" s="111"/>
      <c r="W567" s="111"/>
      <c r="X567" s="111"/>
      <c r="Y567" s="111"/>
      <c r="Z567" s="111"/>
      <c r="AA567" s="111"/>
      <c r="AB567" s="111"/>
      <c r="AC567" s="111"/>
      <c r="AD567" s="111"/>
      <c r="AE567" s="111"/>
      <c r="AF567" s="111"/>
      <c r="AG567" s="111"/>
      <c r="AH567" s="111"/>
      <c r="AI567" s="111"/>
      <c r="AJ567" s="111"/>
      <c r="AK567" s="111"/>
      <c r="AL567" s="111"/>
      <c r="AM567" s="111"/>
    </row>
    <row r="568" ht="14.25" customHeight="1">
      <c r="A568" s="111"/>
      <c r="B568" s="111"/>
      <c r="C568" s="111"/>
      <c r="D568" s="111"/>
      <c r="E568" s="305"/>
      <c r="F568" s="111"/>
      <c r="G568" s="111"/>
      <c r="H568" s="111"/>
      <c r="I568" s="111"/>
      <c r="J568" s="2"/>
      <c r="K568" s="2"/>
      <c r="L568" s="4"/>
      <c r="M568" s="4"/>
      <c r="N568" s="4"/>
      <c r="O568" s="4"/>
      <c r="P568" s="2"/>
      <c r="Q568" s="111"/>
      <c r="R568" s="305"/>
      <c r="S568" s="111"/>
      <c r="T568" s="111"/>
      <c r="U568" s="111"/>
      <c r="V568" s="111"/>
      <c r="W568" s="111"/>
      <c r="X568" s="111"/>
      <c r="Y568" s="111"/>
      <c r="Z568" s="111"/>
      <c r="AA568" s="111"/>
      <c r="AB568" s="111"/>
      <c r="AC568" s="111"/>
      <c r="AD568" s="111"/>
      <c r="AE568" s="111"/>
      <c r="AF568" s="111"/>
      <c r="AG568" s="111"/>
      <c r="AH568" s="111"/>
      <c r="AI568" s="111"/>
      <c r="AJ568" s="111"/>
      <c r="AK568" s="111"/>
      <c r="AL568" s="111"/>
      <c r="AM568" s="111"/>
    </row>
    <row r="569" ht="14.25" customHeight="1">
      <c r="A569" s="111"/>
      <c r="B569" s="111"/>
      <c r="C569" s="111"/>
      <c r="D569" s="111"/>
      <c r="E569" s="305"/>
      <c r="F569" s="111"/>
      <c r="G569" s="111"/>
      <c r="H569" s="111"/>
      <c r="I569" s="111"/>
      <c r="J569" s="2"/>
      <c r="K569" s="2"/>
      <c r="L569" s="4"/>
      <c r="M569" s="4"/>
      <c r="N569" s="4"/>
      <c r="O569" s="4"/>
      <c r="P569" s="2"/>
      <c r="Q569" s="111"/>
      <c r="R569" s="305"/>
      <c r="S569" s="111"/>
      <c r="T569" s="111"/>
      <c r="U569" s="111"/>
      <c r="V569" s="111"/>
      <c r="W569" s="111"/>
      <c r="X569" s="111"/>
      <c r="Y569" s="111"/>
      <c r="Z569" s="111"/>
      <c r="AA569" s="111"/>
      <c r="AB569" s="111"/>
      <c r="AC569" s="111"/>
      <c r="AD569" s="111"/>
      <c r="AE569" s="111"/>
      <c r="AF569" s="111"/>
      <c r="AG569" s="111"/>
      <c r="AH569" s="111"/>
      <c r="AI569" s="111"/>
      <c r="AJ569" s="111"/>
      <c r="AK569" s="111"/>
      <c r="AL569" s="111"/>
      <c r="AM569" s="111"/>
    </row>
    <row r="570" ht="14.25" customHeight="1">
      <c r="A570" s="111"/>
      <c r="B570" s="111"/>
      <c r="C570" s="111"/>
      <c r="D570" s="111"/>
      <c r="E570" s="305"/>
      <c r="F570" s="111"/>
      <c r="G570" s="111"/>
      <c r="H570" s="111"/>
      <c r="I570" s="111"/>
      <c r="J570" s="2"/>
      <c r="K570" s="2"/>
      <c r="L570" s="4"/>
      <c r="M570" s="4"/>
      <c r="N570" s="4"/>
      <c r="O570" s="4"/>
      <c r="P570" s="2"/>
      <c r="Q570" s="111"/>
      <c r="R570" s="305"/>
      <c r="S570" s="111"/>
      <c r="T570" s="111"/>
      <c r="U570" s="111"/>
      <c r="V570" s="111"/>
      <c r="W570" s="111"/>
      <c r="X570" s="111"/>
      <c r="Y570" s="111"/>
      <c r="Z570" s="111"/>
      <c r="AA570" s="111"/>
      <c r="AB570" s="111"/>
      <c r="AC570" s="111"/>
      <c r="AD570" s="111"/>
      <c r="AE570" s="111"/>
      <c r="AF570" s="111"/>
      <c r="AG570" s="111"/>
      <c r="AH570" s="111"/>
      <c r="AI570" s="111"/>
      <c r="AJ570" s="111"/>
      <c r="AK570" s="111"/>
      <c r="AL570" s="111"/>
      <c r="AM570" s="111"/>
    </row>
    <row r="571" ht="14.25" customHeight="1">
      <c r="A571" s="111"/>
      <c r="B571" s="111"/>
      <c r="C571" s="111"/>
      <c r="D571" s="111"/>
      <c r="E571" s="305"/>
      <c r="F571" s="111"/>
      <c r="G571" s="111"/>
      <c r="H571" s="111"/>
      <c r="I571" s="111"/>
      <c r="J571" s="2"/>
      <c r="K571" s="2"/>
      <c r="L571" s="4"/>
      <c r="M571" s="4"/>
      <c r="N571" s="4"/>
      <c r="O571" s="4"/>
      <c r="P571" s="2"/>
      <c r="Q571" s="111"/>
      <c r="R571" s="305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  <c r="AI571" s="111"/>
      <c r="AJ571" s="111"/>
      <c r="AK571" s="111"/>
      <c r="AL571" s="111"/>
      <c r="AM571" s="111"/>
    </row>
    <row r="572" ht="14.25" customHeight="1">
      <c r="A572" s="111"/>
      <c r="B572" s="111"/>
      <c r="C572" s="111"/>
      <c r="D572" s="111"/>
      <c r="E572" s="305"/>
      <c r="F572" s="111"/>
      <c r="G572" s="111"/>
      <c r="H572" s="111"/>
      <c r="I572" s="111"/>
      <c r="J572" s="2"/>
      <c r="K572" s="2"/>
      <c r="L572" s="4"/>
      <c r="M572" s="4"/>
      <c r="N572" s="4"/>
      <c r="O572" s="4"/>
      <c r="P572" s="2"/>
      <c r="Q572" s="111"/>
      <c r="R572" s="305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  <c r="AE572" s="111"/>
      <c r="AF572" s="111"/>
      <c r="AG572" s="111"/>
      <c r="AH572" s="111"/>
      <c r="AI572" s="111"/>
      <c r="AJ572" s="111"/>
      <c r="AK572" s="111"/>
      <c r="AL572" s="111"/>
      <c r="AM572" s="111"/>
    </row>
    <row r="573" ht="14.25" customHeight="1">
      <c r="A573" s="111"/>
      <c r="B573" s="111"/>
      <c r="C573" s="111"/>
      <c r="D573" s="111"/>
      <c r="E573" s="305"/>
      <c r="F573" s="111"/>
      <c r="G573" s="111"/>
      <c r="H573" s="111"/>
      <c r="I573" s="111"/>
      <c r="J573" s="2"/>
      <c r="K573" s="2"/>
      <c r="L573" s="4"/>
      <c r="M573" s="4"/>
      <c r="N573" s="4"/>
      <c r="O573" s="4"/>
      <c r="P573" s="2"/>
      <c r="Q573" s="111"/>
      <c r="R573" s="305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  <c r="AE573" s="111"/>
      <c r="AF573" s="111"/>
      <c r="AG573" s="111"/>
      <c r="AH573" s="111"/>
      <c r="AI573" s="111"/>
      <c r="AJ573" s="111"/>
      <c r="AK573" s="111"/>
      <c r="AL573" s="111"/>
      <c r="AM573" s="111"/>
    </row>
    <row r="574" ht="14.25" customHeight="1">
      <c r="A574" s="111"/>
      <c r="B574" s="111"/>
      <c r="C574" s="111"/>
      <c r="D574" s="111"/>
      <c r="E574" s="305"/>
      <c r="F574" s="111"/>
      <c r="G574" s="111"/>
      <c r="H574" s="111"/>
      <c r="I574" s="111"/>
      <c r="J574" s="2"/>
      <c r="K574" s="2"/>
      <c r="L574" s="4"/>
      <c r="M574" s="4"/>
      <c r="N574" s="4"/>
      <c r="O574" s="4"/>
      <c r="P574" s="2"/>
      <c r="Q574" s="111"/>
      <c r="R574" s="305"/>
      <c r="S574" s="111"/>
      <c r="T574" s="111"/>
      <c r="U574" s="111"/>
      <c r="V574" s="111"/>
      <c r="W574" s="111"/>
      <c r="X574" s="111"/>
      <c r="Y574" s="111"/>
      <c r="Z574" s="111"/>
      <c r="AA574" s="111"/>
      <c r="AB574" s="111"/>
      <c r="AC574" s="111"/>
      <c r="AD574" s="111"/>
      <c r="AE574" s="111"/>
      <c r="AF574" s="111"/>
      <c r="AG574" s="111"/>
      <c r="AH574" s="111"/>
      <c r="AI574" s="111"/>
      <c r="AJ574" s="111"/>
      <c r="AK574" s="111"/>
      <c r="AL574" s="111"/>
      <c r="AM574" s="111"/>
    </row>
    <row r="575" ht="14.25" customHeight="1">
      <c r="A575" s="111"/>
      <c r="B575" s="111"/>
      <c r="C575" s="111"/>
      <c r="D575" s="111"/>
      <c r="E575" s="305"/>
      <c r="F575" s="111"/>
      <c r="G575" s="111"/>
      <c r="H575" s="111"/>
      <c r="I575" s="111"/>
      <c r="J575" s="2"/>
      <c r="K575" s="2"/>
      <c r="L575" s="4"/>
      <c r="M575" s="4"/>
      <c r="N575" s="4"/>
      <c r="O575" s="4"/>
      <c r="P575" s="2"/>
      <c r="Q575" s="111"/>
      <c r="R575" s="305"/>
      <c r="S575" s="111"/>
      <c r="T575" s="111"/>
      <c r="U575" s="111"/>
      <c r="V575" s="111"/>
      <c r="W575" s="111"/>
      <c r="X575" s="111"/>
      <c r="Y575" s="111"/>
      <c r="Z575" s="111"/>
      <c r="AA575" s="111"/>
      <c r="AB575" s="111"/>
      <c r="AC575" s="111"/>
      <c r="AD575" s="111"/>
      <c r="AE575" s="111"/>
      <c r="AF575" s="111"/>
      <c r="AG575" s="111"/>
      <c r="AH575" s="111"/>
      <c r="AI575" s="111"/>
      <c r="AJ575" s="111"/>
      <c r="AK575" s="111"/>
      <c r="AL575" s="111"/>
      <c r="AM575" s="111"/>
    </row>
    <row r="576" ht="14.25" customHeight="1">
      <c r="A576" s="111"/>
      <c r="B576" s="111"/>
      <c r="C576" s="111"/>
      <c r="D576" s="111"/>
      <c r="E576" s="305"/>
      <c r="F576" s="111"/>
      <c r="G576" s="111"/>
      <c r="H576" s="111"/>
      <c r="I576" s="111"/>
      <c r="J576" s="2"/>
      <c r="K576" s="2"/>
      <c r="L576" s="4"/>
      <c r="M576" s="4"/>
      <c r="N576" s="4"/>
      <c r="O576" s="4"/>
      <c r="P576" s="2"/>
      <c r="Q576" s="111"/>
      <c r="R576" s="305"/>
      <c r="S576" s="111"/>
      <c r="T576" s="111"/>
      <c r="U576" s="111"/>
      <c r="V576" s="111"/>
      <c r="W576" s="111"/>
      <c r="X576" s="111"/>
      <c r="Y576" s="111"/>
      <c r="Z576" s="111"/>
      <c r="AA576" s="111"/>
      <c r="AB576" s="111"/>
      <c r="AC576" s="111"/>
      <c r="AD576" s="111"/>
      <c r="AE576" s="111"/>
      <c r="AF576" s="111"/>
      <c r="AG576" s="111"/>
      <c r="AH576" s="111"/>
      <c r="AI576" s="111"/>
      <c r="AJ576" s="111"/>
      <c r="AK576" s="111"/>
      <c r="AL576" s="111"/>
      <c r="AM576" s="111"/>
    </row>
    <row r="577" ht="14.25" customHeight="1">
      <c r="A577" s="111"/>
      <c r="B577" s="111"/>
      <c r="C577" s="111"/>
      <c r="D577" s="111"/>
      <c r="E577" s="305"/>
      <c r="F577" s="111"/>
      <c r="G577" s="111"/>
      <c r="H577" s="111"/>
      <c r="I577" s="111"/>
      <c r="J577" s="2"/>
      <c r="K577" s="2"/>
      <c r="L577" s="4"/>
      <c r="M577" s="4"/>
      <c r="N577" s="4"/>
      <c r="O577" s="4"/>
      <c r="P577" s="2"/>
      <c r="Q577" s="111"/>
      <c r="R577" s="305"/>
      <c r="S577" s="111"/>
      <c r="T577" s="111"/>
      <c r="U577" s="111"/>
      <c r="V577" s="111"/>
      <c r="W577" s="111"/>
      <c r="X577" s="111"/>
      <c r="Y577" s="111"/>
      <c r="Z577" s="111"/>
      <c r="AA577" s="111"/>
      <c r="AB577" s="111"/>
      <c r="AC577" s="111"/>
      <c r="AD577" s="111"/>
      <c r="AE577" s="111"/>
      <c r="AF577" s="111"/>
      <c r="AG577" s="111"/>
      <c r="AH577" s="111"/>
      <c r="AI577" s="111"/>
      <c r="AJ577" s="111"/>
      <c r="AK577" s="111"/>
      <c r="AL577" s="111"/>
      <c r="AM577" s="111"/>
    </row>
    <row r="578" ht="14.25" customHeight="1">
      <c r="A578" s="111"/>
      <c r="B578" s="111"/>
      <c r="C578" s="111"/>
      <c r="D578" s="111"/>
      <c r="E578" s="305"/>
      <c r="F578" s="111"/>
      <c r="G578" s="111"/>
      <c r="H578" s="111"/>
      <c r="I578" s="111"/>
      <c r="J578" s="2"/>
      <c r="K578" s="2"/>
      <c r="L578" s="4"/>
      <c r="M578" s="4"/>
      <c r="N578" s="4"/>
      <c r="O578" s="4"/>
      <c r="P578" s="2"/>
      <c r="Q578" s="111"/>
      <c r="R578" s="305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111"/>
      <c r="AE578" s="111"/>
      <c r="AF578" s="111"/>
      <c r="AG578" s="111"/>
      <c r="AH578" s="111"/>
      <c r="AI578" s="111"/>
      <c r="AJ578" s="111"/>
      <c r="AK578" s="111"/>
      <c r="AL578" s="111"/>
      <c r="AM578" s="111"/>
    </row>
    <row r="579" ht="14.25" customHeight="1">
      <c r="A579" s="111"/>
      <c r="B579" s="111"/>
      <c r="C579" s="111"/>
      <c r="D579" s="111"/>
      <c r="E579" s="305"/>
      <c r="F579" s="111"/>
      <c r="G579" s="111"/>
      <c r="H579" s="111"/>
      <c r="I579" s="111"/>
      <c r="J579" s="2"/>
      <c r="K579" s="2"/>
      <c r="L579" s="4"/>
      <c r="M579" s="4"/>
      <c r="N579" s="4"/>
      <c r="O579" s="4"/>
      <c r="P579" s="2"/>
      <c r="Q579" s="111"/>
      <c r="R579" s="305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  <c r="AE579" s="111"/>
      <c r="AF579" s="111"/>
      <c r="AG579" s="111"/>
      <c r="AH579" s="111"/>
      <c r="AI579" s="111"/>
      <c r="AJ579" s="111"/>
      <c r="AK579" s="111"/>
      <c r="AL579" s="111"/>
      <c r="AM579" s="111"/>
    </row>
    <row r="580" ht="14.25" customHeight="1">
      <c r="A580" s="111"/>
      <c r="B580" s="111"/>
      <c r="C580" s="111"/>
      <c r="D580" s="111"/>
      <c r="E580" s="305"/>
      <c r="F580" s="111"/>
      <c r="G580" s="111"/>
      <c r="H580" s="111"/>
      <c r="I580" s="111"/>
      <c r="J580" s="2"/>
      <c r="K580" s="2"/>
      <c r="L580" s="4"/>
      <c r="M580" s="4"/>
      <c r="N580" s="4"/>
      <c r="O580" s="4"/>
      <c r="P580" s="2"/>
      <c r="Q580" s="111"/>
      <c r="R580" s="305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  <c r="AE580" s="111"/>
      <c r="AF580" s="111"/>
      <c r="AG580" s="111"/>
      <c r="AH580" s="111"/>
      <c r="AI580" s="111"/>
      <c r="AJ580" s="111"/>
      <c r="AK580" s="111"/>
      <c r="AL580" s="111"/>
      <c r="AM580" s="111"/>
    </row>
    <row r="581" ht="14.25" customHeight="1">
      <c r="A581" s="111"/>
      <c r="B581" s="111"/>
      <c r="C581" s="111"/>
      <c r="D581" s="111"/>
      <c r="E581" s="305"/>
      <c r="F581" s="111"/>
      <c r="G581" s="111"/>
      <c r="H581" s="111"/>
      <c r="I581" s="111"/>
      <c r="J581" s="2"/>
      <c r="K581" s="2"/>
      <c r="L581" s="4"/>
      <c r="M581" s="4"/>
      <c r="N581" s="4"/>
      <c r="O581" s="4"/>
      <c r="P581" s="2"/>
      <c r="Q581" s="111"/>
      <c r="R581" s="305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  <c r="AE581" s="111"/>
      <c r="AF581" s="111"/>
      <c r="AG581" s="111"/>
      <c r="AH581" s="111"/>
      <c r="AI581" s="111"/>
      <c r="AJ581" s="111"/>
      <c r="AK581" s="111"/>
      <c r="AL581" s="111"/>
      <c r="AM581" s="111"/>
    </row>
    <row r="582" ht="14.25" customHeight="1">
      <c r="A582" s="111"/>
      <c r="B582" s="111"/>
      <c r="C582" s="111"/>
      <c r="D582" s="111"/>
      <c r="E582" s="305"/>
      <c r="F582" s="111"/>
      <c r="G582" s="111"/>
      <c r="H582" s="111"/>
      <c r="I582" s="111"/>
      <c r="J582" s="2"/>
      <c r="K582" s="2"/>
      <c r="L582" s="4"/>
      <c r="M582" s="4"/>
      <c r="N582" s="4"/>
      <c r="O582" s="4"/>
      <c r="P582" s="2"/>
      <c r="Q582" s="111"/>
      <c r="R582" s="305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111"/>
      <c r="AI582" s="111"/>
      <c r="AJ582" s="111"/>
      <c r="AK582" s="111"/>
      <c r="AL582" s="111"/>
      <c r="AM582" s="111"/>
    </row>
    <row r="583" ht="14.25" customHeight="1">
      <c r="A583" s="111"/>
      <c r="B583" s="111"/>
      <c r="C583" s="111"/>
      <c r="D583" s="111"/>
      <c r="E583" s="305"/>
      <c r="F583" s="111"/>
      <c r="G583" s="111"/>
      <c r="H583" s="111"/>
      <c r="I583" s="111"/>
      <c r="J583" s="2"/>
      <c r="K583" s="2"/>
      <c r="L583" s="4"/>
      <c r="M583" s="4"/>
      <c r="N583" s="4"/>
      <c r="O583" s="4"/>
      <c r="P583" s="2"/>
      <c r="Q583" s="111"/>
      <c r="R583" s="305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  <c r="AE583" s="111"/>
      <c r="AF583" s="111"/>
      <c r="AG583" s="111"/>
      <c r="AH583" s="111"/>
      <c r="AI583" s="111"/>
      <c r="AJ583" s="111"/>
      <c r="AK583" s="111"/>
      <c r="AL583" s="111"/>
      <c r="AM583" s="111"/>
    </row>
    <row r="584" ht="14.25" customHeight="1">
      <c r="A584" s="111"/>
      <c r="B584" s="111"/>
      <c r="C584" s="111"/>
      <c r="D584" s="111"/>
      <c r="E584" s="305"/>
      <c r="F584" s="111"/>
      <c r="G584" s="111"/>
      <c r="H584" s="111"/>
      <c r="I584" s="111"/>
      <c r="J584" s="2"/>
      <c r="K584" s="2"/>
      <c r="L584" s="4"/>
      <c r="M584" s="4"/>
      <c r="N584" s="4"/>
      <c r="O584" s="4"/>
      <c r="P584" s="2"/>
      <c r="Q584" s="111"/>
      <c r="R584" s="305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  <c r="AE584" s="111"/>
      <c r="AF584" s="111"/>
      <c r="AG584" s="111"/>
      <c r="AH584" s="111"/>
      <c r="AI584" s="111"/>
      <c r="AJ584" s="111"/>
      <c r="AK584" s="111"/>
      <c r="AL584" s="111"/>
      <c r="AM584" s="111"/>
    </row>
    <row r="585" ht="14.25" customHeight="1">
      <c r="A585" s="111"/>
      <c r="B585" s="111"/>
      <c r="C585" s="111"/>
      <c r="D585" s="111"/>
      <c r="E585" s="305"/>
      <c r="F585" s="111"/>
      <c r="G585" s="111"/>
      <c r="H585" s="111"/>
      <c r="I585" s="111"/>
      <c r="J585" s="2"/>
      <c r="K585" s="2"/>
      <c r="L585" s="4"/>
      <c r="M585" s="4"/>
      <c r="N585" s="4"/>
      <c r="O585" s="4"/>
      <c r="P585" s="2"/>
      <c r="Q585" s="111"/>
      <c r="R585" s="305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  <c r="AE585" s="111"/>
      <c r="AF585" s="111"/>
      <c r="AG585" s="111"/>
      <c r="AH585" s="111"/>
      <c r="AI585" s="111"/>
      <c r="AJ585" s="111"/>
      <c r="AK585" s="111"/>
      <c r="AL585" s="111"/>
      <c r="AM585" s="111"/>
    </row>
    <row r="586" ht="14.25" customHeight="1">
      <c r="A586" s="111"/>
      <c r="B586" s="111"/>
      <c r="C586" s="111"/>
      <c r="D586" s="111"/>
      <c r="E586" s="305"/>
      <c r="F586" s="111"/>
      <c r="G586" s="111"/>
      <c r="H586" s="111"/>
      <c r="I586" s="111"/>
      <c r="J586" s="2"/>
      <c r="K586" s="2"/>
      <c r="L586" s="4"/>
      <c r="M586" s="4"/>
      <c r="N586" s="4"/>
      <c r="O586" s="4"/>
      <c r="P586" s="2"/>
      <c r="Q586" s="111"/>
      <c r="R586" s="305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  <c r="AE586" s="111"/>
      <c r="AF586" s="111"/>
      <c r="AG586" s="111"/>
      <c r="AH586" s="111"/>
      <c r="AI586" s="111"/>
      <c r="AJ586" s="111"/>
      <c r="AK586" s="111"/>
      <c r="AL586" s="111"/>
      <c r="AM586" s="111"/>
    </row>
    <row r="587" ht="14.25" customHeight="1">
      <c r="A587" s="111"/>
      <c r="B587" s="111"/>
      <c r="C587" s="111"/>
      <c r="D587" s="111"/>
      <c r="E587" s="305"/>
      <c r="F587" s="111"/>
      <c r="G587" s="111"/>
      <c r="H587" s="111"/>
      <c r="I587" s="111"/>
      <c r="J587" s="2"/>
      <c r="K587" s="2"/>
      <c r="L587" s="4"/>
      <c r="M587" s="4"/>
      <c r="N587" s="4"/>
      <c r="O587" s="4"/>
      <c r="P587" s="2"/>
      <c r="Q587" s="111"/>
      <c r="R587" s="305"/>
      <c r="S587" s="111"/>
      <c r="T587" s="111"/>
      <c r="U587" s="111"/>
      <c r="V587" s="111"/>
      <c r="W587" s="111"/>
      <c r="X587" s="111"/>
      <c r="Y587" s="111"/>
      <c r="Z587" s="111"/>
      <c r="AA587" s="111"/>
      <c r="AB587" s="111"/>
      <c r="AC587" s="111"/>
      <c r="AD587" s="111"/>
      <c r="AE587" s="111"/>
      <c r="AF587" s="111"/>
      <c r="AG587" s="111"/>
      <c r="AH587" s="111"/>
      <c r="AI587" s="111"/>
      <c r="AJ587" s="111"/>
      <c r="AK587" s="111"/>
      <c r="AL587" s="111"/>
      <c r="AM587" s="111"/>
    </row>
    <row r="588" ht="14.25" customHeight="1">
      <c r="A588" s="111"/>
      <c r="B588" s="111"/>
      <c r="C588" s="111"/>
      <c r="D588" s="111"/>
      <c r="E588" s="305"/>
      <c r="F588" s="111"/>
      <c r="G588" s="111"/>
      <c r="H588" s="111"/>
      <c r="I588" s="111"/>
      <c r="J588" s="2"/>
      <c r="K588" s="2"/>
      <c r="L588" s="4"/>
      <c r="M588" s="4"/>
      <c r="N588" s="4"/>
      <c r="O588" s="4"/>
      <c r="P588" s="2"/>
      <c r="Q588" s="111"/>
      <c r="R588" s="305"/>
      <c r="S588" s="111"/>
      <c r="T588" s="111"/>
      <c r="U588" s="111"/>
      <c r="V588" s="111"/>
      <c r="W588" s="111"/>
      <c r="X588" s="111"/>
      <c r="Y588" s="111"/>
      <c r="Z588" s="111"/>
      <c r="AA588" s="111"/>
      <c r="AB588" s="111"/>
      <c r="AC588" s="111"/>
      <c r="AD588" s="111"/>
      <c r="AE588" s="111"/>
      <c r="AF588" s="111"/>
      <c r="AG588" s="111"/>
      <c r="AH588" s="111"/>
      <c r="AI588" s="111"/>
      <c r="AJ588" s="111"/>
      <c r="AK588" s="111"/>
      <c r="AL588" s="111"/>
      <c r="AM588" s="111"/>
    </row>
    <row r="589" ht="14.25" customHeight="1">
      <c r="A589" s="111"/>
      <c r="B589" s="111"/>
      <c r="C589" s="111"/>
      <c r="D589" s="111"/>
      <c r="E589" s="305"/>
      <c r="F589" s="111"/>
      <c r="G589" s="111"/>
      <c r="H589" s="111"/>
      <c r="I589" s="111"/>
      <c r="J589" s="2"/>
      <c r="K589" s="2"/>
      <c r="L589" s="4"/>
      <c r="M589" s="4"/>
      <c r="N589" s="4"/>
      <c r="O589" s="4"/>
      <c r="P589" s="2"/>
      <c r="Q589" s="111"/>
      <c r="R589" s="305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111"/>
      <c r="AI589" s="111"/>
      <c r="AJ589" s="111"/>
      <c r="AK589" s="111"/>
      <c r="AL589" s="111"/>
      <c r="AM589" s="111"/>
    </row>
    <row r="590" ht="14.25" customHeight="1">
      <c r="A590" s="111"/>
      <c r="B590" s="111"/>
      <c r="C590" s="111"/>
      <c r="D590" s="111"/>
      <c r="E590" s="305"/>
      <c r="F590" s="111"/>
      <c r="G590" s="111"/>
      <c r="H590" s="111"/>
      <c r="I590" s="111"/>
      <c r="J590" s="2"/>
      <c r="K590" s="2"/>
      <c r="L590" s="4"/>
      <c r="M590" s="4"/>
      <c r="N590" s="4"/>
      <c r="O590" s="4"/>
      <c r="P590" s="2"/>
      <c r="Q590" s="111"/>
      <c r="R590" s="305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  <c r="AE590" s="111"/>
      <c r="AF590" s="111"/>
      <c r="AG590" s="111"/>
      <c r="AH590" s="111"/>
      <c r="AI590" s="111"/>
      <c r="AJ590" s="111"/>
      <c r="AK590" s="111"/>
      <c r="AL590" s="111"/>
      <c r="AM590" s="111"/>
    </row>
    <row r="591" ht="14.25" customHeight="1">
      <c r="A591" s="111"/>
      <c r="B591" s="111"/>
      <c r="C591" s="111"/>
      <c r="D591" s="111"/>
      <c r="E591" s="305"/>
      <c r="F591" s="111"/>
      <c r="G591" s="111"/>
      <c r="H591" s="111"/>
      <c r="I591" s="111"/>
      <c r="J591" s="2"/>
      <c r="K591" s="2"/>
      <c r="L591" s="4"/>
      <c r="M591" s="4"/>
      <c r="N591" s="4"/>
      <c r="O591" s="4"/>
      <c r="P591" s="2"/>
      <c r="Q591" s="111"/>
      <c r="R591" s="305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  <c r="AE591" s="111"/>
      <c r="AF591" s="111"/>
      <c r="AG591" s="111"/>
      <c r="AH591" s="111"/>
      <c r="AI591" s="111"/>
      <c r="AJ591" s="111"/>
      <c r="AK591" s="111"/>
      <c r="AL591" s="111"/>
      <c r="AM591" s="111"/>
    </row>
    <row r="592" ht="14.25" customHeight="1">
      <c r="A592" s="111"/>
      <c r="B592" s="111"/>
      <c r="C592" s="111"/>
      <c r="D592" s="111"/>
      <c r="E592" s="305"/>
      <c r="F592" s="111"/>
      <c r="G592" s="111"/>
      <c r="H592" s="111"/>
      <c r="I592" s="111"/>
      <c r="J592" s="2"/>
      <c r="K592" s="2"/>
      <c r="L592" s="4"/>
      <c r="M592" s="4"/>
      <c r="N592" s="4"/>
      <c r="O592" s="4"/>
      <c r="P592" s="2"/>
      <c r="Q592" s="111"/>
      <c r="R592" s="305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  <c r="AE592" s="111"/>
      <c r="AF592" s="111"/>
      <c r="AG592" s="111"/>
      <c r="AH592" s="111"/>
      <c r="AI592" s="111"/>
      <c r="AJ592" s="111"/>
      <c r="AK592" s="111"/>
      <c r="AL592" s="111"/>
      <c r="AM592" s="111"/>
    </row>
    <row r="593" ht="14.25" customHeight="1">
      <c r="A593" s="111"/>
      <c r="B593" s="111"/>
      <c r="C593" s="111"/>
      <c r="D593" s="111"/>
      <c r="E593" s="305"/>
      <c r="F593" s="111"/>
      <c r="G593" s="111"/>
      <c r="H593" s="111"/>
      <c r="I593" s="111"/>
      <c r="J593" s="2"/>
      <c r="K593" s="2"/>
      <c r="L593" s="4"/>
      <c r="M593" s="4"/>
      <c r="N593" s="4"/>
      <c r="O593" s="4"/>
      <c r="P593" s="2"/>
      <c r="Q593" s="111"/>
      <c r="R593" s="305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  <c r="AE593" s="111"/>
      <c r="AF593" s="111"/>
      <c r="AG593" s="111"/>
      <c r="AH593" s="111"/>
      <c r="AI593" s="111"/>
      <c r="AJ593" s="111"/>
      <c r="AK593" s="111"/>
      <c r="AL593" s="111"/>
      <c r="AM593" s="111"/>
    </row>
    <row r="594" ht="14.25" customHeight="1">
      <c r="A594" s="111"/>
      <c r="B594" s="111"/>
      <c r="C594" s="111"/>
      <c r="D594" s="111"/>
      <c r="E594" s="305"/>
      <c r="F594" s="111"/>
      <c r="G594" s="111"/>
      <c r="H594" s="111"/>
      <c r="I594" s="111"/>
      <c r="J594" s="2"/>
      <c r="K594" s="2"/>
      <c r="L594" s="4"/>
      <c r="M594" s="4"/>
      <c r="N594" s="4"/>
      <c r="O594" s="4"/>
      <c r="P594" s="2"/>
      <c r="Q594" s="111"/>
      <c r="R594" s="305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  <c r="AE594" s="111"/>
      <c r="AF594" s="111"/>
      <c r="AG594" s="111"/>
      <c r="AH594" s="111"/>
      <c r="AI594" s="111"/>
      <c r="AJ594" s="111"/>
      <c r="AK594" s="111"/>
      <c r="AL594" s="111"/>
      <c r="AM594" s="111"/>
    </row>
    <row r="595" ht="14.25" customHeight="1">
      <c r="A595" s="111"/>
      <c r="B595" s="111"/>
      <c r="C595" s="111"/>
      <c r="D595" s="111"/>
      <c r="E595" s="305"/>
      <c r="F595" s="111"/>
      <c r="G595" s="111"/>
      <c r="H595" s="111"/>
      <c r="I595" s="111"/>
      <c r="J595" s="2"/>
      <c r="K595" s="2"/>
      <c r="L595" s="4"/>
      <c r="M595" s="4"/>
      <c r="N595" s="4"/>
      <c r="O595" s="4"/>
      <c r="P595" s="2"/>
      <c r="Q595" s="111"/>
      <c r="R595" s="305"/>
      <c r="S595" s="111"/>
      <c r="T595" s="111"/>
      <c r="U595" s="111"/>
      <c r="V595" s="111"/>
      <c r="W595" s="111"/>
      <c r="X595" s="111"/>
      <c r="Y595" s="111"/>
      <c r="Z595" s="111"/>
      <c r="AA595" s="111"/>
      <c r="AB595" s="111"/>
      <c r="AC595" s="111"/>
      <c r="AD595" s="111"/>
      <c r="AE595" s="111"/>
      <c r="AF595" s="111"/>
      <c r="AG595" s="111"/>
      <c r="AH595" s="111"/>
      <c r="AI595" s="111"/>
      <c r="AJ595" s="111"/>
      <c r="AK595" s="111"/>
      <c r="AL595" s="111"/>
      <c r="AM595" s="111"/>
    </row>
    <row r="596" ht="14.25" customHeight="1">
      <c r="A596" s="111"/>
      <c r="B596" s="111"/>
      <c r="C596" s="111"/>
      <c r="D596" s="111"/>
      <c r="E596" s="305"/>
      <c r="F596" s="111"/>
      <c r="G596" s="111"/>
      <c r="H596" s="111"/>
      <c r="I596" s="111"/>
      <c r="J596" s="2"/>
      <c r="K596" s="2"/>
      <c r="L596" s="4"/>
      <c r="M596" s="4"/>
      <c r="N596" s="4"/>
      <c r="O596" s="4"/>
      <c r="P596" s="2"/>
      <c r="Q596" s="111"/>
      <c r="R596" s="305"/>
      <c r="S596" s="111"/>
      <c r="T596" s="111"/>
      <c r="U596" s="111"/>
      <c r="V596" s="111"/>
      <c r="W596" s="111"/>
      <c r="X596" s="111"/>
      <c r="Y596" s="111"/>
      <c r="Z596" s="111"/>
      <c r="AA596" s="111"/>
      <c r="AB596" s="111"/>
      <c r="AC596" s="111"/>
      <c r="AD596" s="111"/>
      <c r="AE596" s="111"/>
      <c r="AF596" s="111"/>
      <c r="AG596" s="111"/>
      <c r="AH596" s="111"/>
      <c r="AI596" s="111"/>
      <c r="AJ596" s="111"/>
      <c r="AK596" s="111"/>
      <c r="AL596" s="111"/>
      <c r="AM596" s="111"/>
    </row>
    <row r="597" ht="14.25" customHeight="1">
      <c r="A597" s="111"/>
      <c r="B597" s="111"/>
      <c r="C597" s="111"/>
      <c r="D597" s="111"/>
      <c r="E597" s="305"/>
      <c r="F597" s="111"/>
      <c r="G597" s="111"/>
      <c r="H597" s="111"/>
      <c r="I597" s="111"/>
      <c r="J597" s="2"/>
      <c r="K597" s="2"/>
      <c r="L597" s="4"/>
      <c r="M597" s="4"/>
      <c r="N597" s="4"/>
      <c r="O597" s="4"/>
      <c r="P597" s="2"/>
      <c r="Q597" s="111"/>
      <c r="R597" s="305"/>
      <c r="S597" s="111"/>
      <c r="T597" s="111"/>
      <c r="U597" s="111"/>
      <c r="V597" s="111"/>
      <c r="W597" s="111"/>
      <c r="X597" s="111"/>
      <c r="Y597" s="111"/>
      <c r="Z597" s="111"/>
      <c r="AA597" s="111"/>
      <c r="AB597" s="111"/>
      <c r="AC597" s="111"/>
      <c r="AD597" s="111"/>
      <c r="AE597" s="111"/>
      <c r="AF597" s="111"/>
      <c r="AG597" s="111"/>
      <c r="AH597" s="111"/>
      <c r="AI597" s="111"/>
      <c r="AJ597" s="111"/>
      <c r="AK597" s="111"/>
      <c r="AL597" s="111"/>
      <c r="AM597" s="111"/>
    </row>
    <row r="598" ht="14.25" customHeight="1">
      <c r="A598" s="111"/>
      <c r="B598" s="111"/>
      <c r="C598" s="111"/>
      <c r="D598" s="111"/>
      <c r="E598" s="305"/>
      <c r="F598" s="111"/>
      <c r="G598" s="111"/>
      <c r="H598" s="111"/>
      <c r="I598" s="111"/>
      <c r="J598" s="2"/>
      <c r="K598" s="2"/>
      <c r="L598" s="4"/>
      <c r="M598" s="4"/>
      <c r="N598" s="4"/>
      <c r="O598" s="4"/>
      <c r="P598" s="2"/>
      <c r="Q598" s="111"/>
      <c r="R598" s="305"/>
      <c r="S598" s="111"/>
      <c r="T598" s="111"/>
      <c r="U598" s="111"/>
      <c r="V598" s="111"/>
      <c r="W598" s="111"/>
      <c r="X598" s="111"/>
      <c r="Y598" s="111"/>
      <c r="Z598" s="111"/>
      <c r="AA598" s="111"/>
      <c r="AB598" s="111"/>
      <c r="AC598" s="111"/>
      <c r="AD598" s="111"/>
      <c r="AE598" s="111"/>
      <c r="AF598" s="111"/>
      <c r="AG598" s="111"/>
      <c r="AH598" s="111"/>
      <c r="AI598" s="111"/>
      <c r="AJ598" s="111"/>
      <c r="AK598" s="111"/>
      <c r="AL598" s="111"/>
      <c r="AM598" s="111"/>
    </row>
    <row r="599" ht="14.25" customHeight="1">
      <c r="A599" s="111"/>
      <c r="B599" s="111"/>
      <c r="C599" s="111"/>
      <c r="D599" s="111"/>
      <c r="E599" s="305"/>
      <c r="F599" s="111"/>
      <c r="G599" s="111"/>
      <c r="H599" s="111"/>
      <c r="I599" s="111"/>
      <c r="J599" s="2"/>
      <c r="K599" s="2"/>
      <c r="L599" s="4"/>
      <c r="M599" s="4"/>
      <c r="N599" s="4"/>
      <c r="O599" s="4"/>
      <c r="P599" s="2"/>
      <c r="Q599" s="111"/>
      <c r="R599" s="305"/>
      <c r="S599" s="111"/>
      <c r="T599" s="111"/>
      <c r="U599" s="111"/>
      <c r="V599" s="111"/>
      <c r="W599" s="111"/>
      <c r="X599" s="111"/>
      <c r="Y599" s="111"/>
      <c r="Z599" s="111"/>
      <c r="AA599" s="111"/>
      <c r="AB599" s="111"/>
      <c r="AC599" s="111"/>
      <c r="AD599" s="111"/>
      <c r="AE599" s="111"/>
      <c r="AF599" s="111"/>
      <c r="AG599" s="111"/>
      <c r="AH599" s="111"/>
      <c r="AI599" s="111"/>
      <c r="AJ599" s="111"/>
      <c r="AK599" s="111"/>
      <c r="AL599" s="111"/>
      <c r="AM599" s="111"/>
    </row>
    <row r="600" ht="14.25" customHeight="1">
      <c r="A600" s="111"/>
      <c r="B600" s="111"/>
      <c r="C600" s="111"/>
      <c r="D600" s="111"/>
      <c r="E600" s="305"/>
      <c r="F600" s="111"/>
      <c r="G600" s="111"/>
      <c r="H600" s="111"/>
      <c r="I600" s="111"/>
      <c r="J600" s="2"/>
      <c r="K600" s="2"/>
      <c r="L600" s="4"/>
      <c r="M600" s="4"/>
      <c r="N600" s="4"/>
      <c r="O600" s="4"/>
      <c r="P600" s="2"/>
      <c r="Q600" s="111"/>
      <c r="R600" s="305"/>
      <c r="S600" s="111"/>
      <c r="T600" s="111"/>
      <c r="U600" s="111"/>
      <c r="V600" s="111"/>
      <c r="W600" s="111"/>
      <c r="X600" s="111"/>
      <c r="Y600" s="111"/>
      <c r="Z600" s="111"/>
      <c r="AA600" s="111"/>
      <c r="AB600" s="111"/>
      <c r="AC600" s="111"/>
      <c r="AD600" s="111"/>
      <c r="AE600" s="111"/>
      <c r="AF600" s="111"/>
      <c r="AG600" s="111"/>
      <c r="AH600" s="111"/>
      <c r="AI600" s="111"/>
      <c r="AJ600" s="111"/>
      <c r="AK600" s="111"/>
      <c r="AL600" s="111"/>
      <c r="AM600" s="111"/>
    </row>
    <row r="601" ht="14.25" customHeight="1">
      <c r="A601" s="111"/>
      <c r="B601" s="111"/>
      <c r="C601" s="111"/>
      <c r="D601" s="111"/>
      <c r="E601" s="305"/>
      <c r="F601" s="111"/>
      <c r="G601" s="111"/>
      <c r="H601" s="111"/>
      <c r="I601" s="111"/>
      <c r="J601" s="2"/>
      <c r="K601" s="2"/>
      <c r="L601" s="4"/>
      <c r="M601" s="4"/>
      <c r="N601" s="4"/>
      <c r="O601" s="4"/>
      <c r="P601" s="2"/>
      <c r="Q601" s="111"/>
      <c r="R601" s="305"/>
      <c r="S601" s="111"/>
      <c r="T601" s="111"/>
      <c r="U601" s="111"/>
      <c r="V601" s="111"/>
      <c r="W601" s="111"/>
      <c r="X601" s="111"/>
      <c r="Y601" s="111"/>
      <c r="Z601" s="111"/>
      <c r="AA601" s="111"/>
      <c r="AB601" s="111"/>
      <c r="AC601" s="111"/>
      <c r="AD601" s="111"/>
      <c r="AE601" s="111"/>
      <c r="AF601" s="111"/>
      <c r="AG601" s="111"/>
      <c r="AH601" s="111"/>
      <c r="AI601" s="111"/>
      <c r="AJ601" s="111"/>
      <c r="AK601" s="111"/>
      <c r="AL601" s="111"/>
      <c r="AM601" s="111"/>
    </row>
    <row r="602" ht="14.25" customHeight="1">
      <c r="A602" s="111"/>
      <c r="B602" s="111"/>
      <c r="C602" s="111"/>
      <c r="D602" s="111"/>
      <c r="E602" s="305"/>
      <c r="F602" s="111"/>
      <c r="G602" s="111"/>
      <c r="H602" s="111"/>
      <c r="I602" s="111"/>
      <c r="J602" s="2"/>
      <c r="K602" s="2"/>
      <c r="L602" s="4"/>
      <c r="M602" s="4"/>
      <c r="N602" s="4"/>
      <c r="O602" s="4"/>
      <c r="P602" s="2"/>
      <c r="Q602" s="111"/>
      <c r="R602" s="305"/>
      <c r="S602" s="111"/>
      <c r="T602" s="111"/>
      <c r="U602" s="111"/>
      <c r="V602" s="111"/>
      <c r="W602" s="111"/>
      <c r="X602" s="111"/>
      <c r="Y602" s="111"/>
      <c r="Z602" s="111"/>
      <c r="AA602" s="111"/>
      <c r="AB602" s="111"/>
      <c r="AC602" s="111"/>
      <c r="AD602" s="111"/>
      <c r="AE602" s="111"/>
      <c r="AF602" s="111"/>
      <c r="AG602" s="111"/>
      <c r="AH602" s="111"/>
      <c r="AI602" s="111"/>
      <c r="AJ602" s="111"/>
      <c r="AK602" s="111"/>
      <c r="AL602" s="111"/>
      <c r="AM602" s="111"/>
    </row>
    <row r="603" ht="14.25" customHeight="1">
      <c r="A603" s="111"/>
      <c r="B603" s="111"/>
      <c r="C603" s="111"/>
      <c r="D603" s="111"/>
      <c r="E603" s="305"/>
      <c r="F603" s="111"/>
      <c r="G603" s="111"/>
      <c r="H603" s="111"/>
      <c r="I603" s="111"/>
      <c r="J603" s="2"/>
      <c r="K603" s="2"/>
      <c r="L603" s="4"/>
      <c r="M603" s="4"/>
      <c r="N603" s="4"/>
      <c r="O603" s="4"/>
      <c r="P603" s="2"/>
      <c r="Q603" s="111"/>
      <c r="R603" s="305"/>
      <c r="S603" s="111"/>
      <c r="T603" s="111"/>
      <c r="U603" s="111"/>
      <c r="V603" s="111"/>
      <c r="W603" s="111"/>
      <c r="X603" s="111"/>
      <c r="Y603" s="111"/>
      <c r="Z603" s="111"/>
      <c r="AA603" s="111"/>
      <c r="AB603" s="111"/>
      <c r="AC603" s="111"/>
      <c r="AD603" s="111"/>
      <c r="AE603" s="111"/>
      <c r="AF603" s="111"/>
      <c r="AG603" s="111"/>
      <c r="AH603" s="111"/>
      <c r="AI603" s="111"/>
      <c r="AJ603" s="111"/>
      <c r="AK603" s="111"/>
      <c r="AL603" s="111"/>
      <c r="AM603" s="111"/>
    </row>
    <row r="604" ht="14.25" customHeight="1">
      <c r="A604" s="111"/>
      <c r="B604" s="111"/>
      <c r="C604" s="111"/>
      <c r="D604" s="111"/>
      <c r="E604" s="305"/>
      <c r="F604" s="111"/>
      <c r="G604" s="111"/>
      <c r="H604" s="111"/>
      <c r="I604" s="111"/>
      <c r="J604" s="2"/>
      <c r="K604" s="2"/>
      <c r="L604" s="4"/>
      <c r="M604" s="4"/>
      <c r="N604" s="4"/>
      <c r="O604" s="4"/>
      <c r="P604" s="2"/>
      <c r="Q604" s="111"/>
      <c r="R604" s="305"/>
      <c r="S604" s="111"/>
      <c r="T604" s="111"/>
      <c r="U604" s="111"/>
      <c r="V604" s="111"/>
      <c r="W604" s="111"/>
      <c r="X604" s="111"/>
      <c r="Y604" s="111"/>
      <c r="Z604" s="111"/>
      <c r="AA604" s="111"/>
      <c r="AB604" s="111"/>
      <c r="AC604" s="111"/>
      <c r="AD604" s="111"/>
      <c r="AE604" s="111"/>
      <c r="AF604" s="111"/>
      <c r="AG604" s="111"/>
      <c r="AH604" s="111"/>
      <c r="AI604" s="111"/>
      <c r="AJ604" s="111"/>
      <c r="AK604" s="111"/>
      <c r="AL604" s="111"/>
      <c r="AM604" s="111"/>
    </row>
    <row r="605" ht="14.25" customHeight="1">
      <c r="A605" s="111"/>
      <c r="B605" s="111"/>
      <c r="C605" s="111"/>
      <c r="D605" s="111"/>
      <c r="E605" s="305"/>
      <c r="F605" s="111"/>
      <c r="G605" s="111"/>
      <c r="H605" s="111"/>
      <c r="I605" s="111"/>
      <c r="J605" s="2"/>
      <c r="K605" s="2"/>
      <c r="L605" s="4"/>
      <c r="M605" s="4"/>
      <c r="N605" s="4"/>
      <c r="O605" s="4"/>
      <c r="P605" s="2"/>
      <c r="Q605" s="111"/>
      <c r="R605" s="305"/>
      <c r="S605" s="111"/>
      <c r="T605" s="111"/>
      <c r="U605" s="111"/>
      <c r="V605" s="111"/>
      <c r="W605" s="111"/>
      <c r="X605" s="111"/>
      <c r="Y605" s="111"/>
      <c r="Z605" s="111"/>
      <c r="AA605" s="111"/>
      <c r="AB605" s="111"/>
      <c r="AC605" s="111"/>
      <c r="AD605" s="111"/>
      <c r="AE605" s="111"/>
      <c r="AF605" s="111"/>
      <c r="AG605" s="111"/>
      <c r="AH605" s="111"/>
      <c r="AI605" s="111"/>
      <c r="AJ605" s="111"/>
      <c r="AK605" s="111"/>
      <c r="AL605" s="111"/>
      <c r="AM605" s="111"/>
    </row>
    <row r="606" ht="14.25" customHeight="1">
      <c r="A606" s="111"/>
      <c r="B606" s="111"/>
      <c r="C606" s="111"/>
      <c r="D606" s="111"/>
      <c r="E606" s="305"/>
      <c r="F606" s="111"/>
      <c r="G606" s="111"/>
      <c r="H606" s="111"/>
      <c r="I606" s="111"/>
      <c r="J606" s="2"/>
      <c r="K606" s="2"/>
      <c r="L606" s="4"/>
      <c r="M606" s="4"/>
      <c r="N606" s="4"/>
      <c r="O606" s="4"/>
      <c r="P606" s="2"/>
      <c r="Q606" s="111"/>
      <c r="R606" s="305"/>
      <c r="S606" s="111"/>
      <c r="T606" s="111"/>
      <c r="U606" s="111"/>
      <c r="V606" s="111"/>
      <c r="W606" s="111"/>
      <c r="X606" s="111"/>
      <c r="Y606" s="111"/>
      <c r="Z606" s="111"/>
      <c r="AA606" s="111"/>
      <c r="AB606" s="111"/>
      <c r="AC606" s="111"/>
      <c r="AD606" s="111"/>
      <c r="AE606" s="111"/>
      <c r="AF606" s="111"/>
      <c r="AG606" s="111"/>
      <c r="AH606" s="111"/>
      <c r="AI606" s="111"/>
      <c r="AJ606" s="111"/>
      <c r="AK606" s="111"/>
      <c r="AL606" s="111"/>
      <c r="AM606" s="111"/>
    </row>
    <row r="607" ht="14.25" customHeight="1">
      <c r="A607" s="111"/>
      <c r="B607" s="111"/>
      <c r="C607" s="111"/>
      <c r="D607" s="111"/>
      <c r="E607" s="305"/>
      <c r="F607" s="111"/>
      <c r="G607" s="111"/>
      <c r="H607" s="111"/>
      <c r="I607" s="111"/>
      <c r="J607" s="2"/>
      <c r="K607" s="2"/>
      <c r="L607" s="4"/>
      <c r="M607" s="4"/>
      <c r="N607" s="4"/>
      <c r="O607" s="4"/>
      <c r="P607" s="2"/>
      <c r="Q607" s="111"/>
      <c r="R607" s="305"/>
      <c r="S607" s="111"/>
      <c r="T607" s="111"/>
      <c r="U607" s="111"/>
      <c r="V607" s="111"/>
      <c r="W607" s="111"/>
      <c r="X607" s="111"/>
      <c r="Y607" s="111"/>
      <c r="Z607" s="111"/>
      <c r="AA607" s="111"/>
      <c r="AB607" s="111"/>
      <c r="AC607" s="111"/>
      <c r="AD607" s="111"/>
      <c r="AE607" s="111"/>
      <c r="AF607" s="111"/>
      <c r="AG607" s="111"/>
      <c r="AH607" s="111"/>
      <c r="AI607" s="111"/>
      <c r="AJ607" s="111"/>
      <c r="AK607" s="111"/>
      <c r="AL607" s="111"/>
      <c r="AM607" s="111"/>
    </row>
    <row r="608" ht="14.25" customHeight="1">
      <c r="A608" s="111"/>
      <c r="B608" s="111"/>
      <c r="C608" s="111"/>
      <c r="D608" s="111"/>
      <c r="E608" s="305"/>
      <c r="F608" s="111"/>
      <c r="G608" s="111"/>
      <c r="H608" s="111"/>
      <c r="I608" s="111"/>
      <c r="J608" s="2"/>
      <c r="K608" s="2"/>
      <c r="L608" s="4"/>
      <c r="M608" s="4"/>
      <c r="N608" s="4"/>
      <c r="O608" s="4"/>
      <c r="P608" s="2"/>
      <c r="Q608" s="111"/>
      <c r="R608" s="305"/>
      <c r="S608" s="111"/>
      <c r="T608" s="111"/>
      <c r="U608" s="111"/>
      <c r="V608" s="111"/>
      <c r="W608" s="111"/>
      <c r="X608" s="111"/>
      <c r="Y608" s="111"/>
      <c r="Z608" s="111"/>
      <c r="AA608" s="111"/>
      <c r="AB608" s="111"/>
      <c r="AC608" s="111"/>
      <c r="AD608" s="111"/>
      <c r="AE608" s="111"/>
      <c r="AF608" s="111"/>
      <c r="AG608" s="111"/>
      <c r="AH608" s="111"/>
      <c r="AI608" s="111"/>
      <c r="AJ608" s="111"/>
      <c r="AK608" s="111"/>
      <c r="AL608" s="111"/>
      <c r="AM608" s="111"/>
    </row>
    <row r="609" ht="14.25" customHeight="1">
      <c r="A609" s="111"/>
      <c r="B609" s="111"/>
      <c r="C609" s="111"/>
      <c r="D609" s="111"/>
      <c r="E609" s="305"/>
      <c r="F609" s="111"/>
      <c r="G609" s="111"/>
      <c r="H609" s="111"/>
      <c r="I609" s="111"/>
      <c r="J609" s="2"/>
      <c r="K609" s="2"/>
      <c r="L609" s="4"/>
      <c r="M609" s="4"/>
      <c r="N609" s="4"/>
      <c r="O609" s="4"/>
      <c r="P609" s="2"/>
      <c r="Q609" s="111"/>
      <c r="R609" s="305"/>
      <c r="S609" s="111"/>
      <c r="T609" s="111"/>
      <c r="U609" s="111"/>
      <c r="V609" s="111"/>
      <c r="W609" s="111"/>
      <c r="X609" s="111"/>
      <c r="Y609" s="111"/>
      <c r="Z609" s="111"/>
      <c r="AA609" s="111"/>
      <c r="AB609" s="111"/>
      <c r="AC609" s="111"/>
      <c r="AD609" s="111"/>
      <c r="AE609" s="111"/>
      <c r="AF609" s="111"/>
      <c r="AG609" s="111"/>
      <c r="AH609" s="111"/>
      <c r="AI609" s="111"/>
      <c r="AJ609" s="111"/>
      <c r="AK609" s="111"/>
      <c r="AL609" s="111"/>
      <c r="AM609" s="111"/>
    </row>
    <row r="610" ht="14.25" customHeight="1">
      <c r="A610" s="111"/>
      <c r="B610" s="111"/>
      <c r="C610" s="111"/>
      <c r="D610" s="111"/>
      <c r="E610" s="305"/>
      <c r="F610" s="111"/>
      <c r="G610" s="111"/>
      <c r="H610" s="111"/>
      <c r="I610" s="111"/>
      <c r="J610" s="2"/>
      <c r="K610" s="2"/>
      <c r="L610" s="4"/>
      <c r="M610" s="4"/>
      <c r="N610" s="4"/>
      <c r="O610" s="4"/>
      <c r="P610" s="2"/>
      <c r="Q610" s="111"/>
      <c r="R610" s="305"/>
      <c r="S610" s="111"/>
      <c r="T610" s="111"/>
      <c r="U610" s="111"/>
      <c r="V610" s="111"/>
      <c r="W610" s="111"/>
      <c r="X610" s="111"/>
      <c r="Y610" s="111"/>
      <c r="Z610" s="111"/>
      <c r="AA610" s="111"/>
      <c r="AB610" s="111"/>
      <c r="AC610" s="111"/>
      <c r="AD610" s="111"/>
      <c r="AE610" s="111"/>
      <c r="AF610" s="111"/>
      <c r="AG610" s="111"/>
      <c r="AH610" s="111"/>
      <c r="AI610" s="111"/>
      <c r="AJ610" s="111"/>
      <c r="AK610" s="111"/>
      <c r="AL610" s="111"/>
      <c r="AM610" s="111"/>
    </row>
    <row r="611" ht="14.25" customHeight="1">
      <c r="A611" s="111"/>
      <c r="B611" s="111"/>
      <c r="C611" s="111"/>
      <c r="D611" s="111"/>
      <c r="E611" s="305"/>
      <c r="F611" s="111"/>
      <c r="G611" s="111"/>
      <c r="H611" s="111"/>
      <c r="I611" s="111"/>
      <c r="J611" s="2"/>
      <c r="K611" s="2"/>
      <c r="L611" s="4"/>
      <c r="M611" s="4"/>
      <c r="N611" s="4"/>
      <c r="O611" s="4"/>
      <c r="P611" s="2"/>
      <c r="Q611" s="111"/>
      <c r="R611" s="305"/>
      <c r="S611" s="111"/>
      <c r="T611" s="111"/>
      <c r="U611" s="111"/>
      <c r="V611" s="111"/>
      <c r="W611" s="111"/>
      <c r="X611" s="111"/>
      <c r="Y611" s="111"/>
      <c r="Z611" s="111"/>
      <c r="AA611" s="111"/>
      <c r="AB611" s="111"/>
      <c r="AC611" s="111"/>
      <c r="AD611" s="111"/>
      <c r="AE611" s="111"/>
      <c r="AF611" s="111"/>
      <c r="AG611" s="111"/>
      <c r="AH611" s="111"/>
      <c r="AI611" s="111"/>
      <c r="AJ611" s="111"/>
      <c r="AK611" s="111"/>
      <c r="AL611" s="111"/>
      <c r="AM611" s="111"/>
    </row>
    <row r="612" ht="14.25" customHeight="1">
      <c r="A612" s="111"/>
      <c r="B612" s="111"/>
      <c r="C612" s="111"/>
      <c r="D612" s="111"/>
      <c r="E612" s="305"/>
      <c r="F612" s="111"/>
      <c r="G612" s="111"/>
      <c r="H612" s="111"/>
      <c r="I612" s="111"/>
      <c r="J612" s="2"/>
      <c r="K612" s="2"/>
      <c r="L612" s="4"/>
      <c r="M612" s="4"/>
      <c r="N612" s="4"/>
      <c r="O612" s="4"/>
      <c r="P612" s="2"/>
      <c r="Q612" s="111"/>
      <c r="R612" s="305"/>
      <c r="S612" s="111"/>
      <c r="T612" s="111"/>
      <c r="U612" s="111"/>
      <c r="V612" s="111"/>
      <c r="W612" s="111"/>
      <c r="X612" s="111"/>
      <c r="Y612" s="111"/>
      <c r="Z612" s="111"/>
      <c r="AA612" s="111"/>
      <c r="AB612" s="111"/>
      <c r="AC612" s="111"/>
      <c r="AD612" s="111"/>
      <c r="AE612" s="111"/>
      <c r="AF612" s="111"/>
      <c r="AG612" s="111"/>
      <c r="AH612" s="111"/>
      <c r="AI612" s="111"/>
      <c r="AJ612" s="111"/>
      <c r="AK612" s="111"/>
      <c r="AL612" s="111"/>
      <c r="AM612" s="111"/>
    </row>
    <row r="613" ht="14.25" customHeight="1">
      <c r="A613" s="111"/>
      <c r="B613" s="111"/>
      <c r="C613" s="111"/>
      <c r="D613" s="111"/>
      <c r="E613" s="305"/>
      <c r="F613" s="111"/>
      <c r="G613" s="111"/>
      <c r="H613" s="111"/>
      <c r="I613" s="111"/>
      <c r="J613" s="2"/>
      <c r="K613" s="2"/>
      <c r="L613" s="4"/>
      <c r="M613" s="4"/>
      <c r="N613" s="4"/>
      <c r="O613" s="4"/>
      <c r="P613" s="2"/>
      <c r="Q613" s="111"/>
      <c r="R613" s="305"/>
      <c r="S613" s="111"/>
      <c r="T613" s="111"/>
      <c r="U613" s="111"/>
      <c r="V613" s="111"/>
      <c r="W613" s="111"/>
      <c r="X613" s="111"/>
      <c r="Y613" s="111"/>
      <c r="Z613" s="111"/>
      <c r="AA613" s="111"/>
      <c r="AB613" s="111"/>
      <c r="AC613" s="111"/>
      <c r="AD613" s="111"/>
      <c r="AE613" s="111"/>
      <c r="AF613" s="111"/>
      <c r="AG613" s="111"/>
      <c r="AH613" s="111"/>
      <c r="AI613" s="111"/>
      <c r="AJ613" s="111"/>
      <c r="AK613" s="111"/>
      <c r="AL613" s="111"/>
      <c r="AM613" s="111"/>
    </row>
    <row r="614" ht="14.25" customHeight="1">
      <c r="A614" s="111"/>
      <c r="B614" s="111"/>
      <c r="C614" s="111"/>
      <c r="D614" s="111"/>
      <c r="E614" s="305"/>
      <c r="F614" s="111"/>
      <c r="G614" s="111"/>
      <c r="H614" s="111"/>
      <c r="I614" s="111"/>
      <c r="J614" s="2"/>
      <c r="K614" s="2"/>
      <c r="L614" s="4"/>
      <c r="M614" s="4"/>
      <c r="N614" s="4"/>
      <c r="O614" s="4"/>
      <c r="P614" s="2"/>
      <c r="Q614" s="111"/>
      <c r="R614" s="305"/>
      <c r="S614" s="111"/>
      <c r="T614" s="111"/>
      <c r="U614" s="111"/>
      <c r="V614" s="111"/>
      <c r="W614" s="111"/>
      <c r="X614" s="111"/>
      <c r="Y614" s="111"/>
      <c r="Z614" s="111"/>
      <c r="AA614" s="111"/>
      <c r="AB614" s="111"/>
      <c r="AC614" s="111"/>
      <c r="AD614" s="111"/>
      <c r="AE614" s="111"/>
      <c r="AF614" s="111"/>
      <c r="AG614" s="111"/>
      <c r="AH614" s="111"/>
      <c r="AI614" s="111"/>
      <c r="AJ614" s="111"/>
      <c r="AK614" s="111"/>
      <c r="AL614" s="111"/>
      <c r="AM614" s="111"/>
    </row>
    <row r="615" ht="14.25" customHeight="1">
      <c r="A615" s="111"/>
      <c r="B615" s="111"/>
      <c r="C615" s="111"/>
      <c r="D615" s="111"/>
      <c r="E615" s="305"/>
      <c r="F615" s="111"/>
      <c r="G615" s="111"/>
      <c r="H615" s="111"/>
      <c r="I615" s="111"/>
      <c r="J615" s="2"/>
      <c r="K615" s="2"/>
      <c r="L615" s="4"/>
      <c r="M615" s="4"/>
      <c r="N615" s="4"/>
      <c r="O615" s="4"/>
      <c r="P615" s="2"/>
      <c r="Q615" s="111"/>
      <c r="R615" s="305"/>
      <c r="S615" s="111"/>
      <c r="T615" s="111"/>
      <c r="U615" s="111"/>
      <c r="V615" s="111"/>
      <c r="W615" s="111"/>
      <c r="X615" s="111"/>
      <c r="Y615" s="111"/>
      <c r="Z615" s="111"/>
      <c r="AA615" s="111"/>
      <c r="AB615" s="111"/>
      <c r="AC615" s="111"/>
      <c r="AD615" s="111"/>
      <c r="AE615" s="111"/>
      <c r="AF615" s="111"/>
      <c r="AG615" s="111"/>
      <c r="AH615" s="111"/>
      <c r="AI615" s="111"/>
      <c r="AJ615" s="111"/>
      <c r="AK615" s="111"/>
      <c r="AL615" s="111"/>
      <c r="AM615" s="111"/>
    </row>
    <row r="616" ht="14.25" customHeight="1">
      <c r="A616" s="111"/>
      <c r="B616" s="111"/>
      <c r="C616" s="111"/>
      <c r="D616" s="111"/>
      <c r="E616" s="305"/>
      <c r="F616" s="111"/>
      <c r="G616" s="111"/>
      <c r="H616" s="111"/>
      <c r="I616" s="111"/>
      <c r="J616" s="2"/>
      <c r="K616" s="2"/>
      <c r="L616" s="4"/>
      <c r="M616" s="4"/>
      <c r="N616" s="4"/>
      <c r="O616" s="4"/>
      <c r="P616" s="2"/>
      <c r="Q616" s="111"/>
      <c r="R616" s="305"/>
      <c r="S616" s="111"/>
      <c r="T616" s="111"/>
      <c r="U616" s="111"/>
      <c r="V616" s="111"/>
      <c r="W616" s="111"/>
      <c r="X616" s="111"/>
      <c r="Y616" s="111"/>
      <c r="Z616" s="111"/>
      <c r="AA616" s="111"/>
      <c r="AB616" s="111"/>
      <c r="AC616" s="111"/>
      <c r="AD616" s="111"/>
      <c r="AE616" s="111"/>
      <c r="AF616" s="111"/>
      <c r="AG616" s="111"/>
      <c r="AH616" s="111"/>
      <c r="AI616" s="111"/>
      <c r="AJ616" s="111"/>
      <c r="AK616" s="111"/>
      <c r="AL616" s="111"/>
      <c r="AM616" s="111"/>
    </row>
    <row r="617" ht="14.25" customHeight="1">
      <c r="A617" s="111"/>
      <c r="B617" s="111"/>
      <c r="C617" s="111"/>
      <c r="D617" s="111"/>
      <c r="E617" s="305"/>
      <c r="F617" s="111"/>
      <c r="G617" s="111"/>
      <c r="H617" s="111"/>
      <c r="I617" s="111"/>
      <c r="J617" s="2"/>
      <c r="K617" s="2"/>
      <c r="L617" s="4"/>
      <c r="M617" s="4"/>
      <c r="N617" s="4"/>
      <c r="O617" s="4"/>
      <c r="P617" s="2"/>
      <c r="Q617" s="111"/>
      <c r="R617" s="305"/>
      <c r="S617" s="111"/>
      <c r="T617" s="111"/>
      <c r="U617" s="111"/>
      <c r="V617" s="111"/>
      <c r="W617" s="111"/>
      <c r="X617" s="111"/>
      <c r="Y617" s="111"/>
      <c r="Z617" s="111"/>
      <c r="AA617" s="111"/>
      <c r="AB617" s="111"/>
      <c r="AC617" s="111"/>
      <c r="AD617" s="111"/>
      <c r="AE617" s="111"/>
      <c r="AF617" s="111"/>
      <c r="AG617" s="111"/>
      <c r="AH617" s="111"/>
      <c r="AI617" s="111"/>
      <c r="AJ617" s="111"/>
      <c r="AK617" s="111"/>
      <c r="AL617" s="111"/>
      <c r="AM617" s="111"/>
    </row>
    <row r="618" ht="14.25" customHeight="1">
      <c r="A618" s="111"/>
      <c r="B618" s="111"/>
      <c r="C618" s="111"/>
      <c r="D618" s="111"/>
      <c r="E618" s="305"/>
      <c r="F618" s="111"/>
      <c r="G618" s="111"/>
      <c r="H618" s="111"/>
      <c r="I618" s="111"/>
      <c r="J618" s="2"/>
      <c r="K618" s="2"/>
      <c r="L618" s="4"/>
      <c r="M618" s="4"/>
      <c r="N618" s="4"/>
      <c r="O618" s="4"/>
      <c r="P618" s="2"/>
      <c r="Q618" s="111"/>
      <c r="R618" s="305"/>
      <c r="S618" s="111"/>
      <c r="T618" s="111"/>
      <c r="U618" s="111"/>
      <c r="V618" s="111"/>
      <c r="W618" s="111"/>
      <c r="X618" s="111"/>
      <c r="Y618" s="111"/>
      <c r="Z618" s="111"/>
      <c r="AA618" s="111"/>
      <c r="AB618" s="111"/>
      <c r="AC618" s="111"/>
      <c r="AD618" s="111"/>
      <c r="AE618" s="111"/>
      <c r="AF618" s="111"/>
      <c r="AG618" s="111"/>
      <c r="AH618" s="111"/>
      <c r="AI618" s="111"/>
      <c r="AJ618" s="111"/>
      <c r="AK618" s="111"/>
      <c r="AL618" s="111"/>
      <c r="AM618" s="111"/>
    </row>
    <row r="619" ht="14.25" customHeight="1">
      <c r="A619" s="111"/>
      <c r="B619" s="111"/>
      <c r="C619" s="111"/>
      <c r="D619" s="111"/>
      <c r="E619" s="305"/>
      <c r="F619" s="111"/>
      <c r="G619" s="111"/>
      <c r="H619" s="111"/>
      <c r="I619" s="111"/>
      <c r="J619" s="2"/>
      <c r="K619" s="2"/>
      <c r="L619" s="4"/>
      <c r="M619" s="4"/>
      <c r="N619" s="4"/>
      <c r="O619" s="4"/>
      <c r="P619" s="2"/>
      <c r="Q619" s="111"/>
      <c r="R619" s="305"/>
      <c r="S619" s="111"/>
      <c r="T619" s="111"/>
      <c r="U619" s="111"/>
      <c r="V619" s="111"/>
      <c r="W619" s="111"/>
      <c r="X619" s="111"/>
      <c r="Y619" s="111"/>
      <c r="Z619" s="111"/>
      <c r="AA619" s="111"/>
      <c r="AB619" s="111"/>
      <c r="AC619" s="111"/>
      <c r="AD619" s="111"/>
      <c r="AE619" s="111"/>
      <c r="AF619" s="111"/>
      <c r="AG619" s="111"/>
      <c r="AH619" s="111"/>
      <c r="AI619" s="111"/>
      <c r="AJ619" s="111"/>
      <c r="AK619" s="111"/>
      <c r="AL619" s="111"/>
      <c r="AM619" s="111"/>
    </row>
    <row r="620" ht="14.25" customHeight="1">
      <c r="A620" s="111"/>
      <c r="B620" s="111"/>
      <c r="C620" s="111"/>
      <c r="D620" s="111"/>
      <c r="E620" s="305"/>
      <c r="F620" s="111"/>
      <c r="G620" s="111"/>
      <c r="H620" s="111"/>
      <c r="I620" s="111"/>
      <c r="J620" s="2"/>
      <c r="K620" s="2"/>
      <c r="L620" s="4"/>
      <c r="M620" s="4"/>
      <c r="N620" s="4"/>
      <c r="O620" s="4"/>
      <c r="P620" s="2"/>
      <c r="Q620" s="111"/>
      <c r="R620" s="305"/>
      <c r="S620" s="111"/>
      <c r="T620" s="111"/>
      <c r="U620" s="111"/>
      <c r="V620" s="111"/>
      <c r="W620" s="111"/>
      <c r="X620" s="111"/>
      <c r="Y620" s="111"/>
      <c r="Z620" s="111"/>
      <c r="AA620" s="111"/>
      <c r="AB620" s="111"/>
      <c r="AC620" s="111"/>
      <c r="AD620" s="111"/>
      <c r="AE620" s="111"/>
      <c r="AF620" s="111"/>
      <c r="AG620" s="111"/>
      <c r="AH620" s="111"/>
      <c r="AI620" s="111"/>
      <c r="AJ620" s="111"/>
      <c r="AK620" s="111"/>
      <c r="AL620" s="111"/>
      <c r="AM620" s="111"/>
    </row>
    <row r="621" ht="14.25" customHeight="1">
      <c r="A621" s="111"/>
      <c r="B621" s="111"/>
      <c r="C621" s="111"/>
      <c r="D621" s="111"/>
      <c r="E621" s="305"/>
      <c r="F621" s="111"/>
      <c r="G621" s="111"/>
      <c r="H621" s="111"/>
      <c r="I621" s="111"/>
      <c r="J621" s="2"/>
      <c r="K621" s="2"/>
      <c r="L621" s="4"/>
      <c r="M621" s="4"/>
      <c r="N621" s="4"/>
      <c r="O621" s="4"/>
      <c r="P621" s="2"/>
      <c r="Q621" s="111"/>
      <c r="R621" s="305"/>
      <c r="S621" s="111"/>
      <c r="T621" s="111"/>
      <c r="U621" s="111"/>
      <c r="V621" s="111"/>
      <c r="W621" s="111"/>
      <c r="X621" s="111"/>
      <c r="Y621" s="111"/>
      <c r="Z621" s="111"/>
      <c r="AA621" s="111"/>
      <c r="AB621" s="111"/>
      <c r="AC621" s="111"/>
      <c r="AD621" s="111"/>
      <c r="AE621" s="111"/>
      <c r="AF621" s="111"/>
      <c r="AG621" s="111"/>
      <c r="AH621" s="111"/>
      <c r="AI621" s="111"/>
      <c r="AJ621" s="111"/>
      <c r="AK621" s="111"/>
      <c r="AL621" s="111"/>
      <c r="AM621" s="111"/>
    </row>
    <row r="622" ht="14.25" customHeight="1">
      <c r="A622" s="111"/>
      <c r="B622" s="111"/>
      <c r="C622" s="111"/>
      <c r="D622" s="111"/>
      <c r="E622" s="305"/>
      <c r="F622" s="111"/>
      <c r="G622" s="111"/>
      <c r="H622" s="111"/>
      <c r="I622" s="111"/>
      <c r="J622" s="2"/>
      <c r="K622" s="2"/>
      <c r="L622" s="4"/>
      <c r="M622" s="4"/>
      <c r="N622" s="4"/>
      <c r="O622" s="4"/>
      <c r="P622" s="2"/>
      <c r="Q622" s="111"/>
      <c r="R622" s="305"/>
      <c r="S622" s="111"/>
      <c r="T622" s="111"/>
      <c r="U622" s="111"/>
      <c r="V622" s="111"/>
      <c r="W622" s="111"/>
      <c r="X622" s="111"/>
      <c r="Y622" s="111"/>
      <c r="Z622" s="111"/>
      <c r="AA622" s="111"/>
      <c r="AB622" s="111"/>
      <c r="AC622" s="111"/>
      <c r="AD622" s="111"/>
      <c r="AE622" s="111"/>
      <c r="AF622" s="111"/>
      <c r="AG622" s="111"/>
      <c r="AH622" s="111"/>
      <c r="AI622" s="111"/>
      <c r="AJ622" s="111"/>
      <c r="AK622" s="111"/>
      <c r="AL622" s="111"/>
      <c r="AM622" s="111"/>
    </row>
    <row r="623" ht="14.25" customHeight="1">
      <c r="A623" s="111"/>
      <c r="B623" s="111"/>
      <c r="C623" s="111"/>
      <c r="D623" s="111"/>
      <c r="E623" s="305"/>
      <c r="F623" s="111"/>
      <c r="G623" s="111"/>
      <c r="H623" s="111"/>
      <c r="I623" s="111"/>
      <c r="J623" s="2"/>
      <c r="K623" s="2"/>
      <c r="L623" s="4"/>
      <c r="M623" s="4"/>
      <c r="N623" s="4"/>
      <c r="O623" s="4"/>
      <c r="P623" s="2"/>
      <c r="Q623" s="111"/>
      <c r="R623" s="305"/>
      <c r="S623" s="111"/>
      <c r="T623" s="111"/>
      <c r="U623" s="111"/>
      <c r="V623" s="111"/>
      <c r="W623" s="111"/>
      <c r="X623" s="111"/>
      <c r="Y623" s="111"/>
      <c r="Z623" s="111"/>
      <c r="AA623" s="111"/>
      <c r="AB623" s="111"/>
      <c r="AC623" s="111"/>
      <c r="AD623" s="111"/>
      <c r="AE623" s="111"/>
      <c r="AF623" s="111"/>
      <c r="AG623" s="111"/>
      <c r="AH623" s="111"/>
      <c r="AI623" s="111"/>
      <c r="AJ623" s="111"/>
      <c r="AK623" s="111"/>
      <c r="AL623" s="111"/>
      <c r="AM623" s="111"/>
    </row>
    <row r="624" ht="14.25" customHeight="1">
      <c r="A624" s="111"/>
      <c r="B624" s="111"/>
      <c r="C624" s="111"/>
      <c r="D624" s="111"/>
      <c r="E624" s="305"/>
      <c r="F624" s="111"/>
      <c r="G624" s="111"/>
      <c r="H624" s="111"/>
      <c r="I624" s="111"/>
      <c r="J624" s="2"/>
      <c r="K624" s="2"/>
      <c r="L624" s="4"/>
      <c r="M624" s="4"/>
      <c r="N624" s="4"/>
      <c r="O624" s="4"/>
      <c r="P624" s="2"/>
      <c r="Q624" s="111"/>
      <c r="R624" s="305"/>
      <c r="S624" s="111"/>
      <c r="T624" s="111"/>
      <c r="U624" s="111"/>
      <c r="V624" s="111"/>
      <c r="W624" s="111"/>
      <c r="X624" s="111"/>
      <c r="Y624" s="111"/>
      <c r="Z624" s="111"/>
      <c r="AA624" s="111"/>
      <c r="AB624" s="111"/>
      <c r="AC624" s="111"/>
      <c r="AD624" s="111"/>
      <c r="AE624" s="111"/>
      <c r="AF624" s="111"/>
      <c r="AG624" s="111"/>
      <c r="AH624" s="111"/>
      <c r="AI624" s="111"/>
      <c r="AJ624" s="111"/>
      <c r="AK624" s="111"/>
      <c r="AL624" s="111"/>
      <c r="AM624" s="111"/>
    </row>
    <row r="625" ht="14.25" customHeight="1">
      <c r="A625" s="111"/>
      <c r="B625" s="111"/>
      <c r="C625" s="111"/>
      <c r="D625" s="111"/>
      <c r="E625" s="305"/>
      <c r="F625" s="111"/>
      <c r="G625" s="111"/>
      <c r="H625" s="111"/>
      <c r="I625" s="111"/>
      <c r="J625" s="2"/>
      <c r="K625" s="2"/>
      <c r="L625" s="4"/>
      <c r="M625" s="4"/>
      <c r="N625" s="4"/>
      <c r="O625" s="4"/>
      <c r="P625" s="2"/>
      <c r="Q625" s="111"/>
      <c r="R625" s="305"/>
      <c r="S625" s="111"/>
      <c r="T625" s="111"/>
      <c r="U625" s="111"/>
      <c r="V625" s="111"/>
      <c r="W625" s="111"/>
      <c r="X625" s="111"/>
      <c r="Y625" s="111"/>
      <c r="Z625" s="111"/>
      <c r="AA625" s="111"/>
      <c r="AB625" s="111"/>
      <c r="AC625" s="111"/>
      <c r="AD625" s="111"/>
      <c r="AE625" s="111"/>
      <c r="AF625" s="111"/>
      <c r="AG625" s="111"/>
      <c r="AH625" s="111"/>
      <c r="AI625" s="111"/>
      <c r="AJ625" s="111"/>
      <c r="AK625" s="111"/>
      <c r="AL625" s="111"/>
      <c r="AM625" s="111"/>
    </row>
    <row r="626" ht="14.25" customHeight="1">
      <c r="A626" s="111"/>
      <c r="B626" s="111"/>
      <c r="C626" s="111"/>
      <c r="D626" s="111"/>
      <c r="E626" s="305"/>
      <c r="F626" s="111"/>
      <c r="G626" s="111"/>
      <c r="H626" s="111"/>
      <c r="I626" s="111"/>
      <c r="J626" s="2"/>
      <c r="K626" s="2"/>
      <c r="L626" s="4"/>
      <c r="M626" s="4"/>
      <c r="N626" s="4"/>
      <c r="O626" s="4"/>
      <c r="P626" s="2"/>
      <c r="Q626" s="111"/>
      <c r="R626" s="305"/>
      <c r="S626" s="111"/>
      <c r="T626" s="111"/>
      <c r="U626" s="111"/>
      <c r="V626" s="111"/>
      <c r="W626" s="111"/>
      <c r="X626" s="111"/>
      <c r="Y626" s="111"/>
      <c r="Z626" s="111"/>
      <c r="AA626" s="111"/>
      <c r="AB626" s="111"/>
      <c r="AC626" s="111"/>
      <c r="AD626" s="111"/>
      <c r="AE626" s="111"/>
      <c r="AF626" s="111"/>
      <c r="AG626" s="111"/>
      <c r="AH626" s="111"/>
      <c r="AI626" s="111"/>
      <c r="AJ626" s="111"/>
      <c r="AK626" s="111"/>
      <c r="AL626" s="111"/>
      <c r="AM626" s="111"/>
    </row>
    <row r="627" ht="14.25" customHeight="1">
      <c r="A627" s="111"/>
      <c r="B627" s="111"/>
      <c r="C627" s="111"/>
      <c r="D627" s="111"/>
      <c r="E627" s="305"/>
      <c r="F627" s="111"/>
      <c r="G627" s="111"/>
      <c r="H627" s="111"/>
      <c r="I627" s="111"/>
      <c r="J627" s="2"/>
      <c r="K627" s="2"/>
      <c r="L627" s="4"/>
      <c r="M627" s="4"/>
      <c r="N627" s="4"/>
      <c r="O627" s="4"/>
      <c r="P627" s="2"/>
      <c r="Q627" s="111"/>
      <c r="R627" s="305"/>
      <c r="S627" s="111"/>
      <c r="T627" s="111"/>
      <c r="U627" s="111"/>
      <c r="V627" s="111"/>
      <c r="W627" s="111"/>
      <c r="X627" s="111"/>
      <c r="Y627" s="111"/>
      <c r="Z627" s="111"/>
      <c r="AA627" s="111"/>
      <c r="AB627" s="111"/>
      <c r="AC627" s="111"/>
      <c r="AD627" s="111"/>
      <c r="AE627" s="111"/>
      <c r="AF627" s="111"/>
      <c r="AG627" s="111"/>
      <c r="AH627" s="111"/>
      <c r="AI627" s="111"/>
      <c r="AJ627" s="111"/>
      <c r="AK627" s="111"/>
      <c r="AL627" s="111"/>
      <c r="AM627" s="111"/>
    </row>
    <row r="628" ht="14.25" customHeight="1">
      <c r="A628" s="111"/>
      <c r="B628" s="111"/>
      <c r="C628" s="111"/>
      <c r="D628" s="111"/>
      <c r="E628" s="305"/>
      <c r="F628" s="111"/>
      <c r="G628" s="111"/>
      <c r="H628" s="111"/>
      <c r="I628" s="111"/>
      <c r="J628" s="2"/>
      <c r="K628" s="2"/>
      <c r="L628" s="4"/>
      <c r="M628" s="4"/>
      <c r="N628" s="4"/>
      <c r="O628" s="4"/>
      <c r="P628" s="2"/>
      <c r="Q628" s="111"/>
      <c r="R628" s="305"/>
      <c r="S628" s="111"/>
      <c r="T628" s="111"/>
      <c r="U628" s="111"/>
      <c r="V628" s="111"/>
      <c r="W628" s="111"/>
      <c r="X628" s="111"/>
      <c r="Y628" s="111"/>
      <c r="Z628" s="111"/>
      <c r="AA628" s="111"/>
      <c r="AB628" s="111"/>
      <c r="AC628" s="111"/>
      <c r="AD628" s="111"/>
      <c r="AE628" s="111"/>
      <c r="AF628" s="111"/>
      <c r="AG628" s="111"/>
      <c r="AH628" s="111"/>
      <c r="AI628" s="111"/>
      <c r="AJ628" s="111"/>
      <c r="AK628" s="111"/>
      <c r="AL628" s="111"/>
      <c r="AM628" s="111"/>
    </row>
    <row r="629" ht="14.25" customHeight="1">
      <c r="A629" s="111"/>
      <c r="B629" s="111"/>
      <c r="C629" s="111"/>
      <c r="D629" s="111"/>
      <c r="E629" s="305"/>
      <c r="F629" s="111"/>
      <c r="G629" s="111"/>
      <c r="H629" s="111"/>
      <c r="I629" s="111"/>
      <c r="J629" s="2"/>
      <c r="K629" s="2"/>
      <c r="L629" s="4"/>
      <c r="M629" s="4"/>
      <c r="N629" s="4"/>
      <c r="O629" s="4"/>
      <c r="P629" s="2"/>
      <c r="Q629" s="111"/>
      <c r="R629" s="305"/>
      <c r="S629" s="111"/>
      <c r="T629" s="111"/>
      <c r="U629" s="111"/>
      <c r="V629" s="111"/>
      <c r="W629" s="111"/>
      <c r="X629" s="111"/>
      <c r="Y629" s="111"/>
      <c r="Z629" s="111"/>
      <c r="AA629" s="111"/>
      <c r="AB629" s="111"/>
      <c r="AC629" s="111"/>
      <c r="AD629" s="111"/>
      <c r="AE629" s="111"/>
      <c r="AF629" s="111"/>
      <c r="AG629" s="111"/>
      <c r="AH629" s="111"/>
      <c r="AI629" s="111"/>
      <c r="AJ629" s="111"/>
      <c r="AK629" s="111"/>
      <c r="AL629" s="111"/>
      <c r="AM629" s="111"/>
    </row>
    <row r="630" ht="14.25" customHeight="1">
      <c r="A630" s="111"/>
      <c r="B630" s="111"/>
      <c r="C630" s="111"/>
      <c r="D630" s="111"/>
      <c r="E630" s="305"/>
      <c r="F630" s="111"/>
      <c r="G630" s="111"/>
      <c r="H630" s="111"/>
      <c r="I630" s="111"/>
      <c r="J630" s="2"/>
      <c r="K630" s="2"/>
      <c r="L630" s="4"/>
      <c r="M630" s="4"/>
      <c r="N630" s="4"/>
      <c r="O630" s="4"/>
      <c r="P630" s="2"/>
      <c r="Q630" s="111"/>
      <c r="R630" s="305"/>
      <c r="S630" s="111"/>
      <c r="T630" s="111"/>
      <c r="U630" s="111"/>
      <c r="V630" s="111"/>
      <c r="W630" s="111"/>
      <c r="X630" s="111"/>
      <c r="Y630" s="111"/>
      <c r="Z630" s="111"/>
      <c r="AA630" s="111"/>
      <c r="AB630" s="111"/>
      <c r="AC630" s="111"/>
      <c r="AD630" s="111"/>
      <c r="AE630" s="111"/>
      <c r="AF630" s="111"/>
      <c r="AG630" s="111"/>
      <c r="AH630" s="111"/>
      <c r="AI630" s="111"/>
      <c r="AJ630" s="111"/>
      <c r="AK630" s="111"/>
      <c r="AL630" s="111"/>
      <c r="AM630" s="111"/>
    </row>
    <row r="631" ht="14.25" customHeight="1">
      <c r="A631" s="111"/>
      <c r="B631" s="111"/>
      <c r="C631" s="111"/>
      <c r="D631" s="111"/>
      <c r="E631" s="305"/>
      <c r="F631" s="111"/>
      <c r="G631" s="111"/>
      <c r="H631" s="111"/>
      <c r="I631" s="111"/>
      <c r="J631" s="2"/>
      <c r="K631" s="2"/>
      <c r="L631" s="4"/>
      <c r="M631" s="4"/>
      <c r="N631" s="4"/>
      <c r="O631" s="4"/>
      <c r="P631" s="2"/>
      <c r="Q631" s="111"/>
      <c r="R631" s="305"/>
      <c r="S631" s="111"/>
      <c r="T631" s="111"/>
      <c r="U631" s="111"/>
      <c r="V631" s="111"/>
      <c r="W631" s="111"/>
      <c r="X631" s="111"/>
      <c r="Y631" s="111"/>
      <c r="Z631" s="111"/>
      <c r="AA631" s="111"/>
      <c r="AB631" s="111"/>
      <c r="AC631" s="111"/>
      <c r="AD631" s="111"/>
      <c r="AE631" s="111"/>
      <c r="AF631" s="111"/>
      <c r="AG631" s="111"/>
      <c r="AH631" s="111"/>
      <c r="AI631" s="111"/>
      <c r="AJ631" s="111"/>
      <c r="AK631" s="111"/>
      <c r="AL631" s="111"/>
      <c r="AM631" s="111"/>
    </row>
    <row r="632" ht="14.25" customHeight="1">
      <c r="A632" s="111"/>
      <c r="B632" s="111"/>
      <c r="C632" s="111"/>
      <c r="D632" s="111"/>
      <c r="E632" s="305"/>
      <c r="F632" s="111"/>
      <c r="G632" s="111"/>
      <c r="H632" s="111"/>
      <c r="I632" s="111"/>
      <c r="J632" s="2"/>
      <c r="K632" s="2"/>
      <c r="L632" s="4"/>
      <c r="M632" s="4"/>
      <c r="N632" s="4"/>
      <c r="O632" s="4"/>
      <c r="P632" s="2"/>
      <c r="Q632" s="111"/>
      <c r="R632" s="305"/>
      <c r="S632" s="111"/>
      <c r="T632" s="111"/>
      <c r="U632" s="111"/>
      <c r="V632" s="111"/>
      <c r="W632" s="111"/>
      <c r="X632" s="111"/>
      <c r="Y632" s="111"/>
      <c r="Z632" s="111"/>
      <c r="AA632" s="111"/>
      <c r="AB632" s="111"/>
      <c r="AC632" s="111"/>
      <c r="AD632" s="111"/>
      <c r="AE632" s="111"/>
      <c r="AF632" s="111"/>
      <c r="AG632" s="111"/>
      <c r="AH632" s="111"/>
      <c r="AI632" s="111"/>
      <c r="AJ632" s="111"/>
      <c r="AK632" s="111"/>
      <c r="AL632" s="111"/>
      <c r="AM632" s="111"/>
    </row>
    <row r="633" ht="14.25" customHeight="1">
      <c r="A633" s="111"/>
      <c r="B633" s="111"/>
      <c r="C633" s="111"/>
      <c r="D633" s="111"/>
      <c r="E633" s="305"/>
      <c r="F633" s="111"/>
      <c r="G633" s="111"/>
      <c r="H633" s="111"/>
      <c r="I633" s="111"/>
      <c r="J633" s="2"/>
      <c r="K633" s="2"/>
      <c r="L633" s="4"/>
      <c r="M633" s="4"/>
      <c r="N633" s="4"/>
      <c r="O633" s="4"/>
      <c r="P633" s="2"/>
      <c r="Q633" s="111"/>
      <c r="R633" s="305"/>
      <c r="S633" s="111"/>
      <c r="T633" s="111"/>
      <c r="U633" s="111"/>
      <c r="V633" s="111"/>
      <c r="W633" s="111"/>
      <c r="X633" s="111"/>
      <c r="Y633" s="111"/>
      <c r="Z633" s="111"/>
      <c r="AA633" s="111"/>
      <c r="AB633" s="111"/>
      <c r="AC633" s="111"/>
      <c r="AD633" s="111"/>
      <c r="AE633" s="111"/>
      <c r="AF633" s="111"/>
      <c r="AG633" s="111"/>
      <c r="AH633" s="111"/>
      <c r="AI633" s="111"/>
      <c r="AJ633" s="111"/>
      <c r="AK633" s="111"/>
      <c r="AL633" s="111"/>
      <c r="AM633" s="111"/>
    </row>
    <row r="634" ht="14.25" customHeight="1">
      <c r="A634" s="111"/>
      <c r="B634" s="111"/>
      <c r="C634" s="111"/>
      <c r="D634" s="111"/>
      <c r="E634" s="305"/>
      <c r="F634" s="111"/>
      <c r="G634" s="111"/>
      <c r="H634" s="111"/>
      <c r="I634" s="111"/>
      <c r="J634" s="2"/>
      <c r="K634" s="2"/>
      <c r="L634" s="4"/>
      <c r="M634" s="4"/>
      <c r="N634" s="4"/>
      <c r="O634" s="4"/>
      <c r="P634" s="2"/>
      <c r="Q634" s="111"/>
      <c r="R634" s="305"/>
      <c r="S634" s="111"/>
      <c r="T634" s="111"/>
      <c r="U634" s="111"/>
      <c r="V634" s="111"/>
      <c r="W634" s="111"/>
      <c r="X634" s="111"/>
      <c r="Y634" s="111"/>
      <c r="Z634" s="111"/>
      <c r="AA634" s="111"/>
      <c r="AB634" s="111"/>
      <c r="AC634" s="111"/>
      <c r="AD634" s="111"/>
      <c r="AE634" s="111"/>
      <c r="AF634" s="111"/>
      <c r="AG634" s="111"/>
      <c r="AH634" s="111"/>
      <c r="AI634" s="111"/>
      <c r="AJ634" s="111"/>
      <c r="AK634" s="111"/>
      <c r="AL634" s="111"/>
      <c r="AM634" s="111"/>
    </row>
    <row r="635" ht="14.25" customHeight="1">
      <c r="A635" s="111"/>
      <c r="B635" s="111"/>
      <c r="C635" s="111"/>
      <c r="D635" s="111"/>
      <c r="E635" s="305"/>
      <c r="F635" s="111"/>
      <c r="G635" s="111"/>
      <c r="H635" s="111"/>
      <c r="I635" s="111"/>
      <c r="J635" s="2"/>
      <c r="K635" s="2"/>
      <c r="L635" s="4"/>
      <c r="M635" s="4"/>
      <c r="N635" s="4"/>
      <c r="O635" s="4"/>
      <c r="P635" s="2"/>
      <c r="Q635" s="111"/>
      <c r="R635" s="305"/>
      <c r="S635" s="111"/>
      <c r="T635" s="111"/>
      <c r="U635" s="111"/>
      <c r="V635" s="111"/>
      <c r="W635" s="111"/>
      <c r="X635" s="111"/>
      <c r="Y635" s="111"/>
      <c r="Z635" s="111"/>
      <c r="AA635" s="111"/>
      <c r="AB635" s="111"/>
      <c r="AC635" s="111"/>
      <c r="AD635" s="111"/>
      <c r="AE635" s="111"/>
      <c r="AF635" s="111"/>
      <c r="AG635" s="111"/>
      <c r="AH635" s="111"/>
      <c r="AI635" s="111"/>
      <c r="AJ635" s="111"/>
      <c r="AK635" s="111"/>
      <c r="AL635" s="111"/>
      <c r="AM635" s="111"/>
    </row>
    <row r="636" ht="14.25" customHeight="1">
      <c r="A636" s="111"/>
      <c r="B636" s="111"/>
      <c r="C636" s="111"/>
      <c r="D636" s="111"/>
      <c r="E636" s="305"/>
      <c r="F636" s="111"/>
      <c r="G636" s="111"/>
      <c r="H636" s="111"/>
      <c r="I636" s="111"/>
      <c r="J636" s="2"/>
      <c r="K636" s="2"/>
      <c r="L636" s="4"/>
      <c r="M636" s="4"/>
      <c r="N636" s="4"/>
      <c r="O636" s="4"/>
      <c r="P636" s="2"/>
      <c r="Q636" s="111"/>
      <c r="R636" s="305"/>
      <c r="S636" s="111"/>
      <c r="T636" s="111"/>
      <c r="U636" s="111"/>
      <c r="V636" s="111"/>
      <c r="W636" s="111"/>
      <c r="X636" s="111"/>
      <c r="Y636" s="111"/>
      <c r="Z636" s="111"/>
      <c r="AA636" s="111"/>
      <c r="AB636" s="111"/>
      <c r="AC636" s="111"/>
      <c r="AD636" s="111"/>
      <c r="AE636" s="111"/>
      <c r="AF636" s="111"/>
      <c r="AG636" s="111"/>
      <c r="AH636" s="111"/>
      <c r="AI636" s="111"/>
      <c r="AJ636" s="111"/>
      <c r="AK636" s="111"/>
      <c r="AL636" s="111"/>
      <c r="AM636" s="111"/>
    </row>
    <row r="637" ht="14.25" customHeight="1">
      <c r="A637" s="111"/>
      <c r="B637" s="111"/>
      <c r="C637" s="111"/>
      <c r="D637" s="111"/>
      <c r="E637" s="305"/>
      <c r="F637" s="111"/>
      <c r="G637" s="111"/>
      <c r="H637" s="111"/>
      <c r="I637" s="111"/>
      <c r="J637" s="2"/>
      <c r="K637" s="2"/>
      <c r="L637" s="4"/>
      <c r="M637" s="4"/>
      <c r="N637" s="4"/>
      <c r="O637" s="4"/>
      <c r="P637" s="2"/>
      <c r="Q637" s="111"/>
      <c r="R637" s="305"/>
      <c r="S637" s="111"/>
      <c r="T637" s="111"/>
      <c r="U637" s="111"/>
      <c r="V637" s="111"/>
      <c r="W637" s="111"/>
      <c r="X637" s="111"/>
      <c r="Y637" s="111"/>
      <c r="Z637" s="111"/>
      <c r="AA637" s="111"/>
      <c r="AB637" s="111"/>
      <c r="AC637" s="111"/>
      <c r="AD637" s="111"/>
      <c r="AE637" s="111"/>
      <c r="AF637" s="111"/>
      <c r="AG637" s="111"/>
      <c r="AH637" s="111"/>
      <c r="AI637" s="111"/>
      <c r="AJ637" s="111"/>
      <c r="AK637" s="111"/>
      <c r="AL637" s="111"/>
      <c r="AM637" s="111"/>
    </row>
    <row r="638" ht="14.25" customHeight="1">
      <c r="A638" s="111"/>
      <c r="B638" s="111"/>
      <c r="C638" s="111"/>
      <c r="D638" s="111"/>
      <c r="E638" s="305"/>
      <c r="F638" s="111"/>
      <c r="G638" s="111"/>
      <c r="H638" s="111"/>
      <c r="I638" s="111"/>
      <c r="J638" s="2"/>
      <c r="K638" s="2"/>
      <c r="L638" s="4"/>
      <c r="M638" s="4"/>
      <c r="N638" s="4"/>
      <c r="O638" s="4"/>
      <c r="P638" s="2"/>
      <c r="Q638" s="111"/>
      <c r="R638" s="305"/>
      <c r="S638" s="111"/>
      <c r="T638" s="111"/>
      <c r="U638" s="111"/>
      <c r="V638" s="111"/>
      <c r="W638" s="111"/>
      <c r="X638" s="111"/>
      <c r="Y638" s="111"/>
      <c r="Z638" s="111"/>
      <c r="AA638" s="111"/>
      <c r="AB638" s="111"/>
      <c r="AC638" s="111"/>
      <c r="AD638" s="111"/>
      <c r="AE638" s="111"/>
      <c r="AF638" s="111"/>
      <c r="AG638" s="111"/>
      <c r="AH638" s="111"/>
      <c r="AI638" s="111"/>
      <c r="AJ638" s="111"/>
      <c r="AK638" s="111"/>
      <c r="AL638" s="111"/>
      <c r="AM638" s="111"/>
    </row>
    <row r="639" ht="14.25" customHeight="1">
      <c r="A639" s="111"/>
      <c r="B639" s="111"/>
      <c r="C639" s="111"/>
      <c r="D639" s="111"/>
      <c r="E639" s="305"/>
      <c r="F639" s="111"/>
      <c r="G639" s="111"/>
      <c r="H639" s="111"/>
      <c r="I639" s="111"/>
      <c r="J639" s="2"/>
      <c r="K639" s="2"/>
      <c r="L639" s="4"/>
      <c r="M639" s="4"/>
      <c r="N639" s="4"/>
      <c r="O639" s="4"/>
      <c r="P639" s="2"/>
      <c r="Q639" s="111"/>
      <c r="R639" s="305"/>
      <c r="S639" s="111"/>
      <c r="T639" s="111"/>
      <c r="U639" s="111"/>
      <c r="V639" s="111"/>
      <c r="W639" s="111"/>
      <c r="X639" s="111"/>
      <c r="Y639" s="111"/>
      <c r="Z639" s="111"/>
      <c r="AA639" s="111"/>
      <c r="AB639" s="111"/>
      <c r="AC639" s="111"/>
      <c r="AD639" s="111"/>
      <c r="AE639" s="111"/>
      <c r="AF639" s="111"/>
      <c r="AG639" s="111"/>
      <c r="AH639" s="111"/>
      <c r="AI639" s="111"/>
      <c r="AJ639" s="111"/>
      <c r="AK639" s="111"/>
      <c r="AL639" s="111"/>
      <c r="AM639" s="111"/>
    </row>
    <row r="640" ht="14.25" customHeight="1">
      <c r="A640" s="111"/>
      <c r="B640" s="111"/>
      <c r="C640" s="111"/>
      <c r="D640" s="111"/>
      <c r="E640" s="305"/>
      <c r="F640" s="111"/>
      <c r="G640" s="111"/>
      <c r="H640" s="111"/>
      <c r="I640" s="111"/>
      <c r="J640" s="2"/>
      <c r="K640" s="2"/>
      <c r="L640" s="4"/>
      <c r="M640" s="4"/>
      <c r="N640" s="4"/>
      <c r="O640" s="4"/>
      <c r="P640" s="2"/>
      <c r="Q640" s="111"/>
      <c r="R640" s="305"/>
      <c r="S640" s="111"/>
      <c r="T640" s="111"/>
      <c r="U640" s="111"/>
      <c r="V640" s="111"/>
      <c r="W640" s="111"/>
      <c r="X640" s="111"/>
      <c r="Y640" s="111"/>
      <c r="Z640" s="111"/>
      <c r="AA640" s="111"/>
      <c r="AB640" s="111"/>
      <c r="AC640" s="111"/>
      <c r="AD640" s="111"/>
      <c r="AE640" s="111"/>
      <c r="AF640" s="111"/>
      <c r="AG640" s="111"/>
      <c r="AH640" s="111"/>
      <c r="AI640" s="111"/>
      <c r="AJ640" s="111"/>
      <c r="AK640" s="111"/>
      <c r="AL640" s="111"/>
      <c r="AM640" s="111"/>
    </row>
    <row r="641" ht="14.25" customHeight="1">
      <c r="A641" s="111"/>
      <c r="B641" s="111"/>
      <c r="C641" s="111"/>
      <c r="D641" s="111"/>
      <c r="E641" s="305"/>
      <c r="F641" s="111"/>
      <c r="G641" s="111"/>
      <c r="H641" s="111"/>
      <c r="I641" s="111"/>
      <c r="J641" s="2"/>
      <c r="K641" s="2"/>
      <c r="L641" s="4"/>
      <c r="M641" s="4"/>
      <c r="N641" s="4"/>
      <c r="O641" s="4"/>
      <c r="P641" s="2"/>
      <c r="Q641" s="111"/>
      <c r="R641" s="305"/>
      <c r="S641" s="111"/>
      <c r="T641" s="111"/>
      <c r="U641" s="111"/>
      <c r="V641" s="111"/>
      <c r="W641" s="111"/>
      <c r="X641" s="111"/>
      <c r="Y641" s="111"/>
      <c r="Z641" s="111"/>
      <c r="AA641" s="111"/>
      <c r="AB641" s="111"/>
      <c r="AC641" s="111"/>
      <c r="AD641" s="111"/>
      <c r="AE641" s="111"/>
      <c r="AF641" s="111"/>
      <c r="AG641" s="111"/>
      <c r="AH641" s="111"/>
      <c r="AI641" s="111"/>
      <c r="AJ641" s="111"/>
      <c r="AK641" s="111"/>
      <c r="AL641" s="111"/>
      <c r="AM641" s="111"/>
    </row>
    <row r="642" ht="14.25" customHeight="1">
      <c r="A642" s="111"/>
      <c r="B642" s="111"/>
      <c r="C642" s="111"/>
      <c r="D642" s="111"/>
      <c r="E642" s="305"/>
      <c r="F642" s="111"/>
      <c r="G642" s="111"/>
      <c r="H642" s="111"/>
      <c r="I642" s="111"/>
      <c r="J642" s="2"/>
      <c r="K642" s="2"/>
      <c r="L642" s="4"/>
      <c r="M642" s="4"/>
      <c r="N642" s="4"/>
      <c r="O642" s="4"/>
      <c r="P642" s="2"/>
      <c r="Q642" s="111"/>
      <c r="R642" s="305"/>
      <c r="S642" s="111"/>
      <c r="T642" s="111"/>
      <c r="U642" s="111"/>
      <c r="V642" s="111"/>
      <c r="W642" s="111"/>
      <c r="X642" s="111"/>
      <c r="Y642" s="111"/>
      <c r="Z642" s="111"/>
      <c r="AA642" s="111"/>
      <c r="AB642" s="111"/>
      <c r="AC642" s="111"/>
      <c r="AD642" s="111"/>
      <c r="AE642" s="111"/>
      <c r="AF642" s="111"/>
      <c r="AG642" s="111"/>
      <c r="AH642" s="111"/>
      <c r="AI642" s="111"/>
      <c r="AJ642" s="111"/>
      <c r="AK642" s="111"/>
      <c r="AL642" s="111"/>
      <c r="AM642" s="111"/>
    </row>
    <row r="643" ht="14.25" customHeight="1">
      <c r="A643" s="111"/>
      <c r="B643" s="111"/>
      <c r="C643" s="111"/>
      <c r="D643" s="111"/>
      <c r="E643" s="305"/>
      <c r="F643" s="111"/>
      <c r="G643" s="111"/>
      <c r="H643" s="111"/>
      <c r="I643" s="111"/>
      <c r="J643" s="2"/>
      <c r="K643" s="2"/>
      <c r="L643" s="4"/>
      <c r="M643" s="4"/>
      <c r="N643" s="4"/>
      <c r="O643" s="4"/>
      <c r="P643" s="2"/>
      <c r="Q643" s="111"/>
      <c r="R643" s="305"/>
      <c r="S643" s="111"/>
      <c r="T643" s="111"/>
      <c r="U643" s="111"/>
      <c r="V643" s="111"/>
      <c r="W643" s="111"/>
      <c r="X643" s="111"/>
      <c r="Y643" s="111"/>
      <c r="Z643" s="111"/>
      <c r="AA643" s="111"/>
      <c r="AB643" s="111"/>
      <c r="AC643" s="111"/>
      <c r="AD643" s="111"/>
      <c r="AE643" s="111"/>
      <c r="AF643" s="111"/>
      <c r="AG643" s="111"/>
      <c r="AH643" s="111"/>
      <c r="AI643" s="111"/>
      <c r="AJ643" s="111"/>
      <c r="AK643" s="111"/>
      <c r="AL643" s="111"/>
      <c r="AM643" s="111"/>
    </row>
    <row r="644" ht="14.25" customHeight="1">
      <c r="A644" s="111"/>
      <c r="B644" s="111"/>
      <c r="C644" s="111"/>
      <c r="D644" s="111"/>
      <c r="E644" s="305"/>
      <c r="F644" s="111"/>
      <c r="G644" s="111"/>
      <c r="H644" s="111"/>
      <c r="I644" s="111"/>
      <c r="J644" s="2"/>
      <c r="K644" s="2"/>
      <c r="L644" s="4"/>
      <c r="M644" s="4"/>
      <c r="N644" s="4"/>
      <c r="O644" s="4"/>
      <c r="P644" s="2"/>
      <c r="Q644" s="111"/>
      <c r="R644" s="305"/>
      <c r="S644" s="111"/>
      <c r="T644" s="111"/>
      <c r="U644" s="111"/>
      <c r="V644" s="111"/>
      <c r="W644" s="111"/>
      <c r="X644" s="111"/>
      <c r="Y644" s="111"/>
      <c r="Z644" s="111"/>
      <c r="AA644" s="111"/>
      <c r="AB644" s="111"/>
      <c r="AC644" s="111"/>
      <c r="AD644" s="111"/>
      <c r="AE644" s="111"/>
      <c r="AF644" s="111"/>
      <c r="AG644" s="111"/>
      <c r="AH644" s="111"/>
      <c r="AI644" s="111"/>
      <c r="AJ644" s="111"/>
      <c r="AK644" s="111"/>
      <c r="AL644" s="111"/>
      <c r="AM644" s="111"/>
    </row>
    <row r="645" ht="14.25" customHeight="1">
      <c r="A645" s="111"/>
      <c r="B645" s="111"/>
      <c r="C645" s="111"/>
      <c r="D645" s="111"/>
      <c r="E645" s="305"/>
      <c r="F645" s="111"/>
      <c r="G645" s="111"/>
      <c r="H645" s="111"/>
      <c r="I645" s="111"/>
      <c r="J645" s="2"/>
      <c r="K645" s="2"/>
      <c r="L645" s="4"/>
      <c r="M645" s="4"/>
      <c r="N645" s="4"/>
      <c r="O645" s="4"/>
      <c r="P645" s="2"/>
      <c r="Q645" s="111"/>
      <c r="R645" s="305"/>
      <c r="S645" s="111"/>
      <c r="T645" s="111"/>
      <c r="U645" s="111"/>
      <c r="V645" s="111"/>
      <c r="W645" s="111"/>
      <c r="X645" s="111"/>
      <c r="Y645" s="111"/>
      <c r="Z645" s="111"/>
      <c r="AA645" s="111"/>
      <c r="AB645" s="111"/>
      <c r="AC645" s="111"/>
      <c r="AD645" s="111"/>
      <c r="AE645" s="111"/>
      <c r="AF645" s="111"/>
      <c r="AG645" s="111"/>
      <c r="AH645" s="111"/>
      <c r="AI645" s="111"/>
      <c r="AJ645" s="111"/>
      <c r="AK645" s="111"/>
      <c r="AL645" s="111"/>
      <c r="AM645" s="111"/>
    </row>
    <row r="646" ht="14.25" customHeight="1">
      <c r="A646" s="111"/>
      <c r="B646" s="111"/>
      <c r="C646" s="111"/>
      <c r="D646" s="111"/>
      <c r="E646" s="305"/>
      <c r="F646" s="111"/>
      <c r="G646" s="111"/>
      <c r="H646" s="111"/>
      <c r="I646" s="111"/>
      <c r="J646" s="2"/>
      <c r="K646" s="2"/>
      <c r="L646" s="4"/>
      <c r="M646" s="4"/>
      <c r="N646" s="4"/>
      <c r="O646" s="4"/>
      <c r="P646" s="2"/>
      <c r="Q646" s="111"/>
      <c r="R646" s="305"/>
      <c r="S646" s="111"/>
      <c r="T646" s="111"/>
      <c r="U646" s="111"/>
      <c r="V646" s="111"/>
      <c r="W646" s="111"/>
      <c r="X646" s="111"/>
      <c r="Y646" s="111"/>
      <c r="Z646" s="111"/>
      <c r="AA646" s="111"/>
      <c r="AB646" s="111"/>
      <c r="AC646" s="111"/>
      <c r="AD646" s="111"/>
      <c r="AE646" s="111"/>
      <c r="AF646" s="111"/>
      <c r="AG646" s="111"/>
      <c r="AH646" s="111"/>
      <c r="AI646" s="111"/>
      <c r="AJ646" s="111"/>
      <c r="AK646" s="111"/>
      <c r="AL646" s="111"/>
      <c r="AM646" s="111"/>
    </row>
    <row r="647" ht="14.25" customHeight="1">
      <c r="A647" s="111"/>
      <c r="B647" s="111"/>
      <c r="C647" s="111"/>
      <c r="D647" s="111"/>
      <c r="E647" s="305"/>
      <c r="F647" s="111"/>
      <c r="G647" s="111"/>
      <c r="H647" s="111"/>
      <c r="I647" s="111"/>
      <c r="J647" s="2"/>
      <c r="K647" s="2"/>
      <c r="L647" s="4"/>
      <c r="M647" s="4"/>
      <c r="N647" s="4"/>
      <c r="O647" s="4"/>
      <c r="P647" s="2"/>
      <c r="Q647" s="111"/>
      <c r="R647" s="305"/>
      <c r="S647" s="111"/>
      <c r="T647" s="111"/>
      <c r="U647" s="111"/>
      <c r="V647" s="111"/>
      <c r="W647" s="111"/>
      <c r="X647" s="111"/>
      <c r="Y647" s="111"/>
      <c r="Z647" s="111"/>
      <c r="AA647" s="111"/>
      <c r="AB647" s="111"/>
      <c r="AC647" s="111"/>
      <c r="AD647" s="111"/>
      <c r="AE647" s="111"/>
      <c r="AF647" s="111"/>
      <c r="AG647" s="111"/>
      <c r="AH647" s="111"/>
      <c r="AI647" s="111"/>
      <c r="AJ647" s="111"/>
      <c r="AK647" s="111"/>
      <c r="AL647" s="111"/>
      <c r="AM647" s="111"/>
    </row>
    <row r="648" ht="14.25" customHeight="1">
      <c r="A648" s="111"/>
      <c r="B648" s="111"/>
      <c r="C648" s="111"/>
      <c r="D648" s="111"/>
      <c r="E648" s="305"/>
      <c r="F648" s="111"/>
      <c r="G648" s="111"/>
      <c r="H648" s="111"/>
      <c r="I648" s="111"/>
      <c r="J648" s="2"/>
      <c r="K648" s="2"/>
      <c r="L648" s="4"/>
      <c r="M648" s="4"/>
      <c r="N648" s="4"/>
      <c r="O648" s="4"/>
      <c r="P648" s="2"/>
      <c r="Q648" s="111"/>
      <c r="R648" s="305"/>
      <c r="S648" s="111"/>
      <c r="T648" s="111"/>
      <c r="U648" s="111"/>
      <c r="V648" s="111"/>
      <c r="W648" s="111"/>
      <c r="X648" s="111"/>
      <c r="Y648" s="111"/>
      <c r="Z648" s="111"/>
      <c r="AA648" s="111"/>
      <c r="AB648" s="111"/>
      <c r="AC648" s="111"/>
      <c r="AD648" s="111"/>
      <c r="AE648" s="111"/>
      <c r="AF648" s="111"/>
      <c r="AG648" s="111"/>
      <c r="AH648" s="111"/>
      <c r="AI648" s="111"/>
      <c r="AJ648" s="111"/>
      <c r="AK648" s="111"/>
      <c r="AL648" s="111"/>
      <c r="AM648" s="111"/>
    </row>
    <row r="649" ht="14.25" customHeight="1">
      <c r="A649" s="111"/>
      <c r="B649" s="111"/>
      <c r="C649" s="111"/>
      <c r="D649" s="111"/>
      <c r="E649" s="305"/>
      <c r="F649" s="111"/>
      <c r="G649" s="111"/>
      <c r="H649" s="111"/>
      <c r="I649" s="111"/>
      <c r="J649" s="2"/>
      <c r="K649" s="2"/>
      <c r="L649" s="4"/>
      <c r="M649" s="4"/>
      <c r="N649" s="4"/>
      <c r="O649" s="4"/>
      <c r="P649" s="2"/>
      <c r="Q649" s="111"/>
      <c r="R649" s="305"/>
      <c r="S649" s="111"/>
      <c r="T649" s="111"/>
      <c r="U649" s="111"/>
      <c r="V649" s="111"/>
      <c r="W649" s="111"/>
      <c r="X649" s="111"/>
      <c r="Y649" s="111"/>
      <c r="Z649" s="111"/>
      <c r="AA649" s="111"/>
      <c r="AB649" s="111"/>
      <c r="AC649" s="111"/>
      <c r="AD649" s="111"/>
      <c r="AE649" s="111"/>
      <c r="AF649" s="111"/>
      <c r="AG649" s="111"/>
      <c r="AH649" s="111"/>
      <c r="AI649" s="111"/>
      <c r="AJ649" s="111"/>
      <c r="AK649" s="111"/>
      <c r="AL649" s="111"/>
      <c r="AM649" s="111"/>
    </row>
    <row r="650" ht="14.25" customHeight="1">
      <c r="A650" s="111"/>
      <c r="B650" s="111"/>
      <c r="C650" s="111"/>
      <c r="D650" s="111"/>
      <c r="E650" s="305"/>
      <c r="F650" s="111"/>
      <c r="G650" s="111"/>
      <c r="H650" s="111"/>
      <c r="I650" s="111"/>
      <c r="J650" s="2"/>
      <c r="K650" s="2"/>
      <c r="L650" s="4"/>
      <c r="M650" s="4"/>
      <c r="N650" s="4"/>
      <c r="O650" s="4"/>
      <c r="P650" s="2"/>
      <c r="Q650" s="111"/>
      <c r="R650" s="305"/>
      <c r="S650" s="111"/>
      <c r="T650" s="111"/>
      <c r="U650" s="111"/>
      <c r="V650" s="111"/>
      <c r="W650" s="111"/>
      <c r="X650" s="111"/>
      <c r="Y650" s="111"/>
      <c r="Z650" s="111"/>
      <c r="AA650" s="111"/>
      <c r="AB650" s="111"/>
      <c r="AC650" s="111"/>
      <c r="AD650" s="111"/>
      <c r="AE650" s="111"/>
      <c r="AF650" s="111"/>
      <c r="AG650" s="111"/>
      <c r="AH650" s="111"/>
      <c r="AI650" s="111"/>
      <c r="AJ650" s="111"/>
      <c r="AK650" s="111"/>
      <c r="AL650" s="111"/>
      <c r="AM650" s="111"/>
    </row>
    <row r="651" ht="14.25" customHeight="1">
      <c r="A651" s="111"/>
      <c r="B651" s="111"/>
      <c r="C651" s="111"/>
      <c r="D651" s="111"/>
      <c r="E651" s="305"/>
      <c r="F651" s="111"/>
      <c r="G651" s="111"/>
      <c r="H651" s="111"/>
      <c r="I651" s="111"/>
      <c r="J651" s="2"/>
      <c r="K651" s="2"/>
      <c r="L651" s="4"/>
      <c r="M651" s="4"/>
      <c r="N651" s="4"/>
      <c r="O651" s="4"/>
      <c r="P651" s="2"/>
      <c r="Q651" s="111"/>
      <c r="R651" s="305"/>
      <c r="S651" s="111"/>
      <c r="T651" s="111"/>
      <c r="U651" s="111"/>
      <c r="V651" s="111"/>
      <c r="W651" s="111"/>
      <c r="X651" s="111"/>
      <c r="Y651" s="111"/>
      <c r="Z651" s="111"/>
      <c r="AA651" s="111"/>
      <c r="AB651" s="111"/>
      <c r="AC651" s="111"/>
      <c r="AD651" s="111"/>
      <c r="AE651" s="111"/>
      <c r="AF651" s="111"/>
      <c r="AG651" s="111"/>
      <c r="AH651" s="111"/>
      <c r="AI651" s="111"/>
      <c r="AJ651" s="111"/>
      <c r="AK651" s="111"/>
      <c r="AL651" s="111"/>
      <c r="AM651" s="111"/>
    </row>
    <row r="652" ht="14.25" customHeight="1">
      <c r="A652" s="111"/>
      <c r="B652" s="111"/>
      <c r="C652" s="111"/>
      <c r="D652" s="111"/>
      <c r="E652" s="305"/>
      <c r="F652" s="111"/>
      <c r="G652" s="111"/>
      <c r="H652" s="111"/>
      <c r="I652" s="111"/>
      <c r="J652" s="2"/>
      <c r="K652" s="2"/>
      <c r="L652" s="4"/>
      <c r="M652" s="4"/>
      <c r="N652" s="4"/>
      <c r="O652" s="4"/>
      <c r="P652" s="2"/>
      <c r="Q652" s="111"/>
      <c r="R652" s="305"/>
      <c r="S652" s="111"/>
      <c r="T652" s="111"/>
      <c r="U652" s="111"/>
      <c r="V652" s="111"/>
      <c r="W652" s="111"/>
      <c r="X652" s="111"/>
      <c r="Y652" s="111"/>
      <c r="Z652" s="111"/>
      <c r="AA652" s="111"/>
      <c r="AB652" s="111"/>
      <c r="AC652" s="111"/>
      <c r="AD652" s="111"/>
      <c r="AE652" s="111"/>
      <c r="AF652" s="111"/>
      <c r="AG652" s="111"/>
      <c r="AH652" s="111"/>
      <c r="AI652" s="111"/>
      <c r="AJ652" s="111"/>
      <c r="AK652" s="111"/>
      <c r="AL652" s="111"/>
      <c r="AM652" s="111"/>
    </row>
    <row r="653" ht="14.25" customHeight="1">
      <c r="A653" s="111"/>
      <c r="B653" s="111"/>
      <c r="C653" s="111"/>
      <c r="D653" s="111"/>
      <c r="E653" s="305"/>
      <c r="F653" s="111"/>
      <c r="G653" s="111"/>
      <c r="H653" s="111"/>
      <c r="I653" s="111"/>
      <c r="J653" s="2"/>
      <c r="K653" s="2"/>
      <c r="L653" s="4"/>
      <c r="M653" s="4"/>
      <c r="N653" s="4"/>
      <c r="O653" s="4"/>
      <c r="P653" s="2"/>
      <c r="Q653" s="111"/>
      <c r="R653" s="305"/>
      <c r="S653" s="111"/>
      <c r="T653" s="111"/>
      <c r="U653" s="111"/>
      <c r="V653" s="111"/>
      <c r="W653" s="111"/>
      <c r="X653" s="111"/>
      <c r="Y653" s="111"/>
      <c r="Z653" s="111"/>
      <c r="AA653" s="111"/>
      <c r="AB653" s="111"/>
      <c r="AC653" s="111"/>
      <c r="AD653" s="111"/>
      <c r="AE653" s="111"/>
      <c r="AF653" s="111"/>
      <c r="AG653" s="111"/>
      <c r="AH653" s="111"/>
      <c r="AI653" s="111"/>
      <c r="AJ653" s="111"/>
      <c r="AK653" s="111"/>
      <c r="AL653" s="111"/>
      <c r="AM653" s="111"/>
    </row>
    <row r="654" ht="14.25" customHeight="1">
      <c r="A654" s="111"/>
      <c r="B654" s="111"/>
      <c r="C654" s="111"/>
      <c r="D654" s="111"/>
      <c r="E654" s="305"/>
      <c r="F654" s="111"/>
      <c r="G654" s="111"/>
      <c r="H654" s="111"/>
      <c r="I654" s="111"/>
      <c r="J654" s="2"/>
      <c r="K654" s="2"/>
      <c r="L654" s="4"/>
      <c r="M654" s="4"/>
      <c r="N654" s="4"/>
      <c r="O654" s="4"/>
      <c r="P654" s="2"/>
      <c r="Q654" s="111"/>
      <c r="R654" s="305"/>
      <c r="S654" s="111"/>
      <c r="T654" s="111"/>
      <c r="U654" s="111"/>
      <c r="V654" s="111"/>
      <c r="W654" s="111"/>
      <c r="X654" s="111"/>
      <c r="Y654" s="111"/>
      <c r="Z654" s="111"/>
      <c r="AA654" s="111"/>
      <c r="AB654" s="111"/>
      <c r="AC654" s="111"/>
      <c r="AD654" s="111"/>
      <c r="AE654" s="111"/>
      <c r="AF654" s="111"/>
      <c r="AG654" s="111"/>
      <c r="AH654" s="111"/>
      <c r="AI654" s="111"/>
      <c r="AJ654" s="111"/>
      <c r="AK654" s="111"/>
      <c r="AL654" s="111"/>
      <c r="AM654" s="111"/>
    </row>
    <row r="655" ht="14.25" customHeight="1">
      <c r="A655" s="111"/>
      <c r="B655" s="111"/>
      <c r="C655" s="111"/>
      <c r="D655" s="111"/>
      <c r="E655" s="305"/>
      <c r="F655" s="111"/>
      <c r="G655" s="111"/>
      <c r="H655" s="111"/>
      <c r="I655" s="111"/>
      <c r="J655" s="2"/>
      <c r="K655" s="2"/>
      <c r="L655" s="4"/>
      <c r="M655" s="4"/>
      <c r="N655" s="4"/>
      <c r="O655" s="4"/>
      <c r="P655" s="2"/>
      <c r="Q655" s="111"/>
      <c r="R655" s="305"/>
      <c r="S655" s="111"/>
      <c r="T655" s="111"/>
      <c r="U655" s="111"/>
      <c r="V655" s="111"/>
      <c r="W655" s="111"/>
      <c r="X655" s="111"/>
      <c r="Y655" s="111"/>
      <c r="Z655" s="111"/>
      <c r="AA655" s="111"/>
      <c r="AB655" s="111"/>
      <c r="AC655" s="111"/>
      <c r="AD655" s="111"/>
      <c r="AE655" s="111"/>
      <c r="AF655" s="111"/>
      <c r="AG655" s="111"/>
      <c r="AH655" s="111"/>
      <c r="AI655" s="111"/>
      <c r="AJ655" s="111"/>
      <c r="AK655" s="111"/>
      <c r="AL655" s="111"/>
      <c r="AM655" s="111"/>
    </row>
    <row r="656" ht="14.25" customHeight="1">
      <c r="A656" s="111"/>
      <c r="B656" s="111"/>
      <c r="C656" s="111"/>
      <c r="D656" s="111"/>
      <c r="E656" s="305"/>
      <c r="F656" s="111"/>
      <c r="G656" s="111"/>
      <c r="H656" s="111"/>
      <c r="I656" s="111"/>
      <c r="J656" s="2"/>
      <c r="K656" s="2"/>
      <c r="L656" s="4"/>
      <c r="M656" s="4"/>
      <c r="N656" s="4"/>
      <c r="O656" s="4"/>
      <c r="P656" s="2"/>
      <c r="Q656" s="111"/>
      <c r="R656" s="305"/>
      <c r="S656" s="111"/>
      <c r="T656" s="111"/>
      <c r="U656" s="111"/>
      <c r="V656" s="111"/>
      <c r="W656" s="111"/>
      <c r="X656" s="111"/>
      <c r="Y656" s="111"/>
      <c r="Z656" s="111"/>
      <c r="AA656" s="111"/>
      <c r="AB656" s="111"/>
      <c r="AC656" s="111"/>
      <c r="AD656" s="111"/>
      <c r="AE656" s="111"/>
      <c r="AF656" s="111"/>
      <c r="AG656" s="111"/>
      <c r="AH656" s="111"/>
      <c r="AI656" s="111"/>
      <c r="AJ656" s="111"/>
      <c r="AK656" s="111"/>
      <c r="AL656" s="111"/>
      <c r="AM656" s="111"/>
    </row>
    <row r="657" ht="14.25" customHeight="1">
      <c r="A657" s="111"/>
      <c r="B657" s="111"/>
      <c r="C657" s="111"/>
      <c r="D657" s="111"/>
      <c r="E657" s="305"/>
      <c r="F657" s="111"/>
      <c r="G657" s="111"/>
      <c r="H657" s="111"/>
      <c r="I657" s="111"/>
      <c r="J657" s="2"/>
      <c r="K657" s="2"/>
      <c r="L657" s="4"/>
      <c r="M657" s="4"/>
      <c r="N657" s="4"/>
      <c r="O657" s="4"/>
      <c r="P657" s="2"/>
      <c r="Q657" s="111"/>
      <c r="R657" s="305"/>
      <c r="S657" s="111"/>
      <c r="T657" s="111"/>
      <c r="U657" s="111"/>
      <c r="V657" s="111"/>
      <c r="W657" s="111"/>
      <c r="X657" s="111"/>
      <c r="Y657" s="111"/>
      <c r="Z657" s="111"/>
      <c r="AA657" s="111"/>
      <c r="AB657" s="111"/>
      <c r="AC657" s="111"/>
      <c r="AD657" s="111"/>
      <c r="AE657" s="111"/>
      <c r="AF657" s="111"/>
      <c r="AG657" s="111"/>
      <c r="AH657" s="111"/>
      <c r="AI657" s="111"/>
      <c r="AJ657" s="111"/>
      <c r="AK657" s="111"/>
      <c r="AL657" s="111"/>
      <c r="AM657" s="111"/>
    </row>
    <row r="658" ht="14.25" customHeight="1">
      <c r="A658" s="111"/>
      <c r="B658" s="111"/>
      <c r="C658" s="111"/>
      <c r="D658" s="111"/>
      <c r="E658" s="305"/>
      <c r="F658" s="111"/>
      <c r="G658" s="111"/>
      <c r="H658" s="111"/>
      <c r="I658" s="111"/>
      <c r="J658" s="2"/>
      <c r="K658" s="2"/>
      <c r="L658" s="4"/>
      <c r="M658" s="4"/>
      <c r="N658" s="4"/>
      <c r="O658" s="4"/>
      <c r="P658" s="2"/>
      <c r="Q658" s="111"/>
      <c r="R658" s="305"/>
      <c r="S658" s="111"/>
      <c r="T658" s="111"/>
      <c r="U658" s="111"/>
      <c r="V658" s="111"/>
      <c r="W658" s="111"/>
      <c r="X658" s="111"/>
      <c r="Y658" s="111"/>
      <c r="Z658" s="111"/>
      <c r="AA658" s="111"/>
      <c r="AB658" s="111"/>
      <c r="AC658" s="111"/>
      <c r="AD658" s="111"/>
      <c r="AE658" s="111"/>
      <c r="AF658" s="111"/>
      <c r="AG658" s="111"/>
      <c r="AH658" s="111"/>
      <c r="AI658" s="111"/>
      <c r="AJ658" s="111"/>
      <c r="AK658" s="111"/>
      <c r="AL658" s="111"/>
      <c r="AM658" s="111"/>
    </row>
    <row r="659" ht="14.25" customHeight="1">
      <c r="A659" s="111"/>
      <c r="B659" s="111"/>
      <c r="C659" s="111"/>
      <c r="D659" s="111"/>
      <c r="E659" s="305"/>
      <c r="F659" s="111"/>
      <c r="G659" s="111"/>
      <c r="H659" s="111"/>
      <c r="I659" s="111"/>
      <c r="J659" s="2"/>
      <c r="K659" s="2"/>
      <c r="L659" s="4"/>
      <c r="M659" s="4"/>
      <c r="N659" s="4"/>
      <c r="O659" s="4"/>
      <c r="P659" s="2"/>
      <c r="Q659" s="111"/>
      <c r="R659" s="305"/>
      <c r="S659" s="111"/>
      <c r="T659" s="111"/>
      <c r="U659" s="111"/>
      <c r="V659" s="111"/>
      <c r="W659" s="111"/>
      <c r="X659" s="111"/>
      <c r="Y659" s="111"/>
      <c r="Z659" s="111"/>
      <c r="AA659" s="111"/>
      <c r="AB659" s="111"/>
      <c r="AC659" s="111"/>
      <c r="AD659" s="111"/>
      <c r="AE659" s="111"/>
      <c r="AF659" s="111"/>
      <c r="AG659" s="111"/>
      <c r="AH659" s="111"/>
      <c r="AI659" s="111"/>
      <c r="AJ659" s="111"/>
      <c r="AK659" s="111"/>
      <c r="AL659" s="111"/>
      <c r="AM659" s="111"/>
    </row>
    <row r="660" ht="14.25" customHeight="1">
      <c r="A660" s="111"/>
      <c r="B660" s="111"/>
      <c r="C660" s="111"/>
      <c r="D660" s="111"/>
      <c r="E660" s="305"/>
      <c r="F660" s="111"/>
      <c r="G660" s="111"/>
      <c r="H660" s="111"/>
      <c r="I660" s="111"/>
      <c r="J660" s="2"/>
      <c r="K660" s="2"/>
      <c r="L660" s="4"/>
      <c r="M660" s="4"/>
      <c r="N660" s="4"/>
      <c r="O660" s="4"/>
      <c r="P660" s="2"/>
      <c r="Q660" s="111"/>
      <c r="R660" s="305"/>
      <c r="S660" s="111"/>
      <c r="T660" s="111"/>
      <c r="U660" s="111"/>
      <c r="V660" s="111"/>
      <c r="W660" s="111"/>
      <c r="X660" s="111"/>
      <c r="Y660" s="111"/>
      <c r="Z660" s="111"/>
      <c r="AA660" s="111"/>
      <c r="AB660" s="111"/>
      <c r="AC660" s="111"/>
      <c r="AD660" s="111"/>
      <c r="AE660" s="111"/>
      <c r="AF660" s="111"/>
      <c r="AG660" s="111"/>
      <c r="AH660" s="111"/>
      <c r="AI660" s="111"/>
      <c r="AJ660" s="111"/>
      <c r="AK660" s="111"/>
      <c r="AL660" s="111"/>
      <c r="AM660" s="111"/>
    </row>
    <row r="661" ht="14.25" customHeight="1">
      <c r="A661" s="111"/>
      <c r="B661" s="111"/>
      <c r="C661" s="111"/>
      <c r="D661" s="111"/>
      <c r="E661" s="305"/>
      <c r="F661" s="111"/>
      <c r="G661" s="111"/>
      <c r="H661" s="111"/>
      <c r="I661" s="111"/>
      <c r="J661" s="2"/>
      <c r="K661" s="2"/>
      <c r="L661" s="4"/>
      <c r="M661" s="4"/>
      <c r="N661" s="4"/>
      <c r="O661" s="4"/>
      <c r="P661" s="2"/>
      <c r="Q661" s="111"/>
      <c r="R661" s="305"/>
      <c r="S661" s="111"/>
      <c r="T661" s="111"/>
      <c r="U661" s="111"/>
      <c r="V661" s="111"/>
      <c r="W661" s="111"/>
      <c r="X661" s="111"/>
      <c r="Y661" s="111"/>
      <c r="Z661" s="111"/>
      <c r="AA661" s="111"/>
      <c r="AB661" s="111"/>
      <c r="AC661" s="111"/>
      <c r="AD661" s="111"/>
      <c r="AE661" s="111"/>
      <c r="AF661" s="111"/>
      <c r="AG661" s="111"/>
      <c r="AH661" s="111"/>
      <c r="AI661" s="111"/>
      <c r="AJ661" s="111"/>
      <c r="AK661" s="111"/>
      <c r="AL661" s="111"/>
      <c r="AM661" s="111"/>
    </row>
    <row r="662" ht="14.25" customHeight="1">
      <c r="A662" s="111"/>
      <c r="B662" s="111"/>
      <c r="C662" s="111"/>
      <c r="D662" s="111"/>
      <c r="E662" s="305"/>
      <c r="F662" s="111"/>
      <c r="G662" s="111"/>
      <c r="H662" s="111"/>
      <c r="I662" s="111"/>
      <c r="J662" s="2"/>
      <c r="K662" s="2"/>
      <c r="L662" s="4"/>
      <c r="M662" s="4"/>
      <c r="N662" s="4"/>
      <c r="O662" s="4"/>
      <c r="P662" s="2"/>
      <c r="Q662" s="111"/>
      <c r="R662" s="305"/>
      <c r="S662" s="111"/>
      <c r="T662" s="111"/>
      <c r="U662" s="111"/>
      <c r="V662" s="111"/>
      <c r="W662" s="111"/>
      <c r="X662" s="111"/>
      <c r="Y662" s="111"/>
      <c r="Z662" s="111"/>
      <c r="AA662" s="111"/>
      <c r="AB662" s="111"/>
      <c r="AC662" s="111"/>
      <c r="AD662" s="111"/>
      <c r="AE662" s="111"/>
      <c r="AF662" s="111"/>
      <c r="AG662" s="111"/>
      <c r="AH662" s="111"/>
      <c r="AI662" s="111"/>
      <c r="AJ662" s="111"/>
      <c r="AK662" s="111"/>
      <c r="AL662" s="111"/>
      <c r="AM662" s="111"/>
    </row>
    <row r="663" ht="14.25" customHeight="1">
      <c r="A663" s="111"/>
      <c r="B663" s="111"/>
      <c r="C663" s="111"/>
      <c r="D663" s="111"/>
      <c r="E663" s="305"/>
      <c r="F663" s="111"/>
      <c r="G663" s="111"/>
      <c r="H663" s="111"/>
      <c r="I663" s="111"/>
      <c r="J663" s="2"/>
      <c r="K663" s="2"/>
      <c r="L663" s="4"/>
      <c r="M663" s="4"/>
      <c r="N663" s="4"/>
      <c r="O663" s="4"/>
      <c r="P663" s="2"/>
      <c r="Q663" s="111"/>
      <c r="R663" s="305"/>
      <c r="S663" s="111"/>
      <c r="T663" s="111"/>
      <c r="U663" s="111"/>
      <c r="V663" s="111"/>
      <c r="W663" s="111"/>
      <c r="X663" s="111"/>
      <c r="Y663" s="111"/>
      <c r="Z663" s="111"/>
      <c r="AA663" s="111"/>
      <c r="AB663" s="111"/>
      <c r="AC663" s="111"/>
      <c r="AD663" s="111"/>
      <c r="AE663" s="111"/>
      <c r="AF663" s="111"/>
      <c r="AG663" s="111"/>
      <c r="AH663" s="111"/>
      <c r="AI663" s="111"/>
      <c r="AJ663" s="111"/>
      <c r="AK663" s="111"/>
      <c r="AL663" s="111"/>
      <c r="AM663" s="111"/>
    </row>
    <row r="664" ht="14.25" customHeight="1">
      <c r="A664" s="111"/>
      <c r="B664" s="111"/>
      <c r="C664" s="111"/>
      <c r="D664" s="111"/>
      <c r="E664" s="305"/>
      <c r="F664" s="111"/>
      <c r="G664" s="111"/>
      <c r="H664" s="111"/>
      <c r="I664" s="111"/>
      <c r="J664" s="2"/>
      <c r="K664" s="2"/>
      <c r="L664" s="4"/>
      <c r="M664" s="4"/>
      <c r="N664" s="4"/>
      <c r="O664" s="4"/>
      <c r="P664" s="2"/>
      <c r="Q664" s="111"/>
      <c r="R664" s="305"/>
      <c r="S664" s="111"/>
      <c r="T664" s="111"/>
      <c r="U664" s="111"/>
      <c r="V664" s="111"/>
      <c r="W664" s="111"/>
      <c r="X664" s="111"/>
      <c r="Y664" s="111"/>
      <c r="Z664" s="111"/>
      <c r="AA664" s="111"/>
      <c r="AB664" s="111"/>
      <c r="AC664" s="111"/>
      <c r="AD664" s="111"/>
      <c r="AE664" s="111"/>
      <c r="AF664" s="111"/>
      <c r="AG664" s="111"/>
      <c r="AH664" s="111"/>
      <c r="AI664" s="111"/>
      <c r="AJ664" s="111"/>
      <c r="AK664" s="111"/>
      <c r="AL664" s="111"/>
      <c r="AM664" s="111"/>
    </row>
    <row r="665" ht="14.25" customHeight="1">
      <c r="A665" s="111"/>
      <c r="B665" s="111"/>
      <c r="C665" s="111"/>
      <c r="D665" s="111"/>
      <c r="E665" s="305"/>
      <c r="F665" s="111"/>
      <c r="G665" s="111"/>
      <c r="H665" s="111"/>
      <c r="I665" s="111"/>
      <c r="J665" s="2"/>
      <c r="K665" s="2"/>
      <c r="L665" s="4"/>
      <c r="M665" s="4"/>
      <c r="N665" s="4"/>
      <c r="O665" s="4"/>
      <c r="P665" s="2"/>
      <c r="Q665" s="111"/>
      <c r="R665" s="305"/>
      <c r="S665" s="111"/>
      <c r="T665" s="111"/>
      <c r="U665" s="111"/>
      <c r="V665" s="111"/>
      <c r="W665" s="111"/>
      <c r="X665" s="111"/>
      <c r="Y665" s="111"/>
      <c r="Z665" s="111"/>
      <c r="AA665" s="111"/>
      <c r="AB665" s="111"/>
      <c r="AC665" s="111"/>
      <c r="AD665" s="111"/>
      <c r="AE665" s="111"/>
      <c r="AF665" s="111"/>
      <c r="AG665" s="111"/>
      <c r="AH665" s="111"/>
      <c r="AI665" s="111"/>
      <c r="AJ665" s="111"/>
      <c r="AK665" s="111"/>
      <c r="AL665" s="111"/>
      <c r="AM665" s="111"/>
    </row>
    <row r="666" ht="14.25" customHeight="1">
      <c r="A666" s="111"/>
      <c r="B666" s="111"/>
      <c r="C666" s="111"/>
      <c r="D666" s="111"/>
      <c r="E666" s="305"/>
      <c r="F666" s="111"/>
      <c r="G666" s="111"/>
      <c r="H666" s="111"/>
      <c r="I666" s="111"/>
      <c r="J666" s="2"/>
      <c r="K666" s="2"/>
      <c r="L666" s="4"/>
      <c r="M666" s="4"/>
      <c r="N666" s="4"/>
      <c r="O666" s="4"/>
      <c r="P666" s="2"/>
      <c r="Q666" s="111"/>
      <c r="R666" s="305"/>
      <c r="S666" s="111"/>
      <c r="T666" s="111"/>
      <c r="U666" s="111"/>
      <c r="V666" s="111"/>
      <c r="W666" s="111"/>
      <c r="X666" s="111"/>
      <c r="Y666" s="111"/>
      <c r="Z666" s="111"/>
      <c r="AA666" s="111"/>
      <c r="AB666" s="111"/>
      <c r="AC666" s="111"/>
      <c r="AD666" s="111"/>
      <c r="AE666" s="111"/>
      <c r="AF666" s="111"/>
      <c r="AG666" s="111"/>
      <c r="AH666" s="111"/>
      <c r="AI666" s="111"/>
      <c r="AJ666" s="111"/>
      <c r="AK666" s="111"/>
      <c r="AL666" s="111"/>
      <c r="AM666" s="111"/>
    </row>
    <row r="667" ht="14.25" customHeight="1">
      <c r="A667" s="111"/>
      <c r="B667" s="111"/>
      <c r="C667" s="111"/>
      <c r="D667" s="111"/>
      <c r="E667" s="305"/>
      <c r="F667" s="111"/>
      <c r="G667" s="111"/>
      <c r="H667" s="111"/>
      <c r="I667" s="111"/>
      <c r="J667" s="2"/>
      <c r="K667" s="2"/>
      <c r="L667" s="4"/>
      <c r="M667" s="4"/>
      <c r="N667" s="4"/>
      <c r="O667" s="4"/>
      <c r="P667" s="2"/>
      <c r="Q667" s="111"/>
      <c r="R667" s="305"/>
      <c r="S667" s="111"/>
      <c r="T667" s="111"/>
      <c r="U667" s="111"/>
      <c r="V667" s="111"/>
      <c r="W667" s="111"/>
      <c r="X667" s="111"/>
      <c r="Y667" s="111"/>
      <c r="Z667" s="111"/>
      <c r="AA667" s="111"/>
      <c r="AB667" s="111"/>
      <c r="AC667" s="111"/>
      <c r="AD667" s="111"/>
      <c r="AE667" s="111"/>
      <c r="AF667" s="111"/>
      <c r="AG667" s="111"/>
      <c r="AH667" s="111"/>
      <c r="AI667" s="111"/>
      <c r="AJ667" s="111"/>
      <c r="AK667" s="111"/>
      <c r="AL667" s="111"/>
      <c r="AM667" s="111"/>
    </row>
    <row r="668" ht="14.25" customHeight="1">
      <c r="A668" s="111"/>
      <c r="B668" s="111"/>
      <c r="C668" s="111"/>
      <c r="D668" s="111"/>
      <c r="E668" s="305"/>
      <c r="F668" s="111"/>
      <c r="G668" s="111"/>
      <c r="H668" s="111"/>
      <c r="I668" s="111"/>
      <c r="J668" s="2"/>
      <c r="K668" s="2"/>
      <c r="L668" s="4"/>
      <c r="M668" s="4"/>
      <c r="N668" s="4"/>
      <c r="O668" s="4"/>
      <c r="P668" s="2"/>
      <c r="Q668" s="111"/>
      <c r="R668" s="305"/>
      <c r="S668" s="111"/>
      <c r="T668" s="111"/>
      <c r="U668" s="111"/>
      <c r="V668" s="111"/>
      <c r="W668" s="111"/>
      <c r="X668" s="111"/>
      <c r="Y668" s="111"/>
      <c r="Z668" s="111"/>
      <c r="AA668" s="111"/>
      <c r="AB668" s="111"/>
      <c r="AC668" s="111"/>
      <c r="AD668" s="111"/>
      <c r="AE668" s="111"/>
      <c r="AF668" s="111"/>
      <c r="AG668" s="111"/>
      <c r="AH668" s="111"/>
      <c r="AI668" s="111"/>
      <c r="AJ668" s="111"/>
      <c r="AK668" s="111"/>
      <c r="AL668" s="111"/>
      <c r="AM668" s="111"/>
    </row>
    <row r="669" ht="14.25" customHeight="1">
      <c r="A669" s="111"/>
      <c r="B669" s="111"/>
      <c r="C669" s="111"/>
      <c r="D669" s="111"/>
      <c r="E669" s="305"/>
      <c r="F669" s="111"/>
      <c r="G669" s="111"/>
      <c r="H669" s="111"/>
      <c r="I669" s="111"/>
      <c r="J669" s="2"/>
      <c r="K669" s="2"/>
      <c r="L669" s="4"/>
      <c r="M669" s="4"/>
      <c r="N669" s="4"/>
      <c r="O669" s="4"/>
      <c r="P669" s="2"/>
      <c r="Q669" s="111"/>
      <c r="R669" s="305"/>
      <c r="S669" s="111"/>
      <c r="T669" s="111"/>
      <c r="U669" s="111"/>
      <c r="V669" s="111"/>
      <c r="W669" s="111"/>
      <c r="X669" s="111"/>
      <c r="Y669" s="111"/>
      <c r="Z669" s="111"/>
      <c r="AA669" s="111"/>
      <c r="AB669" s="111"/>
      <c r="AC669" s="111"/>
      <c r="AD669" s="111"/>
      <c r="AE669" s="111"/>
      <c r="AF669" s="111"/>
      <c r="AG669" s="111"/>
      <c r="AH669" s="111"/>
      <c r="AI669" s="111"/>
      <c r="AJ669" s="111"/>
      <c r="AK669" s="111"/>
      <c r="AL669" s="111"/>
      <c r="AM669" s="111"/>
    </row>
    <row r="670" ht="14.25" customHeight="1">
      <c r="A670" s="111"/>
      <c r="B670" s="111"/>
      <c r="C670" s="111"/>
      <c r="D670" s="111"/>
      <c r="E670" s="305"/>
      <c r="F670" s="111"/>
      <c r="G670" s="111"/>
      <c r="H670" s="111"/>
      <c r="I670" s="111"/>
      <c r="J670" s="2"/>
      <c r="K670" s="2"/>
      <c r="L670" s="4"/>
      <c r="M670" s="4"/>
      <c r="N670" s="4"/>
      <c r="O670" s="4"/>
      <c r="P670" s="2"/>
      <c r="Q670" s="111"/>
      <c r="R670" s="305"/>
      <c r="S670" s="111"/>
      <c r="T670" s="111"/>
      <c r="U670" s="111"/>
      <c r="V670" s="111"/>
      <c r="W670" s="111"/>
      <c r="X670" s="111"/>
      <c r="Y670" s="111"/>
      <c r="Z670" s="111"/>
      <c r="AA670" s="111"/>
      <c r="AB670" s="111"/>
      <c r="AC670" s="111"/>
      <c r="AD670" s="111"/>
      <c r="AE670" s="111"/>
      <c r="AF670" s="111"/>
      <c r="AG670" s="111"/>
      <c r="AH670" s="111"/>
      <c r="AI670" s="111"/>
      <c r="AJ670" s="111"/>
      <c r="AK670" s="111"/>
      <c r="AL670" s="111"/>
      <c r="AM670" s="111"/>
    </row>
    <row r="671" ht="14.25" customHeight="1">
      <c r="A671" s="111"/>
      <c r="B671" s="111"/>
      <c r="C671" s="111"/>
      <c r="D671" s="111"/>
      <c r="E671" s="305"/>
      <c r="F671" s="111"/>
      <c r="G671" s="111"/>
      <c r="H671" s="111"/>
      <c r="I671" s="111"/>
      <c r="J671" s="2"/>
      <c r="K671" s="2"/>
      <c r="L671" s="4"/>
      <c r="M671" s="4"/>
      <c r="N671" s="4"/>
      <c r="O671" s="4"/>
      <c r="P671" s="2"/>
      <c r="Q671" s="111"/>
      <c r="R671" s="305"/>
      <c r="S671" s="111"/>
      <c r="T671" s="111"/>
      <c r="U671" s="111"/>
      <c r="V671" s="111"/>
      <c r="W671" s="111"/>
      <c r="X671" s="111"/>
      <c r="Y671" s="111"/>
      <c r="Z671" s="111"/>
      <c r="AA671" s="111"/>
      <c r="AB671" s="111"/>
      <c r="AC671" s="111"/>
      <c r="AD671" s="111"/>
      <c r="AE671" s="111"/>
      <c r="AF671" s="111"/>
      <c r="AG671" s="111"/>
      <c r="AH671" s="111"/>
      <c r="AI671" s="111"/>
      <c r="AJ671" s="111"/>
      <c r="AK671" s="111"/>
      <c r="AL671" s="111"/>
      <c r="AM671" s="111"/>
    </row>
    <row r="672" ht="14.25" customHeight="1">
      <c r="A672" s="111"/>
      <c r="B672" s="111"/>
      <c r="C672" s="111"/>
      <c r="D672" s="111"/>
      <c r="E672" s="305"/>
      <c r="F672" s="111"/>
      <c r="G672" s="111"/>
      <c r="H672" s="111"/>
      <c r="I672" s="111"/>
      <c r="J672" s="2"/>
      <c r="K672" s="2"/>
      <c r="L672" s="4"/>
      <c r="M672" s="4"/>
      <c r="N672" s="4"/>
      <c r="O672" s="4"/>
      <c r="P672" s="2"/>
      <c r="Q672" s="111"/>
      <c r="R672" s="305"/>
      <c r="S672" s="111"/>
      <c r="T672" s="111"/>
      <c r="U672" s="111"/>
      <c r="V672" s="111"/>
      <c r="W672" s="111"/>
      <c r="X672" s="111"/>
      <c r="Y672" s="111"/>
      <c r="Z672" s="111"/>
      <c r="AA672" s="111"/>
      <c r="AB672" s="111"/>
      <c r="AC672" s="111"/>
      <c r="AD672" s="111"/>
      <c r="AE672" s="111"/>
      <c r="AF672" s="111"/>
      <c r="AG672" s="111"/>
      <c r="AH672" s="111"/>
      <c r="AI672" s="111"/>
      <c r="AJ672" s="111"/>
      <c r="AK672" s="111"/>
      <c r="AL672" s="111"/>
      <c r="AM672" s="111"/>
    </row>
    <row r="673" ht="14.25" customHeight="1">
      <c r="A673" s="111"/>
      <c r="B673" s="111"/>
      <c r="C673" s="111"/>
      <c r="D673" s="111"/>
      <c r="E673" s="305"/>
      <c r="F673" s="111"/>
      <c r="G673" s="111"/>
      <c r="H673" s="111"/>
      <c r="I673" s="111"/>
      <c r="J673" s="2"/>
      <c r="K673" s="2"/>
      <c r="L673" s="4"/>
      <c r="M673" s="4"/>
      <c r="N673" s="4"/>
      <c r="O673" s="4"/>
      <c r="P673" s="2"/>
      <c r="Q673" s="111"/>
      <c r="R673" s="305"/>
      <c r="S673" s="111"/>
      <c r="T673" s="111"/>
      <c r="U673" s="111"/>
      <c r="V673" s="111"/>
      <c r="W673" s="111"/>
      <c r="X673" s="111"/>
      <c r="Y673" s="111"/>
      <c r="Z673" s="111"/>
      <c r="AA673" s="111"/>
      <c r="AB673" s="111"/>
      <c r="AC673" s="111"/>
      <c r="AD673" s="111"/>
      <c r="AE673" s="111"/>
      <c r="AF673" s="111"/>
      <c r="AG673" s="111"/>
      <c r="AH673" s="111"/>
      <c r="AI673" s="111"/>
      <c r="AJ673" s="111"/>
      <c r="AK673" s="111"/>
      <c r="AL673" s="111"/>
      <c r="AM673" s="111"/>
    </row>
    <row r="674" ht="14.25" customHeight="1">
      <c r="A674" s="111"/>
      <c r="B674" s="111"/>
      <c r="C674" s="111"/>
      <c r="D674" s="111"/>
      <c r="E674" s="305"/>
      <c r="F674" s="111"/>
      <c r="G674" s="111"/>
      <c r="H674" s="111"/>
      <c r="I674" s="111"/>
      <c r="J674" s="2"/>
      <c r="K674" s="2"/>
      <c r="L674" s="4"/>
      <c r="M674" s="4"/>
      <c r="N674" s="4"/>
      <c r="O674" s="4"/>
      <c r="P674" s="2"/>
      <c r="Q674" s="111"/>
      <c r="R674" s="305"/>
      <c r="S674" s="111"/>
      <c r="T674" s="111"/>
      <c r="U674" s="111"/>
      <c r="V674" s="111"/>
      <c r="W674" s="111"/>
      <c r="X674" s="111"/>
      <c r="Y674" s="111"/>
      <c r="Z674" s="111"/>
      <c r="AA674" s="111"/>
      <c r="AB674" s="111"/>
      <c r="AC674" s="111"/>
      <c r="AD674" s="111"/>
      <c r="AE674" s="111"/>
      <c r="AF674" s="111"/>
      <c r="AG674" s="111"/>
      <c r="AH674" s="111"/>
      <c r="AI674" s="111"/>
      <c r="AJ674" s="111"/>
      <c r="AK674" s="111"/>
      <c r="AL674" s="111"/>
      <c r="AM674" s="111"/>
    </row>
    <row r="675" ht="14.25" customHeight="1">
      <c r="A675" s="111"/>
      <c r="B675" s="111"/>
      <c r="C675" s="111"/>
      <c r="D675" s="111"/>
      <c r="E675" s="305"/>
      <c r="F675" s="111"/>
      <c r="G675" s="111"/>
      <c r="H675" s="111"/>
      <c r="I675" s="111"/>
      <c r="J675" s="2"/>
      <c r="K675" s="2"/>
      <c r="L675" s="4"/>
      <c r="M675" s="4"/>
      <c r="N675" s="4"/>
      <c r="O675" s="4"/>
      <c r="P675" s="2"/>
      <c r="Q675" s="111"/>
      <c r="R675" s="305"/>
      <c r="S675" s="111"/>
      <c r="T675" s="111"/>
      <c r="U675" s="111"/>
      <c r="V675" s="111"/>
      <c r="W675" s="111"/>
      <c r="X675" s="111"/>
      <c r="Y675" s="111"/>
      <c r="Z675" s="111"/>
      <c r="AA675" s="111"/>
      <c r="AB675" s="111"/>
      <c r="AC675" s="111"/>
      <c r="AD675" s="111"/>
      <c r="AE675" s="111"/>
      <c r="AF675" s="111"/>
      <c r="AG675" s="111"/>
      <c r="AH675" s="111"/>
      <c r="AI675" s="111"/>
      <c r="AJ675" s="111"/>
      <c r="AK675" s="111"/>
      <c r="AL675" s="111"/>
      <c r="AM675" s="111"/>
    </row>
    <row r="676" ht="14.25" customHeight="1">
      <c r="A676" s="111"/>
      <c r="B676" s="111"/>
      <c r="C676" s="111"/>
      <c r="D676" s="111"/>
      <c r="E676" s="305"/>
      <c r="F676" s="111"/>
      <c r="G676" s="111"/>
      <c r="H676" s="111"/>
      <c r="I676" s="111"/>
      <c r="J676" s="2"/>
      <c r="K676" s="2"/>
      <c r="L676" s="4"/>
      <c r="M676" s="4"/>
      <c r="N676" s="4"/>
      <c r="O676" s="4"/>
      <c r="P676" s="2"/>
      <c r="Q676" s="111"/>
      <c r="R676" s="305"/>
      <c r="S676" s="111"/>
      <c r="T676" s="111"/>
      <c r="U676" s="111"/>
      <c r="V676" s="111"/>
      <c r="W676" s="111"/>
      <c r="X676" s="111"/>
      <c r="Y676" s="111"/>
      <c r="Z676" s="111"/>
      <c r="AA676" s="111"/>
      <c r="AB676" s="111"/>
      <c r="AC676" s="111"/>
      <c r="AD676" s="111"/>
      <c r="AE676" s="111"/>
      <c r="AF676" s="111"/>
      <c r="AG676" s="111"/>
      <c r="AH676" s="111"/>
      <c r="AI676" s="111"/>
      <c r="AJ676" s="111"/>
      <c r="AK676" s="111"/>
      <c r="AL676" s="111"/>
      <c r="AM676" s="111"/>
    </row>
    <row r="677" ht="14.25" customHeight="1">
      <c r="A677" s="111"/>
      <c r="B677" s="111"/>
      <c r="C677" s="111"/>
      <c r="D677" s="111"/>
      <c r="E677" s="305"/>
      <c r="F677" s="111"/>
      <c r="G677" s="111"/>
      <c r="H677" s="111"/>
      <c r="I677" s="111"/>
      <c r="J677" s="2"/>
      <c r="K677" s="2"/>
      <c r="L677" s="4"/>
      <c r="M677" s="4"/>
      <c r="N677" s="4"/>
      <c r="O677" s="4"/>
      <c r="P677" s="2"/>
      <c r="Q677" s="111"/>
      <c r="R677" s="305"/>
      <c r="S677" s="111"/>
      <c r="T677" s="111"/>
      <c r="U677" s="111"/>
      <c r="V677" s="111"/>
      <c r="W677" s="111"/>
      <c r="X677" s="111"/>
      <c r="Y677" s="111"/>
      <c r="Z677" s="111"/>
      <c r="AA677" s="111"/>
      <c r="AB677" s="111"/>
      <c r="AC677" s="111"/>
      <c r="AD677" s="111"/>
      <c r="AE677" s="111"/>
      <c r="AF677" s="111"/>
      <c r="AG677" s="111"/>
      <c r="AH677" s="111"/>
      <c r="AI677" s="111"/>
      <c r="AJ677" s="111"/>
      <c r="AK677" s="111"/>
      <c r="AL677" s="111"/>
      <c r="AM677" s="111"/>
    </row>
    <row r="678" ht="14.25" customHeight="1">
      <c r="A678" s="111"/>
      <c r="B678" s="111"/>
      <c r="C678" s="111"/>
      <c r="D678" s="111"/>
      <c r="E678" s="305"/>
      <c r="F678" s="111"/>
      <c r="G678" s="111"/>
      <c r="H678" s="111"/>
      <c r="I678" s="111"/>
      <c r="J678" s="2"/>
      <c r="K678" s="2"/>
      <c r="L678" s="4"/>
      <c r="M678" s="4"/>
      <c r="N678" s="4"/>
      <c r="O678" s="4"/>
      <c r="P678" s="2"/>
      <c r="Q678" s="111"/>
      <c r="R678" s="305"/>
      <c r="S678" s="111"/>
      <c r="T678" s="111"/>
      <c r="U678" s="111"/>
      <c r="V678" s="111"/>
      <c r="W678" s="111"/>
      <c r="X678" s="111"/>
      <c r="Y678" s="111"/>
      <c r="Z678" s="111"/>
      <c r="AA678" s="111"/>
      <c r="AB678" s="111"/>
      <c r="AC678" s="111"/>
      <c r="AD678" s="111"/>
      <c r="AE678" s="111"/>
      <c r="AF678" s="111"/>
      <c r="AG678" s="111"/>
      <c r="AH678" s="111"/>
      <c r="AI678" s="111"/>
      <c r="AJ678" s="111"/>
      <c r="AK678" s="111"/>
      <c r="AL678" s="111"/>
      <c r="AM678" s="111"/>
    </row>
    <row r="679" ht="14.25" customHeight="1">
      <c r="A679" s="111"/>
      <c r="B679" s="111"/>
      <c r="C679" s="111"/>
      <c r="D679" s="111"/>
      <c r="E679" s="305"/>
      <c r="F679" s="111"/>
      <c r="G679" s="111"/>
      <c r="H679" s="111"/>
      <c r="I679" s="111"/>
      <c r="J679" s="2"/>
      <c r="K679" s="2"/>
      <c r="L679" s="4"/>
      <c r="M679" s="4"/>
      <c r="N679" s="4"/>
      <c r="O679" s="4"/>
      <c r="P679" s="2"/>
      <c r="Q679" s="111"/>
      <c r="R679" s="305"/>
      <c r="S679" s="111"/>
      <c r="T679" s="111"/>
      <c r="U679" s="111"/>
      <c r="V679" s="111"/>
      <c r="W679" s="111"/>
      <c r="X679" s="111"/>
      <c r="Y679" s="111"/>
      <c r="Z679" s="111"/>
      <c r="AA679" s="111"/>
      <c r="AB679" s="111"/>
      <c r="AC679" s="111"/>
      <c r="AD679" s="111"/>
      <c r="AE679" s="111"/>
      <c r="AF679" s="111"/>
      <c r="AG679" s="111"/>
      <c r="AH679" s="111"/>
      <c r="AI679" s="111"/>
      <c r="AJ679" s="111"/>
      <c r="AK679" s="111"/>
      <c r="AL679" s="111"/>
      <c r="AM679" s="111"/>
    </row>
    <row r="680" ht="14.25" customHeight="1">
      <c r="A680" s="111"/>
      <c r="B680" s="111"/>
      <c r="C680" s="111"/>
      <c r="D680" s="111"/>
      <c r="E680" s="305"/>
      <c r="F680" s="111"/>
      <c r="G680" s="111"/>
      <c r="H680" s="111"/>
      <c r="I680" s="111"/>
      <c r="J680" s="2"/>
      <c r="K680" s="2"/>
      <c r="L680" s="4"/>
      <c r="M680" s="4"/>
      <c r="N680" s="4"/>
      <c r="O680" s="4"/>
      <c r="P680" s="2"/>
      <c r="Q680" s="111"/>
      <c r="R680" s="305"/>
      <c r="S680" s="111"/>
      <c r="T680" s="111"/>
      <c r="U680" s="111"/>
      <c r="V680" s="111"/>
      <c r="W680" s="111"/>
      <c r="X680" s="111"/>
      <c r="Y680" s="111"/>
      <c r="Z680" s="111"/>
      <c r="AA680" s="111"/>
      <c r="AB680" s="111"/>
      <c r="AC680" s="111"/>
      <c r="AD680" s="111"/>
      <c r="AE680" s="111"/>
      <c r="AF680" s="111"/>
      <c r="AG680" s="111"/>
      <c r="AH680" s="111"/>
      <c r="AI680" s="111"/>
      <c r="AJ680" s="111"/>
      <c r="AK680" s="111"/>
      <c r="AL680" s="111"/>
      <c r="AM680" s="111"/>
    </row>
    <row r="681" ht="14.25" customHeight="1">
      <c r="A681" s="111"/>
      <c r="B681" s="111"/>
      <c r="C681" s="111"/>
      <c r="D681" s="111"/>
      <c r="E681" s="305"/>
      <c r="F681" s="111"/>
      <c r="G681" s="111"/>
      <c r="H681" s="111"/>
      <c r="I681" s="111"/>
      <c r="J681" s="2"/>
      <c r="K681" s="2"/>
      <c r="L681" s="4"/>
      <c r="M681" s="4"/>
      <c r="N681" s="4"/>
      <c r="O681" s="4"/>
      <c r="P681" s="2"/>
      <c r="Q681" s="111"/>
      <c r="R681" s="305"/>
      <c r="S681" s="111"/>
      <c r="T681" s="111"/>
      <c r="U681" s="111"/>
      <c r="V681" s="111"/>
      <c r="W681" s="111"/>
      <c r="X681" s="111"/>
      <c r="Y681" s="111"/>
      <c r="Z681" s="111"/>
      <c r="AA681" s="111"/>
      <c r="AB681" s="111"/>
      <c r="AC681" s="111"/>
      <c r="AD681" s="111"/>
      <c r="AE681" s="111"/>
      <c r="AF681" s="111"/>
      <c r="AG681" s="111"/>
      <c r="AH681" s="111"/>
      <c r="AI681" s="111"/>
      <c r="AJ681" s="111"/>
      <c r="AK681" s="111"/>
      <c r="AL681" s="111"/>
      <c r="AM681" s="111"/>
    </row>
    <row r="682" ht="14.25" customHeight="1">
      <c r="A682" s="111"/>
      <c r="B682" s="111"/>
      <c r="C682" s="111"/>
      <c r="D682" s="111"/>
      <c r="E682" s="305"/>
      <c r="F682" s="111"/>
      <c r="G682" s="111"/>
      <c r="H682" s="111"/>
      <c r="I682" s="111"/>
      <c r="J682" s="2"/>
      <c r="K682" s="2"/>
      <c r="L682" s="4"/>
      <c r="M682" s="4"/>
      <c r="N682" s="4"/>
      <c r="O682" s="4"/>
      <c r="P682" s="2"/>
      <c r="Q682" s="111"/>
      <c r="R682" s="305"/>
      <c r="S682" s="111"/>
      <c r="T682" s="111"/>
      <c r="U682" s="111"/>
      <c r="V682" s="111"/>
      <c r="W682" s="111"/>
      <c r="X682" s="111"/>
      <c r="Y682" s="111"/>
      <c r="Z682" s="111"/>
      <c r="AA682" s="111"/>
      <c r="AB682" s="111"/>
      <c r="AC682" s="111"/>
      <c r="AD682" s="111"/>
      <c r="AE682" s="111"/>
      <c r="AF682" s="111"/>
      <c r="AG682" s="111"/>
      <c r="AH682" s="111"/>
      <c r="AI682" s="111"/>
      <c r="AJ682" s="111"/>
      <c r="AK682" s="111"/>
      <c r="AL682" s="111"/>
      <c r="AM682" s="111"/>
    </row>
    <row r="683" ht="14.25" customHeight="1">
      <c r="A683" s="111"/>
      <c r="B683" s="111"/>
      <c r="C683" s="111"/>
      <c r="D683" s="111"/>
      <c r="E683" s="305"/>
      <c r="F683" s="111"/>
      <c r="G683" s="111"/>
      <c r="H683" s="111"/>
      <c r="I683" s="111"/>
      <c r="J683" s="2"/>
      <c r="K683" s="2"/>
      <c r="L683" s="4"/>
      <c r="M683" s="4"/>
      <c r="N683" s="4"/>
      <c r="O683" s="4"/>
      <c r="P683" s="2"/>
      <c r="Q683" s="111"/>
      <c r="R683" s="305"/>
      <c r="S683" s="111"/>
      <c r="T683" s="111"/>
      <c r="U683" s="111"/>
      <c r="V683" s="111"/>
      <c r="W683" s="111"/>
      <c r="X683" s="111"/>
      <c r="Y683" s="111"/>
      <c r="Z683" s="111"/>
      <c r="AA683" s="111"/>
      <c r="AB683" s="111"/>
      <c r="AC683" s="111"/>
      <c r="AD683" s="111"/>
      <c r="AE683" s="111"/>
      <c r="AF683" s="111"/>
      <c r="AG683" s="111"/>
      <c r="AH683" s="111"/>
      <c r="AI683" s="111"/>
      <c r="AJ683" s="111"/>
      <c r="AK683" s="111"/>
      <c r="AL683" s="111"/>
      <c r="AM683" s="111"/>
    </row>
    <row r="684" ht="14.25" customHeight="1">
      <c r="A684" s="111"/>
      <c r="B684" s="111"/>
      <c r="C684" s="111"/>
      <c r="D684" s="111"/>
      <c r="E684" s="305"/>
      <c r="F684" s="111"/>
      <c r="G684" s="111"/>
      <c r="H684" s="111"/>
      <c r="I684" s="111"/>
      <c r="J684" s="2"/>
      <c r="K684" s="2"/>
      <c r="L684" s="4"/>
      <c r="M684" s="4"/>
      <c r="N684" s="4"/>
      <c r="O684" s="4"/>
      <c r="P684" s="2"/>
      <c r="Q684" s="111"/>
      <c r="R684" s="305"/>
      <c r="S684" s="111"/>
      <c r="T684" s="111"/>
      <c r="U684" s="111"/>
      <c r="V684" s="111"/>
      <c r="W684" s="111"/>
      <c r="X684" s="111"/>
      <c r="Y684" s="111"/>
      <c r="Z684" s="111"/>
      <c r="AA684" s="111"/>
      <c r="AB684" s="111"/>
      <c r="AC684" s="111"/>
      <c r="AD684" s="111"/>
      <c r="AE684" s="111"/>
      <c r="AF684" s="111"/>
      <c r="AG684" s="111"/>
      <c r="AH684" s="111"/>
      <c r="AI684" s="111"/>
      <c r="AJ684" s="111"/>
      <c r="AK684" s="111"/>
      <c r="AL684" s="111"/>
      <c r="AM684" s="111"/>
    </row>
    <row r="685" ht="14.25" customHeight="1">
      <c r="A685" s="111"/>
      <c r="B685" s="111"/>
      <c r="C685" s="111"/>
      <c r="D685" s="111"/>
      <c r="E685" s="305"/>
      <c r="F685" s="111"/>
      <c r="G685" s="111"/>
      <c r="H685" s="111"/>
      <c r="I685" s="111"/>
      <c r="J685" s="2"/>
      <c r="K685" s="2"/>
      <c r="L685" s="4"/>
      <c r="M685" s="4"/>
      <c r="N685" s="4"/>
      <c r="O685" s="4"/>
      <c r="P685" s="2"/>
      <c r="Q685" s="111"/>
      <c r="R685" s="305"/>
      <c r="S685" s="111"/>
      <c r="T685" s="111"/>
      <c r="U685" s="111"/>
      <c r="V685" s="111"/>
      <c r="W685" s="111"/>
      <c r="X685" s="111"/>
      <c r="Y685" s="111"/>
      <c r="Z685" s="111"/>
      <c r="AA685" s="111"/>
      <c r="AB685" s="111"/>
      <c r="AC685" s="111"/>
      <c r="AD685" s="111"/>
      <c r="AE685" s="111"/>
      <c r="AF685" s="111"/>
      <c r="AG685" s="111"/>
      <c r="AH685" s="111"/>
      <c r="AI685" s="111"/>
      <c r="AJ685" s="111"/>
      <c r="AK685" s="111"/>
      <c r="AL685" s="111"/>
      <c r="AM685" s="111"/>
    </row>
    <row r="686" ht="14.25" customHeight="1">
      <c r="A686" s="111"/>
      <c r="B686" s="111"/>
      <c r="C686" s="111"/>
      <c r="D686" s="111"/>
      <c r="E686" s="305"/>
      <c r="F686" s="111"/>
      <c r="G686" s="111"/>
      <c r="H686" s="111"/>
      <c r="I686" s="111"/>
      <c r="J686" s="2"/>
      <c r="K686" s="2"/>
      <c r="L686" s="4"/>
      <c r="M686" s="4"/>
      <c r="N686" s="4"/>
      <c r="O686" s="4"/>
      <c r="P686" s="2"/>
      <c r="Q686" s="111"/>
      <c r="R686" s="305"/>
      <c r="S686" s="111"/>
      <c r="T686" s="111"/>
      <c r="U686" s="111"/>
      <c r="V686" s="111"/>
      <c r="W686" s="111"/>
      <c r="X686" s="111"/>
      <c r="Y686" s="111"/>
      <c r="Z686" s="111"/>
      <c r="AA686" s="111"/>
      <c r="AB686" s="111"/>
      <c r="AC686" s="111"/>
      <c r="AD686" s="111"/>
      <c r="AE686" s="111"/>
      <c r="AF686" s="111"/>
      <c r="AG686" s="111"/>
      <c r="AH686" s="111"/>
      <c r="AI686" s="111"/>
      <c r="AJ686" s="111"/>
      <c r="AK686" s="111"/>
      <c r="AL686" s="111"/>
      <c r="AM686" s="111"/>
    </row>
    <row r="687" ht="14.25" customHeight="1">
      <c r="A687" s="111"/>
      <c r="B687" s="111"/>
      <c r="C687" s="111"/>
      <c r="D687" s="111"/>
      <c r="E687" s="305"/>
      <c r="F687" s="111"/>
      <c r="G687" s="111"/>
      <c r="H687" s="111"/>
      <c r="I687" s="111"/>
      <c r="J687" s="2"/>
      <c r="K687" s="2"/>
      <c r="L687" s="4"/>
      <c r="M687" s="4"/>
      <c r="N687" s="4"/>
      <c r="O687" s="4"/>
      <c r="P687" s="2"/>
      <c r="Q687" s="111"/>
      <c r="R687" s="305"/>
      <c r="S687" s="111"/>
      <c r="T687" s="111"/>
      <c r="U687" s="111"/>
      <c r="V687" s="111"/>
      <c r="W687" s="111"/>
      <c r="X687" s="111"/>
      <c r="Y687" s="111"/>
      <c r="Z687" s="111"/>
      <c r="AA687" s="111"/>
      <c r="AB687" s="111"/>
      <c r="AC687" s="111"/>
      <c r="AD687" s="111"/>
      <c r="AE687" s="111"/>
      <c r="AF687" s="111"/>
      <c r="AG687" s="111"/>
      <c r="AH687" s="111"/>
      <c r="AI687" s="111"/>
      <c r="AJ687" s="111"/>
      <c r="AK687" s="111"/>
      <c r="AL687" s="111"/>
      <c r="AM687" s="111"/>
    </row>
    <row r="688" ht="14.25" customHeight="1">
      <c r="A688" s="111"/>
      <c r="B688" s="111"/>
      <c r="C688" s="111"/>
      <c r="D688" s="111"/>
      <c r="E688" s="305"/>
      <c r="F688" s="111"/>
      <c r="G688" s="111"/>
      <c r="H688" s="111"/>
      <c r="I688" s="111"/>
      <c r="J688" s="2"/>
      <c r="K688" s="2"/>
      <c r="L688" s="4"/>
      <c r="M688" s="4"/>
      <c r="N688" s="4"/>
      <c r="O688" s="4"/>
      <c r="P688" s="2"/>
      <c r="Q688" s="111"/>
      <c r="R688" s="305"/>
      <c r="S688" s="111"/>
      <c r="T688" s="111"/>
      <c r="U688" s="111"/>
      <c r="V688" s="111"/>
      <c r="W688" s="111"/>
      <c r="X688" s="111"/>
      <c r="Y688" s="111"/>
      <c r="Z688" s="111"/>
      <c r="AA688" s="111"/>
      <c r="AB688" s="111"/>
      <c r="AC688" s="111"/>
      <c r="AD688" s="111"/>
      <c r="AE688" s="111"/>
      <c r="AF688" s="111"/>
      <c r="AG688" s="111"/>
      <c r="AH688" s="111"/>
      <c r="AI688" s="111"/>
      <c r="AJ688" s="111"/>
      <c r="AK688" s="111"/>
      <c r="AL688" s="111"/>
      <c r="AM688" s="111"/>
    </row>
    <row r="689" ht="14.25" customHeight="1">
      <c r="A689" s="111"/>
      <c r="B689" s="111"/>
      <c r="C689" s="111"/>
      <c r="D689" s="111"/>
      <c r="E689" s="305"/>
      <c r="F689" s="111"/>
      <c r="G689" s="111"/>
      <c r="H689" s="111"/>
      <c r="I689" s="111"/>
      <c r="J689" s="2"/>
      <c r="K689" s="2"/>
      <c r="L689" s="4"/>
      <c r="M689" s="4"/>
      <c r="N689" s="4"/>
      <c r="O689" s="4"/>
      <c r="P689" s="2"/>
      <c r="Q689" s="111"/>
      <c r="R689" s="305"/>
      <c r="S689" s="111"/>
      <c r="T689" s="111"/>
      <c r="U689" s="111"/>
      <c r="V689" s="111"/>
      <c r="W689" s="111"/>
      <c r="X689" s="111"/>
      <c r="Y689" s="111"/>
      <c r="Z689" s="111"/>
      <c r="AA689" s="111"/>
      <c r="AB689" s="111"/>
      <c r="AC689" s="111"/>
      <c r="AD689" s="111"/>
      <c r="AE689" s="111"/>
      <c r="AF689" s="111"/>
      <c r="AG689" s="111"/>
      <c r="AH689" s="111"/>
      <c r="AI689" s="111"/>
      <c r="AJ689" s="111"/>
      <c r="AK689" s="111"/>
      <c r="AL689" s="111"/>
      <c r="AM689" s="111"/>
    </row>
    <row r="690" ht="14.25" customHeight="1">
      <c r="A690" s="111"/>
      <c r="B690" s="111"/>
      <c r="C690" s="111"/>
      <c r="D690" s="111"/>
      <c r="E690" s="305"/>
      <c r="F690" s="111"/>
      <c r="G690" s="111"/>
      <c r="H690" s="111"/>
      <c r="I690" s="111"/>
      <c r="J690" s="2"/>
      <c r="K690" s="2"/>
      <c r="L690" s="4"/>
      <c r="M690" s="4"/>
      <c r="N690" s="4"/>
      <c r="O690" s="4"/>
      <c r="P690" s="2"/>
      <c r="Q690" s="111"/>
      <c r="R690" s="305"/>
      <c r="S690" s="111"/>
      <c r="T690" s="111"/>
      <c r="U690" s="111"/>
      <c r="V690" s="111"/>
      <c r="W690" s="111"/>
      <c r="X690" s="111"/>
      <c r="Y690" s="111"/>
      <c r="Z690" s="111"/>
      <c r="AA690" s="111"/>
      <c r="AB690" s="111"/>
      <c r="AC690" s="111"/>
      <c r="AD690" s="111"/>
      <c r="AE690" s="111"/>
      <c r="AF690" s="111"/>
      <c r="AG690" s="111"/>
      <c r="AH690" s="111"/>
      <c r="AI690" s="111"/>
      <c r="AJ690" s="111"/>
      <c r="AK690" s="111"/>
      <c r="AL690" s="111"/>
      <c r="AM690" s="111"/>
    </row>
    <row r="691" ht="14.25" customHeight="1">
      <c r="A691" s="111"/>
      <c r="B691" s="111"/>
      <c r="C691" s="111"/>
      <c r="D691" s="111"/>
      <c r="E691" s="305"/>
      <c r="F691" s="111"/>
      <c r="G691" s="111"/>
      <c r="H691" s="111"/>
      <c r="I691" s="111"/>
      <c r="J691" s="2"/>
      <c r="K691" s="2"/>
      <c r="L691" s="4"/>
      <c r="M691" s="4"/>
      <c r="N691" s="4"/>
      <c r="O691" s="4"/>
      <c r="P691" s="2"/>
      <c r="Q691" s="111"/>
      <c r="R691" s="305"/>
      <c r="S691" s="111"/>
      <c r="T691" s="111"/>
      <c r="U691" s="111"/>
      <c r="V691" s="111"/>
      <c r="W691" s="111"/>
      <c r="X691" s="111"/>
      <c r="Y691" s="111"/>
      <c r="Z691" s="111"/>
      <c r="AA691" s="111"/>
      <c r="AB691" s="111"/>
      <c r="AC691" s="111"/>
      <c r="AD691" s="111"/>
      <c r="AE691" s="111"/>
      <c r="AF691" s="111"/>
      <c r="AG691" s="111"/>
      <c r="AH691" s="111"/>
      <c r="AI691" s="111"/>
      <c r="AJ691" s="111"/>
      <c r="AK691" s="111"/>
      <c r="AL691" s="111"/>
      <c r="AM691" s="111"/>
    </row>
    <row r="692" ht="14.25" customHeight="1">
      <c r="A692" s="111"/>
      <c r="B692" s="111"/>
      <c r="C692" s="111"/>
      <c r="D692" s="111"/>
      <c r="E692" s="305"/>
      <c r="F692" s="111"/>
      <c r="G692" s="111"/>
      <c r="H692" s="111"/>
      <c r="I692" s="111"/>
      <c r="J692" s="2"/>
      <c r="K692" s="2"/>
      <c r="L692" s="4"/>
      <c r="M692" s="4"/>
      <c r="N692" s="4"/>
      <c r="O692" s="4"/>
      <c r="P692" s="2"/>
      <c r="Q692" s="111"/>
      <c r="R692" s="305"/>
      <c r="S692" s="111"/>
      <c r="T692" s="111"/>
      <c r="U692" s="111"/>
      <c r="V692" s="111"/>
      <c r="W692" s="111"/>
      <c r="X692" s="111"/>
      <c r="Y692" s="111"/>
      <c r="Z692" s="111"/>
      <c r="AA692" s="111"/>
      <c r="AB692" s="111"/>
      <c r="AC692" s="111"/>
      <c r="AD692" s="111"/>
      <c r="AE692" s="111"/>
      <c r="AF692" s="111"/>
      <c r="AG692" s="111"/>
      <c r="AH692" s="111"/>
      <c r="AI692" s="111"/>
      <c r="AJ692" s="111"/>
      <c r="AK692" s="111"/>
      <c r="AL692" s="111"/>
      <c r="AM692" s="111"/>
    </row>
    <row r="693" ht="14.25" customHeight="1">
      <c r="A693" s="111"/>
      <c r="B693" s="111"/>
      <c r="C693" s="111"/>
      <c r="D693" s="111"/>
      <c r="E693" s="305"/>
      <c r="F693" s="111"/>
      <c r="G693" s="111"/>
      <c r="H693" s="111"/>
      <c r="I693" s="111"/>
      <c r="J693" s="2"/>
      <c r="K693" s="2"/>
      <c r="L693" s="4"/>
      <c r="M693" s="4"/>
      <c r="N693" s="4"/>
      <c r="O693" s="4"/>
      <c r="P693" s="2"/>
      <c r="Q693" s="111"/>
      <c r="R693" s="305"/>
      <c r="S693" s="111"/>
      <c r="T693" s="111"/>
      <c r="U693" s="111"/>
      <c r="V693" s="111"/>
      <c r="W693" s="111"/>
      <c r="X693" s="111"/>
      <c r="Y693" s="111"/>
      <c r="Z693" s="111"/>
      <c r="AA693" s="111"/>
      <c r="AB693" s="111"/>
      <c r="AC693" s="111"/>
      <c r="AD693" s="111"/>
      <c r="AE693" s="111"/>
      <c r="AF693" s="111"/>
      <c r="AG693" s="111"/>
      <c r="AH693" s="111"/>
      <c r="AI693" s="111"/>
      <c r="AJ693" s="111"/>
      <c r="AK693" s="111"/>
      <c r="AL693" s="111"/>
      <c r="AM693" s="111"/>
    </row>
    <row r="694" ht="14.25" customHeight="1">
      <c r="A694" s="111"/>
      <c r="B694" s="111"/>
      <c r="C694" s="111"/>
      <c r="D694" s="111"/>
      <c r="E694" s="305"/>
      <c r="F694" s="111"/>
      <c r="G694" s="111"/>
      <c r="H694" s="111"/>
      <c r="I694" s="111"/>
      <c r="J694" s="2"/>
      <c r="K694" s="2"/>
      <c r="L694" s="4"/>
      <c r="M694" s="4"/>
      <c r="N694" s="4"/>
      <c r="O694" s="4"/>
      <c r="P694" s="2"/>
      <c r="Q694" s="111"/>
      <c r="R694" s="305"/>
      <c r="S694" s="111"/>
      <c r="T694" s="111"/>
      <c r="U694" s="111"/>
      <c r="V694" s="111"/>
      <c r="W694" s="111"/>
      <c r="X694" s="111"/>
      <c r="Y694" s="111"/>
      <c r="Z694" s="111"/>
      <c r="AA694" s="111"/>
      <c r="AB694" s="111"/>
      <c r="AC694" s="111"/>
      <c r="AD694" s="111"/>
      <c r="AE694" s="111"/>
      <c r="AF694" s="111"/>
      <c r="AG694" s="111"/>
      <c r="AH694" s="111"/>
      <c r="AI694" s="111"/>
      <c r="AJ694" s="111"/>
      <c r="AK694" s="111"/>
      <c r="AL694" s="111"/>
      <c r="AM694" s="111"/>
    </row>
    <row r="695" ht="14.25" customHeight="1">
      <c r="A695" s="111"/>
      <c r="B695" s="111"/>
      <c r="C695" s="111"/>
      <c r="D695" s="111"/>
      <c r="E695" s="305"/>
      <c r="F695" s="111"/>
      <c r="G695" s="111"/>
      <c r="H695" s="111"/>
      <c r="I695" s="111"/>
      <c r="J695" s="2"/>
      <c r="K695" s="2"/>
      <c r="L695" s="4"/>
      <c r="M695" s="4"/>
      <c r="N695" s="4"/>
      <c r="O695" s="4"/>
      <c r="P695" s="2"/>
      <c r="Q695" s="111"/>
      <c r="R695" s="305"/>
      <c r="S695" s="111"/>
      <c r="T695" s="111"/>
      <c r="U695" s="111"/>
      <c r="V695" s="111"/>
      <c r="W695" s="111"/>
      <c r="X695" s="111"/>
      <c r="Y695" s="111"/>
      <c r="Z695" s="111"/>
      <c r="AA695" s="111"/>
      <c r="AB695" s="111"/>
      <c r="AC695" s="111"/>
      <c r="AD695" s="111"/>
      <c r="AE695" s="111"/>
      <c r="AF695" s="111"/>
      <c r="AG695" s="111"/>
      <c r="AH695" s="111"/>
      <c r="AI695" s="111"/>
      <c r="AJ695" s="111"/>
      <c r="AK695" s="111"/>
      <c r="AL695" s="111"/>
      <c r="AM695" s="111"/>
    </row>
    <row r="696" ht="14.25" customHeight="1">
      <c r="A696" s="111"/>
      <c r="B696" s="111"/>
      <c r="C696" s="111"/>
      <c r="D696" s="111"/>
      <c r="E696" s="305"/>
      <c r="F696" s="111"/>
      <c r="G696" s="111"/>
      <c r="H696" s="111"/>
      <c r="I696" s="111"/>
      <c r="J696" s="2"/>
      <c r="K696" s="2"/>
      <c r="L696" s="4"/>
      <c r="M696" s="4"/>
      <c r="N696" s="4"/>
      <c r="O696" s="4"/>
      <c r="P696" s="2"/>
      <c r="Q696" s="111"/>
      <c r="R696" s="305"/>
      <c r="S696" s="111"/>
      <c r="T696" s="111"/>
      <c r="U696" s="111"/>
      <c r="V696" s="111"/>
      <c r="W696" s="111"/>
      <c r="X696" s="111"/>
      <c r="Y696" s="111"/>
      <c r="Z696" s="111"/>
      <c r="AA696" s="111"/>
      <c r="AB696" s="111"/>
      <c r="AC696" s="111"/>
      <c r="AD696" s="111"/>
      <c r="AE696" s="111"/>
      <c r="AF696" s="111"/>
      <c r="AG696" s="111"/>
      <c r="AH696" s="111"/>
      <c r="AI696" s="111"/>
      <c r="AJ696" s="111"/>
      <c r="AK696" s="111"/>
      <c r="AL696" s="111"/>
      <c r="AM696" s="111"/>
    </row>
    <row r="697" ht="14.25" customHeight="1">
      <c r="A697" s="111"/>
      <c r="B697" s="111"/>
      <c r="C697" s="111"/>
      <c r="D697" s="111"/>
      <c r="E697" s="305"/>
      <c r="F697" s="111"/>
      <c r="G697" s="111"/>
      <c r="H697" s="111"/>
      <c r="I697" s="111"/>
      <c r="J697" s="2"/>
      <c r="K697" s="2"/>
      <c r="L697" s="4"/>
      <c r="M697" s="4"/>
      <c r="N697" s="4"/>
      <c r="O697" s="4"/>
      <c r="P697" s="2"/>
      <c r="Q697" s="111"/>
      <c r="R697" s="305"/>
      <c r="S697" s="111"/>
      <c r="T697" s="111"/>
      <c r="U697" s="111"/>
      <c r="V697" s="111"/>
      <c r="W697" s="111"/>
      <c r="X697" s="111"/>
      <c r="Y697" s="111"/>
      <c r="Z697" s="111"/>
      <c r="AA697" s="111"/>
      <c r="AB697" s="111"/>
      <c r="AC697" s="111"/>
      <c r="AD697" s="111"/>
      <c r="AE697" s="111"/>
      <c r="AF697" s="111"/>
      <c r="AG697" s="111"/>
      <c r="AH697" s="111"/>
      <c r="AI697" s="111"/>
      <c r="AJ697" s="111"/>
      <c r="AK697" s="111"/>
      <c r="AL697" s="111"/>
      <c r="AM697" s="111"/>
    </row>
    <row r="698" ht="14.25" customHeight="1">
      <c r="A698" s="111"/>
      <c r="B698" s="111"/>
      <c r="C698" s="111"/>
      <c r="D698" s="111"/>
      <c r="E698" s="305"/>
      <c r="F698" s="111"/>
      <c r="G698" s="111"/>
      <c r="H698" s="111"/>
      <c r="I698" s="111"/>
      <c r="J698" s="2"/>
      <c r="K698" s="2"/>
      <c r="L698" s="4"/>
      <c r="M698" s="4"/>
      <c r="N698" s="4"/>
      <c r="O698" s="4"/>
      <c r="P698" s="2"/>
      <c r="Q698" s="111"/>
      <c r="R698" s="305"/>
      <c r="S698" s="111"/>
      <c r="T698" s="111"/>
      <c r="U698" s="111"/>
      <c r="V698" s="111"/>
      <c r="W698" s="111"/>
      <c r="X698" s="111"/>
      <c r="Y698" s="111"/>
      <c r="Z698" s="111"/>
      <c r="AA698" s="111"/>
      <c r="AB698" s="111"/>
      <c r="AC698" s="111"/>
      <c r="AD698" s="111"/>
      <c r="AE698" s="111"/>
      <c r="AF698" s="111"/>
      <c r="AG698" s="111"/>
      <c r="AH698" s="111"/>
      <c r="AI698" s="111"/>
      <c r="AJ698" s="111"/>
      <c r="AK698" s="111"/>
      <c r="AL698" s="111"/>
      <c r="AM698" s="111"/>
    </row>
    <row r="699" ht="14.25" customHeight="1">
      <c r="A699" s="111"/>
      <c r="B699" s="111"/>
      <c r="C699" s="111"/>
      <c r="D699" s="111"/>
      <c r="E699" s="305"/>
      <c r="F699" s="111"/>
      <c r="G699" s="111"/>
      <c r="H699" s="111"/>
      <c r="I699" s="111"/>
      <c r="J699" s="2"/>
      <c r="K699" s="2"/>
      <c r="L699" s="4"/>
      <c r="M699" s="4"/>
      <c r="N699" s="4"/>
      <c r="O699" s="4"/>
      <c r="P699" s="2"/>
      <c r="Q699" s="111"/>
      <c r="R699" s="305"/>
      <c r="S699" s="111"/>
      <c r="T699" s="111"/>
      <c r="U699" s="111"/>
      <c r="V699" s="111"/>
      <c r="W699" s="111"/>
      <c r="X699" s="111"/>
      <c r="Y699" s="111"/>
      <c r="Z699" s="111"/>
      <c r="AA699" s="111"/>
      <c r="AB699" s="111"/>
      <c r="AC699" s="111"/>
      <c r="AD699" s="111"/>
      <c r="AE699" s="111"/>
      <c r="AF699" s="111"/>
      <c r="AG699" s="111"/>
      <c r="AH699" s="111"/>
      <c r="AI699" s="111"/>
      <c r="AJ699" s="111"/>
      <c r="AK699" s="111"/>
      <c r="AL699" s="111"/>
      <c r="AM699" s="111"/>
    </row>
    <row r="700" ht="14.25" customHeight="1">
      <c r="A700" s="111"/>
      <c r="B700" s="111"/>
      <c r="C700" s="111"/>
      <c r="D700" s="111"/>
      <c r="E700" s="305"/>
      <c r="F700" s="111"/>
      <c r="G700" s="111"/>
      <c r="H700" s="111"/>
      <c r="I700" s="111"/>
      <c r="J700" s="2"/>
      <c r="K700" s="2"/>
      <c r="L700" s="4"/>
      <c r="M700" s="4"/>
      <c r="N700" s="4"/>
      <c r="O700" s="4"/>
      <c r="P700" s="2"/>
      <c r="Q700" s="111"/>
      <c r="R700" s="305"/>
      <c r="S700" s="111"/>
      <c r="T700" s="111"/>
      <c r="U700" s="111"/>
      <c r="V700" s="111"/>
      <c r="W700" s="111"/>
      <c r="X700" s="111"/>
      <c r="Y700" s="111"/>
      <c r="Z700" s="111"/>
      <c r="AA700" s="111"/>
      <c r="AB700" s="111"/>
      <c r="AC700" s="111"/>
      <c r="AD700" s="111"/>
      <c r="AE700" s="111"/>
      <c r="AF700" s="111"/>
      <c r="AG700" s="111"/>
      <c r="AH700" s="111"/>
      <c r="AI700" s="111"/>
      <c r="AJ700" s="111"/>
      <c r="AK700" s="111"/>
      <c r="AL700" s="111"/>
      <c r="AM700" s="111"/>
    </row>
    <row r="701" ht="14.25" customHeight="1">
      <c r="A701" s="111"/>
      <c r="B701" s="111"/>
      <c r="C701" s="111"/>
      <c r="D701" s="111"/>
      <c r="E701" s="305"/>
      <c r="F701" s="111"/>
      <c r="G701" s="111"/>
      <c r="H701" s="111"/>
      <c r="I701" s="111"/>
      <c r="J701" s="2"/>
      <c r="K701" s="2"/>
      <c r="L701" s="4"/>
      <c r="M701" s="4"/>
      <c r="N701" s="4"/>
      <c r="O701" s="4"/>
      <c r="P701" s="2"/>
      <c r="Q701" s="111"/>
      <c r="R701" s="305"/>
      <c r="S701" s="111"/>
      <c r="T701" s="111"/>
      <c r="U701" s="111"/>
      <c r="V701" s="111"/>
      <c r="W701" s="111"/>
      <c r="X701" s="111"/>
      <c r="Y701" s="111"/>
      <c r="Z701" s="111"/>
      <c r="AA701" s="111"/>
      <c r="AB701" s="111"/>
      <c r="AC701" s="111"/>
      <c r="AD701" s="111"/>
      <c r="AE701" s="111"/>
      <c r="AF701" s="111"/>
      <c r="AG701" s="111"/>
      <c r="AH701" s="111"/>
      <c r="AI701" s="111"/>
      <c r="AJ701" s="111"/>
      <c r="AK701" s="111"/>
      <c r="AL701" s="111"/>
      <c r="AM701" s="111"/>
    </row>
    <row r="702" ht="14.25" customHeight="1">
      <c r="A702" s="111"/>
      <c r="B702" s="111"/>
      <c r="C702" s="111"/>
      <c r="D702" s="111"/>
      <c r="E702" s="305"/>
      <c r="F702" s="111"/>
      <c r="G702" s="111"/>
      <c r="H702" s="111"/>
      <c r="I702" s="111"/>
      <c r="J702" s="2"/>
      <c r="K702" s="2"/>
      <c r="L702" s="4"/>
      <c r="M702" s="4"/>
      <c r="N702" s="4"/>
      <c r="O702" s="4"/>
      <c r="P702" s="2"/>
      <c r="Q702" s="111"/>
      <c r="R702" s="305"/>
      <c r="S702" s="111"/>
      <c r="T702" s="111"/>
      <c r="U702" s="111"/>
      <c r="V702" s="111"/>
      <c r="W702" s="111"/>
      <c r="X702" s="111"/>
      <c r="Y702" s="111"/>
      <c r="Z702" s="111"/>
      <c r="AA702" s="111"/>
      <c r="AB702" s="111"/>
      <c r="AC702" s="111"/>
      <c r="AD702" s="111"/>
      <c r="AE702" s="111"/>
      <c r="AF702" s="111"/>
      <c r="AG702" s="111"/>
      <c r="AH702" s="111"/>
      <c r="AI702" s="111"/>
      <c r="AJ702" s="111"/>
      <c r="AK702" s="111"/>
      <c r="AL702" s="111"/>
      <c r="AM702" s="111"/>
    </row>
    <row r="703" ht="14.25" customHeight="1">
      <c r="A703" s="111"/>
      <c r="B703" s="111"/>
      <c r="C703" s="111"/>
      <c r="D703" s="111"/>
      <c r="E703" s="305"/>
      <c r="F703" s="111"/>
      <c r="G703" s="111"/>
      <c r="H703" s="111"/>
      <c r="I703" s="111"/>
      <c r="J703" s="2"/>
      <c r="K703" s="2"/>
      <c r="L703" s="4"/>
      <c r="M703" s="4"/>
      <c r="N703" s="4"/>
      <c r="O703" s="4"/>
      <c r="P703" s="2"/>
      <c r="Q703" s="111"/>
      <c r="R703" s="305"/>
      <c r="S703" s="111"/>
      <c r="T703" s="111"/>
      <c r="U703" s="111"/>
      <c r="V703" s="111"/>
      <c r="W703" s="111"/>
      <c r="X703" s="111"/>
      <c r="Y703" s="111"/>
      <c r="Z703" s="111"/>
      <c r="AA703" s="111"/>
      <c r="AB703" s="111"/>
      <c r="AC703" s="111"/>
      <c r="AD703" s="111"/>
      <c r="AE703" s="111"/>
      <c r="AF703" s="111"/>
      <c r="AG703" s="111"/>
      <c r="AH703" s="111"/>
      <c r="AI703" s="111"/>
      <c r="AJ703" s="111"/>
      <c r="AK703" s="111"/>
      <c r="AL703" s="111"/>
      <c r="AM703" s="111"/>
    </row>
    <row r="704" ht="14.25" customHeight="1">
      <c r="A704" s="111"/>
      <c r="B704" s="111"/>
      <c r="C704" s="111"/>
      <c r="D704" s="111"/>
      <c r="E704" s="305"/>
      <c r="F704" s="111"/>
      <c r="G704" s="111"/>
      <c r="H704" s="111"/>
      <c r="I704" s="111"/>
      <c r="J704" s="2"/>
      <c r="K704" s="2"/>
      <c r="L704" s="4"/>
      <c r="M704" s="4"/>
      <c r="N704" s="4"/>
      <c r="O704" s="4"/>
      <c r="P704" s="2"/>
      <c r="Q704" s="111"/>
      <c r="R704" s="305"/>
      <c r="S704" s="111"/>
      <c r="T704" s="111"/>
      <c r="U704" s="111"/>
      <c r="V704" s="111"/>
      <c r="W704" s="111"/>
      <c r="X704" s="111"/>
      <c r="Y704" s="111"/>
      <c r="Z704" s="111"/>
      <c r="AA704" s="111"/>
      <c r="AB704" s="111"/>
      <c r="AC704" s="111"/>
      <c r="AD704" s="111"/>
      <c r="AE704" s="111"/>
      <c r="AF704" s="111"/>
      <c r="AG704" s="111"/>
      <c r="AH704" s="111"/>
      <c r="AI704" s="111"/>
      <c r="AJ704" s="111"/>
      <c r="AK704" s="111"/>
      <c r="AL704" s="111"/>
      <c r="AM704" s="111"/>
    </row>
    <row r="705" ht="14.25" customHeight="1">
      <c r="A705" s="111"/>
      <c r="B705" s="111"/>
      <c r="C705" s="111"/>
      <c r="D705" s="111"/>
      <c r="E705" s="305"/>
      <c r="F705" s="111"/>
      <c r="G705" s="111"/>
      <c r="H705" s="111"/>
      <c r="I705" s="111"/>
      <c r="J705" s="2"/>
      <c r="K705" s="2"/>
      <c r="L705" s="4"/>
      <c r="M705" s="4"/>
      <c r="N705" s="4"/>
      <c r="O705" s="4"/>
      <c r="P705" s="2"/>
      <c r="Q705" s="111"/>
      <c r="R705" s="305"/>
      <c r="S705" s="111"/>
      <c r="T705" s="111"/>
      <c r="U705" s="111"/>
      <c r="V705" s="111"/>
      <c r="W705" s="111"/>
      <c r="X705" s="111"/>
      <c r="Y705" s="111"/>
      <c r="Z705" s="111"/>
      <c r="AA705" s="111"/>
      <c r="AB705" s="111"/>
      <c r="AC705" s="111"/>
      <c r="AD705" s="111"/>
      <c r="AE705" s="111"/>
      <c r="AF705" s="111"/>
      <c r="AG705" s="111"/>
      <c r="AH705" s="111"/>
      <c r="AI705" s="111"/>
      <c r="AJ705" s="111"/>
      <c r="AK705" s="111"/>
      <c r="AL705" s="111"/>
      <c r="AM705" s="111"/>
    </row>
    <row r="706" ht="14.25" customHeight="1">
      <c r="A706" s="111"/>
      <c r="B706" s="111"/>
      <c r="C706" s="111"/>
      <c r="D706" s="111"/>
      <c r="E706" s="305"/>
      <c r="F706" s="111"/>
      <c r="G706" s="111"/>
      <c r="H706" s="111"/>
      <c r="I706" s="111"/>
      <c r="J706" s="2"/>
      <c r="K706" s="2"/>
      <c r="L706" s="4"/>
      <c r="M706" s="4"/>
      <c r="N706" s="4"/>
      <c r="O706" s="4"/>
      <c r="P706" s="2"/>
      <c r="Q706" s="111"/>
      <c r="R706" s="305"/>
      <c r="S706" s="111"/>
      <c r="T706" s="111"/>
      <c r="U706" s="111"/>
      <c r="V706" s="111"/>
      <c r="W706" s="111"/>
      <c r="X706" s="111"/>
      <c r="Y706" s="111"/>
      <c r="Z706" s="111"/>
      <c r="AA706" s="111"/>
      <c r="AB706" s="111"/>
      <c r="AC706" s="111"/>
      <c r="AD706" s="111"/>
      <c r="AE706" s="111"/>
      <c r="AF706" s="111"/>
      <c r="AG706" s="111"/>
      <c r="AH706" s="111"/>
      <c r="AI706" s="111"/>
      <c r="AJ706" s="111"/>
      <c r="AK706" s="111"/>
      <c r="AL706" s="111"/>
      <c r="AM706" s="111"/>
    </row>
    <row r="707" ht="14.25" customHeight="1">
      <c r="A707" s="111"/>
      <c r="B707" s="111"/>
      <c r="C707" s="111"/>
      <c r="D707" s="111"/>
      <c r="E707" s="305"/>
      <c r="F707" s="111"/>
      <c r="G707" s="111"/>
      <c r="H707" s="111"/>
      <c r="I707" s="111"/>
      <c r="J707" s="2"/>
      <c r="K707" s="2"/>
      <c r="L707" s="4"/>
      <c r="M707" s="4"/>
      <c r="N707" s="4"/>
      <c r="O707" s="4"/>
      <c r="P707" s="2"/>
      <c r="Q707" s="111"/>
      <c r="R707" s="305"/>
      <c r="S707" s="111"/>
      <c r="T707" s="111"/>
      <c r="U707" s="111"/>
      <c r="V707" s="111"/>
      <c r="W707" s="111"/>
      <c r="X707" s="111"/>
      <c r="Y707" s="111"/>
      <c r="Z707" s="111"/>
      <c r="AA707" s="111"/>
      <c r="AB707" s="111"/>
      <c r="AC707" s="111"/>
      <c r="AD707" s="111"/>
      <c r="AE707" s="111"/>
      <c r="AF707" s="111"/>
      <c r="AG707" s="111"/>
      <c r="AH707" s="111"/>
      <c r="AI707" s="111"/>
      <c r="AJ707" s="111"/>
      <c r="AK707" s="111"/>
      <c r="AL707" s="111"/>
      <c r="AM707" s="111"/>
    </row>
    <row r="708" ht="14.25" customHeight="1">
      <c r="A708" s="111"/>
      <c r="B708" s="111"/>
      <c r="C708" s="111"/>
      <c r="D708" s="111"/>
      <c r="E708" s="305"/>
      <c r="F708" s="111"/>
      <c r="G708" s="111"/>
      <c r="H708" s="111"/>
      <c r="I708" s="111"/>
      <c r="J708" s="2"/>
      <c r="K708" s="2"/>
      <c r="L708" s="4"/>
      <c r="M708" s="4"/>
      <c r="N708" s="4"/>
      <c r="O708" s="4"/>
      <c r="P708" s="2"/>
      <c r="Q708" s="111"/>
      <c r="R708" s="305"/>
      <c r="S708" s="111"/>
      <c r="T708" s="111"/>
      <c r="U708" s="111"/>
      <c r="V708" s="111"/>
      <c r="W708" s="111"/>
      <c r="X708" s="111"/>
      <c r="Y708" s="111"/>
      <c r="Z708" s="111"/>
      <c r="AA708" s="111"/>
      <c r="AB708" s="111"/>
      <c r="AC708" s="111"/>
      <c r="AD708" s="111"/>
      <c r="AE708" s="111"/>
      <c r="AF708" s="111"/>
      <c r="AG708" s="111"/>
      <c r="AH708" s="111"/>
      <c r="AI708" s="111"/>
      <c r="AJ708" s="111"/>
      <c r="AK708" s="111"/>
      <c r="AL708" s="111"/>
      <c r="AM708" s="111"/>
    </row>
    <row r="709" ht="14.25" customHeight="1">
      <c r="A709" s="111"/>
      <c r="B709" s="111"/>
      <c r="C709" s="111"/>
      <c r="D709" s="111"/>
      <c r="E709" s="305"/>
      <c r="F709" s="111"/>
      <c r="G709" s="111"/>
      <c r="H709" s="111"/>
      <c r="I709" s="111"/>
      <c r="J709" s="2"/>
      <c r="K709" s="2"/>
      <c r="L709" s="4"/>
      <c r="M709" s="4"/>
      <c r="N709" s="4"/>
      <c r="O709" s="4"/>
      <c r="P709" s="2"/>
      <c r="Q709" s="111"/>
      <c r="R709" s="305"/>
      <c r="S709" s="111"/>
      <c r="T709" s="111"/>
      <c r="U709" s="111"/>
      <c r="V709" s="111"/>
      <c r="W709" s="111"/>
      <c r="X709" s="111"/>
      <c r="Y709" s="111"/>
      <c r="Z709" s="111"/>
      <c r="AA709" s="111"/>
      <c r="AB709" s="111"/>
      <c r="AC709" s="111"/>
      <c r="AD709" s="111"/>
      <c r="AE709" s="111"/>
      <c r="AF709" s="111"/>
      <c r="AG709" s="111"/>
      <c r="AH709" s="111"/>
      <c r="AI709" s="111"/>
      <c r="AJ709" s="111"/>
      <c r="AK709" s="111"/>
      <c r="AL709" s="111"/>
      <c r="AM709" s="111"/>
    </row>
    <row r="710" ht="14.25" customHeight="1">
      <c r="A710" s="111"/>
      <c r="B710" s="111"/>
      <c r="C710" s="111"/>
      <c r="D710" s="111"/>
      <c r="E710" s="305"/>
      <c r="F710" s="111"/>
      <c r="G710" s="111"/>
      <c r="H710" s="111"/>
      <c r="I710" s="111"/>
      <c r="J710" s="2"/>
      <c r="K710" s="2"/>
      <c r="L710" s="4"/>
      <c r="M710" s="4"/>
      <c r="N710" s="4"/>
      <c r="O710" s="4"/>
      <c r="P710" s="2"/>
      <c r="Q710" s="111"/>
      <c r="R710" s="305"/>
      <c r="S710" s="111"/>
      <c r="T710" s="111"/>
      <c r="U710" s="111"/>
      <c r="V710" s="111"/>
      <c r="W710" s="111"/>
      <c r="X710" s="111"/>
      <c r="Y710" s="111"/>
      <c r="Z710" s="111"/>
      <c r="AA710" s="111"/>
      <c r="AB710" s="111"/>
      <c r="AC710" s="111"/>
      <c r="AD710" s="111"/>
      <c r="AE710" s="111"/>
      <c r="AF710" s="111"/>
      <c r="AG710" s="111"/>
      <c r="AH710" s="111"/>
      <c r="AI710" s="111"/>
      <c r="AJ710" s="111"/>
      <c r="AK710" s="111"/>
      <c r="AL710" s="111"/>
      <c r="AM710" s="111"/>
    </row>
    <row r="711" ht="14.25" customHeight="1">
      <c r="A711" s="111"/>
      <c r="B711" s="111"/>
      <c r="C711" s="111"/>
      <c r="D711" s="111"/>
      <c r="E711" s="305"/>
      <c r="F711" s="111"/>
      <c r="G711" s="111"/>
      <c r="H711" s="111"/>
      <c r="I711" s="111"/>
      <c r="J711" s="2"/>
      <c r="K711" s="2"/>
      <c r="L711" s="4"/>
      <c r="M711" s="4"/>
      <c r="N711" s="4"/>
      <c r="O711" s="4"/>
      <c r="P711" s="2"/>
      <c r="Q711" s="111"/>
      <c r="R711" s="305"/>
      <c r="S711" s="111"/>
      <c r="T711" s="111"/>
      <c r="U711" s="111"/>
      <c r="V711" s="111"/>
      <c r="W711" s="111"/>
      <c r="X711" s="111"/>
      <c r="Y711" s="111"/>
      <c r="Z711" s="111"/>
      <c r="AA711" s="111"/>
      <c r="AB711" s="111"/>
      <c r="AC711" s="111"/>
      <c r="AD711" s="111"/>
      <c r="AE711" s="111"/>
      <c r="AF711" s="111"/>
      <c r="AG711" s="111"/>
      <c r="AH711" s="111"/>
      <c r="AI711" s="111"/>
      <c r="AJ711" s="111"/>
      <c r="AK711" s="111"/>
      <c r="AL711" s="111"/>
      <c r="AM711" s="111"/>
    </row>
    <row r="712" ht="14.25" customHeight="1">
      <c r="A712" s="111"/>
      <c r="B712" s="111"/>
      <c r="C712" s="111"/>
      <c r="D712" s="111"/>
      <c r="E712" s="305"/>
      <c r="F712" s="111"/>
      <c r="G712" s="111"/>
      <c r="H712" s="111"/>
      <c r="I712" s="111"/>
      <c r="J712" s="2"/>
      <c r="K712" s="2"/>
      <c r="L712" s="4"/>
      <c r="M712" s="4"/>
      <c r="N712" s="4"/>
      <c r="O712" s="4"/>
      <c r="P712" s="2"/>
      <c r="Q712" s="111"/>
      <c r="R712" s="305"/>
      <c r="S712" s="111"/>
      <c r="T712" s="111"/>
      <c r="U712" s="111"/>
      <c r="V712" s="111"/>
      <c r="W712" s="111"/>
      <c r="X712" s="111"/>
      <c r="Y712" s="111"/>
      <c r="Z712" s="111"/>
      <c r="AA712" s="111"/>
      <c r="AB712" s="111"/>
      <c r="AC712" s="111"/>
      <c r="AD712" s="111"/>
      <c r="AE712" s="111"/>
      <c r="AF712" s="111"/>
      <c r="AG712" s="111"/>
      <c r="AH712" s="111"/>
      <c r="AI712" s="111"/>
      <c r="AJ712" s="111"/>
      <c r="AK712" s="111"/>
      <c r="AL712" s="111"/>
      <c r="AM712" s="111"/>
    </row>
    <row r="713" ht="14.25" customHeight="1">
      <c r="A713" s="111"/>
      <c r="B713" s="111"/>
      <c r="C713" s="111"/>
      <c r="D713" s="111"/>
      <c r="E713" s="305"/>
      <c r="F713" s="111"/>
      <c r="G713" s="111"/>
      <c r="H713" s="111"/>
      <c r="I713" s="111"/>
      <c r="J713" s="2"/>
      <c r="K713" s="2"/>
      <c r="L713" s="4"/>
      <c r="M713" s="4"/>
      <c r="N713" s="4"/>
      <c r="O713" s="4"/>
      <c r="P713" s="2"/>
      <c r="Q713" s="111"/>
      <c r="R713" s="305"/>
      <c r="S713" s="111"/>
      <c r="T713" s="111"/>
      <c r="U713" s="111"/>
      <c r="V713" s="111"/>
      <c r="W713" s="111"/>
      <c r="X713" s="111"/>
      <c r="Y713" s="111"/>
      <c r="Z713" s="111"/>
      <c r="AA713" s="111"/>
      <c r="AB713" s="111"/>
      <c r="AC713" s="111"/>
      <c r="AD713" s="111"/>
      <c r="AE713" s="111"/>
      <c r="AF713" s="111"/>
      <c r="AG713" s="111"/>
      <c r="AH713" s="111"/>
      <c r="AI713" s="111"/>
      <c r="AJ713" s="111"/>
      <c r="AK713" s="111"/>
      <c r="AL713" s="111"/>
      <c r="AM713" s="111"/>
    </row>
    <row r="714" ht="14.25" customHeight="1">
      <c r="A714" s="111"/>
      <c r="B714" s="111"/>
      <c r="C714" s="111"/>
      <c r="D714" s="111"/>
      <c r="E714" s="305"/>
      <c r="F714" s="111"/>
      <c r="G714" s="111"/>
      <c r="H714" s="111"/>
      <c r="I714" s="111"/>
      <c r="J714" s="2"/>
      <c r="K714" s="2"/>
      <c r="L714" s="4"/>
      <c r="M714" s="4"/>
      <c r="N714" s="4"/>
      <c r="O714" s="4"/>
      <c r="P714" s="2"/>
      <c r="Q714" s="111"/>
      <c r="R714" s="305"/>
      <c r="S714" s="111"/>
      <c r="T714" s="111"/>
      <c r="U714" s="111"/>
      <c r="V714" s="111"/>
      <c r="W714" s="111"/>
      <c r="X714" s="111"/>
      <c r="Y714" s="111"/>
      <c r="Z714" s="111"/>
      <c r="AA714" s="111"/>
      <c r="AB714" s="111"/>
      <c r="AC714" s="111"/>
      <c r="AD714" s="111"/>
      <c r="AE714" s="111"/>
      <c r="AF714" s="111"/>
      <c r="AG714" s="111"/>
      <c r="AH714" s="111"/>
      <c r="AI714" s="111"/>
      <c r="AJ714" s="111"/>
      <c r="AK714" s="111"/>
      <c r="AL714" s="111"/>
      <c r="AM714" s="111"/>
    </row>
    <row r="715" ht="14.25" customHeight="1">
      <c r="A715" s="111"/>
      <c r="B715" s="111"/>
      <c r="C715" s="111"/>
      <c r="D715" s="111"/>
      <c r="E715" s="305"/>
      <c r="F715" s="111"/>
      <c r="G715" s="111"/>
      <c r="H715" s="111"/>
      <c r="I715" s="111"/>
      <c r="J715" s="2"/>
      <c r="K715" s="2"/>
      <c r="L715" s="4"/>
      <c r="M715" s="4"/>
      <c r="N715" s="4"/>
      <c r="O715" s="4"/>
      <c r="P715" s="2"/>
      <c r="Q715" s="111"/>
      <c r="R715" s="305"/>
      <c r="S715" s="111"/>
      <c r="T715" s="111"/>
      <c r="U715" s="111"/>
      <c r="V715" s="111"/>
      <c r="W715" s="111"/>
      <c r="X715" s="111"/>
      <c r="Y715" s="111"/>
      <c r="Z715" s="111"/>
      <c r="AA715" s="111"/>
      <c r="AB715" s="111"/>
      <c r="AC715" s="111"/>
      <c r="AD715" s="111"/>
      <c r="AE715" s="111"/>
      <c r="AF715" s="111"/>
      <c r="AG715" s="111"/>
      <c r="AH715" s="111"/>
      <c r="AI715" s="111"/>
      <c r="AJ715" s="111"/>
      <c r="AK715" s="111"/>
      <c r="AL715" s="111"/>
      <c r="AM715" s="111"/>
    </row>
    <row r="716" ht="14.25" customHeight="1">
      <c r="A716" s="111"/>
      <c r="B716" s="111"/>
      <c r="C716" s="111"/>
      <c r="D716" s="111"/>
      <c r="E716" s="305"/>
      <c r="F716" s="111"/>
      <c r="G716" s="111"/>
      <c r="H716" s="111"/>
      <c r="I716" s="111"/>
      <c r="J716" s="2"/>
      <c r="K716" s="2"/>
      <c r="L716" s="4"/>
      <c r="M716" s="4"/>
      <c r="N716" s="4"/>
      <c r="O716" s="4"/>
      <c r="P716" s="2"/>
      <c r="Q716" s="111"/>
      <c r="R716" s="305"/>
      <c r="S716" s="111"/>
      <c r="T716" s="111"/>
      <c r="U716" s="111"/>
      <c r="V716" s="111"/>
      <c r="W716" s="111"/>
      <c r="X716" s="111"/>
      <c r="Y716" s="111"/>
      <c r="Z716" s="111"/>
      <c r="AA716" s="111"/>
      <c r="AB716" s="111"/>
      <c r="AC716" s="111"/>
      <c r="AD716" s="111"/>
      <c r="AE716" s="111"/>
      <c r="AF716" s="111"/>
      <c r="AG716" s="111"/>
      <c r="AH716" s="111"/>
      <c r="AI716" s="111"/>
      <c r="AJ716" s="111"/>
      <c r="AK716" s="111"/>
      <c r="AL716" s="111"/>
      <c r="AM716" s="111"/>
    </row>
    <row r="717" ht="14.25" customHeight="1">
      <c r="A717" s="111"/>
      <c r="B717" s="111"/>
      <c r="C717" s="111"/>
      <c r="D717" s="111"/>
      <c r="E717" s="305"/>
      <c r="F717" s="111"/>
      <c r="G717" s="111"/>
      <c r="H717" s="111"/>
      <c r="I717" s="111"/>
      <c r="J717" s="2"/>
      <c r="K717" s="2"/>
      <c r="L717" s="4"/>
      <c r="M717" s="4"/>
      <c r="N717" s="4"/>
      <c r="O717" s="4"/>
      <c r="P717" s="2"/>
      <c r="Q717" s="111"/>
      <c r="R717" s="305"/>
      <c r="S717" s="111"/>
      <c r="T717" s="111"/>
      <c r="U717" s="111"/>
      <c r="V717" s="111"/>
      <c r="W717" s="111"/>
      <c r="X717" s="111"/>
      <c r="Y717" s="111"/>
      <c r="Z717" s="111"/>
      <c r="AA717" s="111"/>
      <c r="AB717" s="111"/>
      <c r="AC717" s="111"/>
      <c r="AD717" s="111"/>
      <c r="AE717" s="111"/>
      <c r="AF717" s="111"/>
      <c r="AG717" s="111"/>
      <c r="AH717" s="111"/>
      <c r="AI717" s="111"/>
      <c r="AJ717" s="111"/>
      <c r="AK717" s="111"/>
      <c r="AL717" s="111"/>
      <c r="AM717" s="111"/>
    </row>
    <row r="718" ht="14.25" customHeight="1">
      <c r="A718" s="111"/>
      <c r="B718" s="111"/>
      <c r="C718" s="111"/>
      <c r="D718" s="111"/>
      <c r="E718" s="305"/>
      <c r="F718" s="111"/>
      <c r="G718" s="111"/>
      <c r="H718" s="111"/>
      <c r="I718" s="111"/>
      <c r="J718" s="2"/>
      <c r="K718" s="2"/>
      <c r="L718" s="4"/>
      <c r="M718" s="4"/>
      <c r="N718" s="4"/>
      <c r="O718" s="4"/>
      <c r="P718" s="2"/>
      <c r="Q718" s="111"/>
      <c r="R718" s="305"/>
      <c r="S718" s="111"/>
      <c r="T718" s="111"/>
      <c r="U718" s="111"/>
      <c r="V718" s="111"/>
      <c r="W718" s="111"/>
      <c r="X718" s="111"/>
      <c r="Y718" s="111"/>
      <c r="Z718" s="111"/>
      <c r="AA718" s="111"/>
      <c r="AB718" s="111"/>
      <c r="AC718" s="111"/>
      <c r="AD718" s="111"/>
      <c r="AE718" s="111"/>
      <c r="AF718" s="111"/>
      <c r="AG718" s="111"/>
      <c r="AH718" s="111"/>
      <c r="AI718" s="111"/>
      <c r="AJ718" s="111"/>
      <c r="AK718" s="111"/>
      <c r="AL718" s="111"/>
      <c r="AM718" s="111"/>
    </row>
    <row r="719" ht="14.25" customHeight="1">
      <c r="A719" s="111"/>
      <c r="B719" s="111"/>
      <c r="C719" s="111"/>
      <c r="D719" s="111"/>
      <c r="E719" s="305"/>
      <c r="F719" s="111"/>
      <c r="G719" s="111"/>
      <c r="H719" s="111"/>
      <c r="I719" s="111"/>
      <c r="J719" s="2"/>
      <c r="K719" s="2"/>
      <c r="L719" s="4"/>
      <c r="M719" s="4"/>
      <c r="N719" s="4"/>
      <c r="O719" s="4"/>
      <c r="P719" s="2"/>
      <c r="Q719" s="111"/>
      <c r="R719" s="305"/>
      <c r="S719" s="111"/>
      <c r="T719" s="111"/>
      <c r="U719" s="111"/>
      <c r="V719" s="111"/>
      <c r="W719" s="111"/>
      <c r="X719" s="111"/>
      <c r="Y719" s="111"/>
      <c r="Z719" s="111"/>
      <c r="AA719" s="111"/>
      <c r="AB719" s="111"/>
      <c r="AC719" s="111"/>
      <c r="AD719" s="111"/>
      <c r="AE719" s="111"/>
      <c r="AF719" s="111"/>
      <c r="AG719" s="111"/>
      <c r="AH719" s="111"/>
      <c r="AI719" s="111"/>
      <c r="AJ719" s="111"/>
      <c r="AK719" s="111"/>
      <c r="AL719" s="111"/>
      <c r="AM719" s="111"/>
    </row>
    <row r="720" ht="14.25" customHeight="1">
      <c r="A720" s="111"/>
      <c r="B720" s="111"/>
      <c r="C720" s="111"/>
      <c r="D720" s="111"/>
      <c r="E720" s="305"/>
      <c r="F720" s="111"/>
      <c r="G720" s="111"/>
      <c r="H720" s="111"/>
      <c r="I720" s="111"/>
      <c r="J720" s="2"/>
      <c r="K720" s="2"/>
      <c r="L720" s="4"/>
      <c r="M720" s="4"/>
      <c r="N720" s="4"/>
      <c r="O720" s="4"/>
      <c r="P720" s="2"/>
      <c r="Q720" s="111"/>
      <c r="R720" s="305"/>
      <c r="S720" s="111"/>
      <c r="T720" s="111"/>
      <c r="U720" s="111"/>
      <c r="V720" s="111"/>
      <c r="W720" s="111"/>
      <c r="X720" s="111"/>
      <c r="Y720" s="111"/>
      <c r="Z720" s="111"/>
      <c r="AA720" s="111"/>
      <c r="AB720" s="111"/>
      <c r="AC720" s="111"/>
      <c r="AD720" s="111"/>
      <c r="AE720" s="111"/>
      <c r="AF720" s="111"/>
      <c r="AG720" s="111"/>
      <c r="AH720" s="111"/>
      <c r="AI720" s="111"/>
      <c r="AJ720" s="111"/>
      <c r="AK720" s="111"/>
      <c r="AL720" s="111"/>
      <c r="AM720" s="111"/>
    </row>
    <row r="721" ht="14.25" customHeight="1">
      <c r="A721" s="111"/>
      <c r="B721" s="111"/>
      <c r="C721" s="111"/>
      <c r="D721" s="111"/>
      <c r="E721" s="305"/>
      <c r="F721" s="111"/>
      <c r="G721" s="111"/>
      <c r="H721" s="111"/>
      <c r="I721" s="111"/>
      <c r="J721" s="2"/>
      <c r="K721" s="2"/>
      <c r="L721" s="4"/>
      <c r="M721" s="4"/>
      <c r="N721" s="4"/>
      <c r="O721" s="4"/>
      <c r="P721" s="2"/>
      <c r="Q721" s="111"/>
      <c r="R721" s="305"/>
      <c r="S721" s="111"/>
      <c r="T721" s="111"/>
      <c r="U721" s="111"/>
      <c r="V721" s="111"/>
      <c r="W721" s="111"/>
      <c r="X721" s="111"/>
      <c r="Y721" s="111"/>
      <c r="Z721" s="111"/>
      <c r="AA721" s="111"/>
      <c r="AB721" s="111"/>
      <c r="AC721" s="111"/>
      <c r="AD721" s="111"/>
      <c r="AE721" s="111"/>
      <c r="AF721" s="111"/>
      <c r="AG721" s="111"/>
      <c r="AH721" s="111"/>
      <c r="AI721" s="111"/>
      <c r="AJ721" s="111"/>
      <c r="AK721" s="111"/>
      <c r="AL721" s="111"/>
      <c r="AM721" s="111"/>
    </row>
    <row r="722" ht="14.25" customHeight="1">
      <c r="A722" s="111"/>
      <c r="B722" s="111"/>
      <c r="C722" s="111"/>
      <c r="D722" s="111"/>
      <c r="E722" s="305"/>
      <c r="F722" s="111"/>
      <c r="G722" s="111"/>
      <c r="H722" s="111"/>
      <c r="I722" s="111"/>
      <c r="J722" s="2"/>
      <c r="K722" s="2"/>
      <c r="L722" s="4"/>
      <c r="M722" s="4"/>
      <c r="N722" s="4"/>
      <c r="O722" s="4"/>
      <c r="P722" s="2"/>
      <c r="Q722" s="111"/>
      <c r="R722" s="305"/>
      <c r="S722" s="111"/>
      <c r="T722" s="111"/>
      <c r="U722" s="111"/>
      <c r="V722" s="111"/>
      <c r="W722" s="111"/>
      <c r="X722" s="111"/>
      <c r="Y722" s="111"/>
      <c r="Z722" s="111"/>
      <c r="AA722" s="111"/>
      <c r="AB722" s="111"/>
      <c r="AC722" s="111"/>
      <c r="AD722" s="111"/>
      <c r="AE722" s="111"/>
      <c r="AF722" s="111"/>
      <c r="AG722" s="111"/>
      <c r="AH722" s="111"/>
      <c r="AI722" s="111"/>
      <c r="AJ722" s="111"/>
      <c r="AK722" s="111"/>
      <c r="AL722" s="111"/>
      <c r="AM722" s="111"/>
    </row>
    <row r="723" ht="14.25" customHeight="1">
      <c r="A723" s="111"/>
      <c r="B723" s="111"/>
      <c r="C723" s="111"/>
      <c r="D723" s="111"/>
      <c r="E723" s="305"/>
      <c r="F723" s="111"/>
      <c r="G723" s="111"/>
      <c r="H723" s="111"/>
      <c r="I723" s="111"/>
      <c r="J723" s="2"/>
      <c r="K723" s="2"/>
      <c r="L723" s="4"/>
      <c r="M723" s="4"/>
      <c r="N723" s="4"/>
      <c r="O723" s="4"/>
      <c r="P723" s="2"/>
      <c r="Q723" s="111"/>
      <c r="R723" s="305"/>
      <c r="S723" s="111"/>
      <c r="T723" s="111"/>
      <c r="U723" s="111"/>
      <c r="V723" s="111"/>
      <c r="W723" s="111"/>
      <c r="X723" s="111"/>
      <c r="Y723" s="111"/>
      <c r="Z723" s="111"/>
      <c r="AA723" s="111"/>
      <c r="AB723" s="111"/>
      <c r="AC723" s="111"/>
      <c r="AD723" s="111"/>
      <c r="AE723" s="111"/>
      <c r="AF723" s="111"/>
      <c r="AG723" s="111"/>
      <c r="AH723" s="111"/>
      <c r="AI723" s="111"/>
      <c r="AJ723" s="111"/>
      <c r="AK723" s="111"/>
      <c r="AL723" s="111"/>
      <c r="AM723" s="111"/>
    </row>
    <row r="724" ht="14.25" customHeight="1">
      <c r="A724" s="111"/>
      <c r="B724" s="111"/>
      <c r="C724" s="111"/>
      <c r="D724" s="111"/>
      <c r="E724" s="305"/>
      <c r="F724" s="111"/>
      <c r="G724" s="111"/>
      <c r="H724" s="111"/>
      <c r="I724" s="111"/>
      <c r="J724" s="2"/>
      <c r="K724" s="2"/>
      <c r="L724" s="4"/>
      <c r="M724" s="4"/>
      <c r="N724" s="4"/>
      <c r="O724" s="4"/>
      <c r="P724" s="2"/>
      <c r="Q724" s="111"/>
      <c r="R724" s="305"/>
      <c r="S724" s="111"/>
      <c r="T724" s="111"/>
      <c r="U724" s="111"/>
      <c r="V724" s="111"/>
      <c r="W724" s="111"/>
      <c r="X724" s="111"/>
      <c r="Y724" s="111"/>
      <c r="Z724" s="111"/>
      <c r="AA724" s="111"/>
      <c r="AB724" s="111"/>
      <c r="AC724" s="111"/>
      <c r="AD724" s="111"/>
      <c r="AE724" s="111"/>
      <c r="AF724" s="111"/>
      <c r="AG724" s="111"/>
      <c r="AH724" s="111"/>
      <c r="AI724" s="111"/>
      <c r="AJ724" s="111"/>
      <c r="AK724" s="111"/>
      <c r="AL724" s="111"/>
      <c r="AM724" s="111"/>
    </row>
    <row r="725" ht="14.25" customHeight="1">
      <c r="A725" s="111"/>
      <c r="B725" s="111"/>
      <c r="C725" s="111"/>
      <c r="D725" s="111"/>
      <c r="E725" s="305"/>
      <c r="F725" s="111"/>
      <c r="G725" s="111"/>
      <c r="H725" s="111"/>
      <c r="I725" s="111"/>
      <c r="J725" s="2"/>
      <c r="K725" s="2"/>
      <c r="L725" s="4"/>
      <c r="M725" s="4"/>
      <c r="N725" s="4"/>
      <c r="O725" s="4"/>
      <c r="P725" s="2"/>
      <c r="Q725" s="111"/>
      <c r="R725" s="305"/>
      <c r="S725" s="111"/>
      <c r="T725" s="111"/>
      <c r="U725" s="111"/>
      <c r="V725" s="111"/>
      <c r="W725" s="111"/>
      <c r="X725" s="111"/>
      <c r="Y725" s="111"/>
      <c r="Z725" s="111"/>
      <c r="AA725" s="111"/>
      <c r="AB725" s="111"/>
      <c r="AC725" s="111"/>
      <c r="AD725" s="111"/>
      <c r="AE725" s="111"/>
      <c r="AF725" s="111"/>
      <c r="AG725" s="111"/>
      <c r="AH725" s="111"/>
      <c r="AI725" s="111"/>
      <c r="AJ725" s="111"/>
      <c r="AK725" s="111"/>
      <c r="AL725" s="111"/>
      <c r="AM725" s="111"/>
    </row>
    <row r="726" ht="14.25" customHeight="1">
      <c r="A726" s="111"/>
      <c r="B726" s="111"/>
      <c r="C726" s="111"/>
      <c r="D726" s="111"/>
      <c r="E726" s="305"/>
      <c r="F726" s="111"/>
      <c r="G726" s="111"/>
      <c r="H726" s="111"/>
      <c r="I726" s="111"/>
      <c r="J726" s="2"/>
      <c r="K726" s="2"/>
      <c r="L726" s="4"/>
      <c r="M726" s="4"/>
      <c r="N726" s="4"/>
      <c r="O726" s="4"/>
      <c r="P726" s="2"/>
      <c r="Q726" s="111"/>
      <c r="R726" s="305"/>
      <c r="S726" s="111"/>
      <c r="T726" s="111"/>
      <c r="U726" s="111"/>
      <c r="V726" s="111"/>
      <c r="W726" s="111"/>
      <c r="X726" s="111"/>
      <c r="Y726" s="111"/>
      <c r="Z726" s="111"/>
      <c r="AA726" s="111"/>
      <c r="AB726" s="111"/>
      <c r="AC726" s="111"/>
      <c r="AD726" s="111"/>
      <c r="AE726" s="111"/>
      <c r="AF726" s="111"/>
      <c r="AG726" s="111"/>
      <c r="AH726" s="111"/>
      <c r="AI726" s="111"/>
      <c r="AJ726" s="111"/>
      <c r="AK726" s="111"/>
      <c r="AL726" s="111"/>
      <c r="AM726" s="111"/>
    </row>
    <row r="727" ht="14.25" customHeight="1">
      <c r="A727" s="111"/>
      <c r="B727" s="111"/>
      <c r="C727" s="111"/>
      <c r="D727" s="111"/>
      <c r="E727" s="305"/>
      <c r="F727" s="111"/>
      <c r="G727" s="111"/>
      <c r="H727" s="111"/>
      <c r="I727" s="111"/>
      <c r="J727" s="2"/>
      <c r="K727" s="2"/>
      <c r="L727" s="4"/>
      <c r="M727" s="4"/>
      <c r="N727" s="4"/>
      <c r="O727" s="4"/>
      <c r="P727" s="2"/>
      <c r="Q727" s="111"/>
      <c r="R727" s="305"/>
      <c r="S727" s="111"/>
      <c r="T727" s="111"/>
      <c r="U727" s="111"/>
      <c r="V727" s="111"/>
      <c r="W727" s="111"/>
      <c r="X727" s="111"/>
      <c r="Y727" s="111"/>
      <c r="Z727" s="111"/>
      <c r="AA727" s="111"/>
      <c r="AB727" s="111"/>
      <c r="AC727" s="111"/>
      <c r="AD727" s="111"/>
      <c r="AE727" s="111"/>
      <c r="AF727" s="111"/>
      <c r="AG727" s="111"/>
      <c r="AH727" s="111"/>
      <c r="AI727" s="111"/>
      <c r="AJ727" s="111"/>
      <c r="AK727" s="111"/>
      <c r="AL727" s="111"/>
      <c r="AM727" s="111"/>
    </row>
    <row r="728" ht="14.25" customHeight="1">
      <c r="A728" s="111"/>
      <c r="B728" s="111"/>
      <c r="C728" s="111"/>
      <c r="D728" s="111"/>
      <c r="E728" s="305"/>
      <c r="F728" s="111"/>
      <c r="G728" s="111"/>
      <c r="H728" s="111"/>
      <c r="I728" s="111"/>
      <c r="J728" s="2"/>
      <c r="K728" s="2"/>
      <c r="L728" s="4"/>
      <c r="M728" s="4"/>
      <c r="N728" s="4"/>
      <c r="O728" s="4"/>
      <c r="P728" s="2"/>
      <c r="Q728" s="111"/>
      <c r="R728" s="305"/>
      <c r="S728" s="111"/>
      <c r="T728" s="111"/>
      <c r="U728" s="111"/>
      <c r="V728" s="111"/>
      <c r="W728" s="111"/>
      <c r="X728" s="111"/>
      <c r="Y728" s="111"/>
      <c r="Z728" s="111"/>
      <c r="AA728" s="111"/>
      <c r="AB728" s="111"/>
      <c r="AC728" s="111"/>
      <c r="AD728" s="111"/>
      <c r="AE728" s="111"/>
      <c r="AF728" s="111"/>
      <c r="AG728" s="111"/>
      <c r="AH728" s="111"/>
      <c r="AI728" s="111"/>
      <c r="AJ728" s="111"/>
      <c r="AK728" s="111"/>
      <c r="AL728" s="111"/>
      <c r="AM728" s="111"/>
    </row>
    <row r="729" ht="14.25" customHeight="1">
      <c r="A729" s="111"/>
      <c r="B729" s="111"/>
      <c r="C729" s="111"/>
      <c r="D729" s="111"/>
      <c r="E729" s="305"/>
      <c r="F729" s="111"/>
      <c r="G729" s="111"/>
      <c r="H729" s="111"/>
      <c r="I729" s="111"/>
      <c r="J729" s="2"/>
      <c r="K729" s="2"/>
      <c r="L729" s="4"/>
      <c r="M729" s="4"/>
      <c r="N729" s="4"/>
      <c r="O729" s="4"/>
      <c r="P729" s="2"/>
      <c r="Q729" s="111"/>
      <c r="R729" s="305"/>
      <c r="S729" s="111"/>
      <c r="T729" s="111"/>
      <c r="U729" s="111"/>
      <c r="V729" s="111"/>
      <c r="W729" s="111"/>
      <c r="X729" s="111"/>
      <c r="Y729" s="111"/>
      <c r="Z729" s="111"/>
      <c r="AA729" s="111"/>
      <c r="AB729" s="111"/>
      <c r="AC729" s="111"/>
      <c r="AD729" s="111"/>
      <c r="AE729" s="111"/>
      <c r="AF729" s="111"/>
      <c r="AG729" s="111"/>
      <c r="AH729" s="111"/>
      <c r="AI729" s="111"/>
      <c r="AJ729" s="111"/>
      <c r="AK729" s="111"/>
      <c r="AL729" s="111"/>
      <c r="AM729" s="111"/>
    </row>
    <row r="730" ht="14.25" customHeight="1">
      <c r="A730" s="111"/>
      <c r="B730" s="111"/>
      <c r="C730" s="111"/>
      <c r="D730" s="111"/>
      <c r="E730" s="305"/>
      <c r="F730" s="111"/>
      <c r="G730" s="111"/>
      <c r="H730" s="111"/>
      <c r="I730" s="111"/>
      <c r="J730" s="2"/>
      <c r="K730" s="2"/>
      <c r="L730" s="4"/>
      <c r="M730" s="4"/>
      <c r="N730" s="4"/>
      <c r="O730" s="4"/>
      <c r="P730" s="2"/>
      <c r="Q730" s="111"/>
      <c r="R730" s="305"/>
      <c r="S730" s="111"/>
      <c r="T730" s="111"/>
      <c r="U730" s="111"/>
      <c r="V730" s="111"/>
      <c r="W730" s="111"/>
      <c r="X730" s="111"/>
      <c r="Y730" s="111"/>
      <c r="Z730" s="111"/>
      <c r="AA730" s="111"/>
      <c r="AB730" s="111"/>
      <c r="AC730" s="111"/>
      <c r="AD730" s="111"/>
      <c r="AE730" s="111"/>
      <c r="AF730" s="111"/>
      <c r="AG730" s="111"/>
      <c r="AH730" s="111"/>
      <c r="AI730" s="111"/>
      <c r="AJ730" s="111"/>
      <c r="AK730" s="111"/>
      <c r="AL730" s="111"/>
      <c r="AM730" s="111"/>
    </row>
    <row r="731" ht="14.25" customHeight="1">
      <c r="A731" s="111"/>
      <c r="B731" s="111"/>
      <c r="C731" s="111"/>
      <c r="D731" s="111"/>
      <c r="E731" s="305"/>
      <c r="F731" s="111"/>
      <c r="G731" s="111"/>
      <c r="H731" s="111"/>
      <c r="I731" s="111"/>
      <c r="J731" s="2"/>
      <c r="K731" s="2"/>
      <c r="L731" s="4"/>
      <c r="M731" s="4"/>
      <c r="N731" s="4"/>
      <c r="O731" s="4"/>
      <c r="P731" s="2"/>
      <c r="Q731" s="111"/>
      <c r="R731" s="305"/>
      <c r="S731" s="111"/>
      <c r="T731" s="111"/>
      <c r="U731" s="111"/>
      <c r="V731" s="111"/>
      <c r="W731" s="111"/>
      <c r="X731" s="111"/>
      <c r="Y731" s="111"/>
      <c r="Z731" s="111"/>
      <c r="AA731" s="111"/>
      <c r="AB731" s="111"/>
      <c r="AC731" s="111"/>
      <c r="AD731" s="111"/>
      <c r="AE731" s="111"/>
      <c r="AF731" s="111"/>
      <c r="AG731" s="111"/>
      <c r="AH731" s="111"/>
      <c r="AI731" s="111"/>
      <c r="AJ731" s="111"/>
      <c r="AK731" s="111"/>
      <c r="AL731" s="111"/>
      <c r="AM731" s="111"/>
    </row>
    <row r="732" ht="14.25" customHeight="1">
      <c r="A732" s="111"/>
      <c r="B732" s="111"/>
      <c r="C732" s="111"/>
      <c r="D732" s="111"/>
      <c r="E732" s="305"/>
      <c r="F732" s="111"/>
      <c r="G732" s="111"/>
      <c r="H732" s="111"/>
      <c r="I732" s="111"/>
      <c r="J732" s="2"/>
      <c r="K732" s="2"/>
      <c r="L732" s="4"/>
      <c r="M732" s="4"/>
      <c r="N732" s="4"/>
      <c r="O732" s="4"/>
      <c r="P732" s="2"/>
      <c r="Q732" s="111"/>
      <c r="R732" s="305"/>
      <c r="S732" s="111"/>
      <c r="T732" s="111"/>
      <c r="U732" s="111"/>
      <c r="V732" s="111"/>
      <c r="W732" s="111"/>
      <c r="X732" s="111"/>
      <c r="Y732" s="111"/>
      <c r="Z732" s="111"/>
      <c r="AA732" s="111"/>
      <c r="AB732" s="111"/>
      <c r="AC732" s="111"/>
      <c r="AD732" s="111"/>
      <c r="AE732" s="111"/>
      <c r="AF732" s="111"/>
      <c r="AG732" s="111"/>
      <c r="AH732" s="111"/>
      <c r="AI732" s="111"/>
      <c r="AJ732" s="111"/>
      <c r="AK732" s="111"/>
      <c r="AL732" s="111"/>
      <c r="AM732" s="111"/>
    </row>
    <row r="733" ht="14.25" customHeight="1">
      <c r="A733" s="111"/>
      <c r="B733" s="111"/>
      <c r="C733" s="111"/>
      <c r="D733" s="111"/>
      <c r="E733" s="305"/>
      <c r="F733" s="111"/>
      <c r="G733" s="111"/>
      <c r="H733" s="111"/>
      <c r="I733" s="111"/>
      <c r="J733" s="2"/>
      <c r="K733" s="2"/>
      <c r="L733" s="4"/>
      <c r="M733" s="4"/>
      <c r="N733" s="4"/>
      <c r="O733" s="4"/>
      <c r="P733" s="2"/>
      <c r="Q733" s="111"/>
      <c r="R733" s="305"/>
      <c r="S733" s="111"/>
      <c r="T733" s="111"/>
      <c r="U733" s="111"/>
      <c r="V733" s="111"/>
      <c r="W733" s="111"/>
      <c r="X733" s="111"/>
      <c r="Y733" s="111"/>
      <c r="Z733" s="111"/>
      <c r="AA733" s="111"/>
      <c r="AB733" s="111"/>
      <c r="AC733" s="111"/>
      <c r="AD733" s="111"/>
      <c r="AE733" s="111"/>
      <c r="AF733" s="111"/>
      <c r="AG733" s="111"/>
      <c r="AH733" s="111"/>
      <c r="AI733" s="111"/>
      <c r="AJ733" s="111"/>
      <c r="AK733" s="111"/>
      <c r="AL733" s="111"/>
      <c r="AM733" s="111"/>
    </row>
    <row r="734" ht="14.25" customHeight="1">
      <c r="A734" s="111"/>
      <c r="B734" s="111"/>
      <c r="C734" s="111"/>
      <c r="D734" s="111"/>
      <c r="E734" s="305"/>
      <c r="F734" s="111"/>
      <c r="G734" s="111"/>
      <c r="H734" s="111"/>
      <c r="I734" s="111"/>
      <c r="J734" s="2"/>
      <c r="K734" s="2"/>
      <c r="L734" s="4"/>
      <c r="M734" s="4"/>
      <c r="N734" s="4"/>
      <c r="O734" s="4"/>
      <c r="P734" s="2"/>
      <c r="Q734" s="111"/>
      <c r="R734" s="305"/>
      <c r="S734" s="111"/>
      <c r="T734" s="111"/>
      <c r="U734" s="111"/>
      <c r="V734" s="111"/>
      <c r="W734" s="111"/>
      <c r="X734" s="111"/>
      <c r="Y734" s="111"/>
      <c r="Z734" s="111"/>
      <c r="AA734" s="111"/>
      <c r="AB734" s="111"/>
      <c r="AC734" s="111"/>
      <c r="AD734" s="111"/>
      <c r="AE734" s="111"/>
      <c r="AF734" s="111"/>
      <c r="AG734" s="111"/>
      <c r="AH734" s="111"/>
      <c r="AI734" s="111"/>
      <c r="AJ734" s="111"/>
      <c r="AK734" s="111"/>
      <c r="AL734" s="111"/>
      <c r="AM734" s="111"/>
    </row>
    <row r="735" ht="14.25" customHeight="1">
      <c r="A735" s="111"/>
      <c r="B735" s="111"/>
      <c r="C735" s="111"/>
      <c r="D735" s="111"/>
      <c r="E735" s="305"/>
      <c r="F735" s="111"/>
      <c r="G735" s="111"/>
      <c r="H735" s="111"/>
      <c r="I735" s="111"/>
      <c r="J735" s="2"/>
      <c r="K735" s="2"/>
      <c r="L735" s="4"/>
      <c r="M735" s="4"/>
      <c r="N735" s="4"/>
      <c r="O735" s="4"/>
      <c r="P735" s="2"/>
      <c r="Q735" s="111"/>
      <c r="R735" s="305"/>
      <c r="S735" s="111"/>
      <c r="T735" s="111"/>
      <c r="U735" s="111"/>
      <c r="V735" s="111"/>
      <c r="W735" s="111"/>
      <c r="X735" s="111"/>
      <c r="Y735" s="111"/>
      <c r="Z735" s="111"/>
      <c r="AA735" s="111"/>
      <c r="AB735" s="111"/>
      <c r="AC735" s="111"/>
      <c r="AD735" s="111"/>
      <c r="AE735" s="111"/>
      <c r="AF735" s="111"/>
      <c r="AG735" s="111"/>
      <c r="AH735" s="111"/>
      <c r="AI735" s="111"/>
      <c r="AJ735" s="111"/>
      <c r="AK735" s="111"/>
      <c r="AL735" s="111"/>
      <c r="AM735" s="111"/>
    </row>
    <row r="736" ht="14.25" customHeight="1">
      <c r="A736" s="111"/>
      <c r="B736" s="111"/>
      <c r="C736" s="111"/>
      <c r="D736" s="111"/>
      <c r="E736" s="305"/>
      <c r="F736" s="111"/>
      <c r="G736" s="111"/>
      <c r="H736" s="111"/>
      <c r="I736" s="111"/>
      <c r="J736" s="2"/>
      <c r="K736" s="2"/>
      <c r="L736" s="4"/>
      <c r="M736" s="4"/>
      <c r="N736" s="4"/>
      <c r="O736" s="4"/>
      <c r="P736" s="2"/>
      <c r="Q736" s="111"/>
      <c r="R736" s="305"/>
      <c r="S736" s="111"/>
      <c r="T736" s="111"/>
      <c r="U736" s="111"/>
      <c r="V736" s="111"/>
      <c r="W736" s="111"/>
      <c r="X736" s="111"/>
      <c r="Y736" s="111"/>
      <c r="Z736" s="111"/>
      <c r="AA736" s="111"/>
      <c r="AB736" s="111"/>
      <c r="AC736" s="111"/>
      <c r="AD736" s="111"/>
      <c r="AE736" s="111"/>
      <c r="AF736" s="111"/>
      <c r="AG736" s="111"/>
      <c r="AH736" s="111"/>
      <c r="AI736" s="111"/>
      <c r="AJ736" s="111"/>
      <c r="AK736" s="111"/>
      <c r="AL736" s="111"/>
      <c r="AM736" s="111"/>
    </row>
    <row r="737" ht="14.25" customHeight="1">
      <c r="A737" s="111"/>
      <c r="B737" s="111"/>
      <c r="C737" s="111"/>
      <c r="D737" s="111"/>
      <c r="E737" s="305"/>
      <c r="F737" s="111"/>
      <c r="G737" s="111"/>
      <c r="H737" s="111"/>
      <c r="I737" s="111"/>
      <c r="J737" s="2"/>
      <c r="K737" s="2"/>
      <c r="L737" s="4"/>
      <c r="M737" s="4"/>
      <c r="N737" s="4"/>
      <c r="O737" s="4"/>
      <c r="P737" s="2"/>
      <c r="Q737" s="111"/>
      <c r="R737" s="305"/>
      <c r="S737" s="111"/>
      <c r="T737" s="111"/>
      <c r="U737" s="111"/>
      <c r="V737" s="111"/>
      <c r="W737" s="111"/>
      <c r="X737" s="111"/>
      <c r="Y737" s="111"/>
      <c r="Z737" s="111"/>
      <c r="AA737" s="111"/>
      <c r="AB737" s="111"/>
      <c r="AC737" s="111"/>
      <c r="AD737" s="111"/>
      <c r="AE737" s="111"/>
      <c r="AF737" s="111"/>
      <c r="AG737" s="111"/>
      <c r="AH737" s="111"/>
      <c r="AI737" s="111"/>
      <c r="AJ737" s="111"/>
      <c r="AK737" s="111"/>
      <c r="AL737" s="111"/>
      <c r="AM737" s="111"/>
    </row>
    <row r="738" ht="14.25" customHeight="1">
      <c r="A738" s="111"/>
      <c r="B738" s="111"/>
      <c r="C738" s="111"/>
      <c r="D738" s="111"/>
      <c r="E738" s="305"/>
      <c r="F738" s="111"/>
      <c r="G738" s="111"/>
      <c r="H738" s="111"/>
      <c r="I738" s="111"/>
      <c r="J738" s="2"/>
      <c r="K738" s="2"/>
      <c r="L738" s="4"/>
      <c r="M738" s="4"/>
      <c r="N738" s="4"/>
      <c r="O738" s="4"/>
      <c r="P738" s="2"/>
      <c r="Q738" s="111"/>
      <c r="R738" s="305"/>
      <c r="S738" s="111"/>
      <c r="T738" s="111"/>
      <c r="U738" s="111"/>
      <c r="V738" s="111"/>
      <c r="W738" s="111"/>
      <c r="X738" s="111"/>
      <c r="Y738" s="111"/>
      <c r="Z738" s="111"/>
      <c r="AA738" s="111"/>
      <c r="AB738" s="111"/>
      <c r="AC738" s="111"/>
      <c r="AD738" s="111"/>
      <c r="AE738" s="111"/>
      <c r="AF738" s="111"/>
      <c r="AG738" s="111"/>
      <c r="AH738" s="111"/>
      <c r="AI738" s="111"/>
      <c r="AJ738" s="111"/>
      <c r="AK738" s="111"/>
      <c r="AL738" s="111"/>
      <c r="AM738" s="111"/>
    </row>
    <row r="739" ht="14.25" customHeight="1">
      <c r="A739" s="111"/>
      <c r="B739" s="111"/>
      <c r="C739" s="111"/>
      <c r="D739" s="111"/>
      <c r="E739" s="305"/>
      <c r="F739" s="111"/>
      <c r="G739" s="111"/>
      <c r="H739" s="111"/>
      <c r="I739" s="111"/>
      <c r="J739" s="2"/>
      <c r="K739" s="2"/>
      <c r="L739" s="4"/>
      <c r="M739" s="4"/>
      <c r="N739" s="4"/>
      <c r="O739" s="4"/>
      <c r="P739" s="2"/>
      <c r="Q739" s="111"/>
      <c r="R739" s="305"/>
      <c r="S739" s="111"/>
      <c r="T739" s="111"/>
      <c r="U739" s="111"/>
      <c r="V739" s="111"/>
      <c r="W739" s="111"/>
      <c r="X739" s="111"/>
      <c r="Y739" s="111"/>
      <c r="Z739" s="111"/>
      <c r="AA739" s="111"/>
      <c r="AB739" s="111"/>
      <c r="AC739" s="111"/>
      <c r="AD739" s="111"/>
      <c r="AE739" s="111"/>
      <c r="AF739" s="111"/>
      <c r="AG739" s="111"/>
      <c r="AH739" s="111"/>
      <c r="AI739" s="111"/>
      <c r="AJ739" s="111"/>
      <c r="AK739" s="111"/>
      <c r="AL739" s="111"/>
      <c r="AM739" s="111"/>
    </row>
    <row r="740" ht="14.25" customHeight="1">
      <c r="A740" s="111"/>
      <c r="B740" s="111"/>
      <c r="C740" s="111"/>
      <c r="D740" s="111"/>
      <c r="E740" s="305"/>
      <c r="F740" s="111"/>
      <c r="G740" s="111"/>
      <c r="H740" s="111"/>
      <c r="I740" s="111"/>
      <c r="J740" s="2"/>
      <c r="K740" s="2"/>
      <c r="L740" s="4"/>
      <c r="M740" s="4"/>
      <c r="N740" s="4"/>
      <c r="O740" s="4"/>
      <c r="P740" s="2"/>
      <c r="Q740" s="111"/>
      <c r="R740" s="305"/>
      <c r="S740" s="111"/>
      <c r="T740" s="111"/>
      <c r="U740" s="111"/>
      <c r="V740" s="111"/>
      <c r="W740" s="111"/>
      <c r="X740" s="111"/>
      <c r="Y740" s="111"/>
      <c r="Z740" s="111"/>
      <c r="AA740" s="111"/>
      <c r="AB740" s="111"/>
      <c r="AC740" s="111"/>
      <c r="AD740" s="111"/>
      <c r="AE740" s="111"/>
      <c r="AF740" s="111"/>
      <c r="AG740" s="111"/>
      <c r="AH740" s="111"/>
      <c r="AI740" s="111"/>
      <c r="AJ740" s="111"/>
      <c r="AK740" s="111"/>
      <c r="AL740" s="111"/>
      <c r="AM740" s="111"/>
    </row>
    <row r="741" ht="14.25" customHeight="1">
      <c r="A741" s="111"/>
      <c r="B741" s="111"/>
      <c r="C741" s="111"/>
      <c r="D741" s="111"/>
      <c r="E741" s="305"/>
      <c r="F741" s="111"/>
      <c r="G741" s="111"/>
      <c r="H741" s="111"/>
      <c r="I741" s="111"/>
      <c r="J741" s="2"/>
      <c r="K741" s="2"/>
      <c r="L741" s="4"/>
      <c r="M741" s="4"/>
      <c r="N741" s="4"/>
      <c r="O741" s="4"/>
      <c r="P741" s="2"/>
      <c r="Q741" s="111"/>
      <c r="R741" s="305"/>
      <c r="S741" s="111"/>
      <c r="T741" s="111"/>
      <c r="U741" s="111"/>
      <c r="V741" s="111"/>
      <c r="W741" s="111"/>
      <c r="X741" s="111"/>
      <c r="Y741" s="111"/>
      <c r="Z741" s="111"/>
      <c r="AA741" s="111"/>
      <c r="AB741" s="111"/>
      <c r="AC741" s="111"/>
      <c r="AD741" s="111"/>
      <c r="AE741" s="111"/>
      <c r="AF741" s="111"/>
      <c r="AG741" s="111"/>
      <c r="AH741" s="111"/>
      <c r="AI741" s="111"/>
      <c r="AJ741" s="111"/>
      <c r="AK741" s="111"/>
      <c r="AL741" s="111"/>
      <c r="AM741" s="111"/>
    </row>
    <row r="742" ht="14.25" customHeight="1">
      <c r="A742" s="111"/>
      <c r="B742" s="111"/>
      <c r="C742" s="111"/>
      <c r="D742" s="111"/>
      <c r="E742" s="305"/>
      <c r="F742" s="111"/>
      <c r="G742" s="111"/>
      <c r="H742" s="111"/>
      <c r="I742" s="111"/>
      <c r="J742" s="2"/>
      <c r="K742" s="2"/>
      <c r="L742" s="4"/>
      <c r="M742" s="4"/>
      <c r="N742" s="4"/>
      <c r="O742" s="4"/>
      <c r="P742" s="2"/>
      <c r="Q742" s="111"/>
      <c r="R742" s="305"/>
      <c r="S742" s="111"/>
      <c r="T742" s="111"/>
      <c r="U742" s="111"/>
      <c r="V742" s="111"/>
      <c r="W742" s="111"/>
      <c r="X742" s="111"/>
      <c r="Y742" s="111"/>
      <c r="Z742" s="111"/>
      <c r="AA742" s="111"/>
      <c r="AB742" s="111"/>
      <c r="AC742" s="111"/>
      <c r="AD742" s="111"/>
      <c r="AE742" s="111"/>
      <c r="AF742" s="111"/>
      <c r="AG742" s="111"/>
      <c r="AH742" s="111"/>
      <c r="AI742" s="111"/>
      <c r="AJ742" s="111"/>
      <c r="AK742" s="111"/>
      <c r="AL742" s="111"/>
      <c r="AM742" s="111"/>
    </row>
    <row r="743" ht="14.25" customHeight="1">
      <c r="A743" s="111"/>
      <c r="B743" s="111"/>
      <c r="C743" s="111"/>
      <c r="D743" s="111"/>
      <c r="E743" s="305"/>
      <c r="F743" s="111"/>
      <c r="G743" s="111"/>
      <c r="H743" s="111"/>
      <c r="I743" s="111"/>
      <c r="J743" s="2"/>
      <c r="K743" s="2"/>
      <c r="L743" s="4"/>
      <c r="M743" s="4"/>
      <c r="N743" s="4"/>
      <c r="O743" s="4"/>
      <c r="P743" s="2"/>
      <c r="Q743" s="111"/>
      <c r="R743" s="305"/>
      <c r="S743" s="111"/>
      <c r="T743" s="111"/>
      <c r="U743" s="111"/>
      <c r="V743" s="111"/>
      <c r="W743" s="111"/>
      <c r="X743" s="111"/>
      <c r="Y743" s="111"/>
      <c r="Z743" s="111"/>
      <c r="AA743" s="111"/>
      <c r="AB743" s="111"/>
      <c r="AC743" s="111"/>
      <c r="AD743" s="111"/>
      <c r="AE743" s="111"/>
      <c r="AF743" s="111"/>
      <c r="AG743" s="111"/>
      <c r="AH743" s="111"/>
      <c r="AI743" s="111"/>
      <c r="AJ743" s="111"/>
      <c r="AK743" s="111"/>
      <c r="AL743" s="111"/>
      <c r="AM743" s="111"/>
    </row>
    <row r="744" ht="14.25" customHeight="1">
      <c r="A744" s="111"/>
      <c r="B744" s="111"/>
      <c r="C744" s="111"/>
      <c r="D744" s="111"/>
      <c r="E744" s="305"/>
      <c r="F744" s="111"/>
      <c r="G744" s="111"/>
      <c r="H744" s="111"/>
      <c r="I744" s="111"/>
      <c r="J744" s="2"/>
      <c r="K744" s="2"/>
      <c r="L744" s="4"/>
      <c r="M744" s="4"/>
      <c r="N744" s="4"/>
      <c r="O744" s="4"/>
      <c r="P744" s="2"/>
      <c r="Q744" s="111"/>
      <c r="R744" s="305"/>
      <c r="S744" s="111"/>
      <c r="T744" s="111"/>
      <c r="U744" s="111"/>
      <c r="V744" s="111"/>
      <c r="W744" s="111"/>
      <c r="X744" s="111"/>
      <c r="Y744" s="111"/>
      <c r="Z744" s="111"/>
      <c r="AA744" s="111"/>
      <c r="AB744" s="111"/>
      <c r="AC744" s="111"/>
      <c r="AD744" s="111"/>
      <c r="AE744" s="111"/>
      <c r="AF744" s="111"/>
      <c r="AG744" s="111"/>
      <c r="AH744" s="111"/>
      <c r="AI744" s="111"/>
      <c r="AJ744" s="111"/>
      <c r="AK744" s="111"/>
      <c r="AL744" s="111"/>
      <c r="AM744" s="111"/>
    </row>
    <row r="745" ht="14.25" customHeight="1">
      <c r="A745" s="111"/>
      <c r="B745" s="111"/>
      <c r="C745" s="111"/>
      <c r="D745" s="111"/>
      <c r="E745" s="305"/>
      <c r="F745" s="111"/>
      <c r="G745" s="111"/>
      <c r="H745" s="111"/>
      <c r="I745" s="111"/>
      <c r="J745" s="2"/>
      <c r="K745" s="2"/>
      <c r="L745" s="4"/>
      <c r="M745" s="4"/>
      <c r="N745" s="4"/>
      <c r="O745" s="4"/>
      <c r="P745" s="2"/>
      <c r="Q745" s="111"/>
      <c r="R745" s="305"/>
      <c r="S745" s="111"/>
      <c r="T745" s="111"/>
      <c r="U745" s="111"/>
      <c r="V745" s="111"/>
      <c r="W745" s="111"/>
      <c r="X745" s="111"/>
      <c r="Y745" s="111"/>
      <c r="Z745" s="111"/>
      <c r="AA745" s="111"/>
      <c r="AB745" s="111"/>
      <c r="AC745" s="111"/>
      <c r="AD745" s="111"/>
      <c r="AE745" s="111"/>
      <c r="AF745" s="111"/>
      <c r="AG745" s="111"/>
      <c r="AH745" s="111"/>
      <c r="AI745" s="111"/>
      <c r="AJ745" s="111"/>
      <c r="AK745" s="111"/>
      <c r="AL745" s="111"/>
      <c r="AM745" s="111"/>
    </row>
    <row r="746" ht="14.25" customHeight="1">
      <c r="A746" s="111"/>
      <c r="B746" s="111"/>
      <c r="C746" s="111"/>
      <c r="D746" s="111"/>
      <c r="E746" s="305"/>
      <c r="F746" s="111"/>
      <c r="G746" s="111"/>
      <c r="H746" s="111"/>
      <c r="I746" s="111"/>
      <c r="J746" s="2"/>
      <c r="K746" s="2"/>
      <c r="L746" s="4"/>
      <c r="M746" s="4"/>
      <c r="N746" s="4"/>
      <c r="O746" s="4"/>
      <c r="P746" s="2"/>
      <c r="Q746" s="111"/>
      <c r="R746" s="305"/>
      <c r="S746" s="111"/>
      <c r="T746" s="111"/>
      <c r="U746" s="111"/>
      <c r="V746" s="111"/>
      <c r="W746" s="111"/>
      <c r="X746" s="111"/>
      <c r="Y746" s="111"/>
      <c r="Z746" s="111"/>
      <c r="AA746" s="111"/>
      <c r="AB746" s="111"/>
      <c r="AC746" s="111"/>
      <c r="AD746" s="111"/>
      <c r="AE746" s="111"/>
      <c r="AF746" s="111"/>
      <c r="AG746" s="111"/>
      <c r="AH746" s="111"/>
      <c r="AI746" s="111"/>
      <c r="AJ746" s="111"/>
      <c r="AK746" s="111"/>
      <c r="AL746" s="111"/>
      <c r="AM746" s="111"/>
    </row>
    <row r="747" ht="14.25" customHeight="1">
      <c r="A747" s="111"/>
      <c r="B747" s="111"/>
      <c r="C747" s="111"/>
      <c r="D747" s="111"/>
      <c r="E747" s="305"/>
      <c r="F747" s="111"/>
      <c r="G747" s="111"/>
      <c r="H747" s="111"/>
      <c r="I747" s="111"/>
      <c r="J747" s="2"/>
      <c r="K747" s="2"/>
      <c r="L747" s="4"/>
      <c r="M747" s="4"/>
      <c r="N747" s="4"/>
      <c r="O747" s="4"/>
      <c r="P747" s="2"/>
      <c r="Q747" s="111"/>
      <c r="R747" s="305"/>
      <c r="S747" s="111"/>
      <c r="T747" s="111"/>
      <c r="U747" s="111"/>
      <c r="V747" s="111"/>
      <c r="W747" s="111"/>
      <c r="X747" s="111"/>
      <c r="Y747" s="111"/>
      <c r="Z747" s="111"/>
      <c r="AA747" s="111"/>
      <c r="AB747" s="111"/>
      <c r="AC747" s="111"/>
      <c r="AD747" s="111"/>
      <c r="AE747" s="111"/>
      <c r="AF747" s="111"/>
      <c r="AG747" s="111"/>
      <c r="AH747" s="111"/>
      <c r="AI747" s="111"/>
      <c r="AJ747" s="111"/>
      <c r="AK747" s="111"/>
      <c r="AL747" s="111"/>
      <c r="AM747" s="111"/>
    </row>
    <row r="748" ht="14.25" customHeight="1">
      <c r="A748" s="111"/>
      <c r="B748" s="111"/>
      <c r="C748" s="111"/>
      <c r="D748" s="111"/>
      <c r="E748" s="305"/>
      <c r="F748" s="111"/>
      <c r="G748" s="111"/>
      <c r="H748" s="111"/>
      <c r="I748" s="111"/>
      <c r="J748" s="2"/>
      <c r="K748" s="2"/>
      <c r="L748" s="4"/>
      <c r="M748" s="4"/>
      <c r="N748" s="4"/>
      <c r="O748" s="4"/>
      <c r="P748" s="2"/>
      <c r="Q748" s="111"/>
      <c r="R748" s="305"/>
      <c r="S748" s="111"/>
      <c r="T748" s="111"/>
      <c r="U748" s="111"/>
      <c r="V748" s="111"/>
      <c r="W748" s="111"/>
      <c r="X748" s="111"/>
      <c r="Y748" s="111"/>
      <c r="Z748" s="111"/>
      <c r="AA748" s="111"/>
      <c r="AB748" s="111"/>
      <c r="AC748" s="111"/>
      <c r="AD748" s="111"/>
      <c r="AE748" s="111"/>
      <c r="AF748" s="111"/>
      <c r="AG748" s="111"/>
      <c r="AH748" s="111"/>
      <c r="AI748" s="111"/>
      <c r="AJ748" s="111"/>
      <c r="AK748" s="111"/>
      <c r="AL748" s="111"/>
      <c r="AM748" s="111"/>
    </row>
    <row r="749" ht="14.25" customHeight="1">
      <c r="A749" s="111"/>
      <c r="B749" s="111"/>
      <c r="C749" s="111"/>
      <c r="D749" s="111"/>
      <c r="E749" s="305"/>
      <c r="F749" s="111"/>
      <c r="G749" s="111"/>
      <c r="H749" s="111"/>
      <c r="I749" s="111"/>
      <c r="J749" s="2"/>
      <c r="K749" s="2"/>
      <c r="L749" s="4"/>
      <c r="M749" s="4"/>
      <c r="N749" s="4"/>
      <c r="O749" s="4"/>
      <c r="P749" s="2"/>
      <c r="Q749" s="111"/>
      <c r="R749" s="305"/>
      <c r="S749" s="111"/>
      <c r="T749" s="111"/>
      <c r="U749" s="111"/>
      <c r="V749" s="111"/>
      <c r="W749" s="111"/>
      <c r="X749" s="111"/>
      <c r="Y749" s="111"/>
      <c r="Z749" s="111"/>
      <c r="AA749" s="111"/>
      <c r="AB749" s="111"/>
      <c r="AC749" s="111"/>
      <c r="AD749" s="111"/>
      <c r="AE749" s="111"/>
      <c r="AF749" s="111"/>
      <c r="AG749" s="111"/>
      <c r="AH749" s="111"/>
      <c r="AI749" s="111"/>
      <c r="AJ749" s="111"/>
      <c r="AK749" s="111"/>
      <c r="AL749" s="111"/>
      <c r="AM749" s="111"/>
    </row>
    <row r="750" ht="14.25" customHeight="1">
      <c r="A750" s="111"/>
      <c r="B750" s="111"/>
      <c r="C750" s="111"/>
      <c r="D750" s="111"/>
      <c r="E750" s="305"/>
      <c r="F750" s="111"/>
      <c r="G750" s="111"/>
      <c r="H750" s="111"/>
      <c r="I750" s="111"/>
      <c r="J750" s="2"/>
      <c r="K750" s="2"/>
      <c r="L750" s="4"/>
      <c r="M750" s="4"/>
      <c r="N750" s="4"/>
      <c r="O750" s="4"/>
      <c r="P750" s="2"/>
      <c r="Q750" s="111"/>
      <c r="R750" s="305"/>
      <c r="S750" s="111"/>
      <c r="T750" s="111"/>
      <c r="U750" s="111"/>
      <c r="V750" s="111"/>
      <c r="W750" s="111"/>
      <c r="X750" s="111"/>
      <c r="Y750" s="111"/>
      <c r="Z750" s="111"/>
      <c r="AA750" s="111"/>
      <c r="AB750" s="111"/>
      <c r="AC750" s="111"/>
      <c r="AD750" s="111"/>
      <c r="AE750" s="111"/>
      <c r="AF750" s="111"/>
      <c r="AG750" s="111"/>
      <c r="AH750" s="111"/>
      <c r="AI750" s="111"/>
      <c r="AJ750" s="111"/>
      <c r="AK750" s="111"/>
      <c r="AL750" s="111"/>
      <c r="AM750" s="111"/>
    </row>
    <row r="751" ht="14.25" customHeight="1">
      <c r="A751" s="111"/>
      <c r="B751" s="111"/>
      <c r="C751" s="111"/>
      <c r="D751" s="111"/>
      <c r="E751" s="305"/>
      <c r="F751" s="111"/>
      <c r="G751" s="111"/>
      <c r="H751" s="111"/>
      <c r="I751" s="111"/>
      <c r="J751" s="2"/>
      <c r="K751" s="2"/>
      <c r="L751" s="4"/>
      <c r="M751" s="4"/>
      <c r="N751" s="4"/>
      <c r="O751" s="4"/>
      <c r="P751" s="2"/>
      <c r="Q751" s="111"/>
      <c r="R751" s="305"/>
      <c r="S751" s="111"/>
      <c r="T751" s="111"/>
      <c r="U751" s="111"/>
      <c r="V751" s="111"/>
      <c r="W751" s="111"/>
      <c r="X751" s="111"/>
      <c r="Y751" s="111"/>
      <c r="Z751" s="111"/>
      <c r="AA751" s="111"/>
      <c r="AB751" s="111"/>
      <c r="AC751" s="111"/>
      <c r="AD751" s="111"/>
      <c r="AE751" s="111"/>
      <c r="AF751" s="111"/>
      <c r="AG751" s="111"/>
      <c r="AH751" s="111"/>
      <c r="AI751" s="111"/>
      <c r="AJ751" s="111"/>
      <c r="AK751" s="111"/>
      <c r="AL751" s="111"/>
      <c r="AM751" s="111"/>
    </row>
    <row r="752" ht="14.25" customHeight="1">
      <c r="A752" s="111"/>
      <c r="B752" s="111"/>
      <c r="C752" s="111"/>
      <c r="D752" s="111"/>
      <c r="E752" s="305"/>
      <c r="F752" s="111"/>
      <c r="G752" s="111"/>
      <c r="H752" s="111"/>
      <c r="I752" s="111"/>
      <c r="J752" s="2"/>
      <c r="K752" s="2"/>
      <c r="L752" s="4"/>
      <c r="M752" s="4"/>
      <c r="N752" s="4"/>
      <c r="O752" s="4"/>
      <c r="P752" s="2"/>
      <c r="Q752" s="111"/>
      <c r="R752" s="305"/>
      <c r="S752" s="111"/>
      <c r="T752" s="111"/>
      <c r="U752" s="111"/>
      <c r="V752" s="111"/>
      <c r="W752" s="111"/>
      <c r="X752" s="111"/>
      <c r="Y752" s="111"/>
      <c r="Z752" s="111"/>
      <c r="AA752" s="111"/>
      <c r="AB752" s="111"/>
      <c r="AC752" s="111"/>
      <c r="AD752" s="111"/>
      <c r="AE752" s="111"/>
      <c r="AF752" s="111"/>
      <c r="AG752" s="111"/>
      <c r="AH752" s="111"/>
      <c r="AI752" s="111"/>
      <c r="AJ752" s="111"/>
      <c r="AK752" s="111"/>
      <c r="AL752" s="111"/>
      <c r="AM752" s="111"/>
    </row>
    <row r="753" ht="14.25" customHeight="1">
      <c r="A753" s="111"/>
      <c r="B753" s="111"/>
      <c r="C753" s="111"/>
      <c r="D753" s="111"/>
      <c r="E753" s="305"/>
      <c r="F753" s="111"/>
      <c r="G753" s="111"/>
      <c r="H753" s="111"/>
      <c r="I753" s="111"/>
      <c r="J753" s="2"/>
      <c r="K753" s="2"/>
      <c r="L753" s="4"/>
      <c r="M753" s="4"/>
      <c r="N753" s="4"/>
      <c r="O753" s="4"/>
      <c r="P753" s="2"/>
      <c r="Q753" s="111"/>
      <c r="R753" s="305"/>
      <c r="S753" s="111"/>
      <c r="T753" s="111"/>
      <c r="U753" s="111"/>
      <c r="V753" s="111"/>
      <c r="W753" s="111"/>
      <c r="X753" s="111"/>
      <c r="Y753" s="111"/>
      <c r="Z753" s="111"/>
      <c r="AA753" s="111"/>
      <c r="AB753" s="111"/>
      <c r="AC753" s="111"/>
      <c r="AD753" s="111"/>
      <c r="AE753" s="111"/>
      <c r="AF753" s="111"/>
      <c r="AG753" s="111"/>
      <c r="AH753" s="111"/>
      <c r="AI753" s="111"/>
      <c r="AJ753" s="111"/>
      <c r="AK753" s="111"/>
      <c r="AL753" s="111"/>
      <c r="AM753" s="111"/>
    </row>
    <row r="754" ht="14.25" customHeight="1">
      <c r="A754" s="111"/>
      <c r="B754" s="111"/>
      <c r="C754" s="111"/>
      <c r="D754" s="111"/>
      <c r="E754" s="305"/>
      <c r="F754" s="111"/>
      <c r="G754" s="111"/>
      <c r="H754" s="111"/>
      <c r="I754" s="111"/>
      <c r="J754" s="2"/>
      <c r="K754" s="2"/>
      <c r="L754" s="4"/>
      <c r="M754" s="4"/>
      <c r="N754" s="4"/>
      <c r="O754" s="4"/>
      <c r="P754" s="2"/>
      <c r="Q754" s="111"/>
      <c r="R754" s="305"/>
      <c r="S754" s="111"/>
      <c r="T754" s="111"/>
      <c r="U754" s="111"/>
      <c r="V754" s="111"/>
      <c r="W754" s="111"/>
      <c r="X754" s="111"/>
      <c r="Y754" s="111"/>
      <c r="Z754" s="111"/>
      <c r="AA754" s="111"/>
      <c r="AB754" s="111"/>
      <c r="AC754" s="111"/>
      <c r="AD754" s="111"/>
      <c r="AE754" s="111"/>
      <c r="AF754" s="111"/>
      <c r="AG754" s="111"/>
      <c r="AH754" s="111"/>
      <c r="AI754" s="111"/>
      <c r="AJ754" s="111"/>
      <c r="AK754" s="111"/>
      <c r="AL754" s="111"/>
      <c r="AM754" s="111"/>
    </row>
    <row r="755" ht="14.25" customHeight="1">
      <c r="A755" s="111"/>
      <c r="B755" s="111"/>
      <c r="C755" s="111"/>
      <c r="D755" s="111"/>
      <c r="E755" s="305"/>
      <c r="F755" s="111"/>
      <c r="G755" s="111"/>
      <c r="H755" s="111"/>
      <c r="I755" s="111"/>
      <c r="J755" s="2"/>
      <c r="K755" s="2"/>
      <c r="L755" s="4"/>
      <c r="M755" s="4"/>
      <c r="N755" s="4"/>
      <c r="O755" s="4"/>
      <c r="P755" s="2"/>
      <c r="Q755" s="111"/>
      <c r="R755" s="305"/>
      <c r="S755" s="111"/>
      <c r="T755" s="111"/>
      <c r="U755" s="111"/>
      <c r="V755" s="111"/>
      <c r="W755" s="111"/>
      <c r="X755" s="111"/>
      <c r="Y755" s="111"/>
      <c r="Z755" s="111"/>
      <c r="AA755" s="111"/>
      <c r="AB755" s="111"/>
      <c r="AC755" s="111"/>
      <c r="AD755" s="111"/>
      <c r="AE755" s="111"/>
      <c r="AF755" s="111"/>
      <c r="AG755" s="111"/>
      <c r="AH755" s="111"/>
      <c r="AI755" s="111"/>
      <c r="AJ755" s="111"/>
      <c r="AK755" s="111"/>
      <c r="AL755" s="111"/>
      <c r="AM755" s="111"/>
    </row>
    <row r="756" ht="14.25" customHeight="1">
      <c r="A756" s="111"/>
      <c r="B756" s="111"/>
      <c r="C756" s="111"/>
      <c r="D756" s="111"/>
      <c r="E756" s="305"/>
      <c r="F756" s="111"/>
      <c r="G756" s="111"/>
      <c r="H756" s="111"/>
      <c r="I756" s="111"/>
      <c r="J756" s="2"/>
      <c r="K756" s="2"/>
      <c r="L756" s="4"/>
      <c r="M756" s="4"/>
      <c r="N756" s="4"/>
      <c r="O756" s="4"/>
      <c r="P756" s="2"/>
      <c r="Q756" s="111"/>
      <c r="R756" s="305"/>
      <c r="S756" s="111"/>
      <c r="T756" s="111"/>
      <c r="U756" s="111"/>
      <c r="V756" s="111"/>
      <c r="W756" s="111"/>
      <c r="X756" s="111"/>
      <c r="Y756" s="111"/>
      <c r="Z756" s="111"/>
      <c r="AA756" s="111"/>
      <c r="AB756" s="111"/>
      <c r="AC756" s="111"/>
      <c r="AD756" s="111"/>
      <c r="AE756" s="111"/>
      <c r="AF756" s="111"/>
      <c r="AG756" s="111"/>
      <c r="AH756" s="111"/>
      <c r="AI756" s="111"/>
      <c r="AJ756" s="111"/>
      <c r="AK756" s="111"/>
      <c r="AL756" s="111"/>
      <c r="AM756" s="111"/>
    </row>
    <row r="757" ht="14.25" customHeight="1">
      <c r="A757" s="111"/>
      <c r="B757" s="111"/>
      <c r="C757" s="111"/>
      <c r="D757" s="111"/>
      <c r="E757" s="305"/>
      <c r="F757" s="111"/>
      <c r="G757" s="111"/>
      <c r="H757" s="111"/>
      <c r="I757" s="111"/>
      <c r="J757" s="2"/>
      <c r="K757" s="2"/>
      <c r="L757" s="4"/>
      <c r="M757" s="4"/>
      <c r="N757" s="4"/>
      <c r="O757" s="4"/>
      <c r="P757" s="2"/>
      <c r="Q757" s="111"/>
      <c r="R757" s="305"/>
      <c r="S757" s="111"/>
      <c r="T757" s="111"/>
      <c r="U757" s="111"/>
      <c r="V757" s="111"/>
      <c r="W757" s="111"/>
      <c r="X757" s="111"/>
      <c r="Y757" s="111"/>
      <c r="Z757" s="111"/>
      <c r="AA757" s="111"/>
      <c r="AB757" s="111"/>
      <c r="AC757" s="111"/>
      <c r="AD757" s="111"/>
      <c r="AE757" s="111"/>
      <c r="AF757" s="111"/>
      <c r="AG757" s="111"/>
      <c r="AH757" s="111"/>
      <c r="AI757" s="111"/>
      <c r="AJ757" s="111"/>
      <c r="AK757" s="111"/>
      <c r="AL757" s="111"/>
      <c r="AM757" s="111"/>
    </row>
    <row r="758" ht="14.25" customHeight="1">
      <c r="A758" s="111"/>
      <c r="B758" s="111"/>
      <c r="C758" s="111"/>
      <c r="D758" s="111"/>
      <c r="E758" s="305"/>
      <c r="F758" s="111"/>
      <c r="G758" s="111"/>
      <c r="H758" s="111"/>
      <c r="I758" s="111"/>
      <c r="J758" s="2"/>
      <c r="K758" s="2"/>
      <c r="L758" s="4"/>
      <c r="M758" s="4"/>
      <c r="N758" s="4"/>
      <c r="O758" s="4"/>
      <c r="P758" s="2"/>
      <c r="Q758" s="111"/>
      <c r="R758" s="305"/>
      <c r="S758" s="111"/>
      <c r="T758" s="111"/>
      <c r="U758" s="111"/>
      <c r="V758" s="111"/>
      <c r="W758" s="111"/>
      <c r="X758" s="111"/>
      <c r="Y758" s="111"/>
      <c r="Z758" s="111"/>
      <c r="AA758" s="111"/>
      <c r="AB758" s="111"/>
      <c r="AC758" s="111"/>
      <c r="AD758" s="111"/>
      <c r="AE758" s="111"/>
      <c r="AF758" s="111"/>
      <c r="AG758" s="111"/>
      <c r="AH758" s="111"/>
      <c r="AI758" s="111"/>
      <c r="AJ758" s="111"/>
      <c r="AK758" s="111"/>
      <c r="AL758" s="111"/>
      <c r="AM758" s="111"/>
    </row>
    <row r="759" ht="14.25" customHeight="1">
      <c r="A759" s="111"/>
      <c r="B759" s="111"/>
      <c r="C759" s="111"/>
      <c r="D759" s="111"/>
      <c r="E759" s="305"/>
      <c r="F759" s="111"/>
      <c r="G759" s="111"/>
      <c r="H759" s="111"/>
      <c r="I759" s="111"/>
      <c r="J759" s="2"/>
      <c r="K759" s="2"/>
      <c r="L759" s="4"/>
      <c r="M759" s="4"/>
      <c r="N759" s="4"/>
      <c r="O759" s="4"/>
      <c r="P759" s="2"/>
      <c r="Q759" s="111"/>
      <c r="R759" s="305"/>
      <c r="S759" s="111"/>
      <c r="T759" s="111"/>
      <c r="U759" s="111"/>
      <c r="V759" s="111"/>
      <c r="W759" s="111"/>
      <c r="X759" s="111"/>
      <c r="Y759" s="111"/>
      <c r="Z759" s="111"/>
      <c r="AA759" s="111"/>
      <c r="AB759" s="111"/>
      <c r="AC759" s="111"/>
      <c r="AD759" s="111"/>
      <c r="AE759" s="111"/>
      <c r="AF759" s="111"/>
      <c r="AG759" s="111"/>
      <c r="AH759" s="111"/>
      <c r="AI759" s="111"/>
      <c r="AJ759" s="111"/>
      <c r="AK759" s="111"/>
      <c r="AL759" s="111"/>
      <c r="AM759" s="111"/>
    </row>
    <row r="760" ht="14.25" customHeight="1">
      <c r="A760" s="111"/>
      <c r="B760" s="111"/>
      <c r="C760" s="111"/>
      <c r="D760" s="111"/>
      <c r="E760" s="305"/>
      <c r="F760" s="111"/>
      <c r="G760" s="111"/>
      <c r="H760" s="111"/>
      <c r="I760" s="111"/>
      <c r="J760" s="2"/>
      <c r="K760" s="2"/>
      <c r="L760" s="4"/>
      <c r="M760" s="4"/>
      <c r="N760" s="4"/>
      <c r="O760" s="4"/>
      <c r="P760" s="2"/>
      <c r="Q760" s="111"/>
      <c r="R760" s="305"/>
      <c r="S760" s="111"/>
      <c r="T760" s="111"/>
      <c r="U760" s="111"/>
      <c r="V760" s="111"/>
      <c r="W760" s="111"/>
      <c r="X760" s="111"/>
      <c r="Y760" s="111"/>
      <c r="Z760" s="111"/>
      <c r="AA760" s="111"/>
      <c r="AB760" s="111"/>
      <c r="AC760" s="111"/>
      <c r="AD760" s="111"/>
      <c r="AE760" s="111"/>
      <c r="AF760" s="111"/>
      <c r="AG760" s="111"/>
      <c r="AH760" s="111"/>
      <c r="AI760" s="111"/>
      <c r="AJ760" s="111"/>
      <c r="AK760" s="111"/>
      <c r="AL760" s="111"/>
      <c r="AM760" s="111"/>
    </row>
    <row r="761" ht="14.25" customHeight="1">
      <c r="A761" s="111"/>
      <c r="B761" s="111"/>
      <c r="C761" s="111"/>
      <c r="D761" s="111"/>
      <c r="E761" s="305"/>
      <c r="F761" s="111"/>
      <c r="G761" s="111"/>
      <c r="H761" s="111"/>
      <c r="I761" s="111"/>
      <c r="J761" s="2"/>
      <c r="K761" s="2"/>
      <c r="L761" s="4"/>
      <c r="M761" s="4"/>
      <c r="N761" s="4"/>
      <c r="O761" s="4"/>
      <c r="P761" s="2"/>
      <c r="Q761" s="111"/>
      <c r="R761" s="305"/>
      <c r="S761" s="111"/>
      <c r="T761" s="111"/>
      <c r="U761" s="111"/>
      <c r="V761" s="111"/>
      <c r="W761" s="111"/>
      <c r="X761" s="111"/>
      <c r="Y761" s="111"/>
      <c r="Z761" s="111"/>
      <c r="AA761" s="111"/>
      <c r="AB761" s="111"/>
      <c r="AC761" s="111"/>
      <c r="AD761" s="111"/>
      <c r="AE761" s="111"/>
      <c r="AF761" s="111"/>
      <c r="AG761" s="111"/>
      <c r="AH761" s="111"/>
      <c r="AI761" s="111"/>
      <c r="AJ761" s="111"/>
      <c r="AK761" s="111"/>
      <c r="AL761" s="111"/>
      <c r="AM761" s="111"/>
    </row>
    <row r="762" ht="14.25" customHeight="1">
      <c r="A762" s="111"/>
      <c r="B762" s="111"/>
      <c r="C762" s="111"/>
      <c r="D762" s="111"/>
      <c r="E762" s="305"/>
      <c r="F762" s="111"/>
      <c r="G762" s="111"/>
      <c r="H762" s="111"/>
      <c r="I762" s="111"/>
      <c r="J762" s="2"/>
      <c r="K762" s="2"/>
      <c r="L762" s="4"/>
      <c r="M762" s="4"/>
      <c r="N762" s="4"/>
      <c r="O762" s="4"/>
      <c r="P762" s="2"/>
      <c r="Q762" s="111"/>
      <c r="R762" s="305"/>
      <c r="S762" s="111"/>
      <c r="T762" s="111"/>
      <c r="U762" s="111"/>
      <c r="V762" s="111"/>
      <c r="W762" s="111"/>
      <c r="X762" s="111"/>
      <c r="Y762" s="111"/>
      <c r="Z762" s="111"/>
      <c r="AA762" s="111"/>
      <c r="AB762" s="111"/>
      <c r="AC762" s="111"/>
      <c r="AD762" s="111"/>
      <c r="AE762" s="111"/>
      <c r="AF762" s="111"/>
      <c r="AG762" s="111"/>
      <c r="AH762" s="111"/>
      <c r="AI762" s="111"/>
      <c r="AJ762" s="111"/>
      <c r="AK762" s="111"/>
      <c r="AL762" s="111"/>
      <c r="AM762" s="111"/>
    </row>
    <row r="763" ht="14.25" customHeight="1">
      <c r="A763" s="111"/>
      <c r="B763" s="111"/>
      <c r="C763" s="111"/>
      <c r="D763" s="111"/>
      <c r="E763" s="305"/>
      <c r="F763" s="111"/>
      <c r="G763" s="111"/>
      <c r="H763" s="111"/>
      <c r="I763" s="111"/>
      <c r="J763" s="2"/>
      <c r="K763" s="2"/>
      <c r="L763" s="4"/>
      <c r="M763" s="4"/>
      <c r="N763" s="4"/>
      <c r="O763" s="4"/>
      <c r="P763" s="2"/>
      <c r="Q763" s="111"/>
      <c r="R763" s="305"/>
      <c r="S763" s="111"/>
      <c r="T763" s="111"/>
      <c r="U763" s="111"/>
      <c r="V763" s="111"/>
      <c r="W763" s="111"/>
      <c r="X763" s="111"/>
      <c r="Y763" s="111"/>
      <c r="Z763" s="111"/>
      <c r="AA763" s="111"/>
      <c r="AB763" s="111"/>
      <c r="AC763" s="111"/>
      <c r="AD763" s="111"/>
      <c r="AE763" s="111"/>
      <c r="AF763" s="111"/>
      <c r="AG763" s="111"/>
      <c r="AH763" s="111"/>
      <c r="AI763" s="111"/>
      <c r="AJ763" s="111"/>
      <c r="AK763" s="111"/>
      <c r="AL763" s="111"/>
      <c r="AM763" s="111"/>
    </row>
    <row r="764" ht="14.25" customHeight="1">
      <c r="A764" s="111"/>
      <c r="B764" s="111"/>
      <c r="C764" s="111"/>
      <c r="D764" s="111"/>
      <c r="E764" s="305"/>
      <c r="F764" s="111"/>
      <c r="G764" s="111"/>
      <c r="H764" s="111"/>
      <c r="I764" s="111"/>
      <c r="J764" s="2"/>
      <c r="K764" s="2"/>
      <c r="L764" s="4"/>
      <c r="M764" s="4"/>
      <c r="N764" s="4"/>
      <c r="O764" s="4"/>
      <c r="P764" s="2"/>
      <c r="Q764" s="111"/>
      <c r="R764" s="305"/>
      <c r="S764" s="111"/>
      <c r="T764" s="111"/>
      <c r="U764" s="111"/>
      <c r="V764" s="111"/>
      <c r="W764" s="111"/>
      <c r="X764" s="111"/>
      <c r="Y764" s="111"/>
      <c r="Z764" s="111"/>
      <c r="AA764" s="111"/>
      <c r="AB764" s="111"/>
      <c r="AC764" s="111"/>
      <c r="AD764" s="111"/>
      <c r="AE764" s="111"/>
      <c r="AF764" s="111"/>
      <c r="AG764" s="111"/>
      <c r="AH764" s="111"/>
      <c r="AI764" s="111"/>
      <c r="AJ764" s="111"/>
      <c r="AK764" s="111"/>
      <c r="AL764" s="111"/>
      <c r="AM764" s="111"/>
    </row>
    <row r="765" ht="14.25" customHeight="1">
      <c r="A765" s="111"/>
      <c r="B765" s="111"/>
      <c r="C765" s="111"/>
      <c r="D765" s="111"/>
      <c r="E765" s="305"/>
      <c r="F765" s="111"/>
      <c r="G765" s="111"/>
      <c r="H765" s="111"/>
      <c r="I765" s="111"/>
      <c r="J765" s="2"/>
      <c r="K765" s="2"/>
      <c r="L765" s="4"/>
      <c r="M765" s="4"/>
      <c r="N765" s="4"/>
      <c r="O765" s="4"/>
      <c r="P765" s="2"/>
      <c r="Q765" s="111"/>
      <c r="R765" s="305"/>
      <c r="S765" s="111"/>
      <c r="T765" s="111"/>
      <c r="U765" s="111"/>
      <c r="V765" s="111"/>
      <c r="W765" s="111"/>
      <c r="X765" s="111"/>
      <c r="Y765" s="111"/>
      <c r="Z765" s="111"/>
      <c r="AA765" s="111"/>
      <c r="AB765" s="111"/>
      <c r="AC765" s="111"/>
      <c r="AD765" s="111"/>
      <c r="AE765" s="111"/>
      <c r="AF765" s="111"/>
      <c r="AG765" s="111"/>
      <c r="AH765" s="111"/>
      <c r="AI765" s="111"/>
      <c r="AJ765" s="111"/>
      <c r="AK765" s="111"/>
      <c r="AL765" s="111"/>
      <c r="AM765" s="111"/>
    </row>
    <row r="766" ht="14.25" customHeight="1">
      <c r="A766" s="111"/>
      <c r="B766" s="111"/>
      <c r="C766" s="111"/>
      <c r="D766" s="111"/>
      <c r="E766" s="305"/>
      <c r="F766" s="111"/>
      <c r="G766" s="111"/>
      <c r="H766" s="111"/>
      <c r="I766" s="111"/>
      <c r="J766" s="2"/>
      <c r="K766" s="2"/>
      <c r="L766" s="4"/>
      <c r="M766" s="4"/>
      <c r="N766" s="4"/>
      <c r="O766" s="4"/>
      <c r="P766" s="2"/>
      <c r="Q766" s="111"/>
      <c r="R766" s="305"/>
      <c r="S766" s="111"/>
      <c r="T766" s="111"/>
      <c r="U766" s="111"/>
      <c r="V766" s="111"/>
      <c r="W766" s="111"/>
      <c r="X766" s="111"/>
      <c r="Y766" s="111"/>
      <c r="Z766" s="111"/>
      <c r="AA766" s="111"/>
      <c r="AB766" s="111"/>
      <c r="AC766" s="111"/>
      <c r="AD766" s="111"/>
      <c r="AE766" s="111"/>
      <c r="AF766" s="111"/>
      <c r="AG766" s="111"/>
      <c r="AH766" s="111"/>
      <c r="AI766" s="111"/>
      <c r="AJ766" s="111"/>
      <c r="AK766" s="111"/>
      <c r="AL766" s="111"/>
      <c r="AM766" s="111"/>
    </row>
    <row r="767" ht="14.25" customHeight="1">
      <c r="A767" s="111"/>
      <c r="B767" s="111"/>
      <c r="C767" s="111"/>
      <c r="D767" s="111"/>
      <c r="E767" s="305"/>
      <c r="F767" s="111"/>
      <c r="G767" s="111"/>
      <c r="H767" s="111"/>
      <c r="I767" s="111"/>
      <c r="J767" s="2"/>
      <c r="K767" s="2"/>
      <c r="L767" s="4"/>
      <c r="M767" s="4"/>
      <c r="N767" s="4"/>
      <c r="O767" s="4"/>
      <c r="P767" s="2"/>
      <c r="Q767" s="111"/>
      <c r="R767" s="305"/>
      <c r="S767" s="111"/>
      <c r="T767" s="111"/>
      <c r="U767" s="111"/>
      <c r="V767" s="111"/>
      <c r="W767" s="111"/>
      <c r="X767" s="111"/>
      <c r="Y767" s="111"/>
      <c r="Z767" s="111"/>
      <c r="AA767" s="111"/>
      <c r="AB767" s="111"/>
      <c r="AC767" s="111"/>
      <c r="AD767" s="111"/>
      <c r="AE767" s="111"/>
      <c r="AF767" s="111"/>
      <c r="AG767" s="111"/>
      <c r="AH767" s="111"/>
      <c r="AI767" s="111"/>
      <c r="AJ767" s="111"/>
      <c r="AK767" s="111"/>
      <c r="AL767" s="111"/>
      <c r="AM767" s="111"/>
    </row>
    <row r="768" ht="14.25" customHeight="1">
      <c r="A768" s="111"/>
      <c r="B768" s="111"/>
      <c r="C768" s="111"/>
      <c r="D768" s="111"/>
      <c r="E768" s="305"/>
      <c r="F768" s="111"/>
      <c r="G768" s="111"/>
      <c r="H768" s="111"/>
      <c r="I768" s="111"/>
      <c r="J768" s="2"/>
      <c r="K768" s="2"/>
      <c r="L768" s="4"/>
      <c r="M768" s="4"/>
      <c r="N768" s="4"/>
      <c r="O768" s="4"/>
      <c r="P768" s="2"/>
      <c r="Q768" s="111"/>
      <c r="R768" s="305"/>
      <c r="S768" s="111"/>
      <c r="T768" s="111"/>
      <c r="U768" s="111"/>
      <c r="V768" s="111"/>
      <c r="W768" s="111"/>
      <c r="X768" s="111"/>
      <c r="Y768" s="111"/>
      <c r="Z768" s="111"/>
      <c r="AA768" s="111"/>
      <c r="AB768" s="111"/>
      <c r="AC768" s="111"/>
      <c r="AD768" s="111"/>
      <c r="AE768" s="111"/>
      <c r="AF768" s="111"/>
      <c r="AG768" s="111"/>
      <c r="AH768" s="111"/>
      <c r="AI768" s="111"/>
      <c r="AJ768" s="111"/>
      <c r="AK768" s="111"/>
      <c r="AL768" s="111"/>
      <c r="AM768" s="111"/>
    </row>
    <row r="769" ht="14.25" customHeight="1">
      <c r="A769" s="111"/>
      <c r="B769" s="111"/>
      <c r="C769" s="111"/>
      <c r="D769" s="111"/>
      <c r="E769" s="305"/>
      <c r="F769" s="111"/>
      <c r="G769" s="111"/>
      <c r="H769" s="111"/>
      <c r="I769" s="111"/>
      <c r="J769" s="2"/>
      <c r="K769" s="2"/>
      <c r="L769" s="4"/>
      <c r="M769" s="4"/>
      <c r="N769" s="4"/>
      <c r="O769" s="4"/>
      <c r="P769" s="2"/>
      <c r="Q769" s="111"/>
      <c r="R769" s="305"/>
      <c r="S769" s="111"/>
      <c r="T769" s="111"/>
      <c r="U769" s="111"/>
      <c r="V769" s="111"/>
      <c r="W769" s="111"/>
      <c r="X769" s="111"/>
      <c r="Y769" s="111"/>
      <c r="Z769" s="111"/>
      <c r="AA769" s="111"/>
      <c r="AB769" s="111"/>
      <c r="AC769" s="111"/>
      <c r="AD769" s="111"/>
      <c r="AE769" s="111"/>
      <c r="AF769" s="111"/>
      <c r="AG769" s="111"/>
      <c r="AH769" s="111"/>
      <c r="AI769" s="111"/>
      <c r="AJ769" s="111"/>
      <c r="AK769" s="111"/>
      <c r="AL769" s="111"/>
      <c r="AM769" s="111"/>
    </row>
    <row r="770" ht="14.25" customHeight="1">
      <c r="A770" s="111"/>
      <c r="B770" s="111"/>
      <c r="C770" s="111"/>
      <c r="D770" s="111"/>
      <c r="E770" s="305"/>
      <c r="F770" s="111"/>
      <c r="G770" s="111"/>
      <c r="H770" s="111"/>
      <c r="I770" s="111"/>
      <c r="J770" s="2"/>
      <c r="K770" s="2"/>
      <c r="L770" s="4"/>
      <c r="M770" s="4"/>
      <c r="N770" s="4"/>
      <c r="O770" s="4"/>
      <c r="P770" s="2"/>
      <c r="Q770" s="111"/>
      <c r="R770" s="305"/>
      <c r="S770" s="111"/>
      <c r="T770" s="111"/>
      <c r="U770" s="111"/>
      <c r="V770" s="111"/>
      <c r="W770" s="111"/>
      <c r="X770" s="111"/>
      <c r="Y770" s="111"/>
      <c r="Z770" s="111"/>
      <c r="AA770" s="111"/>
      <c r="AB770" s="111"/>
      <c r="AC770" s="111"/>
      <c r="AD770" s="111"/>
      <c r="AE770" s="111"/>
      <c r="AF770" s="111"/>
      <c r="AG770" s="111"/>
      <c r="AH770" s="111"/>
      <c r="AI770" s="111"/>
      <c r="AJ770" s="111"/>
      <c r="AK770" s="111"/>
      <c r="AL770" s="111"/>
      <c r="AM770" s="111"/>
    </row>
    <row r="771" ht="14.25" customHeight="1">
      <c r="A771" s="111"/>
      <c r="B771" s="111"/>
      <c r="C771" s="111"/>
      <c r="D771" s="111"/>
      <c r="E771" s="305"/>
      <c r="F771" s="111"/>
      <c r="G771" s="111"/>
      <c r="H771" s="111"/>
      <c r="I771" s="111"/>
      <c r="J771" s="2"/>
      <c r="K771" s="2"/>
      <c r="L771" s="4"/>
      <c r="M771" s="4"/>
      <c r="N771" s="4"/>
      <c r="O771" s="4"/>
      <c r="P771" s="2"/>
      <c r="Q771" s="111"/>
      <c r="R771" s="305"/>
      <c r="S771" s="111"/>
      <c r="T771" s="111"/>
      <c r="U771" s="111"/>
      <c r="V771" s="111"/>
      <c r="W771" s="111"/>
      <c r="X771" s="111"/>
      <c r="Y771" s="111"/>
      <c r="Z771" s="111"/>
      <c r="AA771" s="111"/>
      <c r="AB771" s="111"/>
      <c r="AC771" s="111"/>
      <c r="AD771" s="111"/>
      <c r="AE771" s="111"/>
      <c r="AF771" s="111"/>
      <c r="AG771" s="111"/>
      <c r="AH771" s="111"/>
      <c r="AI771" s="111"/>
      <c r="AJ771" s="111"/>
      <c r="AK771" s="111"/>
      <c r="AL771" s="111"/>
      <c r="AM771" s="111"/>
    </row>
    <row r="772" ht="14.25" customHeight="1">
      <c r="A772" s="111"/>
      <c r="B772" s="111"/>
      <c r="C772" s="111"/>
      <c r="D772" s="111"/>
      <c r="E772" s="305"/>
      <c r="F772" s="111"/>
      <c r="G772" s="111"/>
      <c r="H772" s="111"/>
      <c r="I772" s="111"/>
      <c r="J772" s="2"/>
      <c r="K772" s="2"/>
      <c r="L772" s="4"/>
      <c r="M772" s="4"/>
      <c r="N772" s="4"/>
      <c r="O772" s="4"/>
      <c r="P772" s="2"/>
      <c r="Q772" s="111"/>
      <c r="R772" s="305"/>
      <c r="S772" s="111"/>
      <c r="T772" s="111"/>
      <c r="U772" s="111"/>
      <c r="V772" s="111"/>
      <c r="W772" s="111"/>
      <c r="X772" s="111"/>
      <c r="Y772" s="111"/>
      <c r="Z772" s="111"/>
      <c r="AA772" s="111"/>
      <c r="AB772" s="111"/>
      <c r="AC772" s="111"/>
      <c r="AD772" s="111"/>
      <c r="AE772" s="111"/>
      <c r="AF772" s="111"/>
      <c r="AG772" s="111"/>
      <c r="AH772" s="111"/>
      <c r="AI772" s="111"/>
      <c r="AJ772" s="111"/>
      <c r="AK772" s="111"/>
      <c r="AL772" s="111"/>
      <c r="AM772" s="111"/>
    </row>
    <row r="773" ht="14.25" customHeight="1">
      <c r="A773" s="111"/>
      <c r="B773" s="111"/>
      <c r="C773" s="111"/>
      <c r="D773" s="111"/>
      <c r="E773" s="305"/>
      <c r="F773" s="111"/>
      <c r="G773" s="111"/>
      <c r="H773" s="111"/>
      <c r="I773" s="111"/>
      <c r="J773" s="2"/>
      <c r="K773" s="2"/>
      <c r="L773" s="4"/>
      <c r="M773" s="4"/>
      <c r="N773" s="4"/>
      <c r="O773" s="4"/>
      <c r="P773" s="2"/>
      <c r="Q773" s="111"/>
      <c r="R773" s="305"/>
      <c r="S773" s="111"/>
      <c r="T773" s="111"/>
      <c r="U773" s="111"/>
      <c r="V773" s="111"/>
      <c r="W773" s="111"/>
      <c r="X773" s="111"/>
      <c r="Y773" s="111"/>
      <c r="Z773" s="111"/>
      <c r="AA773" s="111"/>
      <c r="AB773" s="111"/>
      <c r="AC773" s="111"/>
      <c r="AD773" s="111"/>
      <c r="AE773" s="111"/>
      <c r="AF773" s="111"/>
      <c r="AG773" s="111"/>
      <c r="AH773" s="111"/>
      <c r="AI773" s="111"/>
      <c r="AJ773" s="111"/>
      <c r="AK773" s="111"/>
      <c r="AL773" s="111"/>
      <c r="AM773" s="111"/>
    </row>
    <row r="774" ht="14.25" customHeight="1">
      <c r="A774" s="111"/>
      <c r="B774" s="111"/>
      <c r="C774" s="111"/>
      <c r="D774" s="111"/>
      <c r="E774" s="305"/>
      <c r="F774" s="111"/>
      <c r="G774" s="111"/>
      <c r="H774" s="111"/>
      <c r="I774" s="111"/>
      <c r="J774" s="2"/>
      <c r="K774" s="2"/>
      <c r="L774" s="4"/>
      <c r="M774" s="4"/>
      <c r="N774" s="4"/>
      <c r="O774" s="4"/>
      <c r="P774" s="2"/>
      <c r="Q774" s="111"/>
      <c r="R774" s="305"/>
      <c r="S774" s="111"/>
      <c r="T774" s="111"/>
      <c r="U774" s="111"/>
      <c r="V774" s="111"/>
      <c r="W774" s="111"/>
      <c r="X774" s="111"/>
      <c r="Y774" s="111"/>
      <c r="Z774" s="111"/>
      <c r="AA774" s="111"/>
      <c r="AB774" s="111"/>
      <c r="AC774" s="111"/>
      <c r="AD774" s="111"/>
      <c r="AE774" s="111"/>
      <c r="AF774" s="111"/>
      <c r="AG774" s="111"/>
      <c r="AH774" s="111"/>
      <c r="AI774" s="111"/>
      <c r="AJ774" s="111"/>
      <c r="AK774" s="111"/>
      <c r="AL774" s="111"/>
      <c r="AM774" s="111"/>
    </row>
    <row r="775" ht="14.25" customHeight="1">
      <c r="A775" s="111"/>
      <c r="B775" s="111"/>
      <c r="C775" s="111"/>
      <c r="D775" s="111"/>
      <c r="E775" s="305"/>
      <c r="F775" s="111"/>
      <c r="G775" s="111"/>
      <c r="H775" s="111"/>
      <c r="I775" s="111"/>
      <c r="J775" s="2"/>
      <c r="K775" s="2"/>
      <c r="L775" s="4"/>
      <c r="M775" s="4"/>
      <c r="N775" s="4"/>
      <c r="O775" s="4"/>
      <c r="P775" s="2"/>
      <c r="Q775" s="111"/>
      <c r="R775" s="305"/>
      <c r="S775" s="111"/>
      <c r="T775" s="111"/>
      <c r="U775" s="111"/>
      <c r="V775" s="111"/>
      <c r="W775" s="111"/>
      <c r="X775" s="111"/>
      <c r="Y775" s="111"/>
      <c r="Z775" s="111"/>
      <c r="AA775" s="111"/>
      <c r="AB775" s="111"/>
      <c r="AC775" s="111"/>
      <c r="AD775" s="111"/>
      <c r="AE775" s="111"/>
      <c r="AF775" s="111"/>
      <c r="AG775" s="111"/>
      <c r="AH775" s="111"/>
      <c r="AI775" s="111"/>
      <c r="AJ775" s="111"/>
      <c r="AK775" s="111"/>
      <c r="AL775" s="111"/>
      <c r="AM775" s="111"/>
    </row>
    <row r="776" ht="14.25" customHeight="1">
      <c r="A776" s="111"/>
      <c r="B776" s="111"/>
      <c r="C776" s="111"/>
      <c r="D776" s="111"/>
      <c r="E776" s="305"/>
      <c r="F776" s="111"/>
      <c r="G776" s="111"/>
      <c r="H776" s="111"/>
      <c r="I776" s="111"/>
      <c r="J776" s="2"/>
      <c r="K776" s="2"/>
      <c r="L776" s="4"/>
      <c r="M776" s="4"/>
      <c r="N776" s="4"/>
      <c r="O776" s="4"/>
      <c r="P776" s="2"/>
      <c r="Q776" s="111"/>
      <c r="R776" s="305"/>
      <c r="S776" s="111"/>
      <c r="T776" s="111"/>
      <c r="U776" s="111"/>
      <c r="V776" s="111"/>
      <c r="W776" s="111"/>
      <c r="X776" s="111"/>
      <c r="Y776" s="111"/>
      <c r="Z776" s="111"/>
      <c r="AA776" s="111"/>
      <c r="AB776" s="111"/>
      <c r="AC776" s="111"/>
      <c r="AD776" s="111"/>
      <c r="AE776" s="111"/>
      <c r="AF776" s="111"/>
      <c r="AG776" s="111"/>
      <c r="AH776" s="111"/>
      <c r="AI776" s="111"/>
      <c r="AJ776" s="111"/>
      <c r="AK776" s="111"/>
      <c r="AL776" s="111"/>
      <c r="AM776" s="111"/>
    </row>
    <row r="777" ht="14.25" customHeight="1">
      <c r="A777" s="111"/>
      <c r="B777" s="111"/>
      <c r="C777" s="111"/>
      <c r="D777" s="111"/>
      <c r="E777" s="305"/>
      <c r="F777" s="111"/>
      <c r="G777" s="111"/>
      <c r="H777" s="111"/>
      <c r="I777" s="111"/>
      <c r="J777" s="2"/>
      <c r="K777" s="2"/>
      <c r="L777" s="4"/>
      <c r="M777" s="4"/>
      <c r="N777" s="4"/>
      <c r="O777" s="4"/>
      <c r="P777" s="2"/>
      <c r="Q777" s="111"/>
      <c r="R777" s="305"/>
      <c r="S777" s="111"/>
      <c r="T777" s="111"/>
      <c r="U777" s="111"/>
      <c r="V777" s="111"/>
      <c r="W777" s="111"/>
      <c r="X777" s="111"/>
      <c r="Y777" s="111"/>
      <c r="Z777" s="111"/>
      <c r="AA777" s="111"/>
      <c r="AB777" s="111"/>
      <c r="AC777" s="111"/>
      <c r="AD777" s="111"/>
      <c r="AE777" s="111"/>
      <c r="AF777" s="111"/>
      <c r="AG777" s="111"/>
      <c r="AH777" s="111"/>
      <c r="AI777" s="111"/>
      <c r="AJ777" s="111"/>
      <c r="AK777" s="111"/>
      <c r="AL777" s="111"/>
      <c r="AM777" s="111"/>
    </row>
    <row r="778" ht="14.25" customHeight="1">
      <c r="A778" s="111"/>
      <c r="B778" s="111"/>
      <c r="C778" s="111"/>
      <c r="D778" s="111"/>
      <c r="E778" s="305"/>
      <c r="F778" s="111"/>
      <c r="G778" s="111"/>
      <c r="H778" s="111"/>
      <c r="I778" s="111"/>
      <c r="J778" s="2"/>
      <c r="K778" s="2"/>
      <c r="L778" s="4"/>
      <c r="M778" s="4"/>
      <c r="N778" s="4"/>
      <c r="O778" s="4"/>
      <c r="P778" s="2"/>
      <c r="Q778" s="111"/>
      <c r="R778" s="305"/>
      <c r="S778" s="111"/>
      <c r="T778" s="111"/>
      <c r="U778" s="111"/>
      <c r="V778" s="111"/>
      <c r="W778" s="111"/>
      <c r="X778" s="111"/>
      <c r="Y778" s="111"/>
      <c r="Z778" s="111"/>
      <c r="AA778" s="111"/>
      <c r="AB778" s="111"/>
      <c r="AC778" s="111"/>
      <c r="AD778" s="111"/>
      <c r="AE778" s="111"/>
      <c r="AF778" s="111"/>
      <c r="AG778" s="111"/>
      <c r="AH778" s="111"/>
      <c r="AI778" s="111"/>
      <c r="AJ778" s="111"/>
      <c r="AK778" s="111"/>
      <c r="AL778" s="111"/>
      <c r="AM778" s="111"/>
    </row>
    <row r="779" ht="14.25" customHeight="1">
      <c r="A779" s="111"/>
      <c r="B779" s="111"/>
      <c r="C779" s="111"/>
      <c r="D779" s="111"/>
      <c r="E779" s="305"/>
      <c r="F779" s="111"/>
      <c r="G779" s="111"/>
      <c r="H779" s="111"/>
      <c r="I779" s="111"/>
      <c r="J779" s="2"/>
      <c r="K779" s="2"/>
      <c r="L779" s="4"/>
      <c r="M779" s="4"/>
      <c r="N779" s="4"/>
      <c r="O779" s="4"/>
      <c r="P779" s="2"/>
      <c r="Q779" s="111"/>
      <c r="R779" s="305"/>
      <c r="S779" s="111"/>
      <c r="T779" s="111"/>
      <c r="U779" s="111"/>
      <c r="V779" s="111"/>
      <c r="W779" s="111"/>
      <c r="X779" s="111"/>
      <c r="Y779" s="111"/>
      <c r="Z779" s="111"/>
      <c r="AA779" s="111"/>
      <c r="AB779" s="111"/>
      <c r="AC779" s="111"/>
      <c r="AD779" s="111"/>
      <c r="AE779" s="111"/>
      <c r="AF779" s="111"/>
      <c r="AG779" s="111"/>
      <c r="AH779" s="111"/>
      <c r="AI779" s="111"/>
      <c r="AJ779" s="111"/>
      <c r="AK779" s="111"/>
      <c r="AL779" s="111"/>
      <c r="AM779" s="111"/>
    </row>
    <row r="780" ht="14.25" customHeight="1">
      <c r="A780" s="111"/>
      <c r="B780" s="111"/>
      <c r="C780" s="111"/>
      <c r="D780" s="111"/>
      <c r="E780" s="305"/>
      <c r="F780" s="111"/>
      <c r="G780" s="111"/>
      <c r="H780" s="111"/>
      <c r="I780" s="111"/>
      <c r="J780" s="2"/>
      <c r="K780" s="2"/>
      <c r="L780" s="4"/>
      <c r="M780" s="4"/>
      <c r="N780" s="4"/>
      <c r="O780" s="4"/>
      <c r="P780" s="2"/>
      <c r="Q780" s="111"/>
      <c r="R780" s="305"/>
      <c r="S780" s="111"/>
      <c r="T780" s="111"/>
      <c r="U780" s="111"/>
      <c r="V780" s="111"/>
      <c r="W780" s="111"/>
      <c r="X780" s="111"/>
      <c r="Y780" s="111"/>
      <c r="Z780" s="111"/>
      <c r="AA780" s="111"/>
      <c r="AB780" s="111"/>
      <c r="AC780" s="111"/>
      <c r="AD780" s="111"/>
      <c r="AE780" s="111"/>
      <c r="AF780" s="111"/>
      <c r="AG780" s="111"/>
      <c r="AH780" s="111"/>
      <c r="AI780" s="111"/>
      <c r="AJ780" s="111"/>
      <c r="AK780" s="111"/>
      <c r="AL780" s="111"/>
      <c r="AM780" s="111"/>
    </row>
    <row r="781" ht="14.25" customHeight="1">
      <c r="A781" s="111"/>
      <c r="B781" s="111"/>
      <c r="C781" s="111"/>
      <c r="D781" s="111"/>
      <c r="E781" s="305"/>
      <c r="F781" s="111"/>
      <c r="G781" s="111"/>
      <c r="H781" s="111"/>
      <c r="I781" s="111"/>
      <c r="J781" s="2"/>
      <c r="K781" s="2"/>
      <c r="L781" s="4"/>
      <c r="M781" s="4"/>
      <c r="N781" s="4"/>
      <c r="O781" s="4"/>
      <c r="P781" s="2"/>
      <c r="Q781" s="111"/>
      <c r="R781" s="305"/>
      <c r="S781" s="111"/>
      <c r="T781" s="111"/>
      <c r="U781" s="111"/>
      <c r="V781" s="111"/>
      <c r="W781" s="111"/>
      <c r="X781" s="111"/>
      <c r="Y781" s="111"/>
      <c r="Z781" s="111"/>
      <c r="AA781" s="111"/>
      <c r="AB781" s="111"/>
      <c r="AC781" s="111"/>
      <c r="AD781" s="111"/>
      <c r="AE781" s="111"/>
      <c r="AF781" s="111"/>
      <c r="AG781" s="111"/>
      <c r="AH781" s="111"/>
      <c r="AI781" s="111"/>
      <c r="AJ781" s="111"/>
      <c r="AK781" s="111"/>
      <c r="AL781" s="111"/>
      <c r="AM781" s="111"/>
    </row>
    <row r="782" ht="14.25" customHeight="1">
      <c r="A782" s="111"/>
      <c r="B782" s="111"/>
      <c r="C782" s="111"/>
      <c r="D782" s="111"/>
      <c r="E782" s="305"/>
      <c r="F782" s="111"/>
      <c r="G782" s="111"/>
      <c r="H782" s="111"/>
      <c r="I782" s="111"/>
      <c r="J782" s="2"/>
      <c r="K782" s="2"/>
      <c r="L782" s="4"/>
      <c r="M782" s="4"/>
      <c r="N782" s="4"/>
      <c r="O782" s="4"/>
      <c r="P782" s="2"/>
      <c r="Q782" s="111"/>
      <c r="R782" s="305"/>
      <c r="S782" s="111"/>
      <c r="T782" s="111"/>
      <c r="U782" s="111"/>
      <c r="V782" s="111"/>
      <c r="W782" s="111"/>
      <c r="X782" s="111"/>
      <c r="Y782" s="111"/>
      <c r="Z782" s="111"/>
      <c r="AA782" s="111"/>
      <c r="AB782" s="111"/>
      <c r="AC782" s="111"/>
      <c r="AD782" s="111"/>
      <c r="AE782" s="111"/>
      <c r="AF782" s="111"/>
      <c r="AG782" s="111"/>
      <c r="AH782" s="111"/>
      <c r="AI782" s="111"/>
      <c r="AJ782" s="111"/>
      <c r="AK782" s="111"/>
      <c r="AL782" s="111"/>
      <c r="AM782" s="111"/>
    </row>
    <row r="783" ht="14.25" customHeight="1">
      <c r="A783" s="111"/>
      <c r="B783" s="111"/>
      <c r="C783" s="111"/>
      <c r="D783" s="111"/>
      <c r="E783" s="305"/>
      <c r="F783" s="111"/>
      <c r="G783" s="111"/>
      <c r="H783" s="111"/>
      <c r="I783" s="111"/>
      <c r="J783" s="2"/>
      <c r="K783" s="2"/>
      <c r="L783" s="4"/>
      <c r="M783" s="4"/>
      <c r="N783" s="4"/>
      <c r="O783" s="4"/>
      <c r="P783" s="2"/>
      <c r="Q783" s="111"/>
      <c r="R783" s="305"/>
      <c r="S783" s="111"/>
      <c r="T783" s="111"/>
      <c r="U783" s="111"/>
      <c r="V783" s="111"/>
      <c r="W783" s="111"/>
      <c r="X783" s="111"/>
      <c r="Y783" s="111"/>
      <c r="Z783" s="111"/>
      <c r="AA783" s="111"/>
      <c r="AB783" s="111"/>
      <c r="AC783" s="111"/>
      <c r="AD783" s="111"/>
      <c r="AE783" s="111"/>
      <c r="AF783" s="111"/>
      <c r="AG783" s="111"/>
      <c r="AH783" s="111"/>
      <c r="AI783" s="111"/>
      <c r="AJ783" s="111"/>
      <c r="AK783" s="111"/>
      <c r="AL783" s="111"/>
      <c r="AM783" s="111"/>
    </row>
    <row r="784" ht="14.25" customHeight="1">
      <c r="A784" s="111"/>
      <c r="B784" s="111"/>
      <c r="C784" s="111"/>
      <c r="D784" s="111"/>
      <c r="E784" s="305"/>
      <c r="F784" s="111"/>
      <c r="G784" s="111"/>
      <c r="H784" s="111"/>
      <c r="I784" s="111"/>
      <c r="J784" s="2"/>
      <c r="K784" s="2"/>
      <c r="L784" s="4"/>
      <c r="M784" s="4"/>
      <c r="N784" s="4"/>
      <c r="O784" s="4"/>
      <c r="P784" s="2"/>
      <c r="Q784" s="111"/>
      <c r="R784" s="305"/>
      <c r="S784" s="111"/>
      <c r="T784" s="111"/>
      <c r="U784" s="111"/>
      <c r="V784" s="111"/>
      <c r="W784" s="111"/>
      <c r="X784" s="111"/>
      <c r="Y784" s="111"/>
      <c r="Z784" s="111"/>
      <c r="AA784" s="111"/>
      <c r="AB784" s="111"/>
      <c r="AC784" s="111"/>
      <c r="AD784" s="111"/>
      <c r="AE784" s="111"/>
      <c r="AF784" s="111"/>
      <c r="AG784" s="111"/>
      <c r="AH784" s="111"/>
      <c r="AI784" s="111"/>
      <c r="AJ784" s="111"/>
      <c r="AK784" s="111"/>
      <c r="AL784" s="111"/>
      <c r="AM784" s="111"/>
    </row>
    <row r="785" ht="14.25" customHeight="1">
      <c r="A785" s="111"/>
      <c r="B785" s="111"/>
      <c r="C785" s="111"/>
      <c r="D785" s="111"/>
      <c r="E785" s="305"/>
      <c r="F785" s="111"/>
      <c r="G785" s="111"/>
      <c r="H785" s="111"/>
      <c r="I785" s="111"/>
      <c r="J785" s="2"/>
      <c r="K785" s="2"/>
      <c r="L785" s="4"/>
      <c r="M785" s="4"/>
      <c r="N785" s="4"/>
      <c r="O785" s="4"/>
      <c r="P785" s="2"/>
      <c r="Q785" s="111"/>
      <c r="R785" s="305"/>
      <c r="S785" s="111"/>
      <c r="T785" s="111"/>
      <c r="U785" s="111"/>
      <c r="V785" s="111"/>
      <c r="W785" s="111"/>
      <c r="X785" s="111"/>
      <c r="Y785" s="111"/>
      <c r="Z785" s="111"/>
      <c r="AA785" s="111"/>
      <c r="AB785" s="111"/>
      <c r="AC785" s="111"/>
      <c r="AD785" s="111"/>
      <c r="AE785" s="111"/>
      <c r="AF785" s="111"/>
      <c r="AG785" s="111"/>
      <c r="AH785" s="111"/>
      <c r="AI785" s="111"/>
      <c r="AJ785" s="111"/>
      <c r="AK785" s="111"/>
      <c r="AL785" s="111"/>
      <c r="AM785" s="111"/>
    </row>
    <row r="786" ht="14.25" customHeight="1">
      <c r="A786" s="111"/>
      <c r="B786" s="111"/>
      <c r="C786" s="111"/>
      <c r="D786" s="111"/>
      <c r="E786" s="305"/>
      <c r="F786" s="111"/>
      <c r="G786" s="111"/>
      <c r="H786" s="111"/>
      <c r="I786" s="111"/>
      <c r="J786" s="2"/>
      <c r="K786" s="2"/>
      <c r="L786" s="4"/>
      <c r="M786" s="4"/>
      <c r="N786" s="4"/>
      <c r="O786" s="4"/>
      <c r="P786" s="2"/>
      <c r="Q786" s="111"/>
      <c r="R786" s="305"/>
      <c r="S786" s="111"/>
      <c r="T786" s="111"/>
      <c r="U786" s="111"/>
      <c r="V786" s="111"/>
      <c r="W786" s="111"/>
      <c r="X786" s="111"/>
      <c r="Y786" s="111"/>
      <c r="Z786" s="111"/>
      <c r="AA786" s="111"/>
      <c r="AB786" s="111"/>
      <c r="AC786" s="111"/>
      <c r="AD786" s="111"/>
      <c r="AE786" s="111"/>
      <c r="AF786" s="111"/>
      <c r="AG786" s="111"/>
      <c r="AH786" s="111"/>
      <c r="AI786" s="111"/>
      <c r="AJ786" s="111"/>
      <c r="AK786" s="111"/>
      <c r="AL786" s="111"/>
      <c r="AM786" s="111"/>
    </row>
    <row r="787" ht="14.25" customHeight="1">
      <c r="A787" s="111"/>
      <c r="B787" s="111"/>
      <c r="C787" s="111"/>
      <c r="D787" s="111"/>
      <c r="E787" s="305"/>
      <c r="F787" s="111"/>
      <c r="G787" s="111"/>
      <c r="H787" s="111"/>
      <c r="I787" s="111"/>
      <c r="J787" s="2"/>
      <c r="K787" s="2"/>
      <c r="L787" s="4"/>
      <c r="M787" s="4"/>
      <c r="N787" s="4"/>
      <c r="O787" s="4"/>
      <c r="P787" s="2"/>
      <c r="Q787" s="111"/>
      <c r="R787" s="305"/>
      <c r="S787" s="111"/>
      <c r="T787" s="111"/>
      <c r="U787" s="111"/>
      <c r="V787" s="111"/>
      <c r="W787" s="111"/>
      <c r="X787" s="111"/>
      <c r="Y787" s="111"/>
      <c r="Z787" s="111"/>
      <c r="AA787" s="111"/>
      <c r="AB787" s="111"/>
      <c r="AC787" s="111"/>
      <c r="AD787" s="111"/>
      <c r="AE787" s="111"/>
      <c r="AF787" s="111"/>
      <c r="AG787" s="111"/>
      <c r="AH787" s="111"/>
      <c r="AI787" s="111"/>
      <c r="AJ787" s="111"/>
      <c r="AK787" s="111"/>
      <c r="AL787" s="111"/>
      <c r="AM787" s="111"/>
    </row>
    <row r="788" ht="14.25" customHeight="1">
      <c r="A788" s="111"/>
      <c r="B788" s="111"/>
      <c r="C788" s="111"/>
      <c r="D788" s="111"/>
      <c r="E788" s="305"/>
      <c r="F788" s="111"/>
      <c r="G788" s="111"/>
      <c r="H788" s="111"/>
      <c r="I788" s="111"/>
      <c r="J788" s="2"/>
      <c r="K788" s="2"/>
      <c r="L788" s="4"/>
      <c r="M788" s="4"/>
      <c r="N788" s="4"/>
      <c r="O788" s="4"/>
      <c r="P788" s="2"/>
      <c r="Q788" s="111"/>
      <c r="R788" s="305"/>
      <c r="S788" s="111"/>
      <c r="T788" s="111"/>
      <c r="U788" s="111"/>
      <c r="V788" s="111"/>
      <c r="W788" s="111"/>
      <c r="X788" s="111"/>
      <c r="Y788" s="111"/>
      <c r="Z788" s="111"/>
      <c r="AA788" s="111"/>
      <c r="AB788" s="111"/>
      <c r="AC788" s="111"/>
      <c r="AD788" s="111"/>
      <c r="AE788" s="111"/>
      <c r="AF788" s="111"/>
      <c r="AG788" s="111"/>
      <c r="AH788" s="111"/>
      <c r="AI788" s="111"/>
      <c r="AJ788" s="111"/>
      <c r="AK788" s="111"/>
      <c r="AL788" s="111"/>
      <c r="AM788" s="111"/>
    </row>
    <row r="789" ht="14.25" customHeight="1">
      <c r="A789" s="111"/>
      <c r="B789" s="111"/>
      <c r="C789" s="111"/>
      <c r="D789" s="111"/>
      <c r="E789" s="305"/>
      <c r="F789" s="111"/>
      <c r="G789" s="111"/>
      <c r="H789" s="111"/>
      <c r="I789" s="111"/>
      <c r="J789" s="2"/>
      <c r="K789" s="2"/>
      <c r="L789" s="4"/>
      <c r="M789" s="4"/>
      <c r="N789" s="4"/>
      <c r="O789" s="4"/>
      <c r="P789" s="2"/>
      <c r="Q789" s="111"/>
      <c r="R789" s="305"/>
      <c r="S789" s="111"/>
      <c r="T789" s="111"/>
      <c r="U789" s="111"/>
      <c r="V789" s="111"/>
      <c r="W789" s="111"/>
      <c r="X789" s="111"/>
      <c r="Y789" s="111"/>
      <c r="Z789" s="111"/>
      <c r="AA789" s="111"/>
      <c r="AB789" s="111"/>
      <c r="AC789" s="111"/>
      <c r="AD789" s="111"/>
      <c r="AE789" s="111"/>
      <c r="AF789" s="111"/>
      <c r="AG789" s="111"/>
      <c r="AH789" s="111"/>
      <c r="AI789" s="111"/>
      <c r="AJ789" s="111"/>
      <c r="AK789" s="111"/>
      <c r="AL789" s="111"/>
      <c r="AM789" s="111"/>
    </row>
    <row r="790" ht="14.25" customHeight="1">
      <c r="A790" s="111"/>
      <c r="B790" s="111"/>
      <c r="C790" s="111"/>
      <c r="D790" s="111"/>
      <c r="E790" s="305"/>
      <c r="F790" s="111"/>
      <c r="G790" s="111"/>
      <c r="H790" s="111"/>
      <c r="I790" s="111"/>
      <c r="J790" s="2"/>
      <c r="K790" s="2"/>
      <c r="L790" s="4"/>
      <c r="M790" s="4"/>
      <c r="N790" s="4"/>
      <c r="O790" s="4"/>
      <c r="P790" s="2"/>
      <c r="Q790" s="111"/>
      <c r="R790" s="305"/>
      <c r="S790" s="111"/>
      <c r="T790" s="111"/>
      <c r="U790" s="111"/>
      <c r="V790" s="111"/>
      <c r="W790" s="111"/>
      <c r="X790" s="111"/>
      <c r="Y790" s="111"/>
      <c r="Z790" s="111"/>
      <c r="AA790" s="111"/>
      <c r="AB790" s="111"/>
      <c r="AC790" s="111"/>
      <c r="AD790" s="111"/>
      <c r="AE790" s="111"/>
      <c r="AF790" s="111"/>
      <c r="AG790" s="111"/>
      <c r="AH790" s="111"/>
      <c r="AI790" s="111"/>
      <c r="AJ790" s="111"/>
      <c r="AK790" s="111"/>
      <c r="AL790" s="111"/>
      <c r="AM790" s="111"/>
    </row>
    <row r="791" ht="14.25" customHeight="1">
      <c r="A791" s="111"/>
      <c r="B791" s="111"/>
      <c r="C791" s="111"/>
      <c r="D791" s="111"/>
      <c r="E791" s="305"/>
      <c r="F791" s="111"/>
      <c r="G791" s="111"/>
      <c r="H791" s="111"/>
      <c r="I791" s="111"/>
      <c r="J791" s="2"/>
      <c r="K791" s="2"/>
      <c r="L791" s="4"/>
      <c r="M791" s="4"/>
      <c r="N791" s="4"/>
      <c r="O791" s="4"/>
      <c r="P791" s="2"/>
      <c r="Q791" s="111"/>
      <c r="R791" s="305"/>
      <c r="S791" s="111"/>
      <c r="T791" s="111"/>
      <c r="U791" s="111"/>
      <c r="V791" s="111"/>
      <c r="W791" s="111"/>
      <c r="X791" s="111"/>
      <c r="Y791" s="111"/>
      <c r="Z791" s="111"/>
      <c r="AA791" s="111"/>
      <c r="AB791" s="111"/>
      <c r="AC791" s="111"/>
      <c r="AD791" s="111"/>
      <c r="AE791" s="111"/>
      <c r="AF791" s="111"/>
      <c r="AG791" s="111"/>
      <c r="AH791" s="111"/>
      <c r="AI791" s="111"/>
      <c r="AJ791" s="111"/>
      <c r="AK791" s="111"/>
      <c r="AL791" s="111"/>
      <c r="AM791" s="111"/>
    </row>
    <row r="792" ht="14.25" customHeight="1">
      <c r="A792" s="111"/>
      <c r="B792" s="111"/>
      <c r="C792" s="111"/>
      <c r="D792" s="111"/>
      <c r="E792" s="305"/>
      <c r="F792" s="111"/>
      <c r="G792" s="111"/>
      <c r="H792" s="111"/>
      <c r="I792" s="111"/>
      <c r="J792" s="2"/>
      <c r="K792" s="2"/>
      <c r="L792" s="4"/>
      <c r="M792" s="4"/>
      <c r="N792" s="4"/>
      <c r="O792" s="4"/>
      <c r="P792" s="2"/>
      <c r="Q792" s="111"/>
      <c r="R792" s="305"/>
      <c r="S792" s="111"/>
      <c r="T792" s="111"/>
      <c r="U792" s="111"/>
      <c r="V792" s="111"/>
      <c r="W792" s="111"/>
      <c r="X792" s="111"/>
      <c r="Y792" s="111"/>
      <c r="Z792" s="111"/>
      <c r="AA792" s="111"/>
      <c r="AB792" s="111"/>
      <c r="AC792" s="111"/>
      <c r="AD792" s="111"/>
      <c r="AE792" s="111"/>
      <c r="AF792" s="111"/>
      <c r="AG792" s="111"/>
      <c r="AH792" s="111"/>
      <c r="AI792" s="111"/>
      <c r="AJ792" s="111"/>
      <c r="AK792" s="111"/>
      <c r="AL792" s="111"/>
      <c r="AM792" s="111"/>
    </row>
    <row r="793" ht="14.25" customHeight="1">
      <c r="A793" s="111"/>
      <c r="B793" s="111"/>
      <c r="C793" s="111"/>
      <c r="D793" s="111"/>
      <c r="E793" s="305"/>
      <c r="F793" s="111"/>
      <c r="G793" s="111"/>
      <c r="H793" s="111"/>
      <c r="I793" s="111"/>
      <c r="J793" s="2"/>
      <c r="K793" s="2"/>
      <c r="L793" s="4"/>
      <c r="M793" s="4"/>
      <c r="N793" s="4"/>
      <c r="O793" s="4"/>
      <c r="P793" s="2"/>
      <c r="Q793" s="111"/>
      <c r="R793" s="305"/>
      <c r="S793" s="111"/>
      <c r="T793" s="111"/>
      <c r="U793" s="111"/>
      <c r="V793" s="111"/>
      <c r="W793" s="111"/>
      <c r="X793" s="111"/>
      <c r="Y793" s="111"/>
      <c r="Z793" s="111"/>
      <c r="AA793" s="111"/>
      <c r="AB793" s="111"/>
      <c r="AC793" s="111"/>
      <c r="AD793" s="111"/>
      <c r="AE793" s="111"/>
      <c r="AF793" s="111"/>
      <c r="AG793" s="111"/>
      <c r="AH793" s="111"/>
      <c r="AI793" s="111"/>
      <c r="AJ793" s="111"/>
      <c r="AK793" s="111"/>
      <c r="AL793" s="111"/>
      <c r="AM793" s="111"/>
    </row>
    <row r="794" ht="14.25" customHeight="1">
      <c r="A794" s="111"/>
      <c r="B794" s="111"/>
      <c r="C794" s="111"/>
      <c r="D794" s="111"/>
      <c r="E794" s="305"/>
      <c r="F794" s="111"/>
      <c r="G794" s="111"/>
      <c r="H794" s="111"/>
      <c r="I794" s="111"/>
      <c r="J794" s="2"/>
      <c r="K794" s="2"/>
      <c r="L794" s="4"/>
      <c r="M794" s="4"/>
      <c r="N794" s="4"/>
      <c r="O794" s="4"/>
      <c r="P794" s="2"/>
      <c r="Q794" s="111"/>
      <c r="R794" s="305"/>
      <c r="S794" s="111"/>
      <c r="T794" s="111"/>
      <c r="U794" s="111"/>
      <c r="V794" s="111"/>
      <c r="W794" s="111"/>
      <c r="X794" s="111"/>
      <c r="Y794" s="111"/>
      <c r="Z794" s="111"/>
      <c r="AA794" s="111"/>
      <c r="AB794" s="111"/>
      <c r="AC794" s="111"/>
      <c r="AD794" s="111"/>
      <c r="AE794" s="111"/>
      <c r="AF794" s="111"/>
      <c r="AG794" s="111"/>
      <c r="AH794" s="111"/>
      <c r="AI794" s="111"/>
      <c r="AJ794" s="111"/>
      <c r="AK794" s="111"/>
      <c r="AL794" s="111"/>
      <c r="AM794" s="111"/>
    </row>
    <row r="795" ht="14.25" customHeight="1">
      <c r="A795" s="111"/>
      <c r="B795" s="111"/>
      <c r="C795" s="111"/>
      <c r="D795" s="111"/>
      <c r="E795" s="305"/>
      <c r="F795" s="111"/>
      <c r="G795" s="111"/>
      <c r="H795" s="111"/>
      <c r="I795" s="111"/>
      <c r="J795" s="2"/>
      <c r="K795" s="2"/>
      <c r="L795" s="4"/>
      <c r="M795" s="4"/>
      <c r="N795" s="4"/>
      <c r="O795" s="4"/>
      <c r="P795" s="2"/>
      <c r="Q795" s="111"/>
      <c r="R795" s="305"/>
      <c r="S795" s="111"/>
      <c r="T795" s="111"/>
      <c r="U795" s="111"/>
      <c r="V795" s="111"/>
      <c r="W795" s="111"/>
      <c r="X795" s="111"/>
      <c r="Y795" s="111"/>
      <c r="Z795" s="111"/>
      <c r="AA795" s="111"/>
      <c r="AB795" s="111"/>
      <c r="AC795" s="111"/>
      <c r="AD795" s="111"/>
      <c r="AE795" s="111"/>
      <c r="AF795" s="111"/>
      <c r="AG795" s="111"/>
      <c r="AH795" s="111"/>
      <c r="AI795" s="111"/>
      <c r="AJ795" s="111"/>
      <c r="AK795" s="111"/>
      <c r="AL795" s="111"/>
      <c r="AM795" s="111"/>
    </row>
    <row r="796" ht="14.25" customHeight="1">
      <c r="A796" s="111"/>
      <c r="B796" s="111"/>
      <c r="C796" s="111"/>
      <c r="D796" s="111"/>
      <c r="E796" s="305"/>
      <c r="F796" s="111"/>
      <c r="G796" s="111"/>
      <c r="H796" s="111"/>
      <c r="I796" s="111"/>
      <c r="J796" s="2"/>
      <c r="K796" s="2"/>
      <c r="L796" s="4"/>
      <c r="M796" s="4"/>
      <c r="N796" s="4"/>
      <c r="O796" s="4"/>
      <c r="P796" s="2"/>
      <c r="Q796" s="111"/>
      <c r="R796" s="305"/>
      <c r="S796" s="111"/>
      <c r="T796" s="111"/>
      <c r="U796" s="111"/>
      <c r="V796" s="111"/>
      <c r="W796" s="111"/>
      <c r="X796" s="111"/>
      <c r="Y796" s="111"/>
      <c r="Z796" s="111"/>
      <c r="AA796" s="111"/>
      <c r="AB796" s="111"/>
      <c r="AC796" s="111"/>
      <c r="AD796" s="111"/>
      <c r="AE796" s="111"/>
      <c r="AF796" s="111"/>
      <c r="AG796" s="111"/>
      <c r="AH796" s="111"/>
      <c r="AI796" s="111"/>
      <c r="AJ796" s="111"/>
      <c r="AK796" s="111"/>
      <c r="AL796" s="111"/>
      <c r="AM796" s="111"/>
    </row>
    <row r="797" ht="14.25" customHeight="1">
      <c r="A797" s="111"/>
      <c r="B797" s="111"/>
      <c r="C797" s="111"/>
      <c r="D797" s="111"/>
      <c r="E797" s="305"/>
      <c r="F797" s="111"/>
      <c r="G797" s="111"/>
      <c r="H797" s="111"/>
      <c r="I797" s="111"/>
      <c r="J797" s="2"/>
      <c r="K797" s="2"/>
      <c r="L797" s="4"/>
      <c r="M797" s="4"/>
      <c r="N797" s="4"/>
      <c r="O797" s="4"/>
      <c r="P797" s="2"/>
      <c r="Q797" s="111"/>
      <c r="R797" s="305"/>
      <c r="S797" s="111"/>
      <c r="T797" s="111"/>
      <c r="U797" s="111"/>
      <c r="V797" s="111"/>
      <c r="W797" s="111"/>
      <c r="X797" s="111"/>
      <c r="Y797" s="111"/>
      <c r="Z797" s="111"/>
      <c r="AA797" s="111"/>
      <c r="AB797" s="111"/>
      <c r="AC797" s="111"/>
      <c r="AD797" s="111"/>
      <c r="AE797" s="111"/>
      <c r="AF797" s="111"/>
      <c r="AG797" s="111"/>
      <c r="AH797" s="111"/>
      <c r="AI797" s="111"/>
      <c r="AJ797" s="111"/>
      <c r="AK797" s="111"/>
      <c r="AL797" s="111"/>
      <c r="AM797" s="111"/>
    </row>
    <row r="798" ht="14.25" customHeight="1">
      <c r="A798" s="111"/>
      <c r="B798" s="111"/>
      <c r="C798" s="111"/>
      <c r="D798" s="111"/>
      <c r="E798" s="305"/>
      <c r="F798" s="111"/>
      <c r="G798" s="111"/>
      <c r="H798" s="111"/>
      <c r="I798" s="111"/>
      <c r="J798" s="2"/>
      <c r="K798" s="2"/>
      <c r="L798" s="4"/>
      <c r="M798" s="4"/>
      <c r="N798" s="4"/>
      <c r="O798" s="4"/>
      <c r="P798" s="2"/>
      <c r="Q798" s="111"/>
      <c r="R798" s="305"/>
      <c r="S798" s="111"/>
      <c r="T798" s="111"/>
      <c r="U798" s="111"/>
      <c r="V798" s="111"/>
      <c r="W798" s="111"/>
      <c r="X798" s="111"/>
      <c r="Y798" s="111"/>
      <c r="Z798" s="111"/>
      <c r="AA798" s="111"/>
      <c r="AB798" s="111"/>
      <c r="AC798" s="111"/>
      <c r="AD798" s="111"/>
      <c r="AE798" s="111"/>
      <c r="AF798" s="111"/>
      <c r="AG798" s="111"/>
      <c r="AH798" s="111"/>
      <c r="AI798" s="111"/>
      <c r="AJ798" s="111"/>
      <c r="AK798" s="111"/>
      <c r="AL798" s="111"/>
      <c r="AM798" s="111"/>
    </row>
    <row r="799" ht="14.25" customHeight="1">
      <c r="A799" s="111"/>
      <c r="B799" s="111"/>
      <c r="C799" s="111"/>
      <c r="D799" s="111"/>
      <c r="E799" s="305"/>
      <c r="F799" s="111"/>
      <c r="G799" s="111"/>
      <c r="H799" s="111"/>
      <c r="I799" s="111"/>
      <c r="J799" s="2"/>
      <c r="K799" s="2"/>
      <c r="L799" s="4"/>
      <c r="M799" s="4"/>
      <c r="N799" s="4"/>
      <c r="O799" s="4"/>
      <c r="P799" s="2"/>
      <c r="Q799" s="111"/>
      <c r="R799" s="305"/>
      <c r="S799" s="111"/>
      <c r="T799" s="111"/>
      <c r="U799" s="111"/>
      <c r="V799" s="111"/>
      <c r="W799" s="111"/>
      <c r="X799" s="111"/>
      <c r="Y799" s="111"/>
      <c r="Z799" s="111"/>
      <c r="AA799" s="111"/>
      <c r="AB799" s="111"/>
      <c r="AC799" s="111"/>
      <c r="AD799" s="111"/>
      <c r="AE799" s="111"/>
      <c r="AF799" s="111"/>
      <c r="AG799" s="111"/>
      <c r="AH799" s="111"/>
      <c r="AI799" s="111"/>
      <c r="AJ799" s="111"/>
      <c r="AK799" s="111"/>
      <c r="AL799" s="111"/>
      <c r="AM799" s="111"/>
    </row>
    <row r="800" ht="14.25" customHeight="1">
      <c r="A800" s="111"/>
      <c r="B800" s="111"/>
      <c r="C800" s="111"/>
      <c r="D800" s="111"/>
      <c r="E800" s="305"/>
      <c r="F800" s="111"/>
      <c r="G800" s="111"/>
      <c r="H800" s="111"/>
      <c r="I800" s="111"/>
      <c r="J800" s="2"/>
      <c r="K800" s="2"/>
      <c r="L800" s="4"/>
      <c r="M800" s="4"/>
      <c r="N800" s="4"/>
      <c r="O800" s="4"/>
      <c r="P800" s="2"/>
      <c r="Q800" s="111"/>
      <c r="R800" s="305"/>
      <c r="S800" s="111"/>
      <c r="T800" s="111"/>
      <c r="U800" s="111"/>
      <c r="V800" s="111"/>
      <c r="W800" s="111"/>
      <c r="X800" s="111"/>
      <c r="Y800" s="111"/>
      <c r="Z800" s="111"/>
      <c r="AA800" s="111"/>
      <c r="AB800" s="111"/>
      <c r="AC800" s="111"/>
      <c r="AD800" s="111"/>
      <c r="AE800" s="111"/>
      <c r="AF800" s="111"/>
      <c r="AG800" s="111"/>
      <c r="AH800" s="111"/>
      <c r="AI800" s="111"/>
      <c r="AJ800" s="111"/>
      <c r="AK800" s="111"/>
      <c r="AL800" s="111"/>
      <c r="AM800" s="111"/>
    </row>
    <row r="801" ht="14.25" customHeight="1">
      <c r="A801" s="111"/>
      <c r="B801" s="111"/>
      <c r="C801" s="111"/>
      <c r="D801" s="111"/>
      <c r="E801" s="305"/>
      <c r="F801" s="111"/>
      <c r="G801" s="111"/>
      <c r="H801" s="111"/>
      <c r="I801" s="111"/>
      <c r="J801" s="2"/>
      <c r="K801" s="2"/>
      <c r="L801" s="4"/>
      <c r="M801" s="4"/>
      <c r="N801" s="4"/>
      <c r="O801" s="4"/>
      <c r="P801" s="2"/>
      <c r="Q801" s="111"/>
      <c r="R801" s="305"/>
      <c r="S801" s="111"/>
      <c r="T801" s="111"/>
      <c r="U801" s="111"/>
      <c r="V801" s="111"/>
      <c r="W801" s="111"/>
      <c r="X801" s="111"/>
      <c r="Y801" s="111"/>
      <c r="Z801" s="111"/>
      <c r="AA801" s="111"/>
      <c r="AB801" s="111"/>
      <c r="AC801" s="111"/>
      <c r="AD801" s="111"/>
      <c r="AE801" s="111"/>
      <c r="AF801" s="111"/>
      <c r="AG801" s="111"/>
      <c r="AH801" s="111"/>
      <c r="AI801" s="111"/>
      <c r="AJ801" s="111"/>
      <c r="AK801" s="111"/>
      <c r="AL801" s="111"/>
      <c r="AM801" s="111"/>
    </row>
    <row r="802" ht="14.25" customHeight="1">
      <c r="A802" s="111"/>
      <c r="B802" s="111"/>
      <c r="C802" s="111"/>
      <c r="D802" s="111"/>
      <c r="E802" s="305"/>
      <c r="F802" s="111"/>
      <c r="G802" s="111"/>
      <c r="H802" s="111"/>
      <c r="I802" s="111"/>
      <c r="J802" s="2"/>
      <c r="K802" s="2"/>
      <c r="L802" s="4"/>
      <c r="M802" s="4"/>
      <c r="N802" s="4"/>
      <c r="O802" s="4"/>
      <c r="P802" s="2"/>
      <c r="Q802" s="111"/>
      <c r="R802" s="305"/>
      <c r="S802" s="111"/>
      <c r="T802" s="111"/>
      <c r="U802" s="111"/>
      <c r="V802" s="111"/>
      <c r="W802" s="111"/>
      <c r="X802" s="111"/>
      <c r="Y802" s="111"/>
      <c r="Z802" s="111"/>
      <c r="AA802" s="111"/>
      <c r="AB802" s="111"/>
      <c r="AC802" s="111"/>
      <c r="AD802" s="111"/>
      <c r="AE802" s="111"/>
      <c r="AF802" s="111"/>
      <c r="AG802" s="111"/>
      <c r="AH802" s="111"/>
      <c r="AI802" s="111"/>
      <c r="AJ802" s="111"/>
      <c r="AK802" s="111"/>
      <c r="AL802" s="111"/>
      <c r="AM802" s="111"/>
    </row>
    <row r="803" ht="14.25" customHeight="1">
      <c r="A803" s="111"/>
      <c r="B803" s="111"/>
      <c r="C803" s="111"/>
      <c r="D803" s="111"/>
      <c r="E803" s="305"/>
      <c r="F803" s="111"/>
      <c r="G803" s="111"/>
      <c r="H803" s="111"/>
      <c r="I803" s="111"/>
      <c r="J803" s="2"/>
      <c r="K803" s="2"/>
      <c r="L803" s="4"/>
      <c r="M803" s="4"/>
      <c r="N803" s="4"/>
      <c r="O803" s="4"/>
      <c r="P803" s="2"/>
      <c r="Q803" s="111"/>
      <c r="R803" s="305"/>
      <c r="S803" s="111"/>
      <c r="T803" s="111"/>
      <c r="U803" s="111"/>
      <c r="V803" s="111"/>
      <c r="W803" s="111"/>
      <c r="X803" s="111"/>
      <c r="Y803" s="111"/>
      <c r="Z803" s="111"/>
      <c r="AA803" s="111"/>
      <c r="AB803" s="111"/>
      <c r="AC803" s="111"/>
      <c r="AD803" s="111"/>
      <c r="AE803" s="111"/>
      <c r="AF803" s="111"/>
      <c r="AG803" s="111"/>
      <c r="AH803" s="111"/>
      <c r="AI803" s="111"/>
      <c r="AJ803" s="111"/>
      <c r="AK803" s="111"/>
      <c r="AL803" s="111"/>
      <c r="AM803" s="111"/>
    </row>
    <row r="804" ht="14.25" customHeight="1">
      <c r="A804" s="111"/>
      <c r="B804" s="111"/>
      <c r="C804" s="111"/>
      <c r="D804" s="111"/>
      <c r="E804" s="305"/>
      <c r="F804" s="111"/>
      <c r="G804" s="111"/>
      <c r="H804" s="111"/>
      <c r="I804" s="111"/>
      <c r="J804" s="2"/>
      <c r="K804" s="2"/>
      <c r="L804" s="4"/>
      <c r="M804" s="4"/>
      <c r="N804" s="4"/>
      <c r="O804" s="4"/>
      <c r="P804" s="2"/>
      <c r="Q804" s="111"/>
      <c r="R804" s="305"/>
      <c r="S804" s="111"/>
      <c r="T804" s="111"/>
      <c r="U804" s="111"/>
      <c r="V804" s="111"/>
      <c r="W804" s="111"/>
      <c r="X804" s="111"/>
      <c r="Y804" s="111"/>
      <c r="Z804" s="111"/>
      <c r="AA804" s="111"/>
      <c r="AB804" s="111"/>
      <c r="AC804" s="111"/>
      <c r="AD804" s="111"/>
      <c r="AE804" s="111"/>
      <c r="AF804" s="111"/>
      <c r="AG804" s="111"/>
      <c r="AH804" s="111"/>
      <c r="AI804" s="111"/>
      <c r="AJ804" s="111"/>
      <c r="AK804" s="111"/>
      <c r="AL804" s="111"/>
      <c r="AM804" s="111"/>
    </row>
    <row r="805" ht="14.25" customHeight="1">
      <c r="A805" s="111"/>
      <c r="B805" s="111"/>
      <c r="C805" s="111"/>
      <c r="D805" s="111"/>
      <c r="E805" s="305"/>
      <c r="F805" s="111"/>
      <c r="G805" s="111"/>
      <c r="H805" s="111"/>
      <c r="I805" s="111"/>
      <c r="J805" s="2"/>
      <c r="K805" s="2"/>
      <c r="L805" s="4"/>
      <c r="M805" s="4"/>
      <c r="N805" s="4"/>
      <c r="O805" s="4"/>
      <c r="P805" s="2"/>
      <c r="Q805" s="111"/>
      <c r="R805" s="305"/>
      <c r="S805" s="111"/>
      <c r="T805" s="111"/>
      <c r="U805" s="111"/>
      <c r="V805" s="111"/>
      <c r="W805" s="111"/>
      <c r="X805" s="111"/>
      <c r="Y805" s="111"/>
      <c r="Z805" s="111"/>
      <c r="AA805" s="111"/>
      <c r="AB805" s="111"/>
      <c r="AC805" s="111"/>
      <c r="AD805" s="111"/>
      <c r="AE805" s="111"/>
      <c r="AF805" s="111"/>
      <c r="AG805" s="111"/>
      <c r="AH805" s="111"/>
      <c r="AI805" s="111"/>
      <c r="AJ805" s="111"/>
      <c r="AK805" s="111"/>
      <c r="AL805" s="111"/>
      <c r="AM805" s="111"/>
    </row>
    <row r="806" ht="14.25" customHeight="1">
      <c r="A806" s="111"/>
      <c r="B806" s="111"/>
      <c r="C806" s="111"/>
      <c r="D806" s="111"/>
      <c r="E806" s="305"/>
      <c r="F806" s="111"/>
      <c r="G806" s="111"/>
      <c r="H806" s="111"/>
      <c r="I806" s="111"/>
      <c r="J806" s="2"/>
      <c r="K806" s="2"/>
      <c r="L806" s="4"/>
      <c r="M806" s="4"/>
      <c r="N806" s="4"/>
      <c r="O806" s="4"/>
      <c r="P806" s="2"/>
      <c r="Q806" s="111"/>
      <c r="R806" s="305"/>
      <c r="S806" s="111"/>
      <c r="T806" s="111"/>
      <c r="U806" s="111"/>
      <c r="V806" s="111"/>
      <c r="W806" s="111"/>
      <c r="X806" s="111"/>
      <c r="Y806" s="111"/>
      <c r="Z806" s="111"/>
      <c r="AA806" s="111"/>
      <c r="AB806" s="111"/>
      <c r="AC806" s="111"/>
      <c r="AD806" s="111"/>
      <c r="AE806" s="111"/>
      <c r="AF806" s="111"/>
      <c r="AG806" s="111"/>
      <c r="AH806" s="111"/>
      <c r="AI806" s="111"/>
      <c r="AJ806" s="111"/>
      <c r="AK806" s="111"/>
      <c r="AL806" s="111"/>
      <c r="AM806" s="111"/>
    </row>
    <row r="807" ht="14.25" customHeight="1">
      <c r="A807" s="111"/>
      <c r="B807" s="111"/>
      <c r="C807" s="111"/>
      <c r="D807" s="111"/>
      <c r="E807" s="305"/>
      <c r="F807" s="111"/>
      <c r="G807" s="111"/>
      <c r="H807" s="111"/>
      <c r="I807" s="111"/>
      <c r="J807" s="2"/>
      <c r="K807" s="2"/>
      <c r="L807" s="4"/>
      <c r="M807" s="4"/>
      <c r="N807" s="4"/>
      <c r="O807" s="4"/>
      <c r="P807" s="2"/>
      <c r="Q807" s="111"/>
      <c r="R807" s="305"/>
      <c r="S807" s="111"/>
      <c r="T807" s="111"/>
      <c r="U807" s="111"/>
      <c r="V807" s="111"/>
      <c r="W807" s="111"/>
      <c r="X807" s="111"/>
      <c r="Y807" s="111"/>
      <c r="Z807" s="111"/>
      <c r="AA807" s="111"/>
      <c r="AB807" s="111"/>
      <c r="AC807" s="111"/>
      <c r="AD807" s="111"/>
      <c r="AE807" s="111"/>
      <c r="AF807" s="111"/>
      <c r="AG807" s="111"/>
      <c r="AH807" s="111"/>
      <c r="AI807" s="111"/>
      <c r="AJ807" s="111"/>
      <c r="AK807" s="111"/>
      <c r="AL807" s="111"/>
      <c r="AM807" s="111"/>
    </row>
    <row r="808" ht="14.25" customHeight="1">
      <c r="A808" s="111"/>
      <c r="B808" s="111"/>
      <c r="C808" s="111"/>
      <c r="D808" s="111"/>
      <c r="E808" s="305"/>
      <c r="F808" s="111"/>
      <c r="G808" s="111"/>
      <c r="H808" s="111"/>
      <c r="I808" s="111"/>
      <c r="J808" s="2"/>
      <c r="K808" s="2"/>
      <c r="L808" s="4"/>
      <c r="M808" s="4"/>
      <c r="N808" s="4"/>
      <c r="O808" s="4"/>
      <c r="P808" s="2"/>
      <c r="Q808" s="111"/>
      <c r="R808" s="305"/>
      <c r="S808" s="111"/>
      <c r="T808" s="111"/>
      <c r="U808" s="111"/>
      <c r="V808" s="111"/>
      <c r="W808" s="111"/>
      <c r="X808" s="111"/>
      <c r="Y808" s="111"/>
      <c r="Z808" s="111"/>
      <c r="AA808" s="111"/>
      <c r="AB808" s="111"/>
      <c r="AC808" s="111"/>
      <c r="AD808" s="111"/>
      <c r="AE808" s="111"/>
      <c r="AF808" s="111"/>
      <c r="AG808" s="111"/>
      <c r="AH808" s="111"/>
      <c r="AI808" s="111"/>
      <c r="AJ808" s="111"/>
      <c r="AK808" s="111"/>
      <c r="AL808" s="111"/>
      <c r="AM808" s="111"/>
    </row>
    <row r="809" ht="14.25" customHeight="1">
      <c r="A809" s="111"/>
      <c r="B809" s="111"/>
      <c r="C809" s="111"/>
      <c r="D809" s="111"/>
      <c r="E809" s="305"/>
      <c r="F809" s="111"/>
      <c r="G809" s="111"/>
      <c r="H809" s="111"/>
      <c r="I809" s="111"/>
      <c r="J809" s="2"/>
      <c r="K809" s="2"/>
      <c r="L809" s="4"/>
      <c r="M809" s="4"/>
      <c r="N809" s="4"/>
      <c r="O809" s="4"/>
      <c r="P809" s="2"/>
      <c r="Q809" s="111"/>
      <c r="R809" s="305"/>
      <c r="S809" s="111"/>
      <c r="T809" s="111"/>
      <c r="U809" s="111"/>
      <c r="V809" s="111"/>
      <c r="W809" s="111"/>
      <c r="X809" s="111"/>
      <c r="Y809" s="111"/>
      <c r="Z809" s="111"/>
      <c r="AA809" s="111"/>
      <c r="AB809" s="111"/>
      <c r="AC809" s="111"/>
      <c r="AD809" s="111"/>
      <c r="AE809" s="111"/>
      <c r="AF809" s="111"/>
      <c r="AG809" s="111"/>
      <c r="AH809" s="111"/>
      <c r="AI809" s="111"/>
      <c r="AJ809" s="111"/>
      <c r="AK809" s="111"/>
      <c r="AL809" s="111"/>
      <c r="AM809" s="111"/>
    </row>
    <row r="810" ht="14.25" customHeight="1">
      <c r="A810" s="111"/>
      <c r="B810" s="111"/>
      <c r="C810" s="111"/>
      <c r="D810" s="111"/>
      <c r="E810" s="305"/>
      <c r="F810" s="111"/>
      <c r="G810" s="111"/>
      <c r="H810" s="111"/>
      <c r="I810" s="111"/>
      <c r="J810" s="2"/>
      <c r="K810" s="2"/>
      <c r="L810" s="4"/>
      <c r="M810" s="4"/>
      <c r="N810" s="4"/>
      <c r="O810" s="4"/>
      <c r="P810" s="2"/>
      <c r="Q810" s="111"/>
      <c r="R810" s="305"/>
      <c r="S810" s="111"/>
      <c r="T810" s="111"/>
      <c r="U810" s="111"/>
      <c r="V810" s="111"/>
      <c r="W810" s="111"/>
      <c r="X810" s="111"/>
      <c r="Y810" s="111"/>
      <c r="Z810" s="111"/>
      <c r="AA810" s="111"/>
      <c r="AB810" s="111"/>
      <c r="AC810" s="111"/>
      <c r="AD810" s="111"/>
      <c r="AE810" s="111"/>
      <c r="AF810" s="111"/>
      <c r="AG810" s="111"/>
      <c r="AH810" s="111"/>
      <c r="AI810" s="111"/>
      <c r="AJ810" s="111"/>
      <c r="AK810" s="111"/>
      <c r="AL810" s="111"/>
      <c r="AM810" s="111"/>
    </row>
    <row r="811" ht="14.25" customHeight="1">
      <c r="A811" s="111"/>
      <c r="B811" s="111"/>
      <c r="C811" s="111"/>
      <c r="D811" s="111"/>
      <c r="E811" s="305"/>
      <c r="F811" s="111"/>
      <c r="G811" s="111"/>
      <c r="H811" s="111"/>
      <c r="I811" s="111"/>
      <c r="J811" s="2"/>
      <c r="K811" s="2"/>
      <c r="L811" s="4"/>
      <c r="M811" s="4"/>
      <c r="N811" s="4"/>
      <c r="O811" s="4"/>
      <c r="P811" s="2"/>
      <c r="Q811" s="111"/>
      <c r="R811" s="305"/>
      <c r="S811" s="111"/>
      <c r="T811" s="111"/>
      <c r="U811" s="111"/>
      <c r="V811" s="111"/>
      <c r="W811" s="111"/>
      <c r="X811" s="111"/>
      <c r="Y811" s="111"/>
      <c r="Z811" s="111"/>
      <c r="AA811" s="111"/>
      <c r="AB811" s="111"/>
      <c r="AC811" s="111"/>
      <c r="AD811" s="111"/>
      <c r="AE811" s="111"/>
      <c r="AF811" s="111"/>
      <c r="AG811" s="111"/>
      <c r="AH811" s="111"/>
      <c r="AI811" s="111"/>
      <c r="AJ811" s="111"/>
      <c r="AK811" s="111"/>
      <c r="AL811" s="111"/>
      <c r="AM811" s="111"/>
    </row>
    <row r="812" ht="14.25" customHeight="1">
      <c r="A812" s="111"/>
      <c r="B812" s="111"/>
      <c r="C812" s="111"/>
      <c r="D812" s="111"/>
      <c r="E812" s="305"/>
      <c r="F812" s="111"/>
      <c r="G812" s="111"/>
      <c r="H812" s="111"/>
      <c r="I812" s="111"/>
      <c r="J812" s="2"/>
      <c r="K812" s="2"/>
      <c r="L812" s="4"/>
      <c r="M812" s="4"/>
      <c r="N812" s="4"/>
      <c r="O812" s="4"/>
      <c r="P812" s="2"/>
      <c r="Q812" s="111"/>
      <c r="R812" s="305"/>
      <c r="S812" s="111"/>
      <c r="T812" s="111"/>
      <c r="U812" s="111"/>
      <c r="V812" s="111"/>
      <c r="W812" s="111"/>
      <c r="X812" s="111"/>
      <c r="Y812" s="111"/>
      <c r="Z812" s="111"/>
      <c r="AA812" s="111"/>
      <c r="AB812" s="111"/>
      <c r="AC812" s="111"/>
      <c r="AD812" s="111"/>
      <c r="AE812" s="111"/>
      <c r="AF812" s="111"/>
      <c r="AG812" s="111"/>
      <c r="AH812" s="111"/>
      <c r="AI812" s="111"/>
      <c r="AJ812" s="111"/>
      <c r="AK812" s="111"/>
      <c r="AL812" s="111"/>
      <c r="AM812" s="111"/>
    </row>
    <row r="813" ht="14.25" customHeight="1">
      <c r="A813" s="111"/>
      <c r="B813" s="111"/>
      <c r="C813" s="111"/>
      <c r="D813" s="111"/>
      <c r="E813" s="305"/>
      <c r="F813" s="111"/>
      <c r="G813" s="111"/>
      <c r="H813" s="111"/>
      <c r="I813" s="111"/>
      <c r="J813" s="2"/>
      <c r="K813" s="2"/>
      <c r="L813" s="4"/>
      <c r="M813" s="4"/>
      <c r="N813" s="4"/>
      <c r="O813" s="4"/>
      <c r="P813" s="2"/>
      <c r="Q813" s="111"/>
      <c r="R813" s="305"/>
      <c r="S813" s="111"/>
      <c r="T813" s="111"/>
      <c r="U813" s="111"/>
      <c r="V813" s="111"/>
      <c r="W813" s="111"/>
      <c r="X813" s="111"/>
      <c r="Y813" s="111"/>
      <c r="Z813" s="111"/>
      <c r="AA813" s="111"/>
      <c r="AB813" s="111"/>
      <c r="AC813" s="111"/>
      <c r="AD813" s="111"/>
      <c r="AE813" s="111"/>
      <c r="AF813" s="111"/>
      <c r="AG813" s="111"/>
      <c r="AH813" s="111"/>
      <c r="AI813" s="111"/>
      <c r="AJ813" s="111"/>
      <c r="AK813" s="111"/>
      <c r="AL813" s="111"/>
      <c r="AM813" s="111"/>
    </row>
    <row r="814" ht="14.25" customHeight="1">
      <c r="A814" s="111"/>
      <c r="B814" s="111"/>
      <c r="C814" s="111"/>
      <c r="D814" s="111"/>
      <c r="E814" s="305"/>
      <c r="F814" s="111"/>
      <c r="G814" s="111"/>
      <c r="H814" s="111"/>
      <c r="I814" s="111"/>
      <c r="J814" s="2"/>
      <c r="K814" s="2"/>
      <c r="L814" s="4"/>
      <c r="M814" s="4"/>
      <c r="N814" s="4"/>
      <c r="O814" s="4"/>
      <c r="P814" s="2"/>
      <c r="Q814" s="111"/>
      <c r="R814" s="305"/>
      <c r="S814" s="111"/>
      <c r="T814" s="111"/>
      <c r="U814" s="111"/>
      <c r="V814" s="111"/>
      <c r="W814" s="111"/>
      <c r="X814" s="111"/>
      <c r="Y814" s="111"/>
      <c r="Z814" s="111"/>
      <c r="AA814" s="111"/>
      <c r="AB814" s="111"/>
      <c r="AC814" s="111"/>
      <c r="AD814" s="111"/>
      <c r="AE814" s="111"/>
      <c r="AF814" s="111"/>
      <c r="AG814" s="111"/>
      <c r="AH814" s="111"/>
      <c r="AI814" s="111"/>
      <c r="AJ814" s="111"/>
      <c r="AK814" s="111"/>
      <c r="AL814" s="111"/>
      <c r="AM814" s="111"/>
    </row>
    <row r="815" ht="14.25" customHeight="1">
      <c r="A815" s="111"/>
      <c r="B815" s="111"/>
      <c r="C815" s="111"/>
      <c r="D815" s="111"/>
      <c r="E815" s="305"/>
      <c r="F815" s="111"/>
      <c r="G815" s="111"/>
      <c r="H815" s="111"/>
      <c r="I815" s="111"/>
      <c r="J815" s="2"/>
      <c r="K815" s="2"/>
      <c r="L815" s="4"/>
      <c r="M815" s="4"/>
      <c r="N815" s="4"/>
      <c r="O815" s="4"/>
      <c r="P815" s="2"/>
      <c r="Q815" s="111"/>
      <c r="R815" s="305"/>
      <c r="S815" s="111"/>
      <c r="T815" s="111"/>
      <c r="U815" s="111"/>
      <c r="V815" s="111"/>
      <c r="W815" s="111"/>
      <c r="X815" s="111"/>
      <c r="Y815" s="111"/>
      <c r="Z815" s="111"/>
      <c r="AA815" s="111"/>
      <c r="AB815" s="111"/>
      <c r="AC815" s="111"/>
      <c r="AD815" s="111"/>
      <c r="AE815" s="111"/>
      <c r="AF815" s="111"/>
      <c r="AG815" s="111"/>
      <c r="AH815" s="111"/>
      <c r="AI815" s="111"/>
      <c r="AJ815" s="111"/>
      <c r="AK815" s="111"/>
      <c r="AL815" s="111"/>
      <c r="AM815" s="111"/>
    </row>
    <row r="816" ht="14.25" customHeight="1">
      <c r="A816" s="111"/>
      <c r="B816" s="111"/>
      <c r="C816" s="111"/>
      <c r="D816" s="111"/>
      <c r="E816" s="305"/>
      <c r="F816" s="111"/>
      <c r="G816" s="111"/>
      <c r="H816" s="111"/>
      <c r="I816" s="111"/>
      <c r="J816" s="2"/>
      <c r="K816" s="2"/>
      <c r="L816" s="4"/>
      <c r="M816" s="4"/>
      <c r="N816" s="4"/>
      <c r="O816" s="4"/>
      <c r="P816" s="2"/>
      <c r="Q816" s="111"/>
      <c r="R816" s="305"/>
      <c r="S816" s="111"/>
      <c r="T816" s="111"/>
      <c r="U816" s="111"/>
      <c r="V816" s="111"/>
      <c r="W816" s="111"/>
      <c r="X816" s="111"/>
      <c r="Y816" s="111"/>
      <c r="Z816" s="111"/>
      <c r="AA816" s="111"/>
      <c r="AB816" s="111"/>
      <c r="AC816" s="111"/>
      <c r="AD816" s="111"/>
      <c r="AE816" s="111"/>
      <c r="AF816" s="111"/>
      <c r="AG816" s="111"/>
      <c r="AH816" s="111"/>
      <c r="AI816" s="111"/>
      <c r="AJ816" s="111"/>
      <c r="AK816" s="111"/>
      <c r="AL816" s="111"/>
      <c r="AM816" s="111"/>
    </row>
    <row r="817" ht="14.25" customHeight="1">
      <c r="A817" s="111"/>
      <c r="B817" s="111"/>
      <c r="C817" s="111"/>
      <c r="D817" s="111"/>
      <c r="E817" s="305"/>
      <c r="F817" s="111"/>
      <c r="G817" s="111"/>
      <c r="H817" s="111"/>
      <c r="I817" s="111"/>
      <c r="J817" s="2"/>
      <c r="K817" s="2"/>
      <c r="L817" s="4"/>
      <c r="M817" s="4"/>
      <c r="N817" s="4"/>
      <c r="O817" s="4"/>
      <c r="P817" s="2"/>
      <c r="Q817" s="111"/>
      <c r="R817" s="305"/>
      <c r="S817" s="111"/>
      <c r="T817" s="111"/>
      <c r="U817" s="111"/>
      <c r="V817" s="111"/>
      <c r="W817" s="111"/>
      <c r="X817" s="111"/>
      <c r="Y817" s="111"/>
      <c r="Z817" s="111"/>
      <c r="AA817" s="111"/>
      <c r="AB817" s="111"/>
      <c r="AC817" s="111"/>
      <c r="AD817" s="111"/>
      <c r="AE817" s="111"/>
      <c r="AF817" s="111"/>
      <c r="AG817" s="111"/>
      <c r="AH817" s="111"/>
      <c r="AI817" s="111"/>
      <c r="AJ817" s="111"/>
      <c r="AK817" s="111"/>
      <c r="AL817" s="111"/>
      <c r="AM817" s="111"/>
    </row>
    <row r="818" ht="14.25" customHeight="1">
      <c r="A818" s="111"/>
      <c r="B818" s="111"/>
      <c r="C818" s="111"/>
      <c r="D818" s="111"/>
      <c r="E818" s="305"/>
      <c r="F818" s="111"/>
      <c r="G818" s="111"/>
      <c r="H818" s="111"/>
      <c r="I818" s="111"/>
      <c r="J818" s="2"/>
      <c r="K818" s="2"/>
      <c r="L818" s="4"/>
      <c r="M818" s="4"/>
      <c r="N818" s="4"/>
      <c r="O818" s="4"/>
      <c r="P818" s="2"/>
      <c r="Q818" s="111"/>
      <c r="R818" s="305"/>
      <c r="S818" s="111"/>
      <c r="T818" s="111"/>
      <c r="U818" s="111"/>
      <c r="V818" s="111"/>
      <c r="W818" s="111"/>
      <c r="X818" s="111"/>
      <c r="Y818" s="111"/>
      <c r="Z818" s="111"/>
      <c r="AA818" s="111"/>
      <c r="AB818" s="111"/>
      <c r="AC818" s="111"/>
      <c r="AD818" s="111"/>
      <c r="AE818" s="111"/>
      <c r="AF818" s="111"/>
      <c r="AG818" s="111"/>
      <c r="AH818" s="111"/>
      <c r="AI818" s="111"/>
      <c r="AJ818" s="111"/>
      <c r="AK818" s="111"/>
      <c r="AL818" s="111"/>
      <c r="AM818" s="111"/>
    </row>
    <row r="819" ht="14.25" customHeight="1">
      <c r="A819" s="111"/>
      <c r="B819" s="111"/>
      <c r="C819" s="111"/>
      <c r="D819" s="111"/>
      <c r="E819" s="305"/>
      <c r="F819" s="111"/>
      <c r="G819" s="111"/>
      <c r="H819" s="111"/>
      <c r="I819" s="111"/>
      <c r="J819" s="2"/>
      <c r="K819" s="2"/>
      <c r="L819" s="4"/>
      <c r="M819" s="4"/>
      <c r="N819" s="4"/>
      <c r="O819" s="4"/>
      <c r="P819" s="2"/>
      <c r="Q819" s="111"/>
      <c r="R819" s="305"/>
      <c r="S819" s="111"/>
      <c r="T819" s="111"/>
      <c r="U819" s="111"/>
      <c r="V819" s="111"/>
      <c r="W819" s="111"/>
      <c r="X819" s="111"/>
      <c r="Y819" s="111"/>
      <c r="Z819" s="111"/>
      <c r="AA819" s="111"/>
      <c r="AB819" s="111"/>
      <c r="AC819" s="111"/>
      <c r="AD819" s="111"/>
      <c r="AE819" s="111"/>
      <c r="AF819" s="111"/>
      <c r="AG819" s="111"/>
      <c r="AH819" s="111"/>
      <c r="AI819" s="111"/>
      <c r="AJ819" s="111"/>
      <c r="AK819" s="111"/>
      <c r="AL819" s="111"/>
      <c r="AM819" s="111"/>
    </row>
    <row r="820" ht="14.25" customHeight="1">
      <c r="A820" s="111"/>
      <c r="B820" s="111"/>
      <c r="C820" s="111"/>
      <c r="D820" s="111"/>
      <c r="E820" s="305"/>
      <c r="F820" s="111"/>
      <c r="G820" s="111"/>
      <c r="H820" s="111"/>
      <c r="I820" s="111"/>
      <c r="J820" s="2"/>
      <c r="K820" s="2"/>
      <c r="L820" s="4"/>
      <c r="M820" s="4"/>
      <c r="N820" s="4"/>
      <c r="O820" s="4"/>
      <c r="P820" s="2"/>
      <c r="Q820" s="111"/>
      <c r="R820" s="305"/>
      <c r="S820" s="111"/>
      <c r="T820" s="111"/>
      <c r="U820" s="111"/>
      <c r="V820" s="111"/>
      <c r="W820" s="111"/>
      <c r="X820" s="111"/>
      <c r="Y820" s="111"/>
      <c r="Z820" s="111"/>
      <c r="AA820" s="111"/>
      <c r="AB820" s="111"/>
      <c r="AC820" s="111"/>
      <c r="AD820" s="111"/>
      <c r="AE820" s="111"/>
      <c r="AF820" s="111"/>
      <c r="AG820" s="111"/>
      <c r="AH820" s="111"/>
      <c r="AI820" s="111"/>
      <c r="AJ820" s="111"/>
      <c r="AK820" s="111"/>
      <c r="AL820" s="111"/>
      <c r="AM820" s="111"/>
    </row>
    <row r="821" ht="14.25" customHeight="1">
      <c r="A821" s="111"/>
      <c r="B821" s="111"/>
      <c r="C821" s="111"/>
      <c r="D821" s="111"/>
      <c r="E821" s="305"/>
      <c r="F821" s="111"/>
      <c r="G821" s="111"/>
      <c r="H821" s="111"/>
      <c r="I821" s="111"/>
      <c r="J821" s="2"/>
      <c r="K821" s="2"/>
      <c r="L821" s="4"/>
      <c r="M821" s="4"/>
      <c r="N821" s="4"/>
      <c r="O821" s="4"/>
      <c r="P821" s="2"/>
      <c r="Q821" s="111"/>
      <c r="R821" s="305"/>
      <c r="S821" s="111"/>
      <c r="T821" s="111"/>
      <c r="U821" s="111"/>
      <c r="V821" s="111"/>
      <c r="W821" s="111"/>
      <c r="X821" s="111"/>
      <c r="Y821" s="111"/>
      <c r="Z821" s="111"/>
      <c r="AA821" s="111"/>
      <c r="AB821" s="111"/>
      <c r="AC821" s="111"/>
      <c r="AD821" s="111"/>
      <c r="AE821" s="111"/>
      <c r="AF821" s="111"/>
      <c r="AG821" s="111"/>
      <c r="AH821" s="111"/>
      <c r="AI821" s="111"/>
      <c r="AJ821" s="111"/>
      <c r="AK821" s="111"/>
      <c r="AL821" s="111"/>
      <c r="AM821" s="111"/>
    </row>
    <row r="822" ht="14.25" customHeight="1">
      <c r="A822" s="111"/>
      <c r="B822" s="111"/>
      <c r="C822" s="111"/>
      <c r="D822" s="111"/>
      <c r="E822" s="305"/>
      <c r="F822" s="111"/>
      <c r="G822" s="111"/>
      <c r="H822" s="111"/>
      <c r="I822" s="111"/>
      <c r="J822" s="2"/>
      <c r="K822" s="2"/>
      <c r="L822" s="4"/>
      <c r="M822" s="4"/>
      <c r="N822" s="4"/>
      <c r="O822" s="4"/>
      <c r="P822" s="2"/>
      <c r="Q822" s="111"/>
      <c r="R822" s="305"/>
      <c r="S822" s="111"/>
      <c r="T822" s="111"/>
      <c r="U822" s="111"/>
      <c r="V822" s="111"/>
      <c r="W822" s="111"/>
      <c r="X822" s="111"/>
      <c r="Y822" s="111"/>
      <c r="Z822" s="111"/>
      <c r="AA822" s="111"/>
      <c r="AB822" s="111"/>
      <c r="AC822" s="111"/>
      <c r="AD822" s="111"/>
      <c r="AE822" s="111"/>
      <c r="AF822" s="111"/>
      <c r="AG822" s="111"/>
      <c r="AH822" s="111"/>
      <c r="AI822" s="111"/>
      <c r="AJ822" s="111"/>
      <c r="AK822" s="111"/>
      <c r="AL822" s="111"/>
      <c r="AM822" s="111"/>
    </row>
    <row r="823" ht="14.25" customHeight="1">
      <c r="A823" s="111"/>
      <c r="B823" s="111"/>
      <c r="C823" s="111"/>
      <c r="D823" s="111"/>
      <c r="E823" s="305"/>
      <c r="F823" s="111"/>
      <c r="G823" s="111"/>
      <c r="H823" s="111"/>
      <c r="I823" s="111"/>
      <c r="J823" s="2"/>
      <c r="K823" s="2"/>
      <c r="L823" s="4"/>
      <c r="M823" s="4"/>
      <c r="N823" s="4"/>
      <c r="O823" s="4"/>
      <c r="P823" s="2"/>
      <c r="Q823" s="111"/>
      <c r="R823" s="305"/>
      <c r="S823" s="111"/>
      <c r="T823" s="111"/>
      <c r="U823" s="111"/>
      <c r="V823" s="111"/>
      <c r="W823" s="111"/>
      <c r="X823" s="111"/>
      <c r="Y823" s="111"/>
      <c r="Z823" s="111"/>
      <c r="AA823" s="111"/>
      <c r="AB823" s="111"/>
      <c r="AC823" s="111"/>
      <c r="AD823" s="111"/>
      <c r="AE823" s="111"/>
      <c r="AF823" s="111"/>
      <c r="AG823" s="111"/>
      <c r="AH823" s="111"/>
      <c r="AI823" s="111"/>
      <c r="AJ823" s="111"/>
      <c r="AK823" s="111"/>
      <c r="AL823" s="111"/>
      <c r="AM823" s="111"/>
    </row>
    <row r="824" ht="14.25" customHeight="1">
      <c r="A824" s="111"/>
      <c r="B824" s="111"/>
      <c r="C824" s="111"/>
      <c r="D824" s="111"/>
      <c r="E824" s="305"/>
      <c r="F824" s="111"/>
      <c r="G824" s="111"/>
      <c r="H824" s="111"/>
      <c r="I824" s="111"/>
      <c r="J824" s="2"/>
      <c r="K824" s="2"/>
      <c r="L824" s="4"/>
      <c r="M824" s="4"/>
      <c r="N824" s="4"/>
      <c r="O824" s="4"/>
      <c r="P824" s="2"/>
      <c r="Q824" s="111"/>
      <c r="R824" s="305"/>
      <c r="S824" s="111"/>
      <c r="T824" s="111"/>
      <c r="U824" s="111"/>
      <c r="V824" s="111"/>
      <c r="W824" s="111"/>
      <c r="X824" s="111"/>
      <c r="Y824" s="111"/>
      <c r="Z824" s="111"/>
      <c r="AA824" s="111"/>
      <c r="AB824" s="111"/>
      <c r="AC824" s="111"/>
      <c r="AD824" s="111"/>
      <c r="AE824" s="111"/>
      <c r="AF824" s="111"/>
      <c r="AG824" s="111"/>
      <c r="AH824" s="111"/>
      <c r="AI824" s="111"/>
      <c r="AJ824" s="111"/>
      <c r="AK824" s="111"/>
      <c r="AL824" s="111"/>
      <c r="AM824" s="111"/>
    </row>
    <row r="825" ht="14.25" customHeight="1">
      <c r="A825" s="111"/>
      <c r="B825" s="111"/>
      <c r="C825" s="111"/>
      <c r="D825" s="111"/>
      <c r="E825" s="305"/>
      <c r="F825" s="111"/>
      <c r="G825" s="111"/>
      <c r="H825" s="111"/>
      <c r="I825" s="111"/>
      <c r="J825" s="2"/>
      <c r="K825" s="2"/>
      <c r="L825" s="4"/>
      <c r="M825" s="4"/>
      <c r="N825" s="4"/>
      <c r="O825" s="4"/>
      <c r="P825" s="2"/>
      <c r="Q825" s="111"/>
      <c r="R825" s="305"/>
      <c r="S825" s="111"/>
      <c r="T825" s="111"/>
      <c r="U825" s="111"/>
      <c r="V825" s="111"/>
      <c r="W825" s="111"/>
      <c r="X825" s="111"/>
      <c r="Y825" s="111"/>
      <c r="Z825" s="111"/>
      <c r="AA825" s="111"/>
      <c r="AB825" s="111"/>
      <c r="AC825" s="111"/>
      <c r="AD825" s="111"/>
      <c r="AE825" s="111"/>
      <c r="AF825" s="111"/>
      <c r="AG825" s="111"/>
      <c r="AH825" s="111"/>
      <c r="AI825" s="111"/>
      <c r="AJ825" s="111"/>
      <c r="AK825" s="111"/>
      <c r="AL825" s="111"/>
      <c r="AM825" s="111"/>
    </row>
    <row r="826" ht="14.25" customHeight="1">
      <c r="A826" s="111"/>
      <c r="B826" s="111"/>
      <c r="C826" s="111"/>
      <c r="D826" s="111"/>
      <c r="E826" s="305"/>
      <c r="F826" s="111"/>
      <c r="G826" s="111"/>
      <c r="H826" s="111"/>
      <c r="I826" s="111"/>
      <c r="J826" s="2"/>
      <c r="K826" s="2"/>
      <c r="L826" s="4"/>
      <c r="M826" s="4"/>
      <c r="N826" s="4"/>
      <c r="O826" s="4"/>
      <c r="P826" s="2"/>
      <c r="Q826" s="111"/>
      <c r="R826" s="305"/>
      <c r="S826" s="111"/>
      <c r="T826" s="111"/>
      <c r="U826" s="111"/>
      <c r="V826" s="111"/>
      <c r="W826" s="111"/>
      <c r="X826" s="111"/>
      <c r="Y826" s="111"/>
      <c r="Z826" s="111"/>
      <c r="AA826" s="111"/>
      <c r="AB826" s="111"/>
      <c r="AC826" s="111"/>
      <c r="AD826" s="111"/>
      <c r="AE826" s="111"/>
      <c r="AF826" s="111"/>
      <c r="AG826" s="111"/>
      <c r="AH826" s="111"/>
      <c r="AI826" s="111"/>
      <c r="AJ826" s="111"/>
      <c r="AK826" s="111"/>
      <c r="AL826" s="111"/>
      <c r="AM826" s="111"/>
    </row>
    <row r="827" ht="14.25" customHeight="1">
      <c r="A827" s="111"/>
      <c r="B827" s="111"/>
      <c r="C827" s="111"/>
      <c r="D827" s="111"/>
      <c r="E827" s="305"/>
      <c r="F827" s="111"/>
      <c r="G827" s="111"/>
      <c r="H827" s="111"/>
      <c r="I827" s="111"/>
      <c r="J827" s="2"/>
      <c r="K827" s="2"/>
      <c r="L827" s="4"/>
      <c r="M827" s="4"/>
      <c r="N827" s="4"/>
      <c r="O827" s="4"/>
      <c r="P827" s="2"/>
      <c r="Q827" s="111"/>
      <c r="R827" s="305"/>
      <c r="S827" s="111"/>
      <c r="T827" s="111"/>
      <c r="U827" s="111"/>
      <c r="V827" s="111"/>
      <c r="W827" s="111"/>
      <c r="X827" s="111"/>
      <c r="Y827" s="111"/>
      <c r="Z827" s="111"/>
      <c r="AA827" s="111"/>
      <c r="AB827" s="111"/>
      <c r="AC827" s="111"/>
      <c r="AD827" s="111"/>
      <c r="AE827" s="111"/>
      <c r="AF827" s="111"/>
      <c r="AG827" s="111"/>
      <c r="AH827" s="111"/>
      <c r="AI827" s="111"/>
      <c r="AJ827" s="111"/>
      <c r="AK827" s="111"/>
      <c r="AL827" s="111"/>
      <c r="AM827" s="111"/>
    </row>
    <row r="828" ht="14.25" customHeight="1">
      <c r="A828" s="111"/>
      <c r="B828" s="111"/>
      <c r="C828" s="111"/>
      <c r="D828" s="111"/>
      <c r="E828" s="305"/>
      <c r="F828" s="111"/>
      <c r="G828" s="111"/>
      <c r="H828" s="111"/>
      <c r="I828" s="111"/>
      <c r="J828" s="2"/>
      <c r="K828" s="2"/>
      <c r="L828" s="4"/>
      <c r="M828" s="4"/>
      <c r="N828" s="4"/>
      <c r="O828" s="4"/>
      <c r="P828" s="2"/>
      <c r="Q828" s="111"/>
      <c r="R828" s="305"/>
      <c r="S828" s="111"/>
      <c r="T828" s="111"/>
      <c r="U828" s="111"/>
      <c r="V828" s="111"/>
      <c r="W828" s="111"/>
      <c r="X828" s="111"/>
      <c r="Y828" s="111"/>
      <c r="Z828" s="111"/>
      <c r="AA828" s="111"/>
      <c r="AB828" s="111"/>
      <c r="AC828" s="111"/>
      <c r="AD828" s="111"/>
      <c r="AE828" s="111"/>
      <c r="AF828" s="111"/>
      <c r="AG828" s="111"/>
      <c r="AH828" s="111"/>
      <c r="AI828" s="111"/>
      <c r="AJ828" s="111"/>
      <c r="AK828" s="111"/>
      <c r="AL828" s="111"/>
      <c r="AM828" s="111"/>
    </row>
    <row r="829" ht="14.25" customHeight="1">
      <c r="A829" s="111"/>
      <c r="B829" s="111"/>
      <c r="C829" s="111"/>
      <c r="D829" s="111"/>
      <c r="E829" s="305"/>
      <c r="F829" s="111"/>
      <c r="G829" s="111"/>
      <c r="H829" s="111"/>
      <c r="I829" s="111"/>
      <c r="J829" s="2"/>
      <c r="K829" s="2"/>
      <c r="L829" s="4"/>
      <c r="M829" s="4"/>
      <c r="N829" s="4"/>
      <c r="O829" s="4"/>
      <c r="P829" s="2"/>
      <c r="Q829" s="111"/>
      <c r="R829" s="305"/>
      <c r="S829" s="111"/>
      <c r="T829" s="111"/>
      <c r="U829" s="111"/>
      <c r="V829" s="111"/>
      <c r="W829" s="111"/>
      <c r="X829" s="111"/>
      <c r="Y829" s="111"/>
      <c r="Z829" s="111"/>
      <c r="AA829" s="111"/>
      <c r="AB829" s="111"/>
      <c r="AC829" s="111"/>
      <c r="AD829" s="111"/>
      <c r="AE829" s="111"/>
      <c r="AF829" s="111"/>
      <c r="AG829" s="111"/>
      <c r="AH829" s="111"/>
      <c r="AI829" s="111"/>
      <c r="AJ829" s="111"/>
      <c r="AK829" s="111"/>
      <c r="AL829" s="111"/>
      <c r="AM829" s="111"/>
    </row>
    <row r="830" ht="14.25" customHeight="1">
      <c r="A830" s="111"/>
      <c r="B830" s="111"/>
      <c r="C830" s="111"/>
      <c r="D830" s="111"/>
      <c r="E830" s="305"/>
      <c r="F830" s="111"/>
      <c r="G830" s="111"/>
      <c r="H830" s="111"/>
      <c r="I830" s="111"/>
      <c r="J830" s="2"/>
      <c r="K830" s="2"/>
      <c r="L830" s="4"/>
      <c r="M830" s="4"/>
      <c r="N830" s="4"/>
      <c r="O830" s="4"/>
      <c r="P830" s="2"/>
      <c r="Q830" s="111"/>
      <c r="R830" s="305"/>
      <c r="S830" s="111"/>
      <c r="T830" s="111"/>
      <c r="U830" s="111"/>
      <c r="V830" s="111"/>
      <c r="W830" s="111"/>
      <c r="X830" s="111"/>
      <c r="Y830" s="111"/>
      <c r="Z830" s="111"/>
      <c r="AA830" s="111"/>
      <c r="AB830" s="111"/>
      <c r="AC830" s="111"/>
      <c r="AD830" s="111"/>
      <c r="AE830" s="111"/>
      <c r="AF830" s="111"/>
      <c r="AG830" s="111"/>
      <c r="AH830" s="111"/>
      <c r="AI830" s="111"/>
      <c r="AJ830" s="111"/>
      <c r="AK830" s="111"/>
      <c r="AL830" s="111"/>
      <c r="AM830" s="111"/>
    </row>
    <row r="831" ht="14.25" customHeight="1">
      <c r="A831" s="111"/>
      <c r="B831" s="111"/>
      <c r="C831" s="111"/>
      <c r="D831" s="111"/>
      <c r="E831" s="305"/>
      <c r="F831" s="111"/>
      <c r="G831" s="111"/>
      <c r="H831" s="111"/>
      <c r="I831" s="111"/>
      <c r="J831" s="2"/>
      <c r="K831" s="2"/>
      <c r="L831" s="4"/>
      <c r="M831" s="4"/>
      <c r="N831" s="4"/>
      <c r="O831" s="4"/>
      <c r="P831" s="2"/>
      <c r="Q831" s="111"/>
      <c r="R831" s="305"/>
      <c r="S831" s="111"/>
      <c r="T831" s="111"/>
      <c r="U831" s="111"/>
      <c r="V831" s="111"/>
      <c r="W831" s="111"/>
      <c r="X831" s="111"/>
      <c r="Y831" s="111"/>
      <c r="Z831" s="111"/>
      <c r="AA831" s="111"/>
      <c r="AB831" s="111"/>
      <c r="AC831" s="111"/>
      <c r="AD831" s="111"/>
      <c r="AE831" s="111"/>
      <c r="AF831" s="111"/>
      <c r="AG831" s="111"/>
      <c r="AH831" s="111"/>
      <c r="AI831" s="111"/>
      <c r="AJ831" s="111"/>
      <c r="AK831" s="111"/>
      <c r="AL831" s="111"/>
      <c r="AM831" s="111"/>
    </row>
    <row r="832" ht="14.25" customHeight="1">
      <c r="A832" s="111"/>
      <c r="B832" s="111"/>
      <c r="C832" s="111"/>
      <c r="D832" s="111"/>
      <c r="E832" s="305"/>
      <c r="F832" s="111"/>
      <c r="G832" s="111"/>
      <c r="H832" s="111"/>
      <c r="I832" s="111"/>
      <c r="J832" s="2"/>
      <c r="K832" s="2"/>
      <c r="L832" s="4"/>
      <c r="M832" s="4"/>
      <c r="N832" s="4"/>
      <c r="O832" s="4"/>
      <c r="P832" s="2"/>
      <c r="Q832" s="111"/>
      <c r="R832" s="305"/>
      <c r="S832" s="111"/>
      <c r="T832" s="111"/>
      <c r="U832" s="111"/>
      <c r="V832" s="111"/>
      <c r="W832" s="111"/>
      <c r="X832" s="111"/>
      <c r="Y832" s="111"/>
      <c r="Z832" s="111"/>
      <c r="AA832" s="111"/>
      <c r="AB832" s="111"/>
      <c r="AC832" s="111"/>
      <c r="AD832" s="111"/>
      <c r="AE832" s="111"/>
      <c r="AF832" s="111"/>
      <c r="AG832" s="111"/>
      <c r="AH832" s="111"/>
      <c r="AI832" s="111"/>
      <c r="AJ832" s="111"/>
      <c r="AK832" s="111"/>
      <c r="AL832" s="111"/>
      <c r="AM832" s="111"/>
    </row>
    <row r="833" ht="14.25" customHeight="1">
      <c r="A833" s="111"/>
      <c r="B833" s="111"/>
      <c r="C833" s="111"/>
      <c r="D833" s="111"/>
      <c r="E833" s="305"/>
      <c r="F833" s="111"/>
      <c r="G833" s="111"/>
      <c r="H833" s="111"/>
      <c r="I833" s="111"/>
      <c r="J833" s="2"/>
      <c r="K833" s="2"/>
      <c r="L833" s="4"/>
      <c r="M833" s="4"/>
      <c r="N833" s="4"/>
      <c r="O833" s="4"/>
      <c r="P833" s="2"/>
      <c r="Q833" s="111"/>
      <c r="R833" s="305"/>
      <c r="S833" s="111"/>
      <c r="T833" s="111"/>
      <c r="U833" s="111"/>
      <c r="V833" s="111"/>
      <c r="W833" s="111"/>
      <c r="X833" s="111"/>
      <c r="Y833" s="111"/>
      <c r="Z833" s="111"/>
      <c r="AA833" s="111"/>
      <c r="AB833" s="111"/>
      <c r="AC833" s="111"/>
      <c r="AD833" s="111"/>
      <c r="AE833" s="111"/>
      <c r="AF833" s="111"/>
      <c r="AG833" s="111"/>
      <c r="AH833" s="111"/>
      <c r="AI833" s="111"/>
      <c r="AJ833" s="111"/>
      <c r="AK833" s="111"/>
      <c r="AL833" s="111"/>
      <c r="AM833" s="111"/>
    </row>
    <row r="834" ht="14.25" customHeight="1">
      <c r="A834" s="111"/>
      <c r="B834" s="111"/>
      <c r="C834" s="111"/>
      <c r="D834" s="111"/>
      <c r="E834" s="305"/>
      <c r="F834" s="111"/>
      <c r="G834" s="111"/>
      <c r="H834" s="111"/>
      <c r="I834" s="111"/>
      <c r="J834" s="2"/>
      <c r="K834" s="2"/>
      <c r="L834" s="4"/>
      <c r="M834" s="4"/>
      <c r="N834" s="4"/>
      <c r="O834" s="4"/>
      <c r="P834" s="2"/>
      <c r="Q834" s="111"/>
      <c r="R834" s="305"/>
      <c r="S834" s="111"/>
      <c r="T834" s="111"/>
      <c r="U834" s="111"/>
      <c r="V834" s="111"/>
      <c r="W834" s="111"/>
      <c r="X834" s="111"/>
      <c r="Y834" s="111"/>
      <c r="Z834" s="111"/>
      <c r="AA834" s="111"/>
      <c r="AB834" s="111"/>
      <c r="AC834" s="111"/>
      <c r="AD834" s="111"/>
      <c r="AE834" s="111"/>
      <c r="AF834" s="111"/>
      <c r="AG834" s="111"/>
      <c r="AH834" s="111"/>
      <c r="AI834" s="111"/>
      <c r="AJ834" s="111"/>
      <c r="AK834" s="111"/>
      <c r="AL834" s="111"/>
      <c r="AM834" s="111"/>
    </row>
    <row r="835" ht="14.25" customHeight="1">
      <c r="A835" s="111"/>
      <c r="B835" s="111"/>
      <c r="C835" s="111"/>
      <c r="D835" s="111"/>
      <c r="E835" s="305"/>
      <c r="F835" s="111"/>
      <c r="G835" s="111"/>
      <c r="H835" s="111"/>
      <c r="I835" s="111"/>
      <c r="J835" s="2"/>
      <c r="K835" s="2"/>
      <c r="L835" s="4"/>
      <c r="M835" s="4"/>
      <c r="N835" s="4"/>
      <c r="O835" s="4"/>
      <c r="P835" s="2"/>
      <c r="Q835" s="111"/>
      <c r="R835" s="305"/>
      <c r="S835" s="111"/>
      <c r="T835" s="111"/>
      <c r="U835" s="111"/>
      <c r="V835" s="111"/>
      <c r="W835" s="111"/>
      <c r="X835" s="111"/>
      <c r="Y835" s="111"/>
      <c r="Z835" s="111"/>
      <c r="AA835" s="111"/>
      <c r="AB835" s="111"/>
      <c r="AC835" s="111"/>
      <c r="AD835" s="111"/>
      <c r="AE835" s="111"/>
      <c r="AF835" s="111"/>
      <c r="AG835" s="111"/>
      <c r="AH835" s="111"/>
      <c r="AI835" s="111"/>
      <c r="AJ835" s="111"/>
      <c r="AK835" s="111"/>
      <c r="AL835" s="111"/>
      <c r="AM835" s="111"/>
    </row>
    <row r="836" ht="14.25" customHeight="1">
      <c r="A836" s="111"/>
      <c r="B836" s="111"/>
      <c r="C836" s="111"/>
      <c r="D836" s="111"/>
      <c r="E836" s="305"/>
      <c r="F836" s="111"/>
      <c r="G836" s="111"/>
      <c r="H836" s="111"/>
      <c r="I836" s="111"/>
      <c r="J836" s="2"/>
      <c r="K836" s="2"/>
      <c r="L836" s="4"/>
      <c r="M836" s="4"/>
      <c r="N836" s="4"/>
      <c r="O836" s="4"/>
      <c r="P836" s="2"/>
      <c r="Q836" s="111"/>
      <c r="R836" s="305"/>
      <c r="S836" s="111"/>
      <c r="T836" s="111"/>
      <c r="U836" s="111"/>
      <c r="V836" s="111"/>
      <c r="W836" s="111"/>
      <c r="X836" s="111"/>
      <c r="Y836" s="111"/>
      <c r="Z836" s="111"/>
      <c r="AA836" s="111"/>
      <c r="AB836" s="111"/>
      <c r="AC836" s="111"/>
      <c r="AD836" s="111"/>
      <c r="AE836" s="111"/>
      <c r="AF836" s="111"/>
      <c r="AG836" s="111"/>
      <c r="AH836" s="111"/>
      <c r="AI836" s="111"/>
      <c r="AJ836" s="111"/>
      <c r="AK836" s="111"/>
      <c r="AL836" s="111"/>
      <c r="AM836" s="111"/>
    </row>
    <row r="837" ht="14.25" customHeight="1">
      <c r="A837" s="111"/>
      <c r="B837" s="111"/>
      <c r="C837" s="111"/>
      <c r="D837" s="111"/>
      <c r="E837" s="305"/>
      <c r="F837" s="111"/>
      <c r="G837" s="111"/>
      <c r="H837" s="111"/>
      <c r="I837" s="111"/>
      <c r="J837" s="2"/>
      <c r="K837" s="2"/>
      <c r="L837" s="4"/>
      <c r="M837" s="4"/>
      <c r="N837" s="4"/>
      <c r="O837" s="4"/>
      <c r="P837" s="2"/>
      <c r="Q837" s="111"/>
      <c r="R837" s="305"/>
      <c r="S837" s="111"/>
      <c r="T837" s="111"/>
      <c r="U837" s="111"/>
      <c r="V837" s="111"/>
      <c r="W837" s="111"/>
      <c r="X837" s="111"/>
      <c r="Y837" s="111"/>
      <c r="Z837" s="111"/>
      <c r="AA837" s="111"/>
      <c r="AB837" s="111"/>
      <c r="AC837" s="111"/>
      <c r="AD837" s="111"/>
      <c r="AE837" s="111"/>
      <c r="AF837" s="111"/>
      <c r="AG837" s="111"/>
      <c r="AH837" s="111"/>
      <c r="AI837" s="111"/>
      <c r="AJ837" s="111"/>
      <c r="AK837" s="111"/>
      <c r="AL837" s="111"/>
      <c r="AM837" s="111"/>
    </row>
    <row r="838" ht="14.25" customHeight="1">
      <c r="A838" s="111"/>
      <c r="B838" s="111"/>
      <c r="C838" s="111"/>
      <c r="D838" s="111"/>
      <c r="E838" s="305"/>
      <c r="F838" s="111"/>
      <c r="G838" s="111"/>
      <c r="H838" s="111"/>
      <c r="I838" s="111"/>
      <c r="J838" s="2"/>
      <c r="K838" s="2"/>
      <c r="L838" s="4"/>
      <c r="M838" s="4"/>
      <c r="N838" s="4"/>
      <c r="O838" s="4"/>
      <c r="P838" s="2"/>
      <c r="Q838" s="111"/>
      <c r="R838" s="305"/>
      <c r="S838" s="111"/>
      <c r="T838" s="111"/>
      <c r="U838" s="111"/>
      <c r="V838" s="111"/>
      <c r="W838" s="111"/>
      <c r="X838" s="111"/>
      <c r="Y838" s="111"/>
      <c r="Z838" s="111"/>
      <c r="AA838" s="111"/>
      <c r="AB838" s="111"/>
      <c r="AC838" s="111"/>
      <c r="AD838" s="111"/>
      <c r="AE838" s="111"/>
      <c r="AF838" s="111"/>
      <c r="AG838" s="111"/>
      <c r="AH838" s="111"/>
      <c r="AI838" s="111"/>
      <c r="AJ838" s="111"/>
      <c r="AK838" s="111"/>
      <c r="AL838" s="111"/>
      <c r="AM838" s="111"/>
    </row>
    <row r="839" ht="14.25" customHeight="1">
      <c r="A839" s="111"/>
      <c r="B839" s="111"/>
      <c r="C839" s="111"/>
      <c r="D839" s="111"/>
      <c r="E839" s="305"/>
      <c r="F839" s="111"/>
      <c r="G839" s="111"/>
      <c r="H839" s="111"/>
      <c r="I839" s="111"/>
      <c r="J839" s="2"/>
      <c r="K839" s="2"/>
      <c r="L839" s="4"/>
      <c r="M839" s="4"/>
      <c r="N839" s="4"/>
      <c r="O839" s="4"/>
      <c r="P839" s="2"/>
      <c r="Q839" s="111"/>
      <c r="R839" s="305"/>
      <c r="S839" s="111"/>
      <c r="T839" s="111"/>
      <c r="U839" s="111"/>
      <c r="V839" s="111"/>
      <c r="W839" s="111"/>
      <c r="X839" s="111"/>
      <c r="Y839" s="111"/>
      <c r="Z839" s="111"/>
      <c r="AA839" s="111"/>
      <c r="AB839" s="111"/>
      <c r="AC839" s="111"/>
      <c r="AD839" s="111"/>
      <c r="AE839" s="111"/>
      <c r="AF839" s="111"/>
      <c r="AG839" s="111"/>
      <c r="AH839" s="111"/>
      <c r="AI839" s="111"/>
      <c r="AJ839" s="111"/>
      <c r="AK839" s="111"/>
      <c r="AL839" s="111"/>
      <c r="AM839" s="111"/>
    </row>
    <row r="840" ht="14.25" customHeight="1">
      <c r="A840" s="111"/>
      <c r="B840" s="111"/>
      <c r="C840" s="111"/>
      <c r="D840" s="111"/>
      <c r="E840" s="305"/>
      <c r="F840" s="111"/>
      <c r="G840" s="111"/>
      <c r="H840" s="111"/>
      <c r="I840" s="111"/>
      <c r="J840" s="2"/>
      <c r="K840" s="2"/>
      <c r="L840" s="4"/>
      <c r="M840" s="4"/>
      <c r="N840" s="4"/>
      <c r="O840" s="4"/>
      <c r="P840" s="2"/>
      <c r="Q840" s="111"/>
      <c r="R840" s="305"/>
      <c r="S840" s="111"/>
      <c r="T840" s="111"/>
      <c r="U840" s="111"/>
      <c r="V840" s="111"/>
      <c r="W840" s="111"/>
      <c r="X840" s="111"/>
      <c r="Y840" s="111"/>
      <c r="Z840" s="111"/>
      <c r="AA840" s="111"/>
      <c r="AB840" s="111"/>
      <c r="AC840" s="111"/>
      <c r="AD840" s="111"/>
      <c r="AE840" s="111"/>
      <c r="AF840" s="111"/>
      <c r="AG840" s="111"/>
      <c r="AH840" s="111"/>
      <c r="AI840" s="111"/>
      <c r="AJ840" s="111"/>
      <c r="AK840" s="111"/>
      <c r="AL840" s="111"/>
      <c r="AM840" s="111"/>
    </row>
    <row r="841" ht="14.25" customHeight="1">
      <c r="A841" s="111"/>
      <c r="B841" s="111"/>
      <c r="C841" s="111"/>
      <c r="D841" s="111"/>
      <c r="E841" s="305"/>
      <c r="F841" s="111"/>
      <c r="G841" s="111"/>
      <c r="H841" s="111"/>
      <c r="I841" s="111"/>
      <c r="J841" s="2"/>
      <c r="K841" s="2"/>
      <c r="L841" s="4"/>
      <c r="M841" s="4"/>
      <c r="N841" s="4"/>
      <c r="O841" s="4"/>
      <c r="P841" s="2"/>
      <c r="Q841" s="111"/>
      <c r="R841" s="305"/>
      <c r="S841" s="111"/>
      <c r="T841" s="111"/>
      <c r="U841" s="111"/>
      <c r="V841" s="111"/>
      <c r="W841" s="111"/>
      <c r="X841" s="111"/>
      <c r="Y841" s="111"/>
      <c r="Z841" s="111"/>
      <c r="AA841" s="111"/>
      <c r="AB841" s="111"/>
      <c r="AC841" s="111"/>
      <c r="AD841" s="111"/>
      <c r="AE841" s="111"/>
      <c r="AF841" s="111"/>
      <c r="AG841" s="111"/>
      <c r="AH841" s="111"/>
      <c r="AI841" s="111"/>
      <c r="AJ841" s="111"/>
      <c r="AK841" s="111"/>
      <c r="AL841" s="111"/>
      <c r="AM841" s="111"/>
    </row>
    <row r="842" ht="14.25" customHeight="1">
      <c r="A842" s="111"/>
      <c r="B842" s="111"/>
      <c r="C842" s="111"/>
      <c r="D842" s="111"/>
      <c r="E842" s="305"/>
      <c r="F842" s="111"/>
      <c r="G842" s="111"/>
      <c r="H842" s="111"/>
      <c r="I842" s="111"/>
      <c r="J842" s="2"/>
      <c r="K842" s="2"/>
      <c r="L842" s="4"/>
      <c r="M842" s="4"/>
      <c r="N842" s="4"/>
      <c r="O842" s="4"/>
      <c r="P842" s="2"/>
      <c r="Q842" s="111"/>
      <c r="R842" s="305"/>
      <c r="S842" s="111"/>
      <c r="T842" s="111"/>
      <c r="U842" s="111"/>
      <c r="V842" s="111"/>
      <c r="W842" s="111"/>
      <c r="X842" s="111"/>
      <c r="Y842" s="111"/>
      <c r="Z842" s="111"/>
      <c r="AA842" s="111"/>
      <c r="AB842" s="111"/>
      <c r="AC842" s="111"/>
      <c r="AD842" s="111"/>
      <c r="AE842" s="111"/>
      <c r="AF842" s="111"/>
      <c r="AG842" s="111"/>
      <c r="AH842" s="111"/>
      <c r="AI842" s="111"/>
      <c r="AJ842" s="111"/>
      <c r="AK842" s="111"/>
      <c r="AL842" s="111"/>
      <c r="AM842" s="111"/>
    </row>
    <row r="843" ht="14.25" customHeight="1">
      <c r="A843" s="111"/>
      <c r="B843" s="111"/>
      <c r="C843" s="111"/>
      <c r="D843" s="111"/>
      <c r="E843" s="305"/>
      <c r="F843" s="111"/>
      <c r="G843" s="111"/>
      <c r="H843" s="111"/>
      <c r="I843" s="111"/>
      <c r="J843" s="2"/>
      <c r="K843" s="2"/>
      <c r="L843" s="4"/>
      <c r="M843" s="4"/>
      <c r="N843" s="4"/>
      <c r="O843" s="4"/>
      <c r="P843" s="2"/>
      <c r="Q843" s="111"/>
      <c r="R843" s="305"/>
      <c r="S843" s="111"/>
      <c r="T843" s="111"/>
      <c r="U843" s="111"/>
      <c r="V843" s="111"/>
      <c r="W843" s="111"/>
      <c r="X843" s="111"/>
      <c r="Y843" s="111"/>
      <c r="Z843" s="111"/>
      <c r="AA843" s="111"/>
      <c r="AB843" s="111"/>
      <c r="AC843" s="111"/>
      <c r="AD843" s="111"/>
      <c r="AE843" s="111"/>
      <c r="AF843" s="111"/>
      <c r="AG843" s="111"/>
      <c r="AH843" s="111"/>
      <c r="AI843" s="111"/>
      <c r="AJ843" s="111"/>
      <c r="AK843" s="111"/>
      <c r="AL843" s="111"/>
      <c r="AM843" s="111"/>
    </row>
    <row r="844" ht="14.25" customHeight="1">
      <c r="A844" s="111"/>
      <c r="B844" s="111"/>
      <c r="C844" s="111"/>
      <c r="D844" s="111"/>
      <c r="E844" s="305"/>
      <c r="F844" s="111"/>
      <c r="G844" s="111"/>
      <c r="H844" s="111"/>
      <c r="I844" s="111"/>
      <c r="J844" s="2"/>
      <c r="K844" s="2"/>
      <c r="L844" s="4"/>
      <c r="M844" s="4"/>
      <c r="N844" s="4"/>
      <c r="O844" s="4"/>
      <c r="P844" s="2"/>
      <c r="Q844" s="111"/>
      <c r="R844" s="305"/>
      <c r="S844" s="111"/>
      <c r="T844" s="111"/>
      <c r="U844" s="111"/>
      <c r="V844" s="111"/>
      <c r="W844" s="111"/>
      <c r="X844" s="111"/>
      <c r="Y844" s="111"/>
      <c r="Z844" s="111"/>
      <c r="AA844" s="111"/>
      <c r="AB844" s="111"/>
      <c r="AC844" s="111"/>
      <c r="AD844" s="111"/>
      <c r="AE844" s="111"/>
      <c r="AF844" s="111"/>
      <c r="AG844" s="111"/>
      <c r="AH844" s="111"/>
      <c r="AI844" s="111"/>
      <c r="AJ844" s="111"/>
      <c r="AK844" s="111"/>
      <c r="AL844" s="111"/>
      <c r="AM844" s="111"/>
    </row>
    <row r="845" ht="14.25" customHeight="1">
      <c r="A845" s="111"/>
      <c r="B845" s="111"/>
      <c r="C845" s="111"/>
      <c r="D845" s="111"/>
      <c r="E845" s="305"/>
      <c r="F845" s="111"/>
      <c r="G845" s="111"/>
      <c r="H845" s="111"/>
      <c r="I845" s="111"/>
      <c r="J845" s="2"/>
      <c r="K845" s="2"/>
      <c r="L845" s="4"/>
      <c r="M845" s="4"/>
      <c r="N845" s="4"/>
      <c r="O845" s="4"/>
      <c r="P845" s="2"/>
      <c r="Q845" s="111"/>
      <c r="R845" s="305"/>
      <c r="S845" s="111"/>
      <c r="T845" s="111"/>
      <c r="U845" s="111"/>
      <c r="V845" s="111"/>
      <c r="W845" s="111"/>
      <c r="X845" s="111"/>
      <c r="Y845" s="111"/>
      <c r="Z845" s="111"/>
      <c r="AA845" s="111"/>
      <c r="AB845" s="111"/>
      <c r="AC845" s="111"/>
      <c r="AD845" s="111"/>
      <c r="AE845" s="111"/>
      <c r="AF845" s="111"/>
      <c r="AG845" s="111"/>
      <c r="AH845" s="111"/>
      <c r="AI845" s="111"/>
      <c r="AJ845" s="111"/>
      <c r="AK845" s="111"/>
      <c r="AL845" s="111"/>
      <c r="AM845" s="111"/>
    </row>
    <row r="846" ht="14.25" customHeight="1">
      <c r="A846" s="111"/>
      <c r="B846" s="111"/>
      <c r="C846" s="111"/>
      <c r="D846" s="111"/>
      <c r="E846" s="305"/>
      <c r="F846" s="111"/>
      <c r="G846" s="111"/>
      <c r="H846" s="111"/>
      <c r="I846" s="111"/>
      <c r="J846" s="2"/>
      <c r="K846" s="2"/>
      <c r="L846" s="4"/>
      <c r="M846" s="4"/>
      <c r="N846" s="4"/>
      <c r="O846" s="4"/>
      <c r="P846" s="2"/>
      <c r="Q846" s="111"/>
      <c r="R846" s="305"/>
      <c r="S846" s="111"/>
      <c r="T846" s="111"/>
      <c r="U846" s="111"/>
      <c r="V846" s="111"/>
      <c r="W846" s="111"/>
      <c r="X846" s="111"/>
      <c r="Y846" s="111"/>
      <c r="Z846" s="111"/>
      <c r="AA846" s="111"/>
      <c r="AB846" s="111"/>
      <c r="AC846" s="111"/>
      <c r="AD846" s="111"/>
      <c r="AE846" s="111"/>
      <c r="AF846" s="111"/>
      <c r="AG846" s="111"/>
      <c r="AH846" s="111"/>
      <c r="AI846" s="111"/>
      <c r="AJ846" s="111"/>
      <c r="AK846" s="111"/>
      <c r="AL846" s="111"/>
      <c r="AM846" s="111"/>
    </row>
    <row r="847" ht="14.25" customHeight="1">
      <c r="A847" s="111"/>
      <c r="B847" s="111"/>
      <c r="C847" s="111"/>
      <c r="D847" s="111"/>
      <c r="E847" s="305"/>
      <c r="F847" s="111"/>
      <c r="G847" s="111"/>
      <c r="H847" s="111"/>
      <c r="I847" s="111"/>
      <c r="J847" s="2"/>
      <c r="K847" s="2"/>
      <c r="L847" s="4"/>
      <c r="M847" s="4"/>
      <c r="N847" s="4"/>
      <c r="O847" s="4"/>
      <c r="P847" s="2"/>
      <c r="Q847" s="111"/>
      <c r="R847" s="305"/>
      <c r="S847" s="111"/>
      <c r="T847" s="111"/>
      <c r="U847" s="111"/>
      <c r="V847" s="111"/>
      <c r="W847" s="111"/>
      <c r="X847" s="111"/>
      <c r="Y847" s="111"/>
      <c r="Z847" s="111"/>
      <c r="AA847" s="111"/>
      <c r="AB847" s="111"/>
      <c r="AC847" s="111"/>
      <c r="AD847" s="111"/>
      <c r="AE847" s="111"/>
      <c r="AF847" s="111"/>
      <c r="AG847" s="111"/>
      <c r="AH847" s="111"/>
      <c r="AI847" s="111"/>
      <c r="AJ847" s="111"/>
      <c r="AK847" s="111"/>
      <c r="AL847" s="111"/>
      <c r="AM847" s="111"/>
    </row>
    <row r="848" ht="14.25" customHeight="1">
      <c r="A848" s="111"/>
      <c r="B848" s="111"/>
      <c r="C848" s="111"/>
      <c r="D848" s="111"/>
      <c r="E848" s="305"/>
      <c r="F848" s="111"/>
      <c r="G848" s="111"/>
      <c r="H848" s="111"/>
      <c r="I848" s="111"/>
      <c r="J848" s="2"/>
      <c r="K848" s="2"/>
      <c r="L848" s="4"/>
      <c r="M848" s="4"/>
      <c r="N848" s="4"/>
      <c r="O848" s="4"/>
      <c r="P848" s="2"/>
      <c r="Q848" s="111"/>
      <c r="R848" s="305"/>
      <c r="S848" s="111"/>
      <c r="T848" s="111"/>
      <c r="U848" s="111"/>
      <c r="V848" s="111"/>
      <c r="W848" s="111"/>
      <c r="X848" s="111"/>
      <c r="Y848" s="111"/>
      <c r="Z848" s="111"/>
      <c r="AA848" s="111"/>
      <c r="AB848" s="111"/>
      <c r="AC848" s="111"/>
      <c r="AD848" s="111"/>
      <c r="AE848" s="111"/>
      <c r="AF848" s="111"/>
      <c r="AG848" s="111"/>
      <c r="AH848" s="111"/>
      <c r="AI848" s="111"/>
      <c r="AJ848" s="111"/>
      <c r="AK848" s="111"/>
      <c r="AL848" s="111"/>
      <c r="AM848" s="111"/>
    </row>
    <row r="849" ht="14.25" customHeight="1">
      <c r="A849" s="111"/>
      <c r="B849" s="111"/>
      <c r="C849" s="111"/>
      <c r="D849" s="111"/>
      <c r="E849" s="305"/>
      <c r="F849" s="111"/>
      <c r="G849" s="111"/>
      <c r="H849" s="111"/>
      <c r="I849" s="111"/>
      <c r="J849" s="2"/>
      <c r="K849" s="2"/>
      <c r="L849" s="4"/>
      <c r="M849" s="4"/>
      <c r="N849" s="4"/>
      <c r="O849" s="4"/>
      <c r="P849" s="2"/>
      <c r="Q849" s="111"/>
      <c r="R849" s="305"/>
      <c r="S849" s="111"/>
      <c r="T849" s="111"/>
      <c r="U849" s="111"/>
      <c r="V849" s="111"/>
      <c r="W849" s="111"/>
      <c r="X849" s="111"/>
      <c r="Y849" s="111"/>
      <c r="Z849" s="111"/>
      <c r="AA849" s="111"/>
      <c r="AB849" s="111"/>
      <c r="AC849" s="111"/>
      <c r="AD849" s="111"/>
      <c r="AE849" s="111"/>
      <c r="AF849" s="111"/>
      <c r="AG849" s="111"/>
      <c r="AH849" s="111"/>
      <c r="AI849" s="111"/>
      <c r="AJ849" s="111"/>
      <c r="AK849" s="111"/>
      <c r="AL849" s="111"/>
      <c r="AM849" s="111"/>
    </row>
    <row r="850" ht="14.25" customHeight="1">
      <c r="A850" s="111"/>
      <c r="B850" s="111"/>
      <c r="C850" s="111"/>
      <c r="D850" s="111"/>
      <c r="E850" s="305"/>
      <c r="F850" s="111"/>
      <c r="G850" s="111"/>
      <c r="H850" s="111"/>
      <c r="I850" s="111"/>
      <c r="J850" s="2"/>
      <c r="K850" s="2"/>
      <c r="L850" s="4"/>
      <c r="M850" s="4"/>
      <c r="N850" s="4"/>
      <c r="O850" s="4"/>
      <c r="P850" s="2"/>
      <c r="Q850" s="111"/>
      <c r="R850" s="305"/>
      <c r="S850" s="111"/>
      <c r="T850" s="111"/>
      <c r="U850" s="111"/>
      <c r="V850" s="111"/>
      <c r="W850" s="111"/>
      <c r="X850" s="111"/>
      <c r="Y850" s="111"/>
      <c r="Z850" s="111"/>
      <c r="AA850" s="111"/>
      <c r="AB850" s="111"/>
      <c r="AC850" s="111"/>
      <c r="AD850" s="111"/>
      <c r="AE850" s="111"/>
      <c r="AF850" s="111"/>
      <c r="AG850" s="111"/>
      <c r="AH850" s="111"/>
      <c r="AI850" s="111"/>
      <c r="AJ850" s="111"/>
      <c r="AK850" s="111"/>
      <c r="AL850" s="111"/>
      <c r="AM850" s="111"/>
    </row>
    <row r="851" ht="14.25" customHeight="1">
      <c r="A851" s="111"/>
      <c r="B851" s="111"/>
      <c r="C851" s="111"/>
      <c r="D851" s="111"/>
      <c r="E851" s="305"/>
      <c r="F851" s="111"/>
      <c r="G851" s="111"/>
      <c r="H851" s="111"/>
      <c r="I851" s="111"/>
      <c r="J851" s="2"/>
      <c r="K851" s="2"/>
      <c r="L851" s="4"/>
      <c r="M851" s="4"/>
      <c r="N851" s="4"/>
      <c r="O851" s="4"/>
      <c r="P851" s="2"/>
      <c r="Q851" s="111"/>
      <c r="R851" s="305"/>
      <c r="S851" s="111"/>
      <c r="T851" s="111"/>
      <c r="U851" s="111"/>
      <c r="V851" s="111"/>
      <c r="W851" s="111"/>
      <c r="X851" s="111"/>
      <c r="Y851" s="111"/>
      <c r="Z851" s="111"/>
      <c r="AA851" s="111"/>
      <c r="AB851" s="111"/>
      <c r="AC851" s="111"/>
      <c r="AD851" s="111"/>
      <c r="AE851" s="111"/>
      <c r="AF851" s="111"/>
      <c r="AG851" s="111"/>
      <c r="AH851" s="111"/>
      <c r="AI851" s="111"/>
      <c r="AJ851" s="111"/>
      <c r="AK851" s="111"/>
      <c r="AL851" s="111"/>
      <c r="AM851" s="111"/>
    </row>
    <row r="852" ht="14.25" customHeight="1">
      <c r="A852" s="111"/>
      <c r="B852" s="111"/>
      <c r="C852" s="111"/>
      <c r="D852" s="111"/>
      <c r="E852" s="305"/>
      <c r="F852" s="111"/>
      <c r="G852" s="111"/>
      <c r="H852" s="111"/>
      <c r="I852" s="111"/>
      <c r="J852" s="2"/>
      <c r="K852" s="2"/>
      <c r="L852" s="4"/>
      <c r="M852" s="4"/>
      <c r="N852" s="4"/>
      <c r="O852" s="4"/>
      <c r="P852" s="2"/>
      <c r="Q852" s="111"/>
      <c r="R852" s="305"/>
      <c r="S852" s="111"/>
      <c r="T852" s="111"/>
      <c r="U852" s="111"/>
      <c r="V852" s="111"/>
      <c r="W852" s="111"/>
      <c r="X852" s="111"/>
      <c r="Y852" s="111"/>
      <c r="Z852" s="111"/>
      <c r="AA852" s="111"/>
      <c r="AB852" s="111"/>
      <c r="AC852" s="111"/>
      <c r="AD852" s="111"/>
      <c r="AE852" s="111"/>
      <c r="AF852" s="111"/>
      <c r="AG852" s="111"/>
      <c r="AH852" s="111"/>
      <c r="AI852" s="111"/>
      <c r="AJ852" s="111"/>
      <c r="AK852" s="111"/>
      <c r="AL852" s="111"/>
      <c r="AM852" s="111"/>
    </row>
    <row r="853" ht="14.25" customHeight="1">
      <c r="A853" s="111"/>
      <c r="B853" s="111"/>
      <c r="C853" s="111"/>
      <c r="D853" s="111"/>
      <c r="E853" s="305"/>
      <c r="F853" s="111"/>
      <c r="G853" s="111"/>
      <c r="H853" s="111"/>
      <c r="I853" s="111"/>
      <c r="J853" s="2"/>
      <c r="K853" s="2"/>
      <c r="L853" s="4"/>
      <c r="M853" s="4"/>
      <c r="N853" s="4"/>
      <c r="O853" s="4"/>
      <c r="P853" s="2"/>
      <c r="Q853" s="111"/>
      <c r="R853" s="305"/>
      <c r="S853" s="111"/>
      <c r="T853" s="111"/>
      <c r="U853" s="111"/>
      <c r="V853" s="111"/>
      <c r="W853" s="111"/>
      <c r="X853" s="111"/>
      <c r="Y853" s="111"/>
      <c r="Z853" s="111"/>
      <c r="AA853" s="111"/>
      <c r="AB853" s="111"/>
      <c r="AC853" s="111"/>
      <c r="AD853" s="111"/>
      <c r="AE853" s="111"/>
      <c r="AF853" s="111"/>
      <c r="AG853" s="111"/>
      <c r="AH853" s="111"/>
      <c r="AI853" s="111"/>
      <c r="AJ853" s="111"/>
      <c r="AK853" s="111"/>
      <c r="AL853" s="111"/>
      <c r="AM853" s="111"/>
    </row>
    <row r="854" ht="14.25" customHeight="1">
      <c r="A854" s="111"/>
      <c r="B854" s="111"/>
      <c r="C854" s="111"/>
      <c r="D854" s="111"/>
      <c r="E854" s="305"/>
      <c r="F854" s="111"/>
      <c r="G854" s="111"/>
      <c r="H854" s="111"/>
      <c r="I854" s="111"/>
      <c r="J854" s="2"/>
      <c r="K854" s="2"/>
      <c r="L854" s="4"/>
      <c r="M854" s="4"/>
      <c r="N854" s="4"/>
      <c r="O854" s="4"/>
      <c r="P854" s="2"/>
      <c r="Q854" s="111"/>
      <c r="R854" s="305"/>
      <c r="S854" s="111"/>
      <c r="T854" s="111"/>
      <c r="U854" s="111"/>
      <c r="V854" s="111"/>
      <c r="W854" s="111"/>
      <c r="X854" s="111"/>
      <c r="Y854" s="111"/>
      <c r="Z854" s="111"/>
      <c r="AA854" s="111"/>
      <c r="AB854" s="111"/>
      <c r="AC854" s="111"/>
      <c r="AD854" s="111"/>
      <c r="AE854" s="111"/>
      <c r="AF854" s="111"/>
      <c r="AG854" s="111"/>
      <c r="AH854" s="111"/>
      <c r="AI854" s="111"/>
      <c r="AJ854" s="111"/>
      <c r="AK854" s="111"/>
      <c r="AL854" s="111"/>
      <c r="AM854" s="111"/>
    </row>
    <row r="855" ht="14.25" customHeight="1">
      <c r="A855" s="111"/>
      <c r="B855" s="111"/>
      <c r="C855" s="111"/>
      <c r="D855" s="111"/>
      <c r="E855" s="305"/>
      <c r="F855" s="111"/>
      <c r="G855" s="111"/>
      <c r="H855" s="111"/>
      <c r="I855" s="111"/>
      <c r="J855" s="2"/>
      <c r="K855" s="2"/>
      <c r="L855" s="4"/>
      <c r="M855" s="4"/>
      <c r="N855" s="4"/>
      <c r="O855" s="4"/>
      <c r="P855" s="2"/>
      <c r="Q855" s="111"/>
      <c r="R855" s="305"/>
      <c r="S855" s="111"/>
      <c r="T855" s="111"/>
      <c r="U855" s="111"/>
      <c r="V855" s="111"/>
      <c r="W855" s="111"/>
      <c r="X855" s="111"/>
      <c r="Y855" s="111"/>
      <c r="Z855" s="111"/>
      <c r="AA855" s="111"/>
      <c r="AB855" s="111"/>
      <c r="AC855" s="111"/>
      <c r="AD855" s="111"/>
      <c r="AE855" s="111"/>
      <c r="AF855" s="111"/>
      <c r="AG855" s="111"/>
      <c r="AH855" s="111"/>
      <c r="AI855" s="111"/>
      <c r="AJ855" s="111"/>
      <c r="AK855" s="111"/>
      <c r="AL855" s="111"/>
      <c r="AM855" s="111"/>
    </row>
    <row r="856" ht="14.25" customHeight="1">
      <c r="A856" s="111"/>
      <c r="B856" s="111"/>
      <c r="C856" s="111"/>
      <c r="D856" s="111"/>
      <c r="E856" s="305"/>
      <c r="F856" s="111"/>
      <c r="G856" s="111"/>
      <c r="H856" s="111"/>
      <c r="I856" s="111"/>
      <c r="J856" s="2"/>
      <c r="K856" s="2"/>
      <c r="L856" s="4"/>
      <c r="M856" s="4"/>
      <c r="N856" s="4"/>
      <c r="O856" s="4"/>
      <c r="P856" s="2"/>
      <c r="Q856" s="111"/>
      <c r="R856" s="305"/>
      <c r="S856" s="111"/>
      <c r="T856" s="111"/>
      <c r="U856" s="111"/>
      <c r="V856" s="111"/>
      <c r="W856" s="111"/>
      <c r="X856" s="111"/>
      <c r="Y856" s="111"/>
      <c r="Z856" s="111"/>
      <c r="AA856" s="111"/>
      <c r="AB856" s="111"/>
      <c r="AC856" s="111"/>
      <c r="AD856" s="111"/>
      <c r="AE856" s="111"/>
      <c r="AF856" s="111"/>
      <c r="AG856" s="111"/>
      <c r="AH856" s="111"/>
      <c r="AI856" s="111"/>
      <c r="AJ856" s="111"/>
      <c r="AK856" s="111"/>
      <c r="AL856" s="111"/>
      <c r="AM856" s="111"/>
    </row>
    <row r="857" ht="14.25" customHeight="1">
      <c r="A857" s="111"/>
      <c r="B857" s="111"/>
      <c r="C857" s="111"/>
      <c r="D857" s="111"/>
      <c r="E857" s="305"/>
      <c r="F857" s="111"/>
      <c r="G857" s="111"/>
      <c r="H857" s="111"/>
      <c r="I857" s="111"/>
      <c r="J857" s="2"/>
      <c r="K857" s="2"/>
      <c r="L857" s="4"/>
      <c r="M857" s="4"/>
      <c r="N857" s="4"/>
      <c r="O857" s="4"/>
      <c r="P857" s="2"/>
      <c r="Q857" s="111"/>
      <c r="R857" s="305"/>
      <c r="S857" s="111"/>
      <c r="T857" s="111"/>
      <c r="U857" s="111"/>
      <c r="V857" s="111"/>
      <c r="W857" s="111"/>
      <c r="X857" s="111"/>
      <c r="Y857" s="111"/>
      <c r="Z857" s="111"/>
      <c r="AA857" s="111"/>
      <c r="AB857" s="111"/>
      <c r="AC857" s="111"/>
      <c r="AD857" s="111"/>
      <c r="AE857" s="111"/>
      <c r="AF857" s="111"/>
      <c r="AG857" s="111"/>
      <c r="AH857" s="111"/>
      <c r="AI857" s="111"/>
      <c r="AJ857" s="111"/>
      <c r="AK857" s="111"/>
      <c r="AL857" s="111"/>
      <c r="AM857" s="111"/>
    </row>
    <row r="858" ht="14.25" customHeight="1">
      <c r="A858" s="111"/>
      <c r="B858" s="111"/>
      <c r="C858" s="111"/>
      <c r="D858" s="111"/>
      <c r="E858" s="305"/>
      <c r="F858" s="111"/>
      <c r="G858" s="111"/>
      <c r="H858" s="111"/>
      <c r="I858" s="111"/>
      <c r="J858" s="2"/>
      <c r="K858" s="2"/>
      <c r="L858" s="4"/>
      <c r="M858" s="4"/>
      <c r="N858" s="4"/>
      <c r="O858" s="4"/>
      <c r="P858" s="2"/>
      <c r="Q858" s="111"/>
      <c r="R858" s="305"/>
      <c r="S858" s="111"/>
      <c r="T858" s="111"/>
      <c r="U858" s="111"/>
      <c r="V858" s="111"/>
      <c r="W858" s="111"/>
      <c r="X858" s="111"/>
      <c r="Y858" s="111"/>
      <c r="Z858" s="111"/>
      <c r="AA858" s="111"/>
      <c r="AB858" s="111"/>
      <c r="AC858" s="111"/>
      <c r="AD858" s="111"/>
      <c r="AE858" s="111"/>
      <c r="AF858" s="111"/>
      <c r="AG858" s="111"/>
      <c r="AH858" s="111"/>
      <c r="AI858" s="111"/>
      <c r="AJ858" s="111"/>
      <c r="AK858" s="111"/>
      <c r="AL858" s="111"/>
      <c r="AM858" s="111"/>
    </row>
    <row r="859" ht="14.25" customHeight="1">
      <c r="A859" s="111"/>
      <c r="B859" s="111"/>
      <c r="C859" s="111"/>
      <c r="D859" s="111"/>
      <c r="E859" s="305"/>
      <c r="F859" s="111"/>
      <c r="G859" s="111"/>
      <c r="H859" s="111"/>
      <c r="I859" s="111"/>
      <c r="J859" s="2"/>
      <c r="K859" s="2"/>
      <c r="L859" s="4"/>
      <c r="M859" s="4"/>
      <c r="N859" s="4"/>
      <c r="O859" s="4"/>
      <c r="P859" s="2"/>
      <c r="Q859" s="111"/>
      <c r="R859" s="305"/>
      <c r="S859" s="111"/>
      <c r="T859" s="111"/>
      <c r="U859" s="111"/>
      <c r="V859" s="111"/>
      <c r="W859" s="111"/>
      <c r="X859" s="111"/>
      <c r="Y859" s="111"/>
      <c r="Z859" s="111"/>
      <c r="AA859" s="111"/>
      <c r="AB859" s="111"/>
      <c r="AC859" s="111"/>
      <c r="AD859" s="111"/>
      <c r="AE859" s="111"/>
      <c r="AF859" s="111"/>
      <c r="AG859" s="111"/>
      <c r="AH859" s="111"/>
      <c r="AI859" s="111"/>
      <c r="AJ859" s="111"/>
      <c r="AK859" s="111"/>
      <c r="AL859" s="111"/>
      <c r="AM859" s="111"/>
    </row>
    <row r="860" ht="14.25" customHeight="1">
      <c r="A860" s="111"/>
      <c r="B860" s="111"/>
      <c r="C860" s="111"/>
      <c r="D860" s="111"/>
      <c r="E860" s="305"/>
      <c r="F860" s="111"/>
      <c r="G860" s="111"/>
      <c r="H860" s="111"/>
      <c r="I860" s="111"/>
      <c r="J860" s="2"/>
      <c r="K860" s="2"/>
      <c r="L860" s="4"/>
      <c r="M860" s="4"/>
      <c r="N860" s="4"/>
      <c r="O860" s="4"/>
      <c r="P860" s="2"/>
      <c r="Q860" s="111"/>
      <c r="R860" s="305"/>
      <c r="S860" s="111"/>
      <c r="T860" s="111"/>
      <c r="U860" s="111"/>
      <c r="V860" s="111"/>
      <c r="W860" s="111"/>
      <c r="X860" s="111"/>
      <c r="Y860" s="111"/>
      <c r="Z860" s="111"/>
      <c r="AA860" s="111"/>
      <c r="AB860" s="111"/>
      <c r="AC860" s="111"/>
      <c r="AD860" s="111"/>
      <c r="AE860" s="111"/>
      <c r="AF860" s="111"/>
      <c r="AG860" s="111"/>
      <c r="AH860" s="111"/>
      <c r="AI860" s="111"/>
      <c r="AJ860" s="111"/>
      <c r="AK860" s="111"/>
      <c r="AL860" s="111"/>
      <c r="AM860" s="111"/>
    </row>
    <row r="861" ht="14.25" customHeight="1">
      <c r="A861" s="111"/>
      <c r="B861" s="111"/>
      <c r="C861" s="111"/>
      <c r="D861" s="111"/>
      <c r="E861" s="305"/>
      <c r="F861" s="111"/>
      <c r="G861" s="111"/>
      <c r="H861" s="111"/>
      <c r="I861" s="111"/>
      <c r="J861" s="2"/>
      <c r="K861" s="2"/>
      <c r="L861" s="4"/>
      <c r="M861" s="4"/>
      <c r="N861" s="4"/>
      <c r="O861" s="4"/>
      <c r="P861" s="2"/>
      <c r="Q861" s="111"/>
      <c r="R861" s="305"/>
      <c r="S861" s="111"/>
      <c r="T861" s="111"/>
      <c r="U861" s="111"/>
      <c r="V861" s="111"/>
      <c r="W861" s="111"/>
      <c r="X861" s="111"/>
      <c r="Y861" s="111"/>
      <c r="Z861" s="111"/>
      <c r="AA861" s="111"/>
      <c r="AB861" s="111"/>
      <c r="AC861" s="111"/>
      <c r="AD861" s="111"/>
      <c r="AE861" s="111"/>
      <c r="AF861" s="111"/>
      <c r="AG861" s="111"/>
      <c r="AH861" s="111"/>
      <c r="AI861" s="111"/>
      <c r="AJ861" s="111"/>
      <c r="AK861" s="111"/>
      <c r="AL861" s="111"/>
      <c r="AM861" s="111"/>
    </row>
    <row r="862" ht="14.25" customHeight="1">
      <c r="A862" s="111"/>
      <c r="B862" s="111"/>
      <c r="C862" s="111"/>
      <c r="D862" s="111"/>
      <c r="E862" s="305"/>
      <c r="F862" s="111"/>
      <c r="G862" s="111"/>
      <c r="H862" s="111"/>
      <c r="I862" s="111"/>
      <c r="J862" s="2"/>
      <c r="K862" s="2"/>
      <c r="L862" s="4"/>
      <c r="M862" s="4"/>
      <c r="N862" s="4"/>
      <c r="O862" s="4"/>
      <c r="P862" s="2"/>
      <c r="Q862" s="111"/>
      <c r="R862" s="305"/>
      <c r="S862" s="111"/>
      <c r="T862" s="111"/>
      <c r="U862" s="111"/>
      <c r="V862" s="111"/>
      <c r="W862" s="111"/>
      <c r="X862" s="111"/>
      <c r="Y862" s="111"/>
      <c r="Z862" s="111"/>
      <c r="AA862" s="111"/>
      <c r="AB862" s="111"/>
      <c r="AC862" s="111"/>
      <c r="AD862" s="111"/>
      <c r="AE862" s="111"/>
      <c r="AF862" s="111"/>
      <c r="AG862" s="111"/>
      <c r="AH862" s="111"/>
      <c r="AI862" s="111"/>
      <c r="AJ862" s="111"/>
      <c r="AK862" s="111"/>
      <c r="AL862" s="111"/>
      <c r="AM862" s="111"/>
    </row>
    <row r="863" ht="14.25" customHeight="1">
      <c r="A863" s="111"/>
      <c r="B863" s="111"/>
      <c r="C863" s="111"/>
      <c r="D863" s="111"/>
      <c r="E863" s="305"/>
      <c r="F863" s="111"/>
      <c r="G863" s="111"/>
      <c r="H863" s="111"/>
      <c r="I863" s="111"/>
      <c r="J863" s="2"/>
      <c r="K863" s="2"/>
      <c r="L863" s="4"/>
      <c r="M863" s="4"/>
      <c r="N863" s="4"/>
      <c r="O863" s="4"/>
      <c r="P863" s="2"/>
      <c r="Q863" s="111"/>
      <c r="R863" s="305"/>
      <c r="S863" s="111"/>
      <c r="T863" s="111"/>
      <c r="U863" s="111"/>
      <c r="V863" s="111"/>
      <c r="W863" s="111"/>
      <c r="X863" s="111"/>
      <c r="Y863" s="111"/>
      <c r="Z863" s="111"/>
      <c r="AA863" s="111"/>
      <c r="AB863" s="111"/>
      <c r="AC863" s="111"/>
      <c r="AD863" s="111"/>
      <c r="AE863" s="111"/>
      <c r="AF863" s="111"/>
      <c r="AG863" s="111"/>
      <c r="AH863" s="111"/>
      <c r="AI863" s="111"/>
      <c r="AJ863" s="111"/>
      <c r="AK863" s="111"/>
      <c r="AL863" s="111"/>
      <c r="AM863" s="111"/>
    </row>
    <row r="864" ht="14.25" customHeight="1">
      <c r="A864" s="111"/>
      <c r="B864" s="111"/>
      <c r="C864" s="111"/>
      <c r="D864" s="111"/>
      <c r="E864" s="305"/>
      <c r="F864" s="111"/>
      <c r="G864" s="111"/>
      <c r="H864" s="111"/>
      <c r="I864" s="111"/>
      <c r="J864" s="2"/>
      <c r="K864" s="2"/>
      <c r="L864" s="4"/>
      <c r="M864" s="4"/>
      <c r="N864" s="4"/>
      <c r="O864" s="4"/>
      <c r="P864" s="2"/>
      <c r="Q864" s="111"/>
      <c r="R864" s="305"/>
      <c r="S864" s="111"/>
      <c r="T864" s="111"/>
      <c r="U864" s="111"/>
      <c r="V864" s="111"/>
      <c r="W864" s="111"/>
      <c r="X864" s="111"/>
      <c r="Y864" s="111"/>
      <c r="Z864" s="111"/>
      <c r="AA864" s="111"/>
      <c r="AB864" s="111"/>
      <c r="AC864" s="111"/>
      <c r="AD864" s="111"/>
      <c r="AE864" s="111"/>
      <c r="AF864" s="111"/>
      <c r="AG864" s="111"/>
      <c r="AH864" s="111"/>
      <c r="AI864" s="111"/>
      <c r="AJ864" s="111"/>
      <c r="AK864" s="111"/>
      <c r="AL864" s="111"/>
      <c r="AM864" s="111"/>
    </row>
    <row r="865" ht="14.25" customHeight="1">
      <c r="A865" s="111"/>
      <c r="B865" s="111"/>
      <c r="C865" s="111"/>
      <c r="D865" s="111"/>
      <c r="E865" s="305"/>
      <c r="F865" s="111"/>
      <c r="G865" s="111"/>
      <c r="H865" s="111"/>
      <c r="I865" s="111"/>
      <c r="J865" s="2"/>
      <c r="K865" s="2"/>
      <c r="L865" s="4"/>
      <c r="M865" s="4"/>
      <c r="N865" s="4"/>
      <c r="O865" s="4"/>
      <c r="P865" s="2"/>
      <c r="Q865" s="111"/>
      <c r="R865" s="305"/>
      <c r="S865" s="111"/>
      <c r="T865" s="111"/>
      <c r="U865" s="111"/>
      <c r="V865" s="111"/>
      <c r="W865" s="111"/>
      <c r="X865" s="111"/>
      <c r="Y865" s="111"/>
      <c r="Z865" s="111"/>
      <c r="AA865" s="111"/>
      <c r="AB865" s="111"/>
      <c r="AC865" s="111"/>
      <c r="AD865" s="111"/>
      <c r="AE865" s="111"/>
      <c r="AF865" s="111"/>
      <c r="AG865" s="111"/>
      <c r="AH865" s="111"/>
      <c r="AI865" s="111"/>
      <c r="AJ865" s="111"/>
      <c r="AK865" s="111"/>
      <c r="AL865" s="111"/>
      <c r="AM865" s="111"/>
    </row>
    <row r="866" ht="14.25" customHeight="1">
      <c r="A866" s="111"/>
      <c r="B866" s="111"/>
      <c r="C866" s="111"/>
      <c r="D866" s="111"/>
      <c r="E866" s="305"/>
      <c r="F866" s="111"/>
      <c r="G866" s="111"/>
      <c r="H866" s="111"/>
      <c r="I866" s="111"/>
      <c r="J866" s="2"/>
      <c r="K866" s="2"/>
      <c r="L866" s="4"/>
      <c r="M866" s="4"/>
      <c r="N866" s="4"/>
      <c r="O866" s="4"/>
      <c r="P866" s="2"/>
      <c r="Q866" s="111"/>
      <c r="R866" s="305"/>
      <c r="S866" s="111"/>
      <c r="T866" s="111"/>
      <c r="U866" s="111"/>
      <c r="V866" s="111"/>
      <c r="W866" s="111"/>
      <c r="X866" s="111"/>
      <c r="Y866" s="111"/>
      <c r="Z866" s="111"/>
      <c r="AA866" s="111"/>
      <c r="AB866" s="111"/>
      <c r="AC866" s="111"/>
      <c r="AD866" s="111"/>
      <c r="AE866" s="111"/>
      <c r="AF866" s="111"/>
      <c r="AG866" s="111"/>
      <c r="AH866" s="111"/>
      <c r="AI866" s="111"/>
      <c r="AJ866" s="111"/>
      <c r="AK866" s="111"/>
      <c r="AL866" s="111"/>
      <c r="AM866" s="111"/>
    </row>
    <row r="867" ht="14.25" customHeight="1">
      <c r="A867" s="111"/>
      <c r="B867" s="111"/>
      <c r="C867" s="111"/>
      <c r="D867" s="111"/>
      <c r="E867" s="305"/>
      <c r="F867" s="111"/>
      <c r="G867" s="111"/>
      <c r="H867" s="111"/>
      <c r="I867" s="111"/>
      <c r="J867" s="2"/>
      <c r="K867" s="2"/>
      <c r="L867" s="4"/>
      <c r="M867" s="4"/>
      <c r="N867" s="4"/>
      <c r="O867" s="4"/>
      <c r="P867" s="2"/>
      <c r="Q867" s="111"/>
      <c r="R867" s="305"/>
      <c r="S867" s="111"/>
      <c r="T867" s="111"/>
      <c r="U867" s="111"/>
      <c r="V867" s="111"/>
      <c r="W867" s="111"/>
      <c r="X867" s="111"/>
      <c r="Y867" s="111"/>
      <c r="Z867" s="111"/>
      <c r="AA867" s="111"/>
      <c r="AB867" s="111"/>
      <c r="AC867" s="111"/>
      <c r="AD867" s="111"/>
      <c r="AE867" s="111"/>
      <c r="AF867" s="111"/>
      <c r="AG867" s="111"/>
      <c r="AH867" s="111"/>
      <c r="AI867" s="111"/>
      <c r="AJ867" s="111"/>
      <c r="AK867" s="111"/>
      <c r="AL867" s="111"/>
      <c r="AM867" s="111"/>
    </row>
    <row r="868" ht="14.25" customHeight="1">
      <c r="A868" s="111"/>
      <c r="B868" s="111"/>
      <c r="C868" s="111"/>
      <c r="D868" s="111"/>
      <c r="E868" s="305"/>
      <c r="F868" s="111"/>
      <c r="G868" s="111"/>
      <c r="H868" s="111"/>
      <c r="I868" s="111"/>
      <c r="J868" s="2"/>
      <c r="K868" s="2"/>
      <c r="L868" s="4"/>
      <c r="M868" s="4"/>
      <c r="N868" s="4"/>
      <c r="O868" s="4"/>
      <c r="P868" s="2"/>
      <c r="Q868" s="111"/>
      <c r="R868" s="305"/>
      <c r="S868" s="111"/>
      <c r="T868" s="111"/>
      <c r="U868" s="111"/>
      <c r="V868" s="111"/>
      <c r="W868" s="111"/>
      <c r="X868" s="111"/>
      <c r="Y868" s="111"/>
      <c r="Z868" s="111"/>
      <c r="AA868" s="111"/>
      <c r="AB868" s="111"/>
      <c r="AC868" s="111"/>
      <c r="AD868" s="111"/>
      <c r="AE868" s="111"/>
      <c r="AF868" s="111"/>
      <c r="AG868" s="111"/>
      <c r="AH868" s="111"/>
      <c r="AI868" s="111"/>
      <c r="AJ868" s="111"/>
      <c r="AK868" s="111"/>
      <c r="AL868" s="111"/>
      <c r="AM868" s="111"/>
    </row>
    <row r="869" ht="14.25" customHeight="1">
      <c r="A869" s="111"/>
      <c r="B869" s="111"/>
      <c r="C869" s="111"/>
      <c r="D869" s="111"/>
      <c r="E869" s="305"/>
      <c r="F869" s="111"/>
      <c r="G869" s="111"/>
      <c r="H869" s="111"/>
      <c r="I869" s="111"/>
      <c r="J869" s="2"/>
      <c r="K869" s="2"/>
      <c r="L869" s="4"/>
      <c r="M869" s="4"/>
      <c r="N869" s="4"/>
      <c r="O869" s="4"/>
      <c r="P869" s="2"/>
      <c r="Q869" s="111"/>
      <c r="R869" s="305"/>
      <c r="S869" s="111"/>
      <c r="T869" s="111"/>
      <c r="U869" s="111"/>
      <c r="V869" s="111"/>
      <c r="W869" s="111"/>
      <c r="X869" s="111"/>
      <c r="Y869" s="111"/>
      <c r="Z869" s="111"/>
      <c r="AA869" s="111"/>
      <c r="AB869" s="111"/>
      <c r="AC869" s="111"/>
      <c r="AD869" s="111"/>
      <c r="AE869" s="111"/>
      <c r="AF869" s="111"/>
      <c r="AG869" s="111"/>
      <c r="AH869" s="111"/>
      <c r="AI869" s="111"/>
      <c r="AJ869" s="111"/>
      <c r="AK869" s="111"/>
      <c r="AL869" s="111"/>
      <c r="AM869" s="111"/>
    </row>
    <row r="870" ht="14.25" customHeight="1">
      <c r="A870" s="111"/>
      <c r="B870" s="111"/>
      <c r="C870" s="111"/>
      <c r="D870" s="111"/>
      <c r="E870" s="305"/>
      <c r="F870" s="111"/>
      <c r="G870" s="111"/>
      <c r="H870" s="111"/>
      <c r="I870" s="111"/>
      <c r="J870" s="2"/>
      <c r="K870" s="2"/>
      <c r="L870" s="4"/>
      <c r="M870" s="4"/>
      <c r="N870" s="4"/>
      <c r="O870" s="4"/>
      <c r="P870" s="2"/>
      <c r="Q870" s="111"/>
      <c r="R870" s="305"/>
      <c r="S870" s="111"/>
      <c r="T870" s="111"/>
      <c r="U870" s="111"/>
      <c r="V870" s="111"/>
      <c r="W870" s="111"/>
      <c r="X870" s="111"/>
      <c r="Y870" s="111"/>
      <c r="Z870" s="111"/>
      <c r="AA870" s="111"/>
      <c r="AB870" s="111"/>
      <c r="AC870" s="111"/>
      <c r="AD870" s="111"/>
      <c r="AE870" s="111"/>
      <c r="AF870" s="111"/>
      <c r="AG870" s="111"/>
      <c r="AH870" s="111"/>
      <c r="AI870" s="111"/>
      <c r="AJ870" s="111"/>
      <c r="AK870" s="111"/>
      <c r="AL870" s="111"/>
      <c r="AM870" s="111"/>
    </row>
    <row r="871" ht="14.25" customHeight="1">
      <c r="A871" s="111"/>
      <c r="B871" s="111"/>
      <c r="C871" s="111"/>
      <c r="D871" s="111"/>
      <c r="E871" s="305"/>
      <c r="F871" s="111"/>
      <c r="G871" s="111"/>
      <c r="H871" s="111"/>
      <c r="I871" s="111"/>
      <c r="J871" s="2"/>
      <c r="K871" s="2"/>
      <c r="L871" s="4"/>
      <c r="M871" s="4"/>
      <c r="N871" s="4"/>
      <c r="O871" s="4"/>
      <c r="P871" s="2"/>
      <c r="Q871" s="111"/>
      <c r="R871" s="305"/>
      <c r="S871" s="111"/>
      <c r="T871" s="111"/>
      <c r="U871" s="111"/>
      <c r="V871" s="111"/>
      <c r="W871" s="111"/>
      <c r="X871" s="111"/>
      <c r="Y871" s="111"/>
      <c r="Z871" s="111"/>
      <c r="AA871" s="111"/>
      <c r="AB871" s="111"/>
      <c r="AC871" s="111"/>
      <c r="AD871" s="111"/>
      <c r="AE871" s="111"/>
      <c r="AF871" s="111"/>
      <c r="AG871" s="111"/>
      <c r="AH871" s="111"/>
      <c r="AI871" s="111"/>
      <c r="AJ871" s="111"/>
      <c r="AK871" s="111"/>
      <c r="AL871" s="111"/>
      <c r="AM871" s="111"/>
    </row>
    <row r="872" ht="14.25" customHeight="1">
      <c r="A872" s="111"/>
      <c r="B872" s="111"/>
      <c r="C872" s="111"/>
      <c r="D872" s="111"/>
      <c r="E872" s="305"/>
      <c r="F872" s="111"/>
      <c r="G872" s="111"/>
      <c r="H872" s="111"/>
      <c r="I872" s="111"/>
      <c r="J872" s="2"/>
      <c r="K872" s="2"/>
      <c r="L872" s="4"/>
      <c r="M872" s="4"/>
      <c r="N872" s="4"/>
      <c r="O872" s="4"/>
      <c r="P872" s="2"/>
      <c r="Q872" s="111"/>
      <c r="R872" s="305"/>
      <c r="S872" s="111"/>
      <c r="T872" s="111"/>
      <c r="U872" s="111"/>
      <c r="V872" s="111"/>
      <c r="W872" s="111"/>
      <c r="X872" s="111"/>
      <c r="Y872" s="111"/>
      <c r="Z872" s="111"/>
      <c r="AA872" s="111"/>
      <c r="AB872" s="111"/>
      <c r="AC872" s="111"/>
      <c r="AD872" s="111"/>
      <c r="AE872" s="111"/>
      <c r="AF872" s="111"/>
      <c r="AG872" s="111"/>
      <c r="AH872" s="111"/>
      <c r="AI872" s="111"/>
      <c r="AJ872" s="111"/>
      <c r="AK872" s="111"/>
      <c r="AL872" s="111"/>
      <c r="AM872" s="111"/>
    </row>
    <row r="873" ht="14.25" customHeight="1">
      <c r="A873" s="111"/>
      <c r="B873" s="111"/>
      <c r="C873" s="111"/>
      <c r="D873" s="111"/>
      <c r="E873" s="305"/>
      <c r="F873" s="111"/>
      <c r="G873" s="111"/>
      <c r="H873" s="111"/>
      <c r="I873" s="111"/>
      <c r="J873" s="2"/>
      <c r="K873" s="2"/>
      <c r="L873" s="4"/>
      <c r="M873" s="4"/>
      <c r="N873" s="4"/>
      <c r="O873" s="4"/>
      <c r="P873" s="2"/>
      <c r="Q873" s="111"/>
      <c r="R873" s="305"/>
      <c r="S873" s="111"/>
      <c r="T873" s="111"/>
      <c r="U873" s="111"/>
      <c r="V873" s="111"/>
      <c r="W873" s="111"/>
      <c r="X873" s="111"/>
      <c r="Y873" s="111"/>
      <c r="Z873" s="111"/>
      <c r="AA873" s="111"/>
      <c r="AB873" s="111"/>
      <c r="AC873" s="111"/>
      <c r="AD873" s="111"/>
      <c r="AE873" s="111"/>
      <c r="AF873" s="111"/>
      <c r="AG873" s="111"/>
      <c r="AH873" s="111"/>
      <c r="AI873" s="111"/>
      <c r="AJ873" s="111"/>
      <c r="AK873" s="111"/>
      <c r="AL873" s="111"/>
      <c r="AM873" s="111"/>
    </row>
    <row r="874" ht="14.25" customHeight="1">
      <c r="A874" s="111"/>
      <c r="B874" s="111"/>
      <c r="C874" s="111"/>
      <c r="D874" s="111"/>
      <c r="E874" s="305"/>
      <c r="F874" s="111"/>
      <c r="G874" s="111"/>
      <c r="H874" s="111"/>
      <c r="I874" s="111"/>
      <c r="J874" s="2"/>
      <c r="K874" s="2"/>
      <c r="L874" s="4"/>
      <c r="M874" s="4"/>
      <c r="N874" s="4"/>
      <c r="O874" s="4"/>
      <c r="P874" s="2"/>
      <c r="Q874" s="111"/>
      <c r="R874" s="305"/>
      <c r="S874" s="111"/>
      <c r="T874" s="111"/>
      <c r="U874" s="111"/>
      <c r="V874" s="111"/>
      <c r="W874" s="111"/>
      <c r="X874" s="111"/>
      <c r="Y874" s="111"/>
      <c r="Z874" s="111"/>
      <c r="AA874" s="111"/>
      <c r="AB874" s="111"/>
      <c r="AC874" s="111"/>
      <c r="AD874" s="111"/>
      <c r="AE874" s="111"/>
      <c r="AF874" s="111"/>
      <c r="AG874" s="111"/>
      <c r="AH874" s="111"/>
      <c r="AI874" s="111"/>
      <c r="AJ874" s="111"/>
      <c r="AK874" s="111"/>
      <c r="AL874" s="111"/>
      <c r="AM874" s="111"/>
    </row>
    <row r="875" ht="14.25" customHeight="1">
      <c r="A875" s="111"/>
      <c r="B875" s="111"/>
      <c r="C875" s="111"/>
      <c r="D875" s="111"/>
      <c r="E875" s="305"/>
      <c r="F875" s="111"/>
      <c r="G875" s="111"/>
      <c r="H875" s="111"/>
      <c r="I875" s="111"/>
      <c r="J875" s="2"/>
      <c r="K875" s="2"/>
      <c r="L875" s="4"/>
      <c r="M875" s="4"/>
      <c r="N875" s="4"/>
      <c r="O875" s="4"/>
      <c r="P875" s="2"/>
      <c r="Q875" s="111"/>
      <c r="R875" s="305"/>
      <c r="S875" s="111"/>
      <c r="T875" s="111"/>
      <c r="U875" s="111"/>
      <c r="V875" s="111"/>
      <c r="W875" s="111"/>
      <c r="X875" s="111"/>
      <c r="Y875" s="111"/>
      <c r="Z875" s="111"/>
      <c r="AA875" s="111"/>
      <c r="AB875" s="111"/>
      <c r="AC875" s="111"/>
      <c r="AD875" s="111"/>
      <c r="AE875" s="111"/>
      <c r="AF875" s="111"/>
      <c r="AG875" s="111"/>
      <c r="AH875" s="111"/>
      <c r="AI875" s="111"/>
      <c r="AJ875" s="111"/>
      <c r="AK875" s="111"/>
      <c r="AL875" s="111"/>
      <c r="AM875" s="111"/>
    </row>
    <row r="876" ht="14.25" customHeight="1">
      <c r="A876" s="111"/>
      <c r="B876" s="111"/>
      <c r="C876" s="111"/>
      <c r="D876" s="111"/>
      <c r="E876" s="305"/>
      <c r="F876" s="111"/>
      <c r="G876" s="111"/>
      <c r="H876" s="111"/>
      <c r="I876" s="111"/>
      <c r="J876" s="2"/>
      <c r="K876" s="2"/>
      <c r="L876" s="4"/>
      <c r="M876" s="4"/>
      <c r="N876" s="4"/>
      <c r="O876" s="4"/>
      <c r="P876" s="2"/>
      <c r="Q876" s="111"/>
      <c r="R876" s="305"/>
      <c r="S876" s="111"/>
      <c r="T876" s="111"/>
      <c r="U876" s="111"/>
      <c r="V876" s="111"/>
      <c r="W876" s="111"/>
      <c r="X876" s="111"/>
      <c r="Y876" s="111"/>
      <c r="Z876" s="111"/>
      <c r="AA876" s="111"/>
      <c r="AB876" s="111"/>
      <c r="AC876" s="111"/>
      <c r="AD876" s="111"/>
      <c r="AE876" s="111"/>
      <c r="AF876" s="111"/>
      <c r="AG876" s="111"/>
      <c r="AH876" s="111"/>
      <c r="AI876" s="111"/>
      <c r="AJ876" s="111"/>
      <c r="AK876" s="111"/>
      <c r="AL876" s="111"/>
      <c r="AM876" s="111"/>
    </row>
    <row r="877" ht="14.25" customHeight="1">
      <c r="A877" s="111"/>
      <c r="B877" s="111"/>
      <c r="C877" s="111"/>
      <c r="D877" s="111"/>
      <c r="E877" s="305"/>
      <c r="F877" s="111"/>
      <c r="G877" s="111"/>
      <c r="H877" s="111"/>
      <c r="I877" s="111"/>
      <c r="J877" s="2"/>
      <c r="K877" s="2"/>
      <c r="L877" s="4"/>
      <c r="M877" s="4"/>
      <c r="N877" s="4"/>
      <c r="O877" s="4"/>
      <c r="P877" s="2"/>
      <c r="Q877" s="111"/>
      <c r="R877" s="305"/>
      <c r="S877" s="111"/>
      <c r="T877" s="111"/>
      <c r="U877" s="111"/>
      <c r="V877" s="111"/>
      <c r="W877" s="111"/>
      <c r="X877" s="111"/>
      <c r="Y877" s="111"/>
      <c r="Z877" s="111"/>
      <c r="AA877" s="111"/>
      <c r="AB877" s="111"/>
      <c r="AC877" s="111"/>
      <c r="AD877" s="111"/>
      <c r="AE877" s="111"/>
      <c r="AF877" s="111"/>
      <c r="AG877" s="111"/>
      <c r="AH877" s="111"/>
      <c r="AI877" s="111"/>
      <c r="AJ877" s="111"/>
      <c r="AK877" s="111"/>
      <c r="AL877" s="111"/>
      <c r="AM877" s="111"/>
    </row>
    <row r="878" ht="14.25" customHeight="1">
      <c r="A878" s="111"/>
      <c r="B878" s="111"/>
      <c r="C878" s="111"/>
      <c r="D878" s="111"/>
      <c r="E878" s="305"/>
      <c r="F878" s="111"/>
      <c r="G878" s="111"/>
      <c r="H878" s="111"/>
      <c r="I878" s="111"/>
      <c r="J878" s="2"/>
      <c r="K878" s="2"/>
      <c r="L878" s="4"/>
      <c r="M878" s="4"/>
      <c r="N878" s="4"/>
      <c r="O878" s="4"/>
      <c r="P878" s="2"/>
      <c r="Q878" s="111"/>
      <c r="R878" s="305"/>
      <c r="S878" s="111"/>
      <c r="T878" s="111"/>
      <c r="U878" s="111"/>
      <c r="V878" s="111"/>
      <c r="W878" s="111"/>
      <c r="X878" s="111"/>
      <c r="Y878" s="111"/>
      <c r="Z878" s="111"/>
      <c r="AA878" s="111"/>
      <c r="AB878" s="111"/>
      <c r="AC878" s="111"/>
      <c r="AD878" s="111"/>
      <c r="AE878" s="111"/>
      <c r="AF878" s="111"/>
      <c r="AG878" s="111"/>
      <c r="AH878" s="111"/>
      <c r="AI878" s="111"/>
      <c r="AJ878" s="111"/>
      <c r="AK878" s="111"/>
      <c r="AL878" s="111"/>
      <c r="AM878" s="111"/>
    </row>
    <row r="879" ht="14.25" customHeight="1">
      <c r="A879" s="111"/>
      <c r="B879" s="111"/>
      <c r="C879" s="111"/>
      <c r="D879" s="111"/>
      <c r="E879" s="305"/>
      <c r="F879" s="111"/>
      <c r="G879" s="111"/>
      <c r="H879" s="111"/>
      <c r="I879" s="111"/>
      <c r="J879" s="2"/>
      <c r="K879" s="2"/>
      <c r="L879" s="4"/>
      <c r="M879" s="4"/>
      <c r="N879" s="4"/>
      <c r="O879" s="4"/>
      <c r="P879" s="2"/>
      <c r="Q879" s="111"/>
      <c r="R879" s="305"/>
      <c r="S879" s="111"/>
      <c r="T879" s="111"/>
      <c r="U879" s="111"/>
      <c r="V879" s="111"/>
      <c r="W879" s="111"/>
      <c r="X879" s="111"/>
      <c r="Y879" s="111"/>
      <c r="Z879" s="111"/>
      <c r="AA879" s="111"/>
      <c r="AB879" s="111"/>
      <c r="AC879" s="111"/>
      <c r="AD879" s="111"/>
      <c r="AE879" s="111"/>
      <c r="AF879" s="111"/>
      <c r="AG879" s="111"/>
      <c r="AH879" s="111"/>
      <c r="AI879" s="111"/>
      <c r="AJ879" s="111"/>
      <c r="AK879" s="111"/>
      <c r="AL879" s="111"/>
      <c r="AM879" s="111"/>
    </row>
    <row r="880" ht="14.25" customHeight="1">
      <c r="A880" s="111"/>
      <c r="B880" s="111"/>
      <c r="C880" s="111"/>
      <c r="D880" s="111"/>
      <c r="E880" s="305"/>
      <c r="F880" s="111"/>
      <c r="G880" s="111"/>
      <c r="H880" s="111"/>
      <c r="I880" s="111"/>
      <c r="J880" s="2"/>
      <c r="K880" s="2"/>
      <c r="L880" s="4"/>
      <c r="M880" s="4"/>
      <c r="N880" s="4"/>
      <c r="O880" s="4"/>
      <c r="P880" s="2"/>
      <c r="Q880" s="111"/>
      <c r="R880" s="305"/>
      <c r="S880" s="111"/>
      <c r="T880" s="111"/>
      <c r="U880" s="111"/>
      <c r="V880" s="111"/>
      <c r="W880" s="111"/>
      <c r="X880" s="111"/>
      <c r="Y880" s="111"/>
      <c r="Z880" s="111"/>
      <c r="AA880" s="111"/>
      <c r="AB880" s="111"/>
      <c r="AC880" s="111"/>
      <c r="AD880" s="111"/>
      <c r="AE880" s="111"/>
      <c r="AF880" s="111"/>
      <c r="AG880" s="111"/>
      <c r="AH880" s="111"/>
      <c r="AI880" s="111"/>
      <c r="AJ880" s="111"/>
      <c r="AK880" s="111"/>
      <c r="AL880" s="111"/>
      <c r="AM880" s="111"/>
    </row>
    <row r="881" ht="14.25" customHeight="1">
      <c r="A881" s="111"/>
      <c r="B881" s="111"/>
      <c r="C881" s="111"/>
      <c r="D881" s="111"/>
      <c r="E881" s="305"/>
      <c r="F881" s="111"/>
      <c r="G881" s="111"/>
      <c r="H881" s="111"/>
      <c r="I881" s="111"/>
      <c r="J881" s="2"/>
      <c r="K881" s="2"/>
      <c r="L881" s="4"/>
      <c r="M881" s="4"/>
      <c r="N881" s="4"/>
      <c r="O881" s="4"/>
      <c r="P881" s="2"/>
      <c r="Q881" s="111"/>
      <c r="R881" s="305"/>
      <c r="S881" s="111"/>
      <c r="T881" s="111"/>
      <c r="U881" s="111"/>
      <c r="V881" s="111"/>
      <c r="W881" s="111"/>
      <c r="X881" s="111"/>
      <c r="Y881" s="111"/>
      <c r="Z881" s="111"/>
      <c r="AA881" s="111"/>
      <c r="AB881" s="111"/>
      <c r="AC881" s="111"/>
      <c r="AD881" s="111"/>
      <c r="AE881" s="111"/>
      <c r="AF881" s="111"/>
      <c r="AG881" s="111"/>
      <c r="AH881" s="111"/>
      <c r="AI881" s="111"/>
      <c r="AJ881" s="111"/>
      <c r="AK881" s="111"/>
      <c r="AL881" s="111"/>
      <c r="AM881" s="111"/>
    </row>
    <row r="882" ht="14.25" customHeight="1">
      <c r="A882" s="111"/>
      <c r="B882" s="111"/>
      <c r="C882" s="111"/>
      <c r="D882" s="111"/>
      <c r="E882" s="305"/>
      <c r="F882" s="111"/>
      <c r="G882" s="111"/>
      <c r="H882" s="111"/>
      <c r="I882" s="111"/>
      <c r="J882" s="2"/>
      <c r="K882" s="2"/>
      <c r="L882" s="4"/>
      <c r="M882" s="4"/>
      <c r="N882" s="4"/>
      <c r="O882" s="4"/>
      <c r="P882" s="2"/>
      <c r="Q882" s="111"/>
      <c r="R882" s="305"/>
      <c r="S882" s="111"/>
      <c r="T882" s="111"/>
      <c r="U882" s="111"/>
      <c r="V882" s="111"/>
      <c r="W882" s="111"/>
      <c r="X882" s="111"/>
      <c r="Y882" s="111"/>
      <c r="Z882" s="111"/>
      <c r="AA882" s="111"/>
      <c r="AB882" s="111"/>
      <c r="AC882" s="111"/>
      <c r="AD882" s="111"/>
      <c r="AE882" s="111"/>
      <c r="AF882" s="111"/>
      <c r="AG882" s="111"/>
      <c r="AH882" s="111"/>
      <c r="AI882" s="111"/>
      <c r="AJ882" s="111"/>
      <c r="AK882" s="111"/>
      <c r="AL882" s="111"/>
      <c r="AM882" s="111"/>
    </row>
    <row r="883" ht="14.25" customHeight="1">
      <c r="A883" s="111"/>
      <c r="B883" s="111"/>
      <c r="C883" s="111"/>
      <c r="D883" s="111"/>
      <c r="E883" s="305"/>
      <c r="F883" s="111"/>
      <c r="G883" s="111"/>
      <c r="H883" s="111"/>
      <c r="I883" s="111"/>
      <c r="J883" s="2"/>
      <c r="K883" s="2"/>
      <c r="L883" s="4"/>
      <c r="M883" s="4"/>
      <c r="N883" s="4"/>
      <c r="O883" s="4"/>
      <c r="P883" s="2"/>
      <c r="Q883" s="111"/>
      <c r="R883" s="305"/>
      <c r="S883" s="111"/>
      <c r="T883" s="111"/>
      <c r="U883" s="111"/>
      <c r="V883" s="111"/>
      <c r="W883" s="111"/>
      <c r="X883" s="111"/>
      <c r="Y883" s="111"/>
      <c r="Z883" s="111"/>
      <c r="AA883" s="111"/>
      <c r="AB883" s="111"/>
      <c r="AC883" s="111"/>
      <c r="AD883" s="111"/>
      <c r="AE883" s="111"/>
      <c r="AF883" s="111"/>
      <c r="AG883" s="111"/>
      <c r="AH883" s="111"/>
      <c r="AI883" s="111"/>
      <c r="AJ883" s="111"/>
      <c r="AK883" s="111"/>
      <c r="AL883" s="111"/>
      <c r="AM883" s="111"/>
    </row>
    <row r="884" ht="14.25" customHeight="1">
      <c r="A884" s="111"/>
      <c r="B884" s="111"/>
      <c r="C884" s="111"/>
      <c r="D884" s="111"/>
      <c r="E884" s="305"/>
      <c r="F884" s="111"/>
      <c r="G884" s="111"/>
      <c r="H884" s="111"/>
      <c r="I884" s="111"/>
      <c r="J884" s="2"/>
      <c r="K884" s="2"/>
      <c r="L884" s="4"/>
      <c r="M884" s="4"/>
      <c r="N884" s="4"/>
      <c r="O884" s="4"/>
      <c r="P884" s="2"/>
      <c r="Q884" s="111"/>
      <c r="R884" s="305"/>
      <c r="S884" s="111"/>
      <c r="T884" s="111"/>
      <c r="U884" s="111"/>
      <c r="V884" s="111"/>
      <c r="W884" s="111"/>
      <c r="X884" s="111"/>
      <c r="Y884" s="111"/>
      <c r="Z884" s="111"/>
      <c r="AA884" s="111"/>
      <c r="AB884" s="111"/>
      <c r="AC884" s="111"/>
      <c r="AD884" s="111"/>
      <c r="AE884" s="111"/>
      <c r="AF884" s="111"/>
      <c r="AG884" s="111"/>
      <c r="AH884" s="111"/>
      <c r="AI884" s="111"/>
      <c r="AJ884" s="111"/>
      <c r="AK884" s="111"/>
      <c r="AL884" s="111"/>
      <c r="AM884" s="111"/>
    </row>
    <row r="885" ht="14.25" customHeight="1">
      <c r="A885" s="111"/>
      <c r="B885" s="111"/>
      <c r="C885" s="111"/>
      <c r="D885" s="111"/>
      <c r="E885" s="305"/>
      <c r="F885" s="111"/>
      <c r="G885" s="111"/>
      <c r="H885" s="111"/>
      <c r="I885" s="111"/>
      <c r="J885" s="2"/>
      <c r="K885" s="2"/>
      <c r="L885" s="4"/>
      <c r="M885" s="4"/>
      <c r="N885" s="4"/>
      <c r="O885" s="4"/>
      <c r="P885" s="2"/>
      <c r="Q885" s="111"/>
      <c r="R885" s="305"/>
      <c r="S885" s="111"/>
      <c r="T885" s="111"/>
      <c r="U885" s="111"/>
      <c r="V885" s="111"/>
      <c r="W885" s="111"/>
      <c r="X885" s="111"/>
      <c r="Y885" s="111"/>
      <c r="Z885" s="111"/>
      <c r="AA885" s="111"/>
      <c r="AB885" s="111"/>
      <c r="AC885" s="111"/>
      <c r="AD885" s="111"/>
      <c r="AE885" s="111"/>
      <c r="AF885" s="111"/>
      <c r="AG885" s="111"/>
      <c r="AH885" s="111"/>
      <c r="AI885" s="111"/>
      <c r="AJ885" s="111"/>
      <c r="AK885" s="111"/>
      <c r="AL885" s="111"/>
      <c r="AM885" s="111"/>
    </row>
    <row r="886" ht="14.25" customHeight="1">
      <c r="A886" s="111"/>
      <c r="B886" s="111"/>
      <c r="C886" s="111"/>
      <c r="D886" s="111"/>
      <c r="E886" s="305"/>
      <c r="F886" s="111"/>
      <c r="G886" s="111"/>
      <c r="H886" s="111"/>
      <c r="I886" s="111"/>
      <c r="J886" s="2"/>
      <c r="K886" s="2"/>
      <c r="L886" s="4"/>
      <c r="M886" s="4"/>
      <c r="N886" s="4"/>
      <c r="O886" s="4"/>
      <c r="P886" s="2"/>
      <c r="Q886" s="111"/>
      <c r="R886" s="305"/>
      <c r="S886" s="111"/>
      <c r="T886" s="111"/>
      <c r="U886" s="111"/>
      <c r="V886" s="111"/>
      <c r="W886" s="111"/>
      <c r="X886" s="111"/>
      <c r="Y886" s="111"/>
      <c r="Z886" s="111"/>
      <c r="AA886" s="111"/>
      <c r="AB886" s="111"/>
      <c r="AC886" s="111"/>
      <c r="AD886" s="111"/>
      <c r="AE886" s="111"/>
      <c r="AF886" s="111"/>
      <c r="AG886" s="111"/>
      <c r="AH886" s="111"/>
      <c r="AI886" s="111"/>
      <c r="AJ886" s="111"/>
      <c r="AK886" s="111"/>
      <c r="AL886" s="111"/>
      <c r="AM886" s="111"/>
    </row>
    <row r="887" ht="14.25" customHeight="1">
      <c r="A887" s="111"/>
      <c r="B887" s="111"/>
      <c r="C887" s="111"/>
      <c r="D887" s="111"/>
      <c r="E887" s="305"/>
      <c r="F887" s="111"/>
      <c r="G887" s="111"/>
      <c r="H887" s="111"/>
      <c r="I887" s="111"/>
      <c r="J887" s="2"/>
      <c r="K887" s="2"/>
      <c r="L887" s="4"/>
      <c r="M887" s="4"/>
      <c r="N887" s="4"/>
      <c r="O887" s="4"/>
      <c r="P887" s="2"/>
      <c r="Q887" s="111"/>
      <c r="R887" s="305"/>
      <c r="S887" s="111"/>
      <c r="T887" s="111"/>
      <c r="U887" s="111"/>
      <c r="V887" s="111"/>
      <c r="W887" s="111"/>
      <c r="X887" s="111"/>
      <c r="Y887" s="111"/>
      <c r="Z887" s="111"/>
      <c r="AA887" s="111"/>
      <c r="AB887" s="111"/>
      <c r="AC887" s="111"/>
      <c r="AD887" s="111"/>
      <c r="AE887" s="111"/>
      <c r="AF887" s="111"/>
      <c r="AG887" s="111"/>
      <c r="AH887" s="111"/>
      <c r="AI887" s="111"/>
      <c r="AJ887" s="111"/>
      <c r="AK887" s="111"/>
      <c r="AL887" s="111"/>
      <c r="AM887" s="111"/>
    </row>
    <row r="888" ht="14.25" customHeight="1">
      <c r="A888" s="111"/>
      <c r="B888" s="111"/>
      <c r="C888" s="111"/>
      <c r="D888" s="111"/>
      <c r="E888" s="305"/>
      <c r="F888" s="111"/>
      <c r="G888" s="111"/>
      <c r="H888" s="111"/>
      <c r="I888" s="111"/>
      <c r="J888" s="2"/>
      <c r="K888" s="2"/>
      <c r="L888" s="4"/>
      <c r="M888" s="4"/>
      <c r="N888" s="4"/>
      <c r="O888" s="4"/>
      <c r="P888" s="2"/>
      <c r="Q888" s="111"/>
      <c r="R888" s="305"/>
      <c r="S888" s="111"/>
      <c r="T888" s="111"/>
      <c r="U888" s="111"/>
      <c r="V888" s="111"/>
      <c r="W888" s="111"/>
      <c r="X888" s="111"/>
      <c r="Y888" s="111"/>
      <c r="Z888" s="111"/>
      <c r="AA888" s="111"/>
      <c r="AB888" s="111"/>
      <c r="AC888" s="111"/>
      <c r="AD888" s="111"/>
      <c r="AE888" s="111"/>
      <c r="AF888" s="111"/>
      <c r="AG888" s="111"/>
      <c r="AH888" s="111"/>
      <c r="AI888" s="111"/>
      <c r="AJ888" s="111"/>
      <c r="AK888" s="111"/>
      <c r="AL888" s="111"/>
      <c r="AM888" s="111"/>
    </row>
    <row r="889" ht="14.25" customHeight="1">
      <c r="A889" s="111"/>
      <c r="B889" s="111"/>
      <c r="C889" s="111"/>
      <c r="D889" s="111"/>
      <c r="E889" s="305"/>
      <c r="F889" s="111"/>
      <c r="G889" s="111"/>
      <c r="H889" s="111"/>
      <c r="I889" s="111"/>
      <c r="J889" s="2"/>
      <c r="K889" s="2"/>
      <c r="L889" s="4"/>
      <c r="M889" s="4"/>
      <c r="N889" s="4"/>
      <c r="O889" s="4"/>
      <c r="P889" s="2"/>
      <c r="Q889" s="111"/>
      <c r="R889" s="305"/>
      <c r="S889" s="111"/>
      <c r="T889" s="111"/>
      <c r="U889" s="111"/>
      <c r="V889" s="111"/>
      <c r="W889" s="111"/>
      <c r="X889" s="111"/>
      <c r="Y889" s="111"/>
      <c r="Z889" s="111"/>
      <c r="AA889" s="111"/>
      <c r="AB889" s="111"/>
      <c r="AC889" s="111"/>
      <c r="AD889" s="111"/>
      <c r="AE889" s="111"/>
      <c r="AF889" s="111"/>
      <c r="AG889" s="111"/>
      <c r="AH889" s="111"/>
      <c r="AI889" s="111"/>
      <c r="AJ889" s="111"/>
      <c r="AK889" s="111"/>
      <c r="AL889" s="111"/>
      <c r="AM889" s="111"/>
    </row>
    <row r="890" ht="14.25" customHeight="1">
      <c r="A890" s="111"/>
      <c r="B890" s="111"/>
      <c r="C890" s="111"/>
      <c r="D890" s="111"/>
      <c r="E890" s="305"/>
      <c r="F890" s="111"/>
      <c r="G890" s="111"/>
      <c r="H890" s="111"/>
      <c r="I890" s="111"/>
      <c r="J890" s="2"/>
      <c r="K890" s="2"/>
      <c r="L890" s="4"/>
      <c r="M890" s="4"/>
      <c r="N890" s="4"/>
      <c r="O890" s="4"/>
      <c r="P890" s="2"/>
      <c r="Q890" s="111"/>
      <c r="R890" s="305"/>
      <c r="S890" s="111"/>
      <c r="T890" s="111"/>
      <c r="U890" s="111"/>
      <c r="V890" s="111"/>
      <c r="W890" s="111"/>
      <c r="X890" s="111"/>
      <c r="Y890" s="111"/>
      <c r="Z890" s="111"/>
      <c r="AA890" s="111"/>
      <c r="AB890" s="111"/>
      <c r="AC890" s="111"/>
      <c r="AD890" s="111"/>
      <c r="AE890" s="111"/>
      <c r="AF890" s="111"/>
      <c r="AG890" s="111"/>
      <c r="AH890" s="111"/>
      <c r="AI890" s="111"/>
      <c r="AJ890" s="111"/>
      <c r="AK890" s="111"/>
      <c r="AL890" s="111"/>
      <c r="AM890" s="111"/>
    </row>
    <row r="891" ht="14.25" customHeight="1">
      <c r="A891" s="111"/>
      <c r="B891" s="111"/>
      <c r="C891" s="111"/>
      <c r="D891" s="111"/>
      <c r="E891" s="305"/>
      <c r="F891" s="111"/>
      <c r="G891" s="111"/>
      <c r="H891" s="111"/>
      <c r="I891" s="111"/>
      <c r="J891" s="2"/>
      <c r="K891" s="2"/>
      <c r="L891" s="4"/>
      <c r="M891" s="4"/>
      <c r="N891" s="4"/>
      <c r="O891" s="4"/>
      <c r="P891" s="2"/>
      <c r="Q891" s="111"/>
      <c r="R891" s="305"/>
      <c r="S891" s="111"/>
      <c r="T891" s="111"/>
      <c r="U891" s="111"/>
      <c r="V891" s="111"/>
      <c r="W891" s="111"/>
      <c r="X891" s="111"/>
      <c r="Y891" s="111"/>
      <c r="Z891" s="111"/>
      <c r="AA891" s="111"/>
      <c r="AB891" s="111"/>
      <c r="AC891" s="111"/>
      <c r="AD891" s="111"/>
      <c r="AE891" s="111"/>
      <c r="AF891" s="111"/>
      <c r="AG891" s="111"/>
      <c r="AH891" s="111"/>
      <c r="AI891" s="111"/>
      <c r="AJ891" s="111"/>
      <c r="AK891" s="111"/>
      <c r="AL891" s="111"/>
      <c r="AM891" s="111"/>
    </row>
    <row r="892" ht="14.25" customHeight="1">
      <c r="A892" s="111"/>
      <c r="B892" s="111"/>
      <c r="C892" s="111"/>
      <c r="D892" s="111"/>
      <c r="E892" s="305"/>
      <c r="F892" s="111"/>
      <c r="G892" s="111"/>
      <c r="H892" s="111"/>
      <c r="I892" s="111"/>
      <c r="J892" s="2"/>
      <c r="K892" s="2"/>
      <c r="L892" s="4"/>
      <c r="M892" s="4"/>
      <c r="N892" s="4"/>
      <c r="O892" s="4"/>
      <c r="P892" s="2"/>
      <c r="Q892" s="111"/>
      <c r="R892" s="305"/>
      <c r="S892" s="111"/>
      <c r="T892" s="111"/>
      <c r="U892" s="111"/>
      <c r="V892" s="111"/>
      <c r="W892" s="111"/>
      <c r="X892" s="111"/>
      <c r="Y892" s="111"/>
      <c r="Z892" s="111"/>
      <c r="AA892" s="111"/>
      <c r="AB892" s="111"/>
      <c r="AC892" s="111"/>
      <c r="AD892" s="111"/>
      <c r="AE892" s="111"/>
      <c r="AF892" s="111"/>
      <c r="AG892" s="111"/>
      <c r="AH892" s="111"/>
      <c r="AI892" s="111"/>
      <c r="AJ892" s="111"/>
      <c r="AK892" s="111"/>
      <c r="AL892" s="111"/>
      <c r="AM892" s="111"/>
    </row>
    <row r="893" ht="14.25" customHeight="1">
      <c r="A893" s="111"/>
      <c r="B893" s="111"/>
      <c r="C893" s="111"/>
      <c r="D893" s="111"/>
      <c r="E893" s="305"/>
      <c r="F893" s="111"/>
      <c r="G893" s="111"/>
      <c r="H893" s="111"/>
      <c r="I893" s="111"/>
      <c r="J893" s="2"/>
      <c r="K893" s="2"/>
      <c r="L893" s="4"/>
      <c r="M893" s="4"/>
      <c r="N893" s="4"/>
      <c r="O893" s="4"/>
      <c r="P893" s="2"/>
      <c r="Q893" s="111"/>
      <c r="R893" s="305"/>
      <c r="S893" s="111"/>
      <c r="T893" s="111"/>
      <c r="U893" s="111"/>
      <c r="V893" s="111"/>
      <c r="W893" s="111"/>
      <c r="X893" s="111"/>
      <c r="Y893" s="111"/>
      <c r="Z893" s="111"/>
      <c r="AA893" s="111"/>
      <c r="AB893" s="111"/>
      <c r="AC893" s="111"/>
      <c r="AD893" s="111"/>
      <c r="AE893" s="111"/>
      <c r="AF893" s="111"/>
      <c r="AG893" s="111"/>
      <c r="AH893" s="111"/>
      <c r="AI893" s="111"/>
      <c r="AJ893" s="111"/>
      <c r="AK893" s="111"/>
      <c r="AL893" s="111"/>
      <c r="AM893" s="111"/>
    </row>
    <row r="894" ht="14.25" customHeight="1">
      <c r="A894" s="111"/>
      <c r="B894" s="111"/>
      <c r="C894" s="111"/>
      <c r="D894" s="111"/>
      <c r="E894" s="305"/>
      <c r="F894" s="111"/>
      <c r="G894" s="111"/>
      <c r="H894" s="111"/>
      <c r="I894" s="111"/>
      <c r="J894" s="2"/>
      <c r="K894" s="2"/>
      <c r="L894" s="4"/>
      <c r="M894" s="4"/>
      <c r="N894" s="4"/>
      <c r="O894" s="4"/>
      <c r="P894" s="2"/>
      <c r="Q894" s="111"/>
      <c r="R894" s="305"/>
      <c r="S894" s="111"/>
      <c r="T894" s="111"/>
      <c r="U894" s="111"/>
      <c r="V894" s="111"/>
      <c r="W894" s="111"/>
      <c r="X894" s="111"/>
      <c r="Y894" s="111"/>
      <c r="Z894" s="111"/>
      <c r="AA894" s="111"/>
      <c r="AB894" s="111"/>
      <c r="AC894" s="111"/>
      <c r="AD894" s="111"/>
      <c r="AE894" s="111"/>
      <c r="AF894" s="111"/>
      <c r="AG894" s="111"/>
      <c r="AH894" s="111"/>
      <c r="AI894" s="111"/>
      <c r="AJ894" s="111"/>
      <c r="AK894" s="111"/>
      <c r="AL894" s="111"/>
      <c r="AM894" s="111"/>
    </row>
    <row r="895" ht="14.25" customHeight="1">
      <c r="A895" s="111"/>
      <c r="B895" s="111"/>
      <c r="C895" s="111"/>
      <c r="D895" s="111"/>
      <c r="E895" s="305"/>
      <c r="F895" s="111"/>
      <c r="G895" s="111"/>
      <c r="H895" s="111"/>
      <c r="I895" s="111"/>
      <c r="J895" s="2"/>
      <c r="K895" s="2"/>
      <c r="L895" s="4"/>
      <c r="M895" s="4"/>
      <c r="N895" s="4"/>
      <c r="O895" s="4"/>
      <c r="P895" s="2"/>
      <c r="Q895" s="111"/>
      <c r="R895" s="305"/>
      <c r="S895" s="111"/>
      <c r="T895" s="111"/>
      <c r="U895" s="111"/>
      <c r="V895" s="111"/>
      <c r="W895" s="111"/>
      <c r="X895" s="111"/>
      <c r="Y895" s="111"/>
      <c r="Z895" s="111"/>
      <c r="AA895" s="111"/>
      <c r="AB895" s="111"/>
      <c r="AC895" s="111"/>
      <c r="AD895" s="111"/>
      <c r="AE895" s="111"/>
      <c r="AF895" s="111"/>
      <c r="AG895" s="111"/>
      <c r="AH895" s="111"/>
      <c r="AI895" s="111"/>
      <c r="AJ895" s="111"/>
      <c r="AK895" s="111"/>
      <c r="AL895" s="111"/>
      <c r="AM895" s="111"/>
    </row>
    <row r="896" ht="14.25" customHeight="1">
      <c r="A896" s="111"/>
      <c r="B896" s="111"/>
      <c r="C896" s="111"/>
      <c r="D896" s="111"/>
      <c r="E896" s="305"/>
      <c r="F896" s="111"/>
      <c r="G896" s="111"/>
      <c r="H896" s="111"/>
      <c r="I896" s="111"/>
      <c r="J896" s="2"/>
      <c r="K896" s="2"/>
      <c r="L896" s="4"/>
      <c r="M896" s="4"/>
      <c r="N896" s="4"/>
      <c r="O896" s="4"/>
      <c r="P896" s="2"/>
      <c r="Q896" s="111"/>
      <c r="R896" s="305"/>
      <c r="S896" s="111"/>
      <c r="T896" s="111"/>
      <c r="U896" s="111"/>
      <c r="V896" s="111"/>
      <c r="W896" s="111"/>
      <c r="X896" s="111"/>
      <c r="Y896" s="111"/>
      <c r="Z896" s="111"/>
      <c r="AA896" s="111"/>
      <c r="AB896" s="111"/>
      <c r="AC896" s="111"/>
      <c r="AD896" s="111"/>
      <c r="AE896" s="111"/>
      <c r="AF896" s="111"/>
      <c r="AG896" s="111"/>
      <c r="AH896" s="111"/>
      <c r="AI896" s="111"/>
      <c r="AJ896" s="111"/>
      <c r="AK896" s="111"/>
      <c r="AL896" s="111"/>
      <c r="AM896" s="111"/>
    </row>
    <row r="897" ht="14.25" customHeight="1">
      <c r="A897" s="111"/>
      <c r="B897" s="111"/>
      <c r="C897" s="111"/>
      <c r="D897" s="111"/>
      <c r="E897" s="305"/>
      <c r="F897" s="111"/>
      <c r="G897" s="111"/>
      <c r="H897" s="111"/>
      <c r="I897" s="111"/>
      <c r="J897" s="2"/>
      <c r="K897" s="2"/>
      <c r="L897" s="4"/>
      <c r="M897" s="4"/>
      <c r="N897" s="4"/>
      <c r="O897" s="4"/>
      <c r="P897" s="2"/>
      <c r="Q897" s="111"/>
      <c r="R897" s="305"/>
      <c r="S897" s="111"/>
      <c r="T897" s="111"/>
      <c r="U897" s="111"/>
      <c r="V897" s="111"/>
      <c r="W897" s="111"/>
      <c r="X897" s="111"/>
      <c r="Y897" s="111"/>
      <c r="Z897" s="111"/>
      <c r="AA897" s="111"/>
      <c r="AB897" s="111"/>
      <c r="AC897" s="111"/>
      <c r="AD897" s="111"/>
      <c r="AE897" s="111"/>
      <c r="AF897" s="111"/>
      <c r="AG897" s="111"/>
      <c r="AH897" s="111"/>
      <c r="AI897" s="111"/>
      <c r="AJ897" s="111"/>
      <c r="AK897" s="111"/>
      <c r="AL897" s="111"/>
      <c r="AM897" s="111"/>
    </row>
    <row r="898" ht="14.25" customHeight="1">
      <c r="A898" s="111"/>
      <c r="B898" s="111"/>
      <c r="C898" s="111"/>
      <c r="D898" s="111"/>
      <c r="E898" s="305"/>
      <c r="F898" s="111"/>
      <c r="G898" s="111"/>
      <c r="H898" s="111"/>
      <c r="I898" s="111"/>
      <c r="J898" s="2"/>
      <c r="K898" s="2"/>
      <c r="L898" s="4"/>
      <c r="M898" s="4"/>
      <c r="N898" s="4"/>
      <c r="O898" s="4"/>
      <c r="P898" s="2"/>
      <c r="Q898" s="111"/>
      <c r="R898" s="305"/>
      <c r="S898" s="111"/>
      <c r="T898" s="111"/>
      <c r="U898" s="111"/>
      <c r="V898" s="111"/>
      <c r="W898" s="111"/>
      <c r="X898" s="111"/>
      <c r="Y898" s="111"/>
      <c r="Z898" s="111"/>
      <c r="AA898" s="111"/>
      <c r="AB898" s="111"/>
      <c r="AC898" s="111"/>
      <c r="AD898" s="111"/>
      <c r="AE898" s="111"/>
      <c r="AF898" s="111"/>
      <c r="AG898" s="111"/>
      <c r="AH898" s="111"/>
      <c r="AI898" s="111"/>
      <c r="AJ898" s="111"/>
      <c r="AK898" s="111"/>
      <c r="AL898" s="111"/>
      <c r="AM898" s="111"/>
    </row>
    <row r="899" ht="14.25" customHeight="1">
      <c r="A899" s="111"/>
      <c r="B899" s="111"/>
      <c r="C899" s="111"/>
      <c r="D899" s="111"/>
      <c r="E899" s="305"/>
      <c r="F899" s="111"/>
      <c r="G899" s="111"/>
      <c r="H899" s="111"/>
      <c r="I899" s="111"/>
      <c r="J899" s="2"/>
      <c r="K899" s="2"/>
      <c r="L899" s="4"/>
      <c r="M899" s="4"/>
      <c r="N899" s="4"/>
      <c r="O899" s="4"/>
      <c r="P899" s="2"/>
      <c r="Q899" s="111"/>
      <c r="R899" s="305"/>
      <c r="S899" s="111"/>
      <c r="T899" s="111"/>
      <c r="U899" s="111"/>
      <c r="V899" s="111"/>
      <c r="W899" s="111"/>
      <c r="X899" s="111"/>
      <c r="Y899" s="111"/>
      <c r="Z899" s="111"/>
      <c r="AA899" s="111"/>
      <c r="AB899" s="111"/>
      <c r="AC899" s="111"/>
      <c r="AD899" s="111"/>
      <c r="AE899" s="111"/>
      <c r="AF899" s="111"/>
      <c r="AG899" s="111"/>
      <c r="AH899" s="111"/>
      <c r="AI899" s="111"/>
      <c r="AJ899" s="111"/>
      <c r="AK899" s="111"/>
      <c r="AL899" s="111"/>
      <c r="AM899" s="111"/>
    </row>
    <row r="900" ht="14.25" customHeight="1">
      <c r="A900" s="111"/>
      <c r="B900" s="111"/>
      <c r="C900" s="111"/>
      <c r="D900" s="111"/>
      <c r="E900" s="305"/>
      <c r="F900" s="111"/>
      <c r="G900" s="111"/>
      <c r="H900" s="111"/>
      <c r="I900" s="111"/>
      <c r="J900" s="2"/>
      <c r="K900" s="2"/>
      <c r="L900" s="4"/>
      <c r="M900" s="4"/>
      <c r="N900" s="4"/>
      <c r="O900" s="4"/>
      <c r="P900" s="2"/>
      <c r="Q900" s="111"/>
      <c r="R900" s="305"/>
      <c r="S900" s="111"/>
      <c r="T900" s="111"/>
      <c r="U900" s="111"/>
      <c r="V900" s="111"/>
      <c r="W900" s="111"/>
      <c r="X900" s="111"/>
      <c r="Y900" s="111"/>
      <c r="Z900" s="111"/>
      <c r="AA900" s="111"/>
      <c r="AB900" s="111"/>
      <c r="AC900" s="111"/>
      <c r="AD900" s="111"/>
      <c r="AE900" s="111"/>
      <c r="AF900" s="111"/>
      <c r="AG900" s="111"/>
      <c r="AH900" s="111"/>
      <c r="AI900" s="111"/>
      <c r="AJ900" s="111"/>
      <c r="AK900" s="111"/>
      <c r="AL900" s="111"/>
      <c r="AM900" s="111"/>
    </row>
    <row r="901" ht="14.25" customHeight="1">
      <c r="A901" s="111"/>
      <c r="B901" s="111"/>
      <c r="C901" s="111"/>
      <c r="D901" s="111"/>
      <c r="E901" s="305"/>
      <c r="F901" s="111"/>
      <c r="G901" s="111"/>
      <c r="H901" s="111"/>
      <c r="I901" s="111"/>
      <c r="J901" s="2"/>
      <c r="K901" s="2"/>
      <c r="L901" s="4"/>
      <c r="M901" s="4"/>
      <c r="N901" s="4"/>
      <c r="O901" s="4"/>
      <c r="P901" s="2"/>
      <c r="Q901" s="111"/>
      <c r="R901" s="305"/>
      <c r="S901" s="111"/>
      <c r="T901" s="111"/>
      <c r="U901" s="111"/>
      <c r="V901" s="111"/>
      <c r="W901" s="111"/>
      <c r="X901" s="111"/>
      <c r="Y901" s="111"/>
      <c r="Z901" s="111"/>
      <c r="AA901" s="111"/>
      <c r="AB901" s="111"/>
      <c r="AC901" s="111"/>
      <c r="AD901" s="111"/>
      <c r="AE901" s="111"/>
      <c r="AF901" s="111"/>
      <c r="AG901" s="111"/>
      <c r="AH901" s="111"/>
      <c r="AI901" s="111"/>
      <c r="AJ901" s="111"/>
      <c r="AK901" s="111"/>
      <c r="AL901" s="111"/>
      <c r="AM901" s="111"/>
    </row>
    <row r="902" ht="14.25" customHeight="1">
      <c r="A902" s="111"/>
      <c r="B902" s="111"/>
      <c r="C902" s="111"/>
      <c r="D902" s="111"/>
      <c r="E902" s="305"/>
      <c r="F902" s="111"/>
      <c r="G902" s="111"/>
      <c r="H902" s="111"/>
      <c r="I902" s="111"/>
      <c r="J902" s="2"/>
      <c r="K902" s="2"/>
      <c r="L902" s="4"/>
      <c r="M902" s="4"/>
      <c r="N902" s="4"/>
      <c r="O902" s="4"/>
      <c r="P902" s="2"/>
      <c r="Q902" s="111"/>
      <c r="R902" s="305"/>
      <c r="S902" s="111"/>
      <c r="T902" s="111"/>
      <c r="U902" s="111"/>
      <c r="V902" s="111"/>
      <c r="W902" s="111"/>
      <c r="X902" s="111"/>
      <c r="Y902" s="111"/>
      <c r="Z902" s="111"/>
      <c r="AA902" s="111"/>
      <c r="AB902" s="111"/>
      <c r="AC902" s="111"/>
      <c r="AD902" s="111"/>
      <c r="AE902" s="111"/>
      <c r="AF902" s="111"/>
      <c r="AG902" s="111"/>
      <c r="AH902" s="111"/>
      <c r="AI902" s="111"/>
      <c r="AJ902" s="111"/>
      <c r="AK902" s="111"/>
      <c r="AL902" s="111"/>
      <c r="AM902" s="111"/>
    </row>
    <row r="903" ht="14.25" customHeight="1">
      <c r="A903" s="111"/>
      <c r="B903" s="111"/>
      <c r="C903" s="111"/>
      <c r="D903" s="111"/>
      <c r="E903" s="305"/>
      <c r="F903" s="111"/>
      <c r="G903" s="111"/>
      <c r="H903" s="111"/>
      <c r="I903" s="111"/>
      <c r="J903" s="2"/>
      <c r="K903" s="2"/>
      <c r="L903" s="4"/>
      <c r="M903" s="4"/>
      <c r="N903" s="4"/>
      <c r="O903" s="4"/>
      <c r="P903" s="2"/>
      <c r="Q903" s="111"/>
      <c r="R903" s="305"/>
      <c r="S903" s="111"/>
      <c r="T903" s="111"/>
      <c r="U903" s="111"/>
      <c r="V903" s="111"/>
      <c r="W903" s="111"/>
      <c r="X903" s="111"/>
      <c r="Y903" s="111"/>
      <c r="Z903" s="111"/>
      <c r="AA903" s="111"/>
      <c r="AB903" s="111"/>
      <c r="AC903" s="111"/>
      <c r="AD903" s="111"/>
      <c r="AE903" s="111"/>
      <c r="AF903" s="111"/>
      <c r="AG903" s="111"/>
      <c r="AH903" s="111"/>
      <c r="AI903" s="111"/>
      <c r="AJ903" s="111"/>
      <c r="AK903" s="111"/>
      <c r="AL903" s="111"/>
      <c r="AM903" s="111"/>
    </row>
    <row r="904" ht="14.25" customHeight="1">
      <c r="A904" s="111"/>
      <c r="B904" s="111"/>
      <c r="C904" s="111"/>
      <c r="D904" s="111"/>
      <c r="E904" s="305"/>
      <c r="F904" s="111"/>
      <c r="G904" s="111"/>
      <c r="H904" s="111"/>
      <c r="I904" s="111"/>
      <c r="J904" s="2"/>
      <c r="K904" s="2"/>
      <c r="L904" s="4"/>
      <c r="M904" s="4"/>
      <c r="N904" s="4"/>
      <c r="O904" s="4"/>
      <c r="P904" s="2"/>
      <c r="Q904" s="111"/>
      <c r="R904" s="305"/>
      <c r="S904" s="111"/>
      <c r="T904" s="111"/>
      <c r="U904" s="111"/>
      <c r="V904" s="111"/>
      <c r="W904" s="111"/>
      <c r="X904" s="111"/>
      <c r="Y904" s="111"/>
      <c r="Z904" s="111"/>
      <c r="AA904" s="111"/>
      <c r="AB904" s="111"/>
      <c r="AC904" s="111"/>
      <c r="AD904" s="111"/>
      <c r="AE904" s="111"/>
      <c r="AF904" s="111"/>
      <c r="AG904" s="111"/>
      <c r="AH904" s="111"/>
      <c r="AI904" s="111"/>
      <c r="AJ904" s="111"/>
      <c r="AK904" s="111"/>
      <c r="AL904" s="111"/>
      <c r="AM904" s="111"/>
    </row>
    <row r="905" ht="14.25" customHeight="1">
      <c r="A905" s="111"/>
      <c r="B905" s="111"/>
      <c r="C905" s="111"/>
      <c r="D905" s="111"/>
      <c r="E905" s="305"/>
      <c r="F905" s="111"/>
      <c r="G905" s="111"/>
      <c r="H905" s="111"/>
      <c r="I905" s="111"/>
      <c r="J905" s="2"/>
      <c r="K905" s="2"/>
      <c r="L905" s="4"/>
      <c r="M905" s="4"/>
      <c r="N905" s="4"/>
      <c r="O905" s="4"/>
      <c r="P905" s="2"/>
      <c r="Q905" s="111"/>
      <c r="R905" s="305"/>
      <c r="S905" s="111"/>
      <c r="T905" s="111"/>
      <c r="U905" s="111"/>
      <c r="V905" s="111"/>
      <c r="W905" s="111"/>
      <c r="X905" s="111"/>
      <c r="Y905" s="111"/>
      <c r="Z905" s="111"/>
      <c r="AA905" s="111"/>
      <c r="AB905" s="111"/>
      <c r="AC905" s="111"/>
      <c r="AD905" s="111"/>
      <c r="AE905" s="111"/>
      <c r="AF905" s="111"/>
      <c r="AG905" s="111"/>
      <c r="AH905" s="111"/>
      <c r="AI905" s="111"/>
      <c r="AJ905" s="111"/>
      <c r="AK905" s="111"/>
      <c r="AL905" s="111"/>
      <c r="AM905" s="111"/>
    </row>
    <row r="906" ht="14.25" customHeight="1">
      <c r="A906" s="111"/>
      <c r="B906" s="111"/>
      <c r="C906" s="111"/>
      <c r="D906" s="111"/>
      <c r="E906" s="305"/>
      <c r="F906" s="111"/>
      <c r="G906" s="111"/>
      <c r="H906" s="111"/>
      <c r="I906" s="111"/>
      <c r="J906" s="2"/>
      <c r="K906" s="2"/>
      <c r="L906" s="4"/>
      <c r="M906" s="4"/>
      <c r="N906" s="4"/>
      <c r="O906" s="4"/>
      <c r="P906" s="2"/>
      <c r="Q906" s="111"/>
      <c r="R906" s="305"/>
      <c r="S906" s="111"/>
      <c r="T906" s="111"/>
      <c r="U906" s="111"/>
      <c r="V906" s="111"/>
      <c r="W906" s="111"/>
      <c r="X906" s="111"/>
      <c r="Y906" s="111"/>
      <c r="Z906" s="111"/>
      <c r="AA906" s="111"/>
      <c r="AB906" s="111"/>
      <c r="AC906" s="111"/>
      <c r="AD906" s="111"/>
      <c r="AE906" s="111"/>
      <c r="AF906" s="111"/>
      <c r="AG906" s="111"/>
      <c r="AH906" s="111"/>
      <c r="AI906" s="111"/>
      <c r="AJ906" s="111"/>
      <c r="AK906" s="111"/>
      <c r="AL906" s="111"/>
      <c r="AM906" s="111"/>
    </row>
    <row r="907" ht="14.25" customHeight="1">
      <c r="A907" s="111"/>
      <c r="B907" s="111"/>
      <c r="C907" s="111"/>
      <c r="D907" s="111"/>
      <c r="E907" s="305"/>
      <c r="F907" s="111"/>
      <c r="G907" s="111"/>
      <c r="H907" s="111"/>
      <c r="I907" s="111"/>
      <c r="J907" s="2"/>
      <c r="K907" s="2"/>
      <c r="L907" s="4"/>
      <c r="M907" s="4"/>
      <c r="N907" s="4"/>
      <c r="O907" s="4"/>
      <c r="P907" s="2"/>
      <c r="Q907" s="111"/>
      <c r="R907" s="305"/>
      <c r="S907" s="111"/>
      <c r="T907" s="111"/>
      <c r="U907" s="111"/>
      <c r="V907" s="111"/>
      <c r="W907" s="111"/>
      <c r="X907" s="111"/>
      <c r="Y907" s="111"/>
      <c r="Z907" s="111"/>
      <c r="AA907" s="111"/>
      <c r="AB907" s="111"/>
      <c r="AC907" s="111"/>
      <c r="AD907" s="111"/>
      <c r="AE907" s="111"/>
      <c r="AF907" s="111"/>
      <c r="AG907" s="111"/>
      <c r="AH907" s="111"/>
      <c r="AI907" s="111"/>
      <c r="AJ907" s="111"/>
      <c r="AK907" s="111"/>
      <c r="AL907" s="111"/>
      <c r="AM907" s="111"/>
    </row>
    <row r="908" ht="14.25" customHeight="1">
      <c r="A908" s="111"/>
      <c r="B908" s="111"/>
      <c r="C908" s="111"/>
      <c r="D908" s="111"/>
      <c r="E908" s="305"/>
      <c r="F908" s="111"/>
      <c r="G908" s="111"/>
      <c r="H908" s="111"/>
      <c r="I908" s="111"/>
      <c r="J908" s="2"/>
      <c r="K908" s="2"/>
      <c r="L908" s="4"/>
      <c r="M908" s="4"/>
      <c r="N908" s="4"/>
      <c r="O908" s="4"/>
      <c r="P908" s="2"/>
      <c r="Q908" s="111"/>
      <c r="R908" s="305"/>
      <c r="S908" s="111"/>
      <c r="T908" s="111"/>
      <c r="U908" s="111"/>
      <c r="V908" s="111"/>
      <c r="W908" s="111"/>
      <c r="X908" s="111"/>
      <c r="Y908" s="111"/>
      <c r="Z908" s="111"/>
      <c r="AA908" s="111"/>
      <c r="AB908" s="111"/>
      <c r="AC908" s="111"/>
      <c r="AD908" s="111"/>
      <c r="AE908" s="111"/>
      <c r="AF908" s="111"/>
      <c r="AG908" s="111"/>
      <c r="AH908" s="111"/>
      <c r="AI908" s="111"/>
      <c r="AJ908" s="111"/>
      <c r="AK908" s="111"/>
      <c r="AL908" s="111"/>
      <c r="AM908" s="111"/>
    </row>
    <row r="909" ht="14.25" customHeight="1">
      <c r="A909" s="111"/>
      <c r="B909" s="111"/>
      <c r="C909" s="111"/>
      <c r="D909" s="111"/>
      <c r="E909" s="305"/>
      <c r="F909" s="111"/>
      <c r="G909" s="111"/>
      <c r="H909" s="111"/>
      <c r="I909" s="111"/>
      <c r="J909" s="2"/>
      <c r="K909" s="2"/>
      <c r="L909" s="4"/>
      <c r="M909" s="4"/>
      <c r="N909" s="4"/>
      <c r="O909" s="4"/>
      <c r="P909" s="2"/>
      <c r="Q909" s="111"/>
      <c r="R909" s="305"/>
      <c r="S909" s="111"/>
      <c r="T909" s="111"/>
      <c r="U909" s="111"/>
      <c r="V909" s="111"/>
      <c r="W909" s="111"/>
      <c r="X909" s="111"/>
      <c r="Y909" s="111"/>
      <c r="Z909" s="111"/>
      <c r="AA909" s="111"/>
      <c r="AB909" s="111"/>
      <c r="AC909" s="111"/>
      <c r="AD909" s="111"/>
      <c r="AE909" s="111"/>
      <c r="AF909" s="111"/>
      <c r="AG909" s="111"/>
      <c r="AH909" s="111"/>
      <c r="AI909" s="111"/>
      <c r="AJ909" s="111"/>
      <c r="AK909" s="111"/>
      <c r="AL909" s="111"/>
      <c r="AM909" s="111"/>
    </row>
    <row r="910" ht="14.25" customHeight="1">
      <c r="A910" s="111"/>
      <c r="B910" s="111"/>
      <c r="C910" s="111"/>
      <c r="D910" s="111"/>
      <c r="E910" s="305"/>
      <c r="F910" s="111"/>
      <c r="G910" s="111"/>
      <c r="H910" s="111"/>
      <c r="I910" s="111"/>
      <c r="J910" s="2"/>
      <c r="K910" s="2"/>
      <c r="L910" s="4"/>
      <c r="M910" s="4"/>
      <c r="N910" s="4"/>
      <c r="O910" s="4"/>
      <c r="P910" s="2"/>
      <c r="Q910" s="111"/>
      <c r="R910" s="305"/>
      <c r="S910" s="111"/>
      <c r="T910" s="111"/>
      <c r="U910" s="111"/>
      <c r="V910" s="111"/>
      <c r="W910" s="111"/>
      <c r="X910" s="111"/>
      <c r="Y910" s="111"/>
      <c r="Z910" s="111"/>
      <c r="AA910" s="111"/>
      <c r="AB910" s="111"/>
      <c r="AC910" s="111"/>
      <c r="AD910" s="111"/>
      <c r="AE910" s="111"/>
      <c r="AF910" s="111"/>
      <c r="AG910" s="111"/>
      <c r="AH910" s="111"/>
      <c r="AI910" s="111"/>
      <c r="AJ910" s="111"/>
      <c r="AK910" s="111"/>
      <c r="AL910" s="111"/>
      <c r="AM910" s="111"/>
    </row>
    <row r="911" ht="14.25" customHeight="1">
      <c r="A911" s="111"/>
      <c r="B911" s="111"/>
      <c r="C911" s="111"/>
      <c r="D911" s="111"/>
      <c r="E911" s="305"/>
      <c r="F911" s="111"/>
      <c r="G911" s="111"/>
      <c r="H911" s="111"/>
      <c r="I911" s="111"/>
      <c r="J911" s="2"/>
      <c r="K911" s="2"/>
      <c r="L911" s="4"/>
      <c r="M911" s="4"/>
      <c r="N911" s="4"/>
      <c r="O911" s="4"/>
      <c r="P911" s="2"/>
      <c r="Q911" s="111"/>
      <c r="R911" s="305"/>
      <c r="S911" s="111"/>
      <c r="T911" s="111"/>
      <c r="U911" s="111"/>
      <c r="V911" s="111"/>
      <c r="W911" s="111"/>
      <c r="X911" s="111"/>
      <c r="Y911" s="111"/>
      <c r="Z911" s="111"/>
      <c r="AA911" s="111"/>
      <c r="AB911" s="111"/>
      <c r="AC911" s="111"/>
      <c r="AD911" s="111"/>
      <c r="AE911" s="111"/>
      <c r="AF911" s="111"/>
      <c r="AG911" s="111"/>
      <c r="AH911" s="111"/>
      <c r="AI911" s="111"/>
      <c r="AJ911" s="111"/>
      <c r="AK911" s="111"/>
      <c r="AL911" s="111"/>
      <c r="AM911" s="111"/>
    </row>
    <row r="912" ht="14.25" customHeight="1">
      <c r="A912" s="111"/>
      <c r="B912" s="111"/>
      <c r="C912" s="111"/>
      <c r="D912" s="111"/>
      <c r="E912" s="305"/>
      <c r="F912" s="111"/>
      <c r="G912" s="111"/>
      <c r="H912" s="111"/>
      <c r="I912" s="111"/>
      <c r="J912" s="2"/>
      <c r="K912" s="2"/>
      <c r="L912" s="4"/>
      <c r="M912" s="4"/>
      <c r="N912" s="4"/>
      <c r="O912" s="4"/>
      <c r="P912" s="2"/>
      <c r="Q912" s="111"/>
      <c r="R912" s="305"/>
      <c r="S912" s="111"/>
      <c r="T912" s="111"/>
      <c r="U912" s="111"/>
      <c r="V912" s="111"/>
      <c r="W912" s="111"/>
      <c r="X912" s="111"/>
      <c r="Y912" s="111"/>
      <c r="Z912" s="111"/>
      <c r="AA912" s="111"/>
      <c r="AB912" s="111"/>
      <c r="AC912" s="111"/>
      <c r="AD912" s="111"/>
      <c r="AE912" s="111"/>
      <c r="AF912" s="111"/>
      <c r="AG912" s="111"/>
      <c r="AH912" s="111"/>
      <c r="AI912" s="111"/>
      <c r="AJ912" s="111"/>
      <c r="AK912" s="111"/>
      <c r="AL912" s="111"/>
      <c r="AM912" s="111"/>
    </row>
    <row r="913" ht="14.25" customHeight="1">
      <c r="A913" s="111"/>
      <c r="B913" s="111"/>
      <c r="C913" s="111"/>
      <c r="D913" s="111"/>
      <c r="E913" s="305"/>
      <c r="F913" s="111"/>
      <c r="G913" s="111"/>
      <c r="H913" s="111"/>
      <c r="I913" s="111"/>
      <c r="J913" s="2"/>
      <c r="K913" s="2"/>
      <c r="L913" s="4"/>
      <c r="M913" s="4"/>
      <c r="N913" s="4"/>
      <c r="O913" s="4"/>
      <c r="P913" s="2"/>
      <c r="Q913" s="111"/>
      <c r="R913" s="305"/>
      <c r="S913" s="111"/>
      <c r="T913" s="111"/>
      <c r="U913" s="111"/>
      <c r="V913" s="111"/>
      <c r="W913" s="111"/>
      <c r="X913" s="111"/>
      <c r="Y913" s="111"/>
      <c r="Z913" s="111"/>
      <c r="AA913" s="111"/>
      <c r="AB913" s="111"/>
      <c r="AC913" s="111"/>
      <c r="AD913" s="111"/>
      <c r="AE913" s="111"/>
      <c r="AF913" s="111"/>
      <c r="AG913" s="111"/>
      <c r="AH913" s="111"/>
      <c r="AI913" s="111"/>
      <c r="AJ913" s="111"/>
      <c r="AK913" s="111"/>
      <c r="AL913" s="111"/>
      <c r="AM913" s="111"/>
    </row>
    <row r="914" ht="14.25" customHeight="1">
      <c r="A914" s="111"/>
      <c r="B914" s="111"/>
      <c r="C914" s="111"/>
      <c r="D914" s="111"/>
      <c r="E914" s="305"/>
      <c r="F914" s="111"/>
      <c r="G914" s="111"/>
      <c r="H914" s="111"/>
      <c r="I914" s="111"/>
      <c r="J914" s="2"/>
      <c r="K914" s="2"/>
      <c r="L914" s="4"/>
      <c r="M914" s="4"/>
      <c r="N914" s="4"/>
      <c r="O914" s="4"/>
      <c r="P914" s="2"/>
      <c r="Q914" s="111"/>
      <c r="R914" s="305"/>
      <c r="S914" s="111"/>
      <c r="T914" s="111"/>
      <c r="U914" s="111"/>
      <c r="V914" s="111"/>
      <c r="W914" s="111"/>
      <c r="X914" s="111"/>
      <c r="Y914" s="111"/>
      <c r="Z914" s="111"/>
      <c r="AA914" s="111"/>
      <c r="AB914" s="111"/>
      <c r="AC914" s="111"/>
      <c r="AD914" s="111"/>
      <c r="AE914" s="111"/>
      <c r="AF914" s="111"/>
      <c r="AG914" s="111"/>
      <c r="AH914" s="111"/>
      <c r="AI914" s="111"/>
      <c r="AJ914" s="111"/>
      <c r="AK914" s="111"/>
      <c r="AL914" s="111"/>
      <c r="AM914" s="111"/>
    </row>
    <row r="915" ht="14.25" customHeight="1">
      <c r="A915" s="111"/>
      <c r="B915" s="111"/>
      <c r="C915" s="111"/>
      <c r="D915" s="111"/>
      <c r="E915" s="305"/>
      <c r="F915" s="111"/>
      <c r="G915" s="111"/>
      <c r="H915" s="111"/>
      <c r="I915" s="111"/>
      <c r="J915" s="2"/>
      <c r="K915" s="2"/>
      <c r="L915" s="4"/>
      <c r="M915" s="4"/>
      <c r="N915" s="4"/>
      <c r="O915" s="4"/>
      <c r="P915" s="2"/>
      <c r="Q915" s="111"/>
      <c r="R915" s="305"/>
      <c r="S915" s="111"/>
      <c r="T915" s="111"/>
      <c r="U915" s="111"/>
      <c r="V915" s="111"/>
      <c r="W915" s="111"/>
      <c r="X915" s="111"/>
      <c r="Y915" s="111"/>
      <c r="Z915" s="111"/>
      <c r="AA915" s="111"/>
      <c r="AB915" s="111"/>
      <c r="AC915" s="111"/>
      <c r="AD915" s="111"/>
      <c r="AE915" s="111"/>
      <c r="AF915" s="111"/>
      <c r="AG915" s="111"/>
      <c r="AH915" s="111"/>
      <c r="AI915" s="111"/>
      <c r="AJ915" s="111"/>
      <c r="AK915" s="111"/>
      <c r="AL915" s="111"/>
      <c r="AM915" s="111"/>
    </row>
    <row r="916" ht="14.25" customHeight="1">
      <c r="A916" s="111"/>
      <c r="B916" s="111"/>
      <c r="C916" s="111"/>
      <c r="D916" s="111"/>
      <c r="E916" s="305"/>
      <c r="F916" s="111"/>
      <c r="G916" s="111"/>
      <c r="H916" s="111"/>
      <c r="I916" s="111"/>
      <c r="J916" s="2"/>
      <c r="K916" s="2"/>
      <c r="L916" s="4"/>
      <c r="M916" s="4"/>
      <c r="N916" s="4"/>
      <c r="O916" s="4"/>
      <c r="P916" s="2"/>
      <c r="Q916" s="111"/>
      <c r="R916" s="305"/>
      <c r="S916" s="111"/>
      <c r="T916" s="111"/>
      <c r="U916" s="111"/>
      <c r="V916" s="111"/>
      <c r="W916" s="111"/>
      <c r="X916" s="111"/>
      <c r="Y916" s="111"/>
      <c r="Z916" s="111"/>
      <c r="AA916" s="111"/>
      <c r="AB916" s="111"/>
      <c r="AC916" s="111"/>
      <c r="AD916" s="111"/>
      <c r="AE916" s="111"/>
      <c r="AF916" s="111"/>
      <c r="AG916" s="111"/>
      <c r="AH916" s="111"/>
      <c r="AI916" s="111"/>
      <c r="AJ916" s="111"/>
      <c r="AK916" s="111"/>
      <c r="AL916" s="111"/>
      <c r="AM916" s="111"/>
    </row>
    <row r="917" ht="14.25" customHeight="1">
      <c r="A917" s="111"/>
      <c r="B917" s="111"/>
      <c r="C917" s="111"/>
      <c r="D917" s="111"/>
      <c r="E917" s="305"/>
      <c r="F917" s="111"/>
      <c r="G917" s="111"/>
      <c r="H917" s="111"/>
      <c r="I917" s="111"/>
      <c r="J917" s="2"/>
      <c r="K917" s="2"/>
      <c r="L917" s="4"/>
      <c r="M917" s="4"/>
      <c r="N917" s="4"/>
      <c r="O917" s="4"/>
      <c r="P917" s="2"/>
      <c r="Q917" s="111"/>
      <c r="R917" s="305"/>
      <c r="S917" s="111"/>
      <c r="T917" s="111"/>
      <c r="U917" s="111"/>
      <c r="V917" s="111"/>
      <c r="W917" s="111"/>
      <c r="X917" s="111"/>
      <c r="Y917" s="111"/>
      <c r="Z917" s="111"/>
      <c r="AA917" s="111"/>
      <c r="AB917" s="111"/>
      <c r="AC917" s="111"/>
      <c r="AD917" s="111"/>
      <c r="AE917" s="111"/>
      <c r="AF917" s="111"/>
      <c r="AG917" s="111"/>
      <c r="AH917" s="111"/>
      <c r="AI917" s="111"/>
      <c r="AJ917" s="111"/>
      <c r="AK917" s="111"/>
      <c r="AL917" s="111"/>
      <c r="AM917" s="111"/>
    </row>
    <row r="918" ht="14.25" customHeight="1">
      <c r="A918" s="111"/>
      <c r="B918" s="111"/>
      <c r="C918" s="111"/>
      <c r="D918" s="111"/>
      <c r="E918" s="305"/>
      <c r="F918" s="111"/>
      <c r="G918" s="111"/>
      <c r="H918" s="111"/>
      <c r="I918" s="111"/>
      <c r="J918" s="2"/>
      <c r="K918" s="2"/>
      <c r="L918" s="4"/>
      <c r="M918" s="4"/>
      <c r="N918" s="4"/>
      <c r="O918" s="4"/>
      <c r="P918" s="2"/>
      <c r="Q918" s="111"/>
      <c r="R918" s="305"/>
      <c r="S918" s="111"/>
      <c r="T918" s="111"/>
      <c r="U918" s="111"/>
      <c r="V918" s="111"/>
      <c r="W918" s="111"/>
      <c r="X918" s="111"/>
      <c r="Y918" s="111"/>
      <c r="Z918" s="111"/>
      <c r="AA918" s="111"/>
      <c r="AB918" s="111"/>
      <c r="AC918" s="111"/>
      <c r="AD918" s="111"/>
      <c r="AE918" s="111"/>
      <c r="AF918" s="111"/>
      <c r="AG918" s="111"/>
      <c r="AH918" s="111"/>
      <c r="AI918" s="111"/>
      <c r="AJ918" s="111"/>
      <c r="AK918" s="111"/>
      <c r="AL918" s="111"/>
      <c r="AM918" s="111"/>
    </row>
    <row r="919" ht="14.25" customHeight="1">
      <c r="A919" s="111"/>
      <c r="B919" s="111"/>
      <c r="C919" s="111"/>
      <c r="D919" s="111"/>
      <c r="E919" s="305"/>
      <c r="F919" s="111"/>
      <c r="G919" s="111"/>
      <c r="H919" s="111"/>
      <c r="I919" s="111"/>
      <c r="J919" s="2"/>
      <c r="K919" s="2"/>
      <c r="L919" s="4"/>
      <c r="M919" s="4"/>
      <c r="N919" s="4"/>
      <c r="O919" s="4"/>
      <c r="P919" s="2"/>
      <c r="Q919" s="111"/>
      <c r="R919" s="305"/>
      <c r="S919" s="111"/>
      <c r="T919" s="111"/>
      <c r="U919" s="111"/>
      <c r="V919" s="111"/>
      <c r="W919" s="111"/>
      <c r="X919" s="111"/>
      <c r="Y919" s="111"/>
      <c r="Z919" s="111"/>
      <c r="AA919" s="111"/>
      <c r="AB919" s="111"/>
      <c r="AC919" s="111"/>
      <c r="AD919" s="111"/>
      <c r="AE919" s="111"/>
      <c r="AF919" s="111"/>
      <c r="AG919" s="111"/>
      <c r="AH919" s="111"/>
      <c r="AI919" s="111"/>
      <c r="AJ919" s="111"/>
      <c r="AK919" s="111"/>
      <c r="AL919" s="111"/>
      <c r="AM919" s="111"/>
    </row>
    <row r="920" ht="14.25" customHeight="1">
      <c r="A920" s="111"/>
      <c r="B920" s="111"/>
      <c r="C920" s="111"/>
      <c r="D920" s="111"/>
      <c r="E920" s="305"/>
      <c r="F920" s="111"/>
      <c r="G920" s="111"/>
      <c r="H920" s="111"/>
      <c r="I920" s="111"/>
      <c r="J920" s="2"/>
      <c r="K920" s="2"/>
      <c r="L920" s="4"/>
      <c r="M920" s="4"/>
      <c r="N920" s="4"/>
      <c r="O920" s="4"/>
      <c r="P920" s="2"/>
      <c r="Q920" s="111"/>
      <c r="R920" s="305"/>
      <c r="S920" s="111"/>
      <c r="T920" s="111"/>
      <c r="U920" s="111"/>
      <c r="V920" s="111"/>
      <c r="W920" s="111"/>
      <c r="X920" s="111"/>
      <c r="Y920" s="111"/>
      <c r="Z920" s="111"/>
      <c r="AA920" s="111"/>
      <c r="AB920" s="111"/>
      <c r="AC920" s="111"/>
      <c r="AD920" s="111"/>
      <c r="AE920" s="111"/>
      <c r="AF920" s="111"/>
      <c r="AG920" s="111"/>
      <c r="AH920" s="111"/>
      <c r="AI920" s="111"/>
      <c r="AJ920" s="111"/>
      <c r="AK920" s="111"/>
      <c r="AL920" s="111"/>
      <c r="AM920" s="111"/>
    </row>
    <row r="921" ht="14.25" customHeight="1">
      <c r="A921" s="111"/>
      <c r="B921" s="111"/>
      <c r="C921" s="111"/>
      <c r="D921" s="111"/>
      <c r="E921" s="305"/>
      <c r="F921" s="111"/>
      <c r="G921" s="111"/>
      <c r="H921" s="111"/>
      <c r="I921" s="111"/>
      <c r="J921" s="2"/>
      <c r="K921" s="2"/>
      <c r="L921" s="4"/>
      <c r="M921" s="4"/>
      <c r="N921" s="4"/>
      <c r="O921" s="4"/>
      <c r="P921" s="2"/>
      <c r="Q921" s="111"/>
      <c r="R921" s="305"/>
      <c r="S921" s="111"/>
      <c r="T921" s="111"/>
      <c r="U921" s="111"/>
      <c r="V921" s="111"/>
      <c r="W921" s="111"/>
      <c r="X921" s="111"/>
      <c r="Y921" s="111"/>
      <c r="Z921" s="111"/>
      <c r="AA921" s="111"/>
      <c r="AB921" s="111"/>
      <c r="AC921" s="111"/>
      <c r="AD921" s="111"/>
      <c r="AE921" s="111"/>
      <c r="AF921" s="111"/>
      <c r="AG921" s="111"/>
      <c r="AH921" s="111"/>
      <c r="AI921" s="111"/>
      <c r="AJ921" s="111"/>
      <c r="AK921" s="111"/>
      <c r="AL921" s="111"/>
      <c r="AM921" s="111"/>
    </row>
    <row r="922" ht="14.25" customHeight="1">
      <c r="A922" s="111"/>
      <c r="B922" s="111"/>
      <c r="C922" s="111"/>
      <c r="D922" s="111"/>
      <c r="E922" s="305"/>
      <c r="F922" s="111"/>
      <c r="G922" s="111"/>
      <c r="H922" s="111"/>
      <c r="I922" s="111"/>
      <c r="J922" s="2"/>
      <c r="K922" s="2"/>
      <c r="L922" s="4"/>
      <c r="M922" s="4"/>
      <c r="N922" s="4"/>
      <c r="O922" s="4"/>
      <c r="P922" s="2"/>
      <c r="Q922" s="111"/>
      <c r="R922" s="305"/>
      <c r="S922" s="111"/>
      <c r="T922" s="111"/>
      <c r="U922" s="111"/>
      <c r="V922" s="111"/>
      <c r="W922" s="111"/>
      <c r="X922" s="111"/>
      <c r="Y922" s="111"/>
      <c r="Z922" s="111"/>
      <c r="AA922" s="111"/>
      <c r="AB922" s="111"/>
      <c r="AC922" s="111"/>
      <c r="AD922" s="111"/>
      <c r="AE922" s="111"/>
      <c r="AF922" s="111"/>
      <c r="AG922" s="111"/>
      <c r="AH922" s="111"/>
      <c r="AI922" s="111"/>
      <c r="AJ922" s="111"/>
      <c r="AK922" s="111"/>
      <c r="AL922" s="111"/>
      <c r="AM922" s="111"/>
    </row>
    <row r="923" ht="14.25" customHeight="1">
      <c r="A923" s="111"/>
      <c r="B923" s="111"/>
      <c r="C923" s="111"/>
      <c r="D923" s="111"/>
      <c r="E923" s="305"/>
      <c r="F923" s="111"/>
      <c r="G923" s="111"/>
      <c r="H923" s="111"/>
      <c r="I923" s="111"/>
      <c r="J923" s="2"/>
      <c r="K923" s="2"/>
      <c r="L923" s="4"/>
      <c r="M923" s="4"/>
      <c r="N923" s="4"/>
      <c r="O923" s="4"/>
      <c r="P923" s="2"/>
      <c r="Q923" s="111"/>
      <c r="R923" s="305"/>
      <c r="S923" s="111"/>
      <c r="T923" s="111"/>
      <c r="U923" s="111"/>
      <c r="V923" s="111"/>
      <c r="W923" s="111"/>
      <c r="X923" s="111"/>
      <c r="Y923" s="111"/>
      <c r="Z923" s="111"/>
      <c r="AA923" s="111"/>
      <c r="AB923" s="111"/>
      <c r="AC923" s="111"/>
      <c r="AD923" s="111"/>
      <c r="AE923" s="111"/>
      <c r="AF923" s="111"/>
      <c r="AG923" s="111"/>
      <c r="AH923" s="111"/>
      <c r="AI923" s="111"/>
      <c r="AJ923" s="111"/>
      <c r="AK923" s="111"/>
      <c r="AL923" s="111"/>
      <c r="AM923" s="111"/>
    </row>
    <row r="924" ht="14.25" customHeight="1">
      <c r="A924" s="111"/>
      <c r="B924" s="111"/>
      <c r="C924" s="111"/>
      <c r="D924" s="111"/>
      <c r="E924" s="305"/>
      <c r="F924" s="111"/>
      <c r="G924" s="111"/>
      <c r="H924" s="111"/>
      <c r="I924" s="111"/>
      <c r="J924" s="2"/>
      <c r="K924" s="2"/>
      <c r="L924" s="4"/>
      <c r="M924" s="4"/>
      <c r="N924" s="4"/>
      <c r="O924" s="4"/>
      <c r="P924" s="2"/>
      <c r="Q924" s="111"/>
      <c r="R924" s="305"/>
      <c r="S924" s="111"/>
      <c r="T924" s="111"/>
      <c r="U924" s="111"/>
      <c r="V924" s="111"/>
      <c r="W924" s="111"/>
      <c r="X924" s="111"/>
      <c r="Y924" s="111"/>
      <c r="Z924" s="111"/>
      <c r="AA924" s="111"/>
      <c r="AB924" s="111"/>
      <c r="AC924" s="111"/>
      <c r="AD924" s="111"/>
      <c r="AE924" s="111"/>
      <c r="AF924" s="111"/>
      <c r="AG924" s="111"/>
      <c r="AH924" s="111"/>
      <c r="AI924" s="111"/>
      <c r="AJ924" s="111"/>
      <c r="AK924" s="111"/>
      <c r="AL924" s="111"/>
      <c r="AM924" s="111"/>
    </row>
    <row r="925" ht="14.25" customHeight="1">
      <c r="A925" s="111"/>
      <c r="B925" s="111"/>
      <c r="C925" s="111"/>
      <c r="D925" s="111"/>
      <c r="E925" s="305"/>
      <c r="F925" s="111"/>
      <c r="G925" s="111"/>
      <c r="H925" s="111"/>
      <c r="I925" s="111"/>
      <c r="J925" s="2"/>
      <c r="K925" s="2"/>
      <c r="L925" s="4"/>
      <c r="M925" s="4"/>
      <c r="N925" s="4"/>
      <c r="O925" s="4"/>
      <c r="P925" s="2"/>
      <c r="Q925" s="111"/>
      <c r="R925" s="305"/>
      <c r="S925" s="111"/>
      <c r="T925" s="111"/>
      <c r="U925" s="111"/>
      <c r="V925" s="111"/>
      <c r="W925" s="111"/>
      <c r="X925" s="111"/>
      <c r="Y925" s="111"/>
      <c r="Z925" s="111"/>
      <c r="AA925" s="111"/>
      <c r="AB925" s="111"/>
      <c r="AC925" s="111"/>
      <c r="AD925" s="111"/>
      <c r="AE925" s="111"/>
      <c r="AF925" s="111"/>
      <c r="AG925" s="111"/>
      <c r="AH925" s="111"/>
      <c r="AI925" s="111"/>
      <c r="AJ925" s="111"/>
      <c r="AK925" s="111"/>
      <c r="AL925" s="111"/>
      <c r="AM925" s="111"/>
    </row>
    <row r="926" ht="14.25" customHeight="1">
      <c r="A926" s="111"/>
      <c r="B926" s="111"/>
      <c r="C926" s="111"/>
      <c r="D926" s="111"/>
      <c r="E926" s="305"/>
      <c r="F926" s="111"/>
      <c r="G926" s="111"/>
      <c r="H926" s="111"/>
      <c r="I926" s="111"/>
      <c r="J926" s="2"/>
      <c r="K926" s="2"/>
      <c r="L926" s="4"/>
      <c r="M926" s="4"/>
      <c r="N926" s="4"/>
      <c r="O926" s="4"/>
      <c r="P926" s="2"/>
      <c r="Q926" s="111"/>
      <c r="R926" s="305"/>
      <c r="S926" s="111"/>
      <c r="T926" s="111"/>
      <c r="U926" s="111"/>
      <c r="V926" s="111"/>
      <c r="W926" s="111"/>
      <c r="X926" s="111"/>
      <c r="Y926" s="111"/>
      <c r="Z926" s="111"/>
      <c r="AA926" s="111"/>
      <c r="AB926" s="111"/>
      <c r="AC926" s="111"/>
      <c r="AD926" s="111"/>
      <c r="AE926" s="111"/>
      <c r="AF926" s="111"/>
      <c r="AG926" s="111"/>
      <c r="AH926" s="111"/>
      <c r="AI926" s="111"/>
      <c r="AJ926" s="111"/>
      <c r="AK926" s="111"/>
      <c r="AL926" s="111"/>
      <c r="AM926" s="111"/>
    </row>
    <row r="927" ht="14.25" customHeight="1">
      <c r="A927" s="111"/>
      <c r="B927" s="111"/>
      <c r="C927" s="111"/>
      <c r="D927" s="111"/>
      <c r="E927" s="305"/>
      <c r="F927" s="111"/>
      <c r="G927" s="111"/>
      <c r="H927" s="111"/>
      <c r="I927" s="111"/>
      <c r="J927" s="2"/>
      <c r="K927" s="2"/>
      <c r="L927" s="4"/>
      <c r="M927" s="4"/>
      <c r="N927" s="4"/>
      <c r="O927" s="4"/>
      <c r="P927" s="2"/>
      <c r="Q927" s="111"/>
      <c r="R927" s="305"/>
      <c r="S927" s="111"/>
      <c r="T927" s="111"/>
      <c r="U927" s="111"/>
      <c r="V927" s="111"/>
      <c r="W927" s="111"/>
      <c r="X927" s="111"/>
      <c r="Y927" s="111"/>
      <c r="Z927" s="111"/>
      <c r="AA927" s="111"/>
      <c r="AB927" s="111"/>
      <c r="AC927" s="111"/>
      <c r="AD927" s="111"/>
      <c r="AE927" s="111"/>
      <c r="AF927" s="111"/>
      <c r="AG927" s="111"/>
      <c r="AH927" s="111"/>
      <c r="AI927" s="111"/>
      <c r="AJ927" s="111"/>
      <c r="AK927" s="111"/>
      <c r="AL927" s="111"/>
      <c r="AM927" s="111"/>
    </row>
    <row r="928" ht="14.25" customHeight="1">
      <c r="A928" s="111"/>
      <c r="B928" s="111"/>
      <c r="C928" s="111"/>
      <c r="D928" s="111"/>
      <c r="E928" s="305"/>
      <c r="F928" s="111"/>
      <c r="G928" s="111"/>
      <c r="H928" s="111"/>
      <c r="I928" s="111"/>
      <c r="J928" s="2"/>
      <c r="K928" s="2"/>
      <c r="L928" s="4"/>
      <c r="M928" s="4"/>
      <c r="N928" s="4"/>
      <c r="O928" s="4"/>
      <c r="P928" s="2"/>
      <c r="Q928" s="111"/>
      <c r="R928" s="305"/>
      <c r="S928" s="111"/>
      <c r="T928" s="111"/>
      <c r="U928" s="111"/>
      <c r="V928" s="111"/>
      <c r="W928" s="111"/>
      <c r="X928" s="111"/>
      <c r="Y928" s="111"/>
      <c r="Z928" s="111"/>
      <c r="AA928" s="111"/>
      <c r="AB928" s="111"/>
      <c r="AC928" s="111"/>
      <c r="AD928" s="111"/>
      <c r="AE928" s="111"/>
      <c r="AF928" s="111"/>
      <c r="AG928" s="111"/>
      <c r="AH928" s="111"/>
      <c r="AI928" s="111"/>
      <c r="AJ928" s="111"/>
      <c r="AK928" s="111"/>
      <c r="AL928" s="111"/>
      <c r="AM928" s="111"/>
    </row>
    <row r="929" ht="14.25" customHeight="1">
      <c r="A929" s="111"/>
      <c r="B929" s="111"/>
      <c r="C929" s="111"/>
      <c r="D929" s="111"/>
      <c r="E929" s="305"/>
      <c r="F929" s="111"/>
      <c r="G929" s="111"/>
      <c r="H929" s="111"/>
      <c r="I929" s="111"/>
      <c r="J929" s="2"/>
      <c r="K929" s="2"/>
      <c r="L929" s="4"/>
      <c r="M929" s="4"/>
      <c r="N929" s="4"/>
      <c r="O929" s="4"/>
      <c r="P929" s="2"/>
      <c r="Q929" s="111"/>
      <c r="R929" s="305"/>
      <c r="S929" s="111"/>
      <c r="T929" s="111"/>
      <c r="U929" s="111"/>
      <c r="V929" s="111"/>
      <c r="W929" s="111"/>
      <c r="X929" s="111"/>
      <c r="Y929" s="111"/>
      <c r="Z929" s="111"/>
      <c r="AA929" s="111"/>
      <c r="AB929" s="111"/>
      <c r="AC929" s="111"/>
      <c r="AD929" s="111"/>
      <c r="AE929" s="111"/>
      <c r="AF929" s="111"/>
      <c r="AG929" s="111"/>
      <c r="AH929" s="111"/>
      <c r="AI929" s="111"/>
      <c r="AJ929" s="111"/>
      <c r="AK929" s="111"/>
      <c r="AL929" s="111"/>
      <c r="AM929" s="111"/>
    </row>
    <row r="930" ht="14.25" customHeight="1">
      <c r="A930" s="111"/>
      <c r="B930" s="111"/>
      <c r="C930" s="111"/>
      <c r="D930" s="111"/>
      <c r="E930" s="305"/>
      <c r="F930" s="111"/>
      <c r="G930" s="111"/>
      <c r="H930" s="111"/>
      <c r="I930" s="111"/>
      <c r="J930" s="2"/>
      <c r="K930" s="2"/>
      <c r="L930" s="4"/>
      <c r="M930" s="4"/>
      <c r="N930" s="4"/>
      <c r="O930" s="4"/>
      <c r="P930" s="2"/>
      <c r="Q930" s="111"/>
      <c r="R930" s="305"/>
      <c r="S930" s="111"/>
      <c r="T930" s="111"/>
      <c r="U930" s="111"/>
      <c r="V930" s="111"/>
      <c r="W930" s="111"/>
      <c r="X930" s="111"/>
      <c r="Y930" s="111"/>
      <c r="Z930" s="111"/>
      <c r="AA930" s="111"/>
      <c r="AB930" s="111"/>
      <c r="AC930" s="111"/>
      <c r="AD930" s="111"/>
      <c r="AE930" s="111"/>
      <c r="AF930" s="111"/>
      <c r="AG930" s="111"/>
      <c r="AH930" s="111"/>
      <c r="AI930" s="111"/>
      <c r="AJ930" s="111"/>
      <c r="AK930" s="111"/>
      <c r="AL930" s="111"/>
      <c r="AM930" s="111"/>
    </row>
    <row r="931" ht="14.25" customHeight="1">
      <c r="A931" s="111"/>
      <c r="B931" s="111"/>
      <c r="C931" s="111"/>
      <c r="D931" s="111"/>
      <c r="E931" s="305"/>
      <c r="F931" s="111"/>
      <c r="G931" s="111"/>
      <c r="H931" s="111"/>
      <c r="I931" s="111"/>
      <c r="J931" s="2"/>
      <c r="K931" s="2"/>
      <c r="L931" s="4"/>
      <c r="M931" s="4"/>
      <c r="N931" s="4"/>
      <c r="O931" s="4"/>
      <c r="P931" s="2"/>
      <c r="Q931" s="111"/>
      <c r="R931" s="305"/>
      <c r="S931" s="111"/>
      <c r="T931" s="111"/>
      <c r="U931" s="111"/>
      <c r="V931" s="111"/>
      <c r="W931" s="111"/>
      <c r="X931" s="111"/>
      <c r="Y931" s="111"/>
      <c r="Z931" s="111"/>
      <c r="AA931" s="111"/>
      <c r="AB931" s="111"/>
      <c r="AC931" s="111"/>
      <c r="AD931" s="111"/>
      <c r="AE931" s="111"/>
      <c r="AF931" s="111"/>
      <c r="AG931" s="111"/>
      <c r="AH931" s="111"/>
      <c r="AI931" s="111"/>
      <c r="AJ931" s="111"/>
      <c r="AK931" s="111"/>
      <c r="AL931" s="111"/>
      <c r="AM931" s="111"/>
    </row>
    <row r="932" ht="14.25" customHeight="1">
      <c r="A932" s="111"/>
      <c r="B932" s="111"/>
      <c r="C932" s="111"/>
      <c r="D932" s="111"/>
      <c r="E932" s="305"/>
      <c r="F932" s="111"/>
      <c r="G932" s="111"/>
      <c r="H932" s="111"/>
      <c r="I932" s="111"/>
      <c r="J932" s="2"/>
      <c r="K932" s="2"/>
      <c r="L932" s="4"/>
      <c r="M932" s="4"/>
      <c r="N932" s="4"/>
      <c r="O932" s="4"/>
      <c r="P932" s="2"/>
      <c r="Q932" s="111"/>
      <c r="R932" s="305"/>
      <c r="S932" s="111"/>
      <c r="T932" s="111"/>
      <c r="U932" s="111"/>
      <c r="V932" s="111"/>
      <c r="W932" s="111"/>
      <c r="X932" s="111"/>
      <c r="Y932" s="111"/>
      <c r="Z932" s="111"/>
      <c r="AA932" s="111"/>
      <c r="AB932" s="111"/>
      <c r="AC932" s="111"/>
      <c r="AD932" s="111"/>
      <c r="AE932" s="111"/>
      <c r="AF932" s="111"/>
      <c r="AG932" s="111"/>
      <c r="AH932" s="111"/>
      <c r="AI932" s="111"/>
      <c r="AJ932" s="111"/>
      <c r="AK932" s="111"/>
      <c r="AL932" s="111"/>
      <c r="AM932" s="111"/>
    </row>
    <row r="933" ht="14.25" customHeight="1">
      <c r="A933" s="111"/>
      <c r="B933" s="111"/>
      <c r="C933" s="111"/>
      <c r="D933" s="111"/>
      <c r="E933" s="305"/>
      <c r="F933" s="111"/>
      <c r="G933" s="111"/>
      <c r="H933" s="111"/>
      <c r="I933" s="111"/>
      <c r="J933" s="2"/>
      <c r="K933" s="2"/>
      <c r="L933" s="4"/>
      <c r="M933" s="4"/>
      <c r="N933" s="4"/>
      <c r="O933" s="4"/>
      <c r="P933" s="2"/>
      <c r="Q933" s="111"/>
      <c r="R933" s="305"/>
      <c r="S933" s="111"/>
      <c r="T933" s="111"/>
      <c r="U933" s="111"/>
      <c r="V933" s="111"/>
      <c r="W933" s="111"/>
      <c r="X933" s="111"/>
      <c r="Y933" s="111"/>
      <c r="Z933" s="111"/>
      <c r="AA933" s="111"/>
      <c r="AB933" s="111"/>
      <c r="AC933" s="111"/>
      <c r="AD933" s="111"/>
      <c r="AE933" s="111"/>
      <c r="AF933" s="111"/>
      <c r="AG933" s="111"/>
      <c r="AH933" s="111"/>
      <c r="AI933" s="111"/>
      <c r="AJ933" s="111"/>
      <c r="AK933" s="111"/>
      <c r="AL933" s="111"/>
      <c r="AM933" s="111"/>
    </row>
    <row r="934" ht="14.25" customHeight="1">
      <c r="A934" s="111"/>
      <c r="B934" s="111"/>
      <c r="C934" s="111"/>
      <c r="D934" s="111"/>
      <c r="E934" s="305"/>
      <c r="F934" s="111"/>
      <c r="G934" s="111"/>
      <c r="H934" s="111"/>
      <c r="I934" s="111"/>
      <c r="J934" s="2"/>
      <c r="K934" s="2"/>
      <c r="L934" s="4"/>
      <c r="M934" s="4"/>
      <c r="N934" s="4"/>
      <c r="O934" s="4"/>
      <c r="P934" s="2"/>
      <c r="Q934" s="111"/>
      <c r="R934" s="305"/>
      <c r="S934" s="111"/>
      <c r="T934" s="111"/>
      <c r="U934" s="111"/>
      <c r="V934" s="111"/>
      <c r="W934" s="111"/>
      <c r="X934" s="111"/>
      <c r="Y934" s="111"/>
      <c r="Z934" s="111"/>
      <c r="AA934" s="111"/>
      <c r="AB934" s="111"/>
      <c r="AC934" s="111"/>
      <c r="AD934" s="111"/>
      <c r="AE934" s="111"/>
      <c r="AF934" s="111"/>
      <c r="AG934" s="111"/>
      <c r="AH934" s="111"/>
      <c r="AI934" s="111"/>
      <c r="AJ934" s="111"/>
      <c r="AK934" s="111"/>
      <c r="AL934" s="111"/>
      <c r="AM934" s="111"/>
    </row>
    <row r="935" ht="14.25" customHeight="1">
      <c r="A935" s="111"/>
      <c r="B935" s="111"/>
      <c r="C935" s="111"/>
      <c r="D935" s="111"/>
      <c r="E935" s="305"/>
      <c r="F935" s="111"/>
      <c r="G935" s="111"/>
      <c r="H935" s="111"/>
      <c r="I935" s="111"/>
      <c r="J935" s="2"/>
      <c r="K935" s="2"/>
      <c r="L935" s="4"/>
      <c r="M935" s="4"/>
      <c r="N935" s="4"/>
      <c r="O935" s="4"/>
      <c r="P935" s="2"/>
      <c r="Q935" s="111"/>
      <c r="R935" s="305"/>
      <c r="S935" s="111"/>
      <c r="T935" s="111"/>
      <c r="U935" s="111"/>
      <c r="V935" s="111"/>
      <c r="W935" s="111"/>
      <c r="X935" s="111"/>
      <c r="Y935" s="111"/>
      <c r="Z935" s="111"/>
      <c r="AA935" s="111"/>
      <c r="AB935" s="111"/>
      <c r="AC935" s="111"/>
      <c r="AD935" s="111"/>
      <c r="AE935" s="111"/>
      <c r="AF935" s="111"/>
      <c r="AG935" s="111"/>
      <c r="AH935" s="111"/>
      <c r="AI935" s="111"/>
      <c r="AJ935" s="111"/>
      <c r="AK935" s="111"/>
      <c r="AL935" s="111"/>
      <c r="AM935" s="111"/>
    </row>
    <row r="936" ht="14.25" customHeight="1">
      <c r="A936" s="111"/>
      <c r="B936" s="111"/>
      <c r="C936" s="111"/>
      <c r="D936" s="111"/>
      <c r="E936" s="305"/>
      <c r="F936" s="111"/>
      <c r="G936" s="111"/>
      <c r="H936" s="111"/>
      <c r="I936" s="111"/>
      <c r="J936" s="2"/>
      <c r="K936" s="2"/>
      <c r="L936" s="4"/>
      <c r="M936" s="4"/>
      <c r="N936" s="4"/>
      <c r="O936" s="4"/>
      <c r="P936" s="2"/>
      <c r="Q936" s="111"/>
      <c r="R936" s="305"/>
      <c r="S936" s="111"/>
      <c r="T936" s="111"/>
      <c r="U936" s="111"/>
      <c r="V936" s="111"/>
      <c r="W936" s="111"/>
      <c r="X936" s="111"/>
      <c r="Y936" s="111"/>
      <c r="Z936" s="111"/>
      <c r="AA936" s="111"/>
      <c r="AB936" s="111"/>
      <c r="AC936" s="111"/>
      <c r="AD936" s="111"/>
      <c r="AE936" s="111"/>
      <c r="AF936" s="111"/>
      <c r="AG936" s="111"/>
      <c r="AH936" s="111"/>
      <c r="AI936" s="111"/>
      <c r="AJ936" s="111"/>
      <c r="AK936" s="111"/>
      <c r="AL936" s="111"/>
      <c r="AM936" s="111"/>
    </row>
    <row r="937" ht="14.25" customHeight="1">
      <c r="A937" s="111"/>
      <c r="B937" s="111"/>
      <c r="C937" s="111"/>
      <c r="D937" s="111"/>
      <c r="E937" s="305"/>
      <c r="F937" s="111"/>
      <c r="G937" s="111"/>
      <c r="H937" s="111"/>
      <c r="I937" s="111"/>
      <c r="J937" s="2"/>
      <c r="K937" s="2"/>
      <c r="L937" s="4"/>
      <c r="M937" s="4"/>
      <c r="N937" s="4"/>
      <c r="O937" s="4"/>
      <c r="P937" s="2"/>
      <c r="Q937" s="111"/>
      <c r="R937" s="305"/>
      <c r="S937" s="111"/>
      <c r="T937" s="111"/>
      <c r="U937" s="111"/>
      <c r="V937" s="111"/>
      <c r="W937" s="111"/>
      <c r="X937" s="111"/>
      <c r="Y937" s="111"/>
      <c r="Z937" s="111"/>
      <c r="AA937" s="111"/>
      <c r="AB937" s="111"/>
      <c r="AC937" s="111"/>
      <c r="AD937" s="111"/>
      <c r="AE937" s="111"/>
      <c r="AF937" s="111"/>
      <c r="AG937" s="111"/>
      <c r="AH937" s="111"/>
      <c r="AI937" s="111"/>
      <c r="AJ937" s="111"/>
      <c r="AK937" s="111"/>
      <c r="AL937" s="111"/>
      <c r="AM937" s="111"/>
    </row>
    <row r="938" ht="14.25" customHeight="1">
      <c r="A938" s="111"/>
      <c r="B938" s="111"/>
      <c r="C938" s="111"/>
      <c r="D938" s="111"/>
      <c r="E938" s="305"/>
      <c r="F938" s="111"/>
      <c r="G938" s="111"/>
      <c r="H938" s="111"/>
      <c r="I938" s="111"/>
      <c r="J938" s="2"/>
      <c r="K938" s="2"/>
      <c r="L938" s="4"/>
      <c r="M938" s="4"/>
      <c r="N938" s="4"/>
      <c r="O938" s="4"/>
      <c r="P938" s="2"/>
      <c r="Q938" s="111"/>
      <c r="R938" s="305"/>
      <c r="S938" s="111"/>
      <c r="T938" s="111"/>
      <c r="U938" s="111"/>
      <c r="V938" s="111"/>
      <c r="W938" s="111"/>
      <c r="X938" s="111"/>
      <c r="Y938" s="111"/>
      <c r="Z938" s="111"/>
      <c r="AA938" s="111"/>
      <c r="AB938" s="111"/>
      <c r="AC938" s="111"/>
      <c r="AD938" s="111"/>
      <c r="AE938" s="111"/>
      <c r="AF938" s="111"/>
      <c r="AG938" s="111"/>
      <c r="AH938" s="111"/>
      <c r="AI938" s="111"/>
      <c r="AJ938" s="111"/>
      <c r="AK938" s="111"/>
      <c r="AL938" s="111"/>
      <c r="AM938" s="111"/>
    </row>
    <row r="939" ht="14.25" customHeight="1">
      <c r="A939" s="111"/>
      <c r="B939" s="111"/>
      <c r="C939" s="111"/>
      <c r="D939" s="111"/>
      <c r="E939" s="305"/>
      <c r="F939" s="111"/>
      <c r="G939" s="111"/>
      <c r="H939" s="111"/>
      <c r="I939" s="111"/>
      <c r="J939" s="2"/>
      <c r="K939" s="2"/>
      <c r="L939" s="4"/>
      <c r="M939" s="4"/>
      <c r="N939" s="4"/>
      <c r="O939" s="4"/>
      <c r="P939" s="2"/>
      <c r="Q939" s="111"/>
      <c r="R939" s="305"/>
      <c r="S939" s="111"/>
      <c r="T939" s="111"/>
      <c r="U939" s="111"/>
      <c r="V939" s="111"/>
      <c r="W939" s="111"/>
      <c r="X939" s="111"/>
      <c r="Y939" s="111"/>
      <c r="Z939" s="111"/>
      <c r="AA939" s="111"/>
      <c r="AB939" s="111"/>
      <c r="AC939" s="111"/>
      <c r="AD939" s="111"/>
      <c r="AE939" s="111"/>
      <c r="AF939" s="111"/>
      <c r="AG939" s="111"/>
      <c r="AH939" s="111"/>
      <c r="AI939" s="111"/>
      <c r="AJ939" s="111"/>
      <c r="AK939" s="111"/>
      <c r="AL939" s="111"/>
      <c r="AM939" s="111"/>
    </row>
    <row r="940" ht="14.25" customHeight="1">
      <c r="A940" s="111"/>
      <c r="B940" s="111"/>
      <c r="C940" s="111"/>
      <c r="D940" s="111"/>
      <c r="E940" s="305"/>
      <c r="F940" s="111"/>
      <c r="G940" s="111"/>
      <c r="H940" s="111"/>
      <c r="I940" s="111"/>
      <c r="J940" s="2"/>
      <c r="K940" s="2"/>
      <c r="L940" s="4"/>
      <c r="M940" s="4"/>
      <c r="N940" s="4"/>
      <c r="O940" s="4"/>
      <c r="P940" s="2"/>
      <c r="Q940" s="111"/>
      <c r="R940" s="305"/>
      <c r="S940" s="111"/>
      <c r="T940" s="111"/>
      <c r="U940" s="111"/>
      <c r="V940" s="111"/>
      <c r="W940" s="111"/>
      <c r="X940" s="111"/>
      <c r="Y940" s="111"/>
      <c r="Z940" s="111"/>
      <c r="AA940" s="111"/>
      <c r="AB940" s="111"/>
      <c r="AC940" s="111"/>
      <c r="AD940" s="111"/>
      <c r="AE940" s="111"/>
      <c r="AF940" s="111"/>
      <c r="AG940" s="111"/>
      <c r="AH940" s="111"/>
      <c r="AI940" s="111"/>
      <c r="AJ940" s="111"/>
      <c r="AK940" s="111"/>
      <c r="AL940" s="111"/>
      <c r="AM940" s="111"/>
    </row>
    <row r="941" ht="14.25" customHeight="1">
      <c r="A941" s="111"/>
      <c r="B941" s="111"/>
      <c r="C941" s="111"/>
      <c r="D941" s="111"/>
      <c r="E941" s="305"/>
      <c r="F941" s="111"/>
      <c r="G941" s="111"/>
      <c r="H941" s="111"/>
      <c r="I941" s="111"/>
      <c r="J941" s="2"/>
      <c r="K941" s="2"/>
      <c r="L941" s="4"/>
      <c r="M941" s="4"/>
      <c r="N941" s="4"/>
      <c r="O941" s="4"/>
      <c r="P941" s="2"/>
      <c r="Q941" s="111"/>
      <c r="R941" s="305"/>
      <c r="S941" s="111"/>
      <c r="T941" s="111"/>
      <c r="U941" s="111"/>
      <c r="V941" s="111"/>
      <c r="W941" s="111"/>
      <c r="X941" s="111"/>
      <c r="Y941" s="111"/>
      <c r="Z941" s="111"/>
      <c r="AA941" s="111"/>
      <c r="AB941" s="111"/>
      <c r="AC941" s="111"/>
      <c r="AD941" s="111"/>
      <c r="AE941" s="111"/>
      <c r="AF941" s="111"/>
      <c r="AG941" s="111"/>
      <c r="AH941" s="111"/>
      <c r="AI941" s="111"/>
      <c r="AJ941" s="111"/>
      <c r="AK941" s="111"/>
      <c r="AL941" s="111"/>
      <c r="AM941" s="111"/>
    </row>
    <row r="942" ht="14.25" customHeight="1">
      <c r="A942" s="111"/>
      <c r="B942" s="111"/>
      <c r="C942" s="111"/>
      <c r="D942" s="111"/>
      <c r="E942" s="305"/>
      <c r="F942" s="111"/>
      <c r="G942" s="111"/>
      <c r="H942" s="111"/>
      <c r="I942" s="111"/>
      <c r="J942" s="2"/>
      <c r="K942" s="2"/>
      <c r="L942" s="4"/>
      <c r="M942" s="4"/>
      <c r="N942" s="4"/>
      <c r="O942" s="4"/>
      <c r="P942" s="2"/>
      <c r="Q942" s="111"/>
      <c r="R942" s="305"/>
      <c r="S942" s="111"/>
      <c r="T942" s="111"/>
      <c r="U942" s="111"/>
      <c r="V942" s="111"/>
      <c r="W942" s="111"/>
      <c r="X942" s="111"/>
      <c r="Y942" s="111"/>
      <c r="Z942" s="111"/>
      <c r="AA942" s="111"/>
      <c r="AB942" s="111"/>
      <c r="AC942" s="111"/>
      <c r="AD942" s="111"/>
      <c r="AE942" s="111"/>
      <c r="AF942" s="111"/>
      <c r="AG942" s="111"/>
      <c r="AH942" s="111"/>
      <c r="AI942" s="111"/>
      <c r="AJ942" s="111"/>
      <c r="AK942" s="111"/>
      <c r="AL942" s="111"/>
      <c r="AM942" s="111"/>
    </row>
    <row r="943" ht="14.25" customHeight="1">
      <c r="A943" s="111"/>
      <c r="B943" s="111"/>
      <c r="C943" s="111"/>
      <c r="D943" s="111"/>
      <c r="E943" s="305"/>
      <c r="F943" s="111"/>
      <c r="G943" s="111"/>
      <c r="H943" s="111"/>
      <c r="I943" s="111"/>
      <c r="J943" s="2"/>
      <c r="K943" s="2"/>
      <c r="L943" s="4"/>
      <c r="M943" s="4"/>
      <c r="N943" s="4"/>
      <c r="O943" s="4"/>
      <c r="P943" s="2"/>
      <c r="Q943" s="111"/>
      <c r="R943" s="305"/>
      <c r="S943" s="111"/>
      <c r="T943" s="111"/>
      <c r="U943" s="111"/>
      <c r="V943" s="111"/>
      <c r="W943" s="111"/>
      <c r="X943" s="111"/>
      <c r="Y943" s="111"/>
      <c r="Z943" s="111"/>
      <c r="AA943" s="111"/>
      <c r="AB943" s="111"/>
      <c r="AC943" s="111"/>
      <c r="AD943" s="111"/>
      <c r="AE943" s="111"/>
      <c r="AF943" s="111"/>
      <c r="AG943" s="111"/>
      <c r="AH943" s="111"/>
      <c r="AI943" s="111"/>
      <c r="AJ943" s="111"/>
      <c r="AK943" s="111"/>
      <c r="AL943" s="111"/>
      <c r="AM943" s="111"/>
    </row>
    <row r="944" ht="14.25" customHeight="1">
      <c r="A944" s="111"/>
      <c r="B944" s="111"/>
      <c r="C944" s="111"/>
      <c r="D944" s="111"/>
      <c r="E944" s="305"/>
      <c r="F944" s="111"/>
      <c r="G944" s="111"/>
      <c r="H944" s="111"/>
      <c r="I944" s="111"/>
      <c r="J944" s="2"/>
      <c r="K944" s="2"/>
      <c r="L944" s="4"/>
      <c r="M944" s="4"/>
      <c r="N944" s="4"/>
      <c r="O944" s="4"/>
      <c r="P944" s="2"/>
      <c r="Q944" s="111"/>
      <c r="R944" s="305"/>
      <c r="S944" s="111"/>
      <c r="T944" s="111"/>
      <c r="U944" s="111"/>
      <c r="V944" s="111"/>
      <c r="W944" s="111"/>
      <c r="X944" s="111"/>
      <c r="Y944" s="111"/>
      <c r="Z944" s="111"/>
      <c r="AA944" s="111"/>
      <c r="AB944" s="111"/>
      <c r="AC944" s="111"/>
      <c r="AD944" s="111"/>
      <c r="AE944" s="111"/>
      <c r="AF944" s="111"/>
      <c r="AG944" s="111"/>
      <c r="AH944" s="111"/>
      <c r="AI944" s="111"/>
      <c r="AJ944" s="111"/>
      <c r="AK944" s="111"/>
      <c r="AL944" s="111"/>
      <c r="AM944" s="111"/>
    </row>
    <row r="945" ht="14.25" customHeight="1">
      <c r="A945" s="111"/>
      <c r="B945" s="111"/>
      <c r="C945" s="111"/>
      <c r="D945" s="111"/>
      <c r="E945" s="305"/>
      <c r="F945" s="111"/>
      <c r="G945" s="111"/>
      <c r="H945" s="111"/>
      <c r="I945" s="111"/>
      <c r="J945" s="2"/>
      <c r="K945" s="2"/>
      <c r="L945" s="4"/>
      <c r="M945" s="4"/>
      <c r="N945" s="4"/>
      <c r="O945" s="4"/>
      <c r="P945" s="2"/>
      <c r="Q945" s="111"/>
      <c r="R945" s="305"/>
      <c r="S945" s="111"/>
      <c r="T945" s="111"/>
      <c r="U945" s="111"/>
      <c r="V945" s="111"/>
      <c r="W945" s="111"/>
      <c r="X945" s="111"/>
      <c r="Y945" s="111"/>
      <c r="Z945" s="111"/>
      <c r="AA945" s="111"/>
      <c r="AB945" s="111"/>
      <c r="AC945" s="111"/>
      <c r="AD945" s="111"/>
      <c r="AE945" s="111"/>
      <c r="AF945" s="111"/>
      <c r="AG945" s="111"/>
      <c r="AH945" s="111"/>
      <c r="AI945" s="111"/>
      <c r="AJ945" s="111"/>
      <c r="AK945" s="111"/>
      <c r="AL945" s="111"/>
      <c r="AM945" s="111"/>
    </row>
    <row r="946" ht="14.25" customHeight="1">
      <c r="A946" s="111"/>
      <c r="B946" s="111"/>
      <c r="C946" s="111"/>
      <c r="D946" s="111"/>
      <c r="E946" s="305"/>
      <c r="F946" s="111"/>
      <c r="G946" s="111"/>
      <c r="H946" s="111"/>
      <c r="I946" s="111"/>
      <c r="J946" s="2"/>
      <c r="K946" s="2"/>
      <c r="L946" s="4"/>
      <c r="M946" s="4"/>
      <c r="N946" s="4"/>
      <c r="O946" s="4"/>
      <c r="P946" s="2"/>
      <c r="Q946" s="111"/>
      <c r="R946" s="305"/>
      <c r="S946" s="111"/>
      <c r="T946" s="111"/>
      <c r="U946" s="111"/>
      <c r="V946" s="111"/>
      <c r="W946" s="111"/>
      <c r="X946" s="111"/>
      <c r="Y946" s="111"/>
      <c r="Z946" s="111"/>
      <c r="AA946" s="111"/>
      <c r="AB946" s="111"/>
      <c r="AC946" s="111"/>
      <c r="AD946" s="111"/>
      <c r="AE946" s="111"/>
      <c r="AF946" s="111"/>
      <c r="AG946" s="111"/>
      <c r="AH946" s="111"/>
      <c r="AI946" s="111"/>
      <c r="AJ946" s="111"/>
      <c r="AK946" s="111"/>
      <c r="AL946" s="111"/>
      <c r="AM946" s="111"/>
    </row>
    <row r="947" ht="14.25" customHeight="1">
      <c r="A947" s="111"/>
      <c r="B947" s="111"/>
      <c r="C947" s="111"/>
      <c r="D947" s="111"/>
      <c r="E947" s="305"/>
      <c r="F947" s="111"/>
      <c r="G947" s="111"/>
      <c r="H947" s="111"/>
      <c r="I947" s="111"/>
      <c r="J947" s="2"/>
      <c r="K947" s="2"/>
      <c r="L947" s="4"/>
      <c r="M947" s="4"/>
      <c r="N947" s="4"/>
      <c r="O947" s="4"/>
      <c r="P947" s="2"/>
      <c r="Q947" s="111"/>
      <c r="R947" s="305"/>
      <c r="S947" s="111"/>
      <c r="T947" s="111"/>
      <c r="U947" s="111"/>
      <c r="V947" s="111"/>
      <c r="W947" s="111"/>
      <c r="X947" s="111"/>
      <c r="Y947" s="111"/>
      <c r="Z947" s="111"/>
      <c r="AA947" s="111"/>
      <c r="AB947" s="111"/>
      <c r="AC947" s="111"/>
      <c r="AD947" s="111"/>
      <c r="AE947" s="111"/>
      <c r="AF947" s="111"/>
      <c r="AG947" s="111"/>
      <c r="AH947" s="111"/>
      <c r="AI947" s="111"/>
      <c r="AJ947" s="111"/>
      <c r="AK947" s="111"/>
      <c r="AL947" s="111"/>
      <c r="AM947" s="111"/>
    </row>
    <row r="948" ht="14.25" customHeight="1">
      <c r="A948" s="111"/>
      <c r="B948" s="111"/>
      <c r="C948" s="111"/>
      <c r="D948" s="111"/>
      <c r="E948" s="305"/>
      <c r="F948" s="111"/>
      <c r="G948" s="111"/>
      <c r="H948" s="111"/>
      <c r="I948" s="111"/>
      <c r="J948" s="2"/>
      <c r="K948" s="2"/>
      <c r="L948" s="4"/>
      <c r="M948" s="4"/>
      <c r="N948" s="4"/>
      <c r="O948" s="4"/>
      <c r="P948" s="2"/>
      <c r="Q948" s="111"/>
      <c r="R948" s="305"/>
      <c r="S948" s="111"/>
      <c r="T948" s="111"/>
      <c r="U948" s="111"/>
      <c r="V948" s="111"/>
      <c r="W948" s="111"/>
      <c r="X948" s="111"/>
      <c r="Y948" s="111"/>
      <c r="Z948" s="111"/>
      <c r="AA948" s="111"/>
      <c r="AB948" s="111"/>
      <c r="AC948" s="111"/>
      <c r="AD948" s="111"/>
      <c r="AE948" s="111"/>
      <c r="AF948" s="111"/>
      <c r="AG948" s="111"/>
      <c r="AH948" s="111"/>
      <c r="AI948" s="111"/>
      <c r="AJ948" s="111"/>
      <c r="AK948" s="111"/>
      <c r="AL948" s="111"/>
      <c r="AM948" s="111"/>
    </row>
    <row r="949" ht="14.25" customHeight="1">
      <c r="A949" s="111"/>
      <c r="B949" s="111"/>
      <c r="C949" s="111"/>
      <c r="D949" s="111"/>
      <c r="E949" s="305"/>
      <c r="F949" s="111"/>
      <c r="G949" s="111"/>
      <c r="H949" s="111"/>
      <c r="I949" s="111"/>
      <c r="J949" s="2"/>
      <c r="K949" s="2"/>
      <c r="L949" s="4"/>
      <c r="M949" s="4"/>
      <c r="N949" s="4"/>
      <c r="O949" s="4"/>
      <c r="P949" s="2"/>
      <c r="Q949" s="111"/>
      <c r="R949" s="305"/>
      <c r="S949" s="111"/>
      <c r="T949" s="111"/>
      <c r="U949" s="111"/>
      <c r="V949" s="111"/>
      <c r="W949" s="111"/>
      <c r="X949" s="111"/>
      <c r="Y949" s="111"/>
      <c r="Z949" s="111"/>
      <c r="AA949" s="111"/>
      <c r="AB949" s="111"/>
      <c r="AC949" s="111"/>
      <c r="AD949" s="111"/>
      <c r="AE949" s="111"/>
      <c r="AF949" s="111"/>
      <c r="AG949" s="111"/>
      <c r="AH949" s="111"/>
      <c r="AI949" s="111"/>
      <c r="AJ949" s="111"/>
      <c r="AK949" s="111"/>
      <c r="AL949" s="111"/>
      <c r="AM949" s="111"/>
    </row>
    <row r="950" ht="14.25" customHeight="1">
      <c r="A950" s="111"/>
      <c r="B950" s="111"/>
      <c r="C950" s="111"/>
      <c r="D950" s="111"/>
      <c r="E950" s="305"/>
      <c r="F950" s="111"/>
      <c r="G950" s="111"/>
      <c r="H950" s="111"/>
      <c r="I950" s="111"/>
      <c r="J950" s="2"/>
      <c r="K950" s="2"/>
      <c r="L950" s="4"/>
      <c r="M950" s="4"/>
      <c r="N950" s="4"/>
      <c r="O950" s="4"/>
      <c r="P950" s="2"/>
      <c r="Q950" s="111"/>
      <c r="R950" s="305"/>
      <c r="S950" s="111"/>
      <c r="T950" s="111"/>
      <c r="U950" s="111"/>
      <c r="V950" s="111"/>
      <c r="W950" s="111"/>
      <c r="X950" s="111"/>
      <c r="Y950" s="111"/>
      <c r="Z950" s="111"/>
      <c r="AA950" s="111"/>
      <c r="AB950" s="111"/>
      <c r="AC950" s="111"/>
      <c r="AD950" s="111"/>
      <c r="AE950" s="111"/>
      <c r="AF950" s="111"/>
      <c r="AG950" s="111"/>
      <c r="AH950" s="111"/>
      <c r="AI950" s="111"/>
      <c r="AJ950" s="111"/>
      <c r="AK950" s="111"/>
      <c r="AL950" s="111"/>
      <c r="AM950" s="111"/>
    </row>
    <row r="951" ht="14.25" customHeight="1">
      <c r="A951" s="111"/>
      <c r="B951" s="111"/>
      <c r="C951" s="111"/>
      <c r="D951" s="111"/>
      <c r="E951" s="305"/>
      <c r="F951" s="111"/>
      <c r="G951" s="111"/>
      <c r="H951" s="111"/>
      <c r="I951" s="111"/>
      <c r="J951" s="2"/>
      <c r="K951" s="2"/>
      <c r="L951" s="4"/>
      <c r="M951" s="4"/>
      <c r="N951" s="4"/>
      <c r="O951" s="4"/>
      <c r="P951" s="2"/>
      <c r="Q951" s="111"/>
      <c r="R951" s="305"/>
      <c r="S951" s="111"/>
      <c r="T951" s="111"/>
      <c r="U951" s="111"/>
      <c r="V951" s="111"/>
      <c r="W951" s="111"/>
      <c r="X951" s="111"/>
      <c r="Y951" s="111"/>
      <c r="Z951" s="111"/>
      <c r="AA951" s="111"/>
      <c r="AB951" s="111"/>
      <c r="AC951" s="111"/>
      <c r="AD951" s="111"/>
      <c r="AE951" s="111"/>
      <c r="AF951" s="111"/>
      <c r="AG951" s="111"/>
      <c r="AH951" s="111"/>
      <c r="AI951" s="111"/>
      <c r="AJ951" s="111"/>
      <c r="AK951" s="111"/>
      <c r="AL951" s="111"/>
      <c r="AM951" s="111"/>
    </row>
    <row r="952" ht="14.25" customHeight="1">
      <c r="A952" s="111"/>
      <c r="B952" s="111"/>
      <c r="C952" s="111"/>
      <c r="D952" s="111"/>
      <c r="E952" s="305"/>
      <c r="F952" s="111"/>
      <c r="G952" s="111"/>
      <c r="H952" s="111"/>
      <c r="I952" s="111"/>
      <c r="J952" s="2"/>
      <c r="K952" s="2"/>
      <c r="L952" s="4"/>
      <c r="M952" s="4"/>
      <c r="N952" s="4"/>
      <c r="O952" s="4"/>
      <c r="P952" s="2"/>
      <c r="Q952" s="111"/>
      <c r="R952" s="305"/>
      <c r="S952" s="111"/>
      <c r="T952" s="111"/>
      <c r="U952" s="111"/>
      <c r="V952" s="111"/>
      <c r="W952" s="111"/>
      <c r="X952" s="111"/>
      <c r="Y952" s="111"/>
      <c r="Z952" s="111"/>
      <c r="AA952" s="111"/>
      <c r="AB952" s="111"/>
      <c r="AC952" s="111"/>
      <c r="AD952" s="111"/>
      <c r="AE952" s="111"/>
      <c r="AF952" s="111"/>
      <c r="AG952" s="111"/>
      <c r="AH952" s="111"/>
      <c r="AI952" s="111"/>
      <c r="AJ952" s="111"/>
      <c r="AK952" s="111"/>
      <c r="AL952" s="111"/>
      <c r="AM952" s="111"/>
    </row>
    <row r="953" ht="14.25" customHeight="1">
      <c r="A953" s="111"/>
      <c r="B953" s="111"/>
      <c r="C953" s="111"/>
      <c r="D953" s="111"/>
      <c r="E953" s="305"/>
      <c r="F953" s="111"/>
      <c r="G953" s="111"/>
      <c r="H953" s="111"/>
      <c r="I953" s="111"/>
      <c r="J953" s="2"/>
      <c r="K953" s="2"/>
      <c r="L953" s="4"/>
      <c r="M953" s="4"/>
      <c r="N953" s="4"/>
      <c r="O953" s="4"/>
      <c r="P953" s="2"/>
      <c r="Q953" s="111"/>
      <c r="R953" s="305"/>
      <c r="S953" s="111"/>
      <c r="T953" s="111"/>
      <c r="U953" s="111"/>
      <c r="V953" s="111"/>
      <c r="W953" s="111"/>
      <c r="X953" s="111"/>
      <c r="Y953" s="111"/>
      <c r="Z953" s="111"/>
      <c r="AA953" s="111"/>
      <c r="AB953" s="111"/>
      <c r="AC953" s="111"/>
      <c r="AD953" s="111"/>
      <c r="AE953" s="111"/>
      <c r="AF953" s="111"/>
      <c r="AG953" s="111"/>
      <c r="AH953" s="111"/>
      <c r="AI953" s="111"/>
      <c r="AJ953" s="111"/>
      <c r="AK953" s="111"/>
      <c r="AL953" s="111"/>
      <c r="AM953" s="111"/>
    </row>
    <row r="954" ht="14.25" customHeight="1">
      <c r="A954" s="111"/>
      <c r="B954" s="111"/>
      <c r="C954" s="111"/>
      <c r="D954" s="111"/>
      <c r="E954" s="305"/>
      <c r="F954" s="111"/>
      <c r="G954" s="111"/>
      <c r="H954" s="111"/>
      <c r="I954" s="111"/>
      <c r="J954" s="2"/>
      <c r="K954" s="2"/>
      <c r="L954" s="4"/>
      <c r="M954" s="4"/>
      <c r="N954" s="4"/>
      <c r="O954" s="4"/>
      <c r="P954" s="2"/>
      <c r="Q954" s="111"/>
      <c r="R954" s="305"/>
      <c r="S954" s="111"/>
      <c r="T954" s="111"/>
      <c r="U954" s="111"/>
      <c r="V954" s="111"/>
      <c r="W954" s="111"/>
      <c r="X954" s="111"/>
      <c r="Y954" s="111"/>
      <c r="Z954" s="111"/>
      <c r="AA954" s="111"/>
      <c r="AB954" s="111"/>
      <c r="AC954" s="111"/>
      <c r="AD954" s="111"/>
      <c r="AE954" s="111"/>
      <c r="AF954" s="111"/>
      <c r="AG954" s="111"/>
      <c r="AH954" s="111"/>
      <c r="AI954" s="111"/>
      <c r="AJ954" s="111"/>
      <c r="AK954" s="111"/>
      <c r="AL954" s="111"/>
      <c r="AM954" s="111"/>
    </row>
    <row r="955" ht="14.25" customHeight="1">
      <c r="A955" s="111"/>
      <c r="B955" s="111"/>
      <c r="C955" s="111"/>
      <c r="D955" s="111"/>
      <c r="E955" s="305"/>
      <c r="F955" s="111"/>
      <c r="G955" s="111"/>
      <c r="H955" s="111"/>
      <c r="I955" s="111"/>
      <c r="J955" s="2"/>
      <c r="K955" s="2"/>
      <c r="L955" s="4"/>
      <c r="M955" s="4"/>
      <c r="N955" s="4"/>
      <c r="O955" s="4"/>
      <c r="P955" s="2"/>
      <c r="Q955" s="111"/>
      <c r="R955" s="305"/>
      <c r="S955" s="111"/>
      <c r="T955" s="111"/>
      <c r="U955" s="111"/>
      <c r="V955" s="111"/>
      <c r="W955" s="111"/>
      <c r="X955" s="111"/>
      <c r="Y955" s="111"/>
      <c r="Z955" s="111"/>
      <c r="AA955" s="111"/>
      <c r="AB955" s="111"/>
      <c r="AC955" s="111"/>
      <c r="AD955" s="111"/>
      <c r="AE955" s="111"/>
      <c r="AF955" s="111"/>
      <c r="AG955" s="111"/>
      <c r="AH955" s="111"/>
      <c r="AI955" s="111"/>
      <c r="AJ955" s="111"/>
      <c r="AK955" s="111"/>
      <c r="AL955" s="111"/>
      <c r="AM955" s="111"/>
    </row>
    <row r="956" ht="14.25" customHeight="1">
      <c r="A956" s="111"/>
      <c r="B956" s="111"/>
      <c r="C956" s="111"/>
      <c r="D956" s="111"/>
      <c r="E956" s="305"/>
      <c r="F956" s="111"/>
      <c r="G956" s="111"/>
      <c r="H956" s="111"/>
      <c r="I956" s="111"/>
      <c r="J956" s="2"/>
      <c r="K956" s="2"/>
      <c r="L956" s="4"/>
      <c r="M956" s="4"/>
      <c r="N956" s="4"/>
      <c r="O956" s="4"/>
      <c r="P956" s="2"/>
      <c r="Q956" s="111"/>
      <c r="R956" s="305"/>
      <c r="S956" s="111"/>
      <c r="T956" s="111"/>
      <c r="U956" s="111"/>
      <c r="V956" s="111"/>
      <c r="W956" s="111"/>
      <c r="X956" s="111"/>
      <c r="Y956" s="111"/>
      <c r="Z956" s="111"/>
      <c r="AA956" s="111"/>
      <c r="AB956" s="111"/>
      <c r="AC956" s="111"/>
      <c r="AD956" s="111"/>
      <c r="AE956" s="111"/>
      <c r="AF956" s="111"/>
      <c r="AG956" s="111"/>
      <c r="AH956" s="111"/>
      <c r="AI956" s="111"/>
      <c r="AJ956" s="111"/>
      <c r="AK956" s="111"/>
      <c r="AL956" s="111"/>
      <c r="AM956" s="111"/>
    </row>
    <row r="957" ht="14.25" customHeight="1">
      <c r="A957" s="111"/>
      <c r="B957" s="111"/>
      <c r="C957" s="111"/>
      <c r="D957" s="111"/>
      <c r="E957" s="305"/>
      <c r="F957" s="111"/>
      <c r="G957" s="111"/>
      <c r="H957" s="111"/>
      <c r="I957" s="111"/>
      <c r="J957" s="2"/>
      <c r="K957" s="2"/>
      <c r="L957" s="4"/>
      <c r="M957" s="4"/>
      <c r="N957" s="4"/>
      <c r="O957" s="4"/>
      <c r="P957" s="2"/>
      <c r="Q957" s="111"/>
      <c r="R957" s="305"/>
      <c r="S957" s="111"/>
      <c r="T957" s="111"/>
      <c r="U957" s="111"/>
      <c r="V957" s="111"/>
      <c r="W957" s="111"/>
      <c r="X957" s="111"/>
      <c r="Y957" s="111"/>
      <c r="Z957" s="111"/>
      <c r="AA957" s="111"/>
      <c r="AB957" s="111"/>
      <c r="AC957" s="111"/>
      <c r="AD957" s="111"/>
      <c r="AE957" s="111"/>
      <c r="AF957" s="111"/>
      <c r="AG957" s="111"/>
      <c r="AH957" s="111"/>
      <c r="AI957" s="111"/>
      <c r="AJ957" s="111"/>
      <c r="AK957" s="111"/>
      <c r="AL957" s="111"/>
      <c r="AM957" s="111"/>
    </row>
    <row r="958" ht="14.25" customHeight="1">
      <c r="A958" s="111"/>
      <c r="B958" s="111"/>
      <c r="C958" s="111"/>
      <c r="D958" s="111"/>
      <c r="E958" s="305"/>
      <c r="F958" s="111"/>
      <c r="G958" s="111"/>
      <c r="H958" s="111"/>
      <c r="I958" s="111"/>
      <c r="J958" s="2"/>
      <c r="K958" s="2"/>
      <c r="L958" s="4"/>
      <c r="M958" s="4"/>
      <c r="N958" s="4"/>
      <c r="O958" s="4"/>
      <c r="P958" s="2"/>
      <c r="Q958" s="111"/>
      <c r="R958" s="305"/>
      <c r="S958" s="111"/>
      <c r="T958" s="111"/>
      <c r="U958" s="111"/>
      <c r="V958" s="111"/>
      <c r="W958" s="111"/>
      <c r="X958" s="111"/>
      <c r="Y958" s="111"/>
      <c r="Z958" s="111"/>
      <c r="AA958" s="111"/>
      <c r="AB958" s="111"/>
      <c r="AC958" s="111"/>
      <c r="AD958" s="111"/>
      <c r="AE958" s="111"/>
      <c r="AF958" s="111"/>
      <c r="AG958" s="111"/>
      <c r="AH958" s="111"/>
      <c r="AI958" s="111"/>
      <c r="AJ958" s="111"/>
      <c r="AK958" s="111"/>
      <c r="AL958" s="111"/>
      <c r="AM958" s="111"/>
    </row>
    <row r="959" ht="14.25" customHeight="1">
      <c r="A959" s="111"/>
      <c r="B959" s="111"/>
      <c r="C959" s="111"/>
      <c r="D959" s="111"/>
      <c r="E959" s="305"/>
      <c r="F959" s="111"/>
      <c r="G959" s="111"/>
      <c r="H959" s="111"/>
      <c r="I959" s="111"/>
      <c r="J959" s="2"/>
      <c r="K959" s="2"/>
      <c r="L959" s="4"/>
      <c r="M959" s="4"/>
      <c r="N959" s="4"/>
      <c r="O959" s="4"/>
      <c r="P959" s="2"/>
      <c r="Q959" s="111"/>
      <c r="R959" s="305"/>
      <c r="S959" s="111"/>
      <c r="T959" s="111"/>
      <c r="U959" s="111"/>
      <c r="V959" s="111"/>
      <c r="W959" s="111"/>
      <c r="X959" s="111"/>
      <c r="Y959" s="111"/>
      <c r="Z959" s="111"/>
      <c r="AA959" s="111"/>
      <c r="AB959" s="111"/>
      <c r="AC959" s="111"/>
      <c r="AD959" s="111"/>
      <c r="AE959" s="111"/>
      <c r="AF959" s="111"/>
      <c r="AG959" s="111"/>
      <c r="AH959" s="111"/>
      <c r="AI959" s="111"/>
      <c r="AJ959" s="111"/>
      <c r="AK959" s="111"/>
      <c r="AL959" s="111"/>
      <c r="AM959" s="111"/>
    </row>
    <row r="960" ht="14.25" customHeight="1">
      <c r="A960" s="111"/>
      <c r="B960" s="111"/>
      <c r="C960" s="111"/>
      <c r="D960" s="111"/>
      <c r="E960" s="305"/>
      <c r="F960" s="111"/>
      <c r="G960" s="111"/>
      <c r="H960" s="111"/>
      <c r="I960" s="111"/>
      <c r="J960" s="2"/>
      <c r="K960" s="2"/>
      <c r="L960" s="4"/>
      <c r="M960" s="4"/>
      <c r="N960" s="4"/>
      <c r="O960" s="4"/>
      <c r="P960" s="2"/>
      <c r="Q960" s="111"/>
      <c r="R960" s="305"/>
      <c r="S960" s="111"/>
      <c r="T960" s="111"/>
      <c r="U960" s="111"/>
      <c r="V960" s="111"/>
      <c r="W960" s="111"/>
      <c r="X960" s="111"/>
      <c r="Y960" s="111"/>
      <c r="Z960" s="111"/>
      <c r="AA960" s="111"/>
      <c r="AB960" s="111"/>
      <c r="AC960" s="111"/>
      <c r="AD960" s="111"/>
      <c r="AE960" s="111"/>
      <c r="AF960" s="111"/>
      <c r="AG960" s="111"/>
      <c r="AH960" s="111"/>
      <c r="AI960" s="111"/>
      <c r="AJ960" s="111"/>
      <c r="AK960" s="111"/>
      <c r="AL960" s="111"/>
      <c r="AM960" s="111"/>
    </row>
    <row r="961" ht="14.25" customHeight="1">
      <c r="A961" s="111"/>
      <c r="B961" s="111"/>
      <c r="C961" s="111"/>
      <c r="D961" s="111"/>
      <c r="E961" s="305"/>
      <c r="F961" s="111"/>
      <c r="G961" s="111"/>
      <c r="H961" s="111"/>
      <c r="I961" s="111"/>
      <c r="J961" s="2"/>
      <c r="K961" s="2"/>
      <c r="L961" s="4"/>
      <c r="M961" s="4"/>
      <c r="N961" s="4"/>
      <c r="O961" s="4"/>
      <c r="P961" s="2"/>
      <c r="Q961" s="111"/>
      <c r="R961" s="305"/>
      <c r="S961" s="111"/>
      <c r="T961" s="111"/>
      <c r="U961" s="111"/>
      <c r="V961" s="111"/>
      <c r="W961" s="111"/>
      <c r="X961" s="111"/>
      <c r="Y961" s="111"/>
      <c r="Z961" s="111"/>
      <c r="AA961" s="111"/>
      <c r="AB961" s="111"/>
      <c r="AC961" s="111"/>
      <c r="AD961" s="111"/>
      <c r="AE961" s="111"/>
      <c r="AF961" s="111"/>
      <c r="AG961" s="111"/>
      <c r="AH961" s="111"/>
      <c r="AI961" s="111"/>
      <c r="AJ961" s="111"/>
      <c r="AK961" s="111"/>
      <c r="AL961" s="111"/>
      <c r="AM961" s="111"/>
    </row>
    <row r="962" ht="14.25" customHeight="1">
      <c r="A962" s="111"/>
      <c r="B962" s="111"/>
      <c r="C962" s="111"/>
      <c r="D962" s="111"/>
      <c r="E962" s="305"/>
      <c r="F962" s="111"/>
      <c r="G962" s="111"/>
      <c r="H962" s="111"/>
      <c r="I962" s="111"/>
      <c r="J962" s="2"/>
      <c r="K962" s="2"/>
      <c r="L962" s="4"/>
      <c r="M962" s="4"/>
      <c r="N962" s="4"/>
      <c r="O962" s="4"/>
      <c r="P962" s="2"/>
      <c r="Q962" s="111"/>
      <c r="R962" s="305"/>
      <c r="S962" s="111"/>
      <c r="T962" s="111"/>
      <c r="U962" s="111"/>
      <c r="V962" s="111"/>
      <c r="W962" s="111"/>
      <c r="X962" s="111"/>
      <c r="Y962" s="111"/>
      <c r="Z962" s="111"/>
      <c r="AA962" s="111"/>
      <c r="AB962" s="111"/>
      <c r="AC962" s="111"/>
      <c r="AD962" s="111"/>
      <c r="AE962" s="111"/>
      <c r="AF962" s="111"/>
      <c r="AG962" s="111"/>
      <c r="AH962" s="111"/>
      <c r="AI962" s="111"/>
      <c r="AJ962" s="111"/>
      <c r="AK962" s="111"/>
      <c r="AL962" s="111"/>
      <c r="AM962" s="111"/>
    </row>
    <row r="963" ht="14.25" customHeight="1">
      <c r="A963" s="111"/>
      <c r="B963" s="111"/>
      <c r="C963" s="111"/>
      <c r="D963" s="111"/>
      <c r="E963" s="305"/>
      <c r="F963" s="111"/>
      <c r="G963" s="111"/>
      <c r="H963" s="111"/>
      <c r="I963" s="111"/>
      <c r="J963" s="2"/>
      <c r="K963" s="2"/>
      <c r="L963" s="4"/>
      <c r="M963" s="4"/>
      <c r="N963" s="4"/>
      <c r="O963" s="4"/>
      <c r="P963" s="2"/>
      <c r="Q963" s="111"/>
      <c r="R963" s="305"/>
      <c r="S963" s="111"/>
      <c r="T963" s="111"/>
      <c r="U963" s="111"/>
      <c r="V963" s="111"/>
      <c r="W963" s="111"/>
      <c r="X963" s="111"/>
      <c r="Y963" s="111"/>
      <c r="Z963" s="111"/>
      <c r="AA963" s="111"/>
      <c r="AB963" s="111"/>
      <c r="AC963" s="111"/>
      <c r="AD963" s="111"/>
      <c r="AE963" s="111"/>
      <c r="AF963" s="111"/>
      <c r="AG963" s="111"/>
      <c r="AH963" s="111"/>
      <c r="AI963" s="111"/>
      <c r="AJ963" s="111"/>
      <c r="AK963" s="111"/>
      <c r="AL963" s="111"/>
      <c r="AM963" s="111"/>
    </row>
    <row r="964" ht="14.25" customHeight="1">
      <c r="A964" s="111"/>
      <c r="B964" s="111"/>
      <c r="C964" s="111"/>
      <c r="D964" s="111"/>
      <c r="E964" s="305"/>
      <c r="F964" s="111"/>
      <c r="G964" s="111"/>
      <c r="H964" s="111"/>
      <c r="I964" s="111"/>
      <c r="J964" s="2"/>
      <c r="K964" s="2"/>
      <c r="L964" s="4"/>
      <c r="M964" s="4"/>
      <c r="N964" s="4"/>
      <c r="O964" s="4"/>
      <c r="P964" s="2"/>
      <c r="Q964" s="111"/>
      <c r="R964" s="305"/>
      <c r="S964" s="111"/>
      <c r="T964" s="111"/>
      <c r="U964" s="111"/>
      <c r="V964" s="111"/>
      <c r="W964" s="111"/>
      <c r="X964" s="111"/>
      <c r="Y964" s="111"/>
      <c r="Z964" s="111"/>
      <c r="AA964" s="111"/>
      <c r="AB964" s="111"/>
      <c r="AC964" s="111"/>
      <c r="AD964" s="111"/>
      <c r="AE964" s="111"/>
      <c r="AF964" s="111"/>
      <c r="AG964" s="111"/>
      <c r="AH964" s="111"/>
      <c r="AI964" s="111"/>
      <c r="AJ964" s="111"/>
      <c r="AK964" s="111"/>
      <c r="AL964" s="111"/>
      <c r="AM964" s="111"/>
    </row>
    <row r="965" ht="14.25" customHeight="1">
      <c r="A965" s="111"/>
      <c r="B965" s="111"/>
      <c r="C965" s="111"/>
      <c r="D965" s="111"/>
      <c r="E965" s="305"/>
      <c r="F965" s="111"/>
      <c r="G965" s="111"/>
      <c r="H965" s="111"/>
      <c r="I965" s="111"/>
      <c r="J965" s="2"/>
      <c r="K965" s="2"/>
      <c r="L965" s="4"/>
      <c r="M965" s="4"/>
      <c r="N965" s="4"/>
      <c r="O965" s="4"/>
      <c r="P965" s="2"/>
      <c r="Q965" s="111"/>
      <c r="R965" s="305"/>
      <c r="S965" s="111"/>
      <c r="T965" s="111"/>
      <c r="U965" s="111"/>
      <c r="V965" s="111"/>
      <c r="W965" s="111"/>
      <c r="X965" s="111"/>
      <c r="Y965" s="111"/>
      <c r="Z965" s="111"/>
      <c r="AA965" s="111"/>
      <c r="AB965" s="111"/>
      <c r="AC965" s="111"/>
      <c r="AD965" s="111"/>
      <c r="AE965" s="111"/>
      <c r="AF965" s="111"/>
      <c r="AG965" s="111"/>
      <c r="AH965" s="111"/>
      <c r="AI965" s="111"/>
      <c r="AJ965" s="111"/>
      <c r="AK965" s="111"/>
      <c r="AL965" s="111"/>
      <c r="AM965" s="111"/>
    </row>
    <row r="966" ht="14.25" customHeight="1">
      <c r="A966" s="111"/>
      <c r="B966" s="111"/>
      <c r="C966" s="111"/>
      <c r="D966" s="111"/>
      <c r="E966" s="305"/>
      <c r="F966" s="111"/>
      <c r="G966" s="111"/>
      <c r="H966" s="111"/>
      <c r="I966" s="111"/>
      <c r="J966" s="2"/>
      <c r="K966" s="2"/>
      <c r="L966" s="4"/>
      <c r="M966" s="4"/>
      <c r="N966" s="4"/>
      <c r="O966" s="4"/>
      <c r="P966" s="2"/>
      <c r="Q966" s="111"/>
      <c r="R966" s="305"/>
      <c r="S966" s="111"/>
      <c r="T966" s="111"/>
      <c r="U966" s="111"/>
      <c r="V966" s="111"/>
      <c r="W966" s="111"/>
      <c r="X966" s="111"/>
      <c r="Y966" s="111"/>
      <c r="Z966" s="111"/>
      <c r="AA966" s="111"/>
      <c r="AB966" s="111"/>
      <c r="AC966" s="111"/>
      <c r="AD966" s="111"/>
      <c r="AE966" s="111"/>
      <c r="AF966" s="111"/>
      <c r="AG966" s="111"/>
      <c r="AH966" s="111"/>
      <c r="AI966" s="111"/>
      <c r="AJ966" s="111"/>
      <c r="AK966" s="111"/>
      <c r="AL966" s="111"/>
      <c r="AM966" s="111"/>
    </row>
    <row r="967" ht="14.25" customHeight="1">
      <c r="A967" s="111"/>
      <c r="B967" s="111"/>
      <c r="C967" s="111"/>
      <c r="D967" s="111"/>
      <c r="E967" s="305"/>
      <c r="F967" s="111"/>
      <c r="G967" s="111"/>
      <c r="H967" s="111"/>
      <c r="I967" s="111"/>
      <c r="J967" s="2"/>
      <c r="K967" s="2"/>
      <c r="L967" s="4"/>
      <c r="M967" s="4"/>
      <c r="N967" s="4"/>
      <c r="O967" s="4"/>
      <c r="P967" s="2"/>
      <c r="Q967" s="111"/>
      <c r="R967" s="305"/>
      <c r="S967" s="111"/>
      <c r="T967" s="111"/>
      <c r="U967" s="111"/>
      <c r="V967" s="111"/>
      <c r="W967" s="111"/>
      <c r="X967" s="111"/>
      <c r="Y967" s="111"/>
      <c r="Z967" s="111"/>
      <c r="AA967" s="111"/>
      <c r="AB967" s="111"/>
      <c r="AC967" s="111"/>
      <c r="AD967" s="111"/>
      <c r="AE967" s="111"/>
      <c r="AF967" s="111"/>
      <c r="AG967" s="111"/>
      <c r="AH967" s="111"/>
      <c r="AI967" s="111"/>
      <c r="AJ967" s="111"/>
      <c r="AK967" s="111"/>
      <c r="AL967" s="111"/>
      <c r="AM967" s="111"/>
    </row>
    <row r="968" ht="14.25" customHeight="1">
      <c r="A968" s="111"/>
      <c r="B968" s="111"/>
      <c r="C968" s="111"/>
      <c r="D968" s="111"/>
      <c r="E968" s="305"/>
      <c r="F968" s="111"/>
      <c r="G968" s="111"/>
      <c r="H968" s="111"/>
      <c r="I968" s="111"/>
      <c r="J968" s="2"/>
      <c r="K968" s="2"/>
      <c r="L968" s="4"/>
      <c r="M968" s="4"/>
      <c r="N968" s="4"/>
      <c r="O968" s="4"/>
      <c r="P968" s="2"/>
      <c r="Q968" s="111"/>
      <c r="R968" s="305"/>
      <c r="S968" s="111"/>
      <c r="T968" s="111"/>
      <c r="U968" s="111"/>
      <c r="V968" s="111"/>
      <c r="W968" s="111"/>
      <c r="X968" s="111"/>
      <c r="Y968" s="111"/>
      <c r="Z968" s="111"/>
      <c r="AA968" s="111"/>
      <c r="AB968" s="111"/>
      <c r="AC968" s="111"/>
      <c r="AD968" s="111"/>
      <c r="AE968" s="111"/>
      <c r="AF968" s="111"/>
      <c r="AG968" s="111"/>
      <c r="AH968" s="111"/>
      <c r="AI968" s="111"/>
      <c r="AJ968" s="111"/>
      <c r="AK968" s="111"/>
      <c r="AL968" s="111"/>
      <c r="AM968" s="111"/>
    </row>
    <row r="969" ht="14.25" customHeight="1">
      <c r="A969" s="111"/>
      <c r="B969" s="111"/>
      <c r="C969" s="111"/>
      <c r="D969" s="111"/>
      <c r="E969" s="305"/>
      <c r="F969" s="111"/>
      <c r="G969" s="111"/>
      <c r="H969" s="111"/>
      <c r="I969" s="111"/>
      <c r="J969" s="2"/>
      <c r="K969" s="2"/>
      <c r="L969" s="4"/>
      <c r="M969" s="4"/>
      <c r="N969" s="4"/>
      <c r="O969" s="4"/>
      <c r="P969" s="2"/>
      <c r="Q969" s="111"/>
      <c r="R969" s="305"/>
      <c r="S969" s="111"/>
      <c r="T969" s="111"/>
      <c r="U969" s="111"/>
      <c r="V969" s="111"/>
      <c r="W969" s="111"/>
      <c r="X969" s="111"/>
      <c r="Y969" s="111"/>
      <c r="Z969" s="111"/>
      <c r="AA969" s="111"/>
      <c r="AB969" s="111"/>
      <c r="AC969" s="111"/>
      <c r="AD969" s="111"/>
      <c r="AE969" s="111"/>
      <c r="AF969" s="111"/>
      <c r="AG969" s="111"/>
      <c r="AH969" s="111"/>
      <c r="AI969" s="111"/>
      <c r="AJ969" s="111"/>
      <c r="AK969" s="111"/>
      <c r="AL969" s="111"/>
      <c r="AM969" s="111"/>
    </row>
    <row r="970" ht="14.25" customHeight="1">
      <c r="A970" s="111"/>
      <c r="B970" s="111"/>
      <c r="C970" s="111"/>
      <c r="D970" s="111"/>
      <c r="E970" s="305"/>
      <c r="F970" s="111"/>
      <c r="G970" s="111"/>
      <c r="H970" s="111"/>
      <c r="I970" s="111"/>
      <c r="J970" s="2"/>
      <c r="K970" s="2"/>
      <c r="L970" s="4"/>
      <c r="M970" s="4"/>
      <c r="N970" s="4"/>
      <c r="O970" s="4"/>
      <c r="P970" s="2"/>
      <c r="Q970" s="111"/>
      <c r="R970" s="305"/>
      <c r="S970" s="111"/>
      <c r="T970" s="111"/>
      <c r="U970" s="111"/>
      <c r="V970" s="111"/>
      <c r="W970" s="111"/>
      <c r="X970" s="111"/>
      <c r="Y970" s="111"/>
      <c r="Z970" s="111"/>
      <c r="AA970" s="111"/>
      <c r="AB970" s="111"/>
      <c r="AC970" s="111"/>
      <c r="AD970" s="111"/>
      <c r="AE970" s="111"/>
      <c r="AF970" s="111"/>
      <c r="AG970" s="111"/>
      <c r="AH970" s="111"/>
      <c r="AI970" s="111"/>
      <c r="AJ970" s="111"/>
      <c r="AK970" s="111"/>
      <c r="AL970" s="111"/>
      <c r="AM970" s="111"/>
    </row>
    <row r="971" ht="14.25" customHeight="1">
      <c r="A971" s="111"/>
      <c r="B971" s="111"/>
      <c r="C971" s="111"/>
      <c r="D971" s="111"/>
      <c r="E971" s="305"/>
      <c r="F971" s="111"/>
      <c r="G971" s="111"/>
      <c r="H971" s="111"/>
      <c r="I971" s="111"/>
      <c r="J971" s="2"/>
      <c r="K971" s="2"/>
      <c r="L971" s="4"/>
      <c r="M971" s="4"/>
      <c r="N971" s="4"/>
      <c r="O971" s="4"/>
      <c r="P971" s="2"/>
      <c r="Q971" s="111"/>
      <c r="R971" s="305"/>
      <c r="S971" s="111"/>
      <c r="T971" s="111"/>
      <c r="U971" s="111"/>
      <c r="V971" s="111"/>
      <c r="W971" s="111"/>
      <c r="X971" s="111"/>
      <c r="Y971" s="111"/>
      <c r="Z971" s="111"/>
      <c r="AA971" s="111"/>
      <c r="AB971" s="111"/>
      <c r="AC971" s="111"/>
      <c r="AD971" s="111"/>
      <c r="AE971" s="111"/>
      <c r="AF971" s="111"/>
      <c r="AG971" s="111"/>
      <c r="AH971" s="111"/>
      <c r="AI971" s="111"/>
      <c r="AJ971" s="111"/>
      <c r="AK971" s="111"/>
      <c r="AL971" s="111"/>
      <c r="AM971" s="111"/>
    </row>
    <row r="972" ht="14.25" customHeight="1">
      <c r="A972" s="111"/>
      <c r="B972" s="111"/>
      <c r="C972" s="111"/>
      <c r="D972" s="111"/>
      <c r="E972" s="305"/>
      <c r="F972" s="111"/>
      <c r="G972" s="111"/>
      <c r="H972" s="111"/>
      <c r="I972" s="111"/>
      <c r="J972" s="2"/>
      <c r="K972" s="2"/>
      <c r="L972" s="4"/>
      <c r="M972" s="4"/>
      <c r="N972" s="4"/>
      <c r="O972" s="4"/>
      <c r="P972" s="2"/>
      <c r="Q972" s="111"/>
      <c r="R972" s="305"/>
      <c r="S972" s="111"/>
      <c r="T972" s="111"/>
      <c r="U972" s="111"/>
      <c r="V972" s="111"/>
      <c r="W972" s="111"/>
      <c r="X972" s="111"/>
      <c r="Y972" s="111"/>
      <c r="Z972" s="111"/>
      <c r="AA972" s="111"/>
      <c r="AB972" s="111"/>
      <c r="AC972" s="111"/>
      <c r="AD972" s="111"/>
      <c r="AE972" s="111"/>
      <c r="AF972" s="111"/>
      <c r="AG972" s="111"/>
      <c r="AH972" s="111"/>
      <c r="AI972" s="111"/>
      <c r="AJ972" s="111"/>
      <c r="AK972" s="111"/>
      <c r="AL972" s="111"/>
      <c r="AM972" s="111"/>
    </row>
    <row r="973" ht="14.25" customHeight="1">
      <c r="A973" s="111"/>
      <c r="B973" s="111"/>
      <c r="C973" s="111"/>
      <c r="D973" s="111"/>
      <c r="E973" s="305"/>
      <c r="F973" s="111"/>
      <c r="G973" s="111"/>
      <c r="H973" s="111"/>
      <c r="I973" s="111"/>
      <c r="J973" s="2"/>
      <c r="K973" s="2"/>
      <c r="L973" s="4"/>
      <c r="M973" s="4"/>
      <c r="N973" s="4"/>
      <c r="O973" s="4"/>
      <c r="P973" s="2"/>
      <c r="Q973" s="111"/>
      <c r="R973" s="305"/>
      <c r="S973" s="111"/>
      <c r="T973" s="111"/>
      <c r="U973" s="111"/>
      <c r="V973" s="111"/>
      <c r="W973" s="111"/>
      <c r="X973" s="111"/>
      <c r="Y973" s="111"/>
      <c r="Z973" s="111"/>
      <c r="AA973" s="111"/>
      <c r="AB973" s="111"/>
      <c r="AC973" s="111"/>
      <c r="AD973" s="111"/>
      <c r="AE973" s="111"/>
      <c r="AF973" s="111"/>
      <c r="AG973" s="111"/>
      <c r="AH973" s="111"/>
      <c r="AI973" s="111"/>
      <c r="AJ973" s="111"/>
      <c r="AK973" s="111"/>
      <c r="AL973" s="111"/>
      <c r="AM973" s="111"/>
    </row>
    <row r="974" ht="14.25" customHeight="1">
      <c r="A974" s="111"/>
      <c r="B974" s="111"/>
      <c r="C974" s="111"/>
      <c r="D974" s="111"/>
      <c r="E974" s="305"/>
      <c r="F974" s="111"/>
      <c r="G974" s="111"/>
      <c r="H974" s="111"/>
      <c r="I974" s="111"/>
      <c r="J974" s="2"/>
      <c r="K974" s="2"/>
      <c r="L974" s="4"/>
      <c r="M974" s="4"/>
      <c r="N974" s="4"/>
      <c r="O974" s="4"/>
      <c r="P974" s="2"/>
      <c r="Q974" s="111"/>
      <c r="R974" s="305"/>
      <c r="S974" s="111"/>
      <c r="T974" s="111"/>
      <c r="U974" s="111"/>
      <c r="V974" s="111"/>
      <c r="W974" s="111"/>
      <c r="X974" s="111"/>
      <c r="Y974" s="111"/>
      <c r="Z974" s="111"/>
      <c r="AA974" s="111"/>
      <c r="AB974" s="111"/>
      <c r="AC974" s="111"/>
      <c r="AD974" s="111"/>
      <c r="AE974" s="111"/>
      <c r="AF974" s="111"/>
      <c r="AG974" s="111"/>
      <c r="AH974" s="111"/>
      <c r="AI974" s="111"/>
      <c r="AJ974" s="111"/>
      <c r="AK974" s="111"/>
      <c r="AL974" s="111"/>
      <c r="AM974" s="111"/>
    </row>
    <row r="975" ht="14.25" customHeight="1">
      <c r="A975" s="111"/>
      <c r="B975" s="111"/>
      <c r="C975" s="111"/>
      <c r="D975" s="111"/>
      <c r="E975" s="305"/>
      <c r="F975" s="111"/>
      <c r="G975" s="111"/>
      <c r="H975" s="111"/>
      <c r="I975" s="111"/>
      <c r="J975" s="2"/>
      <c r="K975" s="2"/>
      <c r="L975" s="4"/>
      <c r="M975" s="4"/>
      <c r="N975" s="4"/>
      <c r="O975" s="4"/>
      <c r="P975" s="2"/>
      <c r="Q975" s="111"/>
      <c r="R975" s="305"/>
      <c r="S975" s="111"/>
      <c r="T975" s="111"/>
      <c r="U975" s="111"/>
      <c r="V975" s="111"/>
      <c r="W975" s="111"/>
      <c r="X975" s="111"/>
      <c r="Y975" s="111"/>
      <c r="Z975" s="111"/>
      <c r="AA975" s="111"/>
      <c r="AB975" s="111"/>
      <c r="AC975" s="111"/>
      <c r="AD975" s="111"/>
      <c r="AE975" s="111"/>
      <c r="AF975" s="111"/>
      <c r="AG975" s="111"/>
      <c r="AH975" s="111"/>
      <c r="AI975" s="111"/>
      <c r="AJ975" s="111"/>
      <c r="AK975" s="111"/>
      <c r="AL975" s="111"/>
      <c r="AM975" s="111"/>
    </row>
    <row r="976" ht="14.25" customHeight="1">
      <c r="A976" s="111"/>
      <c r="B976" s="111"/>
      <c r="C976" s="111"/>
      <c r="D976" s="111"/>
      <c r="E976" s="305"/>
      <c r="F976" s="111"/>
      <c r="G976" s="111"/>
      <c r="H976" s="111"/>
      <c r="I976" s="111"/>
      <c r="J976" s="2"/>
      <c r="K976" s="2"/>
      <c r="L976" s="4"/>
      <c r="M976" s="4"/>
      <c r="N976" s="4"/>
      <c r="O976" s="4"/>
      <c r="P976" s="2"/>
      <c r="Q976" s="111"/>
      <c r="R976" s="305"/>
      <c r="S976" s="111"/>
      <c r="T976" s="111"/>
      <c r="U976" s="111"/>
      <c r="V976" s="111"/>
      <c r="W976" s="111"/>
      <c r="X976" s="111"/>
      <c r="Y976" s="111"/>
      <c r="Z976" s="111"/>
      <c r="AA976" s="111"/>
      <c r="AB976" s="111"/>
      <c r="AC976" s="111"/>
      <c r="AD976" s="111"/>
      <c r="AE976" s="111"/>
      <c r="AF976" s="111"/>
      <c r="AG976" s="111"/>
      <c r="AH976" s="111"/>
      <c r="AI976" s="111"/>
      <c r="AJ976" s="111"/>
      <c r="AK976" s="111"/>
      <c r="AL976" s="111"/>
      <c r="AM976" s="111"/>
    </row>
    <row r="977" ht="14.25" customHeight="1">
      <c r="A977" s="111"/>
      <c r="B977" s="111"/>
      <c r="C977" s="111"/>
      <c r="D977" s="111"/>
      <c r="E977" s="305"/>
      <c r="F977" s="111"/>
      <c r="G977" s="111"/>
      <c r="H977" s="111"/>
      <c r="I977" s="111"/>
      <c r="J977" s="2"/>
      <c r="K977" s="2"/>
      <c r="L977" s="4"/>
      <c r="M977" s="4"/>
      <c r="N977" s="4"/>
      <c r="O977" s="4"/>
      <c r="P977" s="2"/>
      <c r="Q977" s="111"/>
      <c r="R977" s="305"/>
      <c r="S977" s="111"/>
      <c r="T977" s="111"/>
      <c r="U977" s="111"/>
      <c r="V977" s="111"/>
      <c r="W977" s="111"/>
      <c r="X977" s="111"/>
      <c r="Y977" s="111"/>
      <c r="Z977" s="111"/>
      <c r="AA977" s="111"/>
      <c r="AB977" s="111"/>
      <c r="AC977" s="111"/>
      <c r="AD977" s="111"/>
      <c r="AE977" s="111"/>
      <c r="AF977" s="111"/>
      <c r="AG977" s="111"/>
      <c r="AH977" s="111"/>
      <c r="AI977" s="111"/>
      <c r="AJ977" s="111"/>
      <c r="AK977" s="111"/>
      <c r="AL977" s="111"/>
      <c r="AM977" s="111"/>
    </row>
    <row r="978" ht="14.25" customHeight="1">
      <c r="A978" s="111"/>
      <c r="B978" s="111"/>
      <c r="C978" s="111"/>
      <c r="D978" s="111"/>
      <c r="E978" s="305"/>
      <c r="F978" s="111"/>
      <c r="G978" s="111"/>
      <c r="H978" s="111"/>
      <c r="I978" s="111"/>
      <c r="J978" s="2"/>
      <c r="K978" s="2"/>
      <c r="L978" s="4"/>
      <c r="M978" s="4"/>
      <c r="N978" s="4"/>
      <c r="O978" s="4"/>
      <c r="P978" s="2"/>
      <c r="Q978" s="111"/>
      <c r="R978" s="305"/>
      <c r="S978" s="111"/>
      <c r="T978" s="111"/>
      <c r="U978" s="111"/>
      <c r="V978" s="111"/>
      <c r="W978" s="111"/>
      <c r="X978" s="111"/>
      <c r="Y978" s="111"/>
      <c r="Z978" s="111"/>
      <c r="AA978" s="111"/>
      <c r="AB978" s="111"/>
      <c r="AC978" s="111"/>
      <c r="AD978" s="111"/>
      <c r="AE978" s="111"/>
      <c r="AF978" s="111"/>
      <c r="AG978" s="111"/>
      <c r="AH978" s="111"/>
      <c r="AI978" s="111"/>
      <c r="AJ978" s="111"/>
      <c r="AK978" s="111"/>
      <c r="AL978" s="111"/>
      <c r="AM978" s="111"/>
    </row>
    <row r="979" ht="14.25" customHeight="1">
      <c r="A979" s="111"/>
      <c r="B979" s="111"/>
      <c r="C979" s="111"/>
      <c r="D979" s="111"/>
      <c r="E979" s="305"/>
      <c r="F979" s="111"/>
      <c r="G979" s="111"/>
      <c r="H979" s="111"/>
      <c r="I979" s="111"/>
      <c r="J979" s="2"/>
      <c r="K979" s="2"/>
      <c r="L979" s="4"/>
      <c r="M979" s="4"/>
      <c r="N979" s="4"/>
      <c r="O979" s="4"/>
      <c r="P979" s="2"/>
      <c r="Q979" s="111"/>
      <c r="R979" s="305"/>
      <c r="S979" s="111"/>
      <c r="T979" s="111"/>
      <c r="U979" s="111"/>
      <c r="V979" s="111"/>
      <c r="W979" s="111"/>
      <c r="X979" s="111"/>
      <c r="Y979" s="111"/>
      <c r="Z979" s="111"/>
      <c r="AA979" s="111"/>
      <c r="AB979" s="111"/>
      <c r="AC979" s="111"/>
      <c r="AD979" s="111"/>
      <c r="AE979" s="111"/>
      <c r="AF979" s="111"/>
      <c r="AG979" s="111"/>
      <c r="AH979" s="111"/>
      <c r="AI979" s="111"/>
      <c r="AJ979" s="111"/>
      <c r="AK979" s="111"/>
      <c r="AL979" s="111"/>
      <c r="AM979" s="111"/>
    </row>
    <row r="980" ht="14.25" customHeight="1">
      <c r="A980" s="111"/>
      <c r="B980" s="111"/>
      <c r="C980" s="111"/>
      <c r="D980" s="111"/>
      <c r="E980" s="305"/>
      <c r="F980" s="111"/>
      <c r="G980" s="111"/>
      <c r="H980" s="111"/>
      <c r="I980" s="111"/>
      <c r="J980" s="2"/>
      <c r="K980" s="2"/>
      <c r="L980" s="4"/>
      <c r="M980" s="4"/>
      <c r="N980" s="4"/>
      <c r="O980" s="4"/>
      <c r="P980" s="2"/>
      <c r="Q980" s="111"/>
      <c r="R980" s="305"/>
      <c r="S980" s="111"/>
      <c r="T980" s="111"/>
      <c r="U980" s="111"/>
      <c r="V980" s="111"/>
      <c r="W980" s="111"/>
      <c r="X980" s="111"/>
      <c r="Y980" s="111"/>
      <c r="Z980" s="111"/>
      <c r="AA980" s="111"/>
      <c r="AB980" s="111"/>
      <c r="AC980" s="111"/>
      <c r="AD980" s="111"/>
      <c r="AE980" s="111"/>
      <c r="AF980" s="111"/>
      <c r="AG980" s="111"/>
      <c r="AH980" s="111"/>
      <c r="AI980" s="111"/>
      <c r="AJ980" s="111"/>
      <c r="AK980" s="111"/>
      <c r="AL980" s="111"/>
      <c r="AM980" s="111"/>
    </row>
    <row r="981" ht="14.25" customHeight="1">
      <c r="A981" s="111"/>
      <c r="B981" s="111"/>
      <c r="C981" s="111"/>
      <c r="D981" s="111"/>
      <c r="E981" s="305"/>
      <c r="F981" s="111"/>
      <c r="G981" s="111"/>
      <c r="H981" s="111"/>
      <c r="I981" s="111"/>
      <c r="J981" s="2"/>
      <c r="K981" s="2"/>
      <c r="L981" s="4"/>
      <c r="M981" s="4"/>
      <c r="N981" s="4"/>
      <c r="O981" s="4"/>
      <c r="P981" s="2"/>
      <c r="Q981" s="111"/>
      <c r="R981" s="305"/>
      <c r="S981" s="111"/>
      <c r="T981" s="111"/>
      <c r="U981" s="111"/>
      <c r="V981" s="111"/>
      <c r="W981" s="111"/>
      <c r="X981" s="111"/>
      <c r="Y981" s="111"/>
      <c r="Z981" s="111"/>
      <c r="AA981" s="111"/>
      <c r="AB981" s="111"/>
      <c r="AC981" s="111"/>
      <c r="AD981" s="111"/>
      <c r="AE981" s="111"/>
      <c r="AF981" s="111"/>
      <c r="AG981" s="111"/>
      <c r="AH981" s="111"/>
      <c r="AI981" s="111"/>
      <c r="AJ981" s="111"/>
      <c r="AK981" s="111"/>
      <c r="AL981" s="111"/>
      <c r="AM981" s="111"/>
    </row>
    <row r="982" ht="14.25" customHeight="1">
      <c r="A982" s="111"/>
      <c r="B982" s="111"/>
      <c r="C982" s="111"/>
      <c r="D982" s="111"/>
      <c r="E982" s="305"/>
      <c r="F982" s="111"/>
      <c r="G982" s="111"/>
      <c r="H982" s="111"/>
      <c r="I982" s="111"/>
      <c r="J982" s="2"/>
      <c r="K982" s="2"/>
      <c r="L982" s="4"/>
      <c r="M982" s="4"/>
      <c r="N982" s="4"/>
      <c r="O982" s="4"/>
      <c r="P982" s="2"/>
      <c r="Q982" s="111"/>
      <c r="R982" s="305"/>
      <c r="S982" s="111"/>
      <c r="T982" s="111"/>
      <c r="U982" s="111"/>
      <c r="V982" s="111"/>
      <c r="W982" s="111"/>
      <c r="X982" s="111"/>
      <c r="Y982" s="111"/>
      <c r="Z982" s="111"/>
      <c r="AA982" s="111"/>
      <c r="AB982" s="111"/>
      <c r="AC982" s="111"/>
      <c r="AD982" s="111"/>
      <c r="AE982" s="111"/>
      <c r="AF982" s="111"/>
      <c r="AG982" s="111"/>
      <c r="AH982" s="111"/>
      <c r="AI982" s="111"/>
      <c r="AJ982" s="111"/>
      <c r="AK982" s="111"/>
      <c r="AL982" s="111"/>
      <c r="AM982" s="111"/>
    </row>
    <row r="983" ht="14.25" customHeight="1">
      <c r="A983" s="111"/>
      <c r="B983" s="111"/>
      <c r="C983" s="111"/>
      <c r="D983" s="111"/>
      <c r="E983" s="305"/>
      <c r="F983" s="111"/>
      <c r="G983" s="111"/>
      <c r="H983" s="111"/>
      <c r="I983" s="111"/>
      <c r="J983" s="2"/>
      <c r="K983" s="2"/>
      <c r="L983" s="4"/>
      <c r="M983" s="4"/>
      <c r="N983" s="4"/>
      <c r="O983" s="4"/>
      <c r="P983" s="2"/>
      <c r="Q983" s="111"/>
      <c r="R983" s="305"/>
      <c r="S983" s="111"/>
      <c r="T983" s="111"/>
      <c r="U983" s="111"/>
      <c r="V983" s="111"/>
      <c r="W983" s="111"/>
      <c r="X983" s="111"/>
      <c r="Y983" s="111"/>
      <c r="Z983" s="111"/>
      <c r="AA983" s="111"/>
      <c r="AB983" s="111"/>
      <c r="AC983" s="111"/>
      <c r="AD983" s="111"/>
      <c r="AE983" s="111"/>
      <c r="AF983" s="111"/>
      <c r="AG983" s="111"/>
      <c r="AH983" s="111"/>
      <c r="AI983" s="111"/>
      <c r="AJ983" s="111"/>
      <c r="AK983" s="111"/>
      <c r="AL983" s="111"/>
      <c r="AM983" s="111"/>
    </row>
    <row r="984" ht="14.25" customHeight="1">
      <c r="A984" s="111"/>
      <c r="B984" s="111"/>
      <c r="C984" s="111"/>
      <c r="D984" s="111"/>
      <c r="E984" s="305"/>
      <c r="F984" s="111"/>
      <c r="G984" s="111"/>
      <c r="H984" s="111"/>
      <c r="I984" s="111"/>
      <c r="J984" s="2"/>
      <c r="K984" s="2"/>
      <c r="L984" s="4"/>
      <c r="M984" s="4"/>
      <c r="N984" s="4"/>
      <c r="O984" s="4"/>
      <c r="P984" s="2"/>
      <c r="Q984" s="111"/>
      <c r="R984" s="305"/>
      <c r="S984" s="111"/>
      <c r="T984" s="111"/>
      <c r="U984" s="111"/>
      <c r="V984" s="111"/>
      <c r="W984" s="111"/>
      <c r="X984" s="111"/>
      <c r="Y984" s="111"/>
      <c r="Z984" s="111"/>
      <c r="AA984" s="111"/>
      <c r="AB984" s="111"/>
      <c r="AC984" s="111"/>
      <c r="AD984" s="111"/>
      <c r="AE984" s="111"/>
      <c r="AF984" s="111"/>
      <c r="AG984" s="111"/>
      <c r="AH984" s="111"/>
      <c r="AI984" s="111"/>
      <c r="AJ984" s="111"/>
      <c r="AK984" s="111"/>
      <c r="AL984" s="111"/>
      <c r="AM984" s="111"/>
    </row>
    <row r="985" ht="14.25" customHeight="1">
      <c r="A985" s="111"/>
      <c r="B985" s="111"/>
      <c r="C985" s="111"/>
      <c r="D985" s="111"/>
      <c r="E985" s="305"/>
      <c r="F985" s="111"/>
      <c r="G985" s="111"/>
      <c r="H985" s="111"/>
      <c r="I985" s="111"/>
      <c r="J985" s="2"/>
      <c r="K985" s="2"/>
      <c r="L985" s="4"/>
      <c r="M985" s="4"/>
      <c r="N985" s="4"/>
      <c r="O985" s="4"/>
      <c r="P985" s="2"/>
      <c r="Q985" s="111"/>
      <c r="R985" s="305"/>
      <c r="S985" s="111"/>
      <c r="T985" s="111"/>
      <c r="U985" s="111"/>
      <c r="V985" s="111"/>
      <c r="W985" s="111"/>
      <c r="X985" s="111"/>
      <c r="Y985" s="111"/>
      <c r="Z985" s="111"/>
      <c r="AA985" s="111"/>
      <c r="AB985" s="111"/>
      <c r="AC985" s="111"/>
      <c r="AD985" s="111"/>
      <c r="AE985" s="111"/>
      <c r="AF985" s="111"/>
      <c r="AG985" s="111"/>
      <c r="AH985" s="111"/>
      <c r="AI985" s="111"/>
      <c r="AJ985" s="111"/>
      <c r="AK985" s="111"/>
      <c r="AL985" s="111"/>
      <c r="AM985" s="111"/>
    </row>
    <row r="986" ht="14.25" customHeight="1">
      <c r="A986" s="111"/>
      <c r="B986" s="111"/>
      <c r="C986" s="111"/>
      <c r="D986" s="111"/>
      <c r="E986" s="305"/>
      <c r="F986" s="111"/>
      <c r="G986" s="111"/>
      <c r="H986" s="111"/>
      <c r="I986" s="111"/>
      <c r="J986" s="2"/>
      <c r="K986" s="2"/>
      <c r="L986" s="4"/>
      <c r="M986" s="4"/>
      <c r="N986" s="4"/>
      <c r="O986" s="4"/>
      <c r="P986" s="2"/>
      <c r="Q986" s="111"/>
      <c r="R986" s="305"/>
      <c r="S986" s="111"/>
      <c r="T986" s="111"/>
      <c r="U986" s="111"/>
      <c r="V986" s="111"/>
      <c r="W986" s="111"/>
      <c r="X986" s="111"/>
      <c r="Y986" s="111"/>
      <c r="Z986" s="111"/>
      <c r="AA986" s="111"/>
      <c r="AB986" s="111"/>
      <c r="AC986" s="111"/>
      <c r="AD986" s="111"/>
      <c r="AE986" s="111"/>
      <c r="AF986" s="111"/>
      <c r="AG986" s="111"/>
      <c r="AH986" s="111"/>
      <c r="AI986" s="111"/>
      <c r="AJ986" s="111"/>
      <c r="AK986" s="111"/>
      <c r="AL986" s="111"/>
      <c r="AM986" s="111"/>
    </row>
    <row r="987" ht="14.25" customHeight="1">
      <c r="A987" s="111"/>
      <c r="B987" s="111"/>
      <c r="C987" s="111"/>
      <c r="D987" s="111"/>
      <c r="E987" s="305"/>
      <c r="F987" s="111"/>
      <c r="G987" s="111"/>
      <c r="H987" s="111"/>
      <c r="I987" s="111"/>
      <c r="J987" s="2"/>
      <c r="K987" s="2"/>
      <c r="L987" s="4"/>
      <c r="M987" s="4"/>
      <c r="N987" s="4"/>
      <c r="O987" s="4"/>
      <c r="P987" s="2"/>
      <c r="Q987" s="111"/>
      <c r="R987" s="305"/>
      <c r="S987" s="111"/>
      <c r="T987" s="111"/>
      <c r="U987" s="111"/>
      <c r="V987" s="111"/>
      <c r="W987" s="111"/>
      <c r="X987" s="111"/>
      <c r="Y987" s="111"/>
      <c r="Z987" s="111"/>
      <c r="AA987" s="111"/>
      <c r="AB987" s="111"/>
      <c r="AC987" s="111"/>
      <c r="AD987" s="111"/>
      <c r="AE987" s="111"/>
      <c r="AF987" s="111"/>
      <c r="AG987" s="111"/>
      <c r="AH987" s="111"/>
      <c r="AI987" s="111"/>
      <c r="AJ987" s="111"/>
      <c r="AK987" s="111"/>
      <c r="AL987" s="111"/>
      <c r="AM987" s="111"/>
    </row>
    <row r="988" ht="14.25" customHeight="1">
      <c r="A988" s="111"/>
      <c r="B988" s="111"/>
      <c r="C988" s="111"/>
      <c r="D988" s="111"/>
      <c r="E988" s="305"/>
      <c r="F988" s="111"/>
      <c r="G988" s="111"/>
      <c r="H988" s="111"/>
      <c r="I988" s="111"/>
      <c r="J988" s="2"/>
      <c r="K988" s="2"/>
      <c r="L988" s="4"/>
      <c r="M988" s="4"/>
      <c r="N988" s="4"/>
      <c r="O988" s="4"/>
      <c r="P988" s="2"/>
      <c r="Q988" s="111"/>
      <c r="R988" s="305"/>
      <c r="S988" s="111"/>
      <c r="T988" s="111"/>
      <c r="U988" s="111"/>
      <c r="V988" s="111"/>
      <c r="W988" s="111"/>
      <c r="X988" s="111"/>
      <c r="Y988" s="111"/>
      <c r="Z988" s="111"/>
      <c r="AA988" s="111"/>
      <c r="AB988" s="111"/>
      <c r="AC988" s="111"/>
      <c r="AD988" s="111"/>
      <c r="AE988" s="111"/>
      <c r="AF988" s="111"/>
      <c r="AG988" s="111"/>
      <c r="AH988" s="111"/>
      <c r="AI988" s="111"/>
      <c r="AJ988" s="111"/>
      <c r="AK988" s="111"/>
      <c r="AL988" s="111"/>
      <c r="AM988" s="111"/>
    </row>
    <row r="989" ht="14.25" customHeight="1">
      <c r="A989" s="111"/>
      <c r="B989" s="111"/>
      <c r="C989" s="111"/>
      <c r="D989" s="111"/>
      <c r="E989" s="305"/>
      <c r="F989" s="111"/>
      <c r="G989" s="111"/>
      <c r="H989" s="111"/>
      <c r="I989" s="111"/>
      <c r="J989" s="2"/>
      <c r="K989" s="2"/>
      <c r="L989" s="4"/>
      <c r="M989" s="4"/>
      <c r="N989" s="4"/>
      <c r="O989" s="4"/>
      <c r="P989" s="2"/>
      <c r="Q989" s="111"/>
      <c r="R989" s="305"/>
      <c r="S989" s="111"/>
      <c r="T989" s="111"/>
      <c r="U989" s="111"/>
      <c r="V989" s="111"/>
      <c r="W989" s="111"/>
      <c r="X989" s="111"/>
      <c r="Y989" s="111"/>
      <c r="Z989" s="111"/>
      <c r="AA989" s="111"/>
      <c r="AB989" s="111"/>
      <c r="AC989" s="111"/>
      <c r="AD989" s="111"/>
      <c r="AE989" s="111"/>
      <c r="AF989" s="111"/>
      <c r="AG989" s="111"/>
      <c r="AH989" s="111"/>
      <c r="AI989" s="111"/>
      <c r="AJ989" s="111"/>
      <c r="AK989" s="111"/>
      <c r="AL989" s="111"/>
      <c r="AM989" s="111"/>
    </row>
    <row r="990" ht="14.25" customHeight="1">
      <c r="A990" s="111"/>
      <c r="B990" s="111"/>
      <c r="C990" s="111"/>
      <c r="D990" s="111"/>
      <c r="E990" s="305"/>
      <c r="F990" s="111"/>
      <c r="G990" s="111"/>
      <c r="H990" s="111"/>
      <c r="I990" s="111"/>
      <c r="J990" s="2"/>
      <c r="K990" s="2"/>
      <c r="L990" s="4"/>
      <c r="M990" s="4"/>
      <c r="N990" s="4"/>
      <c r="O990" s="4"/>
      <c r="P990" s="2"/>
      <c r="Q990" s="111"/>
      <c r="R990" s="305"/>
      <c r="S990" s="111"/>
      <c r="T990" s="111"/>
      <c r="U990" s="111"/>
      <c r="V990" s="111"/>
      <c r="W990" s="111"/>
      <c r="X990" s="111"/>
      <c r="Y990" s="111"/>
      <c r="Z990" s="111"/>
      <c r="AA990" s="111"/>
      <c r="AB990" s="111"/>
      <c r="AC990" s="111"/>
      <c r="AD990" s="111"/>
      <c r="AE990" s="111"/>
      <c r="AF990" s="111"/>
      <c r="AG990" s="111"/>
      <c r="AH990" s="111"/>
      <c r="AI990" s="111"/>
      <c r="AJ990" s="111"/>
      <c r="AK990" s="111"/>
      <c r="AL990" s="111"/>
      <c r="AM990" s="111"/>
    </row>
    <row r="991" ht="14.25" customHeight="1">
      <c r="A991" s="111"/>
      <c r="B991" s="111"/>
      <c r="C991" s="111"/>
      <c r="D991" s="111"/>
      <c r="E991" s="305"/>
      <c r="F991" s="111"/>
      <c r="G991" s="111"/>
      <c r="H991" s="111"/>
      <c r="I991" s="111"/>
      <c r="J991" s="2"/>
      <c r="K991" s="2"/>
      <c r="L991" s="4"/>
      <c r="M991" s="4"/>
      <c r="N991" s="4"/>
      <c r="O991" s="4"/>
      <c r="P991" s="2"/>
      <c r="Q991" s="111"/>
      <c r="R991" s="305"/>
      <c r="S991" s="111"/>
      <c r="T991" s="111"/>
      <c r="U991" s="111"/>
      <c r="V991" s="111"/>
      <c r="W991" s="111"/>
      <c r="X991" s="111"/>
      <c r="Y991" s="111"/>
      <c r="Z991" s="111"/>
      <c r="AA991" s="111"/>
      <c r="AB991" s="111"/>
      <c r="AC991" s="111"/>
      <c r="AD991" s="111"/>
      <c r="AE991" s="111"/>
      <c r="AF991" s="111"/>
      <c r="AG991" s="111"/>
      <c r="AH991" s="111"/>
      <c r="AI991" s="111"/>
      <c r="AJ991" s="111"/>
      <c r="AK991" s="111"/>
      <c r="AL991" s="111"/>
      <c r="AM991" s="111"/>
    </row>
    <row r="992" ht="14.25" customHeight="1">
      <c r="A992" s="111"/>
      <c r="B992" s="111"/>
      <c r="C992" s="111"/>
      <c r="D992" s="111"/>
      <c r="E992" s="305"/>
      <c r="F992" s="111"/>
      <c r="G992" s="111"/>
      <c r="H992" s="111"/>
      <c r="I992" s="111"/>
      <c r="J992" s="2"/>
      <c r="K992" s="2"/>
      <c r="L992" s="4"/>
      <c r="M992" s="4"/>
      <c r="N992" s="4"/>
      <c r="O992" s="4"/>
      <c r="P992" s="2"/>
      <c r="Q992" s="111"/>
      <c r="R992" s="305"/>
      <c r="S992" s="111"/>
      <c r="T992" s="111"/>
      <c r="U992" s="111"/>
      <c r="V992" s="111"/>
      <c r="W992" s="111"/>
      <c r="X992" s="111"/>
      <c r="Y992" s="111"/>
      <c r="Z992" s="111"/>
      <c r="AA992" s="111"/>
      <c r="AB992" s="111"/>
      <c r="AC992" s="111"/>
      <c r="AD992" s="111"/>
      <c r="AE992" s="111"/>
      <c r="AF992" s="111"/>
      <c r="AG992" s="111"/>
      <c r="AH992" s="111"/>
      <c r="AI992" s="111"/>
      <c r="AJ992" s="111"/>
      <c r="AK992" s="111"/>
      <c r="AL992" s="111"/>
      <c r="AM992" s="111"/>
    </row>
    <row r="993" ht="14.25" customHeight="1">
      <c r="A993" s="111"/>
      <c r="B993" s="111"/>
      <c r="C993" s="111"/>
      <c r="D993" s="111"/>
      <c r="E993" s="305"/>
      <c r="F993" s="111"/>
      <c r="G993" s="111"/>
      <c r="H993" s="111"/>
      <c r="I993" s="111"/>
      <c r="J993" s="2"/>
      <c r="K993" s="2"/>
      <c r="L993" s="4"/>
      <c r="M993" s="4"/>
      <c r="N993" s="4"/>
      <c r="O993" s="4"/>
      <c r="P993" s="2"/>
      <c r="Q993" s="111"/>
      <c r="R993" s="305"/>
      <c r="S993" s="111"/>
      <c r="T993" s="111"/>
      <c r="U993" s="111"/>
      <c r="V993" s="111"/>
      <c r="W993" s="111"/>
      <c r="X993" s="111"/>
      <c r="Y993" s="111"/>
      <c r="Z993" s="111"/>
      <c r="AA993" s="111"/>
      <c r="AB993" s="111"/>
      <c r="AC993" s="111"/>
      <c r="AD993" s="111"/>
      <c r="AE993" s="111"/>
      <c r="AF993" s="111"/>
      <c r="AG993" s="111"/>
      <c r="AH993" s="111"/>
      <c r="AI993" s="111"/>
      <c r="AJ993" s="111"/>
      <c r="AK993" s="111"/>
      <c r="AL993" s="111"/>
      <c r="AM993" s="111"/>
    </row>
    <row r="994" ht="14.25" customHeight="1">
      <c r="A994" s="111"/>
      <c r="B994" s="111"/>
      <c r="C994" s="111"/>
      <c r="D994" s="111"/>
      <c r="E994" s="305"/>
      <c r="F994" s="111"/>
      <c r="G994" s="111"/>
      <c r="H994" s="111"/>
      <c r="I994" s="111"/>
      <c r="J994" s="2"/>
      <c r="K994" s="2"/>
      <c r="L994" s="4"/>
      <c r="M994" s="4"/>
      <c r="N994" s="4"/>
      <c r="O994" s="4"/>
      <c r="P994" s="2"/>
      <c r="Q994" s="111"/>
      <c r="R994" s="305"/>
      <c r="S994" s="111"/>
      <c r="T994" s="111"/>
      <c r="U994" s="111"/>
      <c r="V994" s="111"/>
      <c r="W994" s="111"/>
      <c r="X994" s="111"/>
      <c r="Y994" s="111"/>
      <c r="Z994" s="111"/>
      <c r="AA994" s="111"/>
      <c r="AB994" s="111"/>
      <c r="AC994" s="111"/>
      <c r="AD994" s="111"/>
      <c r="AE994" s="111"/>
      <c r="AF994" s="111"/>
      <c r="AG994" s="111"/>
      <c r="AH994" s="111"/>
      <c r="AI994" s="111"/>
      <c r="AJ994" s="111"/>
      <c r="AK994" s="111"/>
      <c r="AL994" s="111"/>
      <c r="AM994" s="111"/>
    </row>
    <row r="995" ht="14.25" customHeight="1">
      <c r="A995" s="111"/>
      <c r="B995" s="111"/>
      <c r="C995" s="111"/>
      <c r="D995" s="111"/>
      <c r="E995" s="305"/>
      <c r="F995" s="111"/>
      <c r="G995" s="111"/>
      <c r="H995" s="111"/>
      <c r="I995" s="111"/>
      <c r="J995" s="2"/>
      <c r="K995" s="2"/>
      <c r="L995" s="4"/>
      <c r="M995" s="4"/>
      <c r="N995" s="4"/>
      <c r="O995" s="4"/>
      <c r="P995" s="2"/>
      <c r="Q995" s="111"/>
      <c r="R995" s="305"/>
      <c r="S995" s="111"/>
      <c r="T995" s="111"/>
      <c r="U995" s="111"/>
      <c r="V995" s="111"/>
      <c r="W995" s="111"/>
      <c r="X995" s="111"/>
      <c r="Y995" s="111"/>
      <c r="Z995" s="111"/>
      <c r="AA995" s="111"/>
      <c r="AB995" s="111"/>
      <c r="AC995" s="111"/>
      <c r="AD995" s="111"/>
      <c r="AE995" s="111"/>
      <c r="AF995" s="111"/>
      <c r="AG995" s="111"/>
      <c r="AH995" s="111"/>
      <c r="AI995" s="111"/>
      <c r="AJ995" s="111"/>
      <c r="AK995" s="111"/>
      <c r="AL995" s="111"/>
      <c r="AM995" s="111"/>
    </row>
    <row r="996" ht="14.25" customHeight="1">
      <c r="A996" s="111"/>
      <c r="B996" s="111"/>
      <c r="C996" s="111"/>
      <c r="D996" s="111"/>
      <c r="E996" s="305"/>
      <c r="F996" s="111"/>
      <c r="G996" s="111"/>
      <c r="H996" s="111"/>
      <c r="I996" s="111"/>
      <c r="J996" s="2"/>
      <c r="K996" s="2"/>
      <c r="L996" s="4"/>
      <c r="M996" s="4"/>
      <c r="N996" s="4"/>
      <c r="O996" s="4"/>
      <c r="P996" s="2"/>
      <c r="Q996" s="111"/>
      <c r="R996" s="305"/>
      <c r="S996" s="111"/>
      <c r="T996" s="111"/>
      <c r="U996" s="111"/>
      <c r="V996" s="111"/>
      <c r="W996" s="111"/>
      <c r="X996" s="111"/>
      <c r="Y996" s="111"/>
      <c r="Z996" s="111"/>
      <c r="AA996" s="111"/>
      <c r="AB996" s="111"/>
      <c r="AC996" s="111"/>
      <c r="AD996" s="111"/>
      <c r="AE996" s="111"/>
      <c r="AF996" s="111"/>
      <c r="AG996" s="111"/>
      <c r="AH996" s="111"/>
      <c r="AI996" s="111"/>
      <c r="AJ996" s="111"/>
      <c r="AK996" s="111"/>
      <c r="AL996" s="111"/>
      <c r="AM996" s="111"/>
    </row>
    <row r="997" ht="14.25" customHeight="1">
      <c r="A997" s="111"/>
      <c r="B997" s="111"/>
      <c r="C997" s="111"/>
      <c r="D997" s="111"/>
      <c r="E997" s="305"/>
      <c r="F997" s="111"/>
      <c r="G997" s="111"/>
      <c r="H997" s="111"/>
      <c r="I997" s="111"/>
      <c r="J997" s="2"/>
      <c r="K997" s="2"/>
      <c r="L997" s="4"/>
      <c r="M997" s="4"/>
      <c r="N997" s="4"/>
      <c r="O997" s="4"/>
      <c r="P997" s="2"/>
      <c r="Q997" s="111"/>
      <c r="R997" s="305"/>
      <c r="S997" s="111"/>
      <c r="T997" s="111"/>
      <c r="U997" s="111"/>
      <c r="V997" s="111"/>
      <c r="W997" s="111"/>
      <c r="X997" s="111"/>
      <c r="Y997" s="111"/>
      <c r="Z997" s="111"/>
      <c r="AA997" s="111"/>
      <c r="AB997" s="111"/>
      <c r="AC997" s="111"/>
      <c r="AD997" s="111"/>
      <c r="AE997" s="111"/>
      <c r="AF997" s="111"/>
      <c r="AG997" s="111"/>
      <c r="AH997" s="111"/>
      <c r="AI997" s="111"/>
      <c r="AJ997" s="111"/>
      <c r="AK997" s="111"/>
      <c r="AL997" s="111"/>
      <c r="AM997" s="111"/>
    </row>
    <row r="998" ht="14.25" customHeight="1">
      <c r="A998" s="111"/>
      <c r="B998" s="111"/>
      <c r="C998" s="111"/>
      <c r="D998" s="111"/>
      <c r="E998" s="305"/>
      <c r="F998" s="111"/>
      <c r="G998" s="111"/>
      <c r="H998" s="111"/>
      <c r="I998" s="111"/>
      <c r="J998" s="2"/>
      <c r="K998" s="2"/>
      <c r="L998" s="4"/>
      <c r="M998" s="4"/>
      <c r="N998" s="4"/>
      <c r="O998" s="4"/>
      <c r="P998" s="2"/>
      <c r="Q998" s="111"/>
      <c r="R998" s="305"/>
      <c r="S998" s="111"/>
      <c r="T998" s="111"/>
      <c r="U998" s="111"/>
      <c r="V998" s="111"/>
      <c r="W998" s="111"/>
      <c r="X998" s="111"/>
      <c r="Y998" s="111"/>
      <c r="Z998" s="111"/>
      <c r="AA998" s="111"/>
      <c r="AB998" s="111"/>
      <c r="AC998" s="111"/>
      <c r="AD998" s="111"/>
      <c r="AE998" s="111"/>
      <c r="AF998" s="111"/>
      <c r="AG998" s="111"/>
      <c r="AH998" s="111"/>
      <c r="AI998" s="111"/>
      <c r="AJ998" s="111"/>
      <c r="AK998" s="111"/>
      <c r="AL998" s="111"/>
      <c r="AM998" s="111"/>
    </row>
    <row r="999" ht="14.25" customHeight="1">
      <c r="A999" s="111"/>
      <c r="B999" s="111"/>
      <c r="C999" s="111"/>
      <c r="D999" s="111"/>
      <c r="E999" s="305"/>
      <c r="F999" s="111"/>
      <c r="G999" s="111"/>
      <c r="H999" s="111"/>
      <c r="I999" s="111"/>
      <c r="J999" s="2"/>
      <c r="K999" s="2"/>
      <c r="L999" s="4"/>
      <c r="M999" s="4"/>
      <c r="N999" s="4"/>
      <c r="O999" s="4"/>
      <c r="P999" s="2"/>
      <c r="Q999" s="111"/>
      <c r="R999" s="305"/>
      <c r="S999" s="111"/>
      <c r="T999" s="111"/>
      <c r="U999" s="111"/>
      <c r="V999" s="111"/>
      <c r="W999" s="111"/>
      <c r="X999" s="111"/>
      <c r="Y999" s="111"/>
      <c r="Z999" s="111"/>
      <c r="AA999" s="111"/>
      <c r="AB999" s="111"/>
      <c r="AC999" s="111"/>
      <c r="AD999" s="111"/>
      <c r="AE999" s="111"/>
      <c r="AF999" s="111"/>
      <c r="AG999" s="111"/>
      <c r="AH999" s="111"/>
      <c r="AI999" s="111"/>
      <c r="AJ999" s="111"/>
      <c r="AK999" s="111"/>
      <c r="AL999" s="111"/>
      <c r="AM999" s="111"/>
    </row>
    <row r="1000" ht="14.25" customHeight="1">
      <c r="A1000" s="111"/>
      <c r="B1000" s="111"/>
      <c r="C1000" s="111"/>
      <c r="D1000" s="111"/>
      <c r="E1000" s="305"/>
      <c r="F1000" s="111"/>
      <c r="G1000" s="111"/>
      <c r="H1000" s="111"/>
      <c r="I1000" s="111"/>
      <c r="J1000" s="2"/>
      <c r="K1000" s="2"/>
      <c r="L1000" s="4"/>
      <c r="M1000" s="4"/>
      <c r="N1000" s="4"/>
      <c r="O1000" s="4"/>
      <c r="P1000" s="2"/>
      <c r="Q1000" s="111"/>
      <c r="R1000" s="305"/>
      <c r="S1000" s="111"/>
      <c r="T1000" s="111"/>
      <c r="U1000" s="111"/>
      <c r="V1000" s="111"/>
      <c r="W1000" s="111"/>
      <c r="X1000" s="111"/>
      <c r="Y1000" s="111"/>
      <c r="Z1000" s="111"/>
      <c r="AA1000" s="111"/>
      <c r="AB1000" s="111"/>
      <c r="AC1000" s="111"/>
      <c r="AD1000" s="111"/>
      <c r="AE1000" s="111"/>
      <c r="AF1000" s="111"/>
      <c r="AG1000" s="111"/>
      <c r="AH1000" s="111"/>
      <c r="AI1000" s="111"/>
      <c r="AJ1000" s="111"/>
      <c r="AK1000" s="111"/>
      <c r="AL1000" s="111"/>
      <c r="AM1000" s="111"/>
    </row>
  </sheetData>
  <mergeCells count="26">
    <mergeCell ref="A4:I4"/>
    <mergeCell ref="A5:I5"/>
    <mergeCell ref="A6:I6"/>
    <mergeCell ref="A9:C11"/>
    <mergeCell ref="D9:E9"/>
    <mergeCell ref="G9:I9"/>
    <mergeCell ref="D10:E10"/>
    <mergeCell ref="A45:J45"/>
    <mergeCell ref="A47:C49"/>
    <mergeCell ref="D47:E47"/>
    <mergeCell ref="G47:I47"/>
    <mergeCell ref="D48:E48"/>
    <mergeCell ref="A85:J85"/>
    <mergeCell ref="A87:C89"/>
    <mergeCell ref="D88:E88"/>
    <mergeCell ref="D103:G103"/>
    <mergeCell ref="E105:F105"/>
    <mergeCell ref="I105:J105"/>
    <mergeCell ref="B106:J106"/>
    <mergeCell ref="D87:E87"/>
    <mergeCell ref="G87:I87"/>
    <mergeCell ref="H100:I100"/>
    <mergeCell ref="H101:I101"/>
    <mergeCell ref="D102:G102"/>
    <mergeCell ref="H102:K102"/>
    <mergeCell ref="H103:K103"/>
  </mergeCells>
  <printOptions/>
  <pageMargins bottom="0.5905511811023622" footer="0.0" header="0.0" left="0.984251968503937" right="0.11811023622047244" top="0.7480314960629921"/>
  <pageSetup orientation="landscape"/>
  <drawing r:id="rId2"/>
  <legacyDrawing r:id="rId3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2021-01-08T00:21:12Z</dcterms:created>
  <dc:creator>User</dc:creator>
</cp:coreProperties>
</file>